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账号台账" sheetId="2" r:id="rId4"/>
    <sheet name="选剧池" sheetId="3" r:id="rId5"/>
    <sheet name="采集数据" sheetId="4" r:id="rId6"/>
    <sheet name="发布记录" sheetId="5" r:id="rId7"/>
    <sheet name="每日播放趋势" sheetId="6" r:id="rId8"/>
    <sheet name="每日播放趋势-分账号" sheetId="7" r:id="rId9"/>
    <sheet name="短剧播放数据汇总" sheetId="8" r:id="rId10"/>
    <sheet name="短剧发布趋势" sheetId="9" r:id="rId11"/>
    <sheet name="短剧新发趋势-按日去重" sheetId="10" r:id="rId12"/>
    <sheet name="CPS账号数据明细" sheetId="11" r:id="rId13"/>
    <sheet name="CPS账号数据明细 手动版" sheetId="12" r:id="rId14"/>
    <sheet name="每日剧场收益" sheetId="13" r:id="rId15"/>
    <sheet name="收益汇总表" sheetId="14" r:id="rId16"/>
    <sheet name="运营日报汇总" sheetId="15" r:id="rId17"/>
    <sheet name="分成比例配置" sheetId="16" r:id="rId18"/>
    <sheet name="外部剧集ID映射" sheetId="17" r:id="rId19"/>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yyyy-MM-dd HH:mm"/>
    <numFmt numFmtId="165" formatCode="yyyy-MM-dd"/>
    <numFmt numFmtId="166"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cellXfs>
  <cellStyles count="1">
    <cellStyle name="Normal" xfId="0" builtinId="0" customBuiltin="true"/>
  </cellStyles>
  <dxfs count="7">
    <dxf>
      <fill>
        <patternFill patternType="solid">
          <bgColor rgb="FFFBF4DF"/>
        </patternFill>
      </fill>
    </dxf>
    <dxf>
      <fill>
        <patternFill patternType="solid">
          <bgColor rgb="FFFBF4DF"/>
        </patternFill>
      </fill>
    </dxf>
    <dxf>
      <fill>
        <patternFill patternType="solid">
          <bgColor rgb="FFF0F4FF"/>
        </patternFill>
      </fill>
    </dxf>
    <dxf>
      <fill>
        <patternFill patternType="solid">
          <bgColor rgb="FFF0F4FF"/>
        </patternFill>
      </fill>
    </dxf>
    <dxf>
      <fill>
        <patternFill patternType="solid">
          <bgColor rgb="FFF0F4FF"/>
        </patternFill>
      </fill>
    </dxf>
    <dxf>
      <fill>
        <patternFill patternType="solid">
          <bgColor rgb="FFF0F4FF"/>
        </patternFill>
      </fill>
    </dxf>
    <dxf>
      <fill>
        <patternFill patternType="solid">
          <bgColor rgb="FFFFF3E5"/>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账号ID</t>
        </is>
      </c>
      <c r="B1" s="1" t="inlineStr">
        <is>
          <t>账号名</t>
        </is>
      </c>
      <c r="C1" s="1" t="inlineStr">
        <is>
          <t>主页链接</t>
        </is>
      </c>
      <c r="D1" s="1" t="inlineStr">
        <is>
          <t>粉丝数</t>
        </is>
      </c>
      <c r="E1" s="1" t="inlineStr">
        <is>
          <t>接收时间/注册时间</t>
        </is>
      </c>
      <c r="F1" s="1" t="inlineStr">
        <is>
          <t>始发时间</t>
        </is>
      </c>
      <c r="G1" s="1" t="inlineStr">
        <is>
          <t>所属组</t>
        </is>
      </c>
      <c r="H1" s="1" t="inlineStr">
        <is>
          <t>定位垂类</t>
        </is>
      </c>
      <c r="I1" s="1" t="inlineStr">
        <is>
          <t>表现形式</t>
        </is>
      </c>
      <c r="J1" s="1" t="inlineStr">
        <is>
          <t>状态</t>
        </is>
      </c>
      <c r="K1" s="1" t="inlineStr">
        <is>
          <t>数据日期</t>
        </is>
      </c>
      <c r="L1" s="1" t="inlineStr">
        <is>
          <t>指标同步时间</t>
        </is>
      </c>
      <c r="M1" s="1" t="inlineStr">
        <is>
          <t>同步状态</t>
        </is>
      </c>
      <c r="N1" s="1" t="inlineStr">
        <is>
          <t>负责人</t>
        </is>
      </c>
      <c r="O1" s="1" t="inlineStr">
        <is>
          <t>日均播放量</t>
        </is>
      </c>
      <c r="P1" s="1" t="inlineStr">
        <is>
          <t>累计播放量</t>
        </is>
      </c>
      <c r="Q1" s="1" t="inlineStr">
        <is>
          <t>累计点赞</t>
        </is>
      </c>
      <c r="R1" s="1" t="inlineStr">
        <is>
          <t>累计评论</t>
        </is>
      </c>
      <c r="S1" s="1" t="inlineStr">
        <is>
          <t>累计收藏</t>
        </is>
      </c>
      <c r="T1" s="1" t="inlineStr">
        <is>
          <t>累计转发</t>
        </is>
      </c>
      <c r="U1" s="1" t="inlineStr">
        <is>
          <t>累计数据截至日期</t>
        </is>
      </c>
      <c r="V1" s="1" t="inlineStr">
        <is>
          <t>累计统计说明</t>
        </is>
      </c>
      <c r="W1" s="1" t="inlineStr">
        <is>
          <t>父记录</t>
        </is>
      </c>
      <c r="X1" s="1" t="inlineStr">
        <is>
          <t>备注</t>
        </is>
      </c>
      <c r="Y1" s="1" t="inlineStr">
        <is>
          <t>手机编号</t>
        </is>
      </c>
    </row>
    <row r="2" ht="25.5" customHeight="1">
      <c r="A2" t="inlineStr">
        <is>
          <t>shirley5278789</t>
        </is>
      </c>
      <c r="B2" t="inlineStr">
        <is>
          <t>shirley5278789</t>
        </is>
      </c>
      <c r="C2" s="2" t="str">
        <f>=HYPERLINK("https://www.tiktok.com/@shirley5278789", "https://www.tiktok.com/@shirley5278789")</f>
        <v>https://www.tiktok.com/@shirley5278789</v>
      </c>
      <c r="D2">
        <v>4310</v>
      </c>
      <c r="E2" s="3">
        <v>46256</v>
      </c>
      <c r="F2" s="3">
        <v>46262.1875</v>
      </c>
      <c r="G2" t="inlineStr">
        <is>
          <t>A纯切片</t>
        </is>
      </c>
      <c r="H2" t="inlineStr">
        <is>
          <t>短剧切片</t>
        </is>
      </c>
      <c r="I2" t="inlineStr">
        <is>
          <t>AI真人剧</t>
        </is>
      </c>
      <c r="J2" t="inlineStr">
        <is>
          <t>发布中</t>
        </is>
      </c>
      <c r="K2" s="4">
        <v>46303</v>
      </c>
      <c r="L2" s="3">
        <v>46303.54592592592</v>
      </c>
      <c r="M2" t="inlineStr">
        <is>
          <t>success</t>
        </is>
      </c>
      <c r="N2" t="inlineStr">
        <is>
          <t>高璇</t>
        </is>
      </c>
      <c r="O2" t="inlineStr">
        <is>
          <t>55595.73809523809</t>
        </is>
      </c>
      <c r="P2">
        <v>2335021</v>
      </c>
      <c r="Q2">
        <v>20693</v>
      </c>
      <c r="R2">
        <v>240</v>
      </c>
      <c r="S2">
        <v>4278</v>
      </c>
      <c r="T2">
        <v>492</v>
      </c>
      <c r="U2" s="4">
        <v>46303</v>
      </c>
      <c r="V2" t="inlineStr">
        <is>
          <t>统计时区：北京时间（Asia/Shanghai）；每帖取最后采集值；超过30天停止刷新；指标日期 2026-09-27 至 2026-10-08；未关联剧 15 条</t>
        </is>
      </c>
      <c r="W2"/>
      <c r="X2"/>
      <c r="Y2" t="inlineStr">
        <is>
          <t>Phone-04</t>
        </is>
      </c>
    </row>
    <row r="3" ht="25.5" customHeight="1">
      <c r="A3" t="inlineStr">
        <is>
          <t>dramaclips0364</t>
        </is>
      </c>
      <c r="B3" t="inlineStr">
        <is>
          <t>dramaclips0364</t>
        </is>
      </c>
      <c r="C3" s="2" t="str">
        <f>=HYPERLINK("https://www.tiktok.com/@dramaclips0364", "https://www.tiktok.com/@dramaclips0364")</f>
        <v>https://www.tiktok.com/@dramaclips0364</v>
      </c>
      <c r="D3">
        <v>2776</v>
      </c>
      <c r="E3" s="3">
        <v>46257</v>
      </c>
      <c r="F3" s="3">
        <v>46261.333333333336</v>
      </c>
      <c r="G3" t="inlineStr">
        <is>
          <t>A纯切片</t>
        </is>
      </c>
      <c r="H3" t="inlineStr">
        <is>
          <t>短剧切片</t>
        </is>
      </c>
      <c r="I3" t="inlineStr">
        <is>
          <t>AI真人剧</t>
        </is>
      </c>
      <c r="J3" t="inlineStr">
        <is>
          <t>发布中</t>
        </is>
      </c>
      <c r="K3" s="4">
        <v>46303</v>
      </c>
      <c r="L3" s="3">
        <v>46303.54592592592</v>
      </c>
      <c r="M3" t="inlineStr">
        <is>
          <t>success</t>
        </is>
      </c>
      <c r="N3" t="inlineStr">
        <is>
          <t>高璇</t>
        </is>
      </c>
      <c r="O3" t="inlineStr">
        <is>
          <t>38421.11627906977</t>
        </is>
      </c>
      <c r="P3">
        <v>1652108</v>
      </c>
      <c r="Q3">
        <v>6854</v>
      </c>
      <c r="R3">
        <v>105</v>
      </c>
      <c r="S3">
        <v>2154</v>
      </c>
      <c r="T3">
        <v>272</v>
      </c>
      <c r="U3" s="4">
        <v>46303</v>
      </c>
      <c r="V3" t="inlineStr">
        <is>
          <t>统计时区：北京时间（Asia/Shanghai）；每帖取最后采集值；超过30天停止刷新；指标日期 2026-09-26 至 2026-10-08；未关联剧 3 条</t>
        </is>
      </c>
      <c r="W3"/>
      <c r="X3"/>
      <c r="Y3" t="inlineStr">
        <is>
          <t>Phone-06</t>
        </is>
      </c>
    </row>
    <row r="4" ht="25.5" customHeight="1">
      <c r="A4" t="inlineStr">
        <is>
          <t>dramavault163</t>
        </is>
      </c>
      <c r="B4" t="inlineStr">
        <is>
          <t>dramavault163</t>
        </is>
      </c>
      <c r="C4" s="2" t="str">
        <f>=HYPERLINK("https://www.tiktok.com/@dramavault163", "https://www.tiktok.com/@dramavault163")</f>
        <v>https://www.tiktok.com/@dramavault163</v>
      </c>
      <c r="D4">
        <v>3049</v>
      </c>
      <c r="E4" s="3">
        <v>46257</v>
      </c>
      <c r="F4" s="3">
        <v>46266.333333333336</v>
      </c>
      <c r="G4" t="inlineStr">
        <is>
          <t>A纯切片</t>
        </is>
      </c>
      <c r="H4" t="inlineStr">
        <is>
          <t>短剧切片</t>
        </is>
      </c>
      <c r="I4" t="inlineStr">
        <is>
          <t>AI真人剧</t>
        </is>
      </c>
      <c r="J4" t="inlineStr">
        <is>
          <t>发布中</t>
        </is>
      </c>
      <c r="K4" s="4">
        <v>46303</v>
      </c>
      <c r="L4" s="3">
        <v>46303.54592592592</v>
      </c>
      <c r="M4" t="inlineStr">
        <is>
          <t>success</t>
        </is>
      </c>
      <c r="N4" t="inlineStr">
        <is>
          <t>高璇</t>
        </is>
      </c>
      <c r="O4" t="inlineStr">
        <is>
          <t>30202.894736842107</t>
        </is>
      </c>
      <c r="P4">
        <v>1147710</v>
      </c>
      <c r="Q4">
        <v>9652</v>
      </c>
      <c r="R4">
        <v>100</v>
      </c>
      <c r="S4">
        <v>2295</v>
      </c>
      <c r="T4">
        <v>876</v>
      </c>
      <c r="U4" s="4">
        <v>46303</v>
      </c>
      <c r="V4" t="inlineStr">
        <is>
          <t>统计时区：北京时间（Asia/Shanghai）；每帖取最后采集值；超过30天停止刷新；指标日期 2026-10-01 至 2026-10-08；未关联剧 4 条</t>
        </is>
      </c>
      <c r="W4"/>
      <c r="X4"/>
      <c r="Y4" t="inlineStr">
        <is>
          <t>Phone-07</t>
        </is>
      </c>
    </row>
    <row r="5" ht="25.5" customHeight="1">
      <c r="A5" t="inlineStr">
        <is>
          <t>jolienqaq</t>
        </is>
      </c>
      <c r="B5" t="inlineStr">
        <is>
          <t>jolienqaq</t>
        </is>
      </c>
      <c r="C5" s="2" t="str">
        <f>=HYPERLINK("https://www.tiktok.com/@jolienqaq", "https://www.tiktok.com/@jolienqaq")</f>
        <v>https://www.tiktok.com/@jolienqaq</v>
      </c>
      <c r="D5">
        <v>2003</v>
      </c>
      <c r="E5" s="3">
        <v>46256.416666666664</v>
      </c>
      <c r="F5" s="3">
        <v>46259.80763888889</v>
      </c>
      <c r="G5" t="inlineStr">
        <is>
          <t>B生活</t>
        </is>
      </c>
      <c r="H5" t="inlineStr">
        <is>
          <t>生活内容 + 短剧切片</t>
        </is>
      </c>
      <c r="I5" t="inlineStr">
        <is>
          <t>AI真人剧</t>
        </is>
      </c>
      <c r="J5" t="inlineStr">
        <is>
          <t>发布中</t>
        </is>
      </c>
      <c r="K5" s="4">
        <v>46303</v>
      </c>
      <c r="L5" s="3">
        <v>46303.54592592592</v>
      </c>
      <c r="M5" t="inlineStr">
        <is>
          <t>success</t>
        </is>
      </c>
      <c r="N5" t="inlineStr">
        <is>
          <t>彭满</t>
        </is>
      </c>
      <c r="O5" t="inlineStr">
        <is>
          <t>10835.266666666666</t>
        </is>
      </c>
      <c r="P5">
        <v>487587</v>
      </c>
      <c r="Q5">
        <v>7578</v>
      </c>
      <c r="R5">
        <v>102</v>
      </c>
      <c r="S5">
        <v>3476</v>
      </c>
      <c r="T5">
        <v>322</v>
      </c>
      <c r="U5" s="4">
        <v>46303</v>
      </c>
      <c r="V5" t="inlineStr">
        <is>
          <t>统计时区：北京时间（Asia/Shanghai）；每帖取最后采集值；超过30天停止刷新；指标日期 2026-09-20 至 2026-10-08；未关联剧 1 条；发布日期缺失 1 条，无法确认首次发布日期</t>
        </is>
      </c>
      <c r="W5"/>
      <c r="X5"/>
      <c r="Y5" t="inlineStr">
        <is>
          <t>Phone-09</t>
        </is>
      </c>
    </row>
    <row r="6" ht="25.5" customHeight="1">
      <c r="A6" t="inlineStr">
        <is>
          <t>dramadetour0</t>
        </is>
      </c>
      <c r="B6" t="inlineStr">
        <is>
          <t>dramadetour0</t>
        </is>
      </c>
      <c r="C6" s="2" t="str">
        <f>=HYPERLINK("https://www.tiktok.com/@dramadetour0", "https://www.tiktok.com/@dramadetour0")</f>
        <v>https://www.tiktok.com/@dramadetour0</v>
      </c>
      <c r="D6">
        <v>1389</v>
      </c>
      <c r="E6" s="3">
        <v>46256.416666666664</v>
      </c>
      <c r="F6" s="3">
        <v>46259.80694444444</v>
      </c>
      <c r="G6" t="inlineStr">
        <is>
          <t>A纯切片</t>
        </is>
      </c>
      <c r="H6" t="inlineStr">
        <is>
          <t>待分配垂类包</t>
        </is>
      </c>
      <c r="I6" t="inlineStr">
        <is>
          <t>AI真人剧</t>
        </is>
      </c>
      <c r="J6" t="inlineStr">
        <is>
          <t>发布中</t>
        </is>
      </c>
      <c r="K6" s="4">
        <v>46303</v>
      </c>
      <c r="L6" s="3">
        <v>46303.54592592592</v>
      </c>
      <c r="M6" t="inlineStr">
        <is>
          <t>success</t>
        </is>
      </c>
      <c r="N6" t="inlineStr">
        <is>
          <t>彭满</t>
        </is>
      </c>
      <c r="O6" t="inlineStr">
        <is>
          <t>8554.377777777778</t>
        </is>
      </c>
      <c r="P6">
        <v>384947</v>
      </c>
      <c r="Q6">
        <v>3106</v>
      </c>
      <c r="R6">
        <v>47</v>
      </c>
      <c r="S6">
        <v>1058</v>
      </c>
      <c r="T6">
        <v>101</v>
      </c>
      <c r="U6" s="4">
        <v>46303</v>
      </c>
      <c r="V6" t="inlineStr">
        <is>
          <t>统计时区：北京时间（Asia/Shanghai）；每帖取最后采集值；超过30天停止刷新；指标日期 2026-09-23 至 2026-10-08；未关联剧 3 条；发布日期缺失 4 条，无法确认首次发布日期</t>
        </is>
      </c>
      <c r="W6"/>
      <c r="X6"/>
      <c r="Y6" t="inlineStr">
        <is>
          <t>Phone-08</t>
        </is>
      </c>
    </row>
    <row r="7" ht="25.5" customHeight="1">
      <c r="A7" t="inlineStr">
        <is>
          <t>ngphnggiang40</t>
        </is>
      </c>
      <c r="B7" t="inlineStr">
        <is>
          <t>VoidFaic</t>
        </is>
      </c>
      <c r="C7" s="2" t="str">
        <f>=HYPERLINK("https://www.tiktok.com/@ngphnggiang40", "https://www.tiktok.com/@ngphnggiang40")</f>
        <v>https://www.tiktok.com/@ngphnggiang40</v>
      </c>
      <c r="D7">
        <v>1395</v>
      </c>
      <c r="E7" s="3"/>
      <c r="F7" s="3">
        <v>46280.354166666664</v>
      </c>
      <c r="G7" t="inlineStr">
        <is>
          <t>A纯切片</t>
        </is>
      </c>
      <c r="H7" t="inlineStr">
        <is>
          <t>dramabox</t>
        </is>
      </c>
      <c r="I7" t="inlineStr">
        <is>
          <t>AI真人剧</t>
        </is>
      </c>
      <c r="J7" t="inlineStr">
        <is>
          <t>发布中</t>
        </is>
      </c>
      <c r="K7" s="4">
        <v>46303</v>
      </c>
      <c r="L7" s="3">
        <v>46303.54592592592</v>
      </c>
      <c r="M7" t="inlineStr">
        <is>
          <t>success</t>
        </is>
      </c>
      <c r="N7" t="inlineStr">
        <is>
          <t>张凯风</t>
        </is>
      </c>
      <c r="O7" t="inlineStr">
        <is>
          <t>13459.416666666666</t>
        </is>
      </c>
      <c r="P7">
        <v>323026</v>
      </c>
      <c r="Q7">
        <v>2286</v>
      </c>
      <c r="R7">
        <v>33</v>
      </c>
      <c r="S7">
        <v>690</v>
      </c>
      <c r="T7">
        <v>49</v>
      </c>
      <c r="U7" s="4">
        <v>46303</v>
      </c>
      <c r="V7" t="inlineStr">
        <is>
          <t>统计时区：北京时间（Asia/Shanghai）；每帖取最后采集值；超过30天停止刷新；指标日期 2026-10-08 至 2026-10-08；未关联剧 2 条</t>
        </is>
      </c>
      <c r="W7"/>
      <c r="X7"/>
      <c r="Y7" t="inlineStr">
        <is>
          <t>Phone-12</t>
        </is>
      </c>
    </row>
    <row r="8" ht="25.5" customHeight="1">
      <c r="A8" t="inlineStr">
        <is>
          <t>dramaexpedition</t>
        </is>
      </c>
      <c r="B8" t="inlineStr">
        <is>
          <t>dramaexpedition</t>
        </is>
      </c>
      <c r="C8" s="2" t="str">
        <f>=HYPERLINK("https://www.tiktok.com/@dramaexpedition", "https://www.tiktok.com/@dramaexpedition")</f>
        <v>https://www.tiktok.com/@dramaexpedition</v>
      </c>
      <c r="D8">
        <v>1733</v>
      </c>
      <c r="E8" s="3">
        <v>46256.80694444444</v>
      </c>
      <c r="F8" s="3">
        <v>46259.80763888889</v>
      </c>
      <c r="G8" t="inlineStr">
        <is>
          <t>A纯切片</t>
        </is>
      </c>
      <c r="H8" t="inlineStr">
        <is>
          <t>男性向/非女性向短剧</t>
        </is>
      </c>
      <c r="I8" t="inlineStr">
        <is>
          <t>AI真人剧</t>
        </is>
      </c>
      <c r="J8" t="inlineStr">
        <is>
          <t>发布中</t>
        </is>
      </c>
      <c r="K8" s="4">
        <v>46303</v>
      </c>
      <c r="L8" s="3">
        <v>46303.54592592592</v>
      </c>
      <c r="M8" t="inlineStr">
        <is>
          <t>success</t>
        </is>
      </c>
      <c r="N8" t="inlineStr">
        <is>
          <t>彭满</t>
        </is>
      </c>
      <c r="O8" t="inlineStr">
        <is>
          <t>4381.111111111111</t>
        </is>
      </c>
      <c r="P8">
        <v>197150</v>
      </c>
      <c r="Q8">
        <v>1569</v>
      </c>
      <c r="R8">
        <v>22</v>
      </c>
      <c r="S8">
        <v>432</v>
      </c>
      <c r="T8">
        <v>51</v>
      </c>
      <c r="U8" s="4">
        <v>46303</v>
      </c>
      <c r="V8" t="inlineStr">
        <is>
          <t>统计时区：北京时间（Asia/Shanghai）；每帖取最后采集值；超过30天停止刷新；指标日期 2026-09-23 至 2026-10-08</t>
        </is>
      </c>
      <c r="W8"/>
      <c r="X8"/>
      <c r="Y8" t="inlineStr">
        <is>
          <t>Phone-10</t>
        </is>
      </c>
    </row>
    <row r="9" ht="25.5" customHeight="1">
      <c r="A9" t="inlineStr">
        <is>
          <t>lthung263</t>
        </is>
      </c>
      <c r="B9" t="inlineStr">
        <is>
          <t>Flexlthung</t>
        </is>
      </c>
      <c r="C9" s="2" t="str">
        <f>=HYPERLINK("https://www.tiktok.com/@lthung263", "https://www.tiktok.com/@lthung263")</f>
        <v>https://www.tiktok.com/@lthung263</v>
      </c>
      <c r="D9">
        <v>1188</v>
      </c>
      <c r="E9" s="3"/>
      <c r="F9" s="3">
        <v>46281.3125</v>
      </c>
      <c r="G9" t="inlineStr">
        <is>
          <t>A纯切片</t>
        </is>
      </c>
      <c r="H9"/>
      <c r="I9" t="inlineStr">
        <is>
          <t>AI真人剧</t>
        </is>
      </c>
      <c r="J9" t="inlineStr">
        <is>
          <t>发布中</t>
        </is>
      </c>
      <c r="K9" s="4">
        <v>46303</v>
      </c>
      <c r="L9" s="3">
        <v>46303.54592592592</v>
      </c>
      <c r="M9" t="inlineStr">
        <is>
          <t>success</t>
        </is>
      </c>
      <c r="N9" t="inlineStr">
        <is>
          <t>张凯风</t>
        </is>
      </c>
      <c r="O9" t="inlineStr">
        <is>
          <t>7033.217391304348</t>
        </is>
      </c>
      <c r="P9">
        <v>161764</v>
      </c>
      <c r="Q9">
        <v>1716</v>
      </c>
      <c r="R9">
        <v>19</v>
      </c>
      <c r="S9">
        <v>649</v>
      </c>
      <c r="T9">
        <v>32</v>
      </c>
      <c r="U9" s="4">
        <v>46303</v>
      </c>
      <c r="V9" t="inlineStr">
        <is>
          <t>统计时区：北京时间（Asia/Shanghai）；每帖取最后采集值；超过30天停止刷新；指标日期 2026-10-08 至 2026-10-08</t>
        </is>
      </c>
      <c r="W9"/>
      <c r="X9"/>
      <c r="Y9" t="inlineStr">
        <is>
          <t>Phone-13</t>
        </is>
      </c>
    </row>
    <row r="10" ht="25.5" customHeight="1">
      <c r="A10" t="inlineStr">
        <is>
          <t>nobleltcpnj</t>
        </is>
      </c>
      <c r="B10" t="inlineStr">
        <is>
          <t>Mouse glue trap</t>
        </is>
      </c>
      <c r="C10" s="2" t="str">
        <f>=HYPERLINK("https://www.tiktok.com/@nobleltcpnj", "https://www.tiktok.com/@nobleltcpnj")</f>
        <v>https://www.tiktok.com/@nobleltcpnj</v>
      </c>
      <c r="D10">
        <v>1188</v>
      </c>
      <c r="E10" s="3"/>
      <c r="F10" s="3">
        <v>46286.4375</v>
      </c>
      <c r="G10" t="inlineStr">
        <is>
          <t>A纯切片</t>
        </is>
      </c>
      <c r="H10"/>
      <c r="I10" t="inlineStr">
        <is>
          <t>AI真人剧</t>
        </is>
      </c>
      <c r="J10" t="inlineStr">
        <is>
          <t>发布中</t>
        </is>
      </c>
      <c r="K10" s="4">
        <v>46303</v>
      </c>
      <c r="L10" s="3">
        <v>46303.54592592592</v>
      </c>
      <c r="M10" t="inlineStr">
        <is>
          <t>success</t>
        </is>
      </c>
      <c r="N10" t="inlineStr">
        <is>
          <t>张凯风</t>
        </is>
      </c>
      <c r="O10" t="inlineStr">
        <is>
          <t>7914.444444444444</t>
        </is>
      </c>
      <c r="P10">
        <v>142460</v>
      </c>
      <c r="Q10">
        <v>1025</v>
      </c>
      <c r="R10">
        <v>14</v>
      </c>
      <c r="S10">
        <v>352</v>
      </c>
      <c r="T10">
        <v>37</v>
      </c>
      <c r="U10" s="4">
        <v>46303</v>
      </c>
      <c r="V10" t="inlineStr">
        <is>
          <t>统计时区：北京时间（Asia/Shanghai）；每帖取最后采集值；超过30天停止刷新；指标日期 2026-10-08 至 2026-10-08；未关联剧 1 条</t>
        </is>
      </c>
      <c r="W10"/>
      <c r="X10"/>
      <c r="Y10" t="inlineStr">
        <is>
          <t>Phone-22</t>
        </is>
      </c>
    </row>
    <row r="11" ht="25.5" customHeight="1">
      <c r="A11" t="inlineStr">
        <is>
          <t>magnoliaisabella64</t>
        </is>
      </c>
      <c r="B11" t="inlineStr">
        <is>
          <t>Pretty Boy Problems</t>
        </is>
      </c>
      <c r="C11" s="2" t="str">
        <f>=HYPERLINK("https://www.tiktok.com/@magnoliaisabella64", "https://www.tiktok.com/@magnoliaisabella64")</f>
        <v>https://www.tiktok.com/@magnoliaisabella64</v>
      </c>
      <c r="D11">
        <v>1354</v>
      </c>
      <c r="E11" s="3"/>
      <c r="F11" s="3">
        <v>46294.3125</v>
      </c>
      <c r="G11" t="inlineStr">
        <is>
          <t>A纯切片</t>
        </is>
      </c>
      <c r="H11"/>
      <c r="I11" t="inlineStr">
        <is>
          <t>AI真人剧</t>
        </is>
      </c>
      <c r="J11" t="inlineStr">
        <is>
          <t>发布中</t>
        </is>
      </c>
      <c r="K11" s="4">
        <v>46303</v>
      </c>
      <c r="L11" s="3">
        <v>46303.54592592592</v>
      </c>
      <c r="M11" t="inlineStr">
        <is>
          <t>success</t>
        </is>
      </c>
      <c r="N11" t="inlineStr">
        <is>
          <t>张凯风</t>
        </is>
      </c>
      <c r="O11" t="inlineStr">
        <is>
          <t>9696.1</t>
        </is>
      </c>
      <c r="P11">
        <v>96961</v>
      </c>
      <c r="Q11">
        <v>3692</v>
      </c>
      <c r="R11">
        <v>37</v>
      </c>
      <c r="S11">
        <v>1790</v>
      </c>
      <c r="T11">
        <v>145</v>
      </c>
      <c r="U11" s="4">
        <v>46303</v>
      </c>
      <c r="V11" t="inlineStr">
        <is>
          <t>统计时区：北京时间（Asia/Shanghai）；每帖取最后采集值；超过30天停止刷新；指标日期 2026-10-08 至 2026-10-08；未关联剧 3 条</t>
        </is>
      </c>
      <c r="W11"/>
      <c r="X11"/>
      <c r="Y11" t="inlineStr">
        <is>
          <t>Phone-20</t>
        </is>
      </c>
    </row>
    <row r="12" ht="25.5" customHeight="1">
      <c r="A12" t="inlineStr">
        <is>
          <t>plottwistclips11</t>
        </is>
      </c>
      <c r="B12" t="inlineStr">
        <is>
          <t>plottwistclips11</t>
        </is>
      </c>
      <c r="C12" s="2" t="str">
        <f>=HYPERLINK("https://www.tiktok.com/@plottwistclips11", "https://www.tiktok.com/@plottwistclips11")</f>
        <v>https://www.tiktok.com/@plottwistclips11</v>
      </c>
      <c r="D12">
        <v>1091</v>
      </c>
      <c r="E12" s="3">
        <v>46287.458333333336</v>
      </c>
      <c r="F12" s="3">
        <v>46289</v>
      </c>
      <c r="G12" t="inlineStr">
        <is>
          <t>A纯切片</t>
        </is>
      </c>
      <c r="H12" t="inlineStr">
        <is>
          <t>短剧切片</t>
        </is>
      </c>
      <c r="I12" t="inlineStr">
        <is>
          <t>AI真人剧</t>
        </is>
      </c>
      <c r="J12" t="inlineStr">
        <is>
          <t>发布中</t>
        </is>
      </c>
      <c r="K12" s="4">
        <v>46303</v>
      </c>
      <c r="L12" s="3">
        <v>46303.54592592592</v>
      </c>
      <c r="M12" t="inlineStr">
        <is>
          <t>success</t>
        </is>
      </c>
      <c r="N12" t="inlineStr">
        <is>
          <t>高璇</t>
        </is>
      </c>
      <c r="O12" t="inlineStr">
        <is>
          <t>2630.6</t>
        </is>
      </c>
      <c r="P12">
        <v>39459</v>
      </c>
      <c r="Q12">
        <v>344</v>
      </c>
      <c r="R12">
        <v>4</v>
      </c>
      <c r="S12">
        <v>101</v>
      </c>
      <c r="T12">
        <v>13</v>
      </c>
      <c r="U12" s="4">
        <v>46303</v>
      </c>
      <c r="V12" t="inlineStr">
        <is>
          <t>统计时区：北京时间（Asia/Shanghai）；每帖取最后采集值；超过30天停止刷新；指标日期 2026-09-23 至 2026-10-08；未关联剧 9 条</t>
        </is>
      </c>
      <c r="W12"/>
      <c r="X12"/>
      <c r="Y12" t="inlineStr">
        <is>
          <t>Phone-05</t>
        </is>
      </c>
    </row>
    <row r="13" ht="25.5" customHeight="1">
      <c r="A13" t="inlineStr">
        <is>
          <t>dramaflick00</t>
        </is>
      </c>
      <c r="B13" t="inlineStr">
        <is>
          <t>dramaflick00</t>
        </is>
      </c>
      <c r="C13" s="2" t="str">
        <f>=HYPERLINK("https://www.tiktok.com/@dramaflick00", "https://www.tiktok.com/@dramaflick00")</f>
        <v>https://www.tiktok.com/@dramaflick00</v>
      </c>
      <c r="D13">
        <v>1180</v>
      </c>
      <c r="E13" s="3">
        <v>46288.291666666664</v>
      </c>
      <c r="F13" s="3">
        <v>46289.1875</v>
      </c>
      <c r="G13" t="inlineStr">
        <is>
          <t>A纯切片</t>
        </is>
      </c>
      <c r="H13" t="inlineStr">
        <is>
          <t>短剧切片</t>
        </is>
      </c>
      <c r="I13" t="inlineStr">
        <is>
          <t>AI真人剧</t>
        </is>
      </c>
      <c r="J13" t="inlineStr">
        <is>
          <t>发布中</t>
        </is>
      </c>
      <c r="K13" s="4">
        <v>46303</v>
      </c>
      <c r="L13" s="3">
        <v>46303.54592592592</v>
      </c>
      <c r="M13" t="inlineStr">
        <is>
          <t>success</t>
        </is>
      </c>
      <c r="N13" t="inlineStr">
        <is>
          <t>高璇</t>
        </is>
      </c>
      <c r="O13" t="inlineStr">
        <is>
          <t>1779.2666666666667</t>
        </is>
      </c>
      <c r="P13">
        <v>26689</v>
      </c>
      <c r="Q13">
        <v>446</v>
      </c>
      <c r="R13">
        <v>5</v>
      </c>
      <c r="S13">
        <v>102</v>
      </c>
      <c r="T13">
        <v>19</v>
      </c>
      <c r="U13" s="4">
        <v>46303</v>
      </c>
      <c r="V13" t="inlineStr">
        <is>
          <t>统计时区：北京时间（Asia/Shanghai）；每帖取最后采集值；超过30天停止刷新；指标日期 2026-10-08 至 2026-10-08；未关联剧 1 条</t>
        </is>
      </c>
      <c r="W13"/>
      <c r="X13"/>
      <c r="Y13" t="inlineStr">
        <is>
          <t>Phone-18</t>
        </is>
      </c>
    </row>
    <row r="14" ht="25.5" customHeight="1">
      <c r="A14" t="inlineStr">
        <is>
          <t>scenesbl77</t>
        </is>
      </c>
      <c r="B14" t="inlineStr">
        <is>
          <t>scenesbl77</t>
        </is>
      </c>
      <c r="C14" s="2" t="str">
        <f>=HYPERLINK("https://www.tiktok.com/@scenesbl77", "https://www.tiktok.com/@scenesbl77")</f>
        <v>https://www.tiktok.com/@scenesbl77</v>
      </c>
      <c r="D14">
        <v>1083</v>
      </c>
      <c r="E14" s="3">
        <v>46287.4375</v>
      </c>
      <c r="F14" s="3">
        <v>46295</v>
      </c>
      <c r="G14" t="inlineStr">
        <is>
          <t>A纯切片</t>
        </is>
      </c>
      <c r="H14" t="inlineStr">
        <is>
          <t>短剧切片</t>
        </is>
      </c>
      <c r="I14" t="inlineStr">
        <is>
          <t>AI真人剧</t>
        </is>
      </c>
      <c r="J14" t="inlineStr">
        <is>
          <t>发布中</t>
        </is>
      </c>
      <c r="K14" s="4">
        <v>46303</v>
      </c>
      <c r="L14" s="3">
        <v>46303.54592592592</v>
      </c>
      <c r="M14" t="inlineStr">
        <is>
          <t>success</t>
        </is>
      </c>
      <c r="N14" t="inlineStr">
        <is>
          <t>高璇</t>
        </is>
      </c>
      <c r="O14" t="inlineStr">
        <is>
          <t>1920.2222222222222</t>
        </is>
      </c>
      <c r="P14">
        <v>17282</v>
      </c>
      <c r="Q14">
        <v>288</v>
      </c>
      <c r="R14">
        <v>2</v>
      </c>
      <c r="S14">
        <v>85</v>
      </c>
      <c r="T14">
        <v>14</v>
      </c>
      <c r="U14" s="4">
        <v>46303</v>
      </c>
      <c r="V14" t="inlineStr">
        <is>
          <t>统计时区：北京时间（Asia/Shanghai）；每帖取最后采集值；超过30天停止刷新；指标日期 2026-10-08 至 2026-10-08</t>
        </is>
      </c>
      <c r="W14"/>
      <c r="X14"/>
      <c r="Y14" t="inlineStr">
        <is>
          <t>Phone-14</t>
        </is>
      </c>
    </row>
    <row r="15" ht="25.5" customHeight="1">
      <c r="A15" t="inlineStr">
        <is>
          <t>hcngsn5459</t>
        </is>
      </c>
      <c r="B15"/>
      <c r="C15" s="2" t="str">
        <f>=HYPERLINK("https://www.tiktok.com/@hcngsn5459", "https://www.tiktok.com/@hcngsn5459")</f>
        <v>https://www.tiktok.com/@hcngsn5459</v>
      </c>
      <c r="D15">
        <v>1097</v>
      </c>
      <c r="E15" s="3">
        <v>46287.729166666664</v>
      </c>
      <c r="F15" s="3"/>
      <c r="G15"/>
      <c r="H15"/>
      <c r="I15" t="inlineStr">
        <is>
          <t>AI真人剧</t>
        </is>
      </c>
      <c r="J15" t="inlineStr">
        <is>
          <t>发布中</t>
        </is>
      </c>
      <c r="K15" s="4">
        <v>46303</v>
      </c>
      <c r="L15" s="3">
        <v>46303.54592592592</v>
      </c>
      <c r="M15" t="inlineStr">
        <is>
          <t>success</t>
        </is>
      </c>
      <c r="N15" t="inlineStr">
        <is>
          <t>李建卓</t>
        </is>
      </c>
      <c r="O15"/>
      <c r="P15">
        <v>15446</v>
      </c>
      <c r="Q15">
        <v>109</v>
      </c>
      <c r="R15">
        <v>3</v>
      </c>
      <c r="S15">
        <v>41</v>
      </c>
      <c r="T15">
        <v>7</v>
      </c>
      <c r="U15" s="4">
        <v>46303</v>
      </c>
      <c r="V15" t="inlineStr">
        <is>
          <t>统计时区：北京时间（Asia/Shanghai）；每帖取最后采集值；超过30天停止刷新；指标日期 2026-10-08 至 2026-10-08；未关联剧 2 条</t>
        </is>
      </c>
      <c r="W15"/>
      <c r="X15"/>
      <c r="Y15" t="inlineStr">
        <is>
          <t>23</t>
        </is>
      </c>
    </row>
    <row r="16" ht="25.5" customHeight="1">
      <c r="A16" t="inlineStr">
        <is>
          <t>qqfqvkxrybkjkjnp20</t>
        </is>
      </c>
      <c r="B16" t="inlineStr">
        <is>
          <t>Velvet Temptations</t>
        </is>
      </c>
      <c r="C16" s="2" t="str">
        <f>=HYPERLINK("https://www.tiktok.com/@qqfqvkxrybkjkjnp20", "https://www.tiktok.com/@qqfqvkxrybkjkjnp20")</f>
        <v>https://www.tiktok.com/@qqfqvkxrybkjkjnp20</v>
      </c>
      <c r="D16">
        <v>1115</v>
      </c>
      <c r="E16" s="3"/>
      <c r="F16" s="3">
        <v>46294.3125</v>
      </c>
      <c r="G16" t="inlineStr">
        <is>
          <t>A纯切片</t>
        </is>
      </c>
      <c r="H16"/>
      <c r="I16" t="inlineStr">
        <is>
          <t>AI真人剧</t>
        </is>
      </c>
      <c r="J16" t="inlineStr">
        <is>
          <t>发布中</t>
        </is>
      </c>
      <c r="K16" s="4">
        <v>46303</v>
      </c>
      <c r="L16" s="3">
        <v>46303.54592592592</v>
      </c>
      <c r="M16" t="inlineStr">
        <is>
          <t>success</t>
        </is>
      </c>
      <c r="N16" t="inlineStr">
        <is>
          <t>张凯风</t>
        </is>
      </c>
      <c r="O16" t="inlineStr">
        <is>
          <t>1523</t>
        </is>
      </c>
      <c r="P16">
        <v>15230</v>
      </c>
      <c r="Q16">
        <v>122</v>
      </c>
      <c r="R16">
        <v>1</v>
      </c>
      <c r="S16">
        <v>42</v>
      </c>
      <c r="T16">
        <v>3</v>
      </c>
      <c r="U16" s="4">
        <v>46303</v>
      </c>
      <c r="V16" t="inlineStr">
        <is>
          <t>统计时区：北京时间（Asia/Shanghai）；每帖取最后采集值；超过30天停止刷新；指标日期 2026-10-08 至 2026-10-08</t>
        </is>
      </c>
      <c r="W16"/>
      <c r="X16"/>
      <c r="Y16" t="inlineStr">
        <is>
          <t>Phone-11</t>
        </is>
      </c>
    </row>
    <row r="17" ht="25.5" customHeight="1">
      <c r="A17" t="inlineStr">
        <is>
          <t>hnlinhthng9678</t>
        </is>
      </c>
      <c r="B17" t="inlineStr">
        <is>
          <t>NeonHlin</t>
        </is>
      </c>
      <c r="C17" s="2" t="str">
        <f>=HYPERLINK("https://www.tiktok.com/@hnlinhthng9678", "https://www.tiktok.com/@hnlinhthng9678")</f>
        <v>https://www.tiktok.com/@hnlinhthng9678</v>
      </c>
      <c r="D17">
        <v>1096</v>
      </c>
      <c r="E17" s="3">
        <v>46257.5</v>
      </c>
      <c r="F17" s="3">
        <v>46281.354166666664</v>
      </c>
      <c r="G17" t="inlineStr">
        <is>
          <t>A纯切片</t>
        </is>
      </c>
      <c r="H17" t="inlineStr">
        <is>
          <t>短剧切片</t>
        </is>
      </c>
      <c r="I17" t="inlineStr">
        <is>
          <t>AI真人剧</t>
        </is>
      </c>
      <c r="J17" t="inlineStr">
        <is>
          <t>发布中</t>
        </is>
      </c>
      <c r="K17" s="4">
        <v>46303</v>
      </c>
      <c r="L17" s="3">
        <v>46303.54592592592</v>
      </c>
      <c r="M17" t="inlineStr">
        <is>
          <t>success</t>
        </is>
      </c>
      <c r="N17" t="inlineStr">
        <is>
          <t>高璇</t>
        </is>
      </c>
      <c r="O17" t="inlineStr">
        <is>
          <t>380.9130434782609</t>
        </is>
      </c>
      <c r="P17">
        <v>8761</v>
      </c>
      <c r="Q17">
        <v>106</v>
      </c>
      <c r="R17">
        <v>0</v>
      </c>
      <c r="S17">
        <v>17</v>
      </c>
      <c r="T17">
        <v>2</v>
      </c>
      <c r="U17" s="4">
        <v>46303</v>
      </c>
      <c r="V17" t="inlineStr">
        <is>
          <t>统计时区：北京时间（Asia/Shanghai）；每帖取最后采集值；超过30天停止刷新；指标日期 2026-10-08 至 2026-10-08</t>
        </is>
      </c>
      <c r="W17"/>
      <c r="X17"/>
      <c r="Y17" t="inlineStr">
        <is>
          <t>Phone-15</t>
        </is>
      </c>
    </row>
    <row r="18" ht="25.5" customHeight="1">
      <c r="A18" t="inlineStr">
        <is>
          <t>amariari11</t>
        </is>
      </c>
      <c r="B18"/>
      <c r="C18" s="2" t="str">
        <f>=HYPERLINK("https://www.tiktok.com/@amariari11", "https://www.tiktok.com/@amariari11")</f>
        <v>https://www.tiktok.com/@amariari11</v>
      </c>
      <c r="D18">
        <v>945</v>
      </c>
      <c r="E18" s="3">
        <v>46287.729166666664</v>
      </c>
      <c r="F18" s="3"/>
      <c r="G18"/>
      <c r="H18"/>
      <c r="I18" t="inlineStr">
        <is>
          <t>AI真人剧</t>
        </is>
      </c>
      <c r="J18" t="inlineStr">
        <is>
          <t>发布中</t>
        </is>
      </c>
      <c r="K18" s="4">
        <v>46303</v>
      </c>
      <c r="L18" s="3">
        <v>46303.54592592592</v>
      </c>
      <c r="M18" t="inlineStr">
        <is>
          <t>success</t>
        </is>
      </c>
      <c r="N18" t="inlineStr">
        <is>
          <t>李建卓</t>
        </is>
      </c>
      <c r="O18"/>
      <c r="P18">
        <v>7932</v>
      </c>
      <c r="Q18">
        <v>54</v>
      </c>
      <c r="R18">
        <v>1</v>
      </c>
      <c r="S18">
        <v>14</v>
      </c>
      <c r="T18">
        <v>1</v>
      </c>
      <c r="U18" s="4">
        <v>46303</v>
      </c>
      <c r="V18" t="inlineStr">
        <is>
          <t>统计时区：北京时间（Asia/Shanghai）；每帖取最后采集值；超过30天停止刷新；指标日期 2026-10-08 至 2026-10-08</t>
        </is>
      </c>
      <c r="W18"/>
      <c r="X18"/>
      <c r="Y18" t="inlineStr">
        <is>
          <t>26</t>
        </is>
      </c>
    </row>
    <row r="19" ht="25.5" customHeight="1">
      <c r="A19" t="inlineStr">
        <is>
          <t>mochiclips55</t>
        </is>
      </c>
      <c r="B19" t="inlineStr">
        <is>
          <t>mochiclips55</t>
        </is>
      </c>
      <c r="C19" s="2" t="str">
        <f>=HYPERLINK("https://www.tiktok.com/@mochiclips55", "https://www.tiktok.com/@mochiclips55")</f>
        <v>https://www.tiktok.com/@mochiclips55</v>
      </c>
      <c r="D19">
        <v>1069</v>
      </c>
      <c r="E19" s="3">
        <v>46288.041666666664</v>
      </c>
      <c r="F19" s="3">
        <v>46295</v>
      </c>
      <c r="G19" t="inlineStr">
        <is>
          <t>A纯切片</t>
        </is>
      </c>
      <c r="H19" t="inlineStr">
        <is>
          <t>短剧切片</t>
        </is>
      </c>
      <c r="I19" t="inlineStr">
        <is>
          <t>AI真人剧</t>
        </is>
      </c>
      <c r="J19" t="inlineStr">
        <is>
          <t>发布中</t>
        </is>
      </c>
      <c r="K19" s="4">
        <v>46303</v>
      </c>
      <c r="L19" s="3">
        <v>46303.54592592592</v>
      </c>
      <c r="M19" t="inlineStr">
        <is>
          <t>success</t>
        </is>
      </c>
      <c r="N19" t="inlineStr">
        <is>
          <t>高璇</t>
        </is>
      </c>
      <c r="O19" t="inlineStr">
        <is>
          <t>797</t>
        </is>
      </c>
      <c r="P19">
        <v>7173</v>
      </c>
      <c r="Q19">
        <v>182</v>
      </c>
      <c r="R19">
        <v>2</v>
      </c>
      <c r="S19">
        <v>65</v>
      </c>
      <c r="T19">
        <v>3</v>
      </c>
      <c r="U19" s="4">
        <v>46303</v>
      </c>
      <c r="V19" t="inlineStr">
        <is>
          <t>统计时区：北京时间（Asia/Shanghai）；每帖取最后采集值；超过30天停止刷新；指标日期 2026-10-08 至 2026-10-08</t>
        </is>
      </c>
      <c r="W19"/>
      <c r="X19"/>
      <c r="Y19" t="inlineStr">
        <is>
          <t>Phone-16</t>
        </is>
      </c>
    </row>
    <row r="20" ht="25.5" customHeight="1">
      <c r="A20" t="inlineStr">
        <is>
          <t>gaylenepowers350</t>
        </is>
      </c>
      <c r="B20"/>
      <c r="C20" s="2" t="str">
        <f>=HYPERLINK("https://www.tiktok.com/@gaylenepowers350", "https://www.tiktok.com/@gaylenepowers350")</f>
        <v>https://www.tiktok.com/@gaylenepowers350</v>
      </c>
      <c r="D20">
        <v>958</v>
      </c>
      <c r="E20" s="3">
        <v>46287.729166666664</v>
      </c>
      <c r="F20" s="3"/>
      <c r="G20"/>
      <c r="H20"/>
      <c r="I20" t="inlineStr">
        <is>
          <t>AI真人剧</t>
        </is>
      </c>
      <c r="J20" t="inlineStr">
        <is>
          <t>发布中</t>
        </is>
      </c>
      <c r="K20" s="4">
        <v>46303</v>
      </c>
      <c r="L20" s="3">
        <v>46303.54592592592</v>
      </c>
      <c r="M20" t="inlineStr">
        <is>
          <t>success</t>
        </is>
      </c>
      <c r="N20" t="inlineStr">
        <is>
          <t>李建卓</t>
        </is>
      </c>
      <c r="O20"/>
      <c r="P20">
        <v>6463</v>
      </c>
      <c r="Q20">
        <v>206</v>
      </c>
      <c r="R20">
        <v>2</v>
      </c>
      <c r="S20">
        <v>53</v>
      </c>
      <c r="T20">
        <v>4</v>
      </c>
      <c r="U20" s="4">
        <v>46303</v>
      </c>
      <c r="V20" t="inlineStr">
        <is>
          <t>统计时区：北京时间（Asia/Shanghai）；每帖取最后采集值；超过30天停止刷新；指标日期 2026-10-08 至 2026-10-08；未关联剧 2 条</t>
        </is>
      </c>
      <c r="W20"/>
      <c r="X20"/>
      <c r="Y20" t="inlineStr">
        <is>
          <t>27</t>
        </is>
      </c>
    </row>
    <row r="21" ht="25.5" customHeight="1">
      <c r="A21" t="inlineStr">
        <is>
          <t>sofiblmoments</t>
        </is>
      </c>
      <c r="B21" t="inlineStr">
        <is>
          <t>sofiblmoments</t>
        </is>
      </c>
      <c r="C21" s="2" t="str">
        <f>=HYPERLINK("https://www.tiktok.com/@sofiblmoments", "https://www.tiktok.com/@sofiblmoments")</f>
        <v>https://www.tiktok.com/@sofiblmoments</v>
      </c>
      <c r="D21">
        <v>1133</v>
      </c>
      <c r="E21" s="3">
        <v>46288.166666666664</v>
      </c>
      <c r="F21" s="3">
        <v>46293</v>
      </c>
      <c r="G21" t="inlineStr">
        <is>
          <t>A纯切片</t>
        </is>
      </c>
      <c r="H21" t="inlineStr">
        <is>
          <t>短剧切片</t>
        </is>
      </c>
      <c r="I21" t="inlineStr">
        <is>
          <t>AI真人剧</t>
        </is>
      </c>
      <c r="J21" t="inlineStr">
        <is>
          <t>发布中</t>
        </is>
      </c>
      <c r="K21" s="4">
        <v>46303</v>
      </c>
      <c r="L21" s="3">
        <v>46303.54592592592</v>
      </c>
      <c r="M21" t="inlineStr">
        <is>
          <t>success</t>
        </is>
      </c>
      <c r="N21" t="inlineStr">
        <is>
          <t>高璇</t>
        </is>
      </c>
      <c r="O21" t="inlineStr">
        <is>
          <t>514.0909090909091</t>
        </is>
      </c>
      <c r="P21">
        <v>5655</v>
      </c>
      <c r="Q21">
        <v>80</v>
      </c>
      <c r="R21">
        <v>2</v>
      </c>
      <c r="S21">
        <v>37</v>
      </c>
      <c r="T21">
        <v>4</v>
      </c>
      <c r="U21" s="4">
        <v>46303</v>
      </c>
      <c r="V21" t="inlineStr">
        <is>
          <t>统计时区：北京时间（Asia/Shanghai）；每帖取最后采集值；超过30天停止刷新；指标日期 2026-10-08 至 2026-10-08</t>
        </is>
      </c>
      <c r="W21"/>
      <c r="X21"/>
      <c r="Y21" t="inlineStr">
        <is>
          <t>Phone-19</t>
        </is>
      </c>
    </row>
    <row r="22" ht="25.5" customHeight="1">
      <c r="A22" t="inlineStr">
        <is>
          <t>miralinaaa10</t>
        </is>
      </c>
      <c r="B22" t="inlineStr">
        <is>
          <t>miralinaaa10</t>
        </is>
      </c>
      <c r="C22" s="2" t="str">
        <f>=HYPERLINK("https://www.tiktok.com/@miralinaaa10", "https://www.tiktok.com/@miralinaaa10")</f>
        <v>https://www.tiktok.com/@miralinaaa10</v>
      </c>
      <c r="D22">
        <v>1104</v>
      </c>
      <c r="E22" s="3">
        <v>46287.416666666664</v>
      </c>
      <c r="F22" s="3">
        <v>46295</v>
      </c>
      <c r="G22" t="inlineStr">
        <is>
          <t>A纯切片</t>
        </is>
      </c>
      <c r="H22" t="inlineStr">
        <is>
          <t>短剧切片</t>
        </is>
      </c>
      <c r="I22" t="inlineStr">
        <is>
          <t>AI真人剧</t>
        </is>
      </c>
      <c r="J22" t="inlineStr">
        <is>
          <t>发布中</t>
        </is>
      </c>
      <c r="K22" s="4">
        <v>46303</v>
      </c>
      <c r="L22" s="3">
        <v>46303.54592592592</v>
      </c>
      <c r="M22" t="inlineStr">
        <is>
          <t>success</t>
        </is>
      </c>
      <c r="N22" t="inlineStr">
        <is>
          <t>高璇</t>
        </is>
      </c>
      <c r="O22" t="inlineStr">
        <is>
          <t>571.2222222222222</t>
        </is>
      </c>
      <c r="P22">
        <v>5141</v>
      </c>
      <c r="Q22">
        <v>113</v>
      </c>
      <c r="R22">
        <v>1</v>
      </c>
      <c r="S22">
        <v>41</v>
      </c>
      <c r="T22">
        <v>0</v>
      </c>
      <c r="U22" s="4">
        <v>46303</v>
      </c>
      <c r="V22" t="inlineStr">
        <is>
          <t>统计时区：北京时间（Asia/Shanghai）；每帖取最后采集值；超过30天停止刷新；指标日期 2026-10-08 至 2026-10-08</t>
        </is>
      </c>
      <c r="W22"/>
      <c r="X22"/>
      <c r="Y22" t="inlineStr">
        <is>
          <t>Phone-17</t>
        </is>
      </c>
    </row>
    <row r="23" ht="25.5" customHeight="1">
      <c r="A23" t="inlineStr">
        <is>
          <t>jazlynnayeli6</t>
        </is>
      </c>
      <c r="B23"/>
      <c r="C23" s="2" t="str">
        <f>=HYPERLINK("https://www.tiktok.com/@jazlynnayeli6", "https://www.tiktok.com/@jazlynnayeli6")</f>
        <v>https://www.tiktok.com/@jazlynnayeli6</v>
      </c>
      <c r="D23">
        <v>1072</v>
      </c>
      <c r="E23" s="3">
        <v>46287.729166666664</v>
      </c>
      <c r="F23" s="3"/>
      <c r="G23"/>
      <c r="H23"/>
      <c r="I23" t="inlineStr">
        <is>
          <t>AI真人剧</t>
        </is>
      </c>
      <c r="J23" t="inlineStr">
        <is>
          <t>发布中</t>
        </is>
      </c>
      <c r="K23" s="4">
        <v>46303</v>
      </c>
      <c r="L23" s="3">
        <v>46303.54592592592</v>
      </c>
      <c r="M23" t="inlineStr">
        <is>
          <t>success</t>
        </is>
      </c>
      <c r="N23" t="inlineStr">
        <is>
          <t>李建卓</t>
        </is>
      </c>
      <c r="O23"/>
      <c r="P23">
        <v>3666</v>
      </c>
      <c r="Q23">
        <v>35</v>
      </c>
      <c r="R23">
        <v>0</v>
      </c>
      <c r="S23">
        <v>13</v>
      </c>
      <c r="T23">
        <v>0</v>
      </c>
      <c r="U23" s="4">
        <v>46303</v>
      </c>
      <c r="V23" t="inlineStr">
        <is>
          <t>统计时区：北京时间（Asia/Shanghai）；每帖取最后采集值；超过30天停止刷新；指标日期 2026-10-08 至 2026-10-08</t>
        </is>
      </c>
      <c r="W23"/>
      <c r="X23"/>
      <c r="Y23" t="inlineStr">
        <is>
          <t>24</t>
        </is>
      </c>
    </row>
    <row r="24" ht="25.5" customHeight="1">
      <c r="A24" t="inlineStr">
        <is>
          <t>felicitypatterson67</t>
        </is>
      </c>
      <c r="B24"/>
      <c r="C24" s="2" t="str">
        <f>=HYPERLINK("https://www.tiktok.com/@felicitypatterson67", "https://www.tiktok.com/@felicitypatterson67")</f>
        <v>https://www.tiktok.com/@felicitypatterson67</v>
      </c>
      <c r="D24">
        <v>1384</v>
      </c>
      <c r="E24" s="3">
        <v>46287.729166666664</v>
      </c>
      <c r="F24" s="3"/>
      <c r="G24"/>
      <c r="H24"/>
      <c r="I24" t="inlineStr">
        <is>
          <t>AI真人剧</t>
        </is>
      </c>
      <c r="J24" t="inlineStr">
        <is>
          <t>发布中</t>
        </is>
      </c>
      <c r="K24" s="4">
        <v>46303</v>
      </c>
      <c r="L24" s="3">
        <v>46303.54592592592</v>
      </c>
      <c r="M24" t="inlineStr">
        <is>
          <t>success</t>
        </is>
      </c>
      <c r="N24" t="inlineStr">
        <is>
          <t>李建卓</t>
        </is>
      </c>
      <c r="O24"/>
      <c r="P24">
        <v>3574</v>
      </c>
      <c r="Q24">
        <v>51</v>
      </c>
      <c r="R24">
        <v>0</v>
      </c>
      <c r="S24">
        <v>15</v>
      </c>
      <c r="T24">
        <v>0</v>
      </c>
      <c r="U24" s="4">
        <v>46303</v>
      </c>
      <c r="V24" t="inlineStr">
        <is>
          <t>统计时区：北京时间（Asia/Shanghai）；每帖取最后采集值；超过30天停止刷新；指标日期 2026-10-08 至 2026-10-08</t>
        </is>
      </c>
      <c r="W24"/>
      <c r="X24"/>
      <c r="Y24" t="inlineStr">
        <is>
          <t>22</t>
        </is>
      </c>
    </row>
    <row r="25" ht="25.5" customHeight="1">
      <c r="A25" t="inlineStr">
        <is>
          <t>astrologywiki</t>
        </is>
      </c>
      <c r="B25" t="inlineStr">
        <is>
          <t>astrologywiki</t>
        </is>
      </c>
      <c r="C25" s="2" t="str">
        <f>=HYPERLINK("https://www.tiktok.com/@astrologywiki", "https://www.tiktok.com/@astrologywiki")</f>
        <v>https://www.tiktok.com/@astrologywiki</v>
      </c>
      <c r="D25">
        <v>915</v>
      </c>
      <c r="E25" s="3"/>
      <c r="F25" s="3"/>
      <c r="G25" t="inlineStr">
        <is>
          <t>A纯切片</t>
        </is>
      </c>
      <c r="H25" t="inlineStr">
        <is>
          <t>待分配垂类包</t>
        </is>
      </c>
      <c r="I25" t="inlineStr">
        <is>
          <t>AstrologyWiki</t>
        </is>
      </c>
      <c r="J25" t="inlineStr">
        <is>
          <t>暂停</t>
        </is>
      </c>
      <c r="K25" s="4">
        <v>46303</v>
      </c>
      <c r="L25" s="3">
        <v>46303.54592592592</v>
      </c>
      <c r="M25" t="inlineStr">
        <is>
          <t>success</t>
        </is>
      </c>
      <c r="N25"/>
      <c r="O25"/>
      <c r="P25"/>
      <c r="Q25"/>
      <c r="R25"/>
      <c r="S25"/>
      <c r="T25"/>
      <c r="U25" s="4"/>
      <c r="V25" t="inlineStr">
        <is>
          <t>统计时区：北京时间（Asia/Shanghai）；每帖取最后采集值；超过30天停止刷新；暂无指标</t>
        </is>
      </c>
      <c r="W25"/>
      <c r="X25"/>
      <c r="Y25"/>
    </row>
    <row r="26" ht="25.5" customHeight="1">
      <c r="A26" t="inlineStr">
        <is>
          <t>miraaastrology</t>
        </is>
      </c>
      <c r="B26" t="inlineStr">
        <is>
          <t>miraaastrology</t>
        </is>
      </c>
      <c r="C26" s="2" t="str">
        <f>=HYPERLINK("https://www.tiktok.com/@miraaastrology", "https://www.tiktok.com/@miraaastrology")</f>
        <v>https://www.tiktok.com/@miraaastrology</v>
      </c>
      <c r="D26">
        <v>235</v>
      </c>
      <c r="E26" s="3"/>
      <c r="F26" s="3"/>
      <c r="G26" t="inlineStr">
        <is>
          <t>A纯切片</t>
        </is>
      </c>
      <c r="H26" t="inlineStr">
        <is>
          <t>待分配垂类包</t>
        </is>
      </c>
      <c r="I26" t="inlineStr">
        <is>
          <t>AstrologyWiki</t>
        </is>
      </c>
      <c r="J26" t="inlineStr">
        <is>
          <t>暂停</t>
        </is>
      </c>
      <c r="K26" s="4">
        <v>46303</v>
      </c>
      <c r="L26" s="3">
        <v>46303.54592592592</v>
      </c>
      <c r="M26" t="inlineStr">
        <is>
          <t>success</t>
        </is>
      </c>
      <c r="N26"/>
      <c r="O26"/>
      <c r="P26"/>
      <c r="Q26"/>
      <c r="R26"/>
      <c r="S26"/>
      <c r="T26"/>
      <c r="U26" s="4"/>
      <c r="V26" t="inlineStr">
        <is>
          <t>统计时区：北京时间（Asia/Shanghai）；每帖取最后采集值；超过30天停止刷新；暂无指标</t>
        </is>
      </c>
      <c r="W26"/>
      <c r="X26"/>
      <c r="Y26"/>
    </row>
    <row r="27" ht="25.5" customHeight="1">
      <c r="A27" t="inlineStr">
        <is>
          <t>apdt6w97o2pk</t>
        </is>
      </c>
      <c r="B27"/>
      <c r="C27" s="2" t="str">
        <f>=HYPERLINK("https://www.tiktok.com/@apdt6w97o2pk", "https://www.tiktok.com/@apdt6w97o2pk")</f>
        <v>https://www.tiktok.com/@apdt6w97o2pk</v>
      </c>
      <c r="D27">
        <v>1068</v>
      </c>
      <c r="E27" s="3"/>
      <c r="F27" s="3"/>
      <c r="G27"/>
      <c r="H27"/>
      <c r="I27"/>
      <c r="J27"/>
      <c r="K27" s="4">
        <v>46303</v>
      </c>
      <c r="L27" s="3">
        <v>46303.77690972222</v>
      </c>
      <c r="M27" t="inlineStr">
        <is>
          <t>success</t>
        </is>
      </c>
      <c r="N27" t="inlineStr">
        <is>
          <t>李建卓</t>
        </is>
      </c>
      <c r="O27"/>
      <c r="P27"/>
      <c r="Q27"/>
      <c r="R27"/>
      <c r="S27"/>
      <c r="T27"/>
      <c r="U27" s="4"/>
      <c r="V27" t="inlineStr">
        <is>
          <t>统计时区：北京时间（Asia/Shanghai）；每帖取最后采集值；超过30天停止刷新；暂无指标</t>
        </is>
      </c>
      <c r="W27"/>
      <c r="X27"/>
      <c r="Y27"/>
    </row>
  </sheetData>
  <dataValidations count="4">
    <dataValidation allowBlank="false" sqref="G2:G26" type="list">
      <formula1>"A纯切片,BL剧鉴赏专家（？,B生活,C测试"</formula1>
    </dataValidation>
    <dataValidation allowBlank="false" sqref="I2:I26" type="list">
      <formula1>"AstrologyWiki,reelshort剧,AI真人剧"</formula1>
    </dataValidation>
    <dataValidation allowBlank="false" sqref="J2:J26" type="list">
      <formula1>"未发,重养,发布中,弃用,暂停,买粉中"</formula1>
    </dataValidation>
    <dataValidation allowBlank="false" sqref="M2:M26" type="list">
      <formula1>"success,partial,failed"</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0" customWidth="1"/>
    <col min="10" max="10" width="19" customWidth="1"/>
    <col min="11" max="11" width="19" customWidth="1"/>
    <col min="12" max="12" width="19" customWidth="1"/>
    <col min="13" max="13" width="0" customWidth="1"/>
    <col min="14" max="14" width="0" customWidth="1"/>
    <col min="15" max="15" width="0"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0" customWidth="1"/>
    <col min="25" max="25" width="19" customWidth="1"/>
    <col min="26" max="26" width="19" customWidth="1"/>
  </cols>
  <sheetData>
    <row r="1" ht="13" customHeight="1">
      <c r="A1" s="1" t="inlineStr">
        <is>
          <t>剧ID</t>
        </is>
      </c>
      <c r="B1" s="1" t="inlineStr">
        <is>
          <t>剧名</t>
        </is>
      </c>
      <c r="C1" s="1" t="inlineStr">
        <is>
          <t>推荐人</t>
        </is>
      </c>
      <c r="D1" s="1" t="inlineStr">
        <is>
          <t>发布手机编号</t>
        </is>
      </c>
      <c r="E1" s="1" t="inlineStr">
        <is>
          <t>发布账号</t>
        </is>
      </c>
      <c r="F1" s="1" t="inlineStr">
        <is>
          <t>剧分类</t>
        </is>
      </c>
      <c r="G1" s="1" t="inlineStr">
        <is>
          <t>上线日期</t>
        </is>
      </c>
      <c r="H1" s="1" t="inlineStr">
        <is>
          <t>生命周期（自动）</t>
        </is>
      </c>
      <c r="I1" s="1" t="inlineStr">
        <is>
          <t>生命周期</t>
        </is>
      </c>
      <c r="J1" s="1" t="inlineStr">
        <is>
          <t>平台</t>
        </is>
      </c>
      <c r="K1" s="1" t="inlineStr">
        <is>
          <t>备注</t>
        </is>
      </c>
      <c r="L1" s="1" t="inlineStr">
        <is>
          <t>推荐理由</t>
        </is>
      </c>
      <c r="M1" s="1" t="inlineStr">
        <is>
          <t>RS Boost 分类（待确认）</t>
        </is>
      </c>
      <c r="N1" s="1" t="inlineStr">
        <is>
          <t>账号组</t>
        </is>
      </c>
      <c r="O1" s="1" t="inlineStr">
        <is>
          <t>账号状态</t>
        </is>
      </c>
      <c r="P1" s="1" t="inlineStr">
        <is>
          <t>语言</t>
        </is>
      </c>
      <c r="Q1" s="1" t="inlineStr">
        <is>
          <t>来源</t>
        </is>
      </c>
      <c r="R1" s="1" t="inlineStr">
        <is>
          <t>归档状态</t>
        </is>
      </c>
      <c r="S1" s="1" t="inlineStr">
        <is>
          <t>关联发布记录</t>
        </is>
      </c>
      <c r="T1" s="1" t="inlineStr">
        <is>
          <t>是否已排期</t>
        </is>
      </c>
      <c r="U1" s="1" t="inlineStr">
        <is>
          <t>创建人</t>
        </is>
      </c>
      <c r="V1" s="1" t="inlineStr">
        <is>
          <t>创建时间</t>
        </is>
      </c>
      <c r="W1" s="1" t="inlineStr">
        <is>
          <t>最后修改时间</t>
        </is>
      </c>
      <c r="X1" s="1" t="inlineStr">
        <is>
          <t>Parent items</t>
        </is>
      </c>
      <c r="Y1" s="1" t="inlineStr">
        <is>
          <t>选剧台对应状态</t>
        </is>
      </c>
      <c r="Z1" s="1" t="inlineStr">
        <is>
          <t>选剧台剧集ID</t>
        </is>
      </c>
    </row>
    <row r="2" ht="25.5" customHeight="1">
      <c r="A2" t="inlineStr">
        <is>
          <t>SD-000235</t>
        </is>
      </c>
      <c r="B2" t="inlineStr">
        <is>
          <t>Saving the Owner's Cat, and Winning His Heart</t>
        </is>
      </c>
      <c r="C2" t="inlineStr">
        <is>
          <t>彭满</t>
        </is>
      </c>
      <c r="D2" t="inlineStr">
        <is>
          <t>Phone-08</t>
        </is>
      </c>
      <c r="E2" t="inlineStr">
        <is>
          <t>dramadetour0</t>
        </is>
      </c>
      <c r="F2" t="inlineStr">
        <is>
          <t>爱情, 萌宠</t>
        </is>
      </c>
      <c r="G2" s="4">
        <v>46287</v>
      </c>
      <c r="H2" t="inlineStr">
        <is>
          <t>新剧</t>
        </is>
      </c>
      <c r="I2"/>
      <c r="J2" t="inlineStr">
        <is>
          <t>ShortMax</t>
        </is>
      </c>
      <c r="K2"/>
      <c r="L2"/>
      <c r="M2"/>
      <c r="N2"/>
      <c r="O2"/>
      <c r="P2" t="inlineStr">
        <is>
          <t>英语</t>
        </is>
      </c>
      <c r="Q2"/>
      <c r="R2" t="inlineStr">
        <is>
          <t>active</t>
        </is>
      </c>
      <c r="S2"/>
      <c r="T2" t="inlineStr">
        <is>
          <t>否</t>
        </is>
      </c>
      <c r="U2" t="inlineStr">
        <is>
          <t>彭满</t>
        </is>
      </c>
      <c r="V2" s="5">
        <v>46288.711331018516</v>
      </c>
      <c r="W2" s="5">
        <v>46288.755833333336</v>
      </c>
      <c r="X2"/>
      <c r="Y2"/>
      <c r="Z2"/>
    </row>
    <row r="3" ht="25.5" customHeight="1">
      <c r="A3" t="inlineStr">
        <is>
          <t>SD-000234</t>
        </is>
      </c>
      <c r="B3" t="inlineStr">
        <is>
          <t>God of War Delivers Packages, Not Mercy</t>
        </is>
      </c>
      <c r="C3" t="inlineStr">
        <is>
          <t>彭满</t>
        </is>
      </c>
      <c r="D3" t="inlineStr">
        <is>
          <t>Phone-10</t>
        </is>
      </c>
      <c r="E3" t="inlineStr">
        <is>
          <t>dramaexpedition</t>
        </is>
      </c>
      <c r="F3" t="inlineStr">
        <is>
          <t>扮猪吃虎, 男性</t>
        </is>
      </c>
      <c r="G3" s="4">
        <v>46277</v>
      </c>
      <c r="H3" t="inlineStr">
        <is>
          <t>在推</t>
        </is>
      </c>
      <c r="I3"/>
      <c r="J3" t="inlineStr">
        <is>
          <t>MoboReels</t>
        </is>
      </c>
      <c r="K3"/>
      <c r="L3"/>
      <c r="M3"/>
      <c r="N3"/>
      <c r="O3"/>
      <c r="P3" t="inlineStr">
        <is>
          <t>英语</t>
        </is>
      </c>
      <c r="Q3"/>
      <c r="R3" t="inlineStr">
        <is>
          <t>active</t>
        </is>
      </c>
      <c r="S3" t="inlineStr">
        <is>
          <t>SR-000555,SR-000556,SR-000557,SR-000829</t>
        </is>
      </c>
      <c r="T3" t="inlineStr">
        <is>
          <t>是</t>
        </is>
      </c>
      <c r="U3" t="inlineStr">
        <is>
          <t>彭满</t>
        </is>
      </c>
      <c r="V3" s="5">
        <v>46288.70210648148</v>
      </c>
      <c r="W3" s="5">
        <v>46294.48064814815</v>
      </c>
      <c r="X3"/>
      <c r="Y3"/>
      <c r="Z3"/>
    </row>
    <row r="4" ht="25.5" customHeight="1">
      <c r="A4" t="inlineStr">
        <is>
          <t>SD-000230</t>
        </is>
      </c>
      <c r="B4" t="inlineStr">
        <is>
          <t>King of the Four Seas: Legend Reborn</t>
        </is>
      </c>
      <c r="C4" t="inlineStr">
        <is>
          <t>彭满</t>
        </is>
      </c>
      <c r="D4" t="inlineStr">
        <is>
          <t>Phone-10</t>
        </is>
      </c>
      <c r="E4" t="inlineStr">
        <is>
          <t>dramaexpedition</t>
        </is>
      </c>
      <c r="F4" t="inlineStr">
        <is>
          <t>复仇, 男性</t>
        </is>
      </c>
      <c r="G4" s="4">
        <v>46287</v>
      </c>
      <c r="H4" t="inlineStr">
        <is>
          <t>新剧</t>
        </is>
      </c>
      <c r="I4" t="inlineStr">
        <is>
          <t>新剧</t>
        </is>
      </c>
      <c r="J4" t="inlineStr">
        <is>
          <t>ReelShort</t>
        </is>
      </c>
      <c r="K4" t="inlineStr">
        <is>
          <t>https://cps.reelshort.com/resource-square/detail/6aa7679f33c68355850005bc</t>
        </is>
      </c>
      <c r="L4"/>
      <c r="M4"/>
      <c r="N4"/>
      <c r="O4"/>
      <c r="P4" t="inlineStr">
        <is>
          <t>英语</t>
        </is>
      </c>
      <c r="Q4"/>
      <c r="R4" t="inlineStr">
        <is>
          <t>active</t>
        </is>
      </c>
      <c r="S4" t="inlineStr">
        <is>
          <t>SR-000591,SR-000592,SR-000593</t>
        </is>
      </c>
      <c r="T4" t="inlineStr">
        <is>
          <t>是</t>
        </is>
      </c>
      <c r="U4" t="inlineStr">
        <is>
          <t>彭满</t>
        </is>
      </c>
      <c r="V4" s="5">
        <v>46288.64538194444</v>
      </c>
      <c r="W4" s="5">
        <v>46289.67359953704</v>
      </c>
      <c r="X4"/>
      <c r="Y4"/>
      <c r="Z4"/>
    </row>
    <row r="5" ht="25.5" customHeight="1">
      <c r="A5" t="inlineStr">
        <is>
          <t>SD-000228</t>
        </is>
      </c>
      <c r="B5" t="inlineStr">
        <is>
          <t>Brothers in Arms</t>
        </is>
      </c>
      <c r="C5" t="inlineStr">
        <is>
          <t>彭满, 马博洋</t>
        </is>
      </c>
      <c r="D5" t="inlineStr">
        <is>
          <t>Phone-10</t>
        </is>
      </c>
      <c r="E5" t="inlineStr">
        <is>
          <t>dramaexpedition</t>
        </is>
      </c>
      <c r="F5" t="inlineStr">
        <is>
          <t>男性, 家庭</t>
        </is>
      </c>
      <c r="G5" s="4">
        <v>46282</v>
      </c>
      <c r="H5" t="inlineStr">
        <is>
          <t>新剧</t>
        </is>
      </c>
      <c r="I5" t="inlineStr">
        <is>
          <t>新剧</t>
        </is>
      </c>
      <c r="J5" t="inlineStr">
        <is>
          <t>ReelShort</t>
        </is>
      </c>
      <c r="K5" t="inlineStr">
        <is>
          <t>https://cps.reelshort.com/resource-square/detail/6a8379be6731ef37180e9dba</t>
        </is>
      </c>
      <c r="L5"/>
      <c r="M5"/>
      <c r="N5"/>
      <c r="O5"/>
      <c r="P5" t="inlineStr">
        <is>
          <t>英语</t>
        </is>
      </c>
      <c r="Q5" t="inlineStr">
        <is>
          <t>reelshort</t>
        </is>
      </c>
      <c r="R5" t="inlineStr">
        <is>
          <t>active</t>
        </is>
      </c>
      <c r="S5" t="inlineStr">
        <is>
          <t>SR-000560,SR-000561,SR-000562,SR-000563,SR-000564,SR-000565</t>
        </is>
      </c>
      <c r="T5" t="inlineStr">
        <is>
          <t>是</t>
        </is>
      </c>
      <c r="U5" t="inlineStr">
        <is>
          <t>彭满</t>
        </is>
      </c>
      <c r="V5" s="5">
        <v>46288.60422453703</v>
      </c>
      <c r="W5" s="5">
        <v>46303.68681712963</v>
      </c>
      <c r="X5"/>
      <c r="Y5" t="inlineStr">
        <is>
          <t>待确认</t>
        </is>
      </c>
      <c r="Z5" t="inlineStr">
        <is>
          <t>["realshort-pick","cmVlbHNob3J0LTZhYThiZGE1NmY0Y2U5MjYxNDBiMWY2NQ","en"]</t>
        </is>
      </c>
    </row>
    <row r="6" ht="25.5" customHeight="1">
      <c r="A6" t="inlineStr">
        <is>
          <t>SD-000001</t>
        </is>
      </c>
      <c r="B6"/>
      <c r="C6"/>
      <c r="D6"/>
      <c r="E6"/>
      <c r="F6" t="inlineStr">
        <is>
          <t>狼人, 复仇</t>
        </is>
      </c>
      <c r="G6" s="4">
        <v>46240</v>
      </c>
      <c r="H6" t="inlineStr">
        <is>
          <t>老剧</t>
        </is>
      </c>
      <c r="I6" t="inlineStr">
        <is>
          <t>在推</t>
        </is>
      </c>
      <c r="J6" t="inlineStr">
        <is>
          <t>ReelShort</t>
        </is>
      </c>
      <c r="K6"/>
      <c r="L6"/>
      <c r="M6"/>
      <c r="N6"/>
      <c r="O6"/>
      <c r="P6"/>
      <c r="Q6"/>
      <c r="R6" t="inlineStr">
        <is>
          <t>active</t>
        </is>
      </c>
      <c r="S6" t="inlineStr">
        <is>
          <t>SR-000001,SR-000002,SR-000003</t>
        </is>
      </c>
      <c r="T6" t="inlineStr">
        <is>
          <t>是</t>
        </is>
      </c>
      <c r="U6" t="inlineStr">
        <is>
          <t>Social</t>
        </is>
      </c>
      <c r="V6" s="5">
        <v>46272.88175925926</v>
      </c>
      <c r="W6" s="5">
        <v>46294.70563657407</v>
      </c>
      <c r="X6"/>
      <c r="Y6"/>
      <c r="Z6"/>
    </row>
    <row r="7" ht="25.5" customHeight="1">
      <c r="A7" t="inlineStr">
        <is>
          <t>SD-000002</t>
        </is>
      </c>
      <c r="B7" t="inlineStr">
        <is>
          <t>Hook With Boyfriend's Best Friend</t>
        </is>
      </c>
      <c r="C7"/>
      <c r="D7"/>
      <c r="E7"/>
      <c r="F7" t="inlineStr">
        <is>
          <t>扮猪吃虎</t>
        </is>
      </c>
      <c r="G7" s="4">
        <v>46239</v>
      </c>
      <c r="H7" t="inlineStr">
        <is>
          <t>老剧</t>
        </is>
      </c>
      <c r="I7" t="inlineStr">
        <is>
          <t>新剧</t>
        </is>
      </c>
      <c r="J7" t="inlineStr">
        <is>
          <t>ReelShort</t>
        </is>
      </c>
      <c r="K7"/>
      <c r="L7"/>
      <c r="M7"/>
      <c r="N7"/>
      <c r="O7"/>
      <c r="P7"/>
      <c r="Q7"/>
      <c r="R7" t="inlineStr">
        <is>
          <t>active</t>
        </is>
      </c>
      <c r="S7" t="inlineStr">
        <is>
          <t>SR-000004,SR-000005,SR-000006</t>
        </is>
      </c>
      <c r="T7" t="inlineStr">
        <is>
          <t>是</t>
        </is>
      </c>
      <c r="U7" t="inlineStr">
        <is>
          <t>Social</t>
        </is>
      </c>
      <c r="V7" s="5">
        <v>46272.88175925926</v>
      </c>
      <c r="W7" s="5">
        <v>46285.74684027778</v>
      </c>
      <c r="X7"/>
      <c r="Y7"/>
      <c r="Z7"/>
    </row>
    <row r="8" ht="25.5" customHeight="1">
      <c r="A8" t="inlineStr">
        <is>
          <t>SD-000003</t>
        </is>
      </c>
      <c r="B8" t="inlineStr">
        <is>
          <t>Scorched Heart</t>
        </is>
      </c>
      <c r="C8"/>
      <c r="D8"/>
      <c r="E8"/>
      <c r="F8" t="inlineStr">
        <is>
          <t>扮猪吃虎</t>
        </is>
      </c>
      <c r="G8" s="4">
        <v>46251</v>
      </c>
      <c r="H8" t="inlineStr">
        <is>
          <t>在推</t>
        </is>
      </c>
      <c r="I8" t="inlineStr">
        <is>
          <t>新剧</t>
        </is>
      </c>
      <c r="J8" t="inlineStr">
        <is>
          <t>ReelShort</t>
        </is>
      </c>
      <c r="K8"/>
      <c r="L8"/>
      <c r="M8"/>
      <c r="N8"/>
      <c r="O8"/>
      <c r="P8"/>
      <c r="Q8"/>
      <c r="R8" t="inlineStr">
        <is>
          <t>active</t>
        </is>
      </c>
      <c r="S8" t="inlineStr">
        <is>
          <t>SR-000007,SR-000008,SR-000009</t>
        </is>
      </c>
      <c r="T8" t="inlineStr">
        <is>
          <t>是</t>
        </is>
      </c>
      <c r="U8" t="inlineStr">
        <is>
          <t>Social</t>
        </is>
      </c>
      <c r="V8" s="5">
        <v>46272.88175925926</v>
      </c>
      <c r="W8" s="5">
        <v>46285.74684027778</v>
      </c>
      <c r="X8"/>
      <c r="Y8"/>
      <c r="Z8"/>
    </row>
    <row r="9" ht="25.5" customHeight="1">
      <c r="A9" t="inlineStr">
        <is>
          <t>SD-000004</t>
        </is>
      </c>
      <c r="B9" t="inlineStr">
        <is>
          <t>keeping the cowboy's baby</t>
        </is>
      </c>
      <c r="C9"/>
      <c r="D9"/>
      <c r="E9"/>
      <c r="F9" t="inlineStr">
        <is>
          <t>爱情</t>
        </is>
      </c>
      <c r="G9" s="4">
        <v>46231</v>
      </c>
      <c r="H9" t="inlineStr">
        <is>
          <t>老剧</t>
        </is>
      </c>
      <c r="I9" t="inlineStr">
        <is>
          <t>在推</t>
        </is>
      </c>
      <c r="J9" t="inlineStr">
        <is>
          <t>ReelShort</t>
        </is>
      </c>
      <c r="K9"/>
      <c r="L9"/>
      <c r="M9"/>
      <c r="N9"/>
      <c r="O9"/>
      <c r="P9"/>
      <c r="Q9"/>
      <c r="R9" t="inlineStr">
        <is>
          <t>active</t>
        </is>
      </c>
      <c r="S9" t="inlineStr">
        <is>
          <t>SR-000010,SR-000011,SR-000012,SR-000013,SR-000014</t>
        </is>
      </c>
      <c r="T9" t="inlineStr">
        <is>
          <t>是</t>
        </is>
      </c>
      <c r="U9" t="inlineStr">
        <is>
          <t>Social</t>
        </is>
      </c>
      <c r="V9" s="5">
        <v>46272.88175925926</v>
      </c>
      <c r="W9" s="5">
        <v>46285.74684027778</v>
      </c>
      <c r="X9"/>
      <c r="Y9"/>
      <c r="Z9"/>
    </row>
    <row r="10" ht="25.5" customHeight="1">
      <c r="A10" t="inlineStr">
        <is>
          <t>SD-000005</t>
        </is>
      </c>
      <c r="B10" t="inlineStr">
        <is>
          <t>Revenge of the Black Swan</t>
        </is>
      </c>
      <c r="C10"/>
      <c r="D10"/>
      <c r="E10"/>
      <c r="F10" t="inlineStr">
        <is>
          <t>复仇</t>
        </is>
      </c>
      <c r="G10" s="4">
        <v>46254</v>
      </c>
      <c r="H10" t="inlineStr">
        <is>
          <t>在推</t>
        </is>
      </c>
      <c r="I10" t="inlineStr">
        <is>
          <t>新剧</t>
        </is>
      </c>
      <c r="J10" t="inlineStr">
        <is>
          <t>ReelShort</t>
        </is>
      </c>
      <c r="K10"/>
      <c r="L10"/>
      <c r="M10"/>
      <c r="N10"/>
      <c r="O10"/>
      <c r="P10"/>
      <c r="Q10"/>
      <c r="R10" t="inlineStr">
        <is>
          <t>active</t>
        </is>
      </c>
      <c r="S10" t="inlineStr">
        <is>
          <t>SR-000015,SR-000016,SR-000017,SR-000018,SR-000019,SR-000020,SR-000021</t>
        </is>
      </c>
      <c r="T10" t="inlineStr">
        <is>
          <t>是</t>
        </is>
      </c>
      <c r="U10" t="inlineStr">
        <is>
          <t>Social</t>
        </is>
      </c>
      <c r="V10" s="5">
        <v>46272.88175925926</v>
      </c>
      <c r="W10" s="5">
        <v>46294.72572916667</v>
      </c>
      <c r="X10"/>
      <c r="Y10"/>
      <c r="Z10"/>
    </row>
    <row r="11" ht="25.5" customHeight="1">
      <c r="A11" t="inlineStr">
        <is>
          <t>SD-000006</t>
        </is>
      </c>
      <c r="B11" t="inlineStr">
        <is>
          <t>Don't provote him, he's king of la</t>
        </is>
      </c>
      <c r="C11"/>
      <c r="D11"/>
      <c r="E11"/>
      <c r="F11" t="inlineStr">
        <is>
          <t>霸总, 复仇</t>
        </is>
      </c>
      <c r="G11" s="4">
        <v>46253</v>
      </c>
      <c r="H11" t="inlineStr">
        <is>
          <t>在推</t>
        </is>
      </c>
      <c r="I11" t="inlineStr">
        <is>
          <t>新剧</t>
        </is>
      </c>
      <c r="J11" t="inlineStr">
        <is>
          <t>ReelShort</t>
        </is>
      </c>
      <c r="K11"/>
      <c r="L11"/>
      <c r="M11"/>
      <c r="N11"/>
      <c r="O11"/>
      <c r="P11"/>
      <c r="Q11"/>
      <c r="R11" t="inlineStr">
        <is>
          <t>active</t>
        </is>
      </c>
      <c r="S11" t="inlineStr">
        <is>
          <t>SR-000025,SR-000026,SR-000031</t>
        </is>
      </c>
      <c r="T11" t="inlineStr">
        <is>
          <t>是</t>
        </is>
      </c>
      <c r="U11" t="inlineStr">
        <is>
          <t>Social</t>
        </is>
      </c>
      <c r="V11" s="5">
        <v>46272.88175925926</v>
      </c>
      <c r="W11" s="5">
        <v>46285.74684027778</v>
      </c>
      <c r="X11"/>
      <c r="Y11"/>
      <c r="Z11"/>
    </row>
    <row r="12" ht="25.5" customHeight="1">
      <c r="A12" t="inlineStr">
        <is>
          <t>SD-000007</t>
        </is>
      </c>
      <c r="B12" t="inlineStr">
        <is>
          <t>Mommy's Little Savior</t>
        </is>
      </c>
      <c r="C12"/>
      <c r="D12"/>
      <c r="E12"/>
      <c r="F12" t="inlineStr">
        <is>
          <t>萌宝</t>
        </is>
      </c>
      <c r="G12" s="4">
        <v>46246</v>
      </c>
      <c r="H12" t="inlineStr">
        <is>
          <t>在推</t>
        </is>
      </c>
      <c r="I12" t="inlineStr">
        <is>
          <t>在推</t>
        </is>
      </c>
      <c r="J12" t="inlineStr">
        <is>
          <t>ReelShort</t>
        </is>
      </c>
      <c r="K12"/>
      <c r="L12"/>
      <c r="M12"/>
      <c r="N12"/>
      <c r="O12"/>
      <c r="P12"/>
      <c r="Q12"/>
      <c r="R12" t="inlineStr">
        <is>
          <t>active</t>
        </is>
      </c>
      <c r="S12" t="inlineStr">
        <is>
          <t>SR-000023,SR-000024,SR-000030,SR-000029,SR-000033,SR-000034</t>
        </is>
      </c>
      <c r="T12" t="inlineStr">
        <is>
          <t>是</t>
        </is>
      </c>
      <c r="U12" t="inlineStr">
        <is>
          <t>Social</t>
        </is>
      </c>
      <c r="V12" s="5">
        <v>46272.88175925926</v>
      </c>
      <c r="W12" s="5">
        <v>46285.74684027778</v>
      </c>
      <c r="X12"/>
      <c r="Y12"/>
      <c r="Z12"/>
    </row>
    <row r="13" ht="25.5" customHeight="1">
      <c r="A13" t="inlineStr">
        <is>
          <t>SD-000008</t>
        </is>
      </c>
      <c r="B13" t="inlineStr">
        <is>
          <t>The Alpha’s Ugly Luna Awakened as the White Wolf</t>
        </is>
      </c>
      <c r="C13"/>
      <c r="D13"/>
      <c r="E13"/>
      <c r="F13" t="inlineStr">
        <is>
          <t>扮猪吃虎</t>
        </is>
      </c>
      <c r="G13" s="4">
        <v>46254</v>
      </c>
      <c r="H13" t="inlineStr">
        <is>
          <t>在推</t>
        </is>
      </c>
      <c r="I13" t="inlineStr">
        <is>
          <t>新剧</t>
        </is>
      </c>
      <c r="J13" t="inlineStr">
        <is>
          <t>ReelShort</t>
        </is>
      </c>
      <c r="K13"/>
      <c r="L13"/>
      <c r="M13"/>
      <c r="N13"/>
      <c r="O13"/>
      <c r="P13"/>
      <c r="Q13"/>
      <c r="R13" t="inlineStr">
        <is>
          <t>active</t>
        </is>
      </c>
      <c r="S13" t="inlineStr">
        <is>
          <t>SR-000057,SR-000058,SR-000059</t>
        </is>
      </c>
      <c r="T13" t="inlineStr">
        <is>
          <t>是</t>
        </is>
      </c>
      <c r="U13" t="inlineStr">
        <is>
          <t>Social</t>
        </is>
      </c>
      <c r="V13" s="5">
        <v>46272.88175925926</v>
      </c>
      <c r="W13" s="5">
        <v>46285.74684027778</v>
      </c>
      <c r="X13"/>
      <c r="Y13"/>
      <c r="Z13"/>
    </row>
    <row r="14" ht="25.5" customHeight="1">
      <c r="A14" t="inlineStr">
        <is>
          <t>SD-000009</t>
        </is>
      </c>
      <c r="B14" t="inlineStr">
        <is>
          <t>Private Lessons with My Vampire Boss</t>
        </is>
      </c>
      <c r="C14"/>
      <c r="D14"/>
      <c r="E14"/>
      <c r="F14" t="inlineStr">
        <is>
          <t>吸血鬼, 霸总</t>
        </is>
      </c>
      <c r="G14" s="4">
        <v>46254</v>
      </c>
      <c r="H14" t="inlineStr">
        <is>
          <t>在推</t>
        </is>
      </c>
      <c r="I14" t="inlineStr">
        <is>
          <t>新剧</t>
        </is>
      </c>
      <c r="J14"/>
      <c r="K14"/>
      <c r="L14"/>
      <c r="M14"/>
      <c r="N14"/>
      <c r="O14"/>
      <c r="P14"/>
      <c r="Q14"/>
      <c r="R14" t="inlineStr">
        <is>
          <t>active</t>
        </is>
      </c>
      <c r="S14"/>
      <c r="T14" t="inlineStr">
        <is>
          <t>否</t>
        </is>
      </c>
      <c r="U14" t="inlineStr">
        <is>
          <t>Social</t>
        </is>
      </c>
      <c r="V14" s="5">
        <v>46272.88175925926</v>
      </c>
      <c r="W14" s="5">
        <v>46285.74684027778</v>
      </c>
      <c r="X14"/>
      <c r="Y14"/>
      <c r="Z14"/>
    </row>
    <row r="15" ht="25.5" customHeight="1">
      <c r="A15" t="inlineStr">
        <is>
          <t>SD-000010</t>
        </is>
      </c>
      <c r="B15" t="inlineStr">
        <is>
          <t>The Wolfless Alpha Queen</t>
        </is>
      </c>
      <c r="C15"/>
      <c r="D15"/>
      <c r="E15"/>
      <c r="F15" t="inlineStr">
        <is>
          <t>狼人, 女王</t>
        </is>
      </c>
      <c r="G15" s="4">
        <v>46258</v>
      </c>
      <c r="H15" t="inlineStr">
        <is>
          <t>在推</t>
        </is>
      </c>
      <c r="I15" t="inlineStr">
        <is>
          <t>新剧</t>
        </is>
      </c>
      <c r="J15" t="inlineStr">
        <is>
          <t>ReelShort</t>
        </is>
      </c>
      <c r="K15"/>
      <c r="L15"/>
      <c r="M15"/>
      <c r="N15"/>
      <c r="O15"/>
      <c r="P15"/>
      <c r="Q15"/>
      <c r="R15" t="inlineStr">
        <is>
          <t>active</t>
        </is>
      </c>
      <c r="S15" t="inlineStr">
        <is>
          <t>SR-000027,SR-000028,SR-000032</t>
        </is>
      </c>
      <c r="T15" t="inlineStr">
        <is>
          <t>是</t>
        </is>
      </c>
      <c r="U15" t="inlineStr">
        <is>
          <t>Social</t>
        </is>
      </c>
      <c r="V15" s="5">
        <v>46272.88175925926</v>
      </c>
      <c r="W15" s="5">
        <v>46285.74684027778</v>
      </c>
      <c r="X15"/>
      <c r="Y15"/>
      <c r="Z15"/>
    </row>
    <row r="16" ht="25.5" customHeight="1">
      <c r="A16" t="inlineStr">
        <is>
          <t>SD-000011</t>
        </is>
      </c>
      <c r="B16" t="inlineStr">
        <is>
          <t>Avatar Boy</t>
        </is>
      </c>
      <c r="C16"/>
      <c r="D16"/>
      <c r="E16"/>
      <c r="F16" t="inlineStr">
        <is>
          <t>lgbtq</t>
        </is>
      </c>
      <c r="G16" s="4">
        <v>46261</v>
      </c>
      <c r="H16" t="inlineStr">
        <is>
          <t>在推</t>
        </is>
      </c>
      <c r="I16" t="inlineStr">
        <is>
          <t>新剧</t>
        </is>
      </c>
      <c r="J16" t="inlineStr">
        <is>
          <t>ReelShort</t>
        </is>
      </c>
      <c r="K16"/>
      <c r="L16"/>
      <c r="M16"/>
      <c r="N16"/>
      <c r="O16"/>
      <c r="P16"/>
      <c r="Q16"/>
      <c r="R16" t="inlineStr">
        <is>
          <t>active</t>
        </is>
      </c>
      <c r="S16" t="inlineStr">
        <is>
          <t>SR-000036</t>
        </is>
      </c>
      <c r="T16" t="inlineStr">
        <is>
          <t>是</t>
        </is>
      </c>
      <c r="U16" t="inlineStr">
        <is>
          <t>Social</t>
        </is>
      </c>
      <c r="V16" s="5">
        <v>46272.88175925926</v>
      </c>
      <c r="W16" s="5">
        <v>46285.74684027778</v>
      </c>
      <c r="X16"/>
      <c r="Y16"/>
      <c r="Z16"/>
    </row>
    <row r="17" ht="25.5" customHeight="1">
      <c r="A17" t="inlineStr">
        <is>
          <t>SD-000012</t>
        </is>
      </c>
      <c r="B17" t="inlineStr">
        <is>
          <t>Великият и могъщ джин</t>
        </is>
      </c>
      <c r="C17"/>
      <c r="D17"/>
      <c r="E17"/>
      <c r="F17" t="inlineStr">
        <is>
          <t>爱情, 逆袭</t>
        </is>
      </c>
      <c r="G17" s="4">
        <v>46247</v>
      </c>
      <c r="H17" t="inlineStr">
        <is>
          <t>在推</t>
        </is>
      </c>
      <c r="I17" t="inlineStr">
        <is>
          <t>在推</t>
        </is>
      </c>
      <c r="J17" t="inlineStr">
        <is>
          <t>ReelShort</t>
        </is>
      </c>
      <c r="K17"/>
      <c r="L17"/>
      <c r="M17"/>
      <c r="N17"/>
      <c r="O17"/>
      <c r="P17"/>
      <c r="Q17"/>
      <c r="R17" t="inlineStr">
        <is>
          <t>active</t>
        </is>
      </c>
      <c r="S17" t="inlineStr">
        <is>
          <t>SR-000037,SR-000042,SR-000043,SR-000049,SR-000050,SR-000051,SR-000038,SR-000039,SR-000044,SR-000045,SR-000061,SR-000062</t>
        </is>
      </c>
      <c r="T17" t="inlineStr">
        <is>
          <t>是</t>
        </is>
      </c>
      <c r="U17" t="inlineStr">
        <is>
          <t>Social</t>
        </is>
      </c>
      <c r="V17" s="5">
        <v>46272.88175925926</v>
      </c>
      <c r="W17" s="5">
        <v>46294.725798611114</v>
      </c>
      <c r="X17"/>
      <c r="Y17"/>
      <c r="Z17"/>
    </row>
    <row r="18" ht="25.5" customHeight="1">
      <c r="A18" t="inlineStr">
        <is>
          <t>SD-000013</t>
        </is>
      </c>
      <c r="B18" t="inlineStr">
        <is>
          <t>Addicted to My Ex's Uncle_ Forbidden Tenderness</t>
        </is>
      </c>
      <c r="C18"/>
      <c r="D18"/>
      <c r="E18"/>
      <c r="F18" t="inlineStr">
        <is>
          <t>爱情, 禁忌</t>
        </is>
      </c>
      <c r="G18" s="4">
        <v>46253</v>
      </c>
      <c r="H18" t="inlineStr">
        <is>
          <t>在推</t>
        </is>
      </c>
      <c r="I18" t="inlineStr">
        <is>
          <t>新剧</t>
        </is>
      </c>
      <c r="J18"/>
      <c r="K18"/>
      <c r="L18"/>
      <c r="M18"/>
      <c r="N18"/>
      <c r="O18"/>
      <c r="P18"/>
      <c r="Q18"/>
      <c r="R18" t="inlineStr">
        <is>
          <t>active</t>
        </is>
      </c>
      <c r="S18"/>
      <c r="T18" t="inlineStr">
        <is>
          <t>否</t>
        </is>
      </c>
      <c r="U18" t="inlineStr">
        <is>
          <t>Social</t>
        </is>
      </c>
      <c r="V18" s="5">
        <v>46272.88175925926</v>
      </c>
      <c r="W18" s="5">
        <v>46285.74684027778</v>
      </c>
      <c r="X18"/>
      <c r="Y18"/>
      <c r="Z18"/>
    </row>
    <row r="19" ht="25.5" customHeight="1">
      <c r="A19" t="inlineStr">
        <is>
          <t>SD-000014</t>
        </is>
      </c>
      <c r="B19" t="inlineStr">
        <is>
          <t>The Great and Powerful Genie</t>
        </is>
      </c>
      <c r="C19"/>
      <c r="D19"/>
      <c r="E19"/>
      <c r="F19" t="inlineStr">
        <is>
          <t>爱情, 逆袭</t>
        </is>
      </c>
      <c r="G19" s="4">
        <v>46217</v>
      </c>
      <c r="H19" t="inlineStr">
        <is>
          <t>老剧</t>
        </is>
      </c>
      <c r="I19" t="inlineStr">
        <is>
          <t>在推</t>
        </is>
      </c>
      <c r="J19" t="inlineStr">
        <is>
          <t>ReelShort</t>
        </is>
      </c>
      <c r="K19"/>
      <c r="L19"/>
      <c r="M19"/>
      <c r="N19"/>
      <c r="O19"/>
      <c r="P19"/>
      <c r="Q19"/>
      <c r="R19" t="inlineStr">
        <is>
          <t>active</t>
        </is>
      </c>
      <c r="S19" t="inlineStr">
        <is>
          <t>SR-000035,SR-000040,SR-000041,SR-000053,SR-000060,SR-000046,SR-000047,SR-000048,SR-000054,SR-000055,SR-000056,SR-000068,SR-000774,SR-000776,SR-000780,SR-000791,SR-000788,SR-000795</t>
        </is>
      </c>
      <c r="T19" t="inlineStr">
        <is>
          <t>是</t>
        </is>
      </c>
      <c r="U19" t="inlineStr">
        <is>
          <t>Social</t>
        </is>
      </c>
      <c r="V19" s="5">
        <v>46272.88175925926</v>
      </c>
      <c r="W19" s="5">
        <v>46294.72225694444</v>
      </c>
      <c r="X19"/>
      <c r="Y19"/>
      <c r="Z19"/>
    </row>
    <row r="20" ht="25.5" customHeight="1">
      <c r="A20" t="inlineStr">
        <is>
          <t>SD-000015</t>
        </is>
      </c>
      <c r="B20" t="inlineStr">
        <is>
          <t>The Phantom Pilot</t>
        </is>
      </c>
      <c r="C20" t="inlineStr">
        <is>
          <t>彭满</t>
        </is>
      </c>
      <c r="D20"/>
      <c r="E20"/>
      <c r="F20" t="inlineStr">
        <is>
          <t>逆袭, 复仇, 身份揭露</t>
        </is>
      </c>
      <c r="G20" s="4">
        <v>46239</v>
      </c>
      <c r="H20" t="inlineStr">
        <is>
          <t>老剧</t>
        </is>
      </c>
      <c r="I20" t="inlineStr">
        <is>
          <t>在推</t>
        </is>
      </c>
      <c r="J20" t="inlineStr">
        <is>
          <t>ReelShort</t>
        </is>
      </c>
      <c r="K20" t="inlineStr">
        <is>
          <t>4117186</t>
        </is>
      </c>
      <c r="L20" t="inlineStr">
        <is>
          <t>S 级介入收益空间
推广者收益效率代理位于前 5%
最新增量与近期趋势较强
近7日持续增长</t>
        </is>
      </c>
      <c r="M20"/>
      <c r="N20"/>
      <c r="O20"/>
      <c r="P20" t="inlineStr">
        <is>
          <t>英语</t>
        </is>
      </c>
      <c r="Q20" t="inlineStr">
        <is>
          <t>至真选剧台</t>
        </is>
      </c>
      <c r="R20" t="inlineStr">
        <is>
          <t>active</t>
        </is>
      </c>
      <c r="S20" t="inlineStr">
        <is>
          <t>SR-000066,SR-000067,SR-000072</t>
        </is>
      </c>
      <c r="T20" t="inlineStr">
        <is>
          <t>是</t>
        </is>
      </c>
      <c r="U20" t="inlineStr">
        <is>
          <t>Social</t>
        </is>
      </c>
      <c r="V20" s="5">
        <v>46272.88175925926</v>
      </c>
      <c r="W20" s="5">
        <v>46303.68681712963</v>
      </c>
      <c r="X20"/>
      <c r="Y20" t="inlineStr">
        <is>
          <t>待确认</t>
        </is>
      </c>
      <c r="Z20" t="inlineStr">
        <is>
          <t>["realshort-pick","cmVlbHNob3J0LTZhNmFjMmIyOTg5MWVjMzVlYTBhYzVkZA","en"]</t>
        </is>
      </c>
    </row>
    <row r="21" ht="25.5" customHeight="1">
      <c r="A21" t="inlineStr">
        <is>
          <t>SD-000016</t>
        </is>
      </c>
      <c r="B21" t="inlineStr">
        <is>
          <t>In Bed with My Brother-in-Law</t>
        </is>
      </c>
      <c r="C21" t="inlineStr">
        <is>
          <t>高璇, 李建卓</t>
        </is>
      </c>
      <c r="D21"/>
      <c r="E21"/>
      <c r="F21" t="inlineStr">
        <is>
          <t>复仇, 禁忌</t>
        </is>
      </c>
      <c r="G21" s="4">
        <v>46261</v>
      </c>
      <c r="H21" t="inlineStr">
        <is>
          <t>在推</t>
        </is>
      </c>
      <c r="I21" t="inlineStr">
        <is>
          <t>新剧</t>
        </is>
      </c>
      <c r="J21" t="inlineStr">
        <is>
          <t>ReelShort</t>
        </is>
      </c>
      <c r="K21" t="inlineStr">
        <is>
          <t>4108551</t>
        </is>
      </c>
      <c r="L21" t="inlineStr">
        <is>
          <t>RS RANKING DailyTop连日位居前二
TopSearched第二</t>
        </is>
      </c>
      <c r="M21"/>
      <c r="N21"/>
      <c r="O21"/>
      <c r="P21" t="inlineStr">
        <is>
          <t>英语</t>
        </is>
      </c>
      <c r="Q21" t="inlineStr">
        <is>
          <t>Reelshort榜单</t>
        </is>
      </c>
      <c r="R21" t="inlineStr">
        <is>
          <t>active</t>
        </is>
      </c>
      <c r="S21" t="inlineStr">
        <is>
          <t>SR-000063,SR-000064,SR-000065,SR-000069,SR-000070,SR-000071,SR-000098,SR-000099,SR-000100,SR-000102,SR-000103,SR-000104,SR-000238,SR-000243,SR-001263,SR-001264,SR-001265,SR-001266,SR-001267,SR-001268</t>
        </is>
      </c>
      <c r="T21" t="inlineStr">
        <is>
          <t>是</t>
        </is>
      </c>
      <c r="U21" t="inlineStr">
        <is>
          <t>Social</t>
        </is>
      </c>
      <c r="V21" s="5">
        <v>46272.88175925926</v>
      </c>
      <c r="W21" s="5">
        <v>46303.68681712963</v>
      </c>
      <c r="X21"/>
      <c r="Y21" t="inlineStr">
        <is>
          <t>待确认</t>
        </is>
      </c>
      <c r="Z21" t="inlineStr">
        <is>
          <t>["realshort-pick","cmVlbHNob3J0LTZhOGJhZmI0NjVmNWM1MDdkMDA1MGRhOQ","en"]</t>
        </is>
      </c>
    </row>
    <row r="22" ht="25.5" customHeight="1">
      <c r="A22" t="inlineStr">
        <is>
          <t>SD-000017</t>
        </is>
      </c>
      <c r="B22" t="inlineStr">
        <is>
          <t>The Serpent King Calls Me Master</t>
        </is>
      </c>
      <c r="C22" t="inlineStr">
        <is>
          <t>彭满</t>
        </is>
      </c>
      <c r="D22"/>
      <c r="E22"/>
      <c r="F22" t="inlineStr">
        <is>
          <t>爱情</t>
        </is>
      </c>
      <c r="G22" s="4">
        <v>46247</v>
      </c>
      <c r="H22" t="inlineStr">
        <is>
          <t>在推</t>
        </is>
      </c>
      <c r="I22" t="inlineStr">
        <is>
          <t>在推</t>
        </is>
      </c>
      <c r="J22" t="inlineStr">
        <is>
          <t>ReelShort</t>
        </is>
      </c>
      <c r="K22" t="inlineStr">
        <is>
          <t>4118773</t>
        </is>
      </c>
      <c r="L22" t="inlineStr">
        <is>
          <t>S 级介入收益空间
推广者收益效率代理位于前 5%
最新增量与近期趋势较强
近7日持续增长</t>
        </is>
      </c>
      <c r="M22"/>
      <c r="N22"/>
      <c r="O22"/>
      <c r="P22" t="inlineStr">
        <is>
          <t>英语</t>
        </is>
      </c>
      <c r="Q22" t="inlineStr">
        <is>
          <t>Reelshort榜单</t>
        </is>
      </c>
      <c r="R22" t="inlineStr">
        <is>
          <t>active</t>
        </is>
      </c>
      <c r="S22" t="inlineStr">
        <is>
          <t>SR-000073,SR-000074</t>
        </is>
      </c>
      <c r="T22" t="inlineStr">
        <is>
          <t>是</t>
        </is>
      </c>
      <c r="U22" t="inlineStr">
        <is>
          <t>Social</t>
        </is>
      </c>
      <c r="V22" s="5">
        <v>46272.88175925926</v>
      </c>
      <c r="W22" s="5">
        <v>46285.74684027778</v>
      </c>
      <c r="X22"/>
      <c r="Y22"/>
      <c r="Z22"/>
    </row>
    <row r="23" ht="25.5" customHeight="1">
      <c r="A23" t="inlineStr">
        <is>
          <t>SD-000018</t>
        </is>
      </c>
      <c r="B23" t="inlineStr">
        <is>
          <t>Abandoned Pawn, Unrivaled Dragon King</t>
        </is>
      </c>
      <c r="C23" t="inlineStr">
        <is>
          <t>高璇</t>
        </is>
      </c>
      <c r="D23"/>
      <c r="E23"/>
      <c r="F23" t="inlineStr">
        <is>
          <t>奇幻, 逆袭</t>
        </is>
      </c>
      <c r="G23" s="4">
        <v>46246</v>
      </c>
      <c r="H23" t="inlineStr">
        <is>
          <t>在推</t>
        </is>
      </c>
      <c r="I23" t="inlineStr">
        <is>
          <t>在推</t>
        </is>
      </c>
      <c r="J23" t="inlineStr">
        <is>
          <t>ReelShort</t>
        </is>
      </c>
      <c r="K23" t="inlineStr">
        <is>
          <t>4119184</t>
        </is>
      </c>
      <c r="L23" t="inlineStr">
        <is>
          <t>RS RANKING DailyTop连日位居前四
TopSearched&amp;newSearched均第三</t>
        </is>
      </c>
      <c r="M23"/>
      <c r="N23"/>
      <c r="O23"/>
      <c r="P23" t="inlineStr">
        <is>
          <t>英语</t>
        </is>
      </c>
      <c r="Q23" t="inlineStr">
        <is>
          <t>Reelshort榜单</t>
        </is>
      </c>
      <c r="R23" t="inlineStr">
        <is>
          <t>active</t>
        </is>
      </c>
      <c r="S23" t="inlineStr">
        <is>
          <t>SR-000076,SR-000077,SR-000078,SR-000239,SR-000245,SR-000246</t>
        </is>
      </c>
      <c r="T23" t="inlineStr">
        <is>
          <t>是</t>
        </is>
      </c>
      <c r="U23" t="inlineStr">
        <is>
          <t>Social</t>
        </is>
      </c>
      <c r="V23" s="5">
        <v>46272.88175925926</v>
      </c>
      <c r="W23" s="5">
        <v>46303.68681712963</v>
      </c>
      <c r="X23"/>
      <c r="Y23" t="inlineStr">
        <is>
          <t>待确认</t>
        </is>
      </c>
      <c r="Z23" t="inlineStr">
        <is>
          <t>["realshort-pick","cmVlbHNob3J0LTZhNzJmMTIyYTJlZDBkYjUwNzBiMjUwZA","en"]</t>
        </is>
      </c>
    </row>
    <row r="24" ht="25.5" customHeight="1">
      <c r="A24" t="inlineStr">
        <is>
          <t>SD-000019</t>
        </is>
      </c>
      <c r="B24" t="inlineStr">
        <is>
          <t>A Spicy Text to My Nemesis</t>
        </is>
      </c>
      <c r="C24" t="inlineStr">
        <is>
          <t>彭满, 马博洋</t>
        </is>
      </c>
      <c r="D24"/>
      <c r="E24"/>
      <c r="F24" t="inlineStr">
        <is>
          <t>爱情, 校园</t>
        </is>
      </c>
      <c r="G24" s="4">
        <v>46263</v>
      </c>
      <c r="H24" t="inlineStr">
        <is>
          <t>在推</t>
        </is>
      </c>
      <c r="I24" t="inlineStr">
        <is>
          <t>在推</t>
        </is>
      </c>
      <c r="J24" t="inlineStr">
        <is>
          <t>ReelShort</t>
        </is>
      </c>
      <c r="K24" t="inlineStr">
        <is>
          <t>[来源：Google 选剧池第 20 行] 本来想推的但是放弃了太黄爆了
[来源：Google 选剧池第 25 行] 66232</t>
        </is>
      </c>
      <c r="L24" t="inlineStr">
        <is>
          <t>[来源：Google 选剧池第 20 行] googletrends最近在增量，较高S 级介入收益空间
推广者收益效率代理位于前 20%
最新增量与近期趋势较强
[来源：Google 选剧池第 25 行] 八月二十七号到二十九号出现了热度风口，当前热度下降，但可能有上升趋势。我们目前可以拿到首页位置</t>
        </is>
      </c>
      <c r="M24"/>
      <c r="N24"/>
      <c r="O24"/>
      <c r="P24" t="inlineStr">
        <is>
          <t>英语</t>
        </is>
      </c>
      <c r="Q24" t="inlineStr">
        <is>
          <t>Google Trends</t>
        </is>
      </c>
      <c r="R24" t="inlineStr">
        <is>
          <t>active</t>
        </is>
      </c>
      <c r="S24"/>
      <c r="T24" t="inlineStr">
        <is>
          <t>否</t>
        </is>
      </c>
      <c r="U24" t="inlineStr">
        <is>
          <t>Social</t>
        </is>
      </c>
      <c r="V24" s="5">
        <v>46272.88175925926</v>
      </c>
      <c r="W24" s="5">
        <v>46303.68681712963</v>
      </c>
      <c r="X24"/>
      <c r="Y24" t="inlineStr">
        <is>
          <t>待确认</t>
        </is>
      </c>
      <c r="Z24" t="inlineStr">
        <is>
          <t>["realshort-pick","cmVlbHNob3J0LTZhOGZkMjQ3MjFhMzhjYmIyMjAxM2YzZA","en"]</t>
        </is>
      </c>
    </row>
    <row r="25" ht="25.5" customHeight="1">
      <c r="A25" t="inlineStr">
        <is>
          <t>SD-000020</t>
        </is>
      </c>
      <c r="B25" t="inlineStr">
        <is>
          <t>private tutoring</t>
        </is>
      </c>
      <c r="C25" t="inlineStr">
        <is>
          <t>彭满</t>
        </is>
      </c>
      <c r="D25"/>
      <c r="E25"/>
      <c r="F25" t="inlineStr">
        <is>
          <t>爱情, lgbtq</t>
        </is>
      </c>
      <c r="G25" s="4">
        <v>46254</v>
      </c>
      <c r="H25" t="inlineStr">
        <is>
          <t>在推</t>
        </is>
      </c>
      <c r="I25" t="inlineStr">
        <is>
          <t>在推</t>
        </is>
      </c>
      <c r="J25" t="inlineStr">
        <is>
          <t>ReelShort</t>
        </is>
      </c>
      <c r="K25" t="inlineStr">
        <is>
          <t>4122605</t>
        </is>
      </c>
      <c r="L25" t="inlineStr">
        <is>
          <t>lgbtq主题，测试方向</t>
        </is>
      </c>
      <c r="M25"/>
      <c r="N25"/>
      <c r="O25"/>
      <c r="P25" t="inlineStr">
        <is>
          <t>英语</t>
        </is>
      </c>
      <c r="Q25" t="inlineStr">
        <is>
          <t>至真选剧台</t>
        </is>
      </c>
      <c r="R25" t="inlineStr">
        <is>
          <t>active</t>
        </is>
      </c>
      <c r="S25" t="inlineStr">
        <is>
          <t>SR-000075,SR-000082,SR-000101,SR-000108,SR-000118,SR-000134,SR-001350,SR-001351,SR-001352,SR-001353,SR-001354,SR-001355,SR-001401,SR-001402,SR-001403,SR-001404,SR-001405,SR-001406,SR-001467,SR-001468,SR-001469,SR-001470,SR-001471,SR-001472</t>
        </is>
      </c>
      <c r="T25" t="inlineStr">
        <is>
          <t>是</t>
        </is>
      </c>
      <c r="U25" t="inlineStr">
        <is>
          <t>Social</t>
        </is>
      </c>
      <c r="V25" s="5">
        <v>46272.88175925926</v>
      </c>
      <c r="W25" s="5">
        <v>46303.68681712963</v>
      </c>
      <c r="X25"/>
      <c r="Y25" t="inlineStr">
        <is>
          <t>待确认</t>
        </is>
      </c>
      <c r="Z25" t="inlineStr">
        <is>
          <t>["realshort-pick","cmVlbHNob3J0LTZhODI3NmE5ZWQ3NzFjOGUwYTAxZDYyMQ","en"]</t>
        </is>
      </c>
    </row>
    <row r="26" ht="25.5" customHeight="1">
      <c r="A26" t="inlineStr">
        <is>
          <t>SD-000021</t>
        </is>
      </c>
      <c r="B26" t="inlineStr">
        <is>
          <t>Баща му ме направи своя</t>
        </is>
      </c>
      <c r="C26" t="inlineStr">
        <is>
          <t>彭满</t>
        </is>
      </c>
      <c r="D26"/>
      <c r="E26"/>
      <c r="F26" t="inlineStr">
        <is>
          <t>爱情, 禁忌</t>
        </is>
      </c>
      <c r="G26" s="4">
        <v>46262</v>
      </c>
      <c r="H26" t="inlineStr">
        <is>
          <t>在推</t>
        </is>
      </c>
      <c r="I26" t="inlineStr">
        <is>
          <t>新剧</t>
        </is>
      </c>
      <c r="J26" t="inlineStr">
        <is>
          <t>ReelShort</t>
        </is>
      </c>
      <c r="K26" t="inlineStr">
        <is>
          <t>4120730</t>
        </is>
      </c>
      <c r="L26" t="inlineStr">
        <is>
          <t>RS保加利亚区 RANKING 日榜第二</t>
        </is>
      </c>
      <c r="M26"/>
      <c r="N26"/>
      <c r="O26"/>
      <c r="P26" t="inlineStr">
        <is>
          <t>保加利亚语</t>
        </is>
      </c>
      <c r="Q26" t="inlineStr">
        <is>
          <t>Reelshort榜单</t>
        </is>
      </c>
      <c r="R26" t="inlineStr">
        <is>
          <t>active</t>
        </is>
      </c>
      <c r="S26" t="inlineStr">
        <is>
          <t>SR-000083,SR-000084,SR-000085</t>
        </is>
      </c>
      <c r="T26" t="inlineStr">
        <is>
          <t>是</t>
        </is>
      </c>
      <c r="U26" t="inlineStr">
        <is>
          <t>Social</t>
        </is>
      </c>
      <c r="V26" s="5">
        <v>46272.88175925926</v>
      </c>
      <c r="W26" s="5">
        <v>46285.74684027778</v>
      </c>
      <c r="X26"/>
      <c r="Y26"/>
      <c r="Z26"/>
    </row>
    <row r="27" ht="25.5" customHeight="1">
      <c r="A27" t="inlineStr">
        <is>
          <t>SD-000022</t>
        </is>
      </c>
      <c r="B27" t="inlineStr">
        <is>
          <t>От 0 до Алфа: Завръщането на Върколака</t>
        </is>
      </c>
      <c r="C27"/>
      <c r="D27"/>
      <c r="E27"/>
      <c r="F27" t="inlineStr">
        <is>
          <t>逆袭, 扮猪吃虎</t>
        </is>
      </c>
      <c r="G27" s="4">
        <v>46245</v>
      </c>
      <c r="H27" t="inlineStr">
        <is>
          <t>在推</t>
        </is>
      </c>
      <c r="I27" t="inlineStr">
        <is>
          <t>在推</t>
        </is>
      </c>
      <c r="J27" t="inlineStr">
        <is>
          <t>ReelShort</t>
        </is>
      </c>
      <c r="K27" t="inlineStr">
        <is>
          <t>4109811</t>
        </is>
      </c>
      <c r="L27" t="inlineStr">
        <is>
          <t>RS保加利亚区 RANKING 日榜周榜月榜均前五</t>
        </is>
      </c>
      <c r="M27"/>
      <c r="N27"/>
      <c r="O27"/>
      <c r="P27" t="inlineStr">
        <is>
          <t>保加利亚语</t>
        </is>
      </c>
      <c r="Q27" t="inlineStr">
        <is>
          <t>Reelshort榜单</t>
        </is>
      </c>
      <c r="R27" t="inlineStr">
        <is>
          <t>active</t>
        </is>
      </c>
      <c r="S27" t="inlineStr">
        <is>
          <t>SR-000079,SR-000080,SR-000081</t>
        </is>
      </c>
      <c r="T27" t="inlineStr">
        <is>
          <t>是</t>
        </is>
      </c>
      <c r="U27" t="inlineStr">
        <is>
          <t>Social</t>
        </is>
      </c>
      <c r="V27" s="5">
        <v>46272.88175925926</v>
      </c>
      <c r="W27" s="5">
        <v>46285.74684027778</v>
      </c>
      <c r="X27"/>
      <c r="Y27"/>
      <c r="Z27"/>
    </row>
    <row r="28" ht="25.5" customHeight="1">
      <c r="A28" t="inlineStr">
        <is>
          <t>SD-000023</t>
        </is>
      </c>
      <c r="B28" t="inlineStr">
        <is>
          <t>I'd Rather Marry the Beast Than You</t>
        </is>
      </c>
      <c r="C28" t="inlineStr">
        <is>
          <t>马博洋</t>
        </is>
      </c>
      <c r="D28"/>
      <c r="E28"/>
      <c r="F28" t="inlineStr">
        <is>
          <t>爱情, 复仇, 禁忌</t>
        </is>
      </c>
      <c r="G28" s="4"/>
      <c r="H28"/>
      <c r="I28" t="inlineStr">
        <is>
          <t>在推</t>
        </is>
      </c>
      <c r="J28" t="inlineStr">
        <is>
          <t>其他</t>
        </is>
      </c>
      <c r="K28" t="inlineStr">
        <is>
          <t>49020</t>
        </is>
      </c>
      <c r="L28" t="inlineStr">
        <is>
          <t>八月初出现过两次热度分口，目前全球搜索在缓步上升。并且我们可以拿到搜索结果首页位置</t>
        </is>
      </c>
      <c r="M28"/>
      <c r="N28"/>
      <c r="O28"/>
      <c r="P28" t="inlineStr">
        <is>
          <t>英语</t>
        </is>
      </c>
      <c r="Q28" t="inlineStr">
        <is>
          <t>Google Trends</t>
        </is>
      </c>
      <c r="R28" t="inlineStr">
        <is>
          <t>active</t>
        </is>
      </c>
      <c r="S28"/>
      <c r="T28" t="inlineStr">
        <is>
          <t>否</t>
        </is>
      </c>
      <c r="U28" t="inlineStr">
        <is>
          <t>Social</t>
        </is>
      </c>
      <c r="V28" s="5">
        <v>46272.88175925926</v>
      </c>
      <c r="W28" s="5">
        <v>46285.74684027778</v>
      </c>
      <c r="X28"/>
      <c r="Y28"/>
      <c r="Z28"/>
    </row>
    <row r="29" ht="25.5" customHeight="1">
      <c r="A29" t="inlineStr">
        <is>
          <t>SD-000024</t>
        </is>
      </c>
      <c r="B29" t="inlineStr">
        <is>
          <t>Seducing the God of Olympus</t>
        </is>
      </c>
      <c r="C29" t="inlineStr">
        <is>
          <t>彭满</t>
        </is>
      </c>
      <c r="D29"/>
      <c r="E29"/>
      <c r="F29" t="inlineStr">
        <is>
          <t>扮猪吃虎</t>
        </is>
      </c>
      <c r="G29" s="4">
        <v>46262</v>
      </c>
      <c r="H29" t="inlineStr">
        <is>
          <t>在推</t>
        </is>
      </c>
      <c r="I29" t="inlineStr">
        <is>
          <t>新剧</t>
        </is>
      </c>
      <c r="J29" t="inlineStr">
        <is>
          <t>ReelShort</t>
        </is>
      </c>
      <c r="K29" t="inlineStr">
        <is>
          <t>4180956</t>
        </is>
      </c>
      <c r="L29" t="inlineStr">
        <is>
          <t>非常新的剧，念白少，适合剪辑</t>
        </is>
      </c>
      <c r="M29"/>
      <c r="N29"/>
      <c r="O29"/>
      <c r="P29" t="inlineStr">
        <is>
          <t>英语</t>
        </is>
      </c>
      <c r="Q29" t="inlineStr">
        <is>
          <t>至真选剧台</t>
        </is>
      </c>
      <c r="R29" t="inlineStr">
        <is>
          <t>active</t>
        </is>
      </c>
      <c r="S29" t="inlineStr">
        <is>
          <t>SR-000087,SR-000088,SR-000089</t>
        </is>
      </c>
      <c r="T29" t="inlineStr">
        <is>
          <t>是</t>
        </is>
      </c>
      <c r="U29" t="inlineStr">
        <is>
          <t>Social</t>
        </is>
      </c>
      <c r="V29" s="5">
        <v>46272.88175925926</v>
      </c>
      <c r="W29" s="5">
        <v>46285.74684027778</v>
      </c>
      <c r="X29"/>
      <c r="Y29"/>
      <c r="Z29"/>
    </row>
    <row r="30" ht="25.5" customHeight="1">
      <c r="A30" t="inlineStr">
        <is>
          <t>SD-000025</t>
        </is>
      </c>
      <c r="B30" t="inlineStr">
        <is>
          <t>The Alpha Princess Is Gone for Good</t>
        </is>
      </c>
      <c r="C30" t="inlineStr">
        <is>
          <t>高璇, 马博洋</t>
        </is>
      </c>
      <c r="D30"/>
      <c r="E30"/>
      <c r="F30" t="inlineStr">
        <is>
          <t>爱情, 狼人, 奇幻, 复仇</t>
        </is>
      </c>
      <c r="G30" s="4">
        <v>46259</v>
      </c>
      <c r="H30" t="inlineStr">
        <is>
          <t>在推</t>
        </is>
      </c>
      <c r="I30" t="inlineStr">
        <is>
          <t>在推</t>
        </is>
      </c>
      <c r="J30" t="inlineStr">
        <is>
          <t>ReelShort</t>
        </is>
      </c>
      <c r="K30" t="inlineStr">
        <is>
          <t>4119230</t>
        </is>
      </c>
      <c r="L30" t="inlineStr">
        <is>
          <t>[来源：Google 选剧池第 27 行] RS RANKING DailyTop连日位居前三
TopSearched前四
首页热度第一
[来源：Google 选剧池第 38 行] 持续一周拥有热度，周期性波动，并且目前没有竞品主推</t>
        </is>
      </c>
      <c r="M30"/>
      <c r="N30"/>
      <c r="O30"/>
      <c r="P30" t="inlineStr">
        <is>
          <t>英语</t>
        </is>
      </c>
      <c r="Q30" t="inlineStr">
        <is>
          <t>Reelshort榜单, Google Trends</t>
        </is>
      </c>
      <c r="R30" t="inlineStr">
        <is>
          <t>active</t>
        </is>
      </c>
      <c r="S30" t="inlineStr">
        <is>
          <t>SR-000090,SR-000091,SR-000092</t>
        </is>
      </c>
      <c r="T30" t="inlineStr">
        <is>
          <t>是</t>
        </is>
      </c>
      <c r="U30" t="inlineStr">
        <is>
          <t>Social</t>
        </is>
      </c>
      <c r="V30" s="5">
        <v>46272.88175925926</v>
      </c>
      <c r="W30" s="5">
        <v>46303.68681712963</v>
      </c>
      <c r="X30"/>
      <c r="Y30" t="inlineStr">
        <is>
          <t>待确认</t>
        </is>
      </c>
      <c r="Z30" t="inlineStr">
        <is>
          <t>["realshort-pick","cmVlbHNob3J0LTZhODUwZmM4MjRkMjMwZWQxYjBiMTkwZA","en"]</t>
        </is>
      </c>
    </row>
    <row r="31" ht="25.5" customHeight="1">
      <c r="A31" t="inlineStr">
        <is>
          <t>SD-000026</t>
        </is>
      </c>
      <c r="B31" t="inlineStr">
        <is>
          <t>My S Rank Beast Mate</t>
        </is>
      </c>
      <c r="C31" t="inlineStr">
        <is>
          <t>马博洋</t>
        </is>
      </c>
      <c r="D31"/>
      <c r="E31"/>
      <c r="F31" t="inlineStr">
        <is>
          <t>狼人, 奇幻</t>
        </is>
      </c>
      <c r="G31" s="4"/>
      <c r="H31"/>
      <c r="I31" t="inlineStr">
        <is>
          <t>在推</t>
        </is>
      </c>
      <c r="J31" t="inlineStr">
        <is>
          <t>ReelShort</t>
        </is>
      </c>
      <c r="K31"/>
      <c r="L31"/>
      <c r="M31"/>
      <c r="N31"/>
      <c r="O31"/>
      <c r="P31" t="inlineStr">
        <is>
          <t>英语</t>
        </is>
      </c>
      <c r="Q31" t="inlineStr">
        <is>
          <t>Reelshort榜单</t>
        </is>
      </c>
      <c r="R31" t="inlineStr">
        <is>
          <t>active</t>
        </is>
      </c>
      <c r="S31"/>
      <c r="T31" t="inlineStr">
        <is>
          <t>否</t>
        </is>
      </c>
      <c r="U31" t="inlineStr">
        <is>
          <t>Social</t>
        </is>
      </c>
      <c r="V31" s="5">
        <v>46272.88175925926</v>
      </c>
      <c r="W31" s="5">
        <v>46303.68681712963</v>
      </c>
      <c r="X31"/>
      <c r="Y31" t="inlineStr">
        <is>
          <t>待确认</t>
        </is>
      </c>
      <c r="Z31" t="inlineStr">
        <is>
          <t>["realshort-pick","cmVlbHNob3J0LTZhNDQ3ZDljZjA1YzM5MmJkZDBhZGY4Yw","en"]</t>
        </is>
      </c>
    </row>
    <row r="32" ht="25.5" customHeight="1">
      <c r="A32" t="inlineStr">
        <is>
          <t>SD-000027</t>
        </is>
      </c>
      <c r="B32" t="inlineStr">
        <is>
          <t>I‘m not your Ex anymore</t>
        </is>
      </c>
      <c r="C32" t="inlineStr">
        <is>
          <t>彭满</t>
        </is>
      </c>
      <c r="D32"/>
      <c r="E32"/>
      <c r="F32" t="inlineStr">
        <is>
          <t>爱情, 霸总</t>
        </is>
      </c>
      <c r="G32" s="4">
        <v>46262</v>
      </c>
      <c r="H32" t="inlineStr">
        <is>
          <t>在推</t>
        </is>
      </c>
      <c r="I32" t="inlineStr">
        <is>
          <t>新剧</t>
        </is>
      </c>
      <c r="J32" t="inlineStr">
        <is>
          <t>ReelShort</t>
        </is>
      </c>
      <c r="K32"/>
      <c r="L32" t="inlineStr">
        <is>
          <t>S 级介入收益空间
推广者收益效率代理位于前 5%
最新增量与近期趋势较强</t>
        </is>
      </c>
      <c r="M32"/>
      <c r="N32"/>
      <c r="O32"/>
      <c r="P32" t="inlineStr">
        <is>
          <t>英语</t>
        </is>
      </c>
      <c r="Q32" t="inlineStr">
        <is>
          <t>至真选剧台</t>
        </is>
      </c>
      <c r="R32" t="inlineStr">
        <is>
          <t>active</t>
        </is>
      </c>
      <c r="S32" t="inlineStr">
        <is>
          <t>SR-000096,SR-000097</t>
        </is>
      </c>
      <c r="T32" t="inlineStr">
        <is>
          <t>是</t>
        </is>
      </c>
      <c r="U32" t="inlineStr">
        <is>
          <t>Social</t>
        </is>
      </c>
      <c r="V32" s="5">
        <v>46272.88175925926</v>
      </c>
      <c r="W32" s="5">
        <v>46303.68681712963</v>
      </c>
      <c r="X32"/>
      <c r="Y32" t="inlineStr">
        <is>
          <t>待确认</t>
        </is>
      </c>
      <c r="Z32" t="inlineStr">
        <is>
          <t>["realshort-pick","cmVlbHNob3J0LTZhOTAxOTJiODc5ZjhiNjMwNDAyNGZiNA","en"]</t>
        </is>
      </c>
    </row>
    <row r="33" ht="25.5" customHeight="1">
      <c r="A33" t="inlineStr">
        <is>
          <t>SD-000028</t>
        </is>
      </c>
      <c r="B33" t="inlineStr">
        <is>
          <t>The Silver Serpent's Bride</t>
        </is>
      </c>
      <c r="C33" t="inlineStr">
        <is>
          <t>高璇</t>
        </is>
      </c>
      <c r="D33"/>
      <c r="E33"/>
      <c r="F33" t="inlineStr">
        <is>
          <t>爱情, 奇幻, 救赎</t>
        </is>
      </c>
      <c r="G33" s="4">
        <v>46263</v>
      </c>
      <c r="H33" t="inlineStr">
        <is>
          <t>在推</t>
        </is>
      </c>
      <c r="I33" t="inlineStr">
        <is>
          <t>新剧</t>
        </is>
      </c>
      <c r="J33" t="inlineStr">
        <is>
          <t>ReelShort</t>
        </is>
      </c>
      <c r="K33" t="inlineStr">
        <is>
          <t>4122473</t>
        </is>
      </c>
      <c r="L33" t="inlineStr">
        <is>
          <t>RS RANKING DailyTop前五
TopSearched前三
上线日期新</t>
        </is>
      </c>
      <c r="M33"/>
      <c r="N33"/>
      <c r="O33"/>
      <c r="P33" t="inlineStr">
        <is>
          <t>英语</t>
        </is>
      </c>
      <c r="Q33" t="inlineStr">
        <is>
          <t>Reelshort榜单</t>
        </is>
      </c>
      <c r="R33" t="inlineStr">
        <is>
          <t>active</t>
        </is>
      </c>
      <c r="S33" t="inlineStr">
        <is>
          <t>SR-000115,SR-000116,SR-000117</t>
        </is>
      </c>
      <c r="T33" t="inlineStr">
        <is>
          <t>是</t>
        </is>
      </c>
      <c r="U33" t="inlineStr">
        <is>
          <t>Social</t>
        </is>
      </c>
      <c r="V33" s="5">
        <v>46272.88175925926</v>
      </c>
      <c r="W33" s="5">
        <v>46303.68681712963</v>
      </c>
      <c r="X33"/>
      <c r="Y33" t="inlineStr">
        <is>
          <t>待确认</t>
        </is>
      </c>
      <c r="Z33" t="inlineStr">
        <is>
          <t>["realshort-pick","cmVlbHNob3J0LTZhOGU0NGZjZDcxMmNhYTczZTA1MWY5MQ","en"]</t>
        </is>
      </c>
    </row>
    <row r="34" ht="25.5" customHeight="1">
      <c r="A34" t="inlineStr">
        <is>
          <t>SD-000029</t>
        </is>
      </c>
      <c r="B34" t="inlineStr">
        <is>
          <t>The Alpha and His Nanny Luna</t>
        </is>
      </c>
      <c r="C34" t="inlineStr">
        <is>
          <t>高璇, 李建卓</t>
        </is>
      </c>
      <c r="D34"/>
      <c r="E34"/>
      <c r="F34" t="inlineStr">
        <is>
          <t>爱情, 狼人, 萌宝</t>
        </is>
      </c>
      <c r="G34" s="4">
        <v>46261</v>
      </c>
      <c r="H34" t="inlineStr">
        <is>
          <t>在推</t>
        </is>
      </c>
      <c r="I34" t="inlineStr">
        <is>
          <t>新剧</t>
        </is>
      </c>
      <c r="J34" t="inlineStr">
        <is>
          <t>ReelShort</t>
        </is>
      </c>
      <c r="K34" t="inlineStr">
        <is>
          <t>4122520</t>
        </is>
      </c>
      <c r="L34" t="inlineStr">
        <is>
          <t>RS RANKING DailyTop前四
TopSearched前四
上线日期新</t>
        </is>
      </c>
      <c r="M34"/>
      <c r="N34"/>
      <c r="O34"/>
      <c r="P34" t="inlineStr">
        <is>
          <t>英语</t>
        </is>
      </c>
      <c r="Q34" t="inlineStr">
        <is>
          <t>Reelshort榜单</t>
        </is>
      </c>
      <c r="R34" t="inlineStr">
        <is>
          <t>active</t>
        </is>
      </c>
      <c r="S34" t="inlineStr">
        <is>
          <t>SR-000125,SR-000126,SR-000127,SR-000651,SR-000652,SR-000653,SR-000975,SR-000976,SR-000977,SR-001302,SR-001303,SR-001304,SR-001305,SR-001306,SR-001307,SR-001386,SR-001387,SR-001388,SR-001389,SR-001390,SR-001391</t>
        </is>
      </c>
      <c r="T34" t="inlineStr">
        <is>
          <t>是</t>
        </is>
      </c>
      <c r="U34" t="inlineStr">
        <is>
          <t>Social</t>
        </is>
      </c>
      <c r="V34" s="5">
        <v>46272.88175925926</v>
      </c>
      <c r="W34" s="5">
        <v>46303.68681712963</v>
      </c>
      <c r="X34"/>
      <c r="Y34" t="inlineStr">
        <is>
          <t>待确认</t>
        </is>
      </c>
      <c r="Z34" t="inlineStr">
        <is>
          <t>["realshort-pick","cmVlbHNob3J0LTZhN2E4MWE1MTdmNDJmZTljNDAwYTc5OQ","en"]</t>
        </is>
      </c>
    </row>
    <row r="35" ht="25.5" customHeight="1">
      <c r="A35" t="inlineStr">
        <is>
          <t>SD-000030</t>
        </is>
      </c>
      <c r="B35" t="inlineStr">
        <is>
          <t>Cooking My Way Back to Love</t>
        </is>
      </c>
      <c r="C35" t="inlineStr">
        <is>
          <t>马博洋</t>
        </is>
      </c>
      <c r="D35"/>
      <c r="E35"/>
      <c r="F35" t="inlineStr">
        <is>
          <t>爱情, 职场</t>
        </is>
      </c>
      <c r="G35" s="4"/>
      <c r="H35"/>
      <c r="I35" t="inlineStr">
        <is>
          <t>在推</t>
        </is>
      </c>
      <c r="J35" t="inlineStr">
        <is>
          <t>ReelShort</t>
        </is>
      </c>
      <c r="K35"/>
      <c r="L35"/>
      <c r="M35"/>
      <c r="N35"/>
      <c r="O35"/>
      <c r="P35" t="inlineStr">
        <is>
          <t>英语</t>
        </is>
      </c>
      <c r="Q35" t="inlineStr">
        <is>
          <t>Google Trends</t>
        </is>
      </c>
      <c r="R35" t="inlineStr">
        <is>
          <t>active</t>
        </is>
      </c>
      <c r="S35"/>
      <c r="T35" t="inlineStr">
        <is>
          <t>否</t>
        </is>
      </c>
      <c r="U35" t="inlineStr">
        <is>
          <t>Social</t>
        </is>
      </c>
      <c r="V35" s="5">
        <v>46272.88175925926</v>
      </c>
      <c r="W35" s="5">
        <v>46303.68681712963</v>
      </c>
      <c r="X35"/>
      <c r="Y35" t="inlineStr">
        <is>
          <t>待确认</t>
        </is>
      </c>
      <c r="Z35" t="inlineStr">
        <is>
          <t>["realshort-pick","cmVlbHNob3J0LTY4NThmYmIyYmExMzI1ZDc3OTA1YzhjNg","en"]</t>
        </is>
      </c>
    </row>
    <row r="36" ht="25.5" customHeight="1">
      <c r="A36" t="inlineStr">
        <is>
          <t>SD-000031</t>
        </is>
      </c>
      <c r="B36" t="inlineStr">
        <is>
          <t>Vindication: Blood of the Archmage</t>
        </is>
      </c>
      <c r="C36" t="inlineStr">
        <is>
          <t>彭满</t>
        </is>
      </c>
      <c r="D36"/>
      <c r="E36"/>
      <c r="F36" t="inlineStr">
        <is>
          <t>复仇</t>
        </is>
      </c>
      <c r="G36" s="4">
        <v>46267</v>
      </c>
      <c r="H36" t="inlineStr">
        <is>
          <t>新剧</t>
        </is>
      </c>
      <c r="I36" t="inlineStr">
        <is>
          <t>新剧</t>
        </is>
      </c>
      <c r="J36" t="inlineStr">
        <is>
          <t>ReelShort</t>
        </is>
      </c>
      <c r="K36"/>
      <c r="L36" t="inlineStr">
        <is>
          <t>非常无敌爆炸新十分钟前更新，尝试一下趁新的看看行不行
这剧虽然很典但看得我挺开心的</t>
        </is>
      </c>
      <c r="M36"/>
      <c r="N36"/>
      <c r="O36"/>
      <c r="P36" t="inlineStr">
        <is>
          <t>英语</t>
        </is>
      </c>
      <c r="Q36" t="inlineStr">
        <is>
          <t>至真选剧台</t>
        </is>
      </c>
      <c r="R36" t="inlineStr">
        <is>
          <t>active</t>
        </is>
      </c>
      <c r="S36" t="inlineStr">
        <is>
          <t>SR-000086,SR-000093,SR-000094,SR-000095,SR-000109,SR-000110,SR-000111</t>
        </is>
      </c>
      <c r="T36" t="inlineStr">
        <is>
          <t>是</t>
        </is>
      </c>
      <c r="U36" t="inlineStr">
        <is>
          <t>Social</t>
        </is>
      </c>
      <c r="V36" s="5">
        <v>46272.88175925926</v>
      </c>
      <c r="W36" s="5">
        <v>46303.68681712963</v>
      </c>
      <c r="X36"/>
      <c r="Y36" t="inlineStr">
        <is>
          <t>待确认</t>
        </is>
      </c>
      <c r="Z36" t="inlineStr">
        <is>
          <t>["realshort-pick","cmVlbHNob3J0LTZhOTRlYzNhODM0ZDhlNDhiOTAxZDE4MQ","en"]</t>
        </is>
      </c>
    </row>
    <row r="37" ht="25.5" customHeight="1">
      <c r="A37" t="inlineStr">
        <is>
          <t>SD-000032</t>
        </is>
      </c>
      <c r="B37" t="inlineStr">
        <is>
          <t>The Enemy I Married</t>
        </is>
      </c>
      <c r="C37" t="inlineStr">
        <is>
          <t>马博洋</t>
        </is>
      </c>
      <c r="D37"/>
      <c r="E37"/>
      <c r="F37" t="inlineStr">
        <is>
          <t>重生, 逆袭</t>
        </is>
      </c>
      <c r="G37" s="4"/>
      <c r="H37"/>
      <c r="I37" t="inlineStr">
        <is>
          <t>在推</t>
        </is>
      </c>
      <c r="J37" t="inlineStr">
        <is>
          <t>ReelShort</t>
        </is>
      </c>
      <c r="K37"/>
      <c r="L37"/>
      <c r="M37"/>
      <c r="N37"/>
      <c r="O37"/>
      <c r="P37" t="inlineStr">
        <is>
          <t>英语</t>
        </is>
      </c>
      <c r="Q37" t="inlineStr">
        <is>
          <t>Google Trends</t>
        </is>
      </c>
      <c r="R37" t="inlineStr">
        <is>
          <t>active</t>
        </is>
      </c>
      <c r="S37"/>
      <c r="T37" t="inlineStr">
        <is>
          <t>否</t>
        </is>
      </c>
      <c r="U37" t="inlineStr">
        <is>
          <t>Social</t>
        </is>
      </c>
      <c r="V37" s="5">
        <v>46272.88175925926</v>
      </c>
      <c r="W37" s="5">
        <v>46285.74684027778</v>
      </c>
      <c r="X37"/>
      <c r="Y37"/>
      <c r="Z37"/>
    </row>
    <row r="38" ht="25.5" customHeight="1">
      <c r="A38" t="inlineStr">
        <is>
          <t>SD-000033</t>
        </is>
      </c>
      <c r="B38" t="inlineStr">
        <is>
          <t>„Ранг SSS: Пазителят на гръмотевиците от гетото“</t>
        </is>
      </c>
      <c r="C38" t="inlineStr">
        <is>
          <t>高璇</t>
        </is>
      </c>
      <c r="D38"/>
      <c r="E38"/>
      <c r="F38" t="inlineStr">
        <is>
          <t>逆袭, 校园, 复仇</t>
        </is>
      </c>
      <c r="G38" s="4">
        <v>46259</v>
      </c>
      <c r="H38" t="inlineStr">
        <is>
          <t>在推</t>
        </is>
      </c>
      <c r="I38" t="inlineStr">
        <is>
          <t>在推</t>
        </is>
      </c>
      <c r="J38" t="inlineStr">
        <is>
          <t>ReelShort</t>
        </is>
      </c>
      <c r="K38" t="inlineStr">
        <is>
          <t>4154626</t>
        </is>
      </c>
      <c r="L38" t="inlineStr">
        <is>
          <t>RS保加利亚区 首页排行榜第三
上线时间比较新</t>
        </is>
      </c>
      <c r="M38"/>
      <c r="N38"/>
      <c r="O38"/>
      <c r="P38" t="inlineStr">
        <is>
          <t>保加利亚语</t>
        </is>
      </c>
      <c r="Q38" t="inlineStr">
        <is>
          <t>Reelshort榜单</t>
        </is>
      </c>
      <c r="R38" t="inlineStr">
        <is>
          <t>active</t>
        </is>
      </c>
      <c r="S38" t="inlineStr">
        <is>
          <t>SR-000105,SR-000106,SR-000107</t>
        </is>
      </c>
      <c r="T38" t="inlineStr">
        <is>
          <t>是</t>
        </is>
      </c>
      <c r="U38" t="inlineStr">
        <is>
          <t>Social</t>
        </is>
      </c>
      <c r="V38" s="5">
        <v>46272.88175925926</v>
      </c>
      <c r="W38" s="5">
        <v>46285.74684027778</v>
      </c>
      <c r="X38"/>
      <c r="Y38"/>
      <c r="Z38"/>
    </row>
    <row r="39" ht="25.5" customHeight="1">
      <c r="A39" t="inlineStr">
        <is>
          <t>SD-000034</t>
        </is>
      </c>
      <c r="B39" t="inlineStr">
        <is>
          <t>Daddy We're Done</t>
        </is>
      </c>
      <c r="C39" t="inlineStr">
        <is>
          <t>彭满</t>
        </is>
      </c>
      <c r="D39"/>
      <c r="E39"/>
      <c r="F39" t="inlineStr">
        <is>
          <t>萌宝, 家庭</t>
        </is>
      </c>
      <c r="G39" s="4">
        <v>46238</v>
      </c>
      <c r="H39" t="inlineStr">
        <is>
          <t>老剧</t>
        </is>
      </c>
      <c r="I39" t="inlineStr">
        <is>
          <t>在推</t>
        </is>
      </c>
      <c r="J39" t="inlineStr">
        <is>
          <t>ReelShort</t>
        </is>
      </c>
      <c r="K39"/>
      <c r="L39" t="inlineStr">
        <is>
          <t>老剧，但是30日推广收益很高</t>
        </is>
      </c>
      <c r="M39"/>
      <c r="N39"/>
      <c r="O39"/>
      <c r="P39" t="inlineStr">
        <is>
          <t>英语</t>
        </is>
      </c>
      <c r="Q39" t="inlineStr">
        <is>
          <t>至真选剧台</t>
        </is>
      </c>
      <c r="R39" t="inlineStr">
        <is>
          <t>active</t>
        </is>
      </c>
      <c r="S39"/>
      <c r="T39" t="inlineStr">
        <is>
          <t>否</t>
        </is>
      </c>
      <c r="U39" t="inlineStr">
        <is>
          <t>Social</t>
        </is>
      </c>
      <c r="V39" s="5">
        <v>46272.88175925926</v>
      </c>
      <c r="W39" s="5">
        <v>46303.68681712963</v>
      </c>
      <c r="X39"/>
      <c r="Y39" t="inlineStr">
        <is>
          <t>待确认</t>
        </is>
      </c>
      <c r="Z39" t="inlineStr">
        <is>
          <t>["realshort-pick","cmVlbHNob3J0LTZhNzAwODRlNzRhMjIyOWI3MjAxOGZiNg","en"]</t>
        </is>
      </c>
    </row>
    <row r="40" ht="25.5" customHeight="1">
      <c r="A40" t="inlineStr">
        <is>
          <t>SD-000035</t>
        </is>
      </c>
      <c r="B40" t="inlineStr">
        <is>
          <t>Mafia's Queen's Fake Bride</t>
        </is>
      </c>
      <c r="C40" t="inlineStr">
        <is>
          <t>彭满</t>
        </is>
      </c>
      <c r="D40"/>
      <c r="E40"/>
      <c r="F40" t="inlineStr">
        <is>
          <t>复仇</t>
        </is>
      </c>
      <c r="G40" s="4">
        <v>46254</v>
      </c>
      <c r="H40" t="inlineStr">
        <is>
          <t>在推</t>
        </is>
      </c>
      <c r="I40" t="inlineStr">
        <is>
          <t>新剧</t>
        </is>
      </c>
      <c r="J40" t="inlineStr">
        <is>
          <t>ReelShort</t>
        </is>
      </c>
      <c r="K40"/>
      <c r="L40" t="inlineStr">
        <is>
          <t>新剧，但是高热门</t>
        </is>
      </c>
      <c r="M40"/>
      <c r="N40"/>
      <c r="O40"/>
      <c r="P40" t="inlineStr">
        <is>
          <t>英语</t>
        </is>
      </c>
      <c r="Q40" t="inlineStr">
        <is>
          <t>至真选剧台</t>
        </is>
      </c>
      <c r="R40" t="inlineStr">
        <is>
          <t>active</t>
        </is>
      </c>
      <c r="S40"/>
      <c r="T40" t="inlineStr">
        <is>
          <t>否</t>
        </is>
      </c>
      <c r="U40" t="inlineStr">
        <is>
          <t>Social</t>
        </is>
      </c>
      <c r="V40" s="5">
        <v>46272.88175925926</v>
      </c>
      <c r="W40" s="5">
        <v>46285.74684027778</v>
      </c>
      <c r="X40"/>
      <c r="Y40"/>
      <c r="Z40"/>
    </row>
    <row r="41" ht="25.5" customHeight="1">
      <c r="A41" t="inlineStr">
        <is>
          <t>SD-000036</t>
        </is>
      </c>
      <c r="B41" t="inlineStr">
        <is>
          <t>Reborn to Rule the Sky with My Dragon</t>
        </is>
      </c>
      <c r="C41" t="inlineStr">
        <is>
          <t>高璇</t>
        </is>
      </c>
      <c r="D41"/>
      <c r="E41"/>
      <c r="F41" t="inlineStr">
        <is>
          <t>爱情, 复仇, 重生</t>
        </is>
      </c>
      <c r="G41" s="4">
        <v>46260</v>
      </c>
      <c r="H41" t="inlineStr">
        <is>
          <t>在推</t>
        </is>
      </c>
      <c r="I41" t="inlineStr">
        <is>
          <t>在推</t>
        </is>
      </c>
      <c r="J41" t="inlineStr">
        <is>
          <t>ReelShort</t>
        </is>
      </c>
      <c r="K41" t="inlineStr">
        <is>
          <t>4122537</t>
        </is>
      </c>
      <c r="L41" t="inlineStr">
        <is>
          <t>RS RANKING DailyTop前六
上线日期比较新</t>
        </is>
      </c>
      <c r="M41"/>
      <c r="N41"/>
      <c r="O41"/>
      <c r="P41" t="inlineStr">
        <is>
          <t>英语</t>
        </is>
      </c>
      <c r="Q41" t="inlineStr">
        <is>
          <t>Reelshort榜单</t>
        </is>
      </c>
      <c r="R41" t="inlineStr">
        <is>
          <t>active</t>
        </is>
      </c>
      <c r="S41" t="inlineStr">
        <is>
          <t>SR-000140,SR-000141,SR-000142</t>
        </is>
      </c>
      <c r="T41" t="inlineStr">
        <is>
          <t>是</t>
        </is>
      </c>
      <c r="U41" t="inlineStr">
        <is>
          <t>Social</t>
        </is>
      </c>
      <c r="V41" s="5">
        <v>46272.88175925926</v>
      </c>
      <c r="W41" s="5">
        <v>46303.68681712963</v>
      </c>
      <c r="X41"/>
      <c r="Y41" t="inlineStr">
        <is>
          <t>待确认</t>
        </is>
      </c>
      <c r="Z41" t="inlineStr">
        <is>
          <t>["realshort-pick","cmVlbHNob3J0LTZhODZjODIzZmVhZjk2NzdhNzAwMzQ1Mw","en"]</t>
        </is>
      </c>
    </row>
    <row r="42" ht="25.5" customHeight="1">
      <c r="A42" t="inlineStr">
        <is>
          <t>SD-000037</t>
        </is>
      </c>
      <c r="B42" t="inlineStr">
        <is>
          <t>romance lessons with my quarterback</t>
        </is>
      </c>
      <c r="C42" t="inlineStr">
        <is>
          <t>马博洋</t>
        </is>
      </c>
      <c r="D42"/>
      <c r="E42"/>
      <c r="F42" t="inlineStr">
        <is>
          <t>爱情, 校园</t>
        </is>
      </c>
      <c r="G42" s="4">
        <v>46266</v>
      </c>
      <c r="H42" t="inlineStr">
        <is>
          <t>新剧</t>
        </is>
      </c>
      <c r="I42" t="inlineStr">
        <is>
          <t>在推</t>
        </is>
      </c>
      <c r="J42" t="inlineStr">
        <is>
          <t>ReelShort</t>
        </is>
      </c>
      <c r="K42"/>
      <c r="L42" t="inlineStr">
        <is>
          <t>1号开始全网搜索热度上升，当前点击50曝光389排名3.2</t>
        </is>
      </c>
      <c r="M42"/>
      <c r="N42"/>
      <c r="O42"/>
      <c r="P42" t="inlineStr">
        <is>
          <t>英语</t>
        </is>
      </c>
      <c r="Q42" t="inlineStr">
        <is>
          <t>Google Trends</t>
        </is>
      </c>
      <c r="R42" t="inlineStr">
        <is>
          <t>active</t>
        </is>
      </c>
      <c r="S42" t="inlineStr">
        <is>
          <t>SR-000119,SR-000120,SR-000121,SR-000136</t>
        </is>
      </c>
      <c r="T42" t="inlineStr">
        <is>
          <t>是</t>
        </is>
      </c>
      <c r="U42" t="inlineStr">
        <is>
          <t>Social</t>
        </is>
      </c>
      <c r="V42" s="5">
        <v>46272.88175925926</v>
      </c>
      <c r="W42" s="5">
        <v>46303.68681712963</v>
      </c>
      <c r="X42"/>
      <c r="Y42" t="inlineStr">
        <is>
          <t>待确认</t>
        </is>
      </c>
      <c r="Z42" t="inlineStr">
        <is>
          <t>["realshort-pick","cmVlbHNob3J0LTZhOTEyM2ZhM2ZjM2M1YTkzYTA0YjM5OQ","en"]</t>
        </is>
      </c>
    </row>
    <row r="43" ht="25.5" customHeight="1">
      <c r="A43" t="inlineStr">
        <is>
          <t>SD-000038</t>
        </is>
      </c>
      <c r="B43" t="inlineStr">
        <is>
          <t>Escândalo（Scandalous）</t>
        </is>
      </c>
      <c r="C43" t="inlineStr">
        <is>
          <t>马博洋</t>
        </is>
      </c>
      <c r="D43"/>
      <c r="E43"/>
      <c r="F43" t="inlineStr">
        <is>
          <t>爱情, 职场</t>
        </is>
      </c>
      <c r="G43" s="4"/>
      <c r="H43"/>
      <c r="I43" t="inlineStr">
        <is>
          <t>在推</t>
        </is>
      </c>
      <c r="J43" t="inlineStr">
        <is>
          <t>ReelShort</t>
        </is>
      </c>
      <c r="K43"/>
      <c r="L43" t="inlineStr">
        <is>
          <t>热度持续上升，日内持续: 9/24h (38%）</t>
        </is>
      </c>
      <c r="M43"/>
      <c r="N43"/>
      <c r="O43"/>
      <c r="P43" t="inlineStr">
        <is>
          <t>英语</t>
        </is>
      </c>
      <c r="Q43" t="inlineStr">
        <is>
          <t>Google Trends</t>
        </is>
      </c>
      <c r="R43" t="inlineStr">
        <is>
          <t>active</t>
        </is>
      </c>
      <c r="S43"/>
      <c r="T43" t="inlineStr">
        <is>
          <t>否</t>
        </is>
      </c>
      <c r="U43" t="inlineStr">
        <is>
          <t>Social</t>
        </is>
      </c>
      <c r="V43" s="5">
        <v>46272.88175925926</v>
      </c>
      <c r="W43" s="5">
        <v>46285.74684027778</v>
      </c>
      <c r="X43"/>
      <c r="Y43"/>
      <c r="Z43"/>
    </row>
    <row r="44" ht="25.5" customHeight="1">
      <c r="A44" t="inlineStr">
        <is>
          <t>SD-000039</t>
        </is>
      </c>
      <c r="B44" t="inlineStr">
        <is>
          <t>Wasteland Sovereign</t>
        </is>
      </c>
      <c r="C44" t="inlineStr">
        <is>
          <t>高璇</t>
        </is>
      </c>
      <c r="D44"/>
      <c r="E44"/>
      <c r="F44" t="inlineStr">
        <is>
          <t>爱情, 扮猪吃虎</t>
        </is>
      </c>
      <c r="G44" s="4">
        <v>46254</v>
      </c>
      <c r="H44" t="inlineStr">
        <is>
          <t>在推</t>
        </is>
      </c>
      <c r="I44" t="inlineStr">
        <is>
          <t>在推</t>
        </is>
      </c>
      <c r="J44" t="inlineStr">
        <is>
          <t>ReelShort</t>
        </is>
      </c>
      <c r="K44" t="inlineStr">
        <is>
          <t>4122616</t>
        </is>
      </c>
      <c r="L44" t="inlineStr">
        <is>
          <t>RS RANKING DailyTop前十  Top Search第十一
上线日期比较新</t>
        </is>
      </c>
      <c r="M44"/>
      <c r="N44"/>
      <c r="O44"/>
      <c r="P44" t="inlineStr">
        <is>
          <t>英语</t>
        </is>
      </c>
      <c r="Q44" t="inlineStr">
        <is>
          <t>Reelshort榜单</t>
        </is>
      </c>
      <c r="R44" t="inlineStr">
        <is>
          <t>active</t>
        </is>
      </c>
      <c r="S44" t="inlineStr">
        <is>
          <t>SR-000155,SR-000156,SR-000157</t>
        </is>
      </c>
      <c r="T44" t="inlineStr">
        <is>
          <t>是</t>
        </is>
      </c>
      <c r="U44" t="inlineStr">
        <is>
          <t>Social</t>
        </is>
      </c>
      <c r="V44" s="5">
        <v>46272.88175925926</v>
      </c>
      <c r="W44" s="5">
        <v>46303.68681712963</v>
      </c>
      <c r="X44"/>
      <c r="Y44" t="inlineStr">
        <is>
          <t>待确认</t>
        </is>
      </c>
      <c r="Z44" t="inlineStr">
        <is>
          <t>["realshort-pick","cmVlbHNob3J0LTZhN2QzN2Q5NTRkMjc4N2QwMDA5NjhjYw","en"]</t>
        </is>
      </c>
    </row>
    <row r="45" ht="25.5" customHeight="1">
      <c r="A45" t="inlineStr">
        <is>
          <t>SD-000040</t>
        </is>
      </c>
      <c r="B45" t="inlineStr">
        <is>
          <t>Is It Just Me?</t>
        </is>
      </c>
      <c r="C45" t="inlineStr">
        <is>
          <t>马博洋</t>
        </is>
      </c>
      <c r="D45"/>
      <c r="E45"/>
      <c r="F45" t="inlineStr">
        <is>
          <t>爱情</t>
        </is>
      </c>
      <c r="G45" s="4"/>
      <c r="H45"/>
      <c r="I45" t="inlineStr">
        <is>
          <t>在推</t>
        </is>
      </c>
      <c r="J45" t="inlineStr">
        <is>
          <t>ReelShort</t>
        </is>
      </c>
      <c r="K45"/>
      <c r="L45" t="inlineStr">
        <is>
          <t>日内持续: 22/24h (92%) 🟢 持续放量</t>
        </is>
      </c>
      <c r="M45"/>
      <c r="N45"/>
      <c r="O45"/>
      <c r="P45" t="inlineStr">
        <is>
          <t>英语</t>
        </is>
      </c>
      <c r="Q45" t="inlineStr">
        <is>
          <t>Google Trends</t>
        </is>
      </c>
      <c r="R45" t="inlineStr">
        <is>
          <t>active</t>
        </is>
      </c>
      <c r="S45" t="inlineStr">
        <is>
          <t>SR-000272,SR-000273,SR-000274</t>
        </is>
      </c>
      <c r="T45" t="inlineStr">
        <is>
          <t>是</t>
        </is>
      </c>
      <c r="U45" t="inlineStr">
        <is>
          <t>Social</t>
        </is>
      </c>
      <c r="V45" s="5">
        <v>46272.88175925926</v>
      </c>
      <c r="W45" s="5">
        <v>46303.68681712963</v>
      </c>
      <c r="X45"/>
      <c r="Y45" t="inlineStr">
        <is>
          <t>待确认</t>
        </is>
      </c>
      <c r="Z45" t="inlineStr">
        <is>
          <t>["realshort-pick","cmVlbHNob3J0LTY4Mzg4NzdlZjg3YzNlODhhZjA4YTM0Yw","en"]</t>
        </is>
      </c>
    </row>
    <row r="46" ht="25.5" customHeight="1">
      <c r="A46" t="inlineStr">
        <is>
          <t>SD-000041</t>
        </is>
      </c>
      <c r="B46" t="inlineStr">
        <is>
          <t>A Zombie Girl’s Journey Home</t>
        </is>
      </c>
      <c r="C46" t="inlineStr">
        <is>
          <t>高璇</t>
        </is>
      </c>
      <c r="D46"/>
      <c r="E46"/>
      <c r="F46" t="inlineStr">
        <is>
          <t>末世, 超能力</t>
        </is>
      </c>
      <c r="G46" s="4">
        <v>46261</v>
      </c>
      <c r="H46" t="inlineStr">
        <is>
          <t>在推</t>
        </is>
      </c>
      <c r="I46" t="inlineStr">
        <is>
          <t>新剧</t>
        </is>
      </c>
      <c r="J46" t="inlineStr">
        <is>
          <t>ReelShort</t>
        </is>
      </c>
      <c r="K46" t="inlineStr">
        <is>
          <t>4122505</t>
        </is>
      </c>
      <c r="L46" t="inlineStr">
        <is>
          <t>RS RANKING DailyTop前十  Top Search前十
上线日期比较新</t>
        </is>
      </c>
      <c r="M46"/>
      <c r="N46"/>
      <c r="O46"/>
      <c r="P46" t="inlineStr">
        <is>
          <t>英语</t>
        </is>
      </c>
      <c r="Q46" t="inlineStr">
        <is>
          <t>Reelshort榜单</t>
        </is>
      </c>
      <c r="R46" t="inlineStr">
        <is>
          <t>active</t>
        </is>
      </c>
      <c r="S46" t="inlineStr">
        <is>
          <t>SR-000146,SR-000147,SR-000148</t>
        </is>
      </c>
      <c r="T46" t="inlineStr">
        <is>
          <t>是</t>
        </is>
      </c>
      <c r="U46" t="inlineStr">
        <is>
          <t>Social</t>
        </is>
      </c>
      <c r="V46" s="5">
        <v>46272.88175925926</v>
      </c>
      <c r="W46" s="5">
        <v>46285.74684027778</v>
      </c>
      <c r="X46"/>
      <c r="Y46"/>
      <c r="Z46"/>
    </row>
    <row r="47" ht="25.5" customHeight="1">
      <c r="A47" t="inlineStr">
        <is>
          <t>SD-000042</t>
        </is>
      </c>
      <c r="B47" t="inlineStr">
        <is>
          <t>Шефът на мафията иска перфектните ѝ гени</t>
        </is>
      </c>
      <c r="C47" t="inlineStr">
        <is>
          <t>高璇</t>
        </is>
      </c>
      <c r="D47"/>
      <c r="E47"/>
      <c r="F47" t="inlineStr">
        <is>
          <t>爱情, 扮猪吃虎</t>
        </is>
      </c>
      <c r="G47" s="4">
        <v>46252</v>
      </c>
      <c r="H47" t="inlineStr">
        <is>
          <t>在推</t>
        </is>
      </c>
      <c r="I47" t="inlineStr">
        <is>
          <t>在推</t>
        </is>
      </c>
      <c r="J47" t="inlineStr">
        <is>
          <t>ReelShort</t>
        </is>
      </c>
      <c r="K47" t="inlineStr">
        <is>
          <t>4119376</t>
        </is>
      </c>
      <c r="L47" t="inlineStr">
        <is>
          <t>RS保加利亚区 RANKIN日榜周榜持续在前五</t>
        </is>
      </c>
      <c r="M47"/>
      <c r="N47"/>
      <c r="O47"/>
      <c r="P47" t="inlineStr">
        <is>
          <t>保加利亚语</t>
        </is>
      </c>
      <c r="Q47" t="inlineStr">
        <is>
          <t>Reelshort榜单</t>
        </is>
      </c>
      <c r="R47" t="inlineStr">
        <is>
          <t>active</t>
        </is>
      </c>
      <c r="S47" t="inlineStr">
        <is>
          <t>SR-000122,SR-000123,SR-000124</t>
        </is>
      </c>
      <c r="T47" t="inlineStr">
        <is>
          <t>是</t>
        </is>
      </c>
      <c r="U47" t="inlineStr">
        <is>
          <t>Social</t>
        </is>
      </c>
      <c r="V47" s="5">
        <v>46272.88175925926</v>
      </c>
      <c r="W47" s="5">
        <v>46285.74684027778</v>
      </c>
      <c r="X47"/>
      <c r="Y47"/>
      <c r="Z47"/>
    </row>
    <row r="48" ht="25.5" customHeight="1">
      <c r="A48" t="inlineStr">
        <is>
          <t>SD-000043</t>
        </is>
      </c>
      <c r="B48" t="inlineStr">
        <is>
          <t>Девствената съпруга на мафиотския дон</t>
        </is>
      </c>
      <c r="C48" t="inlineStr">
        <is>
          <t>高璇</t>
        </is>
      </c>
      <c r="D48"/>
      <c r="E48"/>
      <c r="F48" t="inlineStr">
        <is>
          <t>爱情, 禁忌</t>
        </is>
      </c>
      <c r="G48" s="4">
        <v>46265</v>
      </c>
      <c r="H48" t="inlineStr">
        <is>
          <t>新剧</t>
        </is>
      </c>
      <c r="I48" t="inlineStr">
        <is>
          <t>新剧</t>
        </is>
      </c>
      <c r="J48" t="inlineStr">
        <is>
          <t>ReelShort</t>
        </is>
      </c>
      <c r="K48" t="inlineStr">
        <is>
          <t>4137805</t>
        </is>
      </c>
      <c r="L48" t="inlineStr">
        <is>
          <t>RS保加利亚区 RANKIN日榜前五</t>
        </is>
      </c>
      <c r="M48"/>
      <c r="N48"/>
      <c r="O48"/>
      <c r="P48" t="inlineStr">
        <is>
          <t>保加利亚语</t>
        </is>
      </c>
      <c r="Q48" t="inlineStr">
        <is>
          <t>Reelshort榜单</t>
        </is>
      </c>
      <c r="R48" t="inlineStr">
        <is>
          <t>active</t>
        </is>
      </c>
      <c r="S48" t="inlineStr">
        <is>
          <t>SR-000143,SR-000144,SR-000145</t>
        </is>
      </c>
      <c r="T48" t="inlineStr">
        <is>
          <t>是</t>
        </is>
      </c>
      <c r="U48" t="inlineStr">
        <is>
          <t>Social</t>
        </is>
      </c>
      <c r="V48" s="5">
        <v>46272.88175925926</v>
      </c>
      <c r="W48" s="5">
        <v>46285.74684027778</v>
      </c>
      <c r="X48"/>
      <c r="Y48"/>
      <c r="Z48"/>
    </row>
    <row r="49" ht="25.5" customHeight="1">
      <c r="A49" t="inlineStr">
        <is>
          <t>SD-000044</t>
        </is>
      </c>
      <c r="B49" t="inlineStr">
        <is>
          <t>Came Back Hotter With Lord's Twins</t>
        </is>
      </c>
      <c r="C49" t="inlineStr">
        <is>
          <t>彭满, 高璇</t>
        </is>
      </c>
      <c r="D49"/>
      <c r="E49"/>
      <c r="F49" t="inlineStr">
        <is>
          <t>爱情, 奇幻, 霸总, 萌宝</t>
        </is>
      </c>
      <c r="G49" s="4">
        <v>46274</v>
      </c>
      <c r="H49"/>
      <c r="I49" t="inlineStr">
        <is>
          <t>在推</t>
        </is>
      </c>
      <c r="J49" t="inlineStr">
        <is>
          <t>其他</t>
        </is>
      </c>
      <c r="K49"/>
      <c r="L49"/>
      <c r="M49"/>
      <c r="N49"/>
      <c r="O49"/>
      <c r="P49" t="inlineStr">
        <is>
          <t>英语</t>
        </is>
      </c>
      <c r="Q49" t="inlineStr">
        <is>
          <t>MoBoost平台推荐</t>
        </is>
      </c>
      <c r="R49" t="inlineStr">
        <is>
          <t>active</t>
        </is>
      </c>
      <c r="S49" t="inlineStr">
        <is>
          <t>SR-000112,SR-000113,SR-000114</t>
        </is>
      </c>
      <c r="T49" t="inlineStr">
        <is>
          <t>是</t>
        </is>
      </c>
      <c r="U49" t="inlineStr">
        <is>
          <t>Social</t>
        </is>
      </c>
      <c r="V49" s="5">
        <v>46272.88175925926</v>
      </c>
      <c r="W49" s="5">
        <v>46295.67560185185</v>
      </c>
      <c r="X49"/>
      <c r="Y49"/>
      <c r="Z49"/>
    </row>
    <row r="50" ht="25.5" customHeight="1">
      <c r="A50" t="inlineStr">
        <is>
          <t>SD-000045</t>
        </is>
      </c>
      <c r="B50" t="inlineStr">
        <is>
          <t>One Night With Three Alphas Changed Everything</t>
        </is>
      </c>
      <c r="C50" t="inlineStr">
        <is>
          <t>高璇</t>
        </is>
      </c>
      <c r="D50"/>
      <c r="E50"/>
      <c r="F50" t="inlineStr">
        <is>
          <t>爱情, 狼人</t>
        </is>
      </c>
      <c r="G50" s="4"/>
      <c r="H50"/>
      <c r="I50" t="inlineStr">
        <is>
          <t>在推</t>
        </is>
      </c>
      <c r="J50" t="inlineStr">
        <is>
          <t>其他</t>
        </is>
      </c>
      <c r="K50"/>
      <c r="L50" t="inlineStr">
        <is>
          <t>MoboReels热榜第二 更新日期较新</t>
        </is>
      </c>
      <c r="M50"/>
      <c r="N50"/>
      <c r="O50"/>
      <c r="P50" t="inlineStr">
        <is>
          <t>英语</t>
        </is>
      </c>
      <c r="Q50" t="inlineStr">
        <is>
          <t>MoBoost平台推荐</t>
        </is>
      </c>
      <c r="R50" t="inlineStr">
        <is>
          <t>active</t>
        </is>
      </c>
      <c r="S50" t="inlineStr">
        <is>
          <t>SR-000132,SR-000133</t>
        </is>
      </c>
      <c r="T50" t="inlineStr">
        <is>
          <t>是</t>
        </is>
      </c>
      <c r="U50" t="inlineStr">
        <is>
          <t>Social</t>
        </is>
      </c>
      <c r="V50" s="5">
        <v>46272.88175925926</v>
      </c>
      <c r="W50" s="5">
        <v>46285.74684027778</v>
      </c>
      <c r="X50"/>
      <c r="Y50"/>
      <c r="Z50"/>
    </row>
    <row r="51" ht="25.5" customHeight="1">
      <c r="A51" t="inlineStr">
        <is>
          <t>SD-000046</t>
        </is>
      </c>
      <c r="B51" t="inlineStr">
        <is>
          <t>To.엑스</t>
        </is>
      </c>
      <c r="C51" t="inlineStr">
        <is>
          <t>马博洋</t>
        </is>
      </c>
      <c r="D51"/>
      <c r="E51"/>
      <c r="F51" t="inlineStr">
        <is>
          <t>逆袭, 复仇</t>
        </is>
      </c>
      <c r="G51" s="4"/>
      <c r="H51"/>
      <c r="I51" t="inlineStr">
        <is>
          <t>在推</t>
        </is>
      </c>
      <c r="J51" t="inlineStr">
        <is>
          <t>ReelShort</t>
        </is>
      </c>
      <c r="K51"/>
      <c r="L51" t="inlineStr">
        <is>
          <t>Google trends呈现稳定的正弦函数波动</t>
        </is>
      </c>
      <c r="M51"/>
      <c r="N51"/>
      <c r="O51"/>
      <c r="P51" t="inlineStr">
        <is>
          <t>韩语</t>
        </is>
      </c>
      <c r="Q51" t="inlineStr">
        <is>
          <t>Reelshort榜单</t>
        </is>
      </c>
      <c r="R51" t="inlineStr">
        <is>
          <t>active</t>
        </is>
      </c>
      <c r="S51"/>
      <c r="T51" t="inlineStr">
        <is>
          <t>否</t>
        </is>
      </c>
      <c r="U51" t="inlineStr">
        <is>
          <t>Social</t>
        </is>
      </c>
      <c r="V51" s="5">
        <v>46272.88175925926</v>
      </c>
      <c r="W51" s="5">
        <v>46285.74684027778</v>
      </c>
      <c r="X51"/>
      <c r="Y51"/>
      <c r="Z51"/>
    </row>
    <row r="52" ht="25.5" customHeight="1">
      <c r="A52" t="inlineStr">
        <is>
          <t>SD-000047</t>
        </is>
      </c>
      <c r="B52" t="inlineStr">
        <is>
          <t>God Of Pain</t>
        </is>
      </c>
      <c r="C52"/>
      <c r="D52"/>
      <c r="E52"/>
      <c r="F52" t="inlineStr">
        <is>
          <t>爱情, 校园</t>
        </is>
      </c>
      <c r="G52" s="4">
        <v>46274</v>
      </c>
      <c r="H52"/>
      <c r="I52" t="inlineStr">
        <is>
          <t>在推</t>
        </is>
      </c>
      <c r="J52" t="inlineStr">
        <is>
          <t>ReelShort</t>
        </is>
      </c>
      <c r="K52"/>
      <c r="L52"/>
      <c r="M52"/>
      <c r="N52"/>
      <c r="O52"/>
      <c r="P52"/>
      <c r="Q52"/>
      <c r="R52" t="inlineStr">
        <is>
          <t>active</t>
        </is>
      </c>
      <c r="S52" t="inlineStr">
        <is>
          <t>SR-000131,SR-000137,SR-000138</t>
        </is>
      </c>
      <c r="T52" t="inlineStr">
        <is>
          <t>是</t>
        </is>
      </c>
      <c r="U52" t="inlineStr">
        <is>
          <t>Social</t>
        </is>
      </c>
      <c r="V52" s="5">
        <v>46272.88175925926</v>
      </c>
      <c r="W52" s="5">
        <v>46285.74684027778</v>
      </c>
      <c r="X52"/>
      <c r="Y52"/>
      <c r="Z52"/>
    </row>
    <row r="53" ht="25.5" customHeight="1">
      <c r="A53" t="inlineStr">
        <is>
          <t>SD-000048</t>
        </is>
      </c>
      <c r="B53" t="inlineStr">
        <is>
          <t>Love After Divorce: My Ex-husband Wants Me Back</t>
        </is>
      </c>
      <c r="C53" t="inlineStr">
        <is>
          <t>高璇</t>
        </is>
      </c>
      <c r="D53"/>
      <c r="E53"/>
      <c r="F53" t="inlineStr">
        <is>
          <t>爱情, 离婚, 霸总</t>
        </is>
      </c>
      <c r="G53" s="4"/>
      <c r="H53"/>
      <c r="I53" t="inlineStr">
        <is>
          <t>在推</t>
        </is>
      </c>
      <c r="J53" t="inlineStr">
        <is>
          <t>其他</t>
        </is>
      </c>
      <c r="K53"/>
      <c r="L53" t="inlineStr">
        <is>
          <t>MoboReels热榜第四 更新日期较新</t>
        </is>
      </c>
      <c r="M53"/>
      <c r="N53"/>
      <c r="O53"/>
      <c r="P53" t="inlineStr">
        <is>
          <t>英语</t>
        </is>
      </c>
      <c r="Q53" t="inlineStr">
        <is>
          <t>MoBoost平台推荐</t>
        </is>
      </c>
      <c r="R53" t="inlineStr">
        <is>
          <t>active</t>
        </is>
      </c>
      <c r="S53" t="inlineStr">
        <is>
          <t>SR-000161,SR-000162,SR-000163,SR-000189,SR-000190</t>
        </is>
      </c>
      <c r="T53" t="inlineStr">
        <is>
          <t>是</t>
        </is>
      </c>
      <c r="U53" t="inlineStr">
        <is>
          <t>Social</t>
        </is>
      </c>
      <c r="V53" s="5">
        <v>46272.88175925926</v>
      </c>
      <c r="W53" s="5">
        <v>46285.74684027778</v>
      </c>
      <c r="X53"/>
      <c r="Y53"/>
      <c r="Z53"/>
    </row>
    <row r="54" ht="25.5" customHeight="1">
      <c r="A54" t="inlineStr">
        <is>
          <t>SD-000049</t>
        </is>
      </c>
      <c r="B54" t="inlineStr">
        <is>
          <t>Doctor by Day, Mrs. Dixon by Night</t>
        </is>
      </c>
      <c r="C54" t="inlineStr">
        <is>
          <t>彭满</t>
        </is>
      </c>
      <c r="D54"/>
      <c r="E54"/>
      <c r="F54" t="inlineStr">
        <is>
          <t>爱情, 霸总</t>
        </is>
      </c>
      <c r="G54" s="4"/>
      <c r="H54"/>
      <c r="I54"/>
      <c r="J54" t="inlineStr">
        <is>
          <t>其他</t>
        </is>
      </c>
      <c r="K54"/>
      <c r="L54" t="inlineStr">
        <is>
          <t>moboreels上面写着‘限时任务“我倒要看看怎么个事</t>
        </is>
      </c>
      <c r="M54"/>
      <c r="N54"/>
      <c r="O54"/>
      <c r="P54" t="inlineStr">
        <is>
          <t>英语</t>
        </is>
      </c>
      <c r="Q54" t="inlineStr">
        <is>
          <t>MoBoost平台推荐</t>
        </is>
      </c>
      <c r="R54" t="inlineStr">
        <is>
          <t>active</t>
        </is>
      </c>
      <c r="S54" t="inlineStr">
        <is>
          <t>SR-000128,SR-000129,SR-000130</t>
        </is>
      </c>
      <c r="T54" t="inlineStr">
        <is>
          <t>是</t>
        </is>
      </c>
      <c r="U54" t="inlineStr">
        <is>
          <t>Social</t>
        </is>
      </c>
      <c r="V54" s="5">
        <v>46272.88175925926</v>
      </c>
      <c r="W54" s="5">
        <v>46285.74684027778</v>
      </c>
      <c r="X54"/>
      <c r="Y54"/>
      <c r="Z54"/>
    </row>
    <row r="55" ht="25.5" customHeight="1">
      <c r="A55" t="inlineStr">
        <is>
          <t>SD-000050</t>
        </is>
      </c>
      <c r="B55" t="inlineStr">
        <is>
          <t>Has sido reemplazado, primer amor</t>
        </is>
      </c>
      <c r="C55" t="inlineStr">
        <is>
          <t>马博洋, 高璇</t>
        </is>
      </c>
      <c r="D55"/>
      <c r="E55"/>
      <c r="F55" t="inlineStr">
        <is>
          <t>爱情, 扮猪吃虎, 校园</t>
        </is>
      </c>
      <c r="G55" s="4"/>
      <c r="H55"/>
      <c r="I55" t="inlineStr">
        <is>
          <t>在推</t>
        </is>
      </c>
      <c r="J55" t="inlineStr">
        <is>
          <t>ReelShort</t>
        </is>
      </c>
      <c r="K55" t="inlineStr">
        <is>
          <t>4493493
【来自 SD-000073／原生命周期】新剧</t>
        </is>
      </c>
      <c r="L55" t="inlineStr">
        <is>
          <t>网站最近24小时内已有点击，Google trends上月底有四天的热度峰值，九月下跌到50后有上涨趋势
【来自 SD-000073／推荐理由】RS西语区DailyTop第一 Top Search第二
上线日期新</t>
        </is>
      </c>
      <c r="M55"/>
      <c r="N55"/>
      <c r="O55"/>
      <c r="P55" t="inlineStr">
        <is>
          <t>西班牙语</t>
        </is>
      </c>
      <c r="Q55" t="inlineStr">
        <is>
          <t>Google Trends, Reelshort榜单</t>
        </is>
      </c>
      <c r="R55" t="inlineStr">
        <is>
          <t>active</t>
        </is>
      </c>
      <c r="S55" t="inlineStr">
        <is>
          <t>SR-000259,SR-000260,SR-000262</t>
        </is>
      </c>
      <c r="T55" t="inlineStr">
        <is>
          <t>是</t>
        </is>
      </c>
      <c r="U55" t="inlineStr">
        <is>
          <t>Social</t>
        </is>
      </c>
      <c r="V55" s="5">
        <v>46272.88175925926</v>
      </c>
      <c r="W55" s="5">
        <v>46295.65125</v>
      </c>
      <c r="X55"/>
      <c r="Y55"/>
      <c r="Z55"/>
    </row>
    <row r="56" ht="25.5" customHeight="1">
      <c r="A56" t="inlineStr">
        <is>
          <t>SD-000051</t>
        </is>
      </c>
      <c r="B56" t="inlineStr">
        <is>
          <t>My Wolf Roommate is a Fool</t>
        </is>
      </c>
      <c r="C56" t="inlineStr">
        <is>
          <t>彭满</t>
        </is>
      </c>
      <c r="D56"/>
      <c r="E56"/>
      <c r="F56" t="inlineStr">
        <is>
          <t>lgbtq, 狼人</t>
        </is>
      </c>
      <c r="G56" s="4">
        <v>46268</v>
      </c>
      <c r="H56" t="inlineStr">
        <is>
          <t>新剧</t>
        </is>
      </c>
      <c r="I56" t="inlineStr">
        <is>
          <t>新剧</t>
        </is>
      </c>
      <c r="J56" t="inlineStr">
        <is>
          <t>ReelShort</t>
        </is>
      </c>
      <c r="K56"/>
      <c r="L56" t="inlineStr">
        <is>
          <t>新剧，昨天刚发</t>
        </is>
      </c>
      <c r="M56"/>
      <c r="N56"/>
      <c r="O56"/>
      <c r="P56" t="inlineStr">
        <is>
          <t>英语</t>
        </is>
      </c>
      <c r="Q56" t="inlineStr">
        <is>
          <t>Reelshort榜单</t>
        </is>
      </c>
      <c r="R56" t="inlineStr">
        <is>
          <t>active</t>
        </is>
      </c>
      <c r="S56" t="inlineStr">
        <is>
          <t>SR-000139,SR-000150,SR-000151</t>
        </is>
      </c>
      <c r="T56" t="inlineStr">
        <is>
          <t>是</t>
        </is>
      </c>
      <c r="U56" t="inlineStr">
        <is>
          <t>Social</t>
        </is>
      </c>
      <c r="V56" s="5">
        <v>46272.88175925926</v>
      </c>
      <c r="W56" s="5">
        <v>46303.68681712963</v>
      </c>
      <c r="X56"/>
      <c r="Y56" t="inlineStr">
        <is>
          <t>待确认</t>
        </is>
      </c>
      <c r="Z56" t="inlineStr">
        <is>
          <t>["realshort-pick","cmVlbHNob3J0LTZhOThlZTI0OTE5MGMxMTVkOTAyNzhiNw","en"]</t>
        </is>
      </c>
    </row>
    <row r="57" ht="25.5" customHeight="1">
      <c r="A57" t="inlineStr">
        <is>
          <t>SD-000052</t>
        </is>
      </c>
      <c r="B57" t="inlineStr">
        <is>
          <t>Мама под наем за близнаците на милиардера</t>
        </is>
      </c>
      <c r="C57" t="inlineStr">
        <is>
          <t>高璇</t>
        </is>
      </c>
      <c r="D57"/>
      <c r="E57"/>
      <c r="F57" t="inlineStr">
        <is>
          <t>爱情, 甜宠, 萌宝</t>
        </is>
      </c>
      <c r="G57" s="4">
        <v>46265</v>
      </c>
      <c r="H57" t="inlineStr">
        <is>
          <t>新剧</t>
        </is>
      </c>
      <c r="I57" t="inlineStr">
        <is>
          <t>新剧</t>
        </is>
      </c>
      <c r="J57" t="inlineStr">
        <is>
          <t>ReelShort</t>
        </is>
      </c>
      <c r="K57" t="inlineStr">
        <is>
          <t>4137823</t>
        </is>
      </c>
      <c r="L57" t="inlineStr">
        <is>
          <t>RS保加利亚区 RANKIN日榜前二</t>
        </is>
      </c>
      <c r="M57"/>
      <c r="N57"/>
      <c r="O57"/>
      <c r="P57" t="inlineStr">
        <is>
          <t>保加利亚语</t>
        </is>
      </c>
      <c r="Q57" t="inlineStr">
        <is>
          <t>Reelshort榜单</t>
        </is>
      </c>
      <c r="R57" t="inlineStr">
        <is>
          <t>active</t>
        </is>
      </c>
      <c r="S57" t="inlineStr">
        <is>
          <t>SR-000152,SR-000153,SR-000154</t>
        </is>
      </c>
      <c r="T57" t="inlineStr">
        <is>
          <t>是</t>
        </is>
      </c>
      <c r="U57" t="inlineStr">
        <is>
          <t>Social</t>
        </is>
      </c>
      <c r="V57" s="5">
        <v>46272.88175925926</v>
      </c>
      <c r="W57" s="5">
        <v>46285.74684027778</v>
      </c>
      <c r="X57"/>
      <c r="Y57"/>
      <c r="Z57"/>
    </row>
    <row r="58" ht="25.5" customHeight="1">
      <c r="A58" t="inlineStr">
        <is>
          <t>SD-000053</t>
        </is>
      </c>
      <c r="B58" t="inlineStr">
        <is>
          <t>I Rule the Wasteland Harem</t>
        </is>
      </c>
      <c r="C58" t="inlineStr">
        <is>
          <t>彭满</t>
        </is>
      </c>
      <c r="D58"/>
      <c r="E58"/>
      <c r="F58" t="inlineStr">
        <is>
          <t>男性, 逆袭</t>
        </is>
      </c>
      <c r="G58" s="4">
        <v>46254</v>
      </c>
      <c r="H58" t="inlineStr">
        <is>
          <t>在推</t>
        </is>
      </c>
      <c r="I58" t="inlineStr">
        <is>
          <t>在推</t>
        </is>
      </c>
      <c r="J58" t="inlineStr">
        <is>
          <t>ReelShort</t>
        </is>
      </c>
      <c r="K58"/>
      <c r="L58" t="inlineStr">
        <is>
          <t>英语区高热但拥挤，测试发高热拥挤内容流量</t>
        </is>
      </c>
      <c r="M58"/>
      <c r="N58"/>
      <c r="O58"/>
      <c r="P58" t="inlineStr">
        <is>
          <t>英语</t>
        </is>
      </c>
      <c r="Q58" t="inlineStr">
        <is>
          <t>至真选剧台</t>
        </is>
      </c>
      <c r="R58" t="inlineStr">
        <is>
          <t>active</t>
        </is>
      </c>
      <c r="S58" t="inlineStr">
        <is>
          <t>SR-000175,SR-000201,SR-000214</t>
        </is>
      </c>
      <c r="T58" t="inlineStr">
        <is>
          <t>是</t>
        </is>
      </c>
      <c r="U58" t="inlineStr">
        <is>
          <t>Social</t>
        </is>
      </c>
      <c r="V58" s="5">
        <v>46272.88175925926</v>
      </c>
      <c r="W58" s="5">
        <v>46303.68681712963</v>
      </c>
      <c r="X58"/>
      <c r="Y58" t="inlineStr">
        <is>
          <t>待确认</t>
        </is>
      </c>
      <c r="Z58" t="inlineStr">
        <is>
          <t>["realshort-pick","cmVlbHNob3J0LTZhODJhNzVmYWY0MzgzNmM1NTA1MGYzMQ","en"]</t>
        </is>
      </c>
    </row>
    <row r="59" ht="25.5" customHeight="1">
      <c r="A59" t="inlineStr">
        <is>
          <t>SD-000054</t>
        </is>
      </c>
      <c r="B59" t="inlineStr">
        <is>
          <t>A Farm Girl's Reckoning</t>
        </is>
      </c>
      <c r="C59" t="inlineStr">
        <is>
          <t>高璇</t>
        </is>
      </c>
      <c r="D59"/>
      <c r="E59"/>
      <c r="F59" t="inlineStr">
        <is>
          <t>复仇, 逆袭, 离婚</t>
        </is>
      </c>
      <c r="G59" s="4">
        <v>46260</v>
      </c>
      <c r="H59" t="inlineStr">
        <is>
          <t>在推</t>
        </is>
      </c>
      <c r="I59" t="inlineStr">
        <is>
          <t>在推</t>
        </is>
      </c>
      <c r="J59" t="inlineStr">
        <is>
          <t>ReelShort</t>
        </is>
      </c>
      <c r="K59" t="inlineStr">
        <is>
          <t>4107454</t>
        </is>
      </c>
      <c r="L59" t="inlineStr">
        <is>
          <t>RS RANKING DailyTop前十  Top Search前十
上线日期比较新</t>
        </is>
      </c>
      <c r="M59"/>
      <c r="N59"/>
      <c r="O59"/>
      <c r="P59" t="inlineStr">
        <is>
          <t>英语</t>
        </is>
      </c>
      <c r="Q59" t="inlineStr">
        <is>
          <t>Reelshort榜单</t>
        </is>
      </c>
      <c r="R59" t="inlineStr">
        <is>
          <t>active</t>
        </is>
      </c>
      <c r="S59" t="inlineStr">
        <is>
          <t>SR-000172,SR-000173,SR-000174</t>
        </is>
      </c>
      <c r="T59" t="inlineStr">
        <is>
          <t>是</t>
        </is>
      </c>
      <c r="U59" t="inlineStr">
        <is>
          <t>Social</t>
        </is>
      </c>
      <c r="V59" s="5">
        <v>46272.88175925926</v>
      </c>
      <c r="W59" s="5">
        <v>46303.68681712963</v>
      </c>
      <c r="X59"/>
      <c r="Y59" t="inlineStr">
        <is>
          <t>待确认</t>
        </is>
      </c>
      <c r="Z59" t="inlineStr">
        <is>
          <t>["realshort-pick","cmVlbHNob3J0LTZhODdhZDhkNDQ0Yjc4NDVjMjAzY2NjMg","en"]</t>
        </is>
      </c>
    </row>
    <row r="60" ht="25.5" customHeight="1">
      <c r="A60" t="inlineStr">
        <is>
          <t>SD-000055</t>
        </is>
      </c>
      <c r="B60" t="inlineStr">
        <is>
          <t>Tempted by My Bad Boy Stepbrother</t>
        </is>
      </c>
      <c r="C60" t="inlineStr">
        <is>
          <t>高璇</t>
        </is>
      </c>
      <c r="D60"/>
      <c r="E60"/>
      <c r="F60" t="inlineStr">
        <is>
          <t>禁忌, 爱情</t>
        </is>
      </c>
      <c r="G60" s="4">
        <v>46269</v>
      </c>
      <c r="H60" t="inlineStr">
        <is>
          <t>新剧</t>
        </is>
      </c>
      <c r="I60" t="inlineStr">
        <is>
          <t>新剧</t>
        </is>
      </c>
      <c r="J60" t="inlineStr">
        <is>
          <t>ReelShort</t>
        </is>
      </c>
      <c r="K60" t="inlineStr">
        <is>
          <t>4431741</t>
        </is>
      </c>
      <c r="L60" t="inlineStr">
        <is>
          <t>RS RANKING DailyTop第六
上线日期新</t>
        </is>
      </c>
      <c r="M60"/>
      <c r="N60"/>
      <c r="O60"/>
      <c r="P60" t="inlineStr">
        <is>
          <t>英语</t>
        </is>
      </c>
      <c r="Q60" t="inlineStr">
        <is>
          <t>Reelshort榜单</t>
        </is>
      </c>
      <c r="R60" t="inlineStr">
        <is>
          <t>active</t>
        </is>
      </c>
      <c r="S60" t="inlineStr">
        <is>
          <t>SR-000240,SR-000241,SR-000242</t>
        </is>
      </c>
      <c r="T60" t="inlineStr">
        <is>
          <t>是</t>
        </is>
      </c>
      <c r="U60" t="inlineStr">
        <is>
          <t>Social</t>
        </is>
      </c>
      <c r="V60" s="5">
        <v>46272.88175925926</v>
      </c>
      <c r="W60" s="5">
        <v>46303.68681712963</v>
      </c>
      <c r="X60"/>
      <c r="Y60" t="inlineStr">
        <is>
          <t>待确认</t>
        </is>
      </c>
      <c r="Z60" t="inlineStr">
        <is>
          <t>["realshort-pick","cmVlbHNob3J0LTZhOTUxZmFjNmU5OWQ2YmZlNTA1ZTBkYw","en"]</t>
        </is>
      </c>
    </row>
    <row r="61" ht="25.5" customHeight="1">
      <c r="A61" t="inlineStr">
        <is>
          <t>SD-000056</t>
        </is>
      </c>
      <c r="B61" t="inlineStr">
        <is>
          <t>The Poker King Returns</t>
        </is>
      </c>
      <c r="C61" t="inlineStr">
        <is>
          <t>彭满</t>
        </is>
      </c>
      <c r="D61"/>
      <c r="E61"/>
      <c r="F61" t="inlineStr">
        <is>
          <t>男性, 扮猪吃虎</t>
        </is>
      </c>
      <c r="G61" s="4">
        <v>46290</v>
      </c>
      <c r="H61"/>
      <c r="I61" t="inlineStr">
        <is>
          <t>在推</t>
        </is>
      </c>
      <c r="J61" t="inlineStr">
        <is>
          <t>ReelShort</t>
        </is>
      </c>
      <c r="K61" t="inlineStr">
        <is>
          <t>4122552</t>
        </is>
      </c>
      <c r="L61" t="inlineStr">
        <is>
          <t>RS真人剧，原因说明
S 级介入收益空间
推广者收益效率代理位于前 5%
最新增量与近期趋势较强
近7日持续增长</t>
        </is>
      </c>
      <c r="M61"/>
      <c r="N61"/>
      <c r="O61"/>
      <c r="P61" t="inlineStr">
        <is>
          <t>英语</t>
        </is>
      </c>
      <c r="Q61" t="inlineStr">
        <is>
          <t>至真选剧台</t>
        </is>
      </c>
      <c r="R61" t="inlineStr">
        <is>
          <t>active</t>
        </is>
      </c>
      <c r="S61" t="inlineStr">
        <is>
          <t>SR-000158,SR-000159,SR-000160,SR-000176,SR-000177,SR-000178</t>
        </is>
      </c>
      <c r="T61" t="inlineStr">
        <is>
          <t>是</t>
        </is>
      </c>
      <c r="U61" t="inlineStr">
        <is>
          <t>Social</t>
        </is>
      </c>
      <c r="V61" s="5">
        <v>46272.88175925926</v>
      </c>
      <c r="W61" s="5">
        <v>46303.68681712963</v>
      </c>
      <c r="X61"/>
      <c r="Y61" t="inlineStr">
        <is>
          <t>待确认</t>
        </is>
      </c>
      <c r="Z61" t="inlineStr">
        <is>
          <t>["realshort-pick","cmVlbHNob3J0LTZhNjAxNzBiMTAzOTMwZGRkYTA2YTBhOQ","en"]</t>
        </is>
      </c>
    </row>
    <row r="62" ht="25.5" customHeight="1">
      <c r="A62" t="inlineStr">
        <is>
          <t>SD-000057</t>
        </is>
      </c>
      <c r="B62" t="inlineStr">
        <is>
          <t>My Billionaire Boss Won't Let Me Quit</t>
        </is>
      </c>
      <c r="C62" t="inlineStr">
        <is>
          <t>高璇</t>
        </is>
      </c>
      <c r="D62"/>
      <c r="E62"/>
      <c r="F62" t="inlineStr">
        <is>
          <t>爱情, 霸总, 甜宠</t>
        </is>
      </c>
      <c r="G62" s="4">
        <v>46249</v>
      </c>
      <c r="H62" t="inlineStr">
        <is>
          <t>在推</t>
        </is>
      </c>
      <c r="I62" t="inlineStr">
        <is>
          <t>在推</t>
        </is>
      </c>
      <c r="J62" t="inlineStr">
        <is>
          <t>ReelShort</t>
        </is>
      </c>
      <c r="K62" t="inlineStr">
        <is>
          <t>4124011</t>
        </is>
      </c>
      <c r="L62" t="inlineStr">
        <is>
          <t>RS RANKING DailyTop前八 Top Search前九
上线日期不算新 但是热度较高</t>
        </is>
      </c>
      <c r="M62"/>
      <c r="N62"/>
      <c r="O62"/>
      <c r="P62" t="inlineStr">
        <is>
          <t>英语</t>
        </is>
      </c>
      <c r="Q62" t="inlineStr">
        <is>
          <t>Reelshort榜单</t>
        </is>
      </c>
      <c r="R62" t="inlineStr">
        <is>
          <t>active</t>
        </is>
      </c>
      <c r="S62" t="inlineStr">
        <is>
          <t>SR-000186,SR-000187,SR-000188,SR-000203,SR-000194,SR-000210,SR-000744,SR-000747,SR-000750,SR-000757,SR-000758,SR-000766</t>
        </is>
      </c>
      <c r="T62" t="inlineStr">
        <is>
          <t>是</t>
        </is>
      </c>
      <c r="U62" t="inlineStr">
        <is>
          <t>Social</t>
        </is>
      </c>
      <c r="V62" s="5">
        <v>46272.88175925926</v>
      </c>
      <c r="W62" s="5">
        <v>46303.68681712963</v>
      </c>
      <c r="X62"/>
      <c r="Y62" t="inlineStr">
        <is>
          <t>待确认</t>
        </is>
      </c>
      <c r="Z62" t="inlineStr">
        <is>
          <t>["realshort-pick","cmVlbHNob3J0LTZhNzkyZTAzZWU3MDRiYTlmNjA1ZmZiOQ","en"]</t>
        </is>
      </c>
    </row>
    <row r="63" ht="25.5" customHeight="1">
      <c r="A63" t="inlineStr">
        <is>
          <t>SD-000058</t>
        </is>
      </c>
      <c r="B63" t="inlineStr">
        <is>
          <t>My Hot Firefighter Ex</t>
        </is>
      </c>
      <c r="C63" t="inlineStr">
        <is>
          <t>高璇</t>
        </is>
      </c>
      <c r="D63"/>
      <c r="E63"/>
      <c r="F63" t="inlineStr">
        <is>
          <t>爱情, 甜宠</t>
        </is>
      </c>
      <c r="G63" s="4">
        <v>46265</v>
      </c>
      <c r="H63" t="inlineStr">
        <is>
          <t>新剧</t>
        </is>
      </c>
      <c r="I63" t="inlineStr">
        <is>
          <t>新剧</t>
        </is>
      </c>
      <c r="J63" t="inlineStr">
        <is>
          <t>ReelShort</t>
        </is>
      </c>
      <c r="K63" t="inlineStr">
        <is>
          <t>4122764</t>
        </is>
      </c>
      <c r="L63" t="inlineStr">
        <is>
          <t>RS RANKING DailyTop十三
上线日期新</t>
        </is>
      </c>
      <c r="M63"/>
      <c r="N63"/>
      <c r="O63"/>
      <c r="P63" t="inlineStr">
        <is>
          <t>英语</t>
        </is>
      </c>
      <c r="Q63" t="inlineStr">
        <is>
          <t>Reelshort榜单</t>
        </is>
      </c>
      <c r="R63" t="inlineStr">
        <is>
          <t>active</t>
        </is>
      </c>
      <c r="S63" t="inlineStr">
        <is>
          <t>SR-000224,SR-000225,SR-000226</t>
        </is>
      </c>
      <c r="T63" t="inlineStr">
        <is>
          <t>是</t>
        </is>
      </c>
      <c r="U63" t="inlineStr">
        <is>
          <t>Social</t>
        </is>
      </c>
      <c r="V63" s="5">
        <v>46272.88175925926</v>
      </c>
      <c r="W63" s="5">
        <v>46303.68681712963</v>
      </c>
      <c r="X63"/>
      <c r="Y63" t="inlineStr">
        <is>
          <t>待确认</t>
        </is>
      </c>
      <c r="Z63" t="inlineStr">
        <is>
          <t>["realshort-pick","cmVlbHNob3J0LTZhODI5ZWM3MTA0MGFkYmU5MzBkZjNmMA","en"]</t>
        </is>
      </c>
    </row>
    <row r="64" ht="25.5" customHeight="1">
      <c r="A64" t="inlineStr">
        <is>
          <t>SD-000059</t>
        </is>
      </c>
      <c r="B64" t="inlineStr">
        <is>
          <t>Mi novia sin hogar es una leyenda culinaria</t>
        </is>
      </c>
      <c r="C64" t="inlineStr">
        <is>
          <t>高璇</t>
        </is>
      </c>
      <c r="D64"/>
      <c r="E64"/>
      <c r="F64" t="inlineStr">
        <is>
          <t>爱情, 甜宠, 职场</t>
        </is>
      </c>
      <c r="G64" s="4">
        <v>46261</v>
      </c>
      <c r="H64" t="inlineStr">
        <is>
          <t>在推</t>
        </is>
      </c>
      <c r="I64" t="inlineStr">
        <is>
          <t>在推</t>
        </is>
      </c>
      <c r="J64" t="inlineStr">
        <is>
          <t>ReelShort</t>
        </is>
      </c>
      <c r="K64" t="inlineStr">
        <is>
          <t>4152900</t>
        </is>
      </c>
      <c r="L64" t="inlineStr">
        <is>
          <t>RS西语区 RANKIN日榜前四 新剧榜前七
上线日期较新</t>
        </is>
      </c>
      <c r="M64"/>
      <c r="N64"/>
      <c r="O64"/>
      <c r="P64" t="inlineStr">
        <is>
          <t>西班牙语</t>
        </is>
      </c>
      <c r="Q64" t="inlineStr">
        <is>
          <t>Reelshort榜单</t>
        </is>
      </c>
      <c r="R64" t="inlineStr">
        <is>
          <t>active</t>
        </is>
      </c>
      <c r="S64" t="inlineStr">
        <is>
          <t>SR-000169,SR-000170,SR-000171,SR-000183,SR-000184,SR-000185</t>
        </is>
      </c>
      <c r="T64" t="inlineStr">
        <is>
          <t>是</t>
        </is>
      </c>
      <c r="U64" t="inlineStr">
        <is>
          <t>Social</t>
        </is>
      </c>
      <c r="V64" s="5">
        <v>46272.88175925926</v>
      </c>
      <c r="W64" s="5">
        <v>46285.74684027778</v>
      </c>
      <c r="X64"/>
      <c r="Y64"/>
      <c r="Z64"/>
    </row>
    <row r="65" ht="25.5" customHeight="1">
      <c r="A65" t="inlineStr">
        <is>
          <t>SD-000060</t>
        </is>
      </c>
      <c r="B65" t="inlineStr">
        <is>
          <t>Salt Kiss</t>
        </is>
      </c>
      <c r="C65" t="inlineStr">
        <is>
          <t>彭满</t>
        </is>
      </c>
      <c r="D65"/>
      <c r="E65"/>
      <c r="F65" t="inlineStr">
        <is>
          <t>lgbtq, 爱情, 霸总</t>
        </is>
      </c>
      <c r="G65" s="4">
        <v>46248</v>
      </c>
      <c r="H65" t="inlineStr">
        <is>
          <t>在推</t>
        </is>
      </c>
      <c r="I65" t="inlineStr">
        <is>
          <t>在推</t>
        </is>
      </c>
      <c r="J65" t="inlineStr">
        <is>
          <t>ReelShort</t>
        </is>
      </c>
      <c r="K65"/>
      <c r="L65" t="inlineStr">
        <is>
          <t>真人剧，收益较高，lgbt赛道</t>
        </is>
      </c>
      <c r="M65"/>
      <c r="N65"/>
      <c r="O65"/>
      <c r="P65" t="inlineStr">
        <is>
          <t>英语</t>
        </is>
      </c>
      <c r="Q65" t="inlineStr">
        <is>
          <t>至真选剧台</t>
        </is>
      </c>
      <c r="R65" t="inlineStr">
        <is>
          <t>active</t>
        </is>
      </c>
      <c r="S65" t="inlineStr">
        <is>
          <t>SR-000164,SR-000165,SR-000179,SR-000180,SR-000181,SR-000182,SR-000322,SR-000323,SR-000324,SR-000362,SR-000363,SR-000364</t>
        </is>
      </c>
      <c r="T65" t="inlineStr">
        <is>
          <t>是</t>
        </is>
      </c>
      <c r="U65" t="inlineStr">
        <is>
          <t>Social</t>
        </is>
      </c>
      <c r="V65" s="5">
        <v>46272.88175925926</v>
      </c>
      <c r="W65" s="5">
        <v>46303.68681712963</v>
      </c>
      <c r="X65"/>
      <c r="Y65" t="inlineStr">
        <is>
          <t>待确认</t>
        </is>
      </c>
      <c r="Z65" t="inlineStr">
        <is>
          <t>["realshort-pick","cmVlbHNob3J0LTZhODM1ODIxNzRjOTgwNGM4MTA0MjRjYw","en"]</t>
        </is>
      </c>
    </row>
    <row r="66" ht="25.5" customHeight="1">
      <c r="A66" t="inlineStr">
        <is>
          <t>SD-000061</t>
        </is>
      </c>
      <c r="B66" t="inlineStr">
        <is>
          <t>My Alien Life</t>
        </is>
      </c>
      <c r="C66" t="inlineStr">
        <is>
          <t>彭满</t>
        </is>
      </c>
      <c r="D66"/>
      <c r="E66"/>
      <c r="F66" t="inlineStr">
        <is>
          <t>爱情, 禁忌</t>
        </is>
      </c>
      <c r="G66" s="4"/>
      <c r="H66"/>
      <c r="I66" t="inlineStr">
        <is>
          <t>在推</t>
        </is>
      </c>
      <c r="J66" t="inlineStr">
        <is>
          <t>其他</t>
        </is>
      </c>
      <c r="K66"/>
      <c r="L66" t="inlineStr">
        <is>
          <t>moboreels现在最火的剧</t>
        </is>
      </c>
      <c r="M66"/>
      <c r="N66"/>
      <c r="O66"/>
      <c r="P66" t="inlineStr">
        <is>
          <t>英语</t>
        </is>
      </c>
      <c r="Q66" t="inlineStr">
        <is>
          <t>MoBoost平台推荐</t>
        </is>
      </c>
      <c r="R66" t="inlineStr">
        <is>
          <t>active</t>
        </is>
      </c>
      <c r="S66" t="inlineStr">
        <is>
          <t>SR-000166</t>
        </is>
      </c>
      <c r="T66" t="inlineStr">
        <is>
          <t>是</t>
        </is>
      </c>
      <c r="U66" t="inlineStr">
        <is>
          <t>Social</t>
        </is>
      </c>
      <c r="V66" s="5">
        <v>46272.88175925926</v>
      </c>
      <c r="W66" s="5">
        <v>46294.72589120371</v>
      </c>
      <c r="X66"/>
      <c r="Y66"/>
      <c r="Z66"/>
    </row>
    <row r="67" ht="25.5" customHeight="1">
      <c r="A67" t="inlineStr">
        <is>
          <t>SD-000062</t>
        </is>
      </c>
      <c r="B67" t="inlineStr">
        <is>
          <t>His One and Only Love</t>
        </is>
      </c>
      <c r="C67" t="inlineStr">
        <is>
          <t>马博洋</t>
        </is>
      </c>
      <c r="D67"/>
      <c r="E67"/>
      <c r="F67" t="inlineStr">
        <is>
          <t>霸总, 爱情, 豪门</t>
        </is>
      </c>
      <c r="G67" s="4"/>
      <c r="H67"/>
      <c r="I67" t="inlineStr">
        <is>
          <t>在推</t>
        </is>
      </c>
      <c r="J67" t="inlineStr">
        <is>
          <t>ReelShort</t>
        </is>
      </c>
      <c r="K67"/>
      <c r="L67" t="inlineStr">
        <is>
          <t>Google trends最近七天持续热度稳定</t>
        </is>
      </c>
      <c r="M67"/>
      <c r="N67"/>
      <c r="O67"/>
      <c r="P67" t="inlineStr">
        <is>
          <t>英语</t>
        </is>
      </c>
      <c r="Q67" t="inlineStr">
        <is>
          <t>Reelshort榜单</t>
        </is>
      </c>
      <c r="R67" t="inlineStr">
        <is>
          <t>active</t>
        </is>
      </c>
      <c r="S67"/>
      <c r="T67" t="inlineStr">
        <is>
          <t>否</t>
        </is>
      </c>
      <c r="U67" t="inlineStr">
        <is>
          <t>Social</t>
        </is>
      </c>
      <c r="V67" s="5">
        <v>46274.45377314815</v>
      </c>
      <c r="W67" s="5">
        <v>46303.68681712963</v>
      </c>
      <c r="X67"/>
      <c r="Y67" t="inlineStr">
        <is>
          <t>待确认</t>
        </is>
      </c>
      <c r="Z67" t="inlineStr">
        <is>
          <t>["realshort-pick","cmVlbHNob3J0LTY2ZjVmNWM3ZjBlYmYyZWRmNTA2MzhmNw","en"]</t>
        </is>
      </c>
    </row>
    <row r="68" ht="25.5" customHeight="1">
      <c r="A68" t="inlineStr">
        <is>
          <t>SD-000063</t>
        </is>
      </c>
      <c r="B68" t="inlineStr">
        <is>
          <t>My Mafia Husband</t>
        </is>
      </c>
      <c r="C68" t="inlineStr">
        <is>
          <t>马博洋</t>
        </is>
      </c>
      <c r="D68"/>
      <c r="E68"/>
      <c r="F68" t="inlineStr">
        <is>
          <t>霸总, 爱情, 身份揭露</t>
        </is>
      </c>
      <c r="G68" s="4"/>
      <c r="H68"/>
      <c r="I68" t="inlineStr">
        <is>
          <t>在推</t>
        </is>
      </c>
      <c r="J68" t="inlineStr">
        <is>
          <t>ReelShort</t>
        </is>
      </c>
      <c r="K68"/>
      <c r="L68" t="inlineStr">
        <is>
          <t>Google trends最近七天持续热度稳定</t>
        </is>
      </c>
      <c r="M68"/>
      <c r="N68"/>
      <c r="O68"/>
      <c r="P68" t="inlineStr">
        <is>
          <t>英语</t>
        </is>
      </c>
      <c r="Q68" t="inlineStr">
        <is>
          <t>Reelshort榜单</t>
        </is>
      </c>
      <c r="R68" t="inlineStr">
        <is>
          <t>active</t>
        </is>
      </c>
      <c r="S68"/>
      <c r="T68" t="inlineStr">
        <is>
          <t>否</t>
        </is>
      </c>
      <c r="U68" t="inlineStr">
        <is>
          <t>Social</t>
        </is>
      </c>
      <c r="V68" s="5">
        <v>46274.45377314815</v>
      </c>
      <c r="W68" s="5">
        <v>46285.74684027778</v>
      </c>
      <c r="X68"/>
      <c r="Y68"/>
      <c r="Z68"/>
    </row>
    <row r="69" ht="25.5" customHeight="1">
      <c r="A69" t="inlineStr">
        <is>
          <t>SD-000064</t>
        </is>
      </c>
      <c r="B69" t="inlineStr">
        <is>
          <t>You Can't Stop My Super X-Ray Vision</t>
        </is>
      </c>
      <c r="C69" t="inlineStr">
        <is>
          <t>高璇</t>
        </is>
      </c>
      <c r="D69"/>
      <c r="E69"/>
      <c r="F69" t="inlineStr">
        <is>
          <t>男性, 奇幻, 超能力</t>
        </is>
      </c>
      <c r="G69" s="4">
        <v>46269</v>
      </c>
      <c r="H69" t="inlineStr">
        <is>
          <t>新剧</t>
        </is>
      </c>
      <c r="I69" t="inlineStr">
        <is>
          <t>新剧</t>
        </is>
      </c>
      <c r="J69" t="inlineStr">
        <is>
          <t>ReelShort</t>
        </is>
      </c>
      <c r="K69" t="inlineStr">
        <is>
          <t>4433263</t>
        </is>
      </c>
      <c r="L69" t="inlineStr">
        <is>
          <t>RS RANKING DailyTop前五 Top Search第二
上线日期新</t>
        </is>
      </c>
      <c r="M69"/>
      <c r="N69"/>
      <c r="O69"/>
      <c r="P69" t="inlineStr">
        <is>
          <t>英语</t>
        </is>
      </c>
      <c r="Q69" t="inlineStr">
        <is>
          <t>Reelshort榜单</t>
        </is>
      </c>
      <c r="R69" t="inlineStr">
        <is>
          <t>active</t>
        </is>
      </c>
      <c r="S69" t="inlineStr">
        <is>
          <t>SR-000204,SR-000205,SR-000206</t>
        </is>
      </c>
      <c r="T69" t="inlineStr">
        <is>
          <t>是</t>
        </is>
      </c>
      <c r="U69" t="inlineStr">
        <is>
          <t>Social</t>
        </is>
      </c>
      <c r="V69" s="5">
        <v>46274.45377314815</v>
      </c>
      <c r="W69" s="5">
        <v>46303.68681712963</v>
      </c>
      <c r="X69"/>
      <c r="Y69" t="inlineStr">
        <is>
          <t>待确认</t>
        </is>
      </c>
      <c r="Z69" t="inlineStr">
        <is>
          <t>["realshort-pick","cmVlbHNob3J0LTZhOTRkZDliZGE4YzhiNmNkNzA0ZmUxOA","en"]</t>
        </is>
      </c>
    </row>
    <row r="70" ht="25.5" customHeight="1">
      <c r="A70" t="inlineStr">
        <is>
          <t>SD-000065</t>
        </is>
      </c>
      <c r="B70" t="inlineStr">
        <is>
          <t>Peón abandonado, rey dragón inigualable</t>
        </is>
      </c>
      <c r="C70" t="inlineStr">
        <is>
          <t>高璇</t>
        </is>
      </c>
      <c r="D70"/>
      <c r="E70"/>
      <c r="F70" t="inlineStr">
        <is>
          <t>复仇, 逆袭, 男性</t>
        </is>
      </c>
      <c r="G70" s="4">
        <v>46259</v>
      </c>
      <c r="H70" t="inlineStr">
        <is>
          <t>在推</t>
        </is>
      </c>
      <c r="I70" t="inlineStr">
        <is>
          <t>在推</t>
        </is>
      </c>
      <c r="J70" t="inlineStr">
        <is>
          <t>ReelShort</t>
        </is>
      </c>
      <c r="K70" t="inlineStr">
        <is>
          <t>4154939</t>
        </is>
      </c>
      <c r="L70" t="inlineStr">
        <is>
          <t>RS西语区 RANKIN日榜第二  新剧榜前三 搜索榜第一
上线日期较新</t>
        </is>
      </c>
      <c r="M70"/>
      <c r="N70"/>
      <c r="O70"/>
      <c r="P70" t="inlineStr">
        <is>
          <t>西班牙语</t>
        </is>
      </c>
      <c r="Q70" t="inlineStr">
        <is>
          <t>Reelshort榜单</t>
        </is>
      </c>
      <c r="R70" t="inlineStr">
        <is>
          <t>active</t>
        </is>
      </c>
      <c r="S70" t="inlineStr">
        <is>
          <t>SR-000220,SR-000227,SR-000230</t>
        </is>
      </c>
      <c r="T70" t="inlineStr">
        <is>
          <t>是</t>
        </is>
      </c>
      <c r="U70" t="inlineStr">
        <is>
          <t>Social</t>
        </is>
      </c>
      <c r="V70" s="5">
        <v>46274.45377314815</v>
      </c>
      <c r="W70" s="5">
        <v>46303.68681712963</v>
      </c>
      <c r="X70"/>
      <c r="Y70" t="inlineStr">
        <is>
          <t>待确认</t>
        </is>
      </c>
      <c r="Z70" t="inlineStr">
        <is>
          <t>["realshort-pick","cmVlbHNob3J0LTZhNzk0YjFkNGYwM2ZmNGM1YzA2OTk0OQ","es"]</t>
        </is>
      </c>
    </row>
    <row r="71" ht="25.5" customHeight="1">
      <c r="A71" t="inlineStr">
        <is>
          <t>SD-000066</t>
        </is>
      </c>
      <c r="B71" t="inlineStr">
        <is>
          <t>Sent As A Sacrifice, She Became The Queen</t>
        </is>
      </c>
      <c r="C71" t="inlineStr">
        <is>
          <t>高璇</t>
        </is>
      </c>
      <c r="D71"/>
      <c r="E71"/>
      <c r="F71" t="inlineStr">
        <is>
          <t>爱情, 霸总</t>
        </is>
      </c>
      <c r="G71" s="4">
        <v>46273</v>
      </c>
      <c r="H71" t="inlineStr">
        <is>
          <t>新剧</t>
        </is>
      </c>
      <c r="I71" t="inlineStr">
        <is>
          <t>新剧</t>
        </is>
      </c>
      <c r="J71" t="inlineStr">
        <is>
          <t>其他</t>
        </is>
      </c>
      <c r="K71"/>
      <c r="L71"/>
      <c r="M71"/>
      <c r="N71"/>
      <c r="O71"/>
      <c r="P71" t="inlineStr">
        <is>
          <t>英语</t>
        </is>
      </c>
      <c r="Q71" t="inlineStr">
        <is>
          <t>MoBoost平台推荐</t>
        </is>
      </c>
      <c r="R71" t="inlineStr">
        <is>
          <t>active</t>
        </is>
      </c>
      <c r="S71" t="inlineStr">
        <is>
          <t>SR-000191,SR-000196,SR-000197,SR-000198</t>
        </is>
      </c>
      <c r="T71" t="inlineStr">
        <is>
          <t>是</t>
        </is>
      </c>
      <c r="U71" t="inlineStr">
        <is>
          <t>Social</t>
        </is>
      </c>
      <c r="V71" s="5">
        <v>46274.45377314815</v>
      </c>
      <c r="W71" s="5">
        <v>46285.74684027778</v>
      </c>
      <c r="X71"/>
      <c r="Y71"/>
      <c r="Z71"/>
    </row>
    <row r="72" ht="25.5" customHeight="1">
      <c r="A72" t="inlineStr">
        <is>
          <t>SD-000067</t>
        </is>
      </c>
      <c r="B72" t="inlineStr">
        <is>
          <t>THE DON LET ME BURN</t>
        </is>
      </c>
      <c r="C72"/>
      <c r="D72"/>
      <c r="E72"/>
      <c r="F72" t="inlineStr">
        <is>
          <t>爱情, 复仇, 霸总</t>
        </is>
      </c>
      <c r="G72" s="4">
        <v>46266</v>
      </c>
      <c r="H72" t="inlineStr">
        <is>
          <t>在推</t>
        </is>
      </c>
      <c r="I72" t="inlineStr">
        <is>
          <t>新剧</t>
        </is>
      </c>
      <c r="J72" t="inlineStr">
        <is>
          <t>ReelShort</t>
        </is>
      </c>
      <c r="K72"/>
      <c r="L72"/>
      <c r="M72"/>
      <c r="N72"/>
      <c r="O72"/>
      <c r="P72"/>
      <c r="Q72"/>
      <c r="R72" t="inlineStr">
        <is>
          <t>active</t>
        </is>
      </c>
      <c r="S72" t="inlineStr">
        <is>
          <t>SR-000192,SR-000193,SR-000195</t>
        </is>
      </c>
      <c r="T72" t="inlineStr">
        <is>
          <t>是</t>
        </is>
      </c>
      <c r="U72" t="inlineStr">
        <is>
          <t>Social</t>
        </is>
      </c>
      <c r="V72" s="5">
        <v>46274.45377314815</v>
      </c>
      <c r="W72" s="5">
        <v>46285.74684027778</v>
      </c>
      <c r="X72"/>
      <c r="Y72"/>
      <c r="Z72"/>
    </row>
    <row r="73" ht="25.5" customHeight="1">
      <c r="A73" t="inlineStr">
        <is>
          <t>SD-000068</t>
        </is>
      </c>
      <c r="B73" t="inlineStr">
        <is>
          <t>God of Olympus: Taming the DILF</t>
        </is>
      </c>
      <c r="C73"/>
      <c r="D73"/>
      <c r="E73"/>
      <c r="F73" t="inlineStr">
        <is>
          <t>爱情</t>
        </is>
      </c>
      <c r="G73" s="4"/>
      <c r="H73"/>
      <c r="I73"/>
      <c r="J73"/>
      <c r="K73"/>
      <c r="L73"/>
      <c r="M73"/>
      <c r="N73"/>
      <c r="O73"/>
      <c r="P73"/>
      <c r="Q73"/>
      <c r="R73" t="inlineStr">
        <is>
          <t>active</t>
        </is>
      </c>
      <c r="S73"/>
      <c r="T73" t="inlineStr">
        <is>
          <t>否</t>
        </is>
      </c>
      <c r="U73" t="inlineStr">
        <is>
          <t>Social</t>
        </is>
      </c>
      <c r="V73" s="5">
        <v>46274.45377314815</v>
      </c>
      <c r="W73" s="5">
        <v>46285.74684027778</v>
      </c>
      <c r="X73"/>
      <c r="Y73"/>
      <c r="Z73"/>
    </row>
    <row r="74" ht="25.5" customHeight="1">
      <c r="A74" t="inlineStr">
        <is>
          <t>SD-000069</t>
        </is>
      </c>
      <c r="B74" t="inlineStr">
        <is>
          <t>La Luna salvaje del Lycan</t>
        </is>
      </c>
      <c r="C74" t="inlineStr">
        <is>
          <t>高璇</t>
        </is>
      </c>
      <c r="D74"/>
      <c r="E74"/>
      <c r="F74" t="inlineStr">
        <is>
          <t>爱情, 狼人, 女王, 校园</t>
        </is>
      </c>
      <c r="G74" s="4">
        <v>46244</v>
      </c>
      <c r="H74" t="inlineStr">
        <is>
          <t>在推</t>
        </is>
      </c>
      <c r="I74" t="inlineStr">
        <is>
          <t>在推</t>
        </is>
      </c>
      <c r="J74" t="inlineStr">
        <is>
          <t>ReelShort</t>
        </is>
      </c>
      <c r="K74" t="inlineStr">
        <is>
          <t>4485973</t>
        </is>
      </c>
      <c r="L74"/>
      <c r="M74"/>
      <c r="N74"/>
      <c r="O74"/>
      <c r="P74" t="inlineStr">
        <is>
          <t>西班牙语</t>
        </is>
      </c>
      <c r="Q74" t="inlineStr">
        <is>
          <t>Reelshort榜单</t>
        </is>
      </c>
      <c r="R74" t="inlineStr">
        <is>
          <t>active</t>
        </is>
      </c>
      <c r="S74"/>
      <c r="T74" t="inlineStr">
        <is>
          <t>否</t>
        </is>
      </c>
      <c r="U74" t="inlineStr">
        <is>
          <t>Social</t>
        </is>
      </c>
      <c r="V74" s="5">
        <v>46274.495092592595</v>
      </c>
      <c r="W74" s="5">
        <v>46303.68681712963</v>
      </c>
      <c r="X74"/>
      <c r="Y74" t="inlineStr">
        <is>
          <t>待确认</t>
        </is>
      </c>
      <c r="Z74" t="inlineStr">
        <is>
          <t>["realshort-pick","cmVlbHNob3J0LTZhNzA0ZmMwMTUyMTQ3YzlkZTA4NzIwMA","es"]</t>
        </is>
      </c>
    </row>
    <row r="75" ht="25.5" customHeight="1">
      <c r="A75" t="inlineStr">
        <is>
          <t>SD-000070</t>
        </is>
      </c>
      <c r="B75" t="inlineStr">
        <is>
          <t>
My Racing Nemesis Kissed Me</t>
        </is>
      </c>
      <c r="C75" t="inlineStr">
        <is>
          <t>彭满</t>
        </is>
      </c>
      <c r="D75"/>
      <c r="E75"/>
      <c r="F75" t="inlineStr">
        <is>
          <t>lgbtq, 爱情</t>
        </is>
      </c>
      <c r="G75" s="4">
        <v>46273</v>
      </c>
      <c r="H75" t="inlineStr">
        <is>
          <t>新剧</t>
        </is>
      </c>
      <c r="I75" t="inlineStr">
        <is>
          <t>新剧</t>
        </is>
      </c>
      <c r="J75" t="inlineStr">
        <is>
          <t>ReelShort</t>
        </is>
      </c>
      <c r="K75" t="inlineStr">
        <is>
          <t>4521741</t>
        </is>
      </c>
      <c r="L75" t="inlineStr">
        <is>
          <t>新lgbt剧</t>
        </is>
      </c>
      <c r="M75"/>
      <c r="N75"/>
      <c r="O75"/>
      <c r="P75" t="inlineStr">
        <is>
          <t>英语</t>
        </is>
      </c>
      <c r="Q75" t="inlineStr">
        <is>
          <t>Reelshort榜单</t>
        </is>
      </c>
      <c r="R75" t="inlineStr">
        <is>
          <t>active</t>
        </is>
      </c>
      <c r="S75" t="inlineStr">
        <is>
          <t>SR-000222,SR-000229,SR-000231</t>
        </is>
      </c>
      <c r="T75" t="inlineStr">
        <is>
          <t>是</t>
        </is>
      </c>
      <c r="U75" t="inlineStr">
        <is>
          <t>彭满</t>
        </is>
      </c>
      <c r="V75" s="5">
        <v>46275.57157407407</v>
      </c>
      <c r="W75" s="5">
        <v>46285.74684027778</v>
      </c>
      <c r="X75"/>
      <c r="Y75"/>
      <c r="Z75"/>
    </row>
    <row r="76" ht="25.5" customHeight="1">
      <c r="A76" t="inlineStr">
        <is>
          <t>SD-000071</t>
        </is>
      </c>
      <c r="B76" t="inlineStr">
        <is>
          <t>SSS-Rank:The Slum-Born Thunder God</t>
        </is>
      </c>
      <c r="C76" t="inlineStr">
        <is>
          <t>彭满</t>
        </is>
      </c>
      <c r="D76"/>
      <c r="E76"/>
      <c r="F76" t="inlineStr">
        <is>
          <t>扮猪吃虎, 逆袭, 校园, 身份揭露, 男性</t>
        </is>
      </c>
      <c r="G76" s="4">
        <v>46275</v>
      </c>
      <c r="H76" t="inlineStr">
        <is>
          <t>新剧</t>
        </is>
      </c>
      <c r="I76" t="inlineStr">
        <is>
          <t>新剧</t>
        </is>
      </c>
      <c r="J76" t="inlineStr">
        <is>
          <t>DramaBox</t>
        </is>
      </c>
      <c r="K76" t="inlineStr">
        <is>
          <t>uvq73</t>
        </is>
      </c>
      <c r="L76" t="inlineStr">
        <is>
          <t>新剧，男性向，测试北斗剧</t>
        </is>
      </c>
      <c r="M76"/>
      <c r="N76"/>
      <c r="O76"/>
      <c r="P76" t="inlineStr">
        <is>
          <t>英语</t>
        </is>
      </c>
      <c r="Q76"/>
      <c r="R76" t="inlineStr">
        <is>
          <t>active</t>
        </is>
      </c>
      <c r="S76" t="inlineStr">
        <is>
          <t>SR-000223,SR-000228,SR-000232</t>
        </is>
      </c>
      <c r="T76" t="inlineStr">
        <is>
          <t>是</t>
        </is>
      </c>
      <c r="U76" t="inlineStr">
        <is>
          <t>彭满</t>
        </is>
      </c>
      <c r="V76" s="5">
        <v>46275.57703703704</v>
      </c>
      <c r="W76" s="5">
        <v>46303.68681712963</v>
      </c>
      <c r="X76"/>
      <c r="Y76" t="inlineStr">
        <is>
          <t>待确认</t>
        </is>
      </c>
      <c r="Z76" t="inlineStr">
        <is>
          <t>["realshort-pick","ZHJhbWFib3gtNDIwMDAwMjU2ODg","en"]</t>
        </is>
      </c>
    </row>
    <row r="77" ht="25.5" customHeight="1">
      <c r="A77" t="inlineStr">
        <is>
          <t>SD-000072</t>
        </is>
      </c>
      <c r="B77" t="inlineStr">
        <is>
          <t>The Abandoned Wife Is An AI Tycoon</t>
        </is>
      </c>
      <c r="C77" t="inlineStr">
        <is>
          <t>彭满</t>
        </is>
      </c>
      <c r="D77"/>
      <c r="E77"/>
      <c r="F77" t="inlineStr">
        <is>
          <t>扮猪吃虎, 复仇, 逆袭</t>
        </is>
      </c>
      <c r="G77" s="4">
        <v>46243</v>
      </c>
      <c r="H77" t="inlineStr">
        <is>
          <t>老剧</t>
        </is>
      </c>
      <c r="I77" t="inlineStr">
        <is>
          <t>在推</t>
        </is>
      </c>
      <c r="J77" t="inlineStr">
        <is>
          <t>其他</t>
        </is>
      </c>
      <c r="K77"/>
      <c r="L77" t="inlineStr">
        <is>
          <t>moboreels推荐，本土剧，不黄爆</t>
        </is>
      </c>
      <c r="M77"/>
      <c r="N77"/>
      <c r="O77"/>
      <c r="P77" t="inlineStr">
        <is>
          <t>英语</t>
        </is>
      </c>
      <c r="Q77" t="inlineStr">
        <is>
          <t>MoBoost平台推荐</t>
        </is>
      </c>
      <c r="R77" t="inlineStr">
        <is>
          <t>active</t>
        </is>
      </c>
      <c r="S77" t="inlineStr">
        <is>
          <t>SR-000218,SR-000219,SR-000221</t>
        </is>
      </c>
      <c r="T77" t="inlineStr">
        <is>
          <t>是</t>
        </is>
      </c>
      <c r="U77" t="inlineStr">
        <is>
          <t>彭满</t>
        </is>
      </c>
      <c r="V77" s="5">
        <v>46276.44615740741</v>
      </c>
      <c r="W77" s="5">
        <v>46285.74684027778</v>
      </c>
      <c r="X77"/>
      <c r="Y77"/>
      <c r="Z77"/>
    </row>
    <row r="78" ht="25.5" customHeight="1">
      <c r="A78" t="inlineStr">
        <is>
          <t>SD-000073</t>
        </is>
      </c>
      <c r="B78" t="inlineStr">
        <is>
          <t>Has sido reemplazado, primer amor</t>
        </is>
      </c>
      <c r="C78" t="inlineStr">
        <is>
          <t>高璇</t>
        </is>
      </c>
      <c r="D78"/>
      <c r="E78"/>
      <c r="F78" t="inlineStr">
        <is>
          <t>扮猪吃虎, 爱情, 校园</t>
        </is>
      </c>
      <c r="G78" s="4"/>
      <c r="H78"/>
      <c r="I78" t="inlineStr">
        <is>
          <t>新剧</t>
        </is>
      </c>
      <c r="J78" t="inlineStr">
        <is>
          <t>ReelShort</t>
        </is>
      </c>
      <c r="K78" t="inlineStr">
        <is>
          <t>4493493</t>
        </is>
      </c>
      <c r="L78" t="inlineStr">
        <is>
          <t>RS西语区DailyTop第一 Top Search第二
上线日期新</t>
        </is>
      </c>
      <c r="M78"/>
      <c r="N78"/>
      <c r="O78"/>
      <c r="P78" t="inlineStr">
        <is>
          <t>西班牙语</t>
        </is>
      </c>
      <c r="Q78" t="inlineStr">
        <is>
          <t>Reelshort榜单</t>
        </is>
      </c>
      <c r="R78" t="inlineStr">
        <is>
          <t>archived</t>
        </is>
      </c>
      <c r="S78"/>
      <c r="T78" t="inlineStr">
        <is>
          <t>否</t>
        </is>
      </c>
      <c r="U78" t="inlineStr">
        <is>
          <t>高璇</t>
        </is>
      </c>
      <c r="V78" s="5">
        <v>46276.454560185186</v>
      </c>
      <c r="W78" s="5">
        <v>46295.65253472222</v>
      </c>
      <c r="X78"/>
      <c r="Y78"/>
      <c r="Z78"/>
    </row>
    <row r="79" ht="25.5" customHeight="1">
      <c r="A79" t="inlineStr">
        <is>
          <t>SD-000074</t>
        </is>
      </c>
      <c r="B79" t="inlineStr">
        <is>
          <t>The Omega's Command</t>
        </is>
      </c>
      <c r="C79" t="inlineStr">
        <is>
          <t>彭满</t>
        </is>
      </c>
      <c r="D79"/>
      <c r="E79"/>
      <c r="F79" t="inlineStr">
        <is>
          <t>lgbtq, 爱情, 超能力</t>
        </is>
      </c>
      <c r="G79" s="4">
        <v>46275</v>
      </c>
      <c r="H79" t="inlineStr">
        <is>
          <t>新剧</t>
        </is>
      </c>
      <c r="I79" t="inlineStr">
        <is>
          <t>新剧</t>
        </is>
      </c>
      <c r="J79" t="inlineStr">
        <is>
          <t>ReelShort</t>
        </is>
      </c>
      <c r="K79" t="inlineStr">
        <is>
          <t>4545667</t>
        </is>
      </c>
      <c r="L79" t="inlineStr">
        <is>
          <t>Reelshort新BL剧</t>
        </is>
      </c>
      <c r="M79"/>
      <c r="N79"/>
      <c r="O79"/>
      <c r="P79" t="inlineStr">
        <is>
          <t>英语</t>
        </is>
      </c>
      <c r="Q79" t="inlineStr">
        <is>
          <t>Reelshort榜单</t>
        </is>
      </c>
      <c r="R79" t="inlineStr">
        <is>
          <t>active</t>
        </is>
      </c>
      <c r="S79" t="inlineStr">
        <is>
          <t>SR-000254,SR-000258,SR-000261,SR-001356,SR-001357,SR-001358,SR-001359,SR-001360,SR-001361,SR-001413,SR-001414,SR-001415,SR-001416,SR-001417,SR-001418,SR-001473,SR-001474,SR-001475,SR-001476,SR-001477,SR-001478,SR-001548</t>
        </is>
      </c>
      <c r="T79" t="inlineStr">
        <is>
          <t>是</t>
        </is>
      </c>
      <c r="U79" t="inlineStr">
        <is>
          <t>彭满</t>
        </is>
      </c>
      <c r="V79" s="5">
        <v>46276.47158564815</v>
      </c>
      <c r="W79" s="5">
        <v>46303.68681712963</v>
      </c>
      <c r="X79"/>
      <c r="Y79" t="inlineStr">
        <is>
          <t>待确认</t>
        </is>
      </c>
      <c r="Z79" t="inlineStr">
        <is>
          <t>["realshort-pick","cmVlbHNob3J0LTZhOWU1MGYyZjBiM2FjMDJkMTAyZmY3Ng","en"]</t>
        </is>
      </c>
    </row>
    <row r="80" ht="25.5" customHeight="1">
      <c r="A80" t="inlineStr">
        <is>
          <t>SD-000075</t>
        </is>
      </c>
      <c r="B80" t="inlineStr">
        <is>
          <t>Under One Lane</t>
        </is>
      </c>
      <c r="C80" t="inlineStr">
        <is>
          <t>彭满</t>
        </is>
      </c>
      <c r="D80"/>
      <c r="E80"/>
      <c r="F80" t="inlineStr">
        <is>
          <t>lgbtq</t>
        </is>
      </c>
      <c r="G80" s="4">
        <v>46269</v>
      </c>
      <c r="H80" t="inlineStr">
        <is>
          <t>新剧</t>
        </is>
      </c>
      <c r="I80" t="inlineStr">
        <is>
          <t>新剧</t>
        </is>
      </c>
      <c r="J80" t="inlineStr">
        <is>
          <t>ReelShort</t>
        </is>
      </c>
      <c r="K80" t="inlineStr">
        <is>
          <t>4548847</t>
        </is>
      </c>
      <c r="L80" t="inlineStr">
        <is>
          <t>0d 指标3,078.40推广1,375
lgbtq热剧</t>
        </is>
      </c>
      <c r="M80"/>
      <c r="N80"/>
      <c r="O80"/>
      <c r="P80" t="inlineStr">
        <is>
          <t>英语</t>
        </is>
      </c>
      <c r="Q80" t="inlineStr">
        <is>
          <t>Reelshort榜单</t>
        </is>
      </c>
      <c r="R80" t="inlineStr">
        <is>
          <t>active</t>
        </is>
      </c>
      <c r="S80" t="inlineStr">
        <is>
          <t>SR-000237,SR-000244</t>
        </is>
      </c>
      <c r="T80" t="inlineStr">
        <is>
          <t>是</t>
        </is>
      </c>
      <c r="U80" t="inlineStr">
        <is>
          <t>彭满</t>
        </is>
      </c>
      <c r="V80" s="5">
        <v>46276.47253472222</v>
      </c>
      <c r="W80" s="5">
        <v>46285.74684027778</v>
      </c>
      <c r="X80"/>
      <c r="Y80"/>
      <c r="Z80"/>
    </row>
    <row r="81" ht="25.5" customHeight="1">
      <c r="A81" t="inlineStr">
        <is>
          <t>SD-000076</t>
        </is>
      </c>
      <c r="B81" t="inlineStr">
        <is>
          <t>Heir to My Heart</t>
        </is>
      </c>
      <c r="C81" t="inlineStr">
        <is>
          <t>彭满</t>
        </is>
      </c>
      <c r="D81"/>
      <c r="E81"/>
      <c r="F81" t="inlineStr">
        <is>
          <t>lgbtq</t>
        </is>
      </c>
      <c r="G81" s="4">
        <v>46276</v>
      </c>
      <c r="H81" t="inlineStr">
        <is>
          <t>新剧</t>
        </is>
      </c>
      <c r="I81" t="inlineStr">
        <is>
          <t>新剧</t>
        </is>
      </c>
      <c r="J81" t="inlineStr">
        <is>
          <t>其他</t>
        </is>
      </c>
      <c r="K81"/>
      <c r="L81" t="inlineStr">
        <is>
          <t>kalostv</t>
        </is>
      </c>
      <c r="M81"/>
      <c r="N81"/>
      <c r="O81"/>
      <c r="P81" t="inlineStr">
        <is>
          <t>英语</t>
        </is>
      </c>
      <c r="Q81" t="inlineStr">
        <is>
          <t>七星剧浪</t>
        </is>
      </c>
      <c r="R81" t="inlineStr">
        <is>
          <t>active</t>
        </is>
      </c>
      <c r="S81" t="inlineStr">
        <is>
          <t>SR-000247</t>
        </is>
      </c>
      <c r="T81" t="inlineStr">
        <is>
          <t>是</t>
        </is>
      </c>
      <c r="U81" t="inlineStr">
        <is>
          <t>彭满</t>
        </is>
      </c>
      <c r="V81" s="5">
        <v>46276.482835648145</v>
      </c>
      <c r="W81" s="5">
        <v>46285.74684027778</v>
      </c>
      <c r="X81"/>
      <c r="Y81"/>
      <c r="Z81"/>
    </row>
    <row r="82" ht="25.5" customHeight="1">
      <c r="A82" t="inlineStr">
        <is>
          <t>SD-000077</t>
        </is>
      </c>
      <c r="B82" t="inlineStr">
        <is>
          <t>Irresistible Seduction Married For Deception, Loved For Real</t>
        </is>
      </c>
      <c r="C82" t="inlineStr">
        <is>
          <t>高璇</t>
        </is>
      </c>
      <c r="D82"/>
      <c r="E82"/>
      <c r="F82" t="inlineStr">
        <is>
          <t>女王, 狼人</t>
        </is>
      </c>
      <c r="G82" s="4">
        <v>46275</v>
      </c>
      <c r="H82" t="inlineStr">
        <is>
          <t>新剧</t>
        </is>
      </c>
      <c r="I82" t="inlineStr">
        <is>
          <t>新剧</t>
        </is>
      </c>
      <c r="J82" t="inlineStr">
        <is>
          <t>其他</t>
        </is>
      </c>
      <c r="K82"/>
      <c r="L82"/>
      <c r="M82"/>
      <c r="N82"/>
      <c r="O82"/>
      <c r="P82" t="inlineStr">
        <is>
          <t>英语</t>
        </is>
      </c>
      <c r="Q82" t="inlineStr">
        <is>
          <t>MoBoost平台推荐</t>
        </is>
      </c>
      <c r="R82" t="inlineStr">
        <is>
          <t>active</t>
        </is>
      </c>
      <c r="S82" t="inlineStr">
        <is>
          <t>SR-000215,SR-000216,SR-000217</t>
        </is>
      </c>
      <c r="T82" t="inlineStr">
        <is>
          <t>是</t>
        </is>
      </c>
      <c r="U82" t="inlineStr">
        <is>
          <t>高璇</t>
        </is>
      </c>
      <c r="V82" s="5">
        <v>46276.48805555556</v>
      </c>
      <c r="W82" s="5">
        <v>46285.74684027778</v>
      </c>
      <c r="X82"/>
      <c r="Y82"/>
      <c r="Z82"/>
    </row>
    <row r="83" ht="25.5" customHeight="1">
      <c r="A83" t="inlineStr">
        <is>
          <t>SD-000078</t>
        </is>
      </c>
      <c r="B83" t="inlineStr">
        <is>
          <t>Miss Urologist And Her CEO Patient</t>
        </is>
      </c>
      <c r="C83" t="inlineStr">
        <is>
          <t>高璇</t>
        </is>
      </c>
      <c r="D83"/>
      <c r="E83"/>
      <c r="F83" t="inlineStr">
        <is>
          <t>爱情, 霸总, 职场</t>
        </is>
      </c>
      <c r="G83" s="4">
        <v>46276</v>
      </c>
      <c r="H83" t="inlineStr">
        <is>
          <t>新剧</t>
        </is>
      </c>
      <c r="I83" t="inlineStr">
        <is>
          <t>新剧</t>
        </is>
      </c>
      <c r="J83" t="inlineStr">
        <is>
          <t>其他</t>
        </is>
      </c>
      <c r="K83"/>
      <c r="L83"/>
      <c r="M83"/>
      <c r="N83"/>
      <c r="O83"/>
      <c r="P83" t="inlineStr">
        <is>
          <t>英语</t>
        </is>
      </c>
      <c r="Q83" t="inlineStr">
        <is>
          <t>MoBoost平台推荐</t>
        </is>
      </c>
      <c r="R83" t="inlineStr">
        <is>
          <t>active</t>
        </is>
      </c>
      <c r="S83" t="inlineStr">
        <is>
          <t>SR-000233,SR-000234,SR-000235</t>
        </is>
      </c>
      <c r="T83" t="inlineStr">
        <is>
          <t>是</t>
        </is>
      </c>
      <c r="U83" t="inlineStr">
        <is>
          <t>高璇</t>
        </is>
      </c>
      <c r="V83" s="5">
        <v>46276.488078703704</v>
      </c>
      <c r="W83" s="5">
        <v>46285.74684027778</v>
      </c>
      <c r="X83"/>
      <c r="Y83"/>
      <c r="Z83"/>
    </row>
    <row r="84" ht="25.5" customHeight="1">
      <c r="A84" t="inlineStr">
        <is>
          <t>SD-000079</t>
        </is>
      </c>
      <c r="B84" t="inlineStr">
        <is>
          <t>Rejecting My Five Female Mates</t>
        </is>
      </c>
      <c r="C84" t="inlineStr">
        <is>
          <t>高璇, 张凯风</t>
        </is>
      </c>
      <c r="D84"/>
      <c r="E84"/>
      <c r="F84" t="inlineStr">
        <is>
          <t>男性, 禁忌, 狼人, 身份揭露</t>
        </is>
      </c>
      <c r="G84" s="4">
        <v>46273</v>
      </c>
      <c r="H84" t="inlineStr">
        <is>
          <t>新剧</t>
        </is>
      </c>
      <c r="I84" t="inlineStr">
        <is>
          <t>新剧</t>
        </is>
      </c>
      <c r="J84" t="inlineStr">
        <is>
          <t>其他</t>
        </is>
      </c>
      <c r="K84" t="inlineStr">
        <is>
          <t>4530464</t>
        </is>
      </c>
      <c r="L84"/>
      <c r="M84"/>
      <c r="N84"/>
      <c r="O84"/>
      <c r="P84" t="inlineStr">
        <is>
          <t>英语</t>
        </is>
      </c>
      <c r="Q84" t="inlineStr">
        <is>
          <t>Reelshort榜单</t>
        </is>
      </c>
      <c r="R84" t="inlineStr">
        <is>
          <t>active</t>
        </is>
      </c>
      <c r="S84" t="inlineStr">
        <is>
          <t>SR-000249,SR-000250,SR-000251,SR-000255,SR-000256,SR-000257,SR-000761,SR-000765,SR-000772,SR-000779,SR-000783,SR-000787,SR-000928,SR-001380,SR-001381,SR-001382,SR-001383,SR-001384,SR-001385</t>
        </is>
      </c>
      <c r="T84" t="inlineStr">
        <is>
          <t>是</t>
        </is>
      </c>
      <c r="U84" t="inlineStr">
        <is>
          <t>高璇</t>
        </is>
      </c>
      <c r="V84" s="5">
        <v>46276.49909722222</v>
      </c>
      <c r="W84" s="5">
        <v>46295.78072916667</v>
      </c>
      <c r="X84"/>
      <c r="Y84"/>
      <c r="Z84"/>
    </row>
    <row r="85" ht="25.5" customHeight="1">
      <c r="A85" t="inlineStr">
        <is>
          <t>SD-000081</t>
        </is>
      </c>
      <c r="B85" t="inlineStr">
        <is>
          <t>God of Dragons - The Last Ride</t>
        </is>
      </c>
      <c r="C85" t="inlineStr">
        <is>
          <t>彭满</t>
        </is>
      </c>
      <c r="D85"/>
      <c r="E85"/>
      <c r="F85" t="inlineStr">
        <is>
          <t>男性, 逆袭, 霸总</t>
        </is>
      </c>
      <c r="G85" s="4"/>
      <c r="H85"/>
      <c r="I85" t="inlineStr">
        <is>
          <t>新剧</t>
        </is>
      </c>
      <c r="J85" t="inlineStr">
        <is>
          <t>DramaBox</t>
        </is>
      </c>
      <c r="K85"/>
      <c r="L85"/>
      <c r="M85"/>
      <c r="N85"/>
      <c r="O85"/>
      <c r="P85" t="inlineStr">
        <is>
          <t>英语</t>
        </is>
      </c>
      <c r="Q85" t="inlineStr">
        <is>
          <t>鹊娱</t>
        </is>
      </c>
      <c r="R85" t="inlineStr">
        <is>
          <t>active</t>
        </is>
      </c>
      <c r="S85" t="inlineStr">
        <is>
          <t>SR-000248,SR-000252,SR-000253</t>
        </is>
      </c>
      <c r="T85" t="inlineStr">
        <is>
          <t>是</t>
        </is>
      </c>
      <c r="U85" t="inlineStr">
        <is>
          <t>彭满</t>
        </is>
      </c>
      <c r="V85" s="5">
        <v>46276.59587962963</v>
      </c>
      <c r="W85" s="5">
        <v>46303.68681712963</v>
      </c>
      <c r="X85"/>
      <c r="Y85" t="inlineStr">
        <is>
          <t>待确认</t>
        </is>
      </c>
      <c r="Z85" t="inlineStr">
        <is>
          <t>["realshort-pick","ZHJhbWFib3gtNDIwMDAwMjM4MDk","en"]</t>
        </is>
      </c>
    </row>
    <row r="86" ht="25.5" customHeight="1">
      <c r="A86" t="inlineStr">
        <is>
          <t>SD-000082</t>
        </is>
      </c>
      <c r="B86" t="inlineStr">
        <is>
          <t>The mob boss spoils his pregnant wife</t>
        </is>
      </c>
      <c r="C86" t="inlineStr">
        <is>
          <t>高璇</t>
        </is>
      </c>
      <c r="D86"/>
      <c r="E86"/>
      <c r="F86" t="inlineStr">
        <is>
          <t>爱情</t>
        </is>
      </c>
      <c r="G86" s="4">
        <v>46274</v>
      </c>
      <c r="H86" t="inlineStr">
        <is>
          <t>新剧</t>
        </is>
      </c>
      <c r="I86" t="inlineStr">
        <is>
          <t>新剧</t>
        </is>
      </c>
      <c r="J86" t="inlineStr">
        <is>
          <t>ReelShort</t>
        </is>
      </c>
      <c r="K86" t="inlineStr">
        <is>
          <t>4560014</t>
        </is>
      </c>
      <c r="L86"/>
      <c r="M86"/>
      <c r="N86"/>
      <c r="O86"/>
      <c r="P86" t="inlineStr">
        <is>
          <t>英语</t>
        </is>
      </c>
      <c r="Q86" t="inlineStr">
        <is>
          <t>reelshort</t>
        </is>
      </c>
      <c r="R86" t="inlineStr">
        <is>
          <t>active</t>
        </is>
      </c>
      <c r="S86" t="inlineStr">
        <is>
          <t>SR-000907,SR-000909,SR-000911,SR-000912,SR-000913,SR-000915</t>
        </is>
      </c>
      <c r="T86" t="inlineStr">
        <is>
          <t>是</t>
        </is>
      </c>
      <c r="U86" t="inlineStr">
        <is>
          <t>高璇</t>
        </is>
      </c>
      <c r="V86" s="5">
        <v>46276.60126157408</v>
      </c>
      <c r="W86" s="5">
        <v>46303.68681712963</v>
      </c>
      <c r="X86"/>
      <c r="Y86" t="inlineStr">
        <is>
          <t>待确认</t>
        </is>
      </c>
      <c r="Z86" t="inlineStr">
        <is>
          <t>["realshort-pick","cmVlbHNob3J0LTZhOWZhNzgzNzJiZjkzYTMxMDBlZDI3Yw","en"]</t>
        </is>
      </c>
    </row>
    <row r="87" ht="25.5" customHeight="1">
      <c r="A87" t="inlineStr">
        <is>
          <t>SD-000083</t>
        </is>
      </c>
      <c r="B87" t="inlineStr">
        <is>
          <t>Super Godfather 2: My Ex Dumped the Wrong Man</t>
        </is>
      </c>
      <c r="C87" t="inlineStr">
        <is>
          <t>高璇</t>
        </is>
      </c>
      <c r="D87"/>
      <c r="E87"/>
      <c r="F87" t="inlineStr">
        <is>
          <t>逆袭, 男性, 超能力</t>
        </is>
      </c>
      <c r="G87" s="4">
        <v>46274</v>
      </c>
      <c r="H87" t="inlineStr">
        <is>
          <t>新剧</t>
        </is>
      </c>
      <c r="I87" t="inlineStr">
        <is>
          <t>新剧</t>
        </is>
      </c>
      <c r="J87" t="inlineStr">
        <is>
          <t>ReelShort</t>
        </is>
      </c>
      <c r="K87" t="inlineStr">
        <is>
          <t>4566978</t>
        </is>
      </c>
      <c r="L87"/>
      <c r="M87"/>
      <c r="N87"/>
      <c r="O87"/>
      <c r="P87" t="inlineStr">
        <is>
          <t>英语</t>
        </is>
      </c>
      <c r="Q87" t="inlineStr">
        <is>
          <t>Reelshort榜单</t>
        </is>
      </c>
      <c r="R87" t="inlineStr">
        <is>
          <t>active</t>
        </is>
      </c>
      <c r="S87" t="inlineStr">
        <is>
          <t>SR-000917,SR-000919,SR-000920,SR-000922,SR-000923,SR-000925</t>
        </is>
      </c>
      <c r="T87" t="inlineStr">
        <is>
          <t>是</t>
        </is>
      </c>
      <c r="U87" t="inlineStr">
        <is>
          <t>高璇</t>
        </is>
      </c>
      <c r="V87" s="5">
        <v>46276.72238425926</v>
      </c>
      <c r="W87" s="5">
        <v>46303.68681712963</v>
      </c>
      <c r="X87"/>
      <c r="Y87" t="inlineStr">
        <is>
          <t>待确认</t>
        </is>
      </c>
      <c r="Z87" t="inlineStr">
        <is>
          <t>["realshort-pick","cmVlbHNob3J0LTZhN2ExOTRhNjM4MWM5YjhmYzA2YTFkOQ","en"]</t>
        </is>
      </c>
    </row>
    <row r="88" ht="25.5" customHeight="1">
      <c r="A88" t="inlineStr">
        <is>
          <t>SD-000084</t>
        </is>
      </c>
      <c r="B88" t="inlineStr">
        <is>
          <t>I Faked My Death To Ruin My Mafia Husband</t>
        </is>
      </c>
      <c r="C88" t="inlineStr">
        <is>
          <t>高璇</t>
        </is>
      </c>
      <c r="D88"/>
      <c r="E88"/>
      <c r="F88" t="inlineStr">
        <is>
          <t>离婚, 复仇</t>
        </is>
      </c>
      <c r="G88" s="4">
        <v>46272</v>
      </c>
      <c r="H88" t="inlineStr">
        <is>
          <t>新剧</t>
        </is>
      </c>
      <c r="I88" t="inlineStr">
        <is>
          <t>新剧</t>
        </is>
      </c>
      <c r="J88" t="inlineStr">
        <is>
          <t>ReelShort</t>
        </is>
      </c>
      <c r="K88" t="inlineStr">
        <is>
          <t>4568855</t>
        </is>
      </c>
      <c r="L88"/>
      <c r="M88"/>
      <c r="N88"/>
      <c r="O88"/>
      <c r="P88" t="inlineStr">
        <is>
          <t>英语</t>
        </is>
      </c>
      <c r="Q88" t="inlineStr">
        <is>
          <t>Reelshort榜单</t>
        </is>
      </c>
      <c r="R88" t="inlineStr">
        <is>
          <t>active</t>
        </is>
      </c>
      <c r="S88"/>
      <c r="T88" t="inlineStr">
        <is>
          <t>否</t>
        </is>
      </c>
      <c r="U88" t="inlineStr">
        <is>
          <t>高璇</t>
        </is>
      </c>
      <c r="V88" s="5">
        <v>46276.764965277776</v>
      </c>
      <c r="W88" s="5">
        <v>46285.74684027778</v>
      </c>
      <c r="X88"/>
      <c r="Y88"/>
      <c r="Z88"/>
    </row>
    <row r="89" ht="25.5" customHeight="1">
      <c r="A89" t="inlineStr">
        <is>
          <t>SD-000085</t>
        </is>
      </c>
      <c r="B89" t="inlineStr">
        <is>
          <t>Daddy Left His Baby to Die</t>
        </is>
      </c>
      <c r="C89" t="inlineStr">
        <is>
          <t>马博洋</t>
        </is>
      </c>
      <c r="D89"/>
      <c r="E89"/>
      <c r="F89" t="inlineStr">
        <is>
          <t>萌宝, 家庭</t>
        </is>
      </c>
      <c r="G89" s="4">
        <v>46275</v>
      </c>
      <c r="H89" t="inlineStr">
        <is>
          <t>新剧</t>
        </is>
      </c>
      <c r="I89" t="inlineStr">
        <is>
          <t>新剧</t>
        </is>
      </c>
      <c r="J89" t="inlineStr">
        <is>
          <t>ReelShort</t>
        </is>
      </c>
      <c r="K89" t="inlineStr">
        <is>
          <t>4605338</t>
        </is>
      </c>
      <c r="L89"/>
      <c r="M89"/>
      <c r="N89"/>
      <c r="O89"/>
      <c r="P89" t="inlineStr">
        <is>
          <t>英语</t>
        </is>
      </c>
      <c r="Q89" t="inlineStr">
        <is>
          <t>reelshort</t>
        </is>
      </c>
      <c r="R89" t="inlineStr">
        <is>
          <t>active</t>
        </is>
      </c>
      <c r="S89" t="inlineStr">
        <is>
          <t>SR-000269,SR-000270,SR-000271</t>
        </is>
      </c>
      <c r="T89" t="inlineStr">
        <is>
          <t>是</t>
        </is>
      </c>
      <c r="U89" t="inlineStr">
        <is>
          <t>高璇</t>
        </is>
      </c>
      <c r="V89" s="5">
        <v>46280.4821875</v>
      </c>
      <c r="W89" s="5">
        <v>46303.68681712963</v>
      </c>
      <c r="X89"/>
      <c r="Y89" t="inlineStr">
        <is>
          <t>待确认</t>
        </is>
      </c>
      <c r="Z89" t="inlineStr">
        <is>
          <t>["realshort-pick","cmVlbHNob3J0LTZhOWU1ZTQ4M2UzZTM3NzQ1MjBmZmRkZA","en"]</t>
        </is>
      </c>
    </row>
    <row r="90" ht="25.5" customHeight="1">
      <c r="A90" t="inlineStr">
        <is>
          <t>SD-000086</t>
        </is>
      </c>
      <c r="B90" t="inlineStr">
        <is>
          <t>雲上別離自有長風</t>
        </is>
      </c>
      <c r="C90" t="inlineStr">
        <is>
          <t>马博洋</t>
        </is>
      </c>
      <c r="D90"/>
      <c r="E90"/>
      <c r="F90" t="inlineStr">
        <is>
          <t>爱情, 复仇, 逆袭</t>
        </is>
      </c>
      <c r="G90" s="4">
        <v>46269</v>
      </c>
      <c r="H90" t="inlineStr">
        <is>
          <t>在推</t>
        </is>
      </c>
      <c r="I90" t="inlineStr">
        <is>
          <t>新剧</t>
        </is>
      </c>
      <c r="J90" t="inlineStr">
        <is>
          <t>ReelShort</t>
        </is>
      </c>
      <c r="K90" t="inlineStr">
        <is>
          <t>4605340</t>
        </is>
      </c>
      <c r="L90"/>
      <c r="M90"/>
      <c r="N90"/>
      <c r="O90"/>
      <c r="P90" t="inlineStr">
        <is>
          <t>繁中</t>
        </is>
      </c>
      <c r="Q90" t="inlineStr">
        <is>
          <t>reelshort</t>
        </is>
      </c>
      <c r="R90" t="inlineStr">
        <is>
          <t>active</t>
        </is>
      </c>
      <c r="S90" t="inlineStr">
        <is>
          <t>SR-000296,SR-000300,SR-000301,SR-000302</t>
        </is>
      </c>
      <c r="T90" t="inlineStr">
        <is>
          <t>是</t>
        </is>
      </c>
      <c r="U90" t="inlineStr">
        <is>
          <t>高璇</t>
        </is>
      </c>
      <c r="V90" s="5">
        <v>46280.4834837963</v>
      </c>
      <c r="W90" s="5">
        <v>46285.74684027778</v>
      </c>
      <c r="X90"/>
      <c r="Y90"/>
      <c r="Z90"/>
    </row>
    <row r="91" ht="25.5" customHeight="1">
      <c r="A91" t="inlineStr">
        <is>
          <t>SD-000087</t>
        </is>
      </c>
      <c r="B91" t="inlineStr">
        <is>
          <t>Blood Moon Roommates</t>
        </is>
      </c>
      <c r="C91"/>
      <c r="D91"/>
      <c r="E91"/>
      <c r="F91" t="inlineStr">
        <is>
          <t>lgbtq</t>
        </is>
      </c>
      <c r="G91" s="4">
        <v>46255</v>
      </c>
      <c r="H91" t="inlineStr">
        <is>
          <t>在推</t>
        </is>
      </c>
      <c r="I91"/>
      <c r="J91" t="inlineStr">
        <is>
          <t>ReelShort</t>
        </is>
      </c>
      <c r="K91"/>
      <c r="L91"/>
      <c r="M91"/>
      <c r="N91"/>
      <c r="O91"/>
      <c r="P91" t="inlineStr">
        <is>
          <t>英语</t>
        </is>
      </c>
      <c r="Q91"/>
      <c r="R91" t="inlineStr">
        <is>
          <t>active</t>
        </is>
      </c>
      <c r="S91" t="inlineStr">
        <is>
          <t>SR-000310,SR-000330,SR-000335</t>
        </is>
      </c>
      <c r="T91" t="inlineStr">
        <is>
          <t>是</t>
        </is>
      </c>
      <c r="U91" t="inlineStr">
        <is>
          <t>Social</t>
        </is>
      </c>
      <c r="V91" s="5">
        <v>46281.738217592596</v>
      </c>
      <c r="W91" s="5">
        <v>46303.68681712963</v>
      </c>
      <c r="X91"/>
      <c r="Y91" t="inlineStr">
        <is>
          <t>待确认</t>
        </is>
      </c>
      <c r="Z91" t="inlineStr">
        <is>
          <t>["realshort-pick","cmVlbHNob3J0LTZhODQyY2Q1Yzc2Nzk1Y2M4ZjBhOGUzMg","en"]</t>
        </is>
      </c>
    </row>
    <row r="92" ht="25.5" customHeight="1">
      <c r="A92" t="inlineStr">
        <is>
          <t>SD-000088</t>
        </is>
      </c>
      <c r="B92" t="inlineStr">
        <is>
          <t>I'm Done Chasing A Brat!</t>
        </is>
      </c>
      <c r="C92"/>
      <c r="D92"/>
      <c r="E92"/>
      <c r="F92"/>
      <c r="G92" s="4"/>
      <c r="H92"/>
      <c r="I92"/>
      <c r="J92" t="inlineStr">
        <is>
          <t>DramaBox</t>
        </is>
      </c>
      <c r="K92"/>
      <c r="L92"/>
      <c r="M92"/>
      <c r="N92"/>
      <c r="O92"/>
      <c r="P92" t="inlineStr">
        <is>
          <t>英语</t>
        </is>
      </c>
      <c r="Q92"/>
      <c r="R92" t="inlineStr">
        <is>
          <t>active</t>
        </is>
      </c>
      <c r="S92" t="inlineStr">
        <is>
          <t>SR-000308,SR-000329,SR-000333</t>
        </is>
      </c>
      <c r="T92" t="inlineStr">
        <is>
          <t>是</t>
        </is>
      </c>
      <c r="U92" t="inlineStr">
        <is>
          <t>Social</t>
        </is>
      </c>
      <c r="V92" s="5">
        <v>46281.73840277778</v>
      </c>
      <c r="W92" s="5">
        <v>46303.68681712963</v>
      </c>
      <c r="X92"/>
      <c r="Y92" t="inlineStr">
        <is>
          <t>待确认</t>
        </is>
      </c>
      <c r="Z92" t="inlineStr">
        <is>
          <t>["realshort-pick","ZHJhbWFib3gtNDIwMDAwMjIwMTI","en"]</t>
        </is>
      </c>
    </row>
    <row r="93" ht="25.5" customHeight="1">
      <c r="A93" t="inlineStr">
        <is>
          <t>SD-000089</t>
        </is>
      </c>
      <c r="B93" t="inlineStr">
        <is>
          <t>Pregnant with the Dragon Lord's Last Heir</t>
        </is>
      </c>
      <c r="C93"/>
      <c r="D93"/>
      <c r="E93"/>
      <c r="F93"/>
      <c r="G93" s="4"/>
      <c r="H93"/>
      <c r="I93"/>
      <c r="J93"/>
      <c r="K93"/>
      <c r="L93"/>
      <c r="M93"/>
      <c r="N93"/>
      <c r="O93"/>
      <c r="P93" t="inlineStr">
        <is>
          <t>英语</t>
        </is>
      </c>
      <c r="Q93"/>
      <c r="R93" t="inlineStr">
        <is>
          <t>active</t>
        </is>
      </c>
      <c r="S93" t="inlineStr">
        <is>
          <t>SR-000491,SR-000493,SR-000494</t>
        </is>
      </c>
      <c r="T93" t="inlineStr">
        <is>
          <t>是</t>
        </is>
      </c>
      <c r="U93" t="inlineStr">
        <is>
          <t>Social</t>
        </is>
      </c>
      <c r="V93" s="5">
        <v>46281.73857638889</v>
      </c>
      <c r="W93" s="5">
        <v>46287.730092592596</v>
      </c>
      <c r="X93"/>
      <c r="Y93"/>
      <c r="Z93"/>
    </row>
    <row r="94" ht="25.5" customHeight="1">
      <c r="A94" t="inlineStr">
        <is>
          <t>SD-000090</t>
        </is>
      </c>
      <c r="B94" t="inlineStr">
        <is>
          <t>The Cursed Holy Priest</t>
        </is>
      </c>
      <c r="C94"/>
      <c r="D94"/>
      <c r="E94"/>
      <c r="F94" t="inlineStr">
        <is>
          <t>男性, 奇幻, 身份揭露, 扮猪吃虎</t>
        </is>
      </c>
      <c r="G94" s="4">
        <v>46281</v>
      </c>
      <c r="H94" t="inlineStr">
        <is>
          <t>新剧</t>
        </is>
      </c>
      <c r="I94"/>
      <c r="J94" t="inlineStr">
        <is>
          <t>ReelShort</t>
        </is>
      </c>
      <c r="K94"/>
      <c r="L94"/>
      <c r="M94"/>
      <c r="N94"/>
      <c r="O94"/>
      <c r="P94" t="inlineStr">
        <is>
          <t>英语</t>
        </is>
      </c>
      <c r="Q94"/>
      <c r="R94" t="inlineStr">
        <is>
          <t>active</t>
        </is>
      </c>
      <c r="S94" t="inlineStr">
        <is>
          <t>SR-000309,SR-000328,SR-000334</t>
        </is>
      </c>
      <c r="T94" t="inlineStr">
        <is>
          <t>是</t>
        </is>
      </c>
      <c r="U94" t="inlineStr">
        <is>
          <t>Social</t>
        </is>
      </c>
      <c r="V94" s="5">
        <v>46281.73875</v>
      </c>
      <c r="W94" s="5">
        <v>46303.68681712963</v>
      </c>
      <c r="X94"/>
      <c r="Y94" t="inlineStr">
        <is>
          <t>待确认</t>
        </is>
      </c>
      <c r="Z94" t="inlineStr">
        <is>
          <t>["realshort-pick","cmVlbHNob3J0LTZhYTdjMDIzOTNmM2FmNmQzYTA1ZWQ5Ng","en"]</t>
        </is>
      </c>
    </row>
    <row r="95" ht="25.5" customHeight="1">
      <c r="A95" t="inlineStr">
        <is>
          <t>SD-000091</t>
        </is>
      </c>
      <c r="B95" t="inlineStr">
        <is>
          <t>The God They Called a Fool</t>
        </is>
      </c>
      <c r="C95" t="inlineStr">
        <is>
          <t>彭满, 张凯风</t>
        </is>
      </c>
      <c r="D95"/>
      <c r="E95"/>
      <c r="F95" t="inlineStr">
        <is>
          <t>扮猪吃虎, 复仇, 男性, 身份揭露</t>
        </is>
      </c>
      <c r="G95" s="4">
        <v>46273</v>
      </c>
      <c r="H95" t="inlineStr">
        <is>
          <t>在推</t>
        </is>
      </c>
      <c r="I95" t="inlineStr">
        <is>
          <t>在推</t>
        </is>
      </c>
      <c r="J95" t="inlineStr">
        <is>
          <t>ReelShort</t>
        </is>
      </c>
      <c r="K95"/>
      <c r="L95"/>
      <c r="M95"/>
      <c r="N95"/>
      <c r="O95"/>
      <c r="P95" t="inlineStr">
        <is>
          <t>英语</t>
        </is>
      </c>
      <c r="Q95" t="inlineStr">
        <is>
          <t>Reelshort榜单, reelshort</t>
        </is>
      </c>
      <c r="R95" t="inlineStr">
        <is>
          <t>active</t>
        </is>
      </c>
      <c r="S95" t="inlineStr">
        <is>
          <t>SR-000495,SR-000496,SR-000497,SR-000507,SR-000929,SR-000931</t>
        </is>
      </c>
      <c r="T95" t="inlineStr">
        <is>
          <t>是</t>
        </is>
      </c>
      <c r="U95" t="inlineStr">
        <is>
          <t>Social</t>
        </is>
      </c>
      <c r="V95" s="5">
        <v>46281.73892361111</v>
      </c>
      <c r="W95" s="5">
        <v>46295.66136574074</v>
      </c>
      <c r="X95"/>
      <c r="Y95"/>
      <c r="Z95"/>
    </row>
    <row r="96" ht="25.5" customHeight="1">
      <c r="A96" t="inlineStr">
        <is>
          <t>SD-000092</t>
        </is>
      </c>
      <c r="B96" t="inlineStr">
        <is>
          <t>Winds of the Atlantic</t>
        </is>
      </c>
      <c r="C96"/>
      <c r="D96"/>
      <c r="E96"/>
      <c r="F96"/>
      <c r="G96" s="4"/>
      <c r="H96"/>
      <c r="I96"/>
      <c r="J96" t="inlineStr">
        <is>
          <t>ReelShort</t>
        </is>
      </c>
      <c r="K96"/>
      <c r="L96"/>
      <c r="M96"/>
      <c r="N96"/>
      <c r="O96"/>
      <c r="P96" t="inlineStr">
        <is>
          <t>英语</t>
        </is>
      </c>
      <c r="Q96"/>
      <c r="R96" t="inlineStr">
        <is>
          <t>active</t>
        </is>
      </c>
      <c r="S96" t="inlineStr">
        <is>
          <t>SR-000498,SR-000499,SR-000500</t>
        </is>
      </c>
      <c r="T96" t="inlineStr">
        <is>
          <t>是</t>
        </is>
      </c>
      <c r="U96" t="inlineStr">
        <is>
          <t>Social</t>
        </is>
      </c>
      <c r="V96" s="5">
        <v>46281.7391087963</v>
      </c>
      <c r="W96" s="5">
        <v>46303.68681712963</v>
      </c>
      <c r="X96"/>
      <c r="Y96" t="inlineStr">
        <is>
          <t>待确认</t>
        </is>
      </c>
      <c r="Z96" t="inlineStr">
        <is>
          <t>["realshort-pick","cmVlbHNob3J0LTZhYTIxOGY1ODMzZjQ3OTBhYTA2NzAyOA","en"]</t>
        </is>
      </c>
    </row>
    <row r="97" ht="25.5" customHeight="1">
      <c r="A97" t="inlineStr">
        <is>
          <t>SD-000093</t>
        </is>
      </c>
      <c r="B97" t="inlineStr">
        <is>
          <t>She Carried The Prime Minister's Child And Fled</t>
        </is>
      </c>
      <c r="C97"/>
      <c r="D97"/>
      <c r="E97"/>
      <c r="F97"/>
      <c r="G97" s="4"/>
      <c r="H97"/>
      <c r="I97"/>
      <c r="J97"/>
      <c r="K97" t="inlineStr">
        <is>
          <t>依据用户2026-09-16 caption核验报告：MoboReels；官方辅助来源 https://www.moboreels.com/drama/she-carried-the-prime-ministers-child-and-fled-66719322 ；平台字段暂不填，保留原平台名称于备注。</t>
        </is>
      </c>
      <c r="L97"/>
      <c r="M97"/>
      <c r="N97"/>
      <c r="O97"/>
      <c r="P97" t="inlineStr">
        <is>
          <t>英语</t>
        </is>
      </c>
      <c r="Q97"/>
      <c r="R97" t="inlineStr">
        <is>
          <t>active</t>
        </is>
      </c>
      <c r="S97" t="inlineStr">
        <is>
          <t>SR-000236</t>
        </is>
      </c>
      <c r="T97" t="inlineStr">
        <is>
          <t>是</t>
        </is>
      </c>
      <c r="U97" t="inlineStr">
        <is>
          <t>Social</t>
        </is>
      </c>
      <c r="V97" s="5">
        <v>46281.78362268519</v>
      </c>
      <c r="W97" s="5">
        <v>46285.74684027778</v>
      </c>
      <c r="X97"/>
      <c r="Y97"/>
      <c r="Z97"/>
    </row>
    <row r="98" ht="25.5" customHeight="1">
      <c r="A98" t="inlineStr">
        <is>
          <t>SD-000094</t>
        </is>
      </c>
      <c r="B98" t="inlineStr">
        <is>
          <t>Honey Cut</t>
        </is>
      </c>
      <c r="C98"/>
      <c r="D98"/>
      <c r="E98"/>
      <c r="F98" t="inlineStr">
        <is>
          <t>禁忌</t>
        </is>
      </c>
      <c r="G98" s="4">
        <v>46280</v>
      </c>
      <c r="H98" t="inlineStr">
        <is>
          <t>新剧</t>
        </is>
      </c>
      <c r="I98"/>
      <c r="J98" t="inlineStr">
        <is>
          <t>ReelShort</t>
        </is>
      </c>
      <c r="K98" t="inlineStr">
        <is>
          <t>依据用户2026-09-16 caption核验报告；caption检索码4614087，不作为剧目唯一ID；证据 https://www.tiktok.com/@dramadetour0/video/7685717065981807885</t>
        </is>
      </c>
      <c r="L98"/>
      <c r="M98"/>
      <c r="N98"/>
      <c r="O98"/>
      <c r="P98" t="inlineStr">
        <is>
          <t>英语</t>
        </is>
      </c>
      <c r="Q98"/>
      <c r="R98" t="inlineStr">
        <is>
          <t>active</t>
        </is>
      </c>
      <c r="S98" t="inlineStr">
        <is>
          <t>SR-000284,SR-000293,SR-000297,SR-000365,SR-000366,SR-000367,SR-000394,SR-000395,SR-000396</t>
        </is>
      </c>
      <c r="T98" t="inlineStr">
        <is>
          <t>是</t>
        </is>
      </c>
      <c r="U98" t="inlineStr">
        <is>
          <t>Social</t>
        </is>
      </c>
      <c r="V98" s="5">
        <v>46281.78424768519</v>
      </c>
      <c r="W98" s="5">
        <v>46303.68681712963</v>
      </c>
      <c r="X98"/>
      <c r="Y98" t="inlineStr">
        <is>
          <t>待确认</t>
        </is>
      </c>
      <c r="Z98" t="inlineStr">
        <is>
          <t>["realshort-pick","cmVlbHNob3J0LTZhODM1OTJhNzU5ZTRlYzA1NzA2MmU2YQ","en"]</t>
        </is>
      </c>
    </row>
    <row r="99" ht="25.5" customHeight="1">
      <c r="A99" t="inlineStr">
        <is>
          <t>SD-000095</t>
        </is>
      </c>
      <c r="B99" t="inlineStr">
        <is>
          <t>The Don’s Obsession</t>
        </is>
      </c>
      <c r="C99"/>
      <c r="D99"/>
      <c r="E99"/>
      <c r="F99" t="inlineStr">
        <is>
          <t>lgbtq</t>
        </is>
      </c>
      <c r="G99" s="4">
        <v>46273</v>
      </c>
      <c r="H99" t="inlineStr">
        <is>
          <t>在推</t>
        </is>
      </c>
      <c r="I99"/>
      <c r="J99" t="inlineStr">
        <is>
          <t>ReelShort</t>
        </is>
      </c>
      <c r="K99" t="inlineStr">
        <is>
          <t>依据用户2026-09-16 caption核验报告；caption检索码4485068，不作为剧目唯一ID；证据 https://www.tiktok.com/@jolienqaq/video/7683361752821599519</t>
        </is>
      </c>
      <c r="L99"/>
      <c r="M99"/>
      <c r="N99"/>
      <c r="O99"/>
      <c r="P99" t="inlineStr">
        <is>
          <t>英语</t>
        </is>
      </c>
      <c r="Q99"/>
      <c r="R99" t="inlineStr">
        <is>
          <t>active</t>
        </is>
      </c>
      <c r="S99" t="inlineStr">
        <is>
          <t>SR-000202,SR-000209,SR-000213</t>
        </is>
      </c>
      <c r="T99" t="inlineStr">
        <is>
          <t>是</t>
        </is>
      </c>
      <c r="U99" t="inlineStr">
        <is>
          <t>Social</t>
        </is>
      </c>
      <c r="V99" s="5">
        <v>46281.78440972222</v>
      </c>
      <c r="W99" s="5">
        <v>46285.74684027778</v>
      </c>
      <c r="X99"/>
      <c r="Y99"/>
      <c r="Z99"/>
    </row>
    <row r="100" ht="25.5" customHeight="1">
      <c r="A100" t="inlineStr">
        <is>
          <t>SD-000096</t>
        </is>
      </c>
      <c r="B100" t="inlineStr">
        <is>
          <t>Fight Me, Love ME</t>
        </is>
      </c>
      <c r="C100"/>
      <c r="D100"/>
      <c r="E100"/>
      <c r="F100"/>
      <c r="G100" s="4"/>
      <c r="H100"/>
      <c r="I100"/>
      <c r="J100"/>
      <c r="K100" t="inlineStr">
        <is>
          <t>依据用户2026-09-16 caption核验报告：MoboReels；caption检索码259SZC，不作为剧目唯一ID；平台字段暂不填，保留原平台名称于备注；证据 https://www.tiktok.com/@jolienqaq/video/7685692048292220191</t>
        </is>
      </c>
      <c r="L100"/>
      <c r="M100"/>
      <c r="N100"/>
      <c r="O100"/>
      <c r="P100" t="inlineStr">
        <is>
          <t>英语</t>
        </is>
      </c>
      <c r="Q100"/>
      <c r="R100" t="inlineStr">
        <is>
          <t>active</t>
        </is>
      </c>
      <c r="S100" t="inlineStr">
        <is>
          <t>SR-000286,SR-000294,SR-000299</t>
        </is>
      </c>
      <c r="T100" t="inlineStr">
        <is>
          <t>是</t>
        </is>
      </c>
      <c r="U100" t="inlineStr">
        <is>
          <t>Social</t>
        </is>
      </c>
      <c r="V100" s="5">
        <v>46281.784583333334</v>
      </c>
      <c r="W100" s="5">
        <v>46285.74684027778</v>
      </c>
      <c r="X100"/>
      <c r="Y100"/>
      <c r="Z100"/>
    </row>
    <row r="101" ht="25.5" customHeight="1">
      <c r="A101" t="inlineStr">
        <is>
          <t>SD-000097</t>
        </is>
      </c>
      <c r="B101" t="inlineStr">
        <is>
          <t>The Hidden Empire of Stephen Adams</t>
        </is>
      </c>
      <c r="C101"/>
      <c r="D101"/>
      <c r="E101"/>
      <c r="F101" t="inlineStr">
        <is>
          <t>男性, 身份揭露</t>
        </is>
      </c>
      <c r="G101" s="4">
        <v>46191</v>
      </c>
      <c r="H101" t="inlineStr">
        <is>
          <t>老剧</t>
        </is>
      </c>
      <c r="I101"/>
      <c r="J101" t="inlineStr">
        <is>
          <t>ReelShort</t>
        </is>
      </c>
      <c r="K101" t="inlineStr">
        <is>
          <t>依据用户2026-09-16 caption核验报告；caption检索码4561174，不作为剧目唯一ID；证据 https://www.tiktok.com/@dramaexpedition/video/7685713689025973517</t>
        </is>
      </c>
      <c r="L101"/>
      <c r="M101"/>
      <c r="N101"/>
      <c r="O101"/>
      <c r="P101" t="inlineStr">
        <is>
          <t>英语</t>
        </is>
      </c>
      <c r="Q101"/>
      <c r="R101" t="inlineStr">
        <is>
          <t>active</t>
        </is>
      </c>
      <c r="S101" t="inlineStr">
        <is>
          <t>SR-000285,SR-000295,SR-000298</t>
        </is>
      </c>
      <c r="T101" t="inlineStr">
        <is>
          <t>是</t>
        </is>
      </c>
      <c r="U101" t="inlineStr">
        <is>
          <t>Social</t>
        </is>
      </c>
      <c r="V101" s="5">
        <v>46281.78474537037</v>
      </c>
      <c r="W101" s="5">
        <v>46303.68681712963</v>
      </c>
      <c r="X101"/>
      <c r="Y101" t="inlineStr">
        <is>
          <t>待确认</t>
        </is>
      </c>
      <c r="Z101" t="inlineStr">
        <is>
          <t>["realshort-pick","cmVlbHNob3J0LTZhMThhYjBlMGEzZmE5YjFlNzBiM2NiOQ","en"]</t>
        </is>
      </c>
    </row>
    <row r="102" ht="25.5" customHeight="1">
      <c r="A102" t="inlineStr">
        <is>
          <t>SD-000098</t>
        </is>
      </c>
      <c r="B102" t="inlineStr">
        <is>
          <t>Love Slave to the Mafia Boss's Passion</t>
        </is>
      </c>
      <c r="C102"/>
      <c r="D102"/>
      <c r="E102"/>
      <c r="F102"/>
      <c r="G102" s="4"/>
      <c r="H102"/>
      <c r="I102"/>
      <c r="J102"/>
      <c r="K102"/>
      <c r="L102"/>
      <c r="M102"/>
      <c r="N102"/>
      <c r="O102"/>
      <c r="P102"/>
      <c r="Q102"/>
      <c r="R102" t="inlineStr">
        <is>
          <t>active</t>
        </is>
      </c>
      <c r="S102" t="inlineStr">
        <is>
          <t>SR-000263,SR-000264,SR-000265,SR-000266,SR-000267</t>
        </is>
      </c>
      <c r="T102" t="inlineStr">
        <is>
          <t>是</t>
        </is>
      </c>
      <c r="U102" t="inlineStr">
        <is>
          <t>彭满</t>
        </is>
      </c>
      <c r="V102" s="5">
        <v>46282.602060185185</v>
      </c>
      <c r="W102" s="5">
        <v>46285.74684027778</v>
      </c>
      <c r="X102"/>
      <c r="Y102"/>
      <c r="Z102"/>
    </row>
    <row r="103" ht="25.5" customHeight="1">
      <c r="A103" t="inlineStr">
        <is>
          <t>SD-000099</t>
        </is>
      </c>
      <c r="B103" t="inlineStr">
        <is>
          <t>The Abandoned God of Olympus</t>
        </is>
      </c>
      <c r="C103"/>
      <c r="D103"/>
      <c r="E103"/>
      <c r="F103"/>
      <c r="G103" s="4"/>
      <c r="H103"/>
      <c r="I103"/>
      <c r="J103"/>
      <c r="K103"/>
      <c r="L103"/>
      <c r="M103"/>
      <c r="N103"/>
      <c r="O103"/>
      <c r="P103"/>
      <c r="Q103"/>
      <c r="R103" t="inlineStr">
        <is>
          <t>active</t>
        </is>
      </c>
      <c r="S103" t="inlineStr">
        <is>
          <t>SR-000277,SR-000278,SR-000279,SR-000280,SR-000281</t>
        </is>
      </c>
      <c r="T103" t="inlineStr">
        <is>
          <t>是</t>
        </is>
      </c>
      <c r="U103" t="inlineStr">
        <is>
          <t>彭满</t>
        </is>
      </c>
      <c r="V103" s="5">
        <v>46282.603159722225</v>
      </c>
      <c r="W103" s="5">
        <v>46285.74684027778</v>
      </c>
      <c r="X103"/>
      <c r="Y103"/>
      <c r="Z103"/>
    </row>
    <row r="104" ht="25.5" customHeight="1">
      <c r="A104" t="inlineStr">
        <is>
          <t>SD-000100</t>
        </is>
      </c>
      <c r="B104" t="inlineStr">
        <is>
          <t>The Billionaire's Revenge Bride</t>
        </is>
      </c>
      <c r="C104"/>
      <c r="D104"/>
      <c r="E104"/>
      <c r="F104"/>
      <c r="G104" s="4"/>
      <c r="H104"/>
      <c r="I104"/>
      <c r="J104"/>
      <c r="K104"/>
      <c r="L104"/>
      <c r="M104"/>
      <c r="N104"/>
      <c r="O104"/>
      <c r="P104"/>
      <c r="Q104"/>
      <c r="R104" t="inlineStr">
        <is>
          <t>active</t>
        </is>
      </c>
      <c r="S104" t="inlineStr">
        <is>
          <t>SR-000303,SR-000304,SR-000305,SR-000306,SR-000307</t>
        </is>
      </c>
      <c r="T104" t="inlineStr">
        <is>
          <t>是</t>
        </is>
      </c>
      <c r="U104" t="inlineStr">
        <is>
          <t>彭满</t>
        </is>
      </c>
      <c r="V104" s="5">
        <v>46282.607083333336</v>
      </c>
      <c r="W104" s="5">
        <v>46285.74684027778</v>
      </c>
      <c r="X104"/>
      <c r="Y104"/>
      <c r="Z104"/>
    </row>
    <row r="105" ht="25.5" customHeight="1">
      <c r="A105" t="inlineStr">
        <is>
          <t>SD-000101</t>
        </is>
      </c>
      <c r="B105" t="inlineStr">
        <is>
          <t>ReelShort 4603748 title unconfirmed</t>
        </is>
      </c>
      <c r="C105"/>
      <c r="D105"/>
      <c r="E105"/>
      <c r="F105"/>
      <c r="G105" s="4"/>
      <c r="H105"/>
      <c r="I105"/>
      <c r="J105" t="inlineStr">
        <is>
          <t>ReelShort</t>
        </is>
      </c>
      <c r="K105"/>
      <c r="L105"/>
      <c r="M105"/>
      <c r="N105"/>
      <c r="O105"/>
      <c r="P105"/>
      <c r="Q105"/>
      <c r="R105" t="inlineStr">
        <is>
          <t>active</t>
        </is>
      </c>
      <c r="S105" t="inlineStr">
        <is>
          <t>SR-000268,SR-000275,SR-000276,SR-000282,SR-000283,SR-000287</t>
        </is>
      </c>
      <c r="T105" t="inlineStr">
        <is>
          <t>是</t>
        </is>
      </c>
      <c r="U105" t="inlineStr">
        <is>
          <t>彭满</t>
        </is>
      </c>
      <c r="V105" s="5">
        <v>46282.60775462963</v>
      </c>
      <c r="W105" s="5">
        <v>46285.74684027778</v>
      </c>
      <c r="X105"/>
      <c r="Y105"/>
      <c r="Z105"/>
    </row>
    <row r="106" ht="25.5" customHeight="1">
      <c r="A106" t="inlineStr">
        <is>
          <t>SD-000102</t>
        </is>
      </c>
      <c r="B106" t="inlineStr">
        <is>
          <t>I swallowed the Zerg overmind's egg</t>
        </is>
      </c>
      <c r="C106"/>
      <c r="D106"/>
      <c r="E106"/>
      <c r="F106" t="inlineStr">
        <is>
          <t>男性</t>
        </is>
      </c>
      <c r="G106" s="4">
        <v>46268</v>
      </c>
      <c r="H106" t="inlineStr">
        <is>
          <t>在推</t>
        </is>
      </c>
      <c r="I106"/>
      <c r="J106" t="inlineStr">
        <is>
          <t>ReelShort</t>
        </is>
      </c>
      <c r="K106" t="inlineStr">
        <is>
          <t>Caption title; ReelShort code 4430782; https://www.tiktok.com/@dramaexpedition/video/7681632159798496526</t>
        </is>
      </c>
      <c r="L106"/>
      <c r="M106"/>
      <c r="N106"/>
      <c r="O106"/>
      <c r="P106"/>
      <c r="Q106"/>
      <c r="R106" t="inlineStr">
        <is>
          <t>active</t>
        </is>
      </c>
      <c r="S106" t="inlineStr">
        <is>
          <t>SR-000135,SR-000149</t>
        </is>
      </c>
      <c r="T106" t="inlineStr">
        <is>
          <t>是</t>
        </is>
      </c>
      <c r="U106" t="inlineStr">
        <is>
          <t>彭满</t>
        </is>
      </c>
      <c r="V106" s="5">
        <v>46282.64273148148</v>
      </c>
      <c r="W106" s="5">
        <v>46285.74684027778</v>
      </c>
      <c r="X106"/>
      <c r="Y106"/>
      <c r="Z106"/>
    </row>
    <row r="107" ht="25.5" customHeight="1">
      <c r="A107" t="inlineStr">
        <is>
          <t>SD-000103</t>
        </is>
      </c>
      <c r="B107" t="inlineStr">
        <is>
          <t>Off the Ice</t>
        </is>
      </c>
      <c r="C107" t="inlineStr">
        <is>
          <t>彭满, 马博洋</t>
        </is>
      </c>
      <c r="D107"/>
      <c r="E107"/>
      <c r="F107" t="inlineStr">
        <is>
          <t>lgbtq</t>
        </is>
      </c>
      <c r="G107" s="4">
        <v>46241</v>
      </c>
      <c r="H107" t="inlineStr">
        <is>
          <t>老剧</t>
        </is>
      </c>
      <c r="I107" t="inlineStr">
        <is>
          <t>在推</t>
        </is>
      </c>
      <c r="J107" t="inlineStr">
        <is>
          <t>ReelShort</t>
        </is>
      </c>
      <c r="K107"/>
      <c r="L107"/>
      <c r="M107"/>
      <c r="N107"/>
      <c r="O107"/>
      <c r="P107" t="inlineStr">
        <is>
          <t>英语</t>
        </is>
      </c>
      <c r="Q107" t="inlineStr">
        <is>
          <t>reelshort</t>
        </is>
      </c>
      <c r="R107" t="inlineStr">
        <is>
          <t>active</t>
        </is>
      </c>
      <c r="S107" t="inlineStr">
        <is>
          <t>SR-000340,SR-000341,SR-000342,SR-000994,SR-000995,SR-000996</t>
        </is>
      </c>
      <c r="T107" t="inlineStr">
        <is>
          <t>是</t>
        </is>
      </c>
      <c r="U107" t="inlineStr">
        <is>
          <t>彭满</t>
        </is>
      </c>
      <c r="V107" s="5">
        <v>46283.45328703704</v>
      </c>
      <c r="W107" s="5">
        <v>46303.68681712963</v>
      </c>
      <c r="X107"/>
      <c r="Y107" t="inlineStr">
        <is>
          <t>待确认</t>
        </is>
      </c>
      <c r="Z107" t="inlineStr">
        <is>
          <t>["realshort-pick","cmVlbHNob3J0LTZhNzQxZGI3YmYyMmI5ZDViODBjMjM4ZQ","en"]</t>
        </is>
      </c>
    </row>
    <row r="108" ht="25.5" customHeight="1">
      <c r="A108" t="inlineStr">
        <is>
          <t>SD-000104</t>
        </is>
      </c>
      <c r="B108" t="inlineStr">
        <is>
          <t>Hunter’s Prey</t>
        </is>
      </c>
      <c r="C108" t="inlineStr">
        <is>
          <t>彭满</t>
        </is>
      </c>
      <c r="D108"/>
      <c r="E108"/>
      <c r="F108" t="inlineStr">
        <is>
          <t>lgbtq</t>
        </is>
      </c>
      <c r="G108" s="4">
        <v>46253</v>
      </c>
      <c r="H108" t="inlineStr">
        <is>
          <t>在推</t>
        </is>
      </c>
      <c r="I108" t="inlineStr">
        <is>
          <t>在推</t>
        </is>
      </c>
      <c r="J108" t="inlineStr">
        <is>
          <t>ReelShort</t>
        </is>
      </c>
      <c r="K108"/>
      <c r="L108"/>
      <c r="M108"/>
      <c r="N108"/>
      <c r="O108"/>
      <c r="P108" t="inlineStr">
        <is>
          <t>英语</t>
        </is>
      </c>
      <c r="Q108" t="inlineStr">
        <is>
          <t>reelshort</t>
        </is>
      </c>
      <c r="R108" t="inlineStr">
        <is>
          <t>active</t>
        </is>
      </c>
      <c r="S108" t="inlineStr">
        <is>
          <t>SR-000368,SR-000369,SR-000370</t>
        </is>
      </c>
      <c r="T108" t="inlineStr">
        <is>
          <t>是</t>
        </is>
      </c>
      <c r="U108" t="inlineStr">
        <is>
          <t>彭满</t>
        </is>
      </c>
      <c r="V108" s="5">
        <v>46283.569398148145</v>
      </c>
      <c r="W108" s="5">
        <v>46303.68681712963</v>
      </c>
      <c r="X108"/>
      <c r="Y108" t="inlineStr">
        <is>
          <t>待确认</t>
        </is>
      </c>
      <c r="Z108" t="inlineStr">
        <is>
          <t>["realshort-pick","cmVlbHNob3J0LTZhN2MzMjE2YzFmYjEzNTIwZTA1MWJlZA","en"]</t>
        </is>
      </c>
    </row>
    <row r="109" ht="25.5" customHeight="1">
      <c r="A109" t="inlineStr">
        <is>
          <t>SD-000105</t>
        </is>
      </c>
      <c r="B109" t="inlineStr">
        <is>
          <t>They Messed With the Wrong Heiress</t>
        </is>
      </c>
      <c r="C109" t="inlineStr">
        <is>
          <t>彭满, 高璇</t>
        </is>
      </c>
      <c r="D109"/>
      <c r="E109"/>
      <c r="F109" t="inlineStr">
        <is>
          <t>复仇, 扮猪吃虎, 爱情, 霸总</t>
        </is>
      </c>
      <c r="G109" s="4">
        <v>46272.625</v>
      </c>
      <c r="H109" t="inlineStr">
        <is>
          <t>在推</t>
        </is>
      </c>
      <c r="I109" t="inlineStr">
        <is>
          <t>在推</t>
        </is>
      </c>
      <c r="J109" t="inlineStr">
        <is>
          <t>DramaBox</t>
        </is>
      </c>
      <c r="K109"/>
      <c r="L109"/>
      <c r="M109"/>
      <c r="N109"/>
      <c r="O109"/>
      <c r="P109" t="inlineStr">
        <is>
          <t>英语</t>
        </is>
      </c>
      <c r="Q109" t="inlineStr">
        <is>
          <t>reelshort</t>
        </is>
      </c>
      <c r="R109" t="inlineStr">
        <is>
          <t>active</t>
        </is>
      </c>
      <c r="S109" t="inlineStr">
        <is>
          <t>SR-000540,SR-000542,SR-000543,SR-000582,SR-000583,SR-000584,SR-000585,SR-000637,SR-000638</t>
        </is>
      </c>
      <c r="T109" t="inlineStr">
        <is>
          <t>是</t>
        </is>
      </c>
      <c r="U109" t="inlineStr">
        <is>
          <t>彭满</t>
        </is>
      </c>
      <c r="V109" s="5">
        <v>46283.57612268518</v>
      </c>
      <c r="W109" s="5">
        <v>46303.68681712963</v>
      </c>
      <c r="X109"/>
      <c r="Y109" t="inlineStr">
        <is>
          <t>待确认</t>
        </is>
      </c>
      <c r="Z109" t="inlineStr">
        <is>
          <t>["realshort-pick","ZHJhbWFib3gtNDIwMDAwMjM3NzI","en"]</t>
        </is>
      </c>
    </row>
    <row r="110" ht="25.5" customHeight="1">
      <c r="A110" t="inlineStr">
        <is>
          <t>SD-000106</t>
        </is>
      </c>
      <c r="B110" t="inlineStr">
        <is>
          <t>My Weak Little Dog Is a Legendary Sky Lion</t>
        </is>
      </c>
      <c r="C110" t="inlineStr">
        <is>
          <t>彭满</t>
        </is>
      </c>
      <c r="D110"/>
      <c r="E110"/>
      <c r="F110" t="inlineStr">
        <is>
          <t>扮猪吃虎, 复仇</t>
        </is>
      </c>
      <c r="G110" s="4"/>
      <c r="H110"/>
      <c r="I110" t="inlineStr">
        <is>
          <t>在推</t>
        </is>
      </c>
      <c r="J110" t="inlineStr">
        <is>
          <t>DramaBox</t>
        </is>
      </c>
      <c r="K110"/>
      <c r="L110"/>
      <c r="M110"/>
      <c r="N110"/>
      <c r="O110"/>
      <c r="P110" t="inlineStr">
        <is>
          <t>英语</t>
        </is>
      </c>
      <c r="Q110" t="inlineStr">
        <is>
          <t>reelshort</t>
        </is>
      </c>
      <c r="R110" t="inlineStr">
        <is>
          <t>active</t>
        </is>
      </c>
      <c r="S110" t="inlineStr">
        <is>
          <t>SR-000538,SR-000539,SR-000541</t>
        </is>
      </c>
      <c r="T110" t="inlineStr">
        <is>
          <t>是</t>
        </is>
      </c>
      <c r="U110" t="inlineStr">
        <is>
          <t>彭满</t>
        </is>
      </c>
      <c r="V110" s="5">
        <v>46283.576157407406</v>
      </c>
      <c r="W110" s="5">
        <v>46294.726539351854</v>
      </c>
      <c r="X110"/>
      <c r="Y110"/>
      <c r="Z110"/>
    </row>
    <row r="111" ht="25.5" customHeight="1">
      <c r="A111" t="inlineStr">
        <is>
          <t>SD-000107</t>
        </is>
      </c>
      <c r="B111" t="inlineStr">
        <is>
          <t>Bully Me? I Run the Mob!</t>
        </is>
      </c>
      <c r="C111" t="inlineStr">
        <is>
          <t>彭满</t>
        </is>
      </c>
      <c r="D111"/>
      <c r="E111"/>
      <c r="F111" t="inlineStr">
        <is>
          <t>复仇, 扮猪吃虎, 逆袭</t>
        </is>
      </c>
      <c r="G111" s="4"/>
      <c r="H111"/>
      <c r="I111" t="inlineStr">
        <is>
          <t>新剧</t>
        </is>
      </c>
      <c r="J111" t="inlineStr">
        <is>
          <t>ReelShort</t>
        </is>
      </c>
      <c r="K111"/>
      <c r="L111"/>
      <c r="M111"/>
      <c r="N111"/>
      <c r="O111"/>
      <c r="P111" t="inlineStr">
        <is>
          <t>英语</t>
        </is>
      </c>
      <c r="Q111" t="inlineStr">
        <is>
          <t>reelshort</t>
        </is>
      </c>
      <c r="R111" t="inlineStr">
        <is>
          <t>active</t>
        </is>
      </c>
      <c r="S111" t="inlineStr">
        <is>
          <t>SR-000346,SR-000347,SR-000348</t>
        </is>
      </c>
      <c r="T111" t="inlineStr">
        <is>
          <t>是</t>
        </is>
      </c>
      <c r="U111" t="inlineStr">
        <is>
          <t>彭满</t>
        </is>
      </c>
      <c r="V111" s="5">
        <v>46283.58011574074</v>
      </c>
      <c r="W111" s="5">
        <v>46285.74684027778</v>
      </c>
      <c r="X111"/>
      <c r="Y111"/>
      <c r="Z111"/>
    </row>
    <row r="112" ht="25.5" customHeight="1">
      <c r="A112" t="inlineStr">
        <is>
          <t>SD-000108</t>
        </is>
      </c>
      <c r="B112" t="inlineStr">
        <is>
          <t xml:space="preserve">My X-Ray Vision Sees Right Through You </t>
        </is>
      </c>
      <c r="C112" t="inlineStr">
        <is>
          <t>彭满</t>
        </is>
      </c>
      <c r="D112"/>
      <c r="E112"/>
      <c r="F112" t="inlineStr">
        <is>
          <t>男性, 校园, 奇幻, 扮猪吃虎</t>
        </is>
      </c>
      <c r="G112" s="4">
        <v>46275</v>
      </c>
      <c r="H112" t="inlineStr">
        <is>
          <t>在推</t>
        </is>
      </c>
      <c r="I112" t="inlineStr">
        <is>
          <t>新剧</t>
        </is>
      </c>
      <c r="J112" t="inlineStr">
        <is>
          <t>ReelShort</t>
        </is>
      </c>
      <c r="K112"/>
      <c r="L112"/>
      <c r="M112"/>
      <c r="N112"/>
      <c r="O112"/>
      <c r="P112" t="inlineStr">
        <is>
          <t>英语</t>
        </is>
      </c>
      <c r="Q112" t="inlineStr">
        <is>
          <t>reelshort</t>
        </is>
      </c>
      <c r="R112" t="inlineStr">
        <is>
          <t>active</t>
        </is>
      </c>
      <c r="S112" t="inlineStr">
        <is>
          <t>SR-000374,SR-000375,SR-000376</t>
        </is>
      </c>
      <c r="T112" t="inlineStr">
        <is>
          <t>是</t>
        </is>
      </c>
      <c r="U112" t="inlineStr">
        <is>
          <t>彭满</t>
        </is>
      </c>
      <c r="V112" s="5">
        <v>46283.61518518518</v>
      </c>
      <c r="W112" s="5">
        <v>46303.68681712963</v>
      </c>
      <c r="X112"/>
      <c r="Y112" t="inlineStr">
        <is>
          <t>待确认</t>
        </is>
      </c>
      <c r="Z112" t="inlineStr">
        <is>
          <t>["realshort-pick","cmVlbHNob3J0LTZhMzMxY2QxZDVjYjI0MjJkMDBhZjM1OQ","en"]</t>
        </is>
      </c>
    </row>
    <row r="113" ht="25.5" customHeight="1">
      <c r="A113" t="inlineStr">
        <is>
          <t>SD-000109</t>
        </is>
      </c>
      <c r="B113" t="inlineStr">
        <is>
          <t>That Prince Is A Girl: The Princess And Her Grand King</t>
        </is>
      </c>
      <c r="C113" t="inlineStr">
        <is>
          <t>高璇, 彭满</t>
        </is>
      </c>
      <c r="D113"/>
      <c r="E113"/>
      <c r="F113" t="inlineStr">
        <is>
          <t>逆袭, 爱情</t>
        </is>
      </c>
      <c r="G113" s="4"/>
      <c r="H113"/>
      <c r="I113" t="inlineStr">
        <is>
          <t>新剧</t>
        </is>
      </c>
      <c r="J113" t="inlineStr">
        <is>
          <t>其他</t>
        </is>
      </c>
      <c r="K113"/>
      <c r="L113"/>
      <c r="M113"/>
      <c r="N113"/>
      <c r="O113"/>
      <c r="P113" t="inlineStr">
        <is>
          <t>英语</t>
        </is>
      </c>
      <c r="Q113" t="inlineStr">
        <is>
          <t>MoBoost平台推荐</t>
        </is>
      </c>
      <c r="R113" t="inlineStr">
        <is>
          <t>active</t>
        </is>
      </c>
      <c r="S113" t="inlineStr">
        <is>
          <t>SR-000354,SR-000355,SR-000356,SR-000357,SR-000358</t>
        </is>
      </c>
      <c r="T113" t="inlineStr">
        <is>
          <t>是</t>
        </is>
      </c>
      <c r="U113" t="inlineStr">
        <is>
          <t>高璇</t>
        </is>
      </c>
      <c r="V113" s="5">
        <v>46283.75457175926</v>
      </c>
      <c r="W113" s="5">
        <v>46287.623402777775</v>
      </c>
      <c r="X113"/>
      <c r="Y113"/>
      <c r="Z113"/>
    </row>
    <row r="114" ht="25.5" customHeight="1">
      <c r="A114" t="inlineStr">
        <is>
          <t>SD-000110</t>
        </is>
      </c>
      <c r="B114" t="inlineStr">
        <is>
          <t>I Was His Secret, Now I'm His Regret</t>
        </is>
      </c>
      <c r="C114" t="inlineStr">
        <is>
          <t>高璇</t>
        </is>
      </c>
      <c r="D114"/>
      <c r="E114"/>
      <c r="F114" t="inlineStr">
        <is>
          <t>爱情</t>
        </is>
      </c>
      <c r="G114" s="4"/>
      <c r="H114"/>
      <c r="I114" t="inlineStr">
        <is>
          <t>新剧</t>
        </is>
      </c>
      <c r="J114" t="inlineStr">
        <is>
          <t>其他</t>
        </is>
      </c>
      <c r="K114"/>
      <c r="L114"/>
      <c r="M114"/>
      <c r="N114"/>
      <c r="O114"/>
      <c r="P114" t="inlineStr">
        <is>
          <t>英语</t>
        </is>
      </c>
      <c r="Q114" t="inlineStr">
        <is>
          <t>MoBoost平台推荐</t>
        </is>
      </c>
      <c r="R114" t="inlineStr">
        <is>
          <t>active</t>
        </is>
      </c>
      <c r="S114" t="inlineStr">
        <is>
          <t>SR-000317,SR-000318,SR-000319,SR-000320,SR-000321</t>
        </is>
      </c>
      <c r="T114" t="inlineStr">
        <is>
          <t>是</t>
        </is>
      </c>
      <c r="U114" t="inlineStr">
        <is>
          <t>高璇</t>
        </is>
      </c>
      <c r="V114" s="5">
        <v>46283.755694444444</v>
      </c>
      <c r="W114" s="5">
        <v>46285.74684027778</v>
      </c>
      <c r="X114"/>
      <c r="Y114"/>
      <c r="Z114"/>
    </row>
    <row r="115" ht="25.5" customHeight="1">
      <c r="A115" t="inlineStr">
        <is>
          <t>SD-000111</t>
        </is>
      </c>
      <c r="B115" t="inlineStr">
        <is>
          <t>Bound by Love</t>
        </is>
      </c>
      <c r="C115" t="inlineStr">
        <is>
          <t>马博洋</t>
        </is>
      </c>
      <c r="D115"/>
      <c r="E115"/>
      <c r="F115" t="inlineStr">
        <is>
          <t>爱情, 复仇, 身份揭露</t>
        </is>
      </c>
      <c r="G115" s="4">
        <v>46170</v>
      </c>
      <c r="H115" t="inlineStr">
        <is>
          <t>老剧</t>
        </is>
      </c>
      <c r="I115" t="inlineStr">
        <is>
          <t>在推</t>
        </is>
      </c>
      <c r="J115" t="inlineStr">
        <is>
          <t>ReelShort</t>
        </is>
      </c>
      <c r="K115"/>
      <c r="L115"/>
      <c r="M115"/>
      <c r="N115"/>
      <c r="O115"/>
      <c r="P115" t="inlineStr">
        <is>
          <t>英语</t>
        </is>
      </c>
      <c r="Q115" t="inlineStr">
        <is>
          <t>reelshort</t>
        </is>
      </c>
      <c r="R115" t="inlineStr">
        <is>
          <t>active</t>
        </is>
      </c>
      <c r="S115" t="inlineStr">
        <is>
          <t>SR-000378,SR-000379,SR-000455,SR-000545,SR-000546,SR-000547</t>
        </is>
      </c>
      <c r="T115" t="inlineStr">
        <is>
          <t>是</t>
        </is>
      </c>
      <c r="U115" t="inlineStr">
        <is>
          <t>高璇</t>
        </is>
      </c>
      <c r="V115" s="5">
        <v>46283.75770833333</v>
      </c>
      <c r="W115" s="5">
        <v>46303.68681712963</v>
      </c>
      <c r="X115"/>
      <c r="Y115" t="inlineStr">
        <is>
          <t>待确认</t>
        </is>
      </c>
      <c r="Z115" t="inlineStr">
        <is>
          <t>["realshort-pick","cmVlbHNob3J0LTY5ZDkxYjNlZTE1MTA1MTEyZTBkYzAyMg","en"]</t>
        </is>
      </c>
    </row>
    <row r="116" ht="25.5" customHeight="1">
      <c r="A116" t="inlineStr">
        <is>
          <t>SD-000112</t>
        </is>
      </c>
      <c r="B116" t="inlineStr">
        <is>
          <t>The Heirless Alpha's Miracle Omega</t>
        </is>
      </c>
      <c r="C116" t="inlineStr">
        <is>
          <t>马博洋</t>
        </is>
      </c>
      <c r="D116"/>
      <c r="E116"/>
      <c r="F116" t="inlineStr">
        <is>
          <t>狼人, 爱情, 霸总</t>
        </is>
      </c>
      <c r="G116" s="4">
        <v>46276</v>
      </c>
      <c r="H116" t="inlineStr">
        <is>
          <t>新剧</t>
        </is>
      </c>
      <c r="I116" t="inlineStr">
        <is>
          <t>新剧</t>
        </is>
      </c>
      <c r="J116" t="inlineStr">
        <is>
          <t>ReelShort</t>
        </is>
      </c>
      <c r="K116"/>
      <c r="L116"/>
      <c r="M116"/>
      <c r="N116"/>
      <c r="O116"/>
      <c r="P116" t="inlineStr">
        <is>
          <t>英语</t>
        </is>
      </c>
      <c r="Q116" t="inlineStr">
        <is>
          <t>reelshort</t>
        </is>
      </c>
      <c r="R116" t="inlineStr">
        <is>
          <t>active</t>
        </is>
      </c>
      <c r="S116" t="inlineStr">
        <is>
          <t>SR-000349,SR-000350,SR-000351,SR-000352,SR-000353,SR-000377</t>
        </is>
      </c>
      <c r="T116" t="inlineStr">
        <is>
          <t>是</t>
        </is>
      </c>
      <c r="U116" t="inlineStr">
        <is>
          <t>高璇</t>
        </is>
      </c>
      <c r="V116" s="5">
        <v>46283.75850694445</v>
      </c>
      <c r="W116" s="5">
        <v>46285.74684027778</v>
      </c>
      <c r="X116"/>
      <c r="Y116"/>
      <c r="Z116"/>
    </row>
    <row r="117" ht="25.5" customHeight="1">
      <c r="A117" t="inlineStr">
        <is>
          <t>SD-000113</t>
        </is>
      </c>
      <c r="B117" t="inlineStr">
        <is>
          <t xml:space="preserve">Nights With My CEO </t>
        </is>
      </c>
      <c r="C117" t="inlineStr">
        <is>
          <t>马博洋</t>
        </is>
      </c>
      <c r="D117"/>
      <c r="E117"/>
      <c r="F117" t="inlineStr">
        <is>
          <t>霸总, 爱情, 职场</t>
        </is>
      </c>
      <c r="G117" s="4">
        <v>46280</v>
      </c>
      <c r="H117" t="inlineStr">
        <is>
          <t>新剧</t>
        </is>
      </c>
      <c r="I117" t="inlineStr">
        <is>
          <t>新剧</t>
        </is>
      </c>
      <c r="J117" t="inlineStr">
        <is>
          <t>ReelShort</t>
        </is>
      </c>
      <c r="K117"/>
      <c r="L117"/>
      <c r="M117"/>
      <c r="N117"/>
      <c r="O117"/>
      <c r="P117" t="inlineStr">
        <is>
          <t>英语</t>
        </is>
      </c>
      <c r="Q117" t="inlineStr">
        <is>
          <t>reelshort</t>
        </is>
      </c>
      <c r="R117" t="inlineStr">
        <is>
          <t>active</t>
        </is>
      </c>
      <c r="S117" t="inlineStr">
        <is>
          <t>SR-000313,SR-000314,SR-000315,SR-000316</t>
        </is>
      </c>
      <c r="T117" t="inlineStr">
        <is>
          <t>是</t>
        </is>
      </c>
      <c r="U117" t="inlineStr">
        <is>
          <t>高璇</t>
        </is>
      </c>
      <c r="V117" s="5">
        <v>46283.75934027778</v>
      </c>
      <c r="W117" s="5">
        <v>46303.68681712963</v>
      </c>
      <c r="X117"/>
      <c r="Y117" t="inlineStr">
        <is>
          <t>待确认</t>
        </is>
      </c>
      <c r="Z117" t="inlineStr">
        <is>
          <t>["realshort-pick","cmVlbHNob3J0LTZhYTI2ZjRmMzdlYzBiM2U0ODBmNjczOA","en"]</t>
        </is>
      </c>
    </row>
    <row r="118" ht="25.5" customHeight="1">
      <c r="A118" t="inlineStr">
        <is>
          <t>SD-000114</t>
        </is>
      </c>
      <c r="B118" t="inlineStr">
        <is>
          <t>Married to the Enemy</t>
        </is>
      </c>
      <c r="C118" t="inlineStr">
        <is>
          <t>马博洋</t>
        </is>
      </c>
      <c r="D118"/>
      <c r="E118"/>
      <c r="F118" t="inlineStr">
        <is>
          <t>爱情, 扮猪吃虎</t>
        </is>
      </c>
      <c r="G118" s="4">
        <v>46254</v>
      </c>
      <c r="H118" t="inlineStr">
        <is>
          <t>在推</t>
        </is>
      </c>
      <c r="I118" t="inlineStr">
        <is>
          <t>在推</t>
        </is>
      </c>
      <c r="J118" t="inlineStr">
        <is>
          <t>ReelShort</t>
        </is>
      </c>
      <c r="K118"/>
      <c r="L118"/>
      <c r="M118"/>
      <c r="N118"/>
      <c r="O118"/>
      <c r="P118" t="inlineStr">
        <is>
          <t>英语</t>
        </is>
      </c>
      <c r="Q118" t="inlineStr">
        <is>
          <t>reelshort</t>
        </is>
      </c>
      <c r="R118" t="inlineStr">
        <is>
          <t>active</t>
        </is>
      </c>
      <c r="S118" t="inlineStr">
        <is>
          <t>SR-000311,SR-000289,SR-000332</t>
        </is>
      </c>
      <c r="T118" t="inlineStr">
        <is>
          <t>是</t>
        </is>
      </c>
      <c r="U118" t="inlineStr">
        <is>
          <t>高璇</t>
        </is>
      </c>
      <c r="V118" s="5">
        <v>46283.760196759256</v>
      </c>
      <c r="W118" s="5">
        <v>46294.72622685185</v>
      </c>
      <c r="X118"/>
      <c r="Y118"/>
      <c r="Z118"/>
    </row>
    <row r="119" ht="25.5" customHeight="1">
      <c r="A119" t="inlineStr">
        <is>
          <t>SD-000115</t>
        </is>
      </c>
      <c r="B119" t="inlineStr">
        <is>
          <t>Definitely Not the Mage Supreme</t>
        </is>
      </c>
      <c r="C119" t="inlineStr">
        <is>
          <t>马博洋</t>
        </is>
      </c>
      <c r="D119"/>
      <c r="E119"/>
      <c r="F119" t="inlineStr">
        <is>
          <t>爱情, 女王, 禁忌</t>
        </is>
      </c>
      <c r="G119" s="4"/>
      <c r="H119"/>
      <c r="I119" t="inlineStr">
        <is>
          <t>在推</t>
        </is>
      </c>
      <c r="J119" t="inlineStr">
        <is>
          <t>其他</t>
        </is>
      </c>
      <c r="K119"/>
      <c r="L119"/>
      <c r="M119"/>
      <c r="N119"/>
      <c r="O119"/>
      <c r="P119" t="inlineStr">
        <is>
          <t>英语</t>
        </is>
      </c>
      <c r="Q119" t="inlineStr">
        <is>
          <t>鹊娱</t>
        </is>
      </c>
      <c r="R119" t="inlineStr">
        <is>
          <t>active</t>
        </is>
      </c>
      <c r="S119" t="inlineStr">
        <is>
          <t>SR-000290,SR-000291,SR-000292,SR-000325,SR-000326,SR-000327</t>
        </is>
      </c>
      <c r="T119" t="inlineStr">
        <is>
          <t>是</t>
        </is>
      </c>
      <c r="U119" t="inlineStr">
        <is>
          <t>高璇</t>
        </is>
      </c>
      <c r="V119" s="5">
        <v>46283.76101851852</v>
      </c>
      <c r="W119" s="5">
        <v>46285.74684027778</v>
      </c>
      <c r="X119"/>
      <c r="Y119"/>
      <c r="Z119"/>
    </row>
    <row r="120" ht="25.5" customHeight="1">
      <c r="A120" t="inlineStr">
        <is>
          <t>SD-000116</t>
        </is>
      </c>
      <c r="B120" t="inlineStr">
        <is>
          <t>無能な夫の正体は全能の魔人</t>
        </is>
      </c>
      <c r="C120" t="inlineStr">
        <is>
          <t>高璇</t>
        </is>
      </c>
      <c r="D120"/>
      <c r="E120"/>
      <c r="F120" t="inlineStr">
        <is>
          <t>男性, 超能力</t>
        </is>
      </c>
      <c r="G120" s="4"/>
      <c r="H120"/>
      <c r="I120" t="inlineStr">
        <is>
          <t>在推</t>
        </is>
      </c>
      <c r="J120" t="inlineStr">
        <is>
          <t>ReelShort</t>
        </is>
      </c>
      <c r="K120"/>
      <c r="L120"/>
      <c r="M120"/>
      <c r="N120"/>
      <c r="O120"/>
      <c r="P120" t="inlineStr">
        <is>
          <t>日语</t>
        </is>
      </c>
      <c r="Q120" t="inlineStr">
        <is>
          <t>reelshort</t>
        </is>
      </c>
      <c r="R120" t="inlineStr">
        <is>
          <t>active</t>
        </is>
      </c>
      <c r="S120"/>
      <c r="T120" t="inlineStr">
        <is>
          <t>否</t>
        </is>
      </c>
      <c r="U120" t="inlineStr">
        <is>
          <t>高璇</t>
        </is>
      </c>
      <c r="V120" s="5">
        <v>46283.79267361111</v>
      </c>
      <c r="W120" s="5">
        <v>46303.68681712963</v>
      </c>
      <c r="X120"/>
      <c r="Y120" t="inlineStr">
        <is>
          <t>待确认</t>
        </is>
      </c>
      <c r="Z120" t="inlineStr">
        <is>
          <t>["realshort-pick","cmVlbHNob3J0LTZhNmFjMjRiMzg1NmQ5YTNlOTBlN2NjMQ","ja"]</t>
        </is>
      </c>
    </row>
    <row r="121" ht="25.5" customHeight="1">
      <c r="A121" t="inlineStr">
        <is>
          <t>SD-000117</t>
        </is>
      </c>
      <c r="B121" t="inlineStr">
        <is>
          <t>Lên Nhầm Giường Anh Chồng</t>
        </is>
      </c>
      <c r="C121" t="inlineStr">
        <is>
          <t>马博洋</t>
        </is>
      </c>
      <c r="D121"/>
      <c r="E121"/>
      <c r="F121" t="inlineStr">
        <is>
          <t>爱情, 禁忌, 救赎</t>
        </is>
      </c>
      <c r="G121" s="4">
        <v>46274</v>
      </c>
      <c r="H121" t="inlineStr">
        <is>
          <t>在推</t>
        </is>
      </c>
      <c r="I121" t="inlineStr">
        <is>
          <t>新剧</t>
        </is>
      </c>
      <c r="J121" t="inlineStr">
        <is>
          <t>ReelShort</t>
        </is>
      </c>
      <c r="K121"/>
      <c r="L121"/>
      <c r="M121"/>
      <c r="N121"/>
      <c r="O121"/>
      <c r="P121" t="inlineStr">
        <is>
          <t>越南语</t>
        </is>
      </c>
      <c r="Q121" t="inlineStr">
        <is>
          <t>reelshort</t>
        </is>
      </c>
      <c r="R121" t="inlineStr">
        <is>
          <t>active</t>
        </is>
      </c>
      <c r="S121" t="inlineStr">
        <is>
          <t>SR-000312,SR-000331,SR-000336,SR-000337,SR-000338,SR-000339</t>
        </is>
      </c>
      <c r="T121" t="inlineStr">
        <is>
          <t>是</t>
        </is>
      </c>
      <c r="U121" t="inlineStr">
        <is>
          <t>高璇</t>
        </is>
      </c>
      <c r="V121" s="5">
        <v>46283.79337962963</v>
      </c>
      <c r="W121" s="5">
        <v>46285.74684027778</v>
      </c>
      <c r="X121"/>
      <c r="Y121"/>
      <c r="Z121"/>
    </row>
    <row r="122" ht="25.5" customHeight="1">
      <c r="A122" t="inlineStr">
        <is>
          <t>SD-000118</t>
        </is>
      </c>
      <c r="B122" t="inlineStr">
        <is>
          <t>SSS-Ранг: Громовержец из трущоб</t>
        </is>
      </c>
      <c r="C122" t="inlineStr">
        <is>
          <t>马博洋</t>
        </is>
      </c>
      <c r="D122"/>
      <c r="E122"/>
      <c r="F122" t="inlineStr">
        <is>
          <t>复仇, 逆袭, 校园, 超能力</t>
        </is>
      </c>
      <c r="G122" s="4">
        <v>46259</v>
      </c>
      <c r="H122" t="inlineStr">
        <is>
          <t>在推</t>
        </is>
      </c>
      <c r="I122" t="inlineStr">
        <is>
          <t>在推</t>
        </is>
      </c>
      <c r="J122" t="inlineStr">
        <is>
          <t>ReelShort</t>
        </is>
      </c>
      <c r="K122"/>
      <c r="L122"/>
      <c r="M122"/>
      <c r="N122"/>
      <c r="O122"/>
      <c r="P122" t="inlineStr">
        <is>
          <t>俄语</t>
        </is>
      </c>
      <c r="Q122" t="inlineStr">
        <is>
          <t>reelshort</t>
        </is>
      </c>
      <c r="R122" t="inlineStr">
        <is>
          <t>active</t>
        </is>
      </c>
      <c r="S122" t="inlineStr">
        <is>
          <t>SR-000359,SR-000360,SR-000361</t>
        </is>
      </c>
      <c r="T122" t="inlineStr">
        <is>
          <t>是</t>
        </is>
      </c>
      <c r="U122" t="inlineStr">
        <is>
          <t>高璇</t>
        </is>
      </c>
      <c r="V122" s="5">
        <v>46283.794375</v>
      </c>
      <c r="W122" s="5">
        <v>46303.68681712963</v>
      </c>
      <c r="X122"/>
      <c r="Y122" t="inlineStr">
        <is>
          <t>待确认</t>
        </is>
      </c>
      <c r="Z122" t="inlineStr">
        <is>
          <t>["realshort-pick","cmVlbHNob3J0LTZhOGQ1YTI4NmI2MjAyMWU3MjA3Y2Y5OQ","ru"]</t>
        </is>
      </c>
    </row>
    <row r="123" ht="25.5" customHeight="1">
      <c r="A123" t="inlineStr">
        <is>
          <t>SD-000119</t>
        </is>
      </c>
      <c r="B123" t="inlineStr">
        <is>
          <t>你擋不住我的超級X光透視眼</t>
        </is>
      </c>
      <c r="C123" t="inlineStr">
        <is>
          <t>马博洋</t>
        </is>
      </c>
      <c r="D123"/>
      <c r="E123"/>
      <c r="F123" t="inlineStr">
        <is>
          <t>男性, 超能力</t>
        </is>
      </c>
      <c r="G123" s="4">
        <v>46273</v>
      </c>
      <c r="H123" t="inlineStr">
        <is>
          <t>在推</t>
        </is>
      </c>
      <c r="I123" t="inlineStr">
        <is>
          <t>新剧</t>
        </is>
      </c>
      <c r="J123" t="inlineStr">
        <is>
          <t>ReelShort</t>
        </is>
      </c>
      <c r="K123"/>
      <c r="L123"/>
      <c r="M123"/>
      <c r="N123"/>
      <c r="O123"/>
      <c r="P123" t="inlineStr">
        <is>
          <t>繁中</t>
        </is>
      </c>
      <c r="Q123" t="inlineStr">
        <is>
          <t>reelshort</t>
        </is>
      </c>
      <c r="R123" t="inlineStr">
        <is>
          <t>active</t>
        </is>
      </c>
      <c r="S123" t="inlineStr">
        <is>
          <t>SR-000385,SR-000386,SR-000387,SR-000388,SR-000389,SR-000390</t>
        </is>
      </c>
      <c r="T123" t="inlineStr">
        <is>
          <t>是</t>
        </is>
      </c>
      <c r="U123" t="inlineStr">
        <is>
          <t>高璇</t>
        </is>
      </c>
      <c r="V123" s="5">
        <v>46283.795</v>
      </c>
      <c r="W123" s="5">
        <v>46285.74684027778</v>
      </c>
      <c r="X123"/>
      <c r="Y123"/>
      <c r="Z123"/>
    </row>
    <row r="124" ht="25.5" customHeight="1">
      <c r="A124" t="inlineStr">
        <is>
          <t>SD-000120</t>
        </is>
      </c>
      <c r="B124" t="inlineStr">
        <is>
          <t>마피아킹 - 평범한 여대생과 마피아의 비밀계약</t>
        </is>
      </c>
      <c r="C124" t="inlineStr">
        <is>
          <t>马博洋</t>
        </is>
      </c>
      <c r="D124"/>
      <c r="E124"/>
      <c r="F124" t="inlineStr">
        <is>
          <t>爱情, 扮猪吃虎</t>
        </is>
      </c>
      <c r="G124" s="4">
        <v>46275</v>
      </c>
      <c r="H124" t="inlineStr">
        <is>
          <t>在推</t>
        </is>
      </c>
      <c r="I124" t="inlineStr">
        <is>
          <t>新剧</t>
        </is>
      </c>
      <c r="J124" t="inlineStr">
        <is>
          <t>ReelShort</t>
        </is>
      </c>
      <c r="K124"/>
      <c r="L124"/>
      <c r="M124"/>
      <c r="N124"/>
      <c r="O124"/>
      <c r="P124" t="inlineStr">
        <is>
          <t>韩语</t>
        </is>
      </c>
      <c r="Q124" t="inlineStr">
        <is>
          <t>reelshort</t>
        </is>
      </c>
      <c r="R124" t="inlineStr">
        <is>
          <t>active</t>
        </is>
      </c>
      <c r="S124" t="inlineStr">
        <is>
          <t>SR-000406,SR-000407,SR-000408</t>
        </is>
      </c>
      <c r="T124" t="inlineStr">
        <is>
          <t>是</t>
        </is>
      </c>
      <c r="U124" t="inlineStr">
        <is>
          <t>高璇</t>
        </is>
      </c>
      <c r="V124" s="5">
        <v>46283.79787037037</v>
      </c>
      <c r="W124" s="5">
        <v>46285.74684027778</v>
      </c>
      <c r="X124"/>
      <c r="Y124"/>
      <c r="Z124"/>
    </row>
    <row r="125" ht="25.5" customHeight="1">
      <c r="A125" t="inlineStr">
        <is>
          <t>SD-000121</t>
        </is>
      </c>
      <c r="B125" t="inlineStr">
        <is>
          <t>T-Boning my F1 Rival</t>
        </is>
      </c>
      <c r="C125"/>
      <c r="D125"/>
      <c r="E125"/>
      <c r="F125" t="inlineStr">
        <is>
          <t>lgbtq, 爱情</t>
        </is>
      </c>
      <c r="G125" s="4">
        <v>46261</v>
      </c>
      <c r="H125" t="inlineStr">
        <is>
          <t>在推</t>
        </is>
      </c>
      <c r="I125"/>
      <c r="J125" t="inlineStr">
        <is>
          <t>ReelShort</t>
        </is>
      </c>
      <c r="K125" t="inlineStr">
        <is>
          <t>book_id=6a87ee06934ea2f4e1022043；证据：https://dramashortstv.com/admin/pick?tab=row&amp;row=reelshort-6a87ee06934ea2f4e1022043；开放素材1-9集已下载校验。计划2026-09-20，账号jolienqaq，3条，未制作完成、未发布。</t>
        </is>
      </c>
      <c r="L125" t="inlineStr">
        <is>
          <t>赛车宿敌变恋人；选剧台2026-09-20核验，30天滚动指标原值82996.8，较7天前净增28819.6；单位与范围待核，不是我方收入。</t>
        </is>
      </c>
      <c r="M125"/>
      <c r="N125"/>
      <c r="O125"/>
      <c r="P125" t="inlineStr">
        <is>
          <t>英语</t>
        </is>
      </c>
      <c r="Q125" t="inlineStr">
        <is>
          <t>至真选剧台</t>
        </is>
      </c>
      <c r="R125" t="inlineStr">
        <is>
          <t>active</t>
        </is>
      </c>
      <c r="S125"/>
      <c r="T125" t="inlineStr">
        <is>
          <t>否</t>
        </is>
      </c>
      <c r="U125" t="inlineStr">
        <is>
          <t>Social</t>
        </is>
      </c>
      <c r="V125" s="5">
        <v>46285.56209490741</v>
      </c>
      <c r="W125" s="5">
        <v>46287.564375</v>
      </c>
      <c r="X125"/>
      <c r="Y125"/>
      <c r="Z125"/>
    </row>
    <row r="126" ht="25.5" customHeight="1">
      <c r="A126" t="inlineStr">
        <is>
          <t>SD-000122</t>
        </is>
      </c>
      <c r="B126" t="inlineStr">
        <is>
          <t>Match Point</t>
        </is>
      </c>
      <c r="C126"/>
      <c r="D126"/>
      <c r="E126"/>
      <c r="F126" t="inlineStr">
        <is>
          <t>lgbtq, 爱情</t>
        </is>
      </c>
      <c r="G126" s="4">
        <v>46227</v>
      </c>
      <c r="H126" t="inlineStr">
        <is>
          <t>老剧</t>
        </is>
      </c>
      <c r="I126"/>
      <c r="J126" t="inlineStr">
        <is>
          <t>ReelShort</t>
        </is>
      </c>
      <c r="K126" t="inlineStr">
        <is>
          <t>book_id=6a3e50f72620b17637021bb8；证据：https://dramashortstv.com/admin/pick?tab=row&amp;row=reelshort-6a3e50f72620b17637021bb8；开放素材1-8集已下载校验。计划2026-09-21，账号jolienqaq，3条，未制作完成、未发布。</t>
        </is>
      </c>
      <c r="L126" t="inlineStr">
        <is>
          <t>网球前辈与叛逆新人情感拉扯，适合小量测试；2026-09-20选剧台近7天出站5次，滚动指标近7天无增长，不按爆款判断。</t>
        </is>
      </c>
      <c r="M126"/>
      <c r="N126"/>
      <c r="O126"/>
      <c r="P126" t="inlineStr">
        <is>
          <t>英语</t>
        </is>
      </c>
      <c r="Q126" t="inlineStr">
        <is>
          <t>至真选剧台</t>
        </is>
      </c>
      <c r="R126" t="inlineStr">
        <is>
          <t>active</t>
        </is>
      </c>
      <c r="S126" t="inlineStr">
        <is>
          <t>SR-000513,SR-000514,SR-000518</t>
        </is>
      </c>
      <c r="T126" t="inlineStr">
        <is>
          <t>是</t>
        </is>
      </c>
      <c r="U126" t="inlineStr">
        <is>
          <t>Social</t>
        </is>
      </c>
      <c r="V126" s="5">
        <v>46285.56228009259</v>
      </c>
      <c r="W126" s="5">
        <v>46303.68681712963</v>
      </c>
      <c r="X126"/>
      <c r="Y126" t="inlineStr">
        <is>
          <t>待确认</t>
        </is>
      </c>
      <c r="Z126" t="inlineStr">
        <is>
          <t>["realshort-pick","cmVlbHNob3J0LTZhM2U1MGY3MjYyMGIxNzYzNzAyMWJiOA","en"]</t>
        </is>
      </c>
    </row>
    <row r="127" ht="25.5" customHeight="1">
      <c r="A127" t="inlineStr">
        <is>
          <t>SD-000123</t>
        </is>
      </c>
      <c r="B127" t="inlineStr">
        <is>
          <t>An Archmage in the City</t>
        </is>
      </c>
      <c r="C127"/>
      <c r="D127"/>
      <c r="E127"/>
      <c r="F127" t="inlineStr">
        <is>
          <t>男性, 奇幻, 扮猪吃虎, 身份揭露</t>
        </is>
      </c>
      <c r="G127" s="4">
        <v>46275</v>
      </c>
      <c r="H127" t="inlineStr">
        <is>
          <t>在推</t>
        </is>
      </c>
      <c r="I127"/>
      <c r="J127" t="inlineStr">
        <is>
          <t>ReelShort</t>
        </is>
      </c>
      <c r="K127" t="inlineStr">
        <is>
          <t>book_id=6a9fdbe1a1bb33563b042673；证据：https://dramashortstv.com/admin/pick?tab=row&amp;row=reelshort-6a9fdbe1a1bb33563b042673；开放素材1-13集已下载校验。计划2026-09-20，账号dramaexpedition，3条，未制作完成、未发布。</t>
        </is>
      </c>
      <c r="L127" t="inlineStr">
        <is>
          <t>大法师伪装司机，隐藏身份与能力反转适合男频切片；2026-09-20滚动指标原值6916，较7天前净增4276.4，单位待核，不是我方收入。</t>
        </is>
      </c>
      <c r="M127"/>
      <c r="N127"/>
      <c r="O127"/>
      <c r="P127" t="inlineStr">
        <is>
          <t>英语</t>
        </is>
      </c>
      <c r="Q127" t="inlineStr">
        <is>
          <t>至真选剧台</t>
        </is>
      </c>
      <c r="R127" t="inlineStr">
        <is>
          <t>active</t>
        </is>
      </c>
      <c r="S127" t="inlineStr">
        <is>
          <t>SR-000401,SR-000402</t>
        </is>
      </c>
      <c r="T127" t="inlineStr">
        <is>
          <t>是</t>
        </is>
      </c>
      <c r="U127" t="inlineStr">
        <is>
          <t>Social</t>
        </is>
      </c>
      <c r="V127" s="5">
        <v>46285.56244212963</v>
      </c>
      <c r="W127" s="5">
        <v>46303.68681712963</v>
      </c>
      <c r="X127"/>
      <c r="Y127" t="inlineStr">
        <is>
          <t>待确认</t>
        </is>
      </c>
      <c r="Z127" t="inlineStr">
        <is>
          <t>["realshort-pick","cmVlbHNob3J0LTZhOWZkYmUxYTFiYjMzNTYzYjA0MjY3Mw","en"]</t>
        </is>
      </c>
    </row>
    <row r="128" ht="25.5" customHeight="1">
      <c r="A128" t="inlineStr">
        <is>
          <t>SD-000124</t>
        </is>
      </c>
      <c r="B128" t="inlineStr">
        <is>
          <t>Step Back! That Homeless Man Is Not to be Messed with</t>
        </is>
      </c>
      <c r="C128"/>
      <c r="D128"/>
      <c r="E128"/>
      <c r="F128" t="inlineStr">
        <is>
          <t>男性, 逆袭, 身份揭露</t>
        </is>
      </c>
      <c r="G128" s="4">
        <v>46281</v>
      </c>
      <c r="H128" t="inlineStr">
        <is>
          <t>新剧</t>
        </is>
      </c>
      <c r="I128"/>
      <c r="J128" t="inlineStr">
        <is>
          <t>ReelShort</t>
        </is>
      </c>
      <c r="K128" t="inlineStr">
        <is>
          <t>book_id=6aa24b86d6c23093cf06e859；证据：https://dramashortstv.com/admin/pick?tab=row&amp;row=reelshort-6aa24b86d6c23093cf06e859；开放素材1-12集已下载校验。计划2026-09-21，账号dramaexpedition，3条；仅首条64.7秒试片生成，听感待验收，其余未渲染，未发布。</t>
        </is>
      </c>
      <c r="L128" t="inlineStr">
        <is>
          <t>流浪汉外表与隐藏权势形成身份反差，适合男频小量测试；2026-09-20滚动指标原值4318，较昨日净增2318，观察期短且单位待核。</t>
        </is>
      </c>
      <c r="M128"/>
      <c r="N128"/>
      <c r="O128"/>
      <c r="P128" t="inlineStr">
        <is>
          <t>英语</t>
        </is>
      </c>
      <c r="Q128" t="inlineStr">
        <is>
          <t>至真选剧台</t>
        </is>
      </c>
      <c r="R128" t="inlineStr">
        <is>
          <t>active</t>
        </is>
      </c>
      <c r="S128" t="inlineStr">
        <is>
          <t>SR-000412,SR-000799,SR-000800,SR-000805</t>
        </is>
      </c>
      <c r="T128" t="inlineStr">
        <is>
          <t>是</t>
        </is>
      </c>
      <c r="U128" t="inlineStr">
        <is>
          <t>Social</t>
        </is>
      </c>
      <c r="V128" s="5">
        <v>46285.56260416667</v>
      </c>
      <c r="W128" s="5">
        <v>46294.727685185186</v>
      </c>
      <c r="X128"/>
      <c r="Y128"/>
      <c r="Z128"/>
    </row>
    <row r="129" ht="25.5" customHeight="1">
      <c r="A129" t="inlineStr">
        <is>
          <t>SD-000125</t>
        </is>
      </c>
      <c r="B129" t="inlineStr">
        <is>
          <t>I Married the Other Woman's Billionaire Brother</t>
        </is>
      </c>
      <c r="C129"/>
      <c r="D129"/>
      <c r="E129"/>
      <c r="F129" t="inlineStr">
        <is>
          <t>爱情, 霸总, 复仇</t>
        </is>
      </c>
      <c r="G129" s="4">
        <v>46274</v>
      </c>
      <c r="H129" t="inlineStr">
        <is>
          <t>在推</t>
        </is>
      </c>
      <c r="I129"/>
      <c r="J129" t="inlineStr">
        <is>
          <t>ReelShort</t>
        </is>
      </c>
      <c r="K129" t="inlineStr">
        <is>
          <t>book_id=6a8bb851ca13d8a5ab03d72c；证据：https://dramashortstv.com/admin/pick?tab=row&amp;row=reelshort-6a8bb851ca13d8a5ab03d72c；开放素材1-6集已下载校验。计划2026-09-20，账号dramadetour0，3条，未制作完成、未发布。</t>
        </is>
      </c>
      <c r="L129" t="inlineStr">
        <is>
          <t>婚前背叛后转嫁情敌哥哥，背叛、换婚、护妻情绪线明确；2026-09-20滚动指标原值23655.2，较7天前净增14979.6，单位待核，不是我方收入。</t>
        </is>
      </c>
      <c r="M129"/>
      <c r="N129"/>
      <c r="O129"/>
      <c r="P129" t="inlineStr">
        <is>
          <t>英语</t>
        </is>
      </c>
      <c r="Q129" t="inlineStr">
        <is>
          <t>至真选剧台</t>
        </is>
      </c>
      <c r="R129" t="inlineStr">
        <is>
          <t>active</t>
        </is>
      </c>
      <c r="S129"/>
      <c r="T129" t="inlineStr">
        <is>
          <t>否</t>
        </is>
      </c>
      <c r="U129" t="inlineStr">
        <is>
          <t>Social</t>
        </is>
      </c>
      <c r="V129" s="5">
        <v>46285.56275462963</v>
      </c>
      <c r="W129" s="5">
        <v>46303.68681712963</v>
      </c>
      <c r="X129"/>
      <c r="Y129" t="inlineStr">
        <is>
          <t>待确认</t>
        </is>
      </c>
      <c r="Z129" t="inlineStr">
        <is>
          <t>["realshort-pick","cmVlbHNob3J0LTZhOGJiODUxY2ExM2Q4YTVhYjAzZDcyYw","en"]</t>
        </is>
      </c>
    </row>
    <row r="130" ht="25.5" customHeight="1">
      <c r="A130" t="inlineStr">
        <is>
          <t>SD-000126</t>
        </is>
      </c>
      <c r="B130" t="inlineStr">
        <is>
          <t>My Billionaire Husband Can Hear My Thoughts!</t>
        </is>
      </c>
      <c r="C130"/>
      <c r="D130"/>
      <c r="E130"/>
      <c r="F130" t="inlineStr">
        <is>
          <t>爱情, 霸总, 超能力</t>
        </is>
      </c>
      <c r="G130" s="4">
        <v>46276</v>
      </c>
      <c r="H130" t="inlineStr">
        <is>
          <t>在推</t>
        </is>
      </c>
      <c r="I130"/>
      <c r="J130" t="inlineStr">
        <is>
          <t>ReelShort</t>
        </is>
      </c>
      <c r="K130" t="inlineStr">
        <is>
          <t>book_id=6a9a2161ac321ce6950ca4f5；证据：https://dramashortstv.com/admin/pick?tab=row&amp;row=reelshort-6a9a2161ac321ce6950ca4f5；开放素材1-8集已下载校验。计划2026-09-21，账号dramadetour0，3条，未制作完成、未发布。</t>
        </is>
      </c>
      <c r="L130" t="inlineStr">
        <is>
          <t>读心设定与内心吐槽形成反差，适合与常规女频虐恋区分；2026-09-20滚动指标原值11310.4，较7天前净增8670.8，单位待核，不是我方收入。</t>
        </is>
      </c>
      <c r="M130"/>
      <c r="N130"/>
      <c r="O130"/>
      <c r="P130" t="inlineStr">
        <is>
          <t>英语</t>
        </is>
      </c>
      <c r="Q130" t="inlineStr">
        <is>
          <t>至真选剧台</t>
        </is>
      </c>
      <c r="R130" t="inlineStr">
        <is>
          <t>active</t>
        </is>
      </c>
      <c r="S130"/>
      <c r="T130" t="inlineStr">
        <is>
          <t>否</t>
        </is>
      </c>
      <c r="U130" t="inlineStr">
        <is>
          <t>Social</t>
        </is>
      </c>
      <c r="V130" s="5">
        <v>46285.56291666667</v>
      </c>
      <c r="W130" s="5">
        <v>46303.68681712963</v>
      </c>
      <c r="X130"/>
      <c r="Y130" t="inlineStr">
        <is>
          <t>待确认</t>
        </is>
      </c>
      <c r="Z130" t="inlineStr">
        <is>
          <t>["realshort-pick","cmVlbHNob3J0LTZhOWEyMTYxYWMzMjFjZTY5NTBjYTRmNQ","en"]</t>
        </is>
      </c>
    </row>
    <row r="131" ht="25.5" customHeight="1">
      <c r="A131" t="inlineStr">
        <is>
          <t>SD-000127</t>
        </is>
      </c>
      <c r="B131" t="inlineStr">
        <is>
          <t>Revenge Puck</t>
        </is>
      </c>
      <c r="C131" t="inlineStr">
        <is>
          <t>高璇</t>
        </is>
      </c>
      <c r="D131"/>
      <c r="E131"/>
      <c r="F131" t="inlineStr">
        <is>
          <t>爱情, 校园, 甜宠</t>
        </is>
      </c>
      <c r="G131" s="4">
        <v>46184</v>
      </c>
      <c r="H131" t="inlineStr">
        <is>
          <t>老剧</t>
        </is>
      </c>
      <c r="I131"/>
      <c r="J131" t="inlineStr">
        <is>
          <t>DramaBox</t>
        </is>
      </c>
      <c r="K131"/>
      <c r="L131"/>
      <c r="M131"/>
      <c r="N131"/>
      <c r="O131"/>
      <c r="P131" t="inlineStr">
        <is>
          <t>英语</t>
        </is>
      </c>
      <c r="Q131" t="inlineStr">
        <is>
          <t>鹊娱</t>
        </is>
      </c>
      <c r="R131" t="inlineStr">
        <is>
          <t>active</t>
        </is>
      </c>
      <c r="S131" t="inlineStr">
        <is>
          <t>SR-000380,SR-000381,SR-000382,SR-000383,SR-000384,SR-000449,SR-000506,SR-000511,SR-000512</t>
        </is>
      </c>
      <c r="T131" t="inlineStr">
        <is>
          <t>是</t>
        </is>
      </c>
      <c r="U131" t="inlineStr">
        <is>
          <t>高璇</t>
        </is>
      </c>
      <c r="V131" s="5">
        <v>46285.618310185186</v>
      </c>
      <c r="W131" s="5">
        <v>46303.68681712963</v>
      </c>
      <c r="X131"/>
      <c r="Y131" t="inlineStr">
        <is>
          <t>待确认</t>
        </is>
      </c>
      <c r="Z131" t="inlineStr">
        <is>
          <t>["realshort-pick","ZHJhbWFib3gtNDIwMDAwMTM0ODM","en"]</t>
        </is>
      </c>
    </row>
    <row r="132" ht="25.5" customHeight="1">
      <c r="A132" t="inlineStr">
        <is>
          <t>SD-000128</t>
        </is>
      </c>
      <c r="B132" t="inlineStr">
        <is>
          <t>Altarboy</t>
        </is>
      </c>
      <c r="C132" t="inlineStr">
        <is>
          <t>高璇</t>
        </is>
      </c>
      <c r="D132"/>
      <c r="E132"/>
      <c r="F132" t="inlineStr">
        <is>
          <t>lgbtq, 禁忌</t>
        </is>
      </c>
      <c r="G132" s="4">
        <v>46261</v>
      </c>
      <c r="H132" t="inlineStr">
        <is>
          <t>在推</t>
        </is>
      </c>
      <c r="I132"/>
      <c r="J132" t="inlineStr">
        <is>
          <t>ReelShort</t>
        </is>
      </c>
      <c r="K132"/>
      <c r="L132"/>
      <c r="M132"/>
      <c r="N132"/>
      <c r="O132"/>
      <c r="P132" t="inlineStr">
        <is>
          <t>英语</t>
        </is>
      </c>
      <c r="Q132" t="inlineStr">
        <is>
          <t>Reelshort榜单</t>
        </is>
      </c>
      <c r="R132" t="inlineStr">
        <is>
          <t>active</t>
        </is>
      </c>
      <c r="S132" t="inlineStr">
        <is>
          <t>SR-000391,SR-000392,SR-000393,SR-000438,SR-000439,SR-000440,SR-001362,SR-001363,SR-001364,SR-001365,SR-001366,SR-001367,SR-001479,SR-001480,SR-001481,SR-001482,SR-001483,SR-001484</t>
        </is>
      </c>
      <c r="T132" t="inlineStr">
        <is>
          <t>是</t>
        </is>
      </c>
      <c r="U132" t="inlineStr">
        <is>
          <t>高璇</t>
        </is>
      </c>
      <c r="V132" s="5">
        <v>46285.61833333333</v>
      </c>
      <c r="W132" s="5">
        <v>46303.68681712963</v>
      </c>
      <c r="X132"/>
      <c r="Y132" t="inlineStr">
        <is>
          <t>待确认</t>
        </is>
      </c>
      <c r="Z132" t="inlineStr">
        <is>
          <t>["realshort-pick","cmVlbHNob3J0LTZhNzYxOWQ0MWRjYmJkOGUxMjAxNWJmZQ","en"]</t>
        </is>
      </c>
    </row>
    <row r="133" ht="25.5" customHeight="1">
      <c r="A133" t="inlineStr">
        <is>
          <t>SD-000129</t>
        </is>
      </c>
      <c r="B133" t="inlineStr">
        <is>
          <t>Mafia Boss: Spoiling His Little Princess</t>
        </is>
      </c>
      <c r="C133" t="inlineStr">
        <is>
          <t>张凯风</t>
        </is>
      </c>
      <c r="D133"/>
      <c r="E133"/>
      <c r="F133" t="inlineStr">
        <is>
          <t>萌宝</t>
        </is>
      </c>
      <c r="G133" s="4">
        <v>46242</v>
      </c>
      <c r="H133" t="inlineStr">
        <is>
          <t>老剧</t>
        </is>
      </c>
      <c r="I133" t="inlineStr">
        <is>
          <t>在推</t>
        </is>
      </c>
      <c r="J133" t="inlineStr">
        <is>
          <t>其他</t>
        </is>
      </c>
      <c r="K133"/>
      <c r="L133"/>
      <c r="M133"/>
      <c r="N133"/>
      <c r="O133"/>
      <c r="P133" t="inlineStr">
        <is>
          <t>英语</t>
        </is>
      </c>
      <c r="Q133" t="inlineStr">
        <is>
          <t>七星剧浪</t>
        </is>
      </c>
      <c r="R133" t="inlineStr">
        <is>
          <t>active</t>
        </is>
      </c>
      <c r="S133" t="inlineStr">
        <is>
          <t>SR-000421,SR-000544,SR-000549</t>
        </is>
      </c>
      <c r="T133" t="inlineStr">
        <is>
          <t>是</t>
        </is>
      </c>
      <c r="U133" t="inlineStr">
        <is>
          <t>张凯风</t>
        </is>
      </c>
      <c r="V133" s="5">
        <v>46285.75371527778</v>
      </c>
      <c r="W133" s="5">
        <v>46294.72752314815</v>
      </c>
      <c r="X133"/>
      <c r="Y133"/>
      <c r="Z133"/>
    </row>
    <row r="134" ht="25.5" customHeight="1">
      <c r="A134" t="inlineStr">
        <is>
          <t>SD-000130</t>
        </is>
      </c>
      <c r="B134" t="inlineStr">
        <is>
          <t>Deny Me, Dragon King</t>
        </is>
      </c>
      <c r="C134" t="inlineStr">
        <is>
          <t>张凯风</t>
        </is>
      </c>
      <c r="D134"/>
      <c r="E134"/>
      <c r="F134" t="inlineStr">
        <is>
          <t>身份揭露, 离婚, 萌宝, 霸总</t>
        </is>
      </c>
      <c r="G134" s="4">
        <v>46234</v>
      </c>
      <c r="H134" t="inlineStr">
        <is>
          <t>老剧</t>
        </is>
      </c>
      <c r="I134" t="inlineStr">
        <is>
          <t>在推</t>
        </is>
      </c>
      <c r="J134" t="inlineStr">
        <is>
          <t>DramaBox</t>
        </is>
      </c>
      <c r="K134"/>
      <c r="L134"/>
      <c r="M134"/>
      <c r="N134"/>
      <c r="O134"/>
      <c r="P134" t="inlineStr">
        <is>
          <t>英语</t>
        </is>
      </c>
      <c r="Q134" t="inlineStr">
        <is>
          <t>七星剧浪</t>
        </is>
      </c>
      <c r="R134" t="inlineStr">
        <is>
          <t>active</t>
        </is>
      </c>
      <c r="S134" t="inlineStr">
        <is>
          <t>SR-000627,SR-000628</t>
        </is>
      </c>
      <c r="T134" t="inlineStr">
        <is>
          <t>是</t>
        </is>
      </c>
      <c r="U134" t="inlineStr">
        <is>
          <t>张凯风</t>
        </is>
      </c>
      <c r="V134" s="5">
        <v>46285.75740740741</v>
      </c>
      <c r="W134" s="5">
        <v>46303.68681712963</v>
      </c>
      <c r="X134"/>
      <c r="Y134" t="inlineStr">
        <is>
          <t>待确认</t>
        </is>
      </c>
      <c r="Z134" t="inlineStr">
        <is>
          <t>["realshort-pick","ZHJhbWFib3gtNDIwMDAwMjEzODI","en"]</t>
        </is>
      </c>
    </row>
    <row r="135" ht="25.5" customHeight="1">
      <c r="A135" t="inlineStr">
        <is>
          <t>SD-000131</t>
        </is>
      </c>
      <c r="B135" t="inlineStr">
        <is>
          <t>Exiled at Ten, Returned as the Beast Empress</t>
        </is>
      </c>
      <c r="C135" t="inlineStr">
        <is>
          <t>张凯风</t>
        </is>
      </c>
      <c r="D135"/>
      <c r="E135"/>
      <c r="F135" t="inlineStr">
        <is>
          <t>复仇, 狼人, 女王, 奇幻, 逆袭</t>
        </is>
      </c>
      <c r="G135" s="4">
        <v>46283</v>
      </c>
      <c r="H135" t="inlineStr">
        <is>
          <t>新剧</t>
        </is>
      </c>
      <c r="I135" t="inlineStr">
        <is>
          <t>新剧</t>
        </is>
      </c>
      <c r="J135" t="inlineStr">
        <is>
          <t>DramaBox</t>
        </is>
      </c>
      <c r="K135"/>
      <c r="L135"/>
      <c r="M135"/>
      <c r="N135"/>
      <c r="O135"/>
      <c r="P135" t="inlineStr">
        <is>
          <t>英语</t>
        </is>
      </c>
      <c r="Q135" t="inlineStr">
        <is>
          <t>七星剧浪</t>
        </is>
      </c>
      <c r="R135" t="inlineStr">
        <is>
          <t>active</t>
        </is>
      </c>
      <c r="S135" t="inlineStr">
        <is>
          <t>SR-000422,SR-000515,SR-000516,SR-000517</t>
        </is>
      </c>
      <c r="T135" t="inlineStr">
        <is>
          <t>是</t>
        </is>
      </c>
      <c r="U135" t="inlineStr">
        <is>
          <t>张凯风</t>
        </is>
      </c>
      <c r="V135" s="5">
        <v>46285.762453703705</v>
      </c>
      <c r="W135" s="5">
        <v>46287.734826388885</v>
      </c>
      <c r="X135"/>
      <c r="Y135"/>
      <c r="Z135"/>
    </row>
    <row r="136" ht="25.5" customHeight="1">
      <c r="A136" t="inlineStr">
        <is>
          <t>SD-000142</t>
        </is>
      </c>
      <c r="B136" t="inlineStr">
        <is>
          <t>The CEO's One Night Stand</t>
        </is>
      </c>
      <c r="C136" t="inlineStr">
        <is>
          <t>张凯风</t>
        </is>
      </c>
      <c r="D136"/>
      <c r="E136"/>
      <c r="F136" t="inlineStr">
        <is>
          <t>禁忌, 身份揭露, 职场, 爱情</t>
        </is>
      </c>
      <c r="G136" s="4">
        <v>46283</v>
      </c>
      <c r="H136" t="inlineStr">
        <is>
          <t>新剧</t>
        </is>
      </c>
      <c r="I136" t="inlineStr">
        <is>
          <t>新剧</t>
        </is>
      </c>
      <c r="J136" t="inlineStr">
        <is>
          <t>DramaBox</t>
        </is>
      </c>
      <c r="K136"/>
      <c r="L136"/>
      <c r="M136"/>
      <c r="N136"/>
      <c r="O136"/>
      <c r="P136" t="inlineStr">
        <is>
          <t>英语</t>
        </is>
      </c>
      <c r="Q136" t="inlineStr">
        <is>
          <t>七星剧浪</t>
        </is>
      </c>
      <c r="R136" t="inlineStr">
        <is>
          <t>active</t>
        </is>
      </c>
      <c r="S136" t="inlineStr">
        <is>
          <t>SR-000508,SR-000509,SR-000510</t>
        </is>
      </c>
      <c r="T136" t="inlineStr">
        <is>
          <t>是</t>
        </is>
      </c>
      <c r="U136" t="inlineStr">
        <is>
          <t>张凯风</t>
        </is>
      </c>
      <c r="V136" s="5">
        <v>46286.57412037037</v>
      </c>
      <c r="W136" s="5">
        <v>46294.72646990741</v>
      </c>
      <c r="X136"/>
      <c r="Y136"/>
      <c r="Z136"/>
    </row>
    <row r="137" ht="25.5" customHeight="1">
      <c r="A137" t="inlineStr">
        <is>
          <t>SD-000143</t>
        </is>
      </c>
      <c r="B137" t="inlineStr">
        <is>
          <t>Hearing the Black Card's Mind, I Became the Alpha's Luna</t>
        </is>
      </c>
      <c r="C137" t="inlineStr">
        <is>
          <t>张凯风</t>
        </is>
      </c>
      <c r="D137"/>
      <c r="E137"/>
      <c r="F137" t="inlineStr">
        <is>
          <t>爱情, 校园, 超能力</t>
        </is>
      </c>
      <c r="G137" s="4">
        <v>46283</v>
      </c>
      <c r="H137" t="inlineStr">
        <is>
          <t>新剧</t>
        </is>
      </c>
      <c r="I137" t="inlineStr">
        <is>
          <t>新剧</t>
        </is>
      </c>
      <c r="J137" t="inlineStr">
        <is>
          <t>DramaBox</t>
        </is>
      </c>
      <c r="K137"/>
      <c r="L137"/>
      <c r="M137"/>
      <c r="N137"/>
      <c r="O137"/>
      <c r="P137" t="inlineStr">
        <is>
          <t>英语</t>
        </is>
      </c>
      <c r="Q137" t="inlineStr">
        <is>
          <t>七星剧浪</t>
        </is>
      </c>
      <c r="R137" t="inlineStr">
        <is>
          <t>active</t>
        </is>
      </c>
      <c r="S137" t="inlineStr">
        <is>
          <t>SR-000521,SR-000522,SR-000523</t>
        </is>
      </c>
      <c r="T137" t="inlineStr">
        <is>
          <t>是</t>
        </is>
      </c>
      <c r="U137" t="inlineStr">
        <is>
          <t>张凯风</t>
        </is>
      </c>
      <c r="V137" s="5">
        <v>46286.576145833336</v>
      </c>
      <c r="W137" s="5">
        <v>46294.72728009259</v>
      </c>
      <c r="X137"/>
      <c r="Y137"/>
      <c r="Z137"/>
    </row>
    <row r="138" ht="25.5" customHeight="1">
      <c r="A138" t="inlineStr">
        <is>
          <t>SD-000144</t>
        </is>
      </c>
      <c r="B138" t="inlineStr">
        <is>
          <t>I Crashed His Wedding With My Sister's Coffin</t>
        </is>
      </c>
      <c r="C138" t="inlineStr">
        <is>
          <t>张凯风</t>
        </is>
      </c>
      <c r="D138"/>
      <c r="E138"/>
      <c r="F138" t="inlineStr">
        <is>
          <t>复仇, 奇幻, 超能力, 女王</t>
        </is>
      </c>
      <c r="G138" s="4">
        <v>46282</v>
      </c>
      <c r="H138" t="inlineStr">
        <is>
          <t>新剧</t>
        </is>
      </c>
      <c r="I138" t="inlineStr">
        <is>
          <t>新剧</t>
        </is>
      </c>
      <c r="J138" t="inlineStr">
        <is>
          <t>DramaBox</t>
        </is>
      </c>
      <c r="K138"/>
      <c r="L138"/>
      <c r="M138"/>
      <c r="N138"/>
      <c r="O138"/>
      <c r="P138" t="inlineStr">
        <is>
          <t>英语</t>
        </is>
      </c>
      <c r="Q138" t="inlineStr">
        <is>
          <t>七星剧浪</t>
        </is>
      </c>
      <c r="R138" t="inlineStr">
        <is>
          <t>active</t>
        </is>
      </c>
      <c r="S138" t="inlineStr">
        <is>
          <t>SR-000503,SR-000504,SR-000505</t>
        </is>
      </c>
      <c r="T138" t="inlineStr">
        <is>
          <t>是</t>
        </is>
      </c>
      <c r="U138" t="inlineStr">
        <is>
          <t>张凯风</t>
        </is>
      </c>
      <c r="V138" s="5">
        <v>46286.577002314814</v>
      </c>
      <c r="W138" s="5">
        <v>46294.72646990741</v>
      </c>
      <c r="X138"/>
      <c r="Y138"/>
      <c r="Z138"/>
    </row>
    <row r="139" ht="25.5" customHeight="1">
      <c r="A139" t="inlineStr">
        <is>
          <t>SD-000145</t>
        </is>
      </c>
      <c r="B139" t="inlineStr">
        <is>
          <t>Their War, Our Fate</t>
        </is>
      </c>
      <c r="C139" t="inlineStr">
        <is>
          <t>彭满</t>
        </is>
      </c>
      <c r="D139"/>
      <c r="E139"/>
      <c r="F139" t="inlineStr">
        <is>
          <t>lgbtq, 复仇, 虐恋, 爱情</t>
        </is>
      </c>
      <c r="G139" s="4">
        <v>46274</v>
      </c>
      <c r="H139" t="inlineStr">
        <is>
          <t>在推</t>
        </is>
      </c>
      <c r="I139" t="inlineStr">
        <is>
          <t>在推</t>
        </is>
      </c>
      <c r="J139" t="inlineStr">
        <is>
          <t>MoboReels</t>
        </is>
      </c>
      <c r="K139" t="inlineStr">
        <is>
          <t>tto锚点</t>
        </is>
      </c>
      <c r="L139"/>
      <c r="M139"/>
      <c r="N139"/>
      <c r="O139"/>
      <c r="P139" t="inlineStr">
        <is>
          <t>英语</t>
        </is>
      </c>
      <c r="Q139" t="inlineStr">
        <is>
          <t>MoBoost平台推荐</t>
        </is>
      </c>
      <c r="R139" t="inlineStr">
        <is>
          <t>active</t>
        </is>
      </c>
      <c r="S139" t="inlineStr">
        <is>
          <t>SR-000519,SR-000520</t>
        </is>
      </c>
      <c r="T139" t="inlineStr">
        <is>
          <t>是</t>
        </is>
      </c>
      <c r="U139" t="inlineStr">
        <is>
          <t>彭满</t>
        </is>
      </c>
      <c r="V139" s="5">
        <v>46286.57795138889</v>
      </c>
      <c r="W139" s="5">
        <v>46294.7277662037</v>
      </c>
      <c r="X139"/>
      <c r="Y139"/>
      <c r="Z139"/>
    </row>
    <row r="140" ht="25.5" customHeight="1">
      <c r="A140" t="inlineStr">
        <is>
          <t>SD-000147</t>
        </is>
      </c>
      <c r="B140" t="inlineStr">
        <is>
          <t>Bully at School, Sugar on Live</t>
        </is>
      </c>
      <c r="C140" t="inlineStr">
        <is>
          <t>张凯风, 彭满</t>
        </is>
      </c>
      <c r="D140"/>
      <c r="E140"/>
      <c r="F140" t="inlineStr">
        <is>
          <t>lgbtq, 校园, 身份揭露, 爱情</t>
        </is>
      </c>
      <c r="G140" s="4">
        <v>46284</v>
      </c>
      <c r="H140" t="inlineStr">
        <is>
          <t>新剧</t>
        </is>
      </c>
      <c r="I140" t="inlineStr">
        <is>
          <t>新剧</t>
        </is>
      </c>
      <c r="J140" t="inlineStr">
        <is>
          <t>ReelShort</t>
        </is>
      </c>
      <c r="K140" t="inlineStr">
        <is>
          <t>4734368
https://reelslink.com/cps/ucBOfW</t>
        </is>
      </c>
      <c r="L140"/>
      <c r="M140"/>
      <c r="N140"/>
      <c r="O140"/>
      <c r="P140" t="inlineStr">
        <is>
          <t>英语</t>
        </is>
      </c>
      <c r="Q140" t="inlineStr">
        <is>
          <t>七星剧浪</t>
        </is>
      </c>
      <c r="R140" t="inlineStr">
        <is>
          <t>active</t>
        </is>
      </c>
      <c r="S140" t="inlineStr">
        <is>
          <t>SR-000524,SR-000525,SR-000551,SR-000552,SR-000725,SR-000726,SR-000727</t>
        </is>
      </c>
      <c r="T140" t="inlineStr">
        <is>
          <t>是</t>
        </is>
      </c>
      <c r="U140" t="inlineStr">
        <is>
          <t>彭满</t>
        </is>
      </c>
      <c r="V140" s="5">
        <v>46286.579409722224</v>
      </c>
      <c r="W140" s="5">
        <v>46294.727685185186</v>
      </c>
      <c r="X140"/>
      <c r="Y140"/>
      <c r="Z140"/>
    </row>
    <row r="141" ht="25.5" customHeight="1">
      <c r="A141" t="inlineStr">
        <is>
          <t>SD-000148</t>
        </is>
      </c>
      <c r="B141" t="inlineStr">
        <is>
          <t>Poisoned by His Love</t>
        </is>
      </c>
      <c r="C141" t="inlineStr">
        <is>
          <t>张凯风</t>
        </is>
      </c>
      <c r="D141"/>
      <c r="E141"/>
      <c r="F141" t="inlineStr">
        <is>
          <t>霸总, 豪门, 爱情</t>
        </is>
      </c>
      <c r="G141" s="4">
        <v>46279</v>
      </c>
      <c r="H141" t="inlineStr">
        <is>
          <t>新剧</t>
        </is>
      </c>
      <c r="I141" t="inlineStr">
        <is>
          <t>新剧</t>
        </is>
      </c>
      <c r="J141" t="inlineStr">
        <is>
          <t>DramaBox</t>
        </is>
      </c>
      <c r="K141"/>
      <c r="L141"/>
      <c r="M141"/>
      <c r="N141"/>
      <c r="O141"/>
      <c r="P141" t="inlineStr">
        <is>
          <t>英语</t>
        </is>
      </c>
      <c r="Q141" t="inlineStr">
        <is>
          <t>七星剧浪</t>
        </is>
      </c>
      <c r="R141" t="inlineStr">
        <is>
          <t>active</t>
        </is>
      </c>
      <c r="S141" t="inlineStr">
        <is>
          <t>SR-000429,SR-000721,SR-000722,SR-000723</t>
        </is>
      </c>
      <c r="T141" t="inlineStr">
        <is>
          <t>是</t>
        </is>
      </c>
      <c r="U141" t="inlineStr">
        <is>
          <t>张凯风</t>
        </is>
      </c>
      <c r="V141" s="5">
        <v>46286.58204861111</v>
      </c>
      <c r="W141" s="5">
        <v>46303.68681712963</v>
      </c>
      <c r="X141"/>
      <c r="Y141" t="inlineStr">
        <is>
          <t>待确认</t>
        </is>
      </c>
      <c r="Z141" t="inlineStr">
        <is>
          <t>["realshort-pick","ZHJhbWFib3gtNDIwMDAwMjUyMjY","en"]</t>
        </is>
      </c>
    </row>
    <row r="142" ht="25.5" customHeight="1">
      <c r="A142" t="inlineStr">
        <is>
          <t>SD-000149</t>
        </is>
      </c>
      <c r="B142" t="inlineStr">
        <is>
          <t>The Stepbrother I Hate to Love</t>
        </is>
      </c>
      <c r="C142" t="inlineStr">
        <is>
          <t>彭满</t>
        </is>
      </c>
      <c r="D142"/>
      <c r="E142"/>
      <c r="F142" t="inlineStr">
        <is>
          <t>lgbtq, 校园</t>
        </is>
      </c>
      <c r="G142" s="4">
        <v>46206</v>
      </c>
      <c r="H142" t="inlineStr">
        <is>
          <t>老剧</t>
        </is>
      </c>
      <c r="I142" t="inlineStr">
        <is>
          <t>老剧</t>
        </is>
      </c>
      <c r="J142" t="inlineStr">
        <is>
          <t>ReelShort</t>
        </is>
      </c>
      <c r="K142" t="inlineStr">
        <is>
          <t>https://reelslink.com/cps/ojx1pP
4734425</t>
        </is>
      </c>
      <c r="L142"/>
      <c r="M142"/>
      <c r="N142"/>
      <c r="O142"/>
      <c r="P142" t="inlineStr">
        <is>
          <t>英语</t>
        </is>
      </c>
      <c r="Q142" t="inlineStr">
        <is>
          <t>选剧台</t>
        </is>
      </c>
      <c r="R142" t="inlineStr">
        <is>
          <t>active</t>
        </is>
      </c>
      <c r="S142" t="inlineStr">
        <is>
          <t>SR-000460,SR-000468,SR-001407,SR-001408,SR-001409,SR-001410,SR-001411,SR-001412,SR-001491,SR-001492,SR-001493,SR-001494,SR-001495,SR-001496</t>
        </is>
      </c>
      <c r="T142" t="inlineStr">
        <is>
          <t>是</t>
        </is>
      </c>
      <c r="U142" t="inlineStr">
        <is>
          <t>彭满</t>
        </is>
      </c>
      <c r="V142" s="5">
        <v>46286.58322916667</v>
      </c>
      <c r="W142" s="5">
        <v>46303.68681712963</v>
      </c>
      <c r="X142"/>
      <c r="Y142" t="inlineStr">
        <is>
          <t>待确认</t>
        </is>
      </c>
      <c r="Z142" t="inlineStr">
        <is>
          <t>["realshort-pick","cmVlbHNob3J0LTZhM2UxOTdhMWYwMWI1MDc2NzA1NTAwMA","en"]</t>
        </is>
      </c>
    </row>
    <row r="143" ht="25.5" customHeight="1">
      <c r="A143" t="inlineStr">
        <is>
          <t>SD-000152</t>
        </is>
      </c>
      <c r="B143" t="inlineStr">
        <is>
          <t>The Last Seven Tears of The Mermaid Bride</t>
        </is>
      </c>
      <c r="C143" t="inlineStr">
        <is>
          <t>张凯风</t>
        </is>
      </c>
      <c r="D143"/>
      <c r="E143"/>
      <c r="F143" t="inlineStr">
        <is>
          <t>虐恋, 奇幻</t>
        </is>
      </c>
      <c r="G143" s="4">
        <v>46283</v>
      </c>
      <c r="H143" t="inlineStr">
        <is>
          <t>新剧</t>
        </is>
      </c>
      <c r="I143" t="inlineStr">
        <is>
          <t>新剧</t>
        </is>
      </c>
      <c r="J143" t="inlineStr">
        <is>
          <t>DramaBox</t>
        </is>
      </c>
      <c r="K143"/>
      <c r="L143"/>
      <c r="M143"/>
      <c r="N143"/>
      <c r="O143"/>
      <c r="P143" t="inlineStr">
        <is>
          <t>英语</t>
        </is>
      </c>
      <c r="Q143" t="inlineStr">
        <is>
          <t>七星剧浪</t>
        </is>
      </c>
      <c r="R143" t="inlineStr">
        <is>
          <t>active</t>
        </is>
      </c>
      <c r="S143" t="inlineStr">
        <is>
          <t>SR-000424,SR-000629,SR-000630</t>
        </is>
      </c>
      <c r="T143" t="inlineStr">
        <is>
          <t>是</t>
        </is>
      </c>
      <c r="U143" t="inlineStr">
        <is>
          <t>张凯风</t>
        </is>
      </c>
      <c r="V143" s="5">
        <v>46286.58547453704</v>
      </c>
      <c r="W143" s="5">
        <v>46289.78581018518</v>
      </c>
      <c r="X143"/>
      <c r="Y143"/>
      <c r="Z143"/>
    </row>
    <row r="144" ht="25.5" customHeight="1">
      <c r="A144" t="inlineStr">
        <is>
          <t>SD-000153</t>
        </is>
      </c>
      <c r="B144" t="inlineStr">
        <is>
          <t>Lion hearted Love</t>
        </is>
      </c>
      <c r="C144" t="inlineStr">
        <is>
          <t>彭满</t>
        </is>
      </c>
      <c r="D144"/>
      <c r="E144"/>
      <c r="F144" t="inlineStr">
        <is>
          <t>lgbtq</t>
        </is>
      </c>
      <c r="G144" s="4">
        <v>46284</v>
      </c>
      <c r="H144" t="inlineStr">
        <is>
          <t>新剧</t>
        </is>
      </c>
      <c r="I144" t="inlineStr">
        <is>
          <t>新剧</t>
        </is>
      </c>
      <c r="J144" t="inlineStr">
        <is>
          <t>其他</t>
        </is>
      </c>
      <c r="K144" t="inlineStr">
        <is>
          <t>🌟 Continue the story here
👉🏻 📲 Find the full series on the "kalostv"app
🔍 Look up "01C31C", to enjoy every episode✨!
https://link.inbeidou.cn/link/kalostv/serial/2scGeOI9/11</t>
        </is>
      </c>
      <c r="L144"/>
      <c r="M144"/>
      <c r="N144"/>
      <c r="O144"/>
      <c r="P144"/>
      <c r="Q144"/>
      <c r="R144"/>
      <c r="S144" t="inlineStr">
        <is>
          <t>SR-000459,SR-000464,SR-000467</t>
        </is>
      </c>
      <c r="T144" t="inlineStr">
        <is>
          <t>是</t>
        </is>
      </c>
      <c r="U144" t="inlineStr">
        <is>
          <t>张凯风</t>
        </is>
      </c>
      <c r="V144" s="5">
        <v>46286.58584490741</v>
      </c>
      <c r="W144" s="5">
        <v>46287.62534722222</v>
      </c>
      <c r="X144"/>
      <c r="Y144"/>
      <c r="Z144"/>
    </row>
    <row r="145" ht="25.5" customHeight="1">
      <c r="A145" t="inlineStr">
        <is>
          <t>SD-000185</t>
        </is>
      </c>
      <c r="B145" t="inlineStr">
        <is>
          <t>The Unbreakables: Super Son Returns</t>
        </is>
      </c>
      <c r="C145" t="inlineStr">
        <is>
          <t>张凯风, 彭满</t>
        </is>
      </c>
      <c r="D145"/>
      <c r="E145"/>
      <c r="F145" t="inlineStr">
        <is>
          <t>身份揭露, 超能力, 男性, 家庭</t>
        </is>
      </c>
      <c r="G145" s="4">
        <v>46285</v>
      </c>
      <c r="H145" t="inlineStr">
        <is>
          <t>新剧</t>
        </is>
      </c>
      <c r="I145" t="inlineStr">
        <is>
          <t>新剧</t>
        </is>
      </c>
      <c r="J145" t="inlineStr">
        <is>
          <t>ReelShort</t>
        </is>
      </c>
      <c r="K145" t="inlineStr">
        <is>
          <t>彭满本次推荐：原标签 男性、系列、所有年龄段、超级战士、坚强、乔克；RS Boost ID 4935426；推广链接 https://reelslink.com/cps/TH3xVj；建议6条；资料页 https://dramashortstv.com/admin/pick?tab=row&amp;lang=%E8%8B%B1%E8%AF%AD&amp;size=100&amp;row=reelshort-6aa9f4450efc92eabb076257&amp;from=all</t>
        </is>
      </c>
      <c r="L145"/>
      <c r="M145"/>
      <c r="N145"/>
      <c r="O145"/>
      <c r="P145" t="inlineStr">
        <is>
          <t>英语</t>
        </is>
      </c>
      <c r="Q145" t="inlineStr">
        <is>
          <t>reelshort</t>
        </is>
      </c>
      <c r="R145" t="inlineStr">
        <is>
          <t>active</t>
        </is>
      </c>
      <c r="S145" t="inlineStr">
        <is>
          <t>SR-000526,SR-000527,SR-000550,SR-000858,SR-000859,SR-000860,SR-000861,SR-000862,SR-000863</t>
        </is>
      </c>
      <c r="T145" t="inlineStr">
        <is>
          <t>是</t>
        </is>
      </c>
      <c r="U145" t="inlineStr">
        <is>
          <t>张凯风</t>
        </is>
      </c>
      <c r="V145" s="5">
        <v>46286.732141203705</v>
      </c>
      <c r="W145" s="5">
        <v>46303.68681712963</v>
      </c>
      <c r="X145"/>
      <c r="Y145" t="inlineStr">
        <is>
          <t>待确认</t>
        </is>
      </c>
      <c r="Z145" t="inlineStr">
        <is>
          <t>["realshort-pick","cmVlbHNob3J0LTZhYTlmNDQ1MGVmYzkyZWFiYjA3NjI1Nw","en"]</t>
        </is>
      </c>
    </row>
    <row r="146" ht="25.5" customHeight="1">
      <c r="A146" t="inlineStr">
        <is>
          <t>SD-000187</t>
        </is>
      </c>
      <c r="B146" t="inlineStr">
        <is>
          <t>The Frozen Lycan King Claims His Bride</t>
        </is>
      </c>
      <c r="C146" t="inlineStr">
        <is>
          <t>张凯风</t>
        </is>
      </c>
      <c r="D146"/>
      <c r="E146"/>
      <c r="F146" t="inlineStr">
        <is>
          <t>扮猪吃虎, 狼人</t>
        </is>
      </c>
      <c r="G146" s="4">
        <v>46280</v>
      </c>
      <c r="H146" t="inlineStr">
        <is>
          <t>新剧</t>
        </is>
      </c>
      <c r="I146" t="inlineStr">
        <is>
          <t>新剧</t>
        </is>
      </c>
      <c r="J146" t="inlineStr">
        <is>
          <t>ReelShort</t>
        </is>
      </c>
      <c r="K146"/>
      <c r="L146"/>
      <c r="M146"/>
      <c r="N146"/>
      <c r="O146"/>
      <c r="P146" t="inlineStr">
        <is>
          <t>英语</t>
        </is>
      </c>
      <c r="Q146" t="inlineStr">
        <is>
          <t>reelshort</t>
        </is>
      </c>
      <c r="R146" t="inlineStr">
        <is>
          <t>active</t>
        </is>
      </c>
      <c r="S146" t="inlineStr">
        <is>
          <t>SR-000501,SR-000502,SR-000930</t>
        </is>
      </c>
      <c r="T146" t="inlineStr">
        <is>
          <t>是</t>
        </is>
      </c>
      <c r="U146" t="inlineStr">
        <is>
          <t>张凯风</t>
        </is>
      </c>
      <c r="V146" s="5">
        <v>46286.764375</v>
      </c>
      <c r="W146" s="5">
        <v>46295.148460648146</v>
      </c>
      <c r="X146"/>
      <c r="Y146"/>
      <c r="Z146"/>
    </row>
    <row r="147" ht="25.5" customHeight="1">
      <c r="A147" t="inlineStr">
        <is>
          <t>SD-000188</t>
        </is>
      </c>
      <c r="B147" t="inlineStr">
        <is>
          <t>Blood Lion: The Sacrificial Cage</t>
        </is>
      </c>
      <c r="C147" t="inlineStr">
        <is>
          <t>张凯风</t>
        </is>
      </c>
      <c r="D147"/>
      <c r="E147"/>
      <c r="F147" t="inlineStr">
        <is>
          <t>lgbtq, 奇幻, 复仇</t>
        </is>
      </c>
      <c r="G147" s="4">
        <v>46258</v>
      </c>
      <c r="H147" t="inlineStr">
        <is>
          <t>在推</t>
        </is>
      </c>
      <c r="I147" t="inlineStr">
        <is>
          <t>在推</t>
        </is>
      </c>
      <c r="J147" t="inlineStr">
        <is>
          <t>ReelShort</t>
        </is>
      </c>
      <c r="K147"/>
      <c r="L147"/>
      <c r="M147"/>
      <c r="N147"/>
      <c r="O147"/>
      <c r="P147" t="inlineStr">
        <is>
          <t>英语</t>
        </is>
      </c>
      <c r="Q147" t="inlineStr">
        <is>
          <t>reelshort</t>
        </is>
      </c>
      <c r="R147" t="inlineStr">
        <is>
          <t>active</t>
        </is>
      </c>
      <c r="S147"/>
      <c r="T147" t="inlineStr">
        <is>
          <t>否</t>
        </is>
      </c>
      <c r="U147" t="inlineStr">
        <is>
          <t>张凯风</t>
        </is>
      </c>
      <c r="V147" s="5">
        <v>46286.77452546296</v>
      </c>
      <c r="W147" s="5">
        <v>46303.68681712963</v>
      </c>
      <c r="X147"/>
      <c r="Y147" t="inlineStr">
        <is>
          <t>待确认</t>
        </is>
      </c>
      <c r="Z147" t="inlineStr">
        <is>
          <t>["realshort-pick","cmVlbHNob3J0LTZhODY2Yzk4NWU4Nzc3YjA0YTBkYTJkOQ","en"]</t>
        </is>
      </c>
    </row>
    <row r="148" ht="25.5" customHeight="1">
      <c r="A148" t="inlineStr">
        <is>
          <t>SD-000189</t>
        </is>
      </c>
      <c r="B148" t="inlineStr">
        <is>
          <t>Betrayed, Broken, But Crowned the Dragon King's Queen</t>
        </is>
      </c>
      <c r="C148" t="inlineStr">
        <is>
          <t>张凯风</t>
        </is>
      </c>
      <c r="D148"/>
      <c r="E148"/>
      <c r="F148" t="inlineStr">
        <is>
          <t>女王, 复仇, 奇幻</t>
        </is>
      </c>
      <c r="G148" s="4">
        <v>46285</v>
      </c>
      <c r="H148" t="inlineStr">
        <is>
          <t>新剧</t>
        </is>
      </c>
      <c r="I148" t="inlineStr">
        <is>
          <t>新剧</t>
        </is>
      </c>
      <c r="J148" t="inlineStr">
        <is>
          <t>ReelShort</t>
        </is>
      </c>
      <c r="K148"/>
      <c r="L148"/>
      <c r="M148"/>
      <c r="N148"/>
      <c r="O148"/>
      <c r="P148" t="inlineStr">
        <is>
          <t>英语</t>
        </is>
      </c>
      <c r="Q148" t="inlineStr">
        <is>
          <t>reelshort</t>
        </is>
      </c>
      <c r="R148" t="inlineStr">
        <is>
          <t>active</t>
        </is>
      </c>
      <c r="S148" t="inlineStr">
        <is>
          <t>SR-000437,SR-000553,SR-000554</t>
        </is>
      </c>
      <c r="T148" t="inlineStr">
        <is>
          <t>是</t>
        </is>
      </c>
      <c r="U148" t="inlineStr">
        <is>
          <t>张凯风</t>
        </is>
      </c>
      <c r="V148" s="5">
        <v>46287.41881944444</v>
      </c>
      <c r="W148" s="5">
        <v>46288.60493055556</v>
      </c>
      <c r="X148"/>
      <c r="Y148"/>
      <c r="Z148"/>
    </row>
    <row r="149" ht="25.5" customHeight="1">
      <c r="A149" t="inlineStr">
        <is>
          <t>SD-000190</t>
        </is>
      </c>
      <c r="B149" t="inlineStr">
        <is>
          <t>Bound by the Demon Lord: Obsession 100%</t>
        </is>
      </c>
      <c r="C149" t="inlineStr">
        <is>
          <t>张凯风</t>
        </is>
      </c>
      <c r="D149"/>
      <c r="E149"/>
      <c r="F149" t="inlineStr">
        <is>
          <t>奇幻, 爱情, 身份揭露</t>
        </is>
      </c>
      <c r="G149" s="4">
        <v>46286</v>
      </c>
      <c r="H149" t="inlineStr">
        <is>
          <t>新剧</t>
        </is>
      </c>
      <c r="I149" t="inlineStr">
        <is>
          <t>新剧</t>
        </is>
      </c>
      <c r="J149" t="inlineStr">
        <is>
          <t>DramaBox</t>
        </is>
      </c>
      <c r="K149" t="inlineStr">
        <is>
          <t>13</t>
        </is>
      </c>
      <c r="L149"/>
      <c r="M149"/>
      <c r="N149"/>
      <c r="O149"/>
      <c r="P149" t="inlineStr">
        <is>
          <t>英语</t>
        </is>
      </c>
      <c r="Q149" t="inlineStr">
        <is>
          <t>七星剧浪</t>
        </is>
      </c>
      <c r="R149" t="inlineStr">
        <is>
          <t>active</t>
        </is>
      </c>
      <c r="S149" t="inlineStr">
        <is>
          <t>SR-000470,SR-000471,SR-000472</t>
        </is>
      </c>
      <c r="T149" t="inlineStr">
        <is>
          <t>是</t>
        </is>
      </c>
      <c r="U149" t="inlineStr">
        <is>
          <t>张凯风</t>
        </is>
      </c>
      <c r="V149" s="5">
        <v>46287.42722222222</v>
      </c>
      <c r="W149" s="5">
        <v>46287.6337037037</v>
      </c>
      <c r="X149"/>
      <c r="Y149"/>
      <c r="Z149"/>
    </row>
    <row r="150" ht="25.5" customHeight="1">
      <c r="A150" t="inlineStr">
        <is>
          <t>SD-000191</t>
        </is>
      </c>
      <c r="B150" t="inlineStr">
        <is>
          <t>Call Me a Substitute? Kill Me and Your Mistress Dies Too</t>
        </is>
      </c>
      <c r="C150" t="inlineStr">
        <is>
          <t>张凯风</t>
        </is>
      </c>
      <c r="D150"/>
      <c r="E150"/>
      <c r="F150" t="inlineStr">
        <is>
          <t>复仇, 逆袭, 女王</t>
        </is>
      </c>
      <c r="G150" s="4">
        <v>46286</v>
      </c>
      <c r="H150" t="inlineStr">
        <is>
          <t>新剧</t>
        </is>
      </c>
      <c r="I150" t="inlineStr">
        <is>
          <t>新剧</t>
        </is>
      </c>
      <c r="J150" t="inlineStr">
        <is>
          <t>DramaBox</t>
        </is>
      </c>
      <c r="K150" t="inlineStr">
        <is>
          <t>22</t>
        </is>
      </c>
      <c r="L150"/>
      <c r="M150"/>
      <c r="N150"/>
      <c r="O150"/>
      <c r="P150" t="inlineStr">
        <is>
          <t>英语</t>
        </is>
      </c>
      <c r="Q150" t="inlineStr">
        <is>
          <t>七星剧浪</t>
        </is>
      </c>
      <c r="R150" t="inlineStr">
        <is>
          <t>active</t>
        </is>
      </c>
      <c r="S150" t="inlineStr">
        <is>
          <t>SR-000473,SR-000474</t>
        </is>
      </c>
      <c r="T150" t="inlineStr">
        <is>
          <t>是</t>
        </is>
      </c>
      <c r="U150" t="inlineStr">
        <is>
          <t>张凯风</t>
        </is>
      </c>
      <c r="V150" s="5">
        <v>46287.43141203704</v>
      </c>
      <c r="W150" s="5">
        <v>46294.72793981482</v>
      </c>
      <c r="X150"/>
      <c r="Y150"/>
      <c r="Z150"/>
    </row>
    <row r="151" ht="25.5" customHeight="1">
      <c r="A151" t="inlineStr">
        <is>
          <t>SD-000192</t>
        </is>
      </c>
      <c r="B151" t="inlineStr">
        <is>
          <t>My Trash Pup Is Fenrir</t>
        </is>
      </c>
      <c r="C151" t="inlineStr">
        <is>
          <t>张凯风</t>
        </is>
      </c>
      <c r="D151"/>
      <c r="E151"/>
      <c r="F151" t="inlineStr">
        <is>
          <t>男性, 爱情</t>
        </is>
      </c>
      <c r="G151" s="4">
        <v>46286</v>
      </c>
      <c r="H151" t="inlineStr">
        <is>
          <t>新剧</t>
        </is>
      </c>
      <c r="I151" t="inlineStr">
        <is>
          <t>新剧</t>
        </is>
      </c>
      <c r="J151" t="inlineStr">
        <is>
          <t>DramaBox</t>
        </is>
      </c>
      <c r="K151" t="inlineStr">
        <is>
          <t>12</t>
        </is>
      </c>
      <c r="L151"/>
      <c r="M151"/>
      <c r="N151"/>
      <c r="O151"/>
      <c r="P151" t="inlineStr">
        <is>
          <t>英语</t>
        </is>
      </c>
      <c r="Q151" t="inlineStr">
        <is>
          <t>七星剧浪</t>
        </is>
      </c>
      <c r="R151" t="inlineStr">
        <is>
          <t>active</t>
        </is>
      </c>
      <c r="S151" t="inlineStr">
        <is>
          <t>SR-000482,SR-000483,SR-000484</t>
        </is>
      </c>
      <c r="T151" t="inlineStr">
        <is>
          <t>是</t>
        </is>
      </c>
      <c r="U151" t="inlineStr">
        <is>
          <t>张凯风</t>
        </is>
      </c>
      <c r="V151" s="5">
        <v>46287.44293981481</v>
      </c>
      <c r="W151" s="5">
        <v>46303.68681712963</v>
      </c>
      <c r="X151"/>
      <c r="Y151" t="inlineStr">
        <is>
          <t>待确认</t>
        </is>
      </c>
      <c r="Z151" t="inlineStr">
        <is>
          <t>["realshort-pick","ZHJhbWFib3gtNDIwMDAwMjU5ODQ","en"]</t>
        </is>
      </c>
    </row>
    <row r="152" ht="25.5" customHeight="1">
      <c r="A152" t="inlineStr">
        <is>
          <t>SD-000193</t>
        </is>
      </c>
      <c r="B152" t="inlineStr">
        <is>
          <t>The 7-Year-Old Boxing Champion</t>
        </is>
      </c>
      <c r="C152" t="inlineStr">
        <is>
          <t>高璇, 彭满</t>
        </is>
      </c>
      <c r="D152" t="inlineStr">
        <is>
          <t>Phone-10</t>
        </is>
      </c>
      <c r="E152" t="inlineStr">
        <is>
          <t>dramaexpedition</t>
        </is>
      </c>
      <c r="F152" t="inlineStr">
        <is>
          <t>萌宝, 逆袭, 重生</t>
        </is>
      </c>
      <c r="G152" s="4">
        <v>46277</v>
      </c>
      <c r="H152" t="inlineStr">
        <is>
          <t>在推</t>
        </is>
      </c>
      <c r="I152" t="inlineStr">
        <is>
          <t>在推</t>
        </is>
      </c>
      <c r="J152" t="inlineStr">
        <is>
          <t>MoboReels</t>
        </is>
      </c>
      <c r="K152"/>
      <c r="L152"/>
      <c r="M152"/>
      <c r="N152"/>
      <c r="O152"/>
      <c r="P152" t="inlineStr">
        <is>
          <t>英语</t>
        </is>
      </c>
      <c r="Q152" t="inlineStr">
        <is>
          <t>MoBoost平台推荐</t>
        </is>
      </c>
      <c r="R152" t="inlineStr">
        <is>
          <t>active</t>
        </is>
      </c>
      <c r="S152" t="inlineStr">
        <is>
          <t>SR-000579,SR-000580,SR-000581,SR-000675,SR-000676,SR-000677,SR-000826,SR-000827</t>
        </is>
      </c>
      <c r="T152" t="inlineStr">
        <is>
          <t>是</t>
        </is>
      </c>
      <c r="U152" t="inlineStr">
        <is>
          <t>高璇</t>
        </is>
      </c>
      <c r="V152" s="5">
        <v>46287.45361111111</v>
      </c>
      <c r="W152" s="5">
        <v>46295.67663194444</v>
      </c>
      <c r="X152"/>
      <c r="Y152"/>
      <c r="Z152"/>
    </row>
    <row r="153" ht="25.5" customHeight="1">
      <c r="A153" t="inlineStr">
        <is>
          <t>SD-000195</t>
        </is>
      </c>
      <c r="B153" t="inlineStr">
        <is>
          <t>Gobierno el harén del yermo</t>
        </is>
      </c>
      <c r="C153" t="inlineStr">
        <is>
          <t>高璇</t>
        </is>
      </c>
      <c r="D153"/>
      <c r="E153"/>
      <c r="F153" t="inlineStr">
        <is>
          <t>校园, 超能力</t>
        </is>
      </c>
      <c r="G153" s="4">
        <v>46274</v>
      </c>
      <c r="H153" t="inlineStr">
        <is>
          <t>在推</t>
        </is>
      </c>
      <c r="I153" t="inlineStr">
        <is>
          <t>在推</t>
        </is>
      </c>
      <c r="J153" t="inlineStr">
        <is>
          <t>ReelShort</t>
        </is>
      </c>
      <c r="K153" t="inlineStr">
        <is>
          <t>4737389</t>
        </is>
      </c>
      <c r="L153"/>
      <c r="M153"/>
      <c r="N153"/>
      <c r="O153"/>
      <c r="P153" t="inlineStr">
        <is>
          <t>英语</t>
        </is>
      </c>
      <c r="Q153" t="inlineStr">
        <is>
          <t>Reelshort榜单</t>
        </is>
      </c>
      <c r="R153" t="inlineStr">
        <is>
          <t>active</t>
        </is>
      </c>
      <c r="S153" t="inlineStr">
        <is>
          <t>SR-000444,SR-000445,SR-000446,SR-000447,SR-000448,SR-000834</t>
        </is>
      </c>
      <c r="T153" t="inlineStr">
        <is>
          <t>是</t>
        </is>
      </c>
      <c r="U153" t="inlineStr">
        <is>
          <t>高璇</t>
        </is>
      </c>
      <c r="V153" s="5">
        <v>46287.45517361111</v>
      </c>
      <c r="W153" s="5">
        <v>46294.480833333335</v>
      </c>
      <c r="X153"/>
      <c r="Y153"/>
      <c r="Z153"/>
    </row>
    <row r="154" ht="25.5" customHeight="1">
      <c r="A154" t="inlineStr">
        <is>
          <t>SD-000196</t>
        </is>
      </c>
      <c r="B154" t="inlineStr">
        <is>
          <t>He Broke the Heart That Saved Him</t>
        </is>
      </c>
      <c r="C154" t="inlineStr">
        <is>
          <t>张凯风, 高璇</t>
        </is>
      </c>
      <c r="D154"/>
      <c r="E154"/>
      <c r="F154" t="inlineStr">
        <is>
          <t>虐恋, 离婚, 爱情</t>
        </is>
      </c>
      <c r="G154" s="4">
        <v>46265</v>
      </c>
      <c r="H154" t="inlineStr">
        <is>
          <t>在推</t>
        </is>
      </c>
      <c r="I154" t="inlineStr">
        <is>
          <t>在推</t>
        </is>
      </c>
      <c r="J154" t="inlineStr">
        <is>
          <t>DramaBox</t>
        </is>
      </c>
      <c r="K154" t="inlineStr">
        <is>
          <t>12/27</t>
        </is>
      </c>
      <c r="L154"/>
      <c r="M154"/>
      <c r="N154"/>
      <c r="O154"/>
      <c r="P154" t="inlineStr">
        <is>
          <t>英语</t>
        </is>
      </c>
      <c r="Q154" t="inlineStr">
        <is>
          <t>七星剧浪</t>
        </is>
      </c>
      <c r="R154" t="inlineStr">
        <is>
          <t>active</t>
        </is>
      </c>
      <c r="S154" t="inlineStr">
        <is>
          <t>SR-000824,SR-000822,SR-000820</t>
        </is>
      </c>
      <c r="T154" t="inlineStr">
        <is>
          <t>是</t>
        </is>
      </c>
      <c r="U154" t="inlineStr">
        <is>
          <t>张凯风</t>
        </is>
      </c>
      <c r="V154" s="5">
        <v>46287.45648148148</v>
      </c>
      <c r="W154" s="5">
        <v>46295.67358796296</v>
      </c>
      <c r="X154"/>
      <c r="Y154"/>
      <c r="Z154"/>
    </row>
    <row r="155" ht="25.5" customHeight="1">
      <c r="A155" t="inlineStr">
        <is>
          <t>SD-000197</t>
        </is>
      </c>
      <c r="B155" t="inlineStr">
        <is>
          <t>Dark Notes</t>
        </is>
      </c>
      <c r="C155" t="inlineStr">
        <is>
          <t>马博洋</t>
        </is>
      </c>
      <c r="D155"/>
      <c r="E155"/>
      <c r="F155" t="inlineStr">
        <is>
          <t>禁忌, 身份揭露, 爱情</t>
        </is>
      </c>
      <c r="G155" s="4">
        <v>46172</v>
      </c>
      <c r="H155" t="inlineStr">
        <is>
          <t>老剧</t>
        </is>
      </c>
      <c r="I155" t="inlineStr">
        <is>
          <t>老剧</t>
        </is>
      </c>
      <c r="J155" t="inlineStr">
        <is>
          <t>ReelShort</t>
        </is>
      </c>
      <c r="K155" t="inlineStr">
        <is>
          <t>4718190</t>
        </is>
      </c>
      <c r="L155"/>
      <c r="M155"/>
      <c r="N155"/>
      <c r="O155"/>
      <c r="P155" t="inlineStr">
        <is>
          <t>英语</t>
        </is>
      </c>
      <c r="Q155" t="inlineStr">
        <is>
          <t>reelshort</t>
        </is>
      </c>
      <c r="R155" t="inlineStr">
        <is>
          <t>active</t>
        </is>
      </c>
      <c r="S155" t="inlineStr">
        <is>
          <t>SR-000548,SR-000566,SR-000567,SR-000568,SR-000569,SR-000570</t>
        </is>
      </c>
      <c r="T155" t="inlineStr">
        <is>
          <t>是</t>
        </is>
      </c>
      <c r="U155" t="inlineStr">
        <is>
          <t>高璇</t>
        </is>
      </c>
      <c r="V155" s="5">
        <v>46287.45712962963</v>
      </c>
      <c r="W155" s="5">
        <v>46303.68681712963</v>
      </c>
      <c r="X155"/>
      <c r="Y155" t="inlineStr">
        <is>
          <t>待确认</t>
        </is>
      </c>
      <c r="Z155" t="inlineStr">
        <is>
          <t>["realshort-pick","cmVlbHNob3J0LTZhMGNiOTlhYzIzMDhiY2Q1MzA4YmM1OQ","en"]</t>
        </is>
      </c>
    </row>
    <row r="156" ht="25.5" customHeight="1">
      <c r="A156" t="inlineStr">
        <is>
          <t>SD-000198</t>
        </is>
      </c>
      <c r="B156" t="inlineStr">
        <is>
          <t>Secret Dragon</t>
        </is>
      </c>
      <c r="C156" t="inlineStr">
        <is>
          <t>马博洋</t>
        </is>
      </c>
      <c r="D156"/>
      <c r="E156"/>
      <c r="F156" t="inlineStr">
        <is>
          <t>复仇, 扮猪吃虎</t>
        </is>
      </c>
      <c r="G156" s="4">
        <v>46267</v>
      </c>
      <c r="H156" t="inlineStr">
        <is>
          <t>在推</t>
        </is>
      </c>
      <c r="I156" t="inlineStr">
        <is>
          <t>在推</t>
        </is>
      </c>
      <c r="J156" t="inlineStr">
        <is>
          <t>ReelShort</t>
        </is>
      </c>
      <c r="K156" t="inlineStr">
        <is>
          <t>4645291</t>
        </is>
      </c>
      <c r="L156"/>
      <c r="M156"/>
      <c r="N156"/>
      <c r="O156"/>
      <c r="P156" t="inlineStr">
        <is>
          <t>英语</t>
        </is>
      </c>
      <c r="Q156" t="inlineStr">
        <is>
          <t>reelshort</t>
        </is>
      </c>
      <c r="R156" t="inlineStr">
        <is>
          <t>active</t>
        </is>
      </c>
      <c r="S156" t="inlineStr">
        <is>
          <t>SR-000639,SR-000640,SR-000641,SR-000642,SR-000643,SR-000644,SR-000738,SR-000740,SR-000743,SR-000745,SR-000749,SR-000751</t>
        </is>
      </c>
      <c r="T156" t="inlineStr">
        <is>
          <t>是</t>
        </is>
      </c>
      <c r="U156" t="inlineStr">
        <is>
          <t>高璇</t>
        </is>
      </c>
      <c r="V156" s="5">
        <v>46287.45866898148</v>
      </c>
      <c r="W156" s="5">
        <v>46303.68681712963</v>
      </c>
      <c r="X156"/>
      <c r="Y156" t="inlineStr">
        <is>
          <t>待确认</t>
        </is>
      </c>
      <c r="Z156" t="inlineStr">
        <is>
          <t>["realshort-pick","cmVlbHNob3J0LTZhOTRkZmM2NTI1YTBmMGIwNTA3MjE2YQ","en"]</t>
        </is>
      </c>
    </row>
    <row r="157" ht="25.5" customHeight="1">
      <c r="A157" t="inlineStr">
        <is>
          <t>SD-000199</t>
        </is>
      </c>
      <c r="B157" t="inlineStr">
        <is>
          <t>High Society</t>
        </is>
      </c>
      <c r="C157" t="inlineStr">
        <is>
          <t>马博洋</t>
        </is>
      </c>
      <c r="D157"/>
      <c r="E157"/>
      <c r="F157" t="inlineStr">
        <is>
          <t>爱情, 虐恋</t>
        </is>
      </c>
      <c r="G157" s="4">
        <v>46194</v>
      </c>
      <c r="H157" t="inlineStr">
        <is>
          <t>老剧</t>
        </is>
      </c>
      <c r="I157" t="inlineStr">
        <is>
          <t>老剧</t>
        </is>
      </c>
      <c r="J157" t="inlineStr">
        <is>
          <t>ReelShort</t>
        </is>
      </c>
      <c r="K157" t="inlineStr">
        <is>
          <t>4717815</t>
        </is>
      </c>
      <c r="L157"/>
      <c r="M157"/>
      <c r="N157"/>
      <c r="O157"/>
      <c r="P157" t="inlineStr">
        <is>
          <t>英语</t>
        </is>
      </c>
      <c r="Q157" t="inlineStr">
        <is>
          <t>reelshort</t>
        </is>
      </c>
      <c r="R157" t="inlineStr">
        <is>
          <t>active</t>
        </is>
      </c>
      <c r="S157" t="inlineStr">
        <is>
          <t>SR-000571,SR-000572,SR-000573,SR-000574,SR-000575,SR-000736</t>
        </is>
      </c>
      <c r="T157" t="inlineStr">
        <is>
          <t>是</t>
        </is>
      </c>
      <c r="U157" t="inlineStr">
        <is>
          <t>高璇</t>
        </is>
      </c>
      <c r="V157" s="5">
        <v>46287.459328703706</v>
      </c>
      <c r="W157" s="5">
        <v>46303.68681712963</v>
      </c>
      <c r="X157"/>
      <c r="Y157" t="inlineStr">
        <is>
          <t>待确认</t>
        </is>
      </c>
      <c r="Z157" t="inlineStr">
        <is>
          <t>["realshort-pick","cmVlbHNob3J0LTZhMjExYzc0YjZkOWE0MWM4YjAxNDAzZg","en"]</t>
        </is>
      </c>
    </row>
    <row r="158" ht="25.5" customHeight="1">
      <c r="A158" t="inlineStr">
        <is>
          <t>SD-000200</t>
        </is>
      </c>
      <c r="B158" t="inlineStr">
        <is>
          <t>Abandoned in a Horror Game, Adopted by the Final Boss</t>
        </is>
      </c>
      <c r="C158" t="inlineStr">
        <is>
          <t>张凯风</t>
        </is>
      </c>
      <c r="D158"/>
      <c r="E158"/>
      <c r="F158" t="inlineStr">
        <is>
          <t>身份揭露, 家庭, 奇幻</t>
        </is>
      </c>
      <c r="G158" s="4">
        <v>46286</v>
      </c>
      <c r="H158" t="inlineStr">
        <is>
          <t>新剧</t>
        </is>
      </c>
      <c r="I158" t="inlineStr">
        <is>
          <t>新剧</t>
        </is>
      </c>
      <c r="J158" t="inlineStr">
        <is>
          <t>DramaBox</t>
        </is>
      </c>
      <c r="K158" t="inlineStr">
        <is>
          <t>22/27</t>
        </is>
      </c>
      <c r="L158"/>
      <c r="M158"/>
      <c r="N158"/>
      <c r="O158"/>
      <c r="P158" t="inlineStr">
        <is>
          <t>英语</t>
        </is>
      </c>
      <c r="Q158" t="inlineStr">
        <is>
          <t>七星剧浪</t>
        </is>
      </c>
      <c r="R158" t="inlineStr">
        <is>
          <t>active</t>
        </is>
      </c>
      <c r="S158" t="inlineStr">
        <is>
          <t>SR-000718,SR-000719,SR-000720</t>
        </is>
      </c>
      <c r="T158" t="inlineStr">
        <is>
          <t>是</t>
        </is>
      </c>
      <c r="U158" t="inlineStr">
        <is>
          <t>张凯风</t>
        </is>
      </c>
      <c r="V158" s="5">
        <v>46287.46388888889</v>
      </c>
      <c r="W158" s="5">
        <v>46293.482395833336</v>
      </c>
      <c r="X158"/>
      <c r="Y158"/>
      <c r="Z158"/>
    </row>
    <row r="159" ht="25.5" customHeight="1">
      <c r="A159" t="inlineStr">
        <is>
          <t>SD-000201</t>
        </is>
      </c>
      <c r="B159" t="inlineStr">
        <is>
          <t>Ex Locked Me in an Asylum, Then Went Mad When I Married His Enemy</t>
        </is>
      </c>
      <c r="C159" t="inlineStr">
        <is>
          <t>张凯风</t>
        </is>
      </c>
      <c r="D159" t="inlineStr">
        <is>
          <t>Phone-13</t>
        </is>
      </c>
      <c r="E159" t="inlineStr">
        <is>
          <t>lthung263</t>
        </is>
      </c>
      <c r="F159" t="inlineStr">
        <is>
          <t>复仇</t>
        </is>
      </c>
      <c r="G159" s="4">
        <v>46286</v>
      </c>
      <c r="H159" t="inlineStr">
        <is>
          <t>新剧</t>
        </is>
      </c>
      <c r="I159" t="inlineStr">
        <is>
          <t>新剧</t>
        </is>
      </c>
      <c r="J159" t="inlineStr">
        <is>
          <t>DramaBox</t>
        </is>
      </c>
      <c r="K159" t="inlineStr">
        <is>
          <t>20</t>
        </is>
      </c>
      <c r="L159"/>
      <c r="M159"/>
      <c r="N159"/>
      <c r="O159"/>
      <c r="P159" t="inlineStr">
        <is>
          <t>英语</t>
        </is>
      </c>
      <c r="Q159" t="inlineStr">
        <is>
          <t>七星剧浪</t>
        </is>
      </c>
      <c r="R159" t="inlineStr">
        <is>
          <t>active</t>
        </is>
      </c>
      <c r="S159" t="inlineStr">
        <is>
          <t>SR-001003,SR-001004,SR-001005</t>
        </is>
      </c>
      <c r="T159" t="inlineStr">
        <is>
          <t>是</t>
        </is>
      </c>
      <c r="U159" t="inlineStr">
        <is>
          <t>张凯风</t>
        </is>
      </c>
      <c r="V159" s="5">
        <v>46287.46847222222</v>
      </c>
      <c r="W159" s="5">
        <v>46295.756064814814</v>
      </c>
      <c r="X159"/>
      <c r="Y159"/>
      <c r="Z159"/>
    </row>
    <row r="160" ht="25.5" customHeight="1">
      <c r="A160" t="inlineStr">
        <is>
          <t>SD-000202</t>
        </is>
      </c>
      <c r="B160" t="inlineStr">
        <is>
          <t>Shifter Academy: Taming Three Wild Mates</t>
        </is>
      </c>
      <c r="C160" t="inlineStr">
        <is>
          <t>张凯风</t>
        </is>
      </c>
      <c r="D160" t="inlineStr">
        <is>
          <t>Phone-13</t>
        </is>
      </c>
      <c r="E160" t="inlineStr">
        <is>
          <t>lthung263</t>
        </is>
      </c>
      <c r="F160" t="inlineStr">
        <is>
          <t>校园, 甜宠, 爱情</t>
        </is>
      </c>
      <c r="G160" s="4">
        <v>46245</v>
      </c>
      <c r="H160" t="inlineStr">
        <is>
          <t>老剧</t>
        </is>
      </c>
      <c r="I160" t="inlineStr">
        <is>
          <t>老剧</t>
        </is>
      </c>
      <c r="J160" t="inlineStr">
        <is>
          <t>DramaBox</t>
        </is>
      </c>
      <c r="K160" t="inlineStr">
        <is>
          <t>20/25</t>
        </is>
      </c>
      <c r="L160"/>
      <c r="M160"/>
      <c r="N160"/>
      <c r="O160"/>
      <c r="P160" t="inlineStr">
        <is>
          <t>英语</t>
        </is>
      </c>
      <c r="Q160" t="inlineStr">
        <is>
          <t>七星剧浪</t>
        </is>
      </c>
      <c r="R160" t="inlineStr">
        <is>
          <t>active</t>
        </is>
      </c>
      <c r="S160" t="inlineStr">
        <is>
          <t>SR-001054,SR-001055,SR-001056</t>
        </is>
      </c>
      <c r="T160" t="inlineStr">
        <is>
          <t>是</t>
        </is>
      </c>
      <c r="U160" t="inlineStr">
        <is>
          <t>张凯风</t>
        </is>
      </c>
      <c r="V160" s="5">
        <v>46287.47289351852</v>
      </c>
      <c r="W160" s="5">
        <v>46303.68681712963</v>
      </c>
      <c r="X160"/>
      <c r="Y160" t="inlineStr">
        <is>
          <t>待确认</t>
        </is>
      </c>
      <c r="Z160" t="inlineStr">
        <is>
          <t>["realshort-pick","ZHJhbWFib3gtNDIwMDAwMjE5MTk","en"]</t>
        </is>
      </c>
    </row>
    <row r="161" ht="25.5" customHeight="1">
      <c r="A161" t="inlineStr">
        <is>
          <t>SD-000203</t>
        </is>
      </c>
      <c r="B161" t="inlineStr">
        <is>
          <t>운명의 운명</t>
        </is>
      </c>
      <c r="C161" t="inlineStr">
        <is>
          <t>张凯风</t>
        </is>
      </c>
      <c r="D161"/>
      <c r="E161"/>
      <c r="F161" t="inlineStr">
        <is>
          <t>职场, 爱情</t>
        </is>
      </c>
      <c r="G161" s="4">
        <v>45577</v>
      </c>
      <c r="H161" t="inlineStr">
        <is>
          <t>老剧</t>
        </is>
      </c>
      <c r="I161" t="inlineStr">
        <is>
          <t>老剧</t>
        </is>
      </c>
      <c r="J161" t="inlineStr">
        <is>
          <t>ReelShort</t>
        </is>
      </c>
      <c r="K161" t="inlineStr">
        <is>
          <t>4745546</t>
        </is>
      </c>
      <c r="L161"/>
      <c r="M161"/>
      <c r="N161"/>
      <c r="O161"/>
      <c r="P161" t="inlineStr">
        <is>
          <t>韩语</t>
        </is>
      </c>
      <c r="Q161" t="inlineStr">
        <is>
          <t>reelshort</t>
        </is>
      </c>
      <c r="R161" t="inlineStr">
        <is>
          <t>active</t>
        </is>
      </c>
      <c r="S161" t="inlineStr">
        <is>
          <t>SR-000441,SR-000442,SR-000443</t>
        </is>
      </c>
      <c r="T161" t="inlineStr">
        <is>
          <t>是</t>
        </is>
      </c>
      <c r="U161" t="inlineStr">
        <is>
          <t>高璇</t>
        </is>
      </c>
      <c r="V161" s="5">
        <v>46287.477951388886</v>
      </c>
      <c r="W161" s="5">
        <v>46287.482824074075</v>
      </c>
      <c r="X161"/>
      <c r="Y161"/>
      <c r="Z161"/>
    </row>
    <row r="162" ht="25.5" customHeight="1">
      <c r="A162" t="inlineStr">
        <is>
          <t>SD-000204</t>
        </is>
      </c>
      <c r="B162" t="inlineStr">
        <is>
          <t>Tempted by My Best Friend’s Billionaire Dad</t>
        </is>
      </c>
      <c r="C162" t="inlineStr">
        <is>
          <t>张凯风</t>
        </is>
      </c>
      <c r="D162"/>
      <c r="E162"/>
      <c r="F162" t="inlineStr">
        <is>
          <t>霸总, 虐恋, 职场</t>
        </is>
      </c>
      <c r="G162" s="4">
        <v>46226</v>
      </c>
      <c r="H162" t="inlineStr">
        <is>
          <t>老剧</t>
        </is>
      </c>
      <c r="I162" t="inlineStr">
        <is>
          <t>老剧</t>
        </is>
      </c>
      <c r="J162" t="inlineStr">
        <is>
          <t>DramaBox</t>
        </is>
      </c>
      <c r="K162" t="inlineStr">
        <is>
          <t>19/25</t>
        </is>
      </c>
      <c r="L162"/>
      <c r="M162"/>
      <c r="N162"/>
      <c r="O162"/>
      <c r="P162" t="inlineStr">
        <is>
          <t>英语</t>
        </is>
      </c>
      <c r="Q162" t="inlineStr">
        <is>
          <t>七星剧浪</t>
        </is>
      </c>
      <c r="R162" t="inlineStr">
        <is>
          <t>active</t>
        </is>
      </c>
      <c r="S162"/>
      <c r="T162" t="inlineStr">
        <is>
          <t>否</t>
        </is>
      </c>
      <c r="U162" t="inlineStr">
        <is>
          <t>张凯风</t>
        </is>
      </c>
      <c r="V162" s="5">
        <v>46287.479479166665</v>
      </c>
      <c r="W162" s="5">
        <v>46303.68681712963</v>
      </c>
      <c r="X162"/>
      <c r="Y162" t="inlineStr">
        <is>
          <t>待确认</t>
        </is>
      </c>
      <c r="Z162" t="inlineStr">
        <is>
          <t>["realshort-pick","ZHJhbWFib3gtNDIwMDAwMTk3NzU","en"]</t>
        </is>
      </c>
    </row>
    <row r="163" ht="25.5" customHeight="1">
      <c r="A163" t="inlineStr">
        <is>
          <t>SD-000205</t>
        </is>
      </c>
      <c r="B163" t="inlineStr">
        <is>
          <t>I Spoke Baby Dragon and Won Everyone Over!</t>
        </is>
      </c>
      <c r="C163" t="inlineStr">
        <is>
          <t>张凯风</t>
        </is>
      </c>
      <c r="D163"/>
      <c r="E163"/>
      <c r="F163" t="inlineStr">
        <is>
          <t>奇幻</t>
        </is>
      </c>
      <c r="G163" s="4">
        <v>46266</v>
      </c>
      <c r="H163" t="inlineStr">
        <is>
          <t>在推</t>
        </is>
      </c>
      <c r="I163" t="inlineStr">
        <is>
          <t>在推</t>
        </is>
      </c>
      <c r="J163" t="inlineStr">
        <is>
          <t>其他</t>
        </is>
      </c>
      <c r="K163" t="inlineStr">
        <is>
          <t>22/25</t>
        </is>
      </c>
      <c r="L163"/>
      <c r="M163"/>
      <c r="N163"/>
      <c r="O163"/>
      <c r="P163" t="inlineStr">
        <is>
          <t>英语</t>
        </is>
      </c>
      <c r="Q163" t="inlineStr">
        <is>
          <t>七星剧浪</t>
        </is>
      </c>
      <c r="R163" t="inlineStr">
        <is>
          <t>active</t>
        </is>
      </c>
      <c r="S163" t="inlineStr">
        <is>
          <t>SR-000712,SR-000713,SR-000714</t>
        </is>
      </c>
      <c r="T163" t="inlineStr">
        <is>
          <t>是</t>
        </is>
      </c>
      <c r="U163" t="inlineStr">
        <is>
          <t>张凯风</t>
        </is>
      </c>
      <c r="V163" s="5">
        <v>46287.49012731481</v>
      </c>
      <c r="W163" s="5">
        <v>46293.48092592593</v>
      </c>
      <c r="X163"/>
      <c r="Y163"/>
      <c r="Z163"/>
    </row>
    <row r="164" ht="25.5" customHeight="1">
      <c r="A164" t="inlineStr">
        <is>
          <t>SD-000206</t>
        </is>
      </c>
      <c r="B164" t="inlineStr">
        <is>
          <t>The Secret of Gala Night</t>
        </is>
      </c>
      <c r="C164" t="inlineStr">
        <is>
          <t>高璇</t>
        </is>
      </c>
      <c r="D164"/>
      <c r="E164"/>
      <c r="F164" t="inlineStr">
        <is>
          <t>爱情, 萌宝, 霸总</t>
        </is>
      </c>
      <c r="G164" s="4">
        <v>46275</v>
      </c>
      <c r="H164" t="inlineStr">
        <is>
          <t>在推</t>
        </is>
      </c>
      <c r="I164" t="inlineStr">
        <is>
          <t>在推</t>
        </is>
      </c>
      <c r="J164" t="inlineStr">
        <is>
          <t>MoboReels</t>
        </is>
      </c>
      <c r="K164"/>
      <c r="L164"/>
      <c r="M164"/>
      <c r="N164"/>
      <c r="O164"/>
      <c r="P164" t="inlineStr">
        <is>
          <t>英语</t>
        </is>
      </c>
      <c r="Q164" t="inlineStr">
        <is>
          <t>MoBoost平台推荐</t>
        </is>
      </c>
      <c r="R164" t="inlineStr">
        <is>
          <t>active</t>
        </is>
      </c>
      <c r="S164" t="inlineStr">
        <is>
          <t>SR-000450,SR-000451,SR-000452,SR-000453,SR-000454,SR-000830,SR-000831,SR-000832,SR-000833</t>
        </is>
      </c>
      <c r="T164" t="inlineStr">
        <is>
          <t>是</t>
        </is>
      </c>
      <c r="U164" t="inlineStr">
        <is>
          <t>高璇</t>
        </is>
      </c>
      <c r="V164" s="5">
        <v>46287.49050925926</v>
      </c>
      <c r="W164" s="5">
        <v>46294.480833333335</v>
      </c>
      <c r="X164"/>
      <c r="Y164"/>
      <c r="Z164"/>
    </row>
    <row r="165" ht="25.5" customHeight="1">
      <c r="A165" t="inlineStr">
        <is>
          <t>SD-000207</t>
        </is>
      </c>
      <c r="B165" t="inlineStr">
        <is>
          <t>Kneel Before The Dragon Queen</t>
        </is>
      </c>
      <c r="C165" t="inlineStr">
        <is>
          <t>高璇, 张凯风</t>
        </is>
      </c>
      <c r="D165" t="inlineStr">
        <is>
          <t>Phone-13</t>
        </is>
      </c>
      <c r="E165" t="inlineStr">
        <is>
          <t>lthung263</t>
        </is>
      </c>
      <c r="F165" t="inlineStr">
        <is>
          <t>复仇, 女王, 身份揭露, 奇幻, 超能力, 爱情</t>
        </is>
      </c>
      <c r="G165" s="4">
        <v>46272</v>
      </c>
      <c r="H165" t="inlineStr">
        <is>
          <t>在推</t>
        </is>
      </c>
      <c r="I165" t="inlineStr">
        <is>
          <t>在推</t>
        </is>
      </c>
      <c r="J165" t="inlineStr">
        <is>
          <t>DramaBox</t>
        </is>
      </c>
      <c r="K165"/>
      <c r="L165"/>
      <c r="M165"/>
      <c r="N165"/>
      <c r="O165"/>
      <c r="P165" t="inlineStr">
        <is>
          <t>英语</t>
        </is>
      </c>
      <c r="Q165" t="inlineStr">
        <is>
          <t>七星剧浪</t>
        </is>
      </c>
      <c r="R165" t="inlineStr">
        <is>
          <t>active</t>
        </is>
      </c>
      <c r="S165" t="inlineStr">
        <is>
          <t>SR-001081,SR-001082,SR-001083</t>
        </is>
      </c>
      <c r="T165" t="inlineStr">
        <is>
          <t>是</t>
        </is>
      </c>
      <c r="U165" t="inlineStr">
        <is>
          <t>张凯风</t>
        </is>
      </c>
      <c r="V165" s="5">
        <v>46287.57837962963</v>
      </c>
      <c r="W165" s="5">
        <v>46303.68681712963</v>
      </c>
      <c r="X165"/>
      <c r="Y165" t="inlineStr">
        <is>
          <t>待确认</t>
        </is>
      </c>
      <c r="Z165" t="inlineStr">
        <is>
          <t>["realshort-pick","ZHJhbWFib3gtNDIwMDAwMjUyNDA","en"]</t>
        </is>
      </c>
    </row>
    <row r="166" ht="25.5" customHeight="1">
      <c r="A166" t="inlineStr">
        <is>
          <t>SD-000208</t>
        </is>
      </c>
      <c r="B166" t="inlineStr">
        <is>
          <t>I'm a Witch, But I Just Want to Farm</t>
        </is>
      </c>
      <c r="C166" t="inlineStr">
        <is>
          <t>彭满</t>
        </is>
      </c>
      <c r="D166"/>
      <c r="E166"/>
      <c r="F166" t="inlineStr">
        <is>
          <t>扮猪吃虎, 女王, 逆袭</t>
        </is>
      </c>
      <c r="G166" s="4">
        <v>46286</v>
      </c>
      <c r="H166" t="inlineStr">
        <is>
          <t>新剧</t>
        </is>
      </c>
      <c r="I166" t="inlineStr">
        <is>
          <t>新剧</t>
        </is>
      </c>
      <c r="J166" t="inlineStr">
        <is>
          <t>ReelShort</t>
        </is>
      </c>
      <c r="K166"/>
      <c r="L166"/>
      <c r="M166"/>
      <c r="N166"/>
      <c r="O166"/>
      <c r="P166" t="inlineStr">
        <is>
          <t>英语</t>
        </is>
      </c>
      <c r="Q166" t="inlineStr">
        <is>
          <t>Reelshort榜单</t>
        </is>
      </c>
      <c r="R166" t="inlineStr">
        <is>
          <t>active</t>
        </is>
      </c>
      <c r="S166" t="inlineStr">
        <is>
          <t>SR-000485,SR-000486,SR-000487</t>
        </is>
      </c>
      <c r="T166" t="inlineStr">
        <is>
          <t>是</t>
        </is>
      </c>
      <c r="U166" t="inlineStr">
        <is>
          <t>彭满</t>
        </is>
      </c>
      <c r="V166" s="5">
        <v>46287.61827546296</v>
      </c>
      <c r="W166" s="5">
        <v>46287.70568287037</v>
      </c>
      <c r="X166"/>
      <c r="Y166"/>
      <c r="Z166"/>
    </row>
    <row r="167" ht="25.5" customHeight="1">
      <c r="A167" t="inlineStr">
        <is>
          <t>SD-000209</t>
        </is>
      </c>
      <c r="B167" t="inlineStr">
        <is>
          <t>My Boyfriend and His Sweetheart’s Deadly Prank</t>
        </is>
      </c>
      <c r="C167" t="inlineStr">
        <is>
          <t>彭满</t>
        </is>
      </c>
      <c r="D167"/>
      <c r="E167"/>
      <c r="F167" t="inlineStr">
        <is>
          <t>多角关系, 校园</t>
        </is>
      </c>
      <c r="G167" s="4"/>
      <c r="H167"/>
      <c r="I167" t="inlineStr">
        <is>
          <t>在推</t>
        </is>
      </c>
      <c r="J167" t="inlineStr">
        <is>
          <t>其他</t>
        </is>
      </c>
      <c r="K167"/>
      <c r="L167"/>
      <c r="M167"/>
      <c r="N167"/>
      <c r="O167"/>
      <c r="P167" t="inlineStr">
        <is>
          <t>英语</t>
        </is>
      </c>
      <c r="Q167" t="inlineStr">
        <is>
          <t>鹊娱</t>
        </is>
      </c>
      <c r="R167" t="inlineStr">
        <is>
          <t>active</t>
        </is>
      </c>
      <c r="S167" t="inlineStr">
        <is>
          <t>SR-000828,SR-000734</t>
        </is>
      </c>
      <c r="T167" t="inlineStr">
        <is>
          <t>是</t>
        </is>
      </c>
      <c r="U167" t="inlineStr">
        <is>
          <t>彭满</t>
        </is>
      </c>
      <c r="V167" s="5">
        <v>46287.62021990741</v>
      </c>
      <c r="W167" s="5">
        <v>46295.6775</v>
      </c>
      <c r="X167"/>
      <c r="Y167"/>
      <c r="Z167"/>
    </row>
    <row r="168" ht="25.5" customHeight="1">
      <c r="A168" t="inlineStr">
        <is>
          <t>SD-000210</t>
        </is>
      </c>
      <c r="B168" t="inlineStr">
        <is>
          <t>The Sun God’s Beloved</t>
        </is>
      </c>
      <c r="C168" t="inlineStr">
        <is>
          <t>彭满</t>
        </is>
      </c>
      <c r="D168"/>
      <c r="E168"/>
      <c r="F168" t="inlineStr">
        <is>
          <t>爱情, 虐恋</t>
        </is>
      </c>
      <c r="G168" s="4">
        <v>46279</v>
      </c>
      <c r="H168" t="inlineStr">
        <is>
          <t>在推</t>
        </is>
      </c>
      <c r="I168" t="inlineStr">
        <is>
          <t>在推</t>
        </is>
      </c>
      <c r="J168" t="inlineStr">
        <is>
          <t>ReelShort</t>
        </is>
      </c>
      <c r="K168"/>
      <c r="L168"/>
      <c r="M168"/>
      <c r="N168"/>
      <c r="O168"/>
      <c r="P168" t="inlineStr">
        <is>
          <t>英语</t>
        </is>
      </c>
      <c r="Q168" t="inlineStr">
        <is>
          <t>reelshort</t>
        </is>
      </c>
      <c r="R168" t="inlineStr">
        <is>
          <t>active</t>
        </is>
      </c>
      <c r="S168"/>
      <c r="T168" t="inlineStr">
        <is>
          <t>否</t>
        </is>
      </c>
      <c r="U168" t="inlineStr">
        <is>
          <t>彭满</t>
        </is>
      </c>
      <c r="V168" s="5">
        <v>46287.62516203704</v>
      </c>
      <c r="W168" s="5">
        <v>46303.68681712963</v>
      </c>
      <c r="X168"/>
      <c r="Y168" t="inlineStr">
        <is>
          <t>待确认</t>
        </is>
      </c>
      <c r="Z168" t="inlineStr">
        <is>
          <t>["realshort-pick","cmVlbHNob3J0LTZhOWZhM2ZmNzJiZjkzYTMxMDBlZDI3OA","en"]</t>
        </is>
      </c>
    </row>
    <row r="169" ht="25.5" customHeight="1">
      <c r="A169" t="inlineStr">
        <is>
          <t>SD-000213</t>
        </is>
      </c>
      <c r="B169" t="inlineStr">
        <is>
          <t>Contrato de amor</t>
        </is>
      </c>
      <c r="C169" t="inlineStr">
        <is>
          <t>马博洋</t>
        </is>
      </c>
      <c r="D169"/>
      <c r="E169"/>
      <c r="F169" t="inlineStr">
        <is>
          <t>爱情, 甜宠</t>
        </is>
      </c>
      <c r="G169" s="4">
        <v>46153.625</v>
      </c>
      <c r="H169" t="inlineStr">
        <is>
          <t>老剧</t>
        </is>
      </c>
      <c r="I169" t="inlineStr">
        <is>
          <t>老剧</t>
        </is>
      </c>
      <c r="J169" t="inlineStr">
        <is>
          <t>ReelShort</t>
        </is>
      </c>
      <c r="K169"/>
      <c r="L169"/>
      <c r="M169"/>
      <c r="N169"/>
      <c r="O169"/>
      <c r="P169" t="inlineStr">
        <is>
          <t>西班牙语</t>
        </is>
      </c>
      <c r="Q169" t="inlineStr">
        <is>
          <t>reelshort</t>
        </is>
      </c>
      <c r="R169" t="inlineStr">
        <is>
          <t>active</t>
        </is>
      </c>
      <c r="S169" t="inlineStr">
        <is>
          <t>SR-000476,SR-000479,SR-000480,SR-000481,SR-000586,SR-000737</t>
        </is>
      </c>
      <c r="T169" t="inlineStr">
        <is>
          <t>是</t>
        </is>
      </c>
      <c r="U169" t="inlineStr">
        <is>
          <t>高璇</t>
        </is>
      </c>
      <c r="V169" s="5">
        <v>46287.657800925925</v>
      </c>
      <c r="W169" s="5">
        <v>46294.72825231482</v>
      </c>
      <c r="X169"/>
      <c r="Y169"/>
      <c r="Z169"/>
    </row>
    <row r="170" ht="25.5" customHeight="1">
      <c r="A170" t="inlineStr">
        <is>
          <t>SD-000214</t>
        </is>
      </c>
      <c r="B170" t="inlineStr">
        <is>
          <t>Step Back! That Homeless Man Is Not to be Messed with</t>
        </is>
      </c>
      <c r="C170" t="inlineStr">
        <is>
          <t>高璇</t>
        </is>
      </c>
      <c r="D170"/>
      <c r="E170"/>
      <c r="F170" t="inlineStr">
        <is>
          <t>扮猪吃虎, 身份揭露, 重生</t>
        </is>
      </c>
      <c r="G170" s="4">
        <v>46281.625</v>
      </c>
      <c r="H170" t="inlineStr">
        <is>
          <t>新剧</t>
        </is>
      </c>
      <c r="I170" t="inlineStr">
        <is>
          <t>新剧</t>
        </is>
      </c>
      <c r="J170" t="inlineStr">
        <is>
          <t>ReelShort</t>
        </is>
      </c>
      <c r="K170" t="inlineStr">
        <is>
          <t>4717619</t>
        </is>
      </c>
      <c r="L170"/>
      <c r="M170"/>
      <c r="N170"/>
      <c r="O170"/>
      <c r="P170" t="inlineStr">
        <is>
          <t>英语</t>
        </is>
      </c>
      <c r="Q170" t="inlineStr">
        <is>
          <t>Reelshort榜单</t>
        </is>
      </c>
      <c r="R170" t="inlineStr">
        <is>
          <t>active</t>
        </is>
      </c>
      <c r="S170" t="inlineStr">
        <is>
          <t>SR-000796,SR-000947,SR-001497,SR-001498,SR-001499,SR-001500,SR-001501,SR-001502,SR-001509,SR-001510,SR-001511,SR-001512,SR-001513,SR-001514</t>
        </is>
      </c>
      <c r="T170" t="inlineStr">
        <is>
          <t>是</t>
        </is>
      </c>
      <c r="U170" t="inlineStr">
        <is>
          <t>高璇</t>
        </is>
      </c>
      <c r="V170" s="5">
        <v>46287.65789351852</v>
      </c>
      <c r="W170" s="5">
        <v>46295.784050925926</v>
      </c>
      <c r="X170"/>
      <c r="Y170"/>
      <c r="Z170"/>
    </row>
    <row r="171" ht="25.5" customHeight="1">
      <c r="A171" t="inlineStr">
        <is>
          <t>SD-000215</t>
        </is>
      </c>
      <c r="B171" t="inlineStr">
        <is>
          <t>Kiss the Vampire or Die</t>
        </is>
      </c>
      <c r="C171" t="inlineStr">
        <is>
          <t>张凯风, 马博洋, 彭满</t>
        </is>
      </c>
      <c r="D171"/>
      <c r="E171"/>
      <c r="F171" t="inlineStr">
        <is>
          <t>吸血鬼, 甜宠, 校园</t>
        </is>
      </c>
      <c r="G171" s="4">
        <v>46286</v>
      </c>
      <c r="H171" t="inlineStr">
        <is>
          <t>新剧</t>
        </is>
      </c>
      <c r="I171" t="inlineStr">
        <is>
          <t>新剧</t>
        </is>
      </c>
      <c r="J171" t="inlineStr">
        <is>
          <t>ReelShort</t>
        </is>
      </c>
      <c r="K171" t="inlineStr">
        <is>
          <t>13/23</t>
        </is>
      </c>
      <c r="L171"/>
      <c r="M171"/>
      <c r="N171"/>
      <c r="O171"/>
      <c r="P171" t="inlineStr">
        <is>
          <t>英语</t>
        </is>
      </c>
      <c r="Q171" t="inlineStr">
        <is>
          <t>reelshort</t>
        </is>
      </c>
      <c r="R171" t="inlineStr">
        <is>
          <t>active</t>
        </is>
      </c>
      <c r="S171" t="inlineStr">
        <is>
          <t>SR-000611,SR-000612,SR-000613,SR-000631,SR-000632,SR-000633,SR-000634,SR-000635,SR-000636</t>
        </is>
      </c>
      <c r="T171" t="inlineStr">
        <is>
          <t>是</t>
        </is>
      </c>
      <c r="U171" t="inlineStr">
        <is>
          <t>张凯风</t>
        </is>
      </c>
      <c r="V171" s="5">
        <v>46287.67579861111</v>
      </c>
      <c r="W171" s="5">
        <v>46295.67476851852</v>
      </c>
      <c r="X171"/>
      <c r="Y171"/>
      <c r="Z171"/>
    </row>
    <row r="172" ht="25.5" customHeight="1">
      <c r="A172" t="inlineStr">
        <is>
          <t>SD-000216</t>
        </is>
      </c>
      <c r="B172" t="inlineStr">
        <is>
          <t>The Dragon Lord Returns</t>
        </is>
      </c>
      <c r="C172" t="inlineStr">
        <is>
          <t>高璇</t>
        </is>
      </c>
      <c r="D172"/>
      <c r="E172"/>
      <c r="F172" t="inlineStr">
        <is>
          <t>爱情, 复仇, 超能力</t>
        </is>
      </c>
      <c r="G172" s="4">
        <v>46259.625</v>
      </c>
      <c r="H172" t="inlineStr">
        <is>
          <t>在推</t>
        </is>
      </c>
      <c r="I172" t="inlineStr">
        <is>
          <t>在推</t>
        </is>
      </c>
      <c r="J172" t="inlineStr">
        <is>
          <t>DramaBox</t>
        </is>
      </c>
      <c r="K172"/>
      <c r="L172"/>
      <c r="M172"/>
      <c r="N172"/>
      <c r="O172"/>
      <c r="P172" t="inlineStr">
        <is>
          <t>英语</t>
        </is>
      </c>
      <c r="Q172" t="inlineStr">
        <is>
          <t>选剧台</t>
        </is>
      </c>
      <c r="R172" t="inlineStr">
        <is>
          <t>active</t>
        </is>
      </c>
      <c r="S172"/>
      <c r="T172" t="inlineStr">
        <is>
          <t>否</t>
        </is>
      </c>
      <c r="U172" t="inlineStr">
        <is>
          <t>高璇</t>
        </is>
      </c>
      <c r="V172" s="5">
        <v>46287.675891203704</v>
      </c>
      <c r="W172" s="5">
        <v>46287.68078703704</v>
      </c>
      <c r="X172"/>
      <c r="Y172"/>
      <c r="Z172"/>
    </row>
    <row r="173" ht="25.5" customHeight="1">
      <c r="A173" t="inlineStr">
        <is>
          <t>SD-000217</t>
        </is>
      </c>
      <c r="B173" t="inlineStr">
        <is>
          <t>he Wolfless Queen</t>
        </is>
      </c>
      <c r="C173" t="inlineStr">
        <is>
          <t>张凯风</t>
        </is>
      </c>
      <c r="D173"/>
      <c r="E173"/>
      <c r="F173" t="inlineStr">
        <is>
          <t>女王, 狼人, 救赎</t>
        </is>
      </c>
      <c r="G173" s="4">
        <v>46286</v>
      </c>
      <c r="H173" t="inlineStr">
        <is>
          <t>新剧</t>
        </is>
      </c>
      <c r="I173" t="inlineStr">
        <is>
          <t>新剧</t>
        </is>
      </c>
      <c r="J173" t="inlineStr">
        <is>
          <t>ReelShort</t>
        </is>
      </c>
      <c r="K173" t="inlineStr">
        <is>
          <t>22/23</t>
        </is>
      </c>
      <c r="L173"/>
      <c r="M173"/>
      <c r="N173"/>
      <c r="O173"/>
      <c r="P173" t="inlineStr">
        <is>
          <t>英语</t>
        </is>
      </c>
      <c r="Q173" t="inlineStr">
        <is>
          <t>reelshort</t>
        </is>
      </c>
      <c r="R173" t="inlineStr">
        <is>
          <t>active</t>
        </is>
      </c>
      <c r="S173" t="inlineStr">
        <is>
          <t>SR-000605,SR-000606,SR-000607</t>
        </is>
      </c>
      <c r="T173" t="inlineStr">
        <is>
          <t>是</t>
        </is>
      </c>
      <c r="U173" t="inlineStr">
        <is>
          <t>张凯风</t>
        </is>
      </c>
      <c r="V173" s="5">
        <v>46287.67716435185</v>
      </c>
      <c r="W173" s="5">
        <v>46289.69064814815</v>
      </c>
      <c r="X173"/>
      <c r="Y173"/>
      <c r="Z173"/>
    </row>
    <row r="174" ht="25.5" customHeight="1">
      <c r="A174" t="inlineStr">
        <is>
          <t>SD-000221</t>
        </is>
      </c>
      <c r="B174" t="inlineStr">
        <is>
          <t>Dragonblood Alpha</t>
        </is>
      </c>
      <c r="C174" t="inlineStr">
        <is>
          <t>张凯风</t>
        </is>
      </c>
      <c r="D174"/>
      <c r="E174"/>
      <c r="F174" t="inlineStr">
        <is>
          <t>狼人, 身份揭露, 奇幻, 男性</t>
        </is>
      </c>
      <c r="G174" s="4">
        <v>46283</v>
      </c>
      <c r="H174" t="inlineStr">
        <is>
          <t>新剧</t>
        </is>
      </c>
      <c r="I174" t="inlineStr">
        <is>
          <t>新剧</t>
        </is>
      </c>
      <c r="J174" t="inlineStr">
        <is>
          <t>ReelShort</t>
        </is>
      </c>
      <c r="K174"/>
      <c r="L174"/>
      <c r="M174"/>
      <c r="N174"/>
      <c r="O174"/>
      <c r="P174" t="inlineStr">
        <is>
          <t>英语</t>
        </is>
      </c>
      <c r="Q174" t="inlineStr">
        <is>
          <t>reelshort</t>
        </is>
      </c>
      <c r="R174" t="inlineStr">
        <is>
          <t>active</t>
        </is>
      </c>
      <c r="S174" t="inlineStr">
        <is>
          <t>SR-000532,SR-000534,SR-000536,SR-001329,SR-001330,SR-001331,SR-001332,SR-001333,SR-001334,SR-001540</t>
        </is>
      </c>
      <c r="T174" t="inlineStr">
        <is>
          <t>是</t>
        </is>
      </c>
      <c r="U174" t="inlineStr">
        <is>
          <t>张凯风</t>
        </is>
      </c>
      <c r="V174" s="5">
        <v>46287.72336805556</v>
      </c>
      <c r="W174" s="5">
        <v>46297.87695601852</v>
      </c>
      <c r="X174"/>
      <c r="Y174"/>
      <c r="Z174"/>
    </row>
    <row r="175" ht="25.5" customHeight="1">
      <c r="A175" t="inlineStr">
        <is>
          <t>SD-000222</t>
        </is>
      </c>
      <c r="B175" t="inlineStr">
        <is>
          <t>A Promise to My Fallen Brother</t>
        </is>
      </c>
      <c r="C175" t="inlineStr">
        <is>
          <t>张凯风</t>
        </is>
      </c>
      <c r="D175"/>
      <c r="E175"/>
      <c r="F175" t="inlineStr">
        <is>
          <t>扮猪吃虎, 男性</t>
        </is>
      </c>
      <c r="G175" s="4">
        <v>46282</v>
      </c>
      <c r="H175" t="inlineStr">
        <is>
          <t>新剧</t>
        </is>
      </c>
      <c r="I175" t="inlineStr">
        <is>
          <t>新剧</t>
        </is>
      </c>
      <c r="J175" t="inlineStr">
        <is>
          <t>ReelShort</t>
        </is>
      </c>
      <c r="K175"/>
      <c r="L175"/>
      <c r="M175"/>
      <c r="N175"/>
      <c r="O175"/>
      <c r="P175" t="inlineStr">
        <is>
          <t>英语</t>
        </is>
      </c>
      <c r="Q175" t="inlineStr">
        <is>
          <t>reelshort</t>
        </is>
      </c>
      <c r="R175" t="inlineStr">
        <is>
          <t>active</t>
        </is>
      </c>
      <c r="S175" t="inlineStr">
        <is>
          <t>SR-000533,SR-000535,SR-000537</t>
        </is>
      </c>
      <c r="T175" t="inlineStr">
        <is>
          <t>是</t>
        </is>
      </c>
      <c r="U175" t="inlineStr">
        <is>
          <t>张凯风</t>
        </is>
      </c>
      <c r="V175" s="5">
        <v>46287.725127314814</v>
      </c>
      <c r="W175" s="5">
        <v>46303.68681712963</v>
      </c>
      <c r="X175"/>
      <c r="Y175" t="inlineStr">
        <is>
          <t>待确认</t>
        </is>
      </c>
      <c r="Z175" t="inlineStr">
        <is>
          <t>["realshort-pick","cmVlbHNob3J0LTZhOWU3YTc0MGJjMGEzM2YxZTAwMGUyNQ","en"]</t>
        </is>
      </c>
    </row>
    <row r="176" ht="25.5" customHeight="1">
      <c r="A176" t="inlineStr">
        <is>
          <t>SD-000223</t>
        </is>
      </c>
      <c r="B176" t="inlineStr">
        <is>
          <t>Seven Sins! I claimed them all!</t>
        </is>
      </c>
      <c r="C176" t="inlineStr">
        <is>
          <t>张凯风</t>
        </is>
      </c>
      <c r="D176"/>
      <c r="E176"/>
      <c r="F176" t="inlineStr">
        <is>
          <t>男性, 扮猪吃虎, 超能力</t>
        </is>
      </c>
      <c r="G176" s="4">
        <v>46285</v>
      </c>
      <c r="H176" t="inlineStr">
        <is>
          <t>新剧</t>
        </is>
      </c>
      <c r="I176" t="inlineStr">
        <is>
          <t>新剧</t>
        </is>
      </c>
      <c r="J176" t="inlineStr">
        <is>
          <t>ReelShort</t>
        </is>
      </c>
      <c r="K176" t="inlineStr">
        <is>
          <t>12/23</t>
        </is>
      </c>
      <c r="L176"/>
      <c r="M176"/>
      <c r="N176"/>
      <c r="O176"/>
      <c r="P176" t="inlineStr">
        <is>
          <t>英语</t>
        </is>
      </c>
      <c r="Q176" t="inlineStr">
        <is>
          <t>reelshort</t>
        </is>
      </c>
      <c r="R176" t="inlineStr">
        <is>
          <t>active</t>
        </is>
      </c>
      <c r="S176" t="inlineStr">
        <is>
          <t>SR-000599,SR-000600,SR-000601</t>
        </is>
      </c>
      <c r="T176" t="inlineStr">
        <is>
          <t>是</t>
        </is>
      </c>
      <c r="U176" t="inlineStr">
        <is>
          <t>张凯风</t>
        </is>
      </c>
      <c r="V176" s="5">
        <v>46287.72703703704</v>
      </c>
      <c r="W176" s="5">
        <v>46289.68951388889</v>
      </c>
      <c r="X176"/>
      <c r="Y176"/>
      <c r="Z176"/>
    </row>
    <row r="177" ht="25.5" customHeight="1">
      <c r="A177" t="inlineStr">
        <is>
          <t>SD-000224</t>
        </is>
      </c>
      <c r="B177" t="inlineStr">
        <is>
          <t>Spoiled by Four Sea Monster Husbands</t>
        </is>
      </c>
      <c r="C177" t="inlineStr">
        <is>
          <t>张凯风</t>
        </is>
      </c>
      <c r="D177"/>
      <c r="E177"/>
      <c r="F177" t="inlineStr">
        <is>
          <t>逆袭, 奇幻, 超能力</t>
        </is>
      </c>
      <c r="G177" s="4">
        <v>46274</v>
      </c>
      <c r="H177" t="inlineStr">
        <is>
          <t>在推</t>
        </is>
      </c>
      <c r="I177" t="inlineStr">
        <is>
          <t>新剧</t>
        </is>
      </c>
      <c r="J177" t="inlineStr">
        <is>
          <t>ReelShort</t>
        </is>
      </c>
      <c r="K177" t="inlineStr">
        <is>
          <t>ReelShort 搜索码 4496080；TikTok 视频 caption 标注。</t>
        </is>
      </c>
      <c r="L177"/>
      <c r="M177"/>
      <c r="N177"/>
      <c r="O177"/>
      <c r="P177" t="inlineStr">
        <is>
          <t>英语</t>
        </is>
      </c>
      <c r="Q177" t="inlineStr">
        <is>
          <t>reelshort</t>
        </is>
      </c>
      <c r="R177" t="inlineStr">
        <is>
          <t>active</t>
        </is>
      </c>
      <c r="S177" t="inlineStr">
        <is>
          <t>SR-000528,SR-000529,SR-000530,SR-000531</t>
        </is>
      </c>
      <c r="T177" t="inlineStr">
        <is>
          <t>是</t>
        </is>
      </c>
      <c r="U177" t="inlineStr">
        <is>
          <t>TikTok Daily Metrics SYnc</t>
        </is>
      </c>
      <c r="V177" s="5">
        <v>46287.73856481481</v>
      </c>
      <c r="W177" s="5">
        <v>46303.68681712963</v>
      </c>
      <c r="X177"/>
      <c r="Y177" t="inlineStr">
        <is>
          <t>待确认</t>
        </is>
      </c>
      <c r="Z177" t="inlineStr">
        <is>
          <t>["realshort-pick","cmVlbHNob3J0LTZhOWEyYTE3NTk1MTYwMDViZTA1MzIyNw","en"]</t>
        </is>
      </c>
    </row>
    <row r="178" ht="25.5" customHeight="1">
      <c r="A178" t="inlineStr">
        <is>
          <t>SD-000225</t>
        </is>
      </c>
      <c r="B178" t="inlineStr">
        <is>
          <t>My Second Life as a Billionaire Heiress</t>
        </is>
      </c>
      <c r="C178" t="inlineStr">
        <is>
          <t>张凯风, 李建卓</t>
        </is>
      </c>
      <c r="D178"/>
      <c r="E178"/>
      <c r="F178" t="inlineStr">
        <is>
          <t>扮猪吃虎, 身份揭露, 重生</t>
        </is>
      </c>
      <c r="G178" s="4">
        <v>46281</v>
      </c>
      <c r="H178" t="inlineStr">
        <is>
          <t>新剧</t>
        </is>
      </c>
      <c r="I178" t="inlineStr">
        <is>
          <t>在推</t>
        </is>
      </c>
      <c r="J178" t="inlineStr">
        <is>
          <t>ReelShort</t>
        </is>
      </c>
      <c r="K178" t="inlineStr">
        <is>
          <t>13/24</t>
        </is>
      </c>
      <c r="L178"/>
      <c r="M178"/>
      <c r="N178"/>
      <c r="O178"/>
      <c r="P178" t="inlineStr">
        <is>
          <t>英语</t>
        </is>
      </c>
      <c r="Q178" t="inlineStr">
        <is>
          <t>reelshort</t>
        </is>
      </c>
      <c r="R178" t="inlineStr">
        <is>
          <t>active</t>
        </is>
      </c>
      <c r="S178" t="inlineStr">
        <is>
          <t>SR-000596,SR-000597,SR-000598</t>
        </is>
      </c>
      <c r="T178" t="inlineStr">
        <is>
          <t>是</t>
        </is>
      </c>
      <c r="U178" t="inlineStr">
        <is>
          <t>张凯风</t>
        </is>
      </c>
      <c r="V178" s="5">
        <v>46288.44605324074</v>
      </c>
      <c r="W178" s="5">
        <v>46303.71037037037</v>
      </c>
      <c r="X178"/>
      <c r="Y178" t="inlineStr">
        <is>
          <t>待确认</t>
        </is>
      </c>
      <c r="Z178" t="inlineStr">
        <is>
          <t>["realshort-pick","cmVlbHNob3J0LTZhYTBjYzBjOGVlOWI0NTM2YzBlMjdkZQ","en"]</t>
        </is>
      </c>
    </row>
    <row r="179" ht="25.5" customHeight="1">
      <c r="A179" t="inlineStr">
        <is>
          <t>SD-000226</t>
        </is>
      </c>
      <c r="B179" t="inlineStr">
        <is>
          <t>Fated to the Cruel Falcon</t>
        </is>
      </c>
      <c r="C179" t="inlineStr">
        <is>
          <t>张凯风</t>
        </is>
      </c>
      <c r="D179"/>
      <c r="E179"/>
      <c r="F179" t="inlineStr">
        <is>
          <t>奇幻, 身份揭露</t>
        </is>
      </c>
      <c r="G179" s="4">
        <v>46287</v>
      </c>
      <c r="H179" t="inlineStr">
        <is>
          <t>新剧</t>
        </is>
      </c>
      <c r="I179" t="inlineStr">
        <is>
          <t>新剧</t>
        </is>
      </c>
      <c r="J179" t="inlineStr">
        <is>
          <t>ReelShort</t>
        </is>
      </c>
      <c r="K179" t="inlineStr">
        <is>
          <t>22/24</t>
        </is>
      </c>
      <c r="L179"/>
      <c r="M179"/>
      <c r="N179"/>
      <c r="O179"/>
      <c r="P179" t="inlineStr">
        <is>
          <t>英语</t>
        </is>
      </c>
      <c r="Q179" t="inlineStr">
        <is>
          <t>reelshort</t>
        </is>
      </c>
      <c r="R179" t="inlineStr">
        <is>
          <t>active</t>
        </is>
      </c>
      <c r="S179" t="inlineStr">
        <is>
          <t>SR-000608,SR-000609,SR-000610</t>
        </is>
      </c>
      <c r="T179" t="inlineStr">
        <is>
          <t>是</t>
        </is>
      </c>
      <c r="U179" t="inlineStr">
        <is>
          <t>张凯风</t>
        </is>
      </c>
      <c r="V179" s="5">
        <v>46288.45951388889</v>
      </c>
      <c r="W179" s="5">
        <v>46289.691145833334</v>
      </c>
      <c r="X179"/>
      <c r="Y179"/>
      <c r="Z179"/>
    </row>
    <row r="180" ht="25.5" customHeight="1">
      <c r="A180" t="inlineStr">
        <is>
          <t>SD-000227</t>
        </is>
      </c>
      <c r="B180" t="inlineStr">
        <is>
          <t>Betrayed by My Wife, I Return for Revenge</t>
        </is>
      </c>
      <c r="C180" t="inlineStr">
        <is>
          <t>张凯风</t>
        </is>
      </c>
      <c r="D180"/>
      <c r="E180"/>
      <c r="F180" t="inlineStr">
        <is>
          <t>复仇, 身份揭露</t>
        </is>
      </c>
      <c r="G180" s="4">
        <v>46284</v>
      </c>
      <c r="H180" t="inlineStr">
        <is>
          <t>新剧</t>
        </is>
      </c>
      <c r="I180" t="inlineStr">
        <is>
          <t>新剧</t>
        </is>
      </c>
      <c r="J180" t="inlineStr">
        <is>
          <t>ReelShort</t>
        </is>
      </c>
      <c r="K180" t="inlineStr">
        <is>
          <t>12/24</t>
        </is>
      </c>
      <c r="L180"/>
      <c r="M180"/>
      <c r="N180"/>
      <c r="O180"/>
      <c r="P180" t="inlineStr">
        <is>
          <t>英语</t>
        </is>
      </c>
      <c r="Q180" t="inlineStr">
        <is>
          <t>reelshort</t>
        </is>
      </c>
      <c r="R180" t="inlineStr">
        <is>
          <t>active</t>
        </is>
      </c>
      <c r="S180" t="inlineStr">
        <is>
          <t>SR-000602,SR-000604</t>
        </is>
      </c>
      <c r="T180" t="inlineStr">
        <is>
          <t>是</t>
        </is>
      </c>
      <c r="U180" t="inlineStr">
        <is>
          <t>张凯风</t>
        </is>
      </c>
      <c r="V180" s="5">
        <v>46288.46506944444</v>
      </c>
      <c r="W180" s="5">
        <v>46294.72825231482</v>
      </c>
      <c r="X180"/>
      <c r="Y180"/>
      <c r="Z180"/>
    </row>
    <row r="181" ht="25.5" customHeight="1">
      <c r="A181" t="inlineStr">
        <is>
          <t>SD-000231</t>
        </is>
      </c>
      <c r="B181" t="inlineStr">
        <is>
          <t>The Billion-Dollar Heiress’ Reckoning</t>
        </is>
      </c>
      <c r="C181" t="inlineStr">
        <is>
          <t>张凯风</t>
        </is>
      </c>
      <c r="D181" t="inlineStr">
        <is>
          <t>Phone-13</t>
        </is>
      </c>
      <c r="E181" t="inlineStr">
        <is>
          <t>lthung263</t>
        </is>
      </c>
      <c r="F181" t="inlineStr">
        <is>
          <t>复仇, 爱情</t>
        </is>
      </c>
      <c r="G181" s="4">
        <v>46287</v>
      </c>
      <c r="H181" t="inlineStr">
        <is>
          <t>新剧</t>
        </is>
      </c>
      <c r="I181" t="inlineStr">
        <is>
          <t>新剧</t>
        </is>
      </c>
      <c r="J181" t="inlineStr">
        <is>
          <t>ReelShort</t>
        </is>
      </c>
      <c r="K181" t="inlineStr">
        <is>
          <t>13/27</t>
        </is>
      </c>
      <c r="L181"/>
      <c r="M181"/>
      <c r="N181"/>
      <c r="O181"/>
      <c r="P181" t="inlineStr">
        <is>
          <t>英语</t>
        </is>
      </c>
      <c r="Q181" t="inlineStr">
        <is>
          <t>reelshort</t>
        </is>
      </c>
      <c r="R181" t="inlineStr">
        <is>
          <t>active</t>
        </is>
      </c>
      <c r="S181" t="inlineStr">
        <is>
          <t>SR-000819,SR-000821,SR-000823</t>
        </is>
      </c>
      <c r="T181" t="inlineStr">
        <is>
          <t>是</t>
        </is>
      </c>
      <c r="U181" t="inlineStr">
        <is>
          <t>张凯风</t>
        </is>
      </c>
      <c r="V181" s="5">
        <v>46288.66336805555</v>
      </c>
      <c r="W181" s="5">
        <v>46294.48064814815</v>
      </c>
      <c r="X181"/>
      <c r="Y181"/>
      <c r="Z181"/>
    </row>
    <row r="182" ht="25.5" customHeight="1">
      <c r="A182" t="inlineStr">
        <is>
          <t>SD-000232</t>
        </is>
      </c>
      <c r="B182" t="inlineStr">
        <is>
          <t>Betrayed by My Dragon, Back with Twin Phoenixes</t>
        </is>
      </c>
      <c r="C182" t="inlineStr">
        <is>
          <t>张凯风</t>
        </is>
      </c>
      <c r="D182" t="inlineStr">
        <is>
          <t>Phone-12</t>
        </is>
      </c>
      <c r="E182" t="inlineStr">
        <is>
          <t>ngphnggiang40</t>
        </is>
      </c>
      <c r="F182" t="inlineStr">
        <is>
          <t>复仇, 逆袭, 男性</t>
        </is>
      </c>
      <c r="G182" s="4">
        <v>46286</v>
      </c>
      <c r="H182" t="inlineStr">
        <is>
          <t>新剧</t>
        </is>
      </c>
      <c r="I182"/>
      <c r="J182" t="inlineStr">
        <is>
          <t>ShortMax</t>
        </is>
      </c>
      <c r="K182" t="inlineStr">
        <is>
          <t>12/25</t>
        </is>
      </c>
      <c r="L182"/>
      <c r="M182"/>
      <c r="N182"/>
      <c r="O182"/>
      <c r="P182" t="inlineStr">
        <is>
          <t>英语</t>
        </is>
      </c>
      <c r="Q182" t="inlineStr">
        <is>
          <t>鹊娱</t>
        </is>
      </c>
      <c r="R182" t="inlineStr">
        <is>
          <t>active</t>
        </is>
      </c>
      <c r="S182" t="inlineStr">
        <is>
          <t>SR-000623,SR-000624,SR-000625</t>
        </is>
      </c>
      <c r="T182" t="inlineStr">
        <is>
          <t>是</t>
        </is>
      </c>
      <c r="U182" t="inlineStr">
        <is>
          <t>张凯风</t>
        </is>
      </c>
      <c r="V182" s="5">
        <v>46288.67420138889</v>
      </c>
      <c r="W182" s="5">
        <v>46303.68681712963</v>
      </c>
      <c r="X182"/>
      <c r="Y182" t="inlineStr">
        <is>
          <t>待确认</t>
        </is>
      </c>
      <c r="Z182" t="inlineStr">
        <is>
          <t>["realshort-pick","c2hvcnRtYXgtYmV0cmF5ZWQtYnktbXktZHJhZ29uLWJhY2std2l0aC10d2luLXBob2VuaXhlcy14","en"]</t>
        </is>
      </c>
    </row>
    <row r="183" ht="25.5" customHeight="1">
      <c r="A183" t="inlineStr">
        <is>
          <t>SD-000233</t>
        </is>
      </c>
      <c r="B183" t="inlineStr">
        <is>
          <t>Caught Between Twin Husbands</t>
        </is>
      </c>
      <c r="C183" t="inlineStr">
        <is>
          <t>张凯风</t>
        </is>
      </c>
      <c r="D183" t="inlineStr">
        <is>
          <t>Phone-22</t>
        </is>
      </c>
      <c r="E183" t="inlineStr">
        <is>
          <t>nobleltcpnj</t>
        </is>
      </c>
      <c r="F183"/>
      <c r="G183" s="4"/>
      <c r="H183"/>
      <c r="I183"/>
      <c r="J183" t="inlineStr">
        <is>
          <t>其他</t>
        </is>
      </c>
      <c r="K183" t="inlineStr">
        <is>
          <t>22/26</t>
        </is>
      </c>
      <c r="L183"/>
      <c r="M183"/>
      <c r="N183"/>
      <c r="O183"/>
      <c r="P183" t="inlineStr">
        <is>
          <t>英语</t>
        </is>
      </c>
      <c r="Q183" t="inlineStr">
        <is>
          <t>鹊娱</t>
        </is>
      </c>
      <c r="R183" t="inlineStr">
        <is>
          <t>active</t>
        </is>
      </c>
      <c r="S183" t="inlineStr">
        <is>
          <t>SR-000715,SR-000716,SR-000717</t>
        </is>
      </c>
      <c r="T183" t="inlineStr">
        <is>
          <t>是</t>
        </is>
      </c>
      <c r="U183" t="inlineStr">
        <is>
          <t>张凯风</t>
        </is>
      </c>
      <c r="V183" s="5">
        <v>46288.685428240744</v>
      </c>
      <c r="W183" s="5">
        <v>46293.481770833336</v>
      </c>
      <c r="X183"/>
      <c r="Y183"/>
      <c r="Z183"/>
    </row>
    <row r="184" ht="25.5" customHeight="1">
      <c r="A184" t="inlineStr">
        <is>
          <t>SD-000236</t>
        </is>
      </c>
      <c r="B184" t="inlineStr">
        <is>
          <t>Love &amp; Blood</t>
        </is>
      </c>
      <c r="C184" t="inlineStr">
        <is>
          <t>马博洋</t>
        </is>
      </c>
      <c r="D184"/>
      <c r="E184"/>
      <c r="F184"/>
      <c r="G184" s="4"/>
      <c r="H184"/>
      <c r="I184"/>
      <c r="J184"/>
      <c r="K184"/>
      <c r="L184"/>
      <c r="M184"/>
      <c r="N184"/>
      <c r="O184"/>
      <c r="P184"/>
      <c r="Q184"/>
      <c r="R184"/>
      <c r="S184" t="inlineStr">
        <is>
          <t>SR-000991,SR-000992,SR-000993</t>
        </is>
      </c>
      <c r="T184" t="inlineStr">
        <is>
          <t>是</t>
        </is>
      </c>
      <c r="U184" t="inlineStr">
        <is>
          <t>马博洋</t>
        </is>
      </c>
      <c r="V184" s="5">
        <v>46289.44556712963</v>
      </c>
      <c r="W184" s="5">
        <v>46295.74912037037</v>
      </c>
      <c r="X184"/>
      <c r="Y184"/>
      <c r="Z184"/>
    </row>
    <row r="185" ht="25.5" customHeight="1">
      <c r="A185" t="inlineStr">
        <is>
          <t>SD-000237</t>
        </is>
      </c>
      <c r="B185" t="inlineStr">
        <is>
          <t>The True Queen</t>
        </is>
      </c>
      <c r="C185" t="inlineStr">
        <is>
          <t>马博洋</t>
        </is>
      </c>
      <c r="D185"/>
      <c r="E185"/>
      <c r="F185"/>
      <c r="G185" s="4"/>
      <c r="H185"/>
      <c r="I185"/>
      <c r="J185"/>
      <c r="K185"/>
      <c r="L185"/>
      <c r="M185"/>
      <c r="N185"/>
      <c r="O185"/>
      <c r="P185"/>
      <c r="Q185"/>
      <c r="R185"/>
      <c r="S185" t="inlineStr">
        <is>
          <t>SR-001000,SR-001001,SR-001002</t>
        </is>
      </c>
      <c r="T185" t="inlineStr">
        <is>
          <t>是</t>
        </is>
      </c>
      <c r="U185" t="inlineStr">
        <is>
          <t>马博洋</t>
        </is>
      </c>
      <c r="V185" s="5">
        <v>46289.447743055556</v>
      </c>
      <c r="W185" s="5">
        <v>46295.7546875</v>
      </c>
      <c r="X185"/>
      <c r="Y185"/>
      <c r="Z185"/>
    </row>
    <row r="186" ht="25.5" customHeight="1">
      <c r="A186" t="inlineStr">
        <is>
          <t>SD-000238</t>
        </is>
      </c>
      <c r="B186" t="inlineStr">
        <is>
          <t>Level One Loser, Maxxx Level Lover</t>
        </is>
      </c>
      <c r="C186" t="inlineStr">
        <is>
          <t>马博洋</t>
        </is>
      </c>
      <c r="D186"/>
      <c r="E186"/>
      <c r="F186"/>
      <c r="G186" s="4"/>
      <c r="H186"/>
      <c r="I186"/>
      <c r="J186"/>
      <c r="K186"/>
      <c r="L186"/>
      <c r="M186"/>
      <c r="N186"/>
      <c r="O186"/>
      <c r="P186"/>
      <c r="Q186"/>
      <c r="R186"/>
      <c r="S186"/>
      <c r="T186" t="inlineStr">
        <is>
          <t>否</t>
        </is>
      </c>
      <c r="U186" t="inlineStr">
        <is>
          <t>马博洋</t>
        </is>
      </c>
      <c r="V186" s="5">
        <v>46289.45038194444</v>
      </c>
      <c r="W186" s="5">
        <v>46289.45046296297</v>
      </c>
      <c r="X186"/>
      <c r="Y186"/>
      <c r="Z186"/>
    </row>
    <row r="187" ht="25.5" customHeight="1">
      <c r="A187" t="inlineStr">
        <is>
          <t>SD-000239</t>
        </is>
      </c>
      <c r="B187" t="inlineStr">
        <is>
          <t>Bound by His Dark Desire</t>
        </is>
      </c>
      <c r="C187" t="inlineStr">
        <is>
          <t>马博洋</t>
        </is>
      </c>
      <c r="D187"/>
      <c r="E187"/>
      <c r="F187"/>
      <c r="G187" s="4"/>
      <c r="H187"/>
      <c r="I187"/>
      <c r="J187"/>
      <c r="K187"/>
      <c r="L187"/>
      <c r="M187"/>
      <c r="N187"/>
      <c r="O187"/>
      <c r="P187"/>
      <c r="Q187"/>
      <c r="R187"/>
      <c r="S187"/>
      <c r="T187" t="inlineStr">
        <is>
          <t>否</t>
        </is>
      </c>
      <c r="U187" t="inlineStr">
        <is>
          <t>马博洋</t>
        </is>
      </c>
      <c r="V187" s="5">
        <v>46289.45133101852</v>
      </c>
      <c r="W187" s="5">
        <v>46289.45159722222</v>
      </c>
      <c r="X187"/>
      <c r="Y187"/>
      <c r="Z187"/>
    </row>
    <row r="188" ht="25.5" customHeight="1">
      <c r="A188" t="inlineStr">
        <is>
          <t>SD-000241</t>
        </is>
      </c>
      <c r="B188" t="inlineStr">
        <is>
          <t>La princesa Alfa se ha ido para siempre</t>
        </is>
      </c>
      <c r="C188" t="inlineStr">
        <is>
          <t>高璇</t>
        </is>
      </c>
      <c r="D188"/>
      <c r="E188"/>
      <c r="F188" t="inlineStr">
        <is>
          <t>女王, 爱情, 奇幻</t>
        </is>
      </c>
      <c r="G188" s="4"/>
      <c r="H188"/>
      <c r="I188"/>
      <c r="J188" t="inlineStr">
        <is>
          <t>ReelShort</t>
        </is>
      </c>
      <c r="K188"/>
      <c r="L188"/>
      <c r="M188"/>
      <c r="N188"/>
      <c r="O188"/>
      <c r="P188" t="inlineStr">
        <is>
          <t>西班牙语</t>
        </is>
      </c>
      <c r="Q188"/>
      <c r="R188" t="inlineStr">
        <is>
          <t>active</t>
        </is>
      </c>
      <c r="S188" t="inlineStr">
        <is>
          <t>SR-000739,SR-000741,SR-000742,SR-000746,SR-000748,SR-000752</t>
        </is>
      </c>
      <c r="T188" t="inlineStr">
        <is>
          <t>是</t>
        </is>
      </c>
      <c r="U188" t="inlineStr">
        <is>
          <t>Social</t>
        </is>
      </c>
      <c r="V188" s="5">
        <v>46289.589733796296</v>
      </c>
      <c r="W188" s="5">
        <v>46303.68681712963</v>
      </c>
      <c r="X188"/>
      <c r="Y188" t="inlineStr">
        <is>
          <t>待确认</t>
        </is>
      </c>
      <c r="Z188" t="inlineStr">
        <is>
          <t>["realshort-pick","cmVlbHNob3J0LTZhODgyMWJhNzZkYzJiYzg4MzA0MTI1NA","es"]</t>
        </is>
      </c>
    </row>
    <row r="189" ht="25.5" customHeight="1">
      <c r="A189" t="inlineStr">
        <is>
          <t>SD-000246</t>
        </is>
      </c>
      <c r="B189" t="inlineStr">
        <is>
          <t>Star Prison</t>
        </is>
      </c>
      <c r="C189" t="inlineStr">
        <is>
          <t>马博洋</t>
        </is>
      </c>
      <c r="D189"/>
      <c r="E189"/>
      <c r="F189"/>
      <c r="G189" s="4"/>
      <c r="H189"/>
      <c r="I189"/>
      <c r="J189"/>
      <c r="K189"/>
      <c r="L189"/>
      <c r="M189"/>
      <c r="N189"/>
      <c r="O189"/>
      <c r="P189"/>
      <c r="Q189"/>
      <c r="R189"/>
      <c r="S189" t="inlineStr">
        <is>
          <t>SR-000997,SR-000998,SR-000999</t>
        </is>
      </c>
      <c r="T189" t="inlineStr">
        <is>
          <t>是</t>
        </is>
      </c>
      <c r="U189" t="inlineStr">
        <is>
          <t>马博洋</t>
        </is>
      </c>
      <c r="V189" s="5">
        <v>46289.646840277775</v>
      </c>
      <c r="W189" s="5">
        <v>46295.752858796295</v>
      </c>
      <c r="X189"/>
      <c r="Y189"/>
      <c r="Z189"/>
    </row>
    <row r="190" ht="25.5" customHeight="1">
      <c r="A190" t="inlineStr">
        <is>
          <t>SD-000248</t>
        </is>
      </c>
      <c r="B190" t="inlineStr">
        <is>
          <t>My Pup Became My Alpha</t>
        </is>
      </c>
      <c r="C190" t="inlineStr">
        <is>
          <t>彭满</t>
        </is>
      </c>
      <c r="D190" t="inlineStr">
        <is>
          <t>Phone-09</t>
        </is>
      </c>
      <c r="E190" t="inlineStr">
        <is>
          <t>jolienqaq</t>
        </is>
      </c>
      <c r="F190" t="inlineStr">
        <is>
          <t>lgbtq, 狼人</t>
        </is>
      </c>
      <c r="G190" s="4"/>
      <c r="H190"/>
      <c r="I190"/>
      <c r="J190" t="inlineStr">
        <is>
          <t>ReelShort</t>
        </is>
      </c>
      <c r="K190"/>
      <c r="L190"/>
      <c r="M190"/>
      <c r="N190"/>
      <c r="O190"/>
      <c r="P190" t="inlineStr">
        <is>
          <t>英语</t>
        </is>
      </c>
      <c r="Q190"/>
      <c r="R190" t="inlineStr">
        <is>
          <t>active</t>
        </is>
      </c>
      <c r="S190" t="inlineStr">
        <is>
          <t>SR-000620,SR-000621,SR-000622</t>
        </is>
      </c>
      <c r="T190" t="inlineStr">
        <is>
          <t>是</t>
        </is>
      </c>
      <c r="U190" t="inlineStr">
        <is>
          <t>彭满</t>
        </is>
      </c>
      <c r="V190" s="5">
        <v>46289.691087962965</v>
      </c>
      <c r="W190" s="5">
        <v>46289.76997685185</v>
      </c>
      <c r="X190"/>
      <c r="Y190"/>
      <c r="Z190"/>
    </row>
    <row r="191" ht="25.5" customHeight="1">
      <c r="A191" t="inlineStr">
        <is>
          <t>SD-000249</t>
        </is>
      </c>
      <c r="B191" t="inlineStr">
        <is>
          <t>Fake Dating My Football Rival</t>
        </is>
      </c>
      <c r="C191" t="inlineStr">
        <is>
          <t>彭满</t>
        </is>
      </c>
      <c r="D191" t="inlineStr">
        <is>
          <t>Phone-09</t>
        </is>
      </c>
      <c r="E191" t="inlineStr">
        <is>
          <t>jolienqaq</t>
        </is>
      </c>
      <c r="F191"/>
      <c r="G191" s="4"/>
      <c r="H191"/>
      <c r="I191"/>
      <c r="J191" t="inlineStr">
        <is>
          <t>ReelShort</t>
        </is>
      </c>
      <c r="K191"/>
      <c r="L191"/>
      <c r="M191"/>
      <c r="N191"/>
      <c r="O191"/>
      <c r="P191"/>
      <c r="Q191"/>
      <c r="R191"/>
      <c r="S191" t="inlineStr">
        <is>
          <t>SR-000614,SR-000615,SR-000616</t>
        </is>
      </c>
      <c r="T191" t="inlineStr">
        <is>
          <t>是</t>
        </is>
      </c>
      <c r="U191" t="inlineStr">
        <is>
          <t>彭满</t>
        </is>
      </c>
      <c r="V191" s="5">
        <v>46289.69137731481</v>
      </c>
      <c r="W191" s="5">
        <v>46289.74689814815</v>
      </c>
      <c r="X191"/>
      <c r="Y191"/>
      <c r="Z191"/>
    </row>
    <row r="192" ht="25.5" customHeight="1">
      <c r="A192" t="inlineStr">
        <is>
          <t>SD-000250</t>
        </is>
      </c>
      <c r="B192" t="inlineStr">
        <is>
          <t>His Defective Robot Boyfriend</t>
        </is>
      </c>
      <c r="C192" t="inlineStr">
        <is>
          <t>彭满</t>
        </is>
      </c>
      <c r="D192" t="inlineStr">
        <is>
          <t>Phone-09</t>
        </is>
      </c>
      <c r="E192" t="inlineStr">
        <is>
          <t>jolienqaq</t>
        </is>
      </c>
      <c r="F192"/>
      <c r="G192" s="4"/>
      <c r="H192"/>
      <c r="I192"/>
      <c r="J192" t="inlineStr">
        <is>
          <t>ReelShort</t>
        </is>
      </c>
      <c r="K192"/>
      <c r="L192"/>
      <c r="M192"/>
      <c r="N192"/>
      <c r="O192"/>
      <c r="P192" t="inlineStr">
        <is>
          <t>英语</t>
        </is>
      </c>
      <c r="Q192"/>
      <c r="R192"/>
      <c r="S192" t="inlineStr">
        <is>
          <t>SR-000617,SR-000618,SR-000619</t>
        </is>
      </c>
      <c r="T192" t="inlineStr">
        <is>
          <t>是</t>
        </is>
      </c>
      <c r="U192" t="inlineStr">
        <is>
          <t>彭满</t>
        </is>
      </c>
      <c r="V192" s="5">
        <v>46289.69157407407</v>
      </c>
      <c r="W192" s="5">
        <v>46289.76881944444</v>
      </c>
      <c r="X192"/>
      <c r="Y192"/>
      <c r="Z192"/>
    </row>
    <row r="193" ht="25.5" customHeight="1">
      <c r="A193" t="inlineStr">
        <is>
          <t>SD-000251</t>
        </is>
      </c>
      <c r="B193" t="inlineStr">
        <is>
          <t>My Two Dangerous Roommates Crave Me</t>
        </is>
      </c>
      <c r="C193" t="inlineStr">
        <is>
          <t>彭满</t>
        </is>
      </c>
      <c r="D193" t="inlineStr">
        <is>
          <t>Phone-09</t>
        </is>
      </c>
      <c r="E193" t="inlineStr">
        <is>
          <t>jolienqaq</t>
        </is>
      </c>
      <c r="F193"/>
      <c r="G193" s="4"/>
      <c r="H193"/>
      <c r="I193"/>
      <c r="J193" t="inlineStr">
        <is>
          <t>ReelShort</t>
        </is>
      </c>
      <c r="K193"/>
      <c r="L193"/>
      <c r="M193"/>
      <c r="N193"/>
      <c r="O193"/>
      <c r="P193"/>
      <c r="Q193"/>
      <c r="R193"/>
      <c r="S193" t="inlineStr">
        <is>
          <t>SR-000813,SR-000934,SR-000939</t>
        </is>
      </c>
      <c r="T193" t="inlineStr">
        <is>
          <t>是</t>
        </is>
      </c>
      <c r="U193" t="inlineStr">
        <is>
          <t>彭满</t>
        </is>
      </c>
      <c r="V193" s="5">
        <v>46289.69173611111</v>
      </c>
      <c r="W193" s="5">
        <v>46295.155543981484</v>
      </c>
      <c r="X193"/>
      <c r="Y193"/>
      <c r="Z193"/>
    </row>
    <row r="194" ht="25.5" customHeight="1">
      <c r="A194" t="inlineStr">
        <is>
          <t>SD-000252</t>
        </is>
      </c>
      <c r="B194" t="inlineStr">
        <is>
          <t>Alpha’s Cursed Mate</t>
        </is>
      </c>
      <c r="C194" t="inlineStr">
        <is>
          <t>张凯风</t>
        </is>
      </c>
      <c r="D194" t="inlineStr">
        <is>
          <t>Phone-13</t>
        </is>
      </c>
      <c r="E194" t="inlineStr">
        <is>
          <t>lthung263</t>
        </is>
      </c>
      <c r="F194" t="inlineStr">
        <is>
          <t>扮猪吃虎</t>
        </is>
      </c>
      <c r="G194" s="4">
        <v>46288</v>
      </c>
      <c r="H194" t="inlineStr">
        <is>
          <t>新剧</t>
        </is>
      </c>
      <c r="I194"/>
      <c r="J194" t="inlineStr">
        <is>
          <t>ReelShort</t>
        </is>
      </c>
      <c r="K194"/>
      <c r="L194" t="inlineStr">
        <is>
          <t>28</t>
        </is>
      </c>
      <c r="M194"/>
      <c r="N194"/>
      <c r="O194"/>
      <c r="P194" t="inlineStr">
        <is>
          <t>英语</t>
        </is>
      </c>
      <c r="Q194" t="inlineStr">
        <is>
          <t>reelshort</t>
        </is>
      </c>
      <c r="R194" t="inlineStr">
        <is>
          <t>active</t>
        </is>
      </c>
      <c r="S194" t="inlineStr">
        <is>
          <t>SR-000810,SR-000936,SR-000941</t>
        </is>
      </c>
      <c r="T194" t="inlineStr">
        <is>
          <t>是</t>
        </is>
      </c>
      <c r="U194" t="inlineStr">
        <is>
          <t>张凯风</t>
        </is>
      </c>
      <c r="V194" s="5">
        <v>46289.70361111111</v>
      </c>
      <c r="W194" s="5">
        <v>46295.15615740741</v>
      </c>
      <c r="X194"/>
      <c r="Y194"/>
      <c r="Z194"/>
    </row>
    <row r="195" ht="25.5" customHeight="1">
      <c r="A195" t="inlineStr">
        <is>
          <t>SD-000253</t>
        </is>
      </c>
      <c r="B195" t="inlineStr">
        <is>
          <t>I Woke Up as the Villainous Guide</t>
        </is>
      </c>
      <c r="C195" t="inlineStr">
        <is>
          <t>张凯风</t>
        </is>
      </c>
      <c r="D195" t="inlineStr">
        <is>
          <t>Phone-13</t>
        </is>
      </c>
      <c r="E195" t="inlineStr">
        <is>
          <t>lthung263</t>
        </is>
      </c>
      <c r="F195" t="inlineStr">
        <is>
          <t>多角关系, 甜宠, 身份揭露, 奇幻</t>
        </is>
      </c>
      <c r="G195" s="4">
        <v>46288</v>
      </c>
      <c r="H195" t="inlineStr">
        <is>
          <t>新剧</t>
        </is>
      </c>
      <c r="I195"/>
      <c r="J195" t="inlineStr">
        <is>
          <t>ReelShort</t>
        </is>
      </c>
      <c r="K195"/>
      <c r="L195" t="inlineStr">
        <is>
          <t>29</t>
        </is>
      </c>
      <c r="M195"/>
      <c r="N195"/>
      <c r="O195"/>
      <c r="P195" t="inlineStr">
        <is>
          <t>英语</t>
        </is>
      </c>
      <c r="Q195" t="inlineStr">
        <is>
          <t>reelshort</t>
        </is>
      </c>
      <c r="R195" t="inlineStr">
        <is>
          <t>active</t>
        </is>
      </c>
      <c r="S195" t="inlineStr">
        <is>
          <t>SR-001084,SR-001085,SR-001086</t>
        </is>
      </c>
      <c r="T195" t="inlineStr">
        <is>
          <t>是</t>
        </is>
      </c>
      <c r="U195" t="inlineStr">
        <is>
          <t>张凯风</t>
        </is>
      </c>
      <c r="V195" s="5">
        <v>46289.71030092592</v>
      </c>
      <c r="W195" s="5">
        <v>46295.76064814815</v>
      </c>
      <c r="X195"/>
      <c r="Y195"/>
      <c r="Z195"/>
    </row>
    <row r="196" ht="25.5" customHeight="1">
      <c r="A196" t="inlineStr">
        <is>
          <t>SD-000254</t>
        </is>
      </c>
      <c r="B196" t="inlineStr">
        <is>
          <t>Eight Heirs for the Dragon King</t>
        </is>
      </c>
      <c r="C196" t="inlineStr">
        <is>
          <t>张凯风</t>
        </is>
      </c>
      <c r="D196" t="inlineStr">
        <is>
          <t>Phone-13</t>
        </is>
      </c>
      <c r="E196" t="inlineStr">
        <is>
          <t>lthung263</t>
        </is>
      </c>
      <c r="F196" t="inlineStr">
        <is>
          <t>复仇, 爱情, 救赎</t>
        </is>
      </c>
      <c r="G196" s="4">
        <v>46288</v>
      </c>
      <c r="H196" t="inlineStr">
        <is>
          <t>新剧</t>
        </is>
      </c>
      <c r="I196"/>
      <c r="J196" t="inlineStr">
        <is>
          <t>ReelShort</t>
        </is>
      </c>
      <c r="K196"/>
      <c r="L196" t="inlineStr">
        <is>
          <t>30</t>
        </is>
      </c>
      <c r="M196"/>
      <c r="N196"/>
      <c r="O196"/>
      <c r="P196" t="inlineStr">
        <is>
          <t>英语</t>
        </is>
      </c>
      <c r="Q196" t="inlineStr">
        <is>
          <t>reelshort</t>
        </is>
      </c>
      <c r="R196" t="inlineStr">
        <is>
          <t>active</t>
        </is>
      </c>
      <c r="S196" t="inlineStr">
        <is>
          <t>SR-000954,SR-001521,SR-001528</t>
        </is>
      </c>
      <c r="T196" t="inlineStr">
        <is>
          <t>是</t>
        </is>
      </c>
      <c r="U196" t="inlineStr">
        <is>
          <t>张凯风</t>
        </is>
      </c>
      <c r="V196" s="5">
        <v>46289.7103587963</v>
      </c>
      <c r="W196" s="5">
        <v>46295.94925925926</v>
      </c>
      <c r="X196"/>
      <c r="Y196"/>
      <c r="Z196"/>
    </row>
    <row r="197" ht="25.5" customHeight="1">
      <c r="A197" t="inlineStr">
        <is>
          <t>SD-000255</t>
        </is>
      </c>
      <c r="B197" t="inlineStr">
        <is>
          <t>My Fortune Angel Made Me a Queen</t>
        </is>
      </c>
      <c r="C197" t="inlineStr">
        <is>
          <t>彭满</t>
        </is>
      </c>
      <c r="D197" t="inlineStr">
        <is>
          <t>Phone-08</t>
        </is>
      </c>
      <c r="E197" t="inlineStr">
        <is>
          <t>dramadetour0</t>
        </is>
      </c>
      <c r="F197"/>
      <c r="G197" s="4"/>
      <c r="H197"/>
      <c r="I197"/>
      <c r="J197"/>
      <c r="K197"/>
      <c r="L197"/>
      <c r="M197"/>
      <c r="N197"/>
      <c r="O197"/>
      <c r="P197"/>
      <c r="Q197"/>
      <c r="R197"/>
      <c r="S197"/>
      <c r="T197" t="inlineStr">
        <is>
          <t>否</t>
        </is>
      </c>
      <c r="U197" t="inlineStr">
        <is>
          <t>张凯风</t>
        </is>
      </c>
      <c r="V197" s="5">
        <v>46289.71388888889</v>
      </c>
      <c r="W197" s="5">
        <v>46289.75082175926</v>
      </c>
      <c r="X197"/>
      <c r="Y197"/>
      <c r="Z197"/>
    </row>
    <row r="198" ht="25.5" customHeight="1">
      <c r="A198" t="inlineStr">
        <is>
          <t>SD-000257</t>
        </is>
      </c>
      <c r="B198" t="inlineStr">
        <is>
          <t>The Scent That Found Me</t>
        </is>
      </c>
      <c r="C198" t="inlineStr">
        <is>
          <t>高璇, 李建卓</t>
        </is>
      </c>
      <c r="D198"/>
      <c r="E198"/>
      <c r="F198" t="inlineStr">
        <is>
          <t>爱情, 霸总</t>
        </is>
      </c>
      <c r="G198" s="4">
        <v>46281</v>
      </c>
      <c r="H198" t="inlineStr">
        <is>
          <t>在推</t>
        </is>
      </c>
      <c r="I198"/>
      <c r="J198" t="inlineStr">
        <is>
          <t>ReelShort</t>
        </is>
      </c>
      <c r="K198"/>
      <c r="L198"/>
      <c r="M198"/>
      <c r="N198"/>
      <c r="O198"/>
      <c r="P198" t="inlineStr">
        <is>
          <t>英语</t>
        </is>
      </c>
      <c r="Q198" t="inlineStr">
        <is>
          <t>reelshort</t>
        </is>
      </c>
      <c r="R198" t="inlineStr">
        <is>
          <t>active</t>
        </is>
      </c>
      <c r="S198" t="inlineStr">
        <is>
          <t>SR-000777,SR-000782,SR-000784,SR-000786,SR-000789,SR-000792,SR-001245,SR-001246,SR-001247</t>
        </is>
      </c>
      <c r="T198" t="inlineStr">
        <is>
          <t>是</t>
        </is>
      </c>
      <c r="U198" t="inlineStr">
        <is>
          <t>高璇</t>
        </is>
      </c>
      <c r="V198" s="5">
        <v>46289.752337962964</v>
      </c>
      <c r="W198" s="5">
        <v>46295.77071759259</v>
      </c>
      <c r="X198"/>
      <c r="Y198"/>
      <c r="Z198"/>
    </row>
    <row r="199" ht="25.5" customHeight="1">
      <c r="A199" t="inlineStr">
        <is>
          <t>SD-000258</t>
        </is>
      </c>
      <c r="B199" t="inlineStr">
        <is>
          <t>The Vampire Next Door</t>
        </is>
      </c>
      <c r="C199" t="inlineStr">
        <is>
          <t>马博洋</t>
        </is>
      </c>
      <c r="D199"/>
      <c r="E199"/>
      <c r="F199" t="inlineStr">
        <is>
          <t>霸总, 禁忌, 身份揭露</t>
        </is>
      </c>
      <c r="G199" s="4">
        <v>45817</v>
      </c>
      <c r="H199" t="inlineStr">
        <is>
          <t>老剧</t>
        </is>
      </c>
      <c r="I199"/>
      <c r="J199"/>
      <c r="K199"/>
      <c r="L199"/>
      <c r="M199"/>
      <c r="N199"/>
      <c r="O199"/>
      <c r="P199" t="inlineStr">
        <is>
          <t>英语</t>
        </is>
      </c>
      <c r="Q199" t="inlineStr">
        <is>
          <t>reelshort</t>
        </is>
      </c>
      <c r="R199" t="inlineStr">
        <is>
          <t>active</t>
        </is>
      </c>
      <c r="S199" t="inlineStr">
        <is>
          <t>SR-000753,SR-000756,SR-000759,SR-000763,SR-000768,SR-000773</t>
        </is>
      </c>
      <c r="T199" t="inlineStr">
        <is>
          <t>是</t>
        </is>
      </c>
      <c r="U199" t="inlineStr">
        <is>
          <t>高璇</t>
        </is>
      </c>
      <c r="V199" s="5">
        <v>46289.7533912037</v>
      </c>
      <c r="W199" s="5">
        <v>46294.724699074075</v>
      </c>
      <c r="X199"/>
      <c r="Y199"/>
      <c r="Z199"/>
    </row>
    <row r="200" ht="25.5" customHeight="1">
      <c r="A200" t="inlineStr">
        <is>
          <t>SD-000260</t>
        </is>
      </c>
      <c r="B200" t="inlineStr">
        <is>
          <t>Rechazando a mis cinco compañeras destinadas</t>
        </is>
      </c>
      <c r="C200" t="inlineStr">
        <is>
          <t>高璇</t>
        </is>
      </c>
      <c r="D200"/>
      <c r="E200"/>
      <c r="F200"/>
      <c r="G200" s="4"/>
      <c r="H200"/>
      <c r="I200"/>
      <c r="J200"/>
      <c r="K200"/>
      <c r="L200"/>
      <c r="M200"/>
      <c r="N200"/>
      <c r="O200"/>
      <c r="P200" t="inlineStr">
        <is>
          <t>西班牙语</t>
        </is>
      </c>
      <c r="Q200"/>
      <c r="R200" t="inlineStr">
        <is>
          <t>active</t>
        </is>
      </c>
      <c r="S200" t="inlineStr">
        <is>
          <t>SR-000825,SR-000785,SR-000790,SR-000794,SR-000797,SR-000801,SR-000804</t>
        </is>
      </c>
      <c r="T200" t="inlineStr">
        <is>
          <t>是</t>
        </is>
      </c>
      <c r="U200" t="inlineStr">
        <is>
          <t>Social</t>
        </is>
      </c>
      <c r="V200" s="5">
        <v>46289.804143518515</v>
      </c>
      <c r="W200" s="5">
        <v>46294.72505787037</v>
      </c>
      <c r="X200"/>
      <c r="Y200"/>
      <c r="Z200"/>
    </row>
    <row r="201" ht="25.5" customHeight="1">
      <c r="A201" t="inlineStr">
        <is>
          <t>SD-000261</t>
        </is>
      </c>
      <c r="B201" t="inlineStr">
        <is>
          <t>Take Me Back to the Night We Met</t>
        </is>
      </c>
      <c r="C201" t="inlineStr">
        <is>
          <t>高璇</t>
        </is>
      </c>
      <c r="D201"/>
      <c r="E201"/>
      <c r="F201"/>
      <c r="G201" s="4"/>
      <c r="H201"/>
      <c r="I201"/>
      <c r="J201"/>
      <c r="K201"/>
      <c r="L201"/>
      <c r="M201"/>
      <c r="N201"/>
      <c r="O201"/>
      <c r="P201" t="inlineStr">
        <is>
          <t>英语</t>
        </is>
      </c>
      <c r="Q201"/>
      <c r="R201" t="inlineStr">
        <is>
          <t>active</t>
        </is>
      </c>
      <c r="S201" t="inlineStr">
        <is>
          <t>SR-000654,SR-000655,SR-000656,SR-000803,SR-000806,SR-000809</t>
        </is>
      </c>
      <c r="T201" t="inlineStr">
        <is>
          <t>是</t>
        </is>
      </c>
      <c r="U201" t="inlineStr">
        <is>
          <t>Social</t>
        </is>
      </c>
      <c r="V201" s="5">
        <v>46289.80739583333</v>
      </c>
      <c r="W201" s="5">
        <v>46294.72430555556</v>
      </c>
      <c r="X201"/>
      <c r="Y201"/>
      <c r="Z201"/>
    </row>
    <row r="202" ht="25.5" customHeight="1">
      <c r="A202" t="inlineStr">
        <is>
          <t>SD-000262</t>
        </is>
      </c>
      <c r="B202" t="inlineStr">
        <is>
          <t>The Hockey Captain That Hates Me</t>
        </is>
      </c>
      <c r="C202" t="inlineStr">
        <is>
          <t>高璇</t>
        </is>
      </c>
      <c r="D202"/>
      <c r="E202"/>
      <c r="F202"/>
      <c r="G202" s="4"/>
      <c r="H202"/>
      <c r="I202"/>
      <c r="J202"/>
      <c r="K202"/>
      <c r="L202"/>
      <c r="M202"/>
      <c r="N202"/>
      <c r="O202"/>
      <c r="P202" t="inlineStr">
        <is>
          <t>英语</t>
        </is>
      </c>
      <c r="Q202"/>
      <c r="R202" t="inlineStr">
        <is>
          <t>active</t>
        </is>
      </c>
      <c r="S202" t="inlineStr">
        <is>
          <t>SR-000645,SR-000646,SR-000647,SR-000648,SR-000649,SR-000650</t>
        </is>
      </c>
      <c r="T202" t="inlineStr">
        <is>
          <t>是</t>
        </is>
      </c>
      <c r="U202" t="inlineStr">
        <is>
          <t>Social</t>
        </is>
      </c>
      <c r="V202" s="5">
        <v>46289.807708333334</v>
      </c>
      <c r="W202" s="5">
        <v>46293.46178240741</v>
      </c>
      <c r="X202"/>
      <c r="Y202"/>
      <c r="Z202"/>
    </row>
    <row r="203" ht="25.5" customHeight="1">
      <c r="A203" t="inlineStr">
        <is>
          <t>SD-000264</t>
        </is>
      </c>
      <c r="B203" t="inlineStr">
        <is>
          <t>Me acosté con mi cuñado</t>
        </is>
      </c>
      <c r="C203" t="inlineStr">
        <is>
          <t>高璇</t>
        </is>
      </c>
      <c r="D203"/>
      <c r="E203"/>
      <c r="F203"/>
      <c r="G203" s="4"/>
      <c r="H203"/>
      <c r="I203"/>
      <c r="J203"/>
      <c r="K203"/>
      <c r="L203"/>
      <c r="M203"/>
      <c r="N203"/>
      <c r="O203"/>
      <c r="P203" t="inlineStr">
        <is>
          <t>西班牙语</t>
        </is>
      </c>
      <c r="Q203"/>
      <c r="R203" t="inlineStr">
        <is>
          <t>active</t>
        </is>
      </c>
      <c r="S203" t="inlineStr">
        <is>
          <t>SR-000762,SR-000769,SR-000770,SR-000775,SR-000778,SR-000781</t>
        </is>
      </c>
      <c r="T203" t="inlineStr">
        <is>
          <t>是</t>
        </is>
      </c>
      <c r="U203" t="inlineStr">
        <is>
          <t>Social</t>
        </is>
      </c>
      <c r="V203" s="5">
        <v>46289.80849537037</v>
      </c>
      <c r="W203" s="5">
        <v>46294.72505787037</v>
      </c>
      <c r="X203"/>
      <c r="Y203"/>
      <c r="Z203"/>
    </row>
    <row r="204" ht="25.5" customHeight="1">
      <c r="A204" t="inlineStr">
        <is>
          <t>SD-000265</t>
        </is>
      </c>
      <c r="B204" t="inlineStr">
        <is>
          <t>Soberano del páramo</t>
        </is>
      </c>
      <c r="C204" t="inlineStr">
        <is>
          <t>高璇</t>
        </is>
      </c>
      <c r="D204"/>
      <c r="E204"/>
      <c r="F204"/>
      <c r="G204" s="4"/>
      <c r="H204"/>
      <c r="I204"/>
      <c r="J204"/>
      <c r="K204"/>
      <c r="L204"/>
      <c r="M204"/>
      <c r="N204"/>
      <c r="O204"/>
      <c r="P204" t="inlineStr">
        <is>
          <t>西班牙语</t>
        </is>
      </c>
      <c r="Q204"/>
      <c r="R204" t="inlineStr">
        <is>
          <t>active</t>
        </is>
      </c>
      <c r="S204" t="inlineStr">
        <is>
          <t>SR-000754,SR-000755,SR-000760,SR-000764,SR-000767,SR-000771</t>
        </is>
      </c>
      <c r="T204" t="inlineStr">
        <is>
          <t>是</t>
        </is>
      </c>
      <c r="U204" t="inlineStr">
        <is>
          <t>Social</t>
        </is>
      </c>
      <c r="V204" s="5">
        <v>46289.80883101852</v>
      </c>
      <c r="W204" s="5">
        <v>46294.72505787037</v>
      </c>
      <c r="X204"/>
      <c r="Y204"/>
      <c r="Z204"/>
    </row>
    <row r="205" ht="25.5" customHeight="1">
      <c r="A205" t="inlineStr">
        <is>
          <t>SD-000267</t>
        </is>
      </c>
      <c r="B205" t="inlineStr">
        <is>
          <t>Dragon blood Uprising</t>
        </is>
      </c>
      <c r="C205" t="inlineStr">
        <is>
          <t>张凯风</t>
        </is>
      </c>
      <c r="D205" t="inlineStr">
        <is>
          <t>Phone-12</t>
        </is>
      </c>
      <c r="E205" t="inlineStr">
        <is>
          <t>ngphnggiang40</t>
        </is>
      </c>
      <c r="F205" t="inlineStr">
        <is>
          <t>扮猪吃虎</t>
        </is>
      </c>
      <c r="G205" s="4">
        <v>46292</v>
      </c>
      <c r="H205" t="inlineStr">
        <is>
          <t>新剧</t>
        </is>
      </c>
      <c r="I205"/>
      <c r="J205" t="inlineStr">
        <is>
          <t>ReelShort</t>
        </is>
      </c>
      <c r="K205" t="inlineStr">
        <is>
          <t>4928735</t>
        </is>
      </c>
      <c r="L205"/>
      <c r="M205"/>
      <c r="N205"/>
      <c r="O205"/>
      <c r="P205" t="inlineStr">
        <is>
          <t>英语</t>
        </is>
      </c>
      <c r="Q205" t="inlineStr">
        <is>
          <t>reelshort</t>
        </is>
      </c>
      <c r="R205" t="inlineStr">
        <is>
          <t>active</t>
        </is>
      </c>
      <c r="S205" t="inlineStr">
        <is>
          <t>SR-000814,SR-000933,SR-000938</t>
        </is>
      </c>
      <c r="T205" t="inlineStr">
        <is>
          <t>是</t>
        </is>
      </c>
      <c r="U205" t="inlineStr">
        <is>
          <t>张凯风</t>
        </is>
      </c>
      <c r="V205" s="5">
        <v>46293.45930555555</v>
      </c>
      <c r="W205" s="5">
        <v>46295.15526620371</v>
      </c>
      <c r="X205"/>
      <c r="Y205"/>
      <c r="Z205"/>
    </row>
    <row r="206" ht="25.5" customHeight="1">
      <c r="A206" t="inlineStr">
        <is>
          <t>SD-000268</t>
        </is>
      </c>
      <c r="B206" t="inlineStr">
        <is>
          <t>My Taxi Driver Ex Is a Billionaire</t>
        </is>
      </c>
      <c r="C206" t="inlineStr">
        <is>
          <t>张凯风</t>
        </is>
      </c>
      <c r="D206" t="inlineStr">
        <is>
          <t>Phone-12</t>
        </is>
      </c>
      <c r="E206" t="inlineStr">
        <is>
          <t>ngphnggiang40</t>
        </is>
      </c>
      <c r="F206" t="inlineStr">
        <is>
          <t>扮猪吃虎</t>
        </is>
      </c>
      <c r="G206" s="4">
        <v>46292</v>
      </c>
      <c r="H206" t="inlineStr">
        <is>
          <t>新剧</t>
        </is>
      </c>
      <c r="I206"/>
      <c r="J206" t="inlineStr">
        <is>
          <t>ReelShort</t>
        </is>
      </c>
      <c r="K206" t="inlineStr">
        <is>
          <t>4928943</t>
        </is>
      </c>
      <c r="L206"/>
      <c r="M206"/>
      <c r="N206"/>
      <c r="O206"/>
      <c r="P206" t="inlineStr">
        <is>
          <t>英语</t>
        </is>
      </c>
      <c r="Q206" t="inlineStr">
        <is>
          <t>reelshort</t>
        </is>
      </c>
      <c r="R206" t="inlineStr">
        <is>
          <t>active</t>
        </is>
      </c>
      <c r="S206" t="inlineStr">
        <is>
          <t>SR-000949,SR-000958</t>
        </is>
      </c>
      <c r="T206" t="inlineStr">
        <is>
          <t>是</t>
        </is>
      </c>
      <c r="U206" t="inlineStr">
        <is>
          <t>张凯风</t>
        </is>
      </c>
      <c r="V206" s="5">
        <v>46293.46482638889</v>
      </c>
      <c r="W206" s="5">
        <v>46295.17072916667</v>
      </c>
      <c r="X206"/>
      <c r="Y206"/>
      <c r="Z206"/>
    </row>
    <row r="207" ht="25.5" customHeight="1">
      <c r="A207" t="inlineStr">
        <is>
          <t>SD-000269</t>
        </is>
      </c>
      <c r="B207" t="inlineStr">
        <is>
          <t>Abandoned by the Duke, I'm the Divine Seraph</t>
        </is>
      </c>
      <c r="C207" t="inlineStr">
        <is>
          <t>张凯风</t>
        </is>
      </c>
      <c r="D207" t="inlineStr">
        <is>
          <t>Phone-12</t>
        </is>
      </c>
      <c r="E207" t="inlineStr">
        <is>
          <t>ngphnggiang40</t>
        </is>
      </c>
      <c r="F207" t="inlineStr">
        <is>
          <t>复仇, 逆袭, 奇幻, 超能力</t>
        </is>
      </c>
      <c r="G207" s="4">
        <v>46260</v>
      </c>
      <c r="H207" t="inlineStr">
        <is>
          <t>老剧</t>
        </is>
      </c>
      <c r="I207"/>
      <c r="J207" t="inlineStr">
        <is>
          <t>ReelShort</t>
        </is>
      </c>
      <c r="K207" t="inlineStr">
        <is>
          <t>4928978</t>
        </is>
      </c>
      <c r="L207"/>
      <c r="M207"/>
      <c r="N207"/>
      <c r="O207"/>
      <c r="P207" t="inlineStr">
        <is>
          <t>英语</t>
        </is>
      </c>
      <c r="Q207" t="inlineStr">
        <is>
          <t>reelshort</t>
        </is>
      </c>
      <c r="R207" t="inlineStr">
        <is>
          <t>active</t>
        </is>
      </c>
      <c r="S207" t="inlineStr">
        <is>
          <t>SR-001033,SR-001034,SR-001035</t>
        </is>
      </c>
      <c r="T207" t="inlineStr">
        <is>
          <t>是</t>
        </is>
      </c>
      <c r="U207" t="inlineStr">
        <is>
          <t>张凯风</t>
        </is>
      </c>
      <c r="V207" s="5">
        <v>46293.46910879629</v>
      </c>
      <c r="W207" s="5">
        <v>46303.68681712963</v>
      </c>
      <c r="X207"/>
      <c r="Y207" t="inlineStr">
        <is>
          <t>待确认</t>
        </is>
      </c>
      <c r="Z207" t="inlineStr">
        <is>
          <t>["realshort-pick","cmVlbHNob3J0LTZhODZjYjZiNjVkMGZiZmM5YTAxMWM1NQ","en"]</t>
        </is>
      </c>
    </row>
    <row r="208" ht="25.5" customHeight="1">
      <c r="A208" t="inlineStr">
        <is>
          <t>SD-000270</t>
        </is>
      </c>
      <c r="B208" t="inlineStr">
        <is>
          <t>Campus Saga: Superpower Teen</t>
        </is>
      </c>
      <c r="C208" t="inlineStr">
        <is>
          <t>张凯风</t>
        </is>
      </c>
      <c r="D208" t="inlineStr">
        <is>
          <t>Phone-12</t>
        </is>
      </c>
      <c r="E208" t="inlineStr">
        <is>
          <t>ngphnggiang40</t>
        </is>
      </c>
      <c r="F208" t="inlineStr">
        <is>
          <t>超能力, 男性, 校园</t>
        </is>
      </c>
      <c r="G208" s="4">
        <v>46168</v>
      </c>
      <c r="H208" t="inlineStr">
        <is>
          <t>老剧</t>
        </is>
      </c>
      <c r="I208"/>
      <c r="J208" t="inlineStr">
        <is>
          <t>ReelShort</t>
        </is>
      </c>
      <c r="K208" t="inlineStr">
        <is>
          <t>4929050</t>
        </is>
      </c>
      <c r="L208"/>
      <c r="M208"/>
      <c r="N208"/>
      <c r="O208"/>
      <c r="P208" t="inlineStr">
        <is>
          <t>英语</t>
        </is>
      </c>
      <c r="Q208" t="inlineStr">
        <is>
          <t>reelshort</t>
        </is>
      </c>
      <c r="R208" t="inlineStr">
        <is>
          <t>active</t>
        </is>
      </c>
      <c r="S208" t="inlineStr">
        <is>
          <t>SR-001039,SR-001040,SR-001041</t>
        </is>
      </c>
      <c r="T208" t="inlineStr">
        <is>
          <t>是</t>
        </is>
      </c>
      <c r="U208" t="inlineStr">
        <is>
          <t>张凯风</t>
        </is>
      </c>
      <c r="V208" s="5">
        <v>46293.47390046297</v>
      </c>
      <c r="W208" s="5">
        <v>46303.68681712963</v>
      </c>
      <c r="X208"/>
      <c r="Y208" t="inlineStr">
        <is>
          <t>待确认</t>
        </is>
      </c>
      <c r="Z208" t="inlineStr">
        <is>
          <t>["realshort-pick","cmVlbHNob3J0LTZhMGJiMGQ5NWQ3NDZjOTY2MTBiYjhmZQ","en"]</t>
        </is>
      </c>
    </row>
    <row r="209" ht="25.5" customHeight="1">
      <c r="A209" t="inlineStr">
        <is>
          <t>SD-000271</t>
        </is>
      </c>
      <c r="B209" t="inlineStr">
        <is>
          <t>Nothing Escapes My Eyes</t>
        </is>
      </c>
      <c r="C209" t="inlineStr">
        <is>
          <t>张凯风</t>
        </is>
      </c>
      <c r="D209" t="inlineStr">
        <is>
          <t>Phone-12</t>
        </is>
      </c>
      <c r="E209" t="inlineStr">
        <is>
          <t>ngphnggiang40</t>
        </is>
      </c>
      <c r="F209" t="inlineStr">
        <is>
          <t>扮猪吃虎, 男性, 超能力</t>
        </is>
      </c>
      <c r="G209" s="4">
        <v>46228</v>
      </c>
      <c r="H209" t="inlineStr">
        <is>
          <t>老剧</t>
        </is>
      </c>
      <c r="I209"/>
      <c r="J209" t="inlineStr">
        <is>
          <t>ReelShort</t>
        </is>
      </c>
      <c r="K209" t="inlineStr">
        <is>
          <t>4929089</t>
        </is>
      </c>
      <c r="L209"/>
      <c r="M209"/>
      <c r="N209"/>
      <c r="O209"/>
      <c r="P209" t="inlineStr">
        <is>
          <t>英语</t>
        </is>
      </c>
      <c r="Q209" t="inlineStr">
        <is>
          <t>reelshort</t>
        </is>
      </c>
      <c r="R209" t="inlineStr">
        <is>
          <t>active</t>
        </is>
      </c>
      <c r="S209" t="inlineStr">
        <is>
          <t>SR-001042,SR-001043,SR-001044</t>
        </is>
      </c>
      <c r="T209" t="inlineStr">
        <is>
          <t>是</t>
        </is>
      </c>
      <c r="U209" t="inlineStr">
        <is>
          <t>张凯风</t>
        </is>
      </c>
      <c r="V209" s="5">
        <v>46293.47399305556</v>
      </c>
      <c r="W209" s="5">
        <v>46303.68681712963</v>
      </c>
      <c r="X209"/>
      <c r="Y209" t="inlineStr">
        <is>
          <t>待确认</t>
        </is>
      </c>
      <c r="Z209" t="inlineStr">
        <is>
          <t>["realshort-pick","cmVlbHNob3J0LTZhNTAwZTg0NDkyZGVjNGI1YTAyZjU1Ng","en"]</t>
        </is>
      </c>
    </row>
    <row r="210" ht="25.5" customHeight="1">
      <c r="A210" t="inlineStr">
        <is>
          <t>SD-000272</t>
        </is>
      </c>
      <c r="B210" t="inlineStr">
        <is>
          <t>Apocalypse Siege: King of the Awakened</t>
        </is>
      </c>
      <c r="C210" t="inlineStr">
        <is>
          <t>张凯风</t>
        </is>
      </c>
      <c r="D210" t="inlineStr">
        <is>
          <t>Phone-12</t>
        </is>
      </c>
      <c r="E210" t="inlineStr">
        <is>
          <t>ngphnggiang40</t>
        </is>
      </c>
      <c r="F210" t="inlineStr">
        <is>
          <t>逆袭, 男性, 扮猪吃虎</t>
        </is>
      </c>
      <c r="G210" s="4">
        <v>46291</v>
      </c>
      <c r="H210" t="inlineStr">
        <is>
          <t>新剧</t>
        </is>
      </c>
      <c r="I210"/>
      <c r="J210" t="inlineStr">
        <is>
          <t>ReelShort</t>
        </is>
      </c>
      <c r="K210" t="inlineStr">
        <is>
          <t>4929370</t>
        </is>
      </c>
      <c r="L210"/>
      <c r="M210"/>
      <c r="N210"/>
      <c r="O210"/>
      <c r="P210" t="inlineStr">
        <is>
          <t>英语</t>
        </is>
      </c>
      <c r="Q210" t="inlineStr">
        <is>
          <t>reelshort</t>
        </is>
      </c>
      <c r="R210" t="inlineStr">
        <is>
          <t>active</t>
        </is>
      </c>
      <c r="S210" t="inlineStr">
        <is>
          <t>SR-001030,SR-001031,SR-001032</t>
        </is>
      </c>
      <c r="T210" t="inlineStr">
        <is>
          <t>是</t>
        </is>
      </c>
      <c r="U210" t="inlineStr">
        <is>
          <t>张凯风</t>
        </is>
      </c>
      <c r="V210" s="5">
        <v>46293.482083333336</v>
      </c>
      <c r="W210" s="5">
        <v>46295.757002314815</v>
      </c>
      <c r="X210"/>
      <c r="Y210"/>
      <c r="Z210"/>
    </row>
    <row r="211" ht="25.5" customHeight="1">
      <c r="A211" t="inlineStr">
        <is>
          <t>SD-000273</t>
        </is>
      </c>
      <c r="B211" t="inlineStr">
        <is>
          <t>Seven Days Thirty Again</t>
        </is>
      </c>
      <c r="C211" t="inlineStr">
        <is>
          <t>张凯风</t>
        </is>
      </c>
      <c r="D211" t="inlineStr">
        <is>
          <t>Phone-12</t>
        </is>
      </c>
      <c r="E211" t="inlineStr">
        <is>
          <t>ngphnggiang40</t>
        </is>
      </c>
      <c r="F211" t="inlineStr">
        <is>
          <t>身份揭露, 救赎, 男性</t>
        </is>
      </c>
      <c r="G211" s="4">
        <v>46291</v>
      </c>
      <c r="H211" t="inlineStr">
        <is>
          <t>新剧</t>
        </is>
      </c>
      <c r="I211"/>
      <c r="J211" t="inlineStr">
        <is>
          <t>ReelShort</t>
        </is>
      </c>
      <c r="K211" t="inlineStr">
        <is>
          <t>4929423</t>
        </is>
      </c>
      <c r="L211"/>
      <c r="M211"/>
      <c r="N211"/>
      <c r="O211"/>
      <c r="P211" t="inlineStr">
        <is>
          <t>英语</t>
        </is>
      </c>
      <c r="Q211" t="inlineStr">
        <is>
          <t>reelshort</t>
        </is>
      </c>
      <c r="R211" t="inlineStr">
        <is>
          <t>active</t>
        </is>
      </c>
      <c r="S211" t="inlineStr">
        <is>
          <t>SR-001048,SR-001049,SR-001050</t>
        </is>
      </c>
      <c r="T211" t="inlineStr">
        <is>
          <t>是</t>
        </is>
      </c>
      <c r="U211" t="inlineStr">
        <is>
          <t>张凯风</t>
        </is>
      </c>
      <c r="V211" s="5">
        <v>46293.48540509259</v>
      </c>
      <c r="W211" s="5">
        <v>46295.757002314815</v>
      </c>
      <c r="X211"/>
      <c r="Y211"/>
      <c r="Z211"/>
    </row>
    <row r="212" ht="25.5" customHeight="1">
      <c r="A212" t="inlineStr">
        <is>
          <t>SD-000275</t>
        </is>
      </c>
      <c r="B212" t="inlineStr">
        <is>
          <t>The Blacksmith Is Thor's Son</t>
        </is>
      </c>
      <c r="C212" t="inlineStr">
        <is>
          <t>张凯风</t>
        </is>
      </c>
      <c r="D212" t="inlineStr">
        <is>
          <t>Phone-12</t>
        </is>
      </c>
      <c r="E212" t="inlineStr">
        <is>
          <t>ngphnggiang40</t>
        </is>
      </c>
      <c r="F212" t="inlineStr">
        <is>
          <t>男性, 奇幻, 逆袭</t>
        </is>
      </c>
      <c r="G212" s="4">
        <v>46290</v>
      </c>
      <c r="H212" t="inlineStr">
        <is>
          <t>新剧</t>
        </is>
      </c>
      <c r="I212"/>
      <c r="J212" t="inlineStr">
        <is>
          <t>ReelShort</t>
        </is>
      </c>
      <c r="K212" t="inlineStr">
        <is>
          <t>4929486</t>
        </is>
      </c>
      <c r="L212"/>
      <c r="M212"/>
      <c r="N212"/>
      <c r="O212"/>
      <c r="P212" t="inlineStr">
        <is>
          <t>英语</t>
        </is>
      </c>
      <c r="Q212" t="inlineStr">
        <is>
          <t>reelshort</t>
        </is>
      </c>
      <c r="R212" t="inlineStr">
        <is>
          <t>active</t>
        </is>
      </c>
      <c r="S212" t="inlineStr">
        <is>
          <t>SR-001045,SR-001046,SR-001047</t>
        </is>
      </c>
      <c r="T212" t="inlineStr">
        <is>
          <t>是</t>
        </is>
      </c>
      <c r="U212" t="inlineStr">
        <is>
          <t>张凯风</t>
        </is>
      </c>
      <c r="V212" s="5">
        <v>46293.48908564815</v>
      </c>
      <c r="W212" s="5">
        <v>46295.757002314815</v>
      </c>
      <c r="X212"/>
      <c r="Y212"/>
      <c r="Z212"/>
    </row>
    <row r="213" ht="25.5" customHeight="1">
      <c r="A213" t="inlineStr">
        <is>
          <t>SD-000276</t>
        </is>
      </c>
      <c r="B213" t="inlineStr">
        <is>
          <t>My Dragon Husband</t>
        </is>
      </c>
      <c r="C213" t="inlineStr">
        <is>
          <t>马博洋</t>
        </is>
      </c>
      <c r="D213"/>
      <c r="E213"/>
      <c r="F213"/>
      <c r="G213" s="4"/>
      <c r="H213"/>
      <c r="I213"/>
      <c r="J213"/>
      <c r="K213" t="inlineStr">
        <is>
          <t>4931268</t>
        </is>
      </c>
      <c r="L213"/>
      <c r="M213"/>
      <c r="N213"/>
      <c r="O213"/>
      <c r="P213" t="inlineStr">
        <is>
          <t>英语</t>
        </is>
      </c>
      <c r="Q213"/>
      <c r="R213"/>
      <c r="S213" t="inlineStr">
        <is>
          <t>SR-000952,SR-001516,SR-001526</t>
        </is>
      </c>
      <c r="T213" t="inlineStr">
        <is>
          <t>是</t>
        </is>
      </c>
      <c r="U213" t="inlineStr">
        <is>
          <t>张凯风</t>
        </is>
      </c>
      <c r="V213" s="5">
        <v>46293.48915509259</v>
      </c>
      <c r="W213" s="5">
        <v>46295.942094907405</v>
      </c>
      <c r="X213"/>
      <c r="Y213"/>
      <c r="Z213"/>
    </row>
    <row r="214" ht="25.5" customHeight="1">
      <c r="A214" t="inlineStr">
        <is>
          <t>SD-000278</t>
        </is>
      </c>
      <c r="B214" t="inlineStr">
        <is>
          <t>Bedded and Buffed: Claiming My Shifter Harem</t>
        </is>
      </c>
      <c r="C214" t="inlineStr">
        <is>
          <t>张凯风</t>
        </is>
      </c>
      <c r="D214" t="inlineStr">
        <is>
          <t>Phone-12</t>
        </is>
      </c>
      <c r="E214" t="inlineStr">
        <is>
          <t>ngphnggiang40</t>
        </is>
      </c>
      <c r="F214" t="inlineStr">
        <is>
          <t>扮猪吃虎, 男性</t>
        </is>
      </c>
      <c r="G214" s="4">
        <v>46290</v>
      </c>
      <c r="H214" t="inlineStr">
        <is>
          <t>新剧</t>
        </is>
      </c>
      <c r="I214"/>
      <c r="J214" t="inlineStr">
        <is>
          <t>ReelShort</t>
        </is>
      </c>
      <c r="K214" t="inlineStr">
        <is>
          <t>4929571</t>
        </is>
      </c>
      <c r="L214"/>
      <c r="M214"/>
      <c r="N214"/>
      <c r="O214"/>
      <c r="P214" t="inlineStr">
        <is>
          <t>英语</t>
        </is>
      </c>
      <c r="Q214" t="inlineStr">
        <is>
          <t>reelshort</t>
        </is>
      </c>
      <c r="R214" t="inlineStr">
        <is>
          <t>active</t>
        </is>
      </c>
      <c r="S214" t="inlineStr">
        <is>
          <t>SR-000849,SR-000850,SR-000851,SR-001036,SR-001037,SR-001038,SR-001545,SR-001546</t>
        </is>
      </c>
      <c r="T214" t="inlineStr">
        <is>
          <t>是</t>
        </is>
      </c>
      <c r="U214" t="inlineStr">
        <is>
          <t>张凯风</t>
        </is>
      </c>
      <c r="V214" s="5">
        <v>46293.49171296296</v>
      </c>
      <c r="W214" s="5">
        <v>46298.89677083334</v>
      </c>
      <c r="X214"/>
      <c r="Y214"/>
      <c r="Z214"/>
    </row>
    <row r="215" ht="25.5" customHeight="1">
      <c r="A215" t="inlineStr">
        <is>
          <t>SD-000279</t>
        </is>
      </c>
      <c r="B215" t="inlineStr">
        <is>
          <t>Reborn at Five,He Wields the Thunder God's Hammer</t>
        </is>
      </c>
      <c r="C215" t="inlineStr">
        <is>
          <t>张凯风</t>
        </is>
      </c>
      <c r="D215" t="inlineStr">
        <is>
          <t>Phone-12</t>
        </is>
      </c>
      <c r="E215" t="inlineStr">
        <is>
          <t>ngphnggiang40</t>
        </is>
      </c>
      <c r="F215" t="inlineStr">
        <is>
          <t>萌宝, 男性, 重生, 逆袭, 扮猪吃虎</t>
        </is>
      </c>
      <c r="G215" s="4">
        <v>46290</v>
      </c>
      <c r="H215" t="inlineStr">
        <is>
          <t>新剧</t>
        </is>
      </c>
      <c r="I215"/>
      <c r="J215" t="inlineStr">
        <is>
          <t>ReelShort</t>
        </is>
      </c>
      <c r="K215" t="inlineStr">
        <is>
          <t>4929641</t>
        </is>
      </c>
      <c r="L215"/>
      <c r="M215"/>
      <c r="N215"/>
      <c r="O215"/>
      <c r="P215" t="inlineStr">
        <is>
          <t>英语</t>
        </is>
      </c>
      <c r="Q215" t="inlineStr">
        <is>
          <t>reelshort</t>
        </is>
      </c>
      <c r="R215" t="inlineStr">
        <is>
          <t>active</t>
        </is>
      </c>
      <c r="S215" t="inlineStr">
        <is>
          <t>SR-001051,SR-001052,SR-001053</t>
        </is>
      </c>
      <c r="T215" t="inlineStr">
        <is>
          <t>是</t>
        </is>
      </c>
      <c r="U215" t="inlineStr">
        <is>
          <t>张凯风</t>
        </is>
      </c>
      <c r="V215" s="5">
        <v>46293.491793981484</v>
      </c>
      <c r="W215" s="5">
        <v>46295.757002314815</v>
      </c>
      <c r="X215"/>
      <c r="Y215"/>
      <c r="Z215"/>
    </row>
    <row r="216" ht="25.5" customHeight="1">
      <c r="A216" t="inlineStr">
        <is>
          <t>SD-000280</t>
        </is>
      </c>
      <c r="B216" t="inlineStr">
        <is>
          <t>The Fairy Who Slept Her Way to the Throne</t>
        </is>
      </c>
      <c r="C216" t="inlineStr">
        <is>
          <t>张凯风</t>
        </is>
      </c>
      <c r="D216" t="inlineStr">
        <is>
          <t>Phone-22</t>
        </is>
      </c>
      <c r="E216" t="inlineStr">
        <is>
          <t>nobleltcpnj</t>
        </is>
      </c>
      <c r="F216" t="inlineStr">
        <is>
          <t>扮猪吃虎, 奇幻</t>
        </is>
      </c>
      <c r="G216" s="4">
        <v>46292</v>
      </c>
      <c r="H216" t="inlineStr">
        <is>
          <t>新剧</t>
        </is>
      </c>
      <c r="I216"/>
      <c r="J216" t="inlineStr">
        <is>
          <t>ReelShort</t>
        </is>
      </c>
      <c r="K216" t="inlineStr">
        <is>
          <t>4931406</t>
        </is>
      </c>
      <c r="L216"/>
      <c r="M216"/>
      <c r="N216"/>
      <c r="O216"/>
      <c r="P216" t="inlineStr">
        <is>
          <t>英语</t>
        </is>
      </c>
      <c r="Q216" t="inlineStr">
        <is>
          <t>reelshort</t>
        </is>
      </c>
      <c r="R216" t="inlineStr">
        <is>
          <t>active</t>
        </is>
      </c>
      <c r="S216" t="inlineStr">
        <is>
          <t>SR-000811,SR-000932,SR-000943</t>
        </is>
      </c>
      <c r="T216" t="inlineStr">
        <is>
          <t>是</t>
        </is>
      </c>
      <c r="U216" t="inlineStr">
        <is>
          <t>张凯风</t>
        </is>
      </c>
      <c r="V216" s="5">
        <v>46293.49630787037</v>
      </c>
      <c r="W216" s="5">
        <v>46295.15667824074</v>
      </c>
      <c r="X216"/>
      <c r="Y216"/>
      <c r="Z216"/>
    </row>
    <row r="217" ht="25.5" customHeight="1">
      <c r="A217" t="inlineStr">
        <is>
          <t>SD-000281</t>
        </is>
      </c>
      <c r="B217" t="inlineStr">
        <is>
          <t>His Golden Touch on My Body</t>
        </is>
      </c>
      <c r="C217" t="inlineStr">
        <is>
          <t>李建卓</t>
        </is>
      </c>
      <c r="D217"/>
      <c r="E217"/>
      <c r="F217" t="inlineStr">
        <is>
          <t>救赎</t>
        </is>
      </c>
      <c r="G217" s="4">
        <v>46291</v>
      </c>
      <c r="H217" t="inlineStr">
        <is>
          <t>新剧</t>
        </is>
      </c>
      <c r="I217"/>
      <c r="J217" t="inlineStr">
        <is>
          <t>ReelShort</t>
        </is>
      </c>
      <c r="K217" t="inlineStr">
        <is>
          <t>4928651</t>
        </is>
      </c>
      <c r="L217"/>
      <c r="M217"/>
      <c r="N217"/>
      <c r="O217"/>
      <c r="P217" t="inlineStr">
        <is>
          <t>英语</t>
        </is>
      </c>
      <c r="Q217" t="inlineStr">
        <is>
          <t>reelshort</t>
        </is>
      </c>
      <c r="R217" t="inlineStr">
        <is>
          <t>active</t>
        </is>
      </c>
      <c r="S217" t="inlineStr">
        <is>
          <t>SR-001215,SR-001216,SR-001217</t>
        </is>
      </c>
      <c r="T217" t="inlineStr">
        <is>
          <t>是</t>
        </is>
      </c>
      <c r="U217" t="inlineStr">
        <is>
          <t>张凯风</t>
        </is>
      </c>
      <c r="V217" s="5">
        <v>46293.57015046296</v>
      </c>
      <c r="W217" s="5">
        <v>46295.76642361111</v>
      </c>
      <c r="X217"/>
      <c r="Y217"/>
      <c r="Z217"/>
    </row>
    <row r="218" ht="25.5" customHeight="1">
      <c r="A218" t="inlineStr">
        <is>
          <t>SD-000282</t>
        </is>
      </c>
      <c r="B218" t="inlineStr">
        <is>
          <t>The Revenant’s Vow: Shattered Crow</t>
        </is>
      </c>
      <c r="C218" t="inlineStr">
        <is>
          <t>张凯风</t>
        </is>
      </c>
      <c r="D218" t="inlineStr">
        <is>
          <t>Phone-22</t>
        </is>
      </c>
      <c r="E218" t="inlineStr">
        <is>
          <t>nobleltcpnj</t>
        </is>
      </c>
      <c r="F218" t="inlineStr">
        <is>
          <t>奇幻, 复仇, 身份揭露, 重生</t>
        </is>
      </c>
      <c r="G218" s="4">
        <v>46290</v>
      </c>
      <c r="H218" t="inlineStr">
        <is>
          <t>新剧</t>
        </is>
      </c>
      <c r="I218"/>
      <c r="J218" t="inlineStr">
        <is>
          <t>ReelShort</t>
        </is>
      </c>
      <c r="K218" t="inlineStr">
        <is>
          <t>4932324</t>
        </is>
      </c>
      <c r="L218"/>
      <c r="M218"/>
      <c r="N218"/>
      <c r="O218"/>
      <c r="P218" t="inlineStr">
        <is>
          <t>英语</t>
        </is>
      </c>
      <c r="Q218" t="inlineStr">
        <is>
          <t>reelshort</t>
        </is>
      </c>
      <c r="R218" t="inlineStr">
        <is>
          <t>active</t>
        </is>
      </c>
      <c r="S218" t="inlineStr">
        <is>
          <t>SR-001111,SR-001112,SR-001113</t>
        </is>
      </c>
      <c r="T218" t="inlineStr">
        <is>
          <t>是</t>
        </is>
      </c>
      <c r="U218" t="inlineStr">
        <is>
          <t>彭满</t>
        </is>
      </c>
      <c r="V218" s="5">
        <v>46293.609085648146</v>
      </c>
      <c r="W218" s="5">
        <v>46295.76162037037</v>
      </c>
      <c r="X218"/>
      <c r="Y218"/>
      <c r="Z218"/>
    </row>
    <row r="219" ht="25.5" customHeight="1">
      <c r="A219" t="inlineStr">
        <is>
          <t>SD-000283</t>
        </is>
      </c>
      <c r="B219" t="inlineStr">
        <is>
          <t>Paladin Betrays God for the Wolf</t>
        </is>
      </c>
      <c r="C219" t="inlineStr">
        <is>
          <t>张凯风</t>
        </is>
      </c>
      <c r="D219" t="inlineStr">
        <is>
          <t>Phone-20</t>
        </is>
      </c>
      <c r="E219" t="inlineStr">
        <is>
          <t>magnoliaisabella64</t>
        </is>
      </c>
      <c r="F219" t="inlineStr">
        <is>
          <t>lgbtq, 狼人, 复仇</t>
        </is>
      </c>
      <c r="G219" s="4">
        <v>46292</v>
      </c>
      <c r="H219" t="inlineStr">
        <is>
          <t>新剧</t>
        </is>
      </c>
      <c r="I219"/>
      <c r="J219" t="inlineStr">
        <is>
          <t>ReelShort</t>
        </is>
      </c>
      <c r="K219" t="inlineStr">
        <is>
          <t>4932398</t>
        </is>
      </c>
      <c r="L219"/>
      <c r="M219"/>
      <c r="N219"/>
      <c r="O219"/>
      <c r="P219" t="inlineStr">
        <is>
          <t>英语</t>
        </is>
      </c>
      <c r="Q219" t="inlineStr">
        <is>
          <t>reelshort</t>
        </is>
      </c>
      <c r="R219" t="inlineStr">
        <is>
          <t>active</t>
        </is>
      </c>
      <c r="S219" t="inlineStr">
        <is>
          <t>SR-000902,SR-000903,SR-000904,SR-001159,SR-001160,SR-001161</t>
        </is>
      </c>
      <c r="T219" t="inlineStr">
        <is>
          <t>是</t>
        </is>
      </c>
      <c r="U219" t="inlineStr">
        <is>
          <t>李建卓</t>
        </is>
      </c>
      <c r="V219" s="5">
        <v>46293.61023148148</v>
      </c>
      <c r="W219" s="5">
        <v>46295.76362268518</v>
      </c>
      <c r="X219"/>
      <c r="Y219"/>
      <c r="Z219"/>
    </row>
    <row r="220" ht="25.5" customHeight="1">
      <c r="A220" t="inlineStr">
        <is>
          <t>SD-000284</t>
        </is>
      </c>
      <c r="B220" t="inlineStr">
        <is>
          <t>CLAIMED BY MY ALPHA STEPBROTHER</t>
        </is>
      </c>
      <c r="C220" t="inlineStr">
        <is>
          <t>李建卓</t>
        </is>
      </c>
      <c r="D220"/>
      <c r="E220"/>
      <c r="F220" t="inlineStr">
        <is>
          <t>扮猪吃虎</t>
        </is>
      </c>
      <c r="G220" s="4">
        <v>46290</v>
      </c>
      <c r="H220" t="inlineStr">
        <is>
          <t>新剧</t>
        </is>
      </c>
      <c r="I220"/>
      <c r="J220" t="inlineStr">
        <is>
          <t>ReelShort</t>
        </is>
      </c>
      <c r="K220" t="inlineStr">
        <is>
          <t>4929623</t>
        </is>
      </c>
      <c r="L220"/>
      <c r="M220"/>
      <c r="N220"/>
      <c r="O220"/>
      <c r="P220" t="inlineStr">
        <is>
          <t>英语</t>
        </is>
      </c>
      <c r="Q220" t="inlineStr">
        <is>
          <t>reelshort</t>
        </is>
      </c>
      <c r="R220" t="inlineStr">
        <is>
          <t>active</t>
        </is>
      </c>
      <c r="S220" t="inlineStr">
        <is>
          <t>SR-001212,SR-001213,SR-001214</t>
        </is>
      </c>
      <c r="T220" t="inlineStr">
        <is>
          <t>是</t>
        </is>
      </c>
      <c r="U220" t="inlineStr">
        <is>
          <t>张凯风</t>
        </is>
      </c>
      <c r="V220" s="5">
        <v>46293.61336805556</v>
      </c>
      <c r="W220" s="5">
        <v>46295.76642361111</v>
      </c>
      <c r="X220"/>
      <c r="Y220"/>
      <c r="Z220"/>
    </row>
    <row r="221" ht="25.5" customHeight="1">
      <c r="A221" t="inlineStr">
        <is>
          <t>SD-000285</t>
        </is>
      </c>
      <c r="B221" t="inlineStr">
        <is>
          <t>The Mafia Don Got the Wrong Wife, So I Ran Away Pregnant</t>
        </is>
      </c>
      <c r="C221" t="inlineStr">
        <is>
          <t>李建卓</t>
        </is>
      </c>
      <c r="D221"/>
      <c r="E221"/>
      <c r="F221" t="inlineStr">
        <is>
          <t>扮猪吃虎</t>
        </is>
      </c>
      <c r="G221" s="4">
        <v>46292</v>
      </c>
      <c r="H221" t="inlineStr">
        <is>
          <t>新剧</t>
        </is>
      </c>
      <c r="I221"/>
      <c r="J221" t="inlineStr">
        <is>
          <t>ReelShort</t>
        </is>
      </c>
      <c r="K221" t="inlineStr">
        <is>
          <t>4932490</t>
        </is>
      </c>
      <c r="L221"/>
      <c r="M221"/>
      <c r="N221"/>
      <c r="O221"/>
      <c r="P221" t="inlineStr">
        <is>
          <t>英语</t>
        </is>
      </c>
      <c r="Q221" t="inlineStr">
        <is>
          <t>reelshort</t>
        </is>
      </c>
      <c r="R221" t="inlineStr">
        <is>
          <t>active</t>
        </is>
      </c>
      <c r="S221" t="inlineStr">
        <is>
          <t>SR-001087,SR-001088,SR-001089</t>
        </is>
      </c>
      <c r="T221" t="inlineStr">
        <is>
          <t>是</t>
        </is>
      </c>
      <c r="U221" t="inlineStr">
        <is>
          <t>李建卓</t>
        </is>
      </c>
      <c r="V221" s="5">
        <v>46293.61769675926</v>
      </c>
      <c r="W221" s="5">
        <v>46295.76162037037</v>
      </c>
      <c r="X221"/>
      <c r="Y221"/>
      <c r="Z221"/>
    </row>
    <row r="222" ht="25.5" customHeight="1">
      <c r="A222" t="inlineStr">
        <is>
          <t>SD-000287</t>
        </is>
      </c>
      <c r="B222" t="inlineStr">
        <is>
          <t>The Wolf's Painter</t>
        </is>
      </c>
      <c r="C222" t="inlineStr">
        <is>
          <t>张凯风</t>
        </is>
      </c>
      <c r="D222" t="inlineStr">
        <is>
          <t>Phone-20</t>
        </is>
      </c>
      <c r="E222" t="inlineStr">
        <is>
          <t>magnoliaisabella64</t>
        </is>
      </c>
      <c r="F222" t="inlineStr">
        <is>
          <t>扮猪吃虎, lgbtq</t>
        </is>
      </c>
      <c r="G222" s="4">
        <v>46291</v>
      </c>
      <c r="H222" t="inlineStr">
        <is>
          <t>新剧</t>
        </is>
      </c>
      <c r="I222"/>
      <c r="J222" t="inlineStr">
        <is>
          <t>ReelShort</t>
        </is>
      </c>
      <c r="K222" t="inlineStr">
        <is>
          <t>4928940</t>
        </is>
      </c>
      <c r="L222"/>
      <c r="M222"/>
      <c r="N222"/>
      <c r="O222"/>
      <c r="P222" t="inlineStr">
        <is>
          <t>英语</t>
        </is>
      </c>
      <c r="Q222" t="inlineStr">
        <is>
          <t>reelshort</t>
        </is>
      </c>
      <c r="R222" t="inlineStr">
        <is>
          <t>active</t>
        </is>
      </c>
      <c r="S222" t="inlineStr">
        <is>
          <t>SR-000899,SR-000900,SR-000901,SR-001171,SR-001172,SR-001173</t>
        </is>
      </c>
      <c r="T222" t="inlineStr">
        <is>
          <t>是</t>
        </is>
      </c>
      <c r="U222" t="inlineStr">
        <is>
          <t>张凯风</t>
        </is>
      </c>
      <c r="V222" s="5">
        <v>46293.62644675926</v>
      </c>
      <c r="W222" s="5">
        <v>46295.76362268518</v>
      </c>
      <c r="X222"/>
      <c r="Y222"/>
      <c r="Z222"/>
    </row>
    <row r="223" ht="25.5" customHeight="1">
      <c r="A223" t="inlineStr">
        <is>
          <t>SD-000288</t>
        </is>
      </c>
      <c r="B223" t="inlineStr">
        <is>
          <t>I let her have all. They live in regret</t>
        </is>
      </c>
      <c r="C223" t="inlineStr">
        <is>
          <t>李建卓</t>
        </is>
      </c>
      <c r="D223"/>
      <c r="E223"/>
      <c r="F223" t="inlineStr">
        <is>
          <t>复仇</t>
        </is>
      </c>
      <c r="G223" s="4">
        <v>46289</v>
      </c>
      <c r="H223" t="inlineStr">
        <is>
          <t>新剧</t>
        </is>
      </c>
      <c r="I223"/>
      <c r="J223" t="inlineStr">
        <is>
          <t>ReelShort</t>
        </is>
      </c>
      <c r="K223" t="inlineStr">
        <is>
          <t>4932710</t>
        </is>
      </c>
      <c r="L223"/>
      <c r="M223"/>
      <c r="N223"/>
      <c r="O223"/>
      <c r="P223" t="inlineStr">
        <is>
          <t>英语</t>
        </is>
      </c>
      <c r="Q223" t="inlineStr">
        <is>
          <t>reelshort</t>
        </is>
      </c>
      <c r="R223" t="inlineStr">
        <is>
          <t>active</t>
        </is>
      </c>
      <c r="S223" t="inlineStr">
        <is>
          <t>SR-001093,SR-001094,SR-001095</t>
        </is>
      </c>
      <c r="T223" t="inlineStr">
        <is>
          <t>是</t>
        </is>
      </c>
      <c r="U223" t="inlineStr">
        <is>
          <t>张凯风</t>
        </is>
      </c>
      <c r="V223" s="5">
        <v>46293.62678240741</v>
      </c>
      <c r="W223" s="5">
        <v>46295.76162037037</v>
      </c>
      <c r="X223"/>
      <c r="Y223"/>
      <c r="Z223"/>
    </row>
    <row r="224" ht="25.5" customHeight="1">
      <c r="A224" t="inlineStr">
        <is>
          <t>SD-000289</t>
        </is>
      </c>
      <c r="B224" t="inlineStr">
        <is>
          <t>Bloodline Paradox: Silver and Shadows</t>
        </is>
      </c>
      <c r="C224" t="inlineStr">
        <is>
          <t>张凯风</t>
        </is>
      </c>
      <c r="D224" t="inlineStr">
        <is>
          <t>Phone-20</t>
        </is>
      </c>
      <c r="E224" t="inlineStr">
        <is>
          <t>magnoliaisabella64</t>
        </is>
      </c>
      <c r="F224" t="inlineStr">
        <is>
          <t>lgbtq, 奇幻, 复仇, 救赎</t>
        </is>
      </c>
      <c r="G224" s="4">
        <v>46288</v>
      </c>
      <c r="H224" t="inlineStr">
        <is>
          <t>新剧</t>
        </is>
      </c>
      <c r="I224"/>
      <c r="J224" t="inlineStr">
        <is>
          <t>ReelShort</t>
        </is>
      </c>
      <c r="K224" t="inlineStr">
        <is>
          <t>4932709</t>
        </is>
      </c>
      <c r="L224"/>
      <c r="M224"/>
      <c r="N224"/>
      <c r="O224"/>
      <c r="P224" t="inlineStr">
        <is>
          <t>英语</t>
        </is>
      </c>
      <c r="Q224" t="inlineStr">
        <is>
          <t>reelshort</t>
        </is>
      </c>
      <c r="R224" t="inlineStr">
        <is>
          <t>active</t>
        </is>
      </c>
      <c r="S224" t="inlineStr">
        <is>
          <t>SR-001162,SR-001163,SR-001164,SR-001233,SR-001234,SR-001235</t>
        </is>
      </c>
      <c r="T224" t="inlineStr">
        <is>
          <t>是</t>
        </is>
      </c>
      <c r="U224" t="inlineStr">
        <is>
          <t>张凯风</t>
        </is>
      </c>
      <c r="V224" s="5">
        <v>46293.62988425926</v>
      </c>
      <c r="W224" s="5">
        <v>46295.77071759259</v>
      </c>
      <c r="X224"/>
      <c r="Y224"/>
      <c r="Z224"/>
    </row>
    <row r="225" ht="25.5" customHeight="1">
      <c r="A225" t="inlineStr">
        <is>
          <t>SD-000290</t>
        </is>
      </c>
      <c r="B225" t="inlineStr">
        <is>
          <t>After My Three Alpha Childhood Sweethearts Abandoned Me, They Regretted It</t>
        </is>
      </c>
      <c r="C225" t="inlineStr">
        <is>
          <t>李建卓</t>
        </is>
      </c>
      <c r="D225"/>
      <c r="E225"/>
      <c r="F225" t="inlineStr">
        <is>
          <t>救赎</t>
        </is>
      </c>
      <c r="G225" s="4">
        <v>46289</v>
      </c>
      <c r="H225" t="inlineStr">
        <is>
          <t>新剧</t>
        </is>
      </c>
      <c r="I225"/>
      <c r="J225" t="inlineStr">
        <is>
          <t>ReelShort</t>
        </is>
      </c>
      <c r="K225" t="inlineStr">
        <is>
          <t>4932758</t>
        </is>
      </c>
      <c r="L225"/>
      <c r="M225"/>
      <c r="N225"/>
      <c r="O225"/>
      <c r="P225" t="inlineStr">
        <is>
          <t>英语</t>
        </is>
      </c>
      <c r="Q225" t="inlineStr">
        <is>
          <t>reelshort</t>
        </is>
      </c>
      <c r="R225" t="inlineStr">
        <is>
          <t>active</t>
        </is>
      </c>
      <c r="S225" t="inlineStr">
        <is>
          <t>SR-000945,SR-001207,SR-001208,SR-001209,SR-001210,SR-001211</t>
        </is>
      </c>
      <c r="T225" t="inlineStr">
        <is>
          <t>是</t>
        </is>
      </c>
      <c r="U225" t="inlineStr">
        <is>
          <t>张凯风</t>
        </is>
      </c>
      <c r="V225" s="5">
        <v>46293.62997685185</v>
      </c>
      <c r="W225" s="5">
        <v>46295.76642361111</v>
      </c>
      <c r="X225"/>
      <c r="Y225"/>
      <c r="Z225"/>
    </row>
    <row r="226" ht="25.5" customHeight="1">
      <c r="A226" t="inlineStr">
        <is>
          <t>SD-000292</t>
        </is>
      </c>
      <c r="B226" t="inlineStr">
        <is>
          <t>He Called It a Prank，I Called It Goodbye</t>
        </is>
      </c>
      <c r="C226" t="inlineStr">
        <is>
          <t>彭满</t>
        </is>
      </c>
      <c r="D226"/>
      <c r="E226"/>
      <c r="F226"/>
      <c r="G226" s="4"/>
      <c r="H226"/>
      <c r="I226"/>
      <c r="J226" t="inlineStr">
        <is>
          <t>ReelShort</t>
        </is>
      </c>
      <c r="K226"/>
      <c r="L226"/>
      <c r="M226"/>
      <c r="N226"/>
      <c r="O226"/>
      <c r="P226"/>
      <c r="Q226"/>
      <c r="R226"/>
      <c r="S226" t="inlineStr">
        <is>
          <t>SR-000729,SR-000730,SR-000733</t>
        </is>
      </c>
      <c r="T226" t="inlineStr">
        <is>
          <t>是</t>
        </is>
      </c>
      <c r="U226" t="inlineStr">
        <is>
          <t>彭满</t>
        </is>
      </c>
      <c r="V226" s="5">
        <v>46293.675104166665</v>
      </c>
      <c r="W226" s="5">
        <v>46293.755162037036</v>
      </c>
      <c r="X226"/>
      <c r="Y226"/>
      <c r="Z226"/>
    </row>
    <row r="227" ht="25.5" customHeight="1">
      <c r="A227" t="inlineStr">
        <is>
          <t>SD-000294</t>
        </is>
      </c>
      <c r="B227" t="inlineStr">
        <is>
          <t>The Wolves’ Bride</t>
        </is>
      </c>
      <c r="C227" t="inlineStr">
        <is>
          <t>李建卓</t>
        </is>
      </c>
      <c r="D227"/>
      <c r="E227"/>
      <c r="F227" t="inlineStr">
        <is>
          <t>狼人</t>
        </is>
      </c>
      <c r="G227" s="4">
        <v>46282</v>
      </c>
      <c r="H227" t="inlineStr">
        <is>
          <t>在推</t>
        </is>
      </c>
      <c r="I227"/>
      <c r="J227" t="inlineStr">
        <is>
          <t>ReelShort</t>
        </is>
      </c>
      <c r="K227" t="inlineStr">
        <is>
          <t>4933820</t>
        </is>
      </c>
      <c r="L227"/>
      <c r="M227"/>
      <c r="N227"/>
      <c r="O227"/>
      <c r="P227" t="inlineStr">
        <is>
          <t>英语</t>
        </is>
      </c>
      <c r="Q227" t="inlineStr">
        <is>
          <t>reelshort</t>
        </is>
      </c>
      <c r="R227" t="inlineStr">
        <is>
          <t>active</t>
        </is>
      </c>
      <c r="S227" t="inlineStr">
        <is>
          <t>SR-001060,SR-001061,SR-001062,SR-001538,SR-001539</t>
        </is>
      </c>
      <c r="T227" t="inlineStr">
        <is>
          <t>是</t>
        </is>
      </c>
      <c r="U227" t="inlineStr">
        <is>
          <t>李建卓</t>
        </is>
      </c>
      <c r="V227" s="5">
        <v>46294.41149305556</v>
      </c>
      <c r="W227" s="5">
        <v>46303.68681712963</v>
      </c>
      <c r="X227"/>
      <c r="Y227" t="inlineStr">
        <is>
          <t>待确认</t>
        </is>
      </c>
      <c r="Z227" t="inlineStr">
        <is>
          <t>["realshort-pick","cmVlbHNob3J0LTZhYWI3ZmM4OGMyODg5NGQ1MDBlYTZkZA","en"]</t>
        </is>
      </c>
    </row>
    <row r="228" ht="25.5" customHeight="1">
      <c r="A228" t="inlineStr">
        <is>
          <t>SD-000295</t>
        </is>
      </c>
      <c r="B228" t="inlineStr">
        <is>
          <t>Never Reject a Dragon Princess</t>
        </is>
      </c>
      <c r="C228" t="inlineStr">
        <is>
          <t>李建卓</t>
        </is>
      </c>
      <c r="D228"/>
      <c r="E228"/>
      <c r="F228" t="inlineStr">
        <is>
          <t>复仇</t>
        </is>
      </c>
      <c r="G228" s="4">
        <v>46290</v>
      </c>
      <c r="H228" t="inlineStr">
        <is>
          <t>新剧</t>
        </is>
      </c>
      <c r="I228"/>
      <c r="J228" t="inlineStr">
        <is>
          <t>ReelShort</t>
        </is>
      </c>
      <c r="K228" t="inlineStr">
        <is>
          <t>4933633</t>
        </is>
      </c>
      <c r="L228"/>
      <c r="M228"/>
      <c r="N228"/>
      <c r="O228"/>
      <c r="P228" t="inlineStr">
        <is>
          <t>英语</t>
        </is>
      </c>
      <c r="Q228" t="inlineStr">
        <is>
          <t>reelshort</t>
        </is>
      </c>
      <c r="R228" t="inlineStr">
        <is>
          <t>active</t>
        </is>
      </c>
      <c r="S228" t="inlineStr">
        <is>
          <t>SR-001012,SR-001013,SR-001014</t>
        </is>
      </c>
      <c r="T228" t="inlineStr">
        <is>
          <t>是</t>
        </is>
      </c>
      <c r="U228" t="inlineStr">
        <is>
          <t>李建卓</t>
        </is>
      </c>
      <c r="V228" s="5">
        <v>46294.411574074074</v>
      </c>
      <c r="W228" s="5">
        <v>46295.7566087963</v>
      </c>
      <c r="X228"/>
      <c r="Y228"/>
      <c r="Z228"/>
    </row>
    <row r="229" ht="25.5" customHeight="1">
      <c r="A229" t="inlineStr">
        <is>
          <t>SD-000296</t>
        </is>
      </c>
      <c r="B229" t="inlineStr">
        <is>
          <t>Traded My Wolves for a Snake</t>
        </is>
      </c>
      <c r="C229" t="inlineStr">
        <is>
          <t>李建卓</t>
        </is>
      </c>
      <c r="D229"/>
      <c r="E229"/>
      <c r="F229" t="inlineStr">
        <is>
          <t>狼人</t>
        </is>
      </c>
      <c r="G229" s="4">
        <v>46245</v>
      </c>
      <c r="H229" t="inlineStr">
        <is>
          <t>老剧</t>
        </is>
      </c>
      <c r="I229"/>
      <c r="J229" t="inlineStr">
        <is>
          <t>ReelShort</t>
        </is>
      </c>
      <c r="K229" t="inlineStr">
        <is>
          <t>4933827</t>
        </is>
      </c>
      <c r="L229"/>
      <c r="M229"/>
      <c r="N229"/>
      <c r="O229"/>
      <c r="P229" t="inlineStr">
        <is>
          <t>英语</t>
        </is>
      </c>
      <c r="Q229" t="inlineStr">
        <is>
          <t>reelshort</t>
        </is>
      </c>
      <c r="R229" t="inlineStr">
        <is>
          <t>active</t>
        </is>
      </c>
      <c r="S229" t="inlineStr">
        <is>
          <t>SR-001063,SR-001064,SR-001065</t>
        </is>
      </c>
      <c r="T229" t="inlineStr">
        <is>
          <t>是</t>
        </is>
      </c>
      <c r="U229" t="inlineStr">
        <is>
          <t>李建卓</t>
        </is>
      </c>
      <c r="V229" s="5">
        <v>46294.41165509259</v>
      </c>
      <c r="W229" s="5">
        <v>46303.68681712963</v>
      </c>
      <c r="X229"/>
      <c r="Y229" t="inlineStr">
        <is>
          <t>待确认</t>
        </is>
      </c>
      <c r="Z229" t="inlineStr">
        <is>
          <t>["realshort-pick","cmVlbHNob3J0LTZhNjZiN2JkN2ZhMTdmNWE2MTAyMjQ2Yw","en"]</t>
        </is>
      </c>
    </row>
    <row r="230" ht="25.5" customHeight="1">
      <c r="A230" t="inlineStr">
        <is>
          <t>SD-000297</t>
        </is>
      </c>
      <c r="B230" t="inlineStr">
        <is>
          <t>The Reaper's Fated Bride</t>
        </is>
      </c>
      <c r="C230" t="inlineStr">
        <is>
          <t>李建卓</t>
        </is>
      </c>
      <c r="D230"/>
      <c r="E230"/>
      <c r="F230" t="inlineStr">
        <is>
          <t>重生</t>
        </is>
      </c>
      <c r="G230" s="4">
        <v>46284</v>
      </c>
      <c r="H230" t="inlineStr">
        <is>
          <t>在推</t>
        </is>
      </c>
      <c r="I230"/>
      <c r="J230" t="inlineStr">
        <is>
          <t>ReelShort</t>
        </is>
      </c>
      <c r="K230" t="inlineStr">
        <is>
          <t>4934021</t>
        </is>
      </c>
      <c r="L230"/>
      <c r="M230"/>
      <c r="N230"/>
      <c r="O230"/>
      <c r="P230" t="inlineStr">
        <is>
          <t>英语</t>
        </is>
      </c>
      <c r="Q230" t="inlineStr">
        <is>
          <t>reelshort</t>
        </is>
      </c>
      <c r="R230" t="inlineStr">
        <is>
          <t>active</t>
        </is>
      </c>
      <c r="S230" t="inlineStr">
        <is>
          <t>SR-001248,SR-001249,SR-001250</t>
        </is>
      </c>
      <c r="T230" t="inlineStr">
        <is>
          <t>是</t>
        </is>
      </c>
      <c r="U230" t="inlineStr">
        <is>
          <t>李建卓</t>
        </is>
      </c>
      <c r="V230" s="5">
        <v>46294.41355324074</v>
      </c>
      <c r="W230" s="5">
        <v>46295.77071759259</v>
      </c>
      <c r="X230"/>
      <c r="Y230"/>
      <c r="Z230"/>
    </row>
    <row r="231" ht="25.5" customHeight="1">
      <c r="A231" t="inlineStr">
        <is>
          <t>SD-000299</t>
        </is>
      </c>
      <c r="B231" t="inlineStr">
        <is>
          <t>Married to the Vagabond King</t>
        </is>
      </c>
      <c r="C231" t="inlineStr">
        <is>
          <t>李建卓</t>
        </is>
      </c>
      <c r="D231"/>
      <c r="E231"/>
      <c r="F231" t="inlineStr">
        <is>
          <t>扮猪吃虎</t>
        </is>
      </c>
      <c r="G231" s="4">
        <v>46279</v>
      </c>
      <c r="H231" t="inlineStr">
        <is>
          <t>在推</t>
        </is>
      </c>
      <c r="I231"/>
      <c r="J231" t="inlineStr">
        <is>
          <t>ReelShort</t>
        </is>
      </c>
      <c r="K231" t="inlineStr">
        <is>
          <t>4934486</t>
        </is>
      </c>
      <c r="L231"/>
      <c r="M231"/>
      <c r="N231"/>
      <c r="O231"/>
      <c r="P231" t="inlineStr">
        <is>
          <t>英语</t>
        </is>
      </c>
      <c r="Q231" t="inlineStr">
        <is>
          <t>reelshort</t>
        </is>
      </c>
      <c r="R231" t="inlineStr">
        <is>
          <t>active</t>
        </is>
      </c>
      <c r="S231" t="inlineStr">
        <is>
          <t>SR-001009,SR-001010,SR-001011</t>
        </is>
      </c>
      <c r="T231" t="inlineStr">
        <is>
          <t>是</t>
        </is>
      </c>
      <c r="U231" t="inlineStr">
        <is>
          <t>李建卓</t>
        </is>
      </c>
      <c r="V231" s="5">
        <v>46294.41368055555</v>
      </c>
      <c r="W231" s="5">
        <v>46303.68681712963</v>
      </c>
      <c r="X231"/>
      <c r="Y231" t="inlineStr">
        <is>
          <t>待确认</t>
        </is>
      </c>
      <c r="Z231" t="inlineStr">
        <is>
          <t>["realshort-pick","cmVlbHNob3J0LTZhYTBjMDg3YzZmN2U4NTQ1MTBmMWM0Mg","en"]</t>
        </is>
      </c>
    </row>
    <row r="232" ht="25.5" customHeight="1">
      <c r="A232" t="inlineStr">
        <is>
          <t>SD-000300</t>
        </is>
      </c>
      <c r="B232" t="inlineStr">
        <is>
          <t>Daughter of the Four Norse God-Kings</t>
        </is>
      </c>
      <c r="C232" t="inlineStr">
        <is>
          <t>李建卓</t>
        </is>
      </c>
      <c r="D232"/>
      <c r="E232"/>
      <c r="F232" t="inlineStr">
        <is>
          <t>女王</t>
        </is>
      </c>
      <c r="G232" s="4">
        <v>46270</v>
      </c>
      <c r="H232" t="inlineStr">
        <is>
          <t>在推</t>
        </is>
      </c>
      <c r="I232"/>
      <c r="J232" t="inlineStr">
        <is>
          <t>ReelShort</t>
        </is>
      </c>
      <c r="K232" t="inlineStr">
        <is>
          <t>4934895</t>
        </is>
      </c>
      <c r="L232"/>
      <c r="M232"/>
      <c r="N232"/>
      <c r="O232"/>
      <c r="P232" t="inlineStr">
        <is>
          <t>英语</t>
        </is>
      </c>
      <c r="Q232" t="inlineStr">
        <is>
          <t>reelshort</t>
        </is>
      </c>
      <c r="R232" t="inlineStr">
        <is>
          <t>active</t>
        </is>
      </c>
      <c r="S232" t="inlineStr">
        <is>
          <t>SR-001006,SR-001007,SR-001008</t>
        </is>
      </c>
      <c r="T232" t="inlineStr">
        <is>
          <t>是</t>
        </is>
      </c>
      <c r="U232" t="inlineStr">
        <is>
          <t>李建卓</t>
        </is>
      </c>
      <c r="V232" s="5">
        <v>46294.41372685185</v>
      </c>
      <c r="W232" s="5">
        <v>46303.68681712963</v>
      </c>
      <c r="X232"/>
      <c r="Y232" t="inlineStr">
        <is>
          <t>待确认</t>
        </is>
      </c>
      <c r="Z232" t="inlineStr">
        <is>
          <t>["realshort-pick","cmVlbHNob3J0LTZhOTUxZTUyMTEwMmE2NzNkYjA4ZDVlZg","en"]</t>
        </is>
      </c>
    </row>
    <row r="233" ht="25.5" customHeight="1">
      <c r="A233" t="inlineStr">
        <is>
          <t>SD-000301</t>
        </is>
      </c>
      <c r="B233" t="inlineStr">
        <is>
          <t>The Slum Girl Who Became a Billionaire's Wife</t>
        </is>
      </c>
      <c r="C233" t="inlineStr">
        <is>
          <t>李建卓</t>
        </is>
      </c>
      <c r="D233"/>
      <c r="E233"/>
      <c r="F233" t="inlineStr">
        <is>
          <t>虐恋</t>
        </is>
      </c>
      <c r="G233" s="4">
        <v>46283</v>
      </c>
      <c r="H233" t="inlineStr">
        <is>
          <t>在推</t>
        </is>
      </c>
      <c r="I233"/>
      <c r="J233" t="inlineStr">
        <is>
          <t>ReelShort</t>
        </is>
      </c>
      <c r="K233"/>
      <c r="L233"/>
      <c r="M233"/>
      <c r="N233"/>
      <c r="O233"/>
      <c r="P233" t="inlineStr">
        <is>
          <t>英语</t>
        </is>
      </c>
      <c r="Q233" t="inlineStr">
        <is>
          <t>reelshort</t>
        </is>
      </c>
      <c r="R233" t="inlineStr">
        <is>
          <t>active</t>
        </is>
      </c>
      <c r="S233" t="inlineStr">
        <is>
          <t>SR-001057,SR-001058,SR-001059</t>
        </is>
      </c>
      <c r="T233" t="inlineStr">
        <is>
          <t>是</t>
        </is>
      </c>
      <c r="U233" t="inlineStr">
        <is>
          <t>李建卓</t>
        </is>
      </c>
      <c r="V233" s="5">
        <v>46294.41378472222</v>
      </c>
      <c r="W233" s="5">
        <v>46295.7587037037</v>
      </c>
      <c r="X233"/>
      <c r="Y233"/>
      <c r="Z233"/>
    </row>
    <row r="234" ht="25.5" customHeight="1">
      <c r="A234" t="inlineStr">
        <is>
          <t>SD-000302</t>
        </is>
      </c>
      <c r="B234" t="inlineStr">
        <is>
          <t>Prep School Pop Star!</t>
        </is>
      </c>
      <c r="C234" t="inlineStr">
        <is>
          <t>李建卓</t>
        </is>
      </c>
      <c r="D234"/>
      <c r="E234"/>
      <c r="F234" t="inlineStr">
        <is>
          <t>多角关系</t>
        </is>
      </c>
      <c r="G234" s="4">
        <v>46285</v>
      </c>
      <c r="H234" t="inlineStr">
        <is>
          <t>在推</t>
        </is>
      </c>
      <c r="I234"/>
      <c r="J234" t="inlineStr">
        <is>
          <t>ReelShort</t>
        </is>
      </c>
      <c r="K234"/>
      <c r="L234"/>
      <c r="M234"/>
      <c r="N234"/>
      <c r="O234"/>
      <c r="P234" t="inlineStr">
        <is>
          <t>英语</t>
        </is>
      </c>
      <c r="Q234" t="inlineStr">
        <is>
          <t>reelshort</t>
        </is>
      </c>
      <c r="R234" t="inlineStr">
        <is>
          <t>active</t>
        </is>
      </c>
      <c r="S234" t="inlineStr">
        <is>
          <t>SR-001251,SR-001252,SR-001253</t>
        </is>
      </c>
      <c r="T234" t="inlineStr">
        <is>
          <t>是</t>
        </is>
      </c>
      <c r="U234" t="inlineStr">
        <is>
          <t>李建卓</t>
        </is>
      </c>
      <c r="V234" s="5">
        <v>46294.413831018515</v>
      </c>
      <c r="W234" s="5">
        <v>46295.77071759259</v>
      </c>
      <c r="X234"/>
      <c r="Y234"/>
      <c r="Z234"/>
    </row>
    <row r="235" ht="25.5" customHeight="1">
      <c r="A235" t="inlineStr">
        <is>
          <t>SD-000303</t>
        </is>
      </c>
      <c r="B235" t="inlineStr">
        <is>
          <t>The White Snake Wants My Baby</t>
        </is>
      </c>
      <c r="C235" t="inlineStr">
        <is>
          <t>张凯风</t>
        </is>
      </c>
      <c r="D235" t="inlineStr">
        <is>
          <t>Phone-20</t>
        </is>
      </c>
      <c r="E235" t="inlineStr">
        <is>
          <t>magnoliaisabella64</t>
        </is>
      </c>
      <c r="F235" t="inlineStr">
        <is>
          <t>lgbtq</t>
        </is>
      </c>
      <c r="G235" s="4">
        <v>46293</v>
      </c>
      <c r="H235" t="inlineStr">
        <is>
          <t>新剧</t>
        </is>
      </c>
      <c r="I235"/>
      <c r="J235" t="inlineStr">
        <is>
          <t>ReelShort</t>
        </is>
      </c>
      <c r="K235" t="inlineStr">
        <is>
          <t>4957012</t>
        </is>
      </c>
      <c r="L235"/>
      <c r="M235"/>
      <c r="N235"/>
      <c r="O235"/>
      <c r="P235" t="inlineStr">
        <is>
          <t>英语</t>
        </is>
      </c>
      <c r="Q235" t="inlineStr">
        <is>
          <t>reelshort</t>
        </is>
      </c>
      <c r="R235" t="inlineStr">
        <is>
          <t>active</t>
        </is>
      </c>
      <c r="S235" t="inlineStr">
        <is>
          <t>SR-000890,SR-000891,SR-000892,SR-001168,SR-001169,SR-001170</t>
        </is>
      </c>
      <c r="T235" t="inlineStr">
        <is>
          <t>是</t>
        </is>
      </c>
      <c r="U235" t="inlineStr">
        <is>
          <t>李建卓</t>
        </is>
      </c>
      <c r="V235" s="5">
        <v>46294.41386574074</v>
      </c>
      <c r="W235" s="5">
        <v>46295.76362268518</v>
      </c>
      <c r="X235"/>
      <c r="Y235"/>
      <c r="Z235"/>
    </row>
    <row r="236" ht="25.5" customHeight="1">
      <c r="A236" t="inlineStr">
        <is>
          <t>SD-000304</t>
        </is>
      </c>
      <c r="B236" t="inlineStr">
        <is>
          <t>My Two Spy Daddies</t>
        </is>
      </c>
      <c r="C236" t="inlineStr">
        <is>
          <t>张凯风</t>
        </is>
      </c>
      <c r="D236" t="inlineStr">
        <is>
          <t>Phone-20</t>
        </is>
      </c>
      <c r="E236" t="inlineStr">
        <is>
          <t>magnoliaisabella64</t>
        </is>
      </c>
      <c r="F236" t="inlineStr">
        <is>
          <t>lgbtq</t>
        </is>
      </c>
      <c r="G236" s="4">
        <v>46291</v>
      </c>
      <c r="H236" t="inlineStr">
        <is>
          <t>新剧</t>
        </is>
      </c>
      <c r="I236"/>
      <c r="J236" t="inlineStr">
        <is>
          <t>ReelShort</t>
        </is>
      </c>
      <c r="K236" t="inlineStr">
        <is>
          <t>4957135</t>
        </is>
      </c>
      <c r="L236"/>
      <c r="M236"/>
      <c r="N236"/>
      <c r="O236"/>
      <c r="P236" t="inlineStr">
        <is>
          <t>英语</t>
        </is>
      </c>
      <c r="Q236" t="inlineStr">
        <is>
          <t>reelshort</t>
        </is>
      </c>
      <c r="R236" t="inlineStr">
        <is>
          <t>active</t>
        </is>
      </c>
      <c r="S236" t="inlineStr">
        <is>
          <t>SR-000884,SR-000885,SR-000886,SR-001165,SR-001166,SR-001167</t>
        </is>
      </c>
      <c r="T236" t="inlineStr">
        <is>
          <t>是</t>
        </is>
      </c>
      <c r="U236" t="inlineStr">
        <is>
          <t>张凯风</t>
        </is>
      </c>
      <c r="V236" s="5">
        <v>46294.43545138889</v>
      </c>
      <c r="W236" s="5">
        <v>46295.76362268518</v>
      </c>
      <c r="X236"/>
      <c r="Y236"/>
      <c r="Z236"/>
    </row>
    <row r="237" ht="25.5" customHeight="1">
      <c r="A237" t="inlineStr">
        <is>
          <t>SD-000305</t>
        </is>
      </c>
      <c r="B237" t="inlineStr">
        <is>
          <t>Bloodbound to You</t>
        </is>
      </c>
      <c r="C237" t="inlineStr">
        <is>
          <t>张凯风</t>
        </is>
      </c>
      <c r="D237" t="inlineStr">
        <is>
          <t>Phone-20</t>
        </is>
      </c>
      <c r="E237" t="inlineStr">
        <is>
          <t>magnoliaisabella64</t>
        </is>
      </c>
      <c r="F237" t="inlineStr">
        <is>
          <t>lgbtq</t>
        </is>
      </c>
      <c r="G237" s="4">
        <v>46290</v>
      </c>
      <c r="H237" t="inlineStr">
        <is>
          <t>新剧</t>
        </is>
      </c>
      <c r="I237"/>
      <c r="J237" t="inlineStr">
        <is>
          <t>ReelShort</t>
        </is>
      </c>
      <c r="K237" t="inlineStr">
        <is>
          <t>4957188</t>
        </is>
      </c>
      <c r="L237"/>
      <c r="M237"/>
      <c r="N237"/>
      <c r="O237"/>
      <c r="P237" t="inlineStr">
        <is>
          <t>英语</t>
        </is>
      </c>
      <c r="Q237" t="inlineStr">
        <is>
          <t>reelshort</t>
        </is>
      </c>
      <c r="R237" t="inlineStr">
        <is>
          <t>active</t>
        </is>
      </c>
      <c r="S237"/>
      <c r="T237" t="inlineStr">
        <is>
          <t>否</t>
        </is>
      </c>
      <c r="U237" t="inlineStr">
        <is>
          <t>张凯风</t>
        </is>
      </c>
      <c r="V237" s="5">
        <v>46294.442141203705</v>
      </c>
      <c r="W237" s="5">
        <v>46294.44274305556</v>
      </c>
      <c r="X237"/>
      <c r="Y237"/>
      <c r="Z237"/>
    </row>
    <row r="238" ht="25.5" customHeight="1">
      <c r="A238" t="inlineStr">
        <is>
          <t>SD-000306</t>
        </is>
      </c>
      <c r="B238" t="inlineStr">
        <is>
          <t>Never Fall Alone</t>
        </is>
      </c>
      <c r="C238" t="inlineStr">
        <is>
          <t>马博洋</t>
        </is>
      </c>
      <c r="D238"/>
      <c r="E238"/>
      <c r="F238" t="inlineStr">
        <is>
          <t>lgbtq</t>
        </is>
      </c>
      <c r="G238" s="4"/>
      <c r="H238"/>
      <c r="I238"/>
      <c r="J238"/>
      <c r="K238"/>
      <c r="L238"/>
      <c r="M238"/>
      <c r="N238"/>
      <c r="O238"/>
      <c r="P238"/>
      <c r="Q238"/>
      <c r="R238"/>
      <c r="S238" t="inlineStr">
        <is>
          <t>SR-001368,SR-001369,SR-001370,SR-001371,SR-001372,SR-001373,SR-001395,SR-001396,SR-001397,SR-001398,SR-001399,SR-001400,SR-001485,SR-001486,SR-001487,SR-001488,SR-001489,SR-001490,SR-001542</t>
        </is>
      </c>
      <c r="T238" t="inlineStr">
        <is>
          <t>是</t>
        </is>
      </c>
      <c r="U238" t="inlineStr">
        <is>
          <t>张凯风</t>
        </is>
      </c>
      <c r="V238" s="5">
        <v>46294.44222222222</v>
      </c>
      <c r="W238" s="5">
        <v>46297.88861111111</v>
      </c>
      <c r="X238"/>
      <c r="Y238"/>
      <c r="Z238"/>
    </row>
    <row r="239" ht="25.5" customHeight="1">
      <c r="A239" t="inlineStr">
        <is>
          <t>SD-000308</t>
        </is>
      </c>
      <c r="B239" t="inlineStr">
        <is>
          <t>LadyAid: From Dumped Pauper to Tycoon</t>
        </is>
      </c>
      <c r="C239" t="inlineStr">
        <is>
          <t>彭满</t>
        </is>
      </c>
      <c r="D239"/>
      <c r="E239"/>
      <c r="F239"/>
      <c r="G239" s="4">
        <v>46288</v>
      </c>
      <c r="H239" t="inlineStr">
        <is>
          <t>新剧</t>
        </is>
      </c>
      <c r="I239"/>
      <c r="J239" t="inlineStr">
        <is>
          <t>ReelShort</t>
        </is>
      </c>
      <c r="K239" t="inlineStr">
        <is>
          <t>原标签：男性、霸总、天选之人、虐心、报复前任、分手（剧分类选项未全收录，待人工核对）；RS Boost ID 4931563；推广链接 https://reelslink.com/cps/bOncrZ；建议6条；资料页 https://dramashortstv.com/admin/pick?tab=row&amp;platform=reelshort&amp;lang=%E8%8B%B1%E8%AF%AD&amp;row=reelshort-6ab0933d8ba05fe9750ac71c&amp;from=all</t>
        </is>
      </c>
      <c r="L239"/>
      <c r="M239"/>
      <c r="N239"/>
      <c r="O239"/>
      <c r="P239" t="inlineStr">
        <is>
          <t>英语</t>
        </is>
      </c>
      <c r="Q239"/>
      <c r="R239" t="inlineStr">
        <is>
          <t>active</t>
        </is>
      </c>
      <c r="S239" t="inlineStr">
        <is>
          <t>SR-000852,SR-000853,SR-000854,SR-000855,SR-000856,SR-000857</t>
        </is>
      </c>
      <c r="T239" t="inlineStr">
        <is>
          <t>是</t>
        </is>
      </c>
      <c r="U239" t="inlineStr">
        <is>
          <t>Social</t>
        </is>
      </c>
      <c r="V239" s="5">
        <v>46294.472349537034</v>
      </c>
      <c r="W239" s="5">
        <v>46294.58991898148</v>
      </c>
      <c r="X239"/>
      <c r="Y239"/>
      <c r="Z239"/>
    </row>
    <row r="240" ht="25.5" customHeight="1">
      <c r="A240" t="inlineStr">
        <is>
          <t>SD-000309</t>
        </is>
      </c>
      <c r="B240" t="inlineStr">
        <is>
          <t>Weak in Sight, Keeper in Secret</t>
        </is>
      </c>
      <c r="C240" t="inlineStr">
        <is>
          <t>彭满</t>
        </is>
      </c>
      <c r="D240"/>
      <c r="E240"/>
      <c r="F240"/>
      <c r="G240" s="4">
        <v>46283</v>
      </c>
      <c r="H240" t="inlineStr">
        <is>
          <t>在推</t>
        </is>
      </c>
      <c r="I240"/>
      <c r="J240" t="inlineStr">
        <is>
          <t>ReelShort</t>
        </is>
      </c>
      <c r="K240" t="inlineStr">
        <is>
          <t>原标签：男性、奇幻、复仇、虐身、竞争、真相大白（分类待核对）；RS Boost ID 4935467；推广链接 https://reelslink.com/cps/d3SbWs；建议3条；资料页 https://dramashortstv.com/admin/pick?tab=row&amp;lang=%E8%8B%B1%E8%AF%AD&amp;size=100&amp;row=reelshort-6aa360410c264fcce2032e1c&amp;from=all</t>
        </is>
      </c>
      <c r="L240"/>
      <c r="M240"/>
      <c r="N240"/>
      <c r="O240"/>
      <c r="P240" t="inlineStr">
        <is>
          <t>英语</t>
        </is>
      </c>
      <c r="Q240"/>
      <c r="R240" t="inlineStr">
        <is>
          <t>active</t>
        </is>
      </c>
      <c r="S240" t="inlineStr">
        <is>
          <t>SR-000864,SR-000865,SR-000866</t>
        </is>
      </c>
      <c r="T240" t="inlineStr">
        <is>
          <t>是</t>
        </is>
      </c>
      <c r="U240" t="inlineStr">
        <is>
          <t>Social</t>
        </is>
      </c>
      <c r="V240" s="5">
        <v>46294.473125</v>
      </c>
      <c r="W240" s="5">
        <v>46303.68681712963</v>
      </c>
      <c r="X240"/>
      <c r="Y240" t="inlineStr">
        <is>
          <t>待确认</t>
        </is>
      </c>
      <c r="Z240" t="inlineStr">
        <is>
          <t>["realshort-pick","cmVlbHNob3J0LTZhYTM2MDQxMGMyNjRmY2NlMjAzMmUxYw","en"]</t>
        </is>
      </c>
    </row>
    <row r="241" ht="25.5" customHeight="1">
      <c r="A241" t="inlineStr">
        <is>
          <t>SD-000310</t>
        </is>
      </c>
      <c r="B241" t="inlineStr">
        <is>
          <t>The Ice Man</t>
        </is>
      </c>
      <c r="C241" t="inlineStr">
        <is>
          <t>彭满</t>
        </is>
      </c>
      <c r="D241"/>
      <c r="E241"/>
      <c r="F241"/>
      <c r="G241" s="4">
        <v>46293</v>
      </c>
      <c r="H241" t="inlineStr">
        <is>
          <t>新剧</t>
        </is>
      </c>
      <c r="I241"/>
      <c r="J241" t="inlineStr">
        <is>
          <t>ReelShort</t>
        </is>
      </c>
      <c r="K241" t="inlineStr">
        <is>
          <t>彭满本次推荐：原标签 扮猪吃虎；RS Boost ID 4933302；推广链接 https://reelslink.com/cps/N249DE；建议6条</t>
        </is>
      </c>
      <c r="L241"/>
      <c r="M241"/>
      <c r="N241"/>
      <c r="O241"/>
      <c r="P241" t="inlineStr">
        <is>
          <t>英语</t>
        </is>
      </c>
      <c r="Q241"/>
      <c r="R241" t="inlineStr">
        <is>
          <t>active</t>
        </is>
      </c>
      <c r="S241" t="inlineStr">
        <is>
          <t>SR-000812,SR-000841,SR-000842,SR-000935,SR-000940,SR-000962</t>
        </is>
      </c>
      <c r="T241" t="inlineStr">
        <is>
          <t>是</t>
        </is>
      </c>
      <c r="U241" t="inlineStr">
        <is>
          <t>王志彪</t>
        </is>
      </c>
      <c r="V241" s="5">
        <v>46294.47375</v>
      </c>
      <c r="W241" s="5">
        <v>46295.49484953703</v>
      </c>
      <c r="X241"/>
      <c r="Y241"/>
      <c r="Z241"/>
    </row>
    <row r="242" ht="25.5" customHeight="1">
      <c r="A242" t="inlineStr">
        <is>
          <t>SD-000311</t>
        </is>
      </c>
      <c r="B242" t="inlineStr">
        <is>
          <t>One Betrayal One Night With My Boss</t>
        </is>
      </c>
      <c r="C242"/>
      <c r="D242"/>
      <c r="E242"/>
      <c r="F242"/>
      <c r="G242" s="4"/>
      <c r="H242"/>
      <c r="I242"/>
      <c r="J242" t="inlineStr">
        <is>
          <t>MoboReels</t>
        </is>
      </c>
      <c r="K242"/>
      <c r="L242"/>
      <c r="M242"/>
      <c r="N242"/>
      <c r="O242"/>
      <c r="P242" t="inlineStr">
        <is>
          <t>英语</t>
        </is>
      </c>
      <c r="Q242"/>
      <c r="R242" t="inlineStr">
        <is>
          <t>active</t>
        </is>
      </c>
      <c r="S242" t="inlineStr">
        <is>
          <t>SR-000815,SR-000816,SR-000817,SR-000818</t>
        </is>
      </c>
      <c r="T242" t="inlineStr">
        <is>
          <t>是</t>
        </is>
      </c>
      <c r="U242" t="inlineStr">
        <is>
          <t>王志彪</t>
        </is>
      </c>
      <c r="V242" s="5">
        <v>46294.473807870374</v>
      </c>
      <c r="W242" s="5">
        <v>46294.480474537035</v>
      </c>
      <c r="X242"/>
      <c r="Y242"/>
      <c r="Z242"/>
    </row>
    <row r="243" ht="25.5" customHeight="1">
      <c r="A243" t="inlineStr">
        <is>
          <t>SD-000312</t>
        </is>
      </c>
      <c r="B243" t="inlineStr">
        <is>
          <t>Rise of the Failed Son</t>
        </is>
      </c>
      <c r="C243" t="inlineStr">
        <is>
          <t>彭满</t>
        </is>
      </c>
      <c r="D243"/>
      <c r="E243"/>
      <c r="F243"/>
      <c r="G243" s="4"/>
      <c r="H243"/>
      <c r="I243"/>
      <c r="J243" t="inlineStr">
        <is>
          <t>其他</t>
        </is>
      </c>
      <c r="K243" t="inlineStr">
        <is>
          <t>实际平台：KalosTV（平台列归入其他）；中文剧名：开局迎娶女战神，助她称帝；英语剧单日期 2026-07-19（非已核实上线日期）；80集，第8集起付费；剧单ID 01DFVP；推广链接 https://short.rollershort.com/api/short/jump/6aba330c0d71d；建议3条</t>
        </is>
      </c>
      <c r="L243"/>
      <c r="M243"/>
      <c r="N243"/>
      <c r="O243"/>
      <c r="P243" t="inlineStr">
        <is>
          <t>英语</t>
        </is>
      </c>
      <c r="Q243"/>
      <c r="R243" t="inlineStr">
        <is>
          <t>active</t>
        </is>
      </c>
      <c r="S243" t="inlineStr">
        <is>
          <t>SR-000870,SR-000871,SR-000872</t>
        </is>
      </c>
      <c r="T243" t="inlineStr">
        <is>
          <t>是</t>
        </is>
      </c>
      <c r="U243" t="inlineStr">
        <is>
          <t>Social</t>
        </is>
      </c>
      <c r="V243" s="5">
        <v>46294.47415509259</v>
      </c>
      <c r="W243" s="5">
        <v>46294.59738425926</v>
      </c>
      <c r="X243"/>
      <c r="Y243"/>
      <c r="Z243"/>
    </row>
    <row r="244" ht="25.5" customHeight="1">
      <c r="A244" t="inlineStr">
        <is>
          <t>SD-000313</t>
        </is>
      </c>
      <c r="B244" t="inlineStr">
        <is>
          <t>Crown of the Nile: My Beggar Husband is the Pharaoh</t>
        </is>
      </c>
      <c r="C244" t="inlineStr">
        <is>
          <t>张凯风</t>
        </is>
      </c>
      <c r="D244" t="inlineStr">
        <is>
          <t>Phone-11</t>
        </is>
      </c>
      <c r="E244" t="inlineStr">
        <is>
          <t>qqfqvkxrybkjkjnp20</t>
        </is>
      </c>
      <c r="F244" t="inlineStr">
        <is>
          <t>女王</t>
        </is>
      </c>
      <c r="G244" s="4">
        <v>46290</v>
      </c>
      <c r="H244" t="inlineStr">
        <is>
          <t>新剧</t>
        </is>
      </c>
      <c r="I244"/>
      <c r="J244" t="inlineStr">
        <is>
          <t>ReelShort</t>
        </is>
      </c>
      <c r="K244" t="inlineStr">
        <is>
          <t>4957941</t>
        </is>
      </c>
      <c r="L244"/>
      <c r="M244"/>
      <c r="N244"/>
      <c r="O244"/>
      <c r="P244" t="inlineStr">
        <is>
          <t>英语</t>
        </is>
      </c>
      <c r="Q244" t="inlineStr">
        <is>
          <t>reelshort</t>
        </is>
      </c>
      <c r="R244" t="inlineStr">
        <is>
          <t>active</t>
        </is>
      </c>
      <c r="S244" t="inlineStr">
        <is>
          <t>SR-001135,SR-001136,SR-001137</t>
        </is>
      </c>
      <c r="T244" t="inlineStr">
        <is>
          <t>是</t>
        </is>
      </c>
      <c r="U244" t="inlineStr">
        <is>
          <t>张凯风</t>
        </is>
      </c>
      <c r="V244" s="5">
        <v>46294.47758101852</v>
      </c>
      <c r="W244" s="5">
        <v>46295.76162037037</v>
      </c>
      <c r="X244"/>
      <c r="Y244"/>
      <c r="Z244"/>
    </row>
    <row r="245" ht="25.5" customHeight="1">
      <c r="A245" t="inlineStr">
        <is>
          <t>SD-000314</t>
        </is>
      </c>
      <c r="B245" t="inlineStr">
        <is>
          <t>Apollo I’d Rather Marry a Monster</t>
        </is>
      </c>
      <c r="C245" t="inlineStr">
        <is>
          <t>张凯风</t>
        </is>
      </c>
      <c r="D245" t="inlineStr">
        <is>
          <t>Phone-11</t>
        </is>
      </c>
      <c r="E245" t="inlineStr">
        <is>
          <t>qqfqvkxrybkjkjnp20</t>
        </is>
      </c>
      <c r="F245" t="inlineStr">
        <is>
          <t>扮猪吃虎</t>
        </is>
      </c>
      <c r="G245" s="4">
        <v>46293</v>
      </c>
      <c r="H245" t="inlineStr">
        <is>
          <t>新剧</t>
        </is>
      </c>
      <c r="I245"/>
      <c r="J245" t="inlineStr">
        <is>
          <t>ReelShort</t>
        </is>
      </c>
      <c r="K245" t="inlineStr">
        <is>
          <t>4958220</t>
        </is>
      </c>
      <c r="L245"/>
      <c r="M245"/>
      <c r="N245"/>
      <c r="O245"/>
      <c r="P245" t="inlineStr">
        <is>
          <t>英语</t>
        </is>
      </c>
      <c r="Q245" t="inlineStr">
        <is>
          <t>reelshort</t>
        </is>
      </c>
      <c r="R245" t="inlineStr">
        <is>
          <t>active</t>
        </is>
      </c>
      <c r="S245" t="inlineStr">
        <is>
          <t>SR-000951,SR-001515,SR-001525</t>
        </is>
      </c>
      <c r="T245" t="inlineStr">
        <is>
          <t>是</t>
        </is>
      </c>
      <c r="U245" t="inlineStr">
        <is>
          <t>张凯风</t>
        </is>
      </c>
      <c r="V245" s="5">
        <v>46294.47767361111</v>
      </c>
      <c r="W245" s="5">
        <v>46303.68681712963</v>
      </c>
      <c r="X245"/>
      <c r="Y245" t="inlineStr">
        <is>
          <t>待确认</t>
        </is>
      </c>
      <c r="Z245" t="inlineStr">
        <is>
          <t>["realshort-pick","cmVlbHNob3J0LTZhYjQ4N2E2NDY1OGMyOWI0MTA4NzhjNg","en"]</t>
        </is>
      </c>
    </row>
    <row r="246" ht="25.5" customHeight="1">
      <c r="A246" t="inlineStr">
        <is>
          <t>SD-000315</t>
        </is>
      </c>
      <c r="B246" t="inlineStr">
        <is>
          <t>My Brother Thought He Won</t>
        </is>
      </c>
      <c r="C246" t="inlineStr">
        <is>
          <t>彭满</t>
        </is>
      </c>
      <c r="D246"/>
      <c r="E246"/>
      <c r="F246"/>
      <c r="G246" s="4"/>
      <c r="H246"/>
      <c r="I246"/>
      <c r="J246" t="inlineStr">
        <is>
          <t>ReelShort</t>
        </is>
      </c>
      <c r="K246" t="inlineStr">
        <is>
          <t>原标签：男性、重生、后悔、因果报应、扮猪吃虎、争吵（分类待核对）；RS Boost ID 4935953；推广链接 https://reelslink.com/cps/zILaWQ；建议3条；资料页 https://dramashortstv.com/admin/pick?tab=row&amp;lang=%E8%8B%B1%E8%AF%AD&amp;size=100&amp;row=reelshort-6aa8da2fbf58aac6cb0b70cd</t>
        </is>
      </c>
      <c r="L246"/>
      <c r="M246"/>
      <c r="N246"/>
      <c r="O246"/>
      <c r="P246" t="inlineStr">
        <is>
          <t>英语</t>
        </is>
      </c>
      <c r="Q246"/>
      <c r="R246" t="inlineStr">
        <is>
          <t>active</t>
        </is>
      </c>
      <c r="S246" t="inlineStr">
        <is>
          <t>SR-000876,SR-000877,SR-000878</t>
        </is>
      </c>
      <c r="T246" t="inlineStr">
        <is>
          <t>是</t>
        </is>
      </c>
      <c r="U246" t="inlineStr">
        <is>
          <t>Social</t>
        </is>
      </c>
      <c r="V246" s="5">
        <v>46294.49115740741</v>
      </c>
      <c r="W246" s="5">
        <v>46303.68681712963</v>
      </c>
      <c r="X246"/>
      <c r="Y246" t="inlineStr">
        <is>
          <t>待确认</t>
        </is>
      </c>
      <c r="Z246" t="inlineStr">
        <is>
          <t>["realshort-pick","cmVlbHNob3J0LTZhYThkYTJmYmY1OGFhYzZjYjBiNzBjZA","en"]</t>
        </is>
      </c>
    </row>
    <row r="247" ht="25.5" customHeight="1">
      <c r="A247" t="inlineStr">
        <is>
          <t>SD-000316</t>
        </is>
      </c>
      <c r="B247" t="inlineStr">
        <is>
          <t>Cooking My Way Out of Servitude</t>
        </is>
      </c>
      <c r="C247" t="inlineStr">
        <is>
          <t>彭满</t>
        </is>
      </c>
      <c r="D247"/>
      <c r="E247"/>
      <c r="F247"/>
      <c r="G247" s="4"/>
      <c r="H247"/>
      <c r="I247"/>
      <c r="J247" t="inlineStr">
        <is>
          <t>ReelShort</t>
        </is>
      </c>
      <c r="K247" t="inlineStr">
        <is>
          <t>原标签：男性、时间旅行、厨师、逆袭者、戏剧、小人物逆袭（分类待核对）；RS Boost ID 4935971；推广链接 https://reelslink.com/cps/Hvi1OY；建议6条；资料页 https://dramashortstv.com/admin/pick?tab=row&amp;lang=%E8%8B%B1%E8%AF%AD&amp;size=100&amp;row=reelshort-6a94edde525a0f0b05072178</t>
        </is>
      </c>
      <c r="L247"/>
      <c r="M247"/>
      <c r="N247"/>
      <c r="O247"/>
      <c r="P247" t="inlineStr">
        <is>
          <t>英语</t>
        </is>
      </c>
      <c r="Q247"/>
      <c r="R247" t="inlineStr">
        <is>
          <t>active</t>
        </is>
      </c>
      <c r="S247" t="inlineStr">
        <is>
          <t>SR-000873,SR-000874,SR-000875,SR-000879,SR-000880,SR-000881</t>
        </is>
      </c>
      <c r="T247" t="inlineStr">
        <is>
          <t>是</t>
        </is>
      </c>
      <c r="U247" t="inlineStr">
        <is>
          <t>Social</t>
        </is>
      </c>
      <c r="V247" s="5">
        <v>46294.49159722222</v>
      </c>
      <c r="W247" s="5">
        <v>46294.60350694445</v>
      </c>
      <c r="X247"/>
      <c r="Y247"/>
      <c r="Z247"/>
    </row>
    <row r="248" ht="25.5" customHeight="1">
      <c r="A248" t="inlineStr">
        <is>
          <t>SD-000317</t>
        </is>
      </c>
      <c r="B248" t="inlineStr">
        <is>
          <t>The Husband She Took for Granted</t>
        </is>
      </c>
      <c r="C248" t="inlineStr">
        <is>
          <t>彭满</t>
        </is>
      </c>
      <c r="D248"/>
      <c r="E248"/>
      <c r="F248"/>
      <c r="G248" s="4">
        <v>46291</v>
      </c>
      <c r="H248" t="inlineStr">
        <is>
          <t>新剧</t>
        </is>
      </c>
      <c r="I248"/>
      <c r="J248" t="inlineStr">
        <is>
          <t>ReelShort</t>
        </is>
      </c>
      <c r="K248" t="inlineStr">
        <is>
          <t>原标签：男性、系列、所有年龄段、医生/外科医生（分类待核对）；RS Boost ID 4933308；推广链接 https://reelslink.com/cps/i3dj2y；建议6条</t>
        </is>
      </c>
      <c r="L248"/>
      <c r="M248"/>
      <c r="N248"/>
      <c r="O248"/>
      <c r="P248" t="inlineStr">
        <is>
          <t>英语</t>
        </is>
      </c>
      <c r="Q248"/>
      <c r="R248" t="inlineStr">
        <is>
          <t>active</t>
        </is>
      </c>
      <c r="S248" t="inlineStr">
        <is>
          <t>SR-000843,SR-000844,SR-000845,SR-000846,SR-000847,SR-000848</t>
        </is>
      </c>
      <c r="T248" t="inlineStr">
        <is>
          <t>是</t>
        </is>
      </c>
      <c r="U248" t="inlineStr">
        <is>
          <t>Social</t>
        </is>
      </c>
      <c r="V248" s="5">
        <v>46294.49197916667</v>
      </c>
      <c r="W248" s="5">
        <v>46294.585960648146</v>
      </c>
      <c r="X248"/>
      <c r="Y248"/>
      <c r="Z248"/>
    </row>
    <row r="249" ht="25.5" customHeight="1">
      <c r="A249" t="inlineStr">
        <is>
          <t>SD-000318</t>
        </is>
      </c>
      <c r="B249" t="inlineStr">
        <is>
          <t>My Car Tried to Kill Me</t>
        </is>
      </c>
      <c r="C249" t="inlineStr">
        <is>
          <t>彭满</t>
        </is>
      </c>
      <c r="D249"/>
      <c r="E249"/>
      <c r="F249"/>
      <c r="G249" s="4"/>
      <c r="H249"/>
      <c r="I249"/>
      <c r="J249" t="inlineStr">
        <is>
          <t>其他</t>
        </is>
      </c>
      <c r="K249" t="inlineStr">
        <is>
          <t>实际平台：KalosTV；中文简介：送司机去机场，他说底盘有东西，师傅拆开后我傻眼了（A）；男频；资料日期 2026-08-30（未核实为上线日期）；剧单ID 01DFX4；推广链接 https://link.inbeidou.cn/link/kalostv/serial/2ARyTBk3/11；建议3条；资料页 https://dramashortstv.com/admin/pick?tab=row&amp;platform=kalos&amp;lang=%E8%8B%B1%E8%AF%AD&amp;size=200&amp;row=kalos-my-car-tried-to-kill-me-x</t>
        </is>
      </c>
      <c r="L249"/>
      <c r="M249"/>
      <c r="N249"/>
      <c r="O249"/>
      <c r="P249" t="inlineStr">
        <is>
          <t>英语</t>
        </is>
      </c>
      <c r="Q249"/>
      <c r="R249" t="inlineStr">
        <is>
          <t>active</t>
        </is>
      </c>
      <c r="S249" t="inlineStr">
        <is>
          <t>SR-000867,SR-000868,SR-000869</t>
        </is>
      </c>
      <c r="T249" t="inlineStr">
        <is>
          <t>是</t>
        </is>
      </c>
      <c r="U249" t="inlineStr">
        <is>
          <t>Social</t>
        </is>
      </c>
      <c r="V249" s="5">
        <v>46294.49239583333</v>
      </c>
      <c r="W249" s="5">
        <v>46294.59609953704</v>
      </c>
      <c r="X249"/>
      <c r="Y249"/>
      <c r="Z249"/>
    </row>
    <row r="250" ht="25.5" customHeight="1">
      <c r="A250" t="inlineStr">
        <is>
          <t>SD-000319</t>
        </is>
      </c>
      <c r="B250" t="inlineStr">
        <is>
          <t>The Crown of the Abyss: The Mute Bride of Atlantis</t>
        </is>
      </c>
      <c r="C250" t="inlineStr">
        <is>
          <t>张凯风, 李建卓</t>
        </is>
      </c>
      <c r="D250" t="inlineStr">
        <is>
          <t>Phone-11</t>
        </is>
      </c>
      <c r="E250" t="inlineStr">
        <is>
          <t>qqfqvkxrybkjkjnp20</t>
        </is>
      </c>
      <c r="F250" t="inlineStr">
        <is>
          <t>扮猪吃虎</t>
        </is>
      </c>
      <c r="G250" s="4">
        <v>46293</v>
      </c>
      <c r="H250" t="inlineStr">
        <is>
          <t>新剧</t>
        </is>
      </c>
      <c r="I250"/>
      <c r="J250" t="inlineStr">
        <is>
          <t>ReelShort</t>
        </is>
      </c>
      <c r="K250" t="inlineStr">
        <is>
          <t>4958235</t>
        </is>
      </c>
      <c r="L250"/>
      <c r="M250"/>
      <c r="N250"/>
      <c r="O250"/>
      <c r="P250" t="inlineStr">
        <is>
          <t>英语</t>
        </is>
      </c>
      <c r="Q250" t="inlineStr">
        <is>
          <t>reelshort</t>
        </is>
      </c>
      <c r="R250" t="inlineStr">
        <is>
          <t>active</t>
        </is>
      </c>
      <c r="S250" t="inlineStr">
        <is>
          <t>SR-001138,SR-001139,SR-001140,SR-001227,SR-001228,SR-001229</t>
        </is>
      </c>
      <c r="T250" t="inlineStr">
        <is>
          <t>是</t>
        </is>
      </c>
      <c r="U250" t="inlineStr">
        <is>
          <t>张凯风</t>
        </is>
      </c>
      <c r="V250" s="5">
        <v>46294.498240740744</v>
      </c>
      <c r="W250" s="5">
        <v>46295.76642361111</v>
      </c>
      <c r="X250"/>
      <c r="Y250"/>
      <c r="Z250"/>
    </row>
    <row r="251" ht="25.5" customHeight="1">
      <c r="A251" t="inlineStr">
        <is>
          <t>SD-000320</t>
        </is>
      </c>
      <c r="B251" t="inlineStr">
        <is>
          <t>The Exiled Alpha Queen</t>
        </is>
      </c>
      <c r="C251" t="inlineStr">
        <is>
          <t>张凯风</t>
        </is>
      </c>
      <c r="D251" t="inlineStr">
        <is>
          <t>Phone-11</t>
        </is>
      </c>
      <c r="E251" t="inlineStr">
        <is>
          <t>qqfqvkxrybkjkjnp20</t>
        </is>
      </c>
      <c r="F251" t="inlineStr">
        <is>
          <t>狼人, 复仇</t>
        </is>
      </c>
      <c r="G251" s="4">
        <v>46292</v>
      </c>
      <c r="H251" t="inlineStr">
        <is>
          <t>新剧</t>
        </is>
      </c>
      <c r="I251"/>
      <c r="J251" t="inlineStr">
        <is>
          <t>ReelShort</t>
        </is>
      </c>
      <c r="K251" t="inlineStr">
        <is>
          <t>4958249</t>
        </is>
      </c>
      <c r="L251"/>
      <c r="M251"/>
      <c r="N251"/>
      <c r="O251"/>
      <c r="P251" t="inlineStr">
        <is>
          <t>英语</t>
        </is>
      </c>
      <c r="Q251" t="inlineStr">
        <is>
          <t>reelshort</t>
        </is>
      </c>
      <c r="R251" t="inlineStr">
        <is>
          <t>active</t>
        </is>
      </c>
      <c r="S251" t="inlineStr">
        <is>
          <t>SR-001141,SR-001142,SR-001143</t>
        </is>
      </c>
      <c r="T251" t="inlineStr">
        <is>
          <t>是</t>
        </is>
      </c>
      <c r="U251" t="inlineStr">
        <is>
          <t>张凯风</t>
        </is>
      </c>
      <c r="V251" s="5">
        <v>46294.49831018518</v>
      </c>
      <c r="W251" s="5">
        <v>46295.76162037037</v>
      </c>
      <c r="X251"/>
      <c r="Y251"/>
      <c r="Z251"/>
    </row>
    <row r="252" ht="25.5" customHeight="1">
      <c r="A252" t="inlineStr">
        <is>
          <t>SD-000321</t>
        </is>
      </c>
      <c r="B252" t="inlineStr">
        <is>
          <t>From Omega's Prey to Luna Queen</t>
        </is>
      </c>
      <c r="C252" t="inlineStr">
        <is>
          <t>张凯风</t>
        </is>
      </c>
      <c r="D252" t="inlineStr">
        <is>
          <t>Phone-11</t>
        </is>
      </c>
      <c r="E252" t="inlineStr">
        <is>
          <t>qqfqvkxrybkjkjnp20</t>
        </is>
      </c>
      <c r="F252" t="inlineStr">
        <is>
          <t>多角关系</t>
        </is>
      </c>
      <c r="G252" s="4">
        <v>46290</v>
      </c>
      <c r="H252" t="inlineStr">
        <is>
          <t>新剧</t>
        </is>
      </c>
      <c r="I252"/>
      <c r="J252" t="inlineStr">
        <is>
          <t>ReelShort</t>
        </is>
      </c>
      <c r="K252" t="inlineStr">
        <is>
          <t>4959091</t>
        </is>
      </c>
      <c r="L252"/>
      <c r="M252"/>
      <c r="N252"/>
      <c r="O252"/>
      <c r="P252" t="inlineStr">
        <is>
          <t>英语</t>
        </is>
      </c>
      <c r="Q252" t="inlineStr">
        <is>
          <t>reelshort</t>
        </is>
      </c>
      <c r="R252" t="inlineStr">
        <is>
          <t>active</t>
        </is>
      </c>
      <c r="S252" t="inlineStr">
        <is>
          <t>SR-001144,SR-001145,SR-001146</t>
        </is>
      </c>
      <c r="T252" t="inlineStr">
        <is>
          <t>是</t>
        </is>
      </c>
      <c r="U252" t="inlineStr">
        <is>
          <t>张凯风</t>
        </is>
      </c>
      <c r="V252" s="5">
        <v>46294.53555555556</v>
      </c>
      <c r="W252" s="5">
        <v>46295.76162037037</v>
      </c>
      <c r="X252"/>
      <c r="Y252"/>
      <c r="Z252"/>
    </row>
    <row r="253" ht="25.5" customHeight="1">
      <c r="A253" t="inlineStr">
        <is>
          <t>SD-000322</t>
        </is>
      </c>
      <c r="B253" t="inlineStr">
        <is>
          <t>The Cat Spills.The Whole Mansion Spoils Me</t>
        </is>
      </c>
      <c r="C253" t="inlineStr">
        <is>
          <t>李建卓, 张凯风</t>
        </is>
      </c>
      <c r="D253"/>
      <c r="E253"/>
      <c r="F253" t="inlineStr">
        <is>
          <t>扮猪吃虎</t>
        </is>
      </c>
      <c r="G253" s="4">
        <v>46293</v>
      </c>
      <c r="H253" t="inlineStr">
        <is>
          <t>新剧</t>
        </is>
      </c>
      <c r="I253"/>
      <c r="J253" t="inlineStr">
        <is>
          <t>ReelShort</t>
        </is>
      </c>
      <c r="K253" t="inlineStr">
        <is>
          <t>4958035</t>
        </is>
      </c>
      <c r="L253"/>
      <c r="M253"/>
      <c r="N253"/>
      <c r="O253"/>
      <c r="P253" t="inlineStr">
        <is>
          <t>英语</t>
        </is>
      </c>
      <c r="Q253" t="inlineStr">
        <is>
          <t>reelshort</t>
        </is>
      </c>
      <c r="R253" t="inlineStr">
        <is>
          <t>active</t>
        </is>
      </c>
      <c r="S253" t="inlineStr">
        <is>
          <t>SR-001150,SR-001151,SR-001152,SR-001224,SR-001225,SR-001226</t>
        </is>
      </c>
      <c r="T253" t="inlineStr">
        <is>
          <t>是</t>
        </is>
      </c>
      <c r="U253" t="inlineStr">
        <is>
          <t>张凯风</t>
        </is>
      </c>
      <c r="V253" s="5">
        <v>46294.53744212963</v>
      </c>
      <c r="W253" s="5">
        <v>46295.76642361111</v>
      </c>
      <c r="X253"/>
      <c r="Y253"/>
      <c r="Z253"/>
    </row>
    <row r="254" ht="25.5" customHeight="1">
      <c r="A254" t="inlineStr">
        <is>
          <t>SD-000324</t>
        </is>
      </c>
      <c r="B254" t="inlineStr">
        <is>
          <t>The Cartel’s Contract Bride</t>
        </is>
      </c>
      <c r="C254" t="inlineStr">
        <is>
          <t>李建卓</t>
        </is>
      </c>
      <c r="D254"/>
      <c r="E254"/>
      <c r="F254" t="inlineStr">
        <is>
          <t>爱情</t>
        </is>
      </c>
      <c r="G254" s="4">
        <v>46283</v>
      </c>
      <c r="H254" t="inlineStr">
        <is>
          <t>在推</t>
        </is>
      </c>
      <c r="I254"/>
      <c r="J254" t="inlineStr">
        <is>
          <t>ReelShort</t>
        </is>
      </c>
      <c r="K254" t="inlineStr">
        <is>
          <t>4958194</t>
        </is>
      </c>
      <c r="L254"/>
      <c r="M254"/>
      <c r="N254"/>
      <c r="O254"/>
      <c r="P254" t="inlineStr">
        <is>
          <t>英语</t>
        </is>
      </c>
      <c r="Q254" t="inlineStr">
        <is>
          <t>reelshort</t>
        </is>
      </c>
      <c r="R254" t="inlineStr">
        <is>
          <t>active</t>
        </is>
      </c>
      <c r="S254" t="inlineStr">
        <is>
          <t>SR-001221,SR-001222,SR-001223</t>
        </is>
      </c>
      <c r="T254" t="inlineStr">
        <is>
          <t>是</t>
        </is>
      </c>
      <c r="U254" t="inlineStr">
        <is>
          <t>李建卓</t>
        </is>
      </c>
      <c r="V254" s="5">
        <v>46294.54688657408</v>
      </c>
      <c r="W254" s="5">
        <v>46295.76642361111</v>
      </c>
      <c r="X254"/>
      <c r="Y254"/>
      <c r="Z254"/>
    </row>
    <row r="255" ht="25.5" customHeight="1">
      <c r="A255" t="inlineStr">
        <is>
          <t>SD-000325</t>
        </is>
      </c>
      <c r="B255" t="inlineStr">
        <is>
          <t>I Married My Cheating Ex’s Uncle</t>
        </is>
      </c>
      <c r="C255" t="inlineStr">
        <is>
          <t>李建卓</t>
        </is>
      </c>
      <c r="D255"/>
      <c r="E255"/>
      <c r="F255" t="inlineStr">
        <is>
          <t>扮猪吃虎</t>
        </is>
      </c>
      <c r="G255" s="4">
        <v>46293</v>
      </c>
      <c r="H255" t="inlineStr">
        <is>
          <t>新剧</t>
        </is>
      </c>
      <c r="I255"/>
      <c r="J255" t="inlineStr">
        <is>
          <t>ReelShort</t>
        </is>
      </c>
      <c r="K255" t="inlineStr">
        <is>
          <t>4958204</t>
        </is>
      </c>
      <c r="L255"/>
      <c r="M255"/>
      <c r="N255"/>
      <c r="O255"/>
      <c r="P255" t="inlineStr">
        <is>
          <t>英语</t>
        </is>
      </c>
      <c r="Q255" t="inlineStr">
        <is>
          <t>reelshort</t>
        </is>
      </c>
      <c r="R255" t="inlineStr">
        <is>
          <t>active</t>
        </is>
      </c>
      <c r="S255" t="inlineStr">
        <is>
          <t>SR-001096,SR-001097,SR-001098,SR-001503,SR-001504,SR-001505,SR-001506,SR-001507,SR-001508,SR-001554,SR-001555,SR-001556,SR-001557,SR-001558,SR-001559</t>
        </is>
      </c>
      <c r="T255" t="inlineStr">
        <is>
          <t>是</t>
        </is>
      </c>
      <c r="U255" t="inlineStr">
        <is>
          <t>李建卓</t>
        </is>
      </c>
      <c r="V255" s="5">
        <v>46294.54693287037</v>
      </c>
      <c r="W255" s="5">
        <v>46301.386666666665</v>
      </c>
      <c r="X255"/>
      <c r="Y255"/>
      <c r="Z255"/>
    </row>
    <row r="256" ht="25.5" customHeight="1">
      <c r="A256" t="inlineStr">
        <is>
          <t>SD-000326</t>
        </is>
      </c>
      <c r="B256" t="inlineStr">
        <is>
          <t>The Dragon's Sacred Bride</t>
        </is>
      </c>
      <c r="C256" t="inlineStr">
        <is>
          <t>李建卓</t>
        </is>
      </c>
      <c r="D256"/>
      <c r="E256"/>
      <c r="F256" t="inlineStr">
        <is>
          <t>扮猪吃虎</t>
        </is>
      </c>
      <c r="G256" s="4">
        <v>46293</v>
      </c>
      <c r="H256" t="inlineStr">
        <is>
          <t>新剧</t>
        </is>
      </c>
      <c r="I256"/>
      <c r="J256" t="inlineStr">
        <is>
          <t>ReelShort</t>
        </is>
      </c>
      <c r="K256" t="inlineStr">
        <is>
          <t>4933998</t>
        </is>
      </c>
      <c r="L256"/>
      <c r="M256"/>
      <c r="N256"/>
      <c r="O256"/>
      <c r="P256" t="inlineStr">
        <is>
          <t>英语</t>
        </is>
      </c>
      <c r="Q256" t="inlineStr">
        <is>
          <t>reelshort</t>
        </is>
      </c>
      <c r="R256" t="inlineStr">
        <is>
          <t>active</t>
        </is>
      </c>
      <c r="S256" t="inlineStr">
        <is>
          <t>SR-001230,SR-001231,SR-001232</t>
        </is>
      </c>
      <c r="T256" t="inlineStr">
        <is>
          <t>是</t>
        </is>
      </c>
      <c r="U256" t="inlineStr">
        <is>
          <t>李建卓</t>
        </is>
      </c>
      <c r="V256" s="5">
        <v>46294.54702546296</v>
      </c>
      <c r="W256" s="5">
        <v>46295.76642361111</v>
      </c>
      <c r="X256"/>
      <c r="Y256"/>
      <c r="Z256"/>
    </row>
    <row r="257" ht="25.5" customHeight="1">
      <c r="A257" t="inlineStr">
        <is>
          <t>SD-000327</t>
        </is>
      </c>
      <c r="B257" t="inlineStr">
        <is>
          <t>The Unchaste Charge:Plaything of My Husband's Godfather</t>
        </is>
      </c>
      <c r="C257" t="inlineStr">
        <is>
          <t>李建卓</t>
        </is>
      </c>
      <c r="D257"/>
      <c r="E257"/>
      <c r="F257" t="inlineStr">
        <is>
          <t>复仇</t>
        </is>
      </c>
      <c r="G257" s="4">
        <v>46291</v>
      </c>
      <c r="H257" t="inlineStr">
        <is>
          <t>新剧</t>
        </is>
      </c>
      <c r="I257"/>
      <c r="J257" t="inlineStr">
        <is>
          <t>ReelShort</t>
        </is>
      </c>
      <c r="K257" t="inlineStr">
        <is>
          <t>4958265</t>
        </is>
      </c>
      <c r="L257"/>
      <c r="M257"/>
      <c r="N257"/>
      <c r="O257"/>
      <c r="P257" t="inlineStr">
        <is>
          <t>英语</t>
        </is>
      </c>
      <c r="Q257" t="inlineStr">
        <is>
          <t>reelshort</t>
        </is>
      </c>
      <c r="R257" t="inlineStr">
        <is>
          <t>active</t>
        </is>
      </c>
      <c r="S257" t="inlineStr">
        <is>
          <t>SR-001218,SR-001219,SR-001220</t>
        </is>
      </c>
      <c r="T257" t="inlineStr">
        <is>
          <t>是</t>
        </is>
      </c>
      <c r="U257" t="inlineStr">
        <is>
          <t>李建卓</t>
        </is>
      </c>
      <c r="V257" s="5">
        <v>46294.5471412037</v>
      </c>
      <c r="W257" s="5">
        <v>46295.76642361111</v>
      </c>
      <c r="X257"/>
      <c r="Y257"/>
      <c r="Z257"/>
    </row>
    <row r="258" ht="25.5" customHeight="1">
      <c r="A258" t="inlineStr">
        <is>
          <t>SD-000328</t>
        </is>
      </c>
      <c r="B258" t="inlineStr">
        <is>
          <t>Savage Prescription</t>
        </is>
      </c>
      <c r="C258" t="inlineStr">
        <is>
          <t>李建卓</t>
        </is>
      </c>
      <c r="D258"/>
      <c r="E258"/>
      <c r="F258" t="inlineStr">
        <is>
          <t>复仇</t>
        </is>
      </c>
      <c r="G258" s="4">
        <v>46291</v>
      </c>
      <c r="H258" t="inlineStr">
        <is>
          <t>新剧</t>
        </is>
      </c>
      <c r="I258"/>
      <c r="J258" t="inlineStr">
        <is>
          <t>ReelShort</t>
        </is>
      </c>
      <c r="K258" t="inlineStr">
        <is>
          <t>4959153</t>
        </is>
      </c>
      <c r="L258"/>
      <c r="M258"/>
      <c r="N258"/>
      <c r="O258"/>
      <c r="P258" t="inlineStr">
        <is>
          <t>英语</t>
        </is>
      </c>
      <c r="Q258" t="inlineStr">
        <is>
          <t>reelshort</t>
        </is>
      </c>
      <c r="R258" t="inlineStr">
        <is>
          <t>active</t>
        </is>
      </c>
      <c r="S258" t="inlineStr">
        <is>
          <t>SR-001105,SR-001106,SR-001107</t>
        </is>
      </c>
      <c r="T258" t="inlineStr">
        <is>
          <t>是</t>
        </is>
      </c>
      <c r="U258" t="inlineStr">
        <is>
          <t>李建卓</t>
        </is>
      </c>
      <c r="V258" s="5">
        <v>46294.54730324074</v>
      </c>
      <c r="W258" s="5">
        <v>46295.76162037037</v>
      </c>
      <c r="X258"/>
      <c r="Y258"/>
      <c r="Z258"/>
    </row>
    <row r="259" ht="25.5" customHeight="1">
      <c r="A259" t="inlineStr">
        <is>
          <t>SD-000329</t>
        </is>
      </c>
      <c r="B259" t="inlineStr">
        <is>
          <t>Forward, Without Him</t>
        </is>
      </c>
      <c r="C259" t="inlineStr">
        <is>
          <t>李建卓</t>
        </is>
      </c>
      <c r="D259"/>
      <c r="E259"/>
      <c r="F259" t="inlineStr">
        <is>
          <t>多角关系</t>
        </is>
      </c>
      <c r="G259" s="4">
        <v>46291</v>
      </c>
      <c r="H259" t="inlineStr">
        <is>
          <t>新剧</t>
        </is>
      </c>
      <c r="I259"/>
      <c r="J259" t="inlineStr">
        <is>
          <t>ReelShort</t>
        </is>
      </c>
      <c r="K259" t="inlineStr">
        <is>
          <t>4959200</t>
        </is>
      </c>
      <c r="L259"/>
      <c r="M259"/>
      <c r="N259"/>
      <c r="O259"/>
      <c r="P259" t="inlineStr">
        <is>
          <t>英语</t>
        </is>
      </c>
      <c r="Q259" t="inlineStr">
        <is>
          <t>reelshort</t>
        </is>
      </c>
      <c r="R259" t="inlineStr">
        <is>
          <t>active</t>
        </is>
      </c>
      <c r="S259" t="inlineStr">
        <is>
          <t>SR-001090,SR-001091,SR-001092,SR-001341,SR-001342,SR-001343,SR-001344,SR-001345,SR-001346,SR-001534,SR-001535</t>
        </is>
      </c>
      <c r="T259" t="inlineStr">
        <is>
          <t>是</t>
        </is>
      </c>
      <c r="U259" t="inlineStr">
        <is>
          <t>李建卓</t>
        </is>
      </c>
      <c r="V259" s="5">
        <v>46294.54739583333</v>
      </c>
      <c r="W259" s="5">
        <v>46296.86104166666</v>
      </c>
      <c r="X259"/>
      <c r="Y259"/>
      <c r="Z259"/>
    </row>
    <row r="260" ht="25.5" customHeight="1">
      <c r="A260" t="inlineStr">
        <is>
          <t>SD-000330</t>
        </is>
      </c>
      <c r="B260" t="inlineStr">
        <is>
          <t>Not Daddy Anymore, Just Alpha</t>
        </is>
      </c>
      <c r="C260" t="inlineStr">
        <is>
          <t>李建卓</t>
        </is>
      </c>
      <c r="D260"/>
      <c r="E260"/>
      <c r="F260" t="inlineStr">
        <is>
          <t>多角关系</t>
        </is>
      </c>
      <c r="G260" s="4">
        <v>46291</v>
      </c>
      <c r="H260" t="inlineStr">
        <is>
          <t>新剧</t>
        </is>
      </c>
      <c r="I260"/>
      <c r="J260" t="inlineStr">
        <is>
          <t>ReelShort</t>
        </is>
      </c>
      <c r="K260" t="inlineStr">
        <is>
          <t>4959225</t>
        </is>
      </c>
      <c r="L260"/>
      <c r="M260"/>
      <c r="N260"/>
      <c r="O260"/>
      <c r="P260" t="inlineStr">
        <is>
          <t>英语</t>
        </is>
      </c>
      <c r="Q260" t="inlineStr">
        <is>
          <t>reelshort</t>
        </is>
      </c>
      <c r="R260" t="inlineStr">
        <is>
          <t>active</t>
        </is>
      </c>
      <c r="S260" t="inlineStr">
        <is>
          <t>SR-001102,SR-001103,SR-001104,SR-001552</t>
        </is>
      </c>
      <c r="T260" t="inlineStr">
        <is>
          <t>是</t>
        </is>
      </c>
      <c r="U260" t="inlineStr">
        <is>
          <t>李建卓</t>
        </is>
      </c>
      <c r="V260" s="5">
        <v>46294.547476851854</v>
      </c>
      <c r="W260" s="5">
        <v>46300.89938657408</v>
      </c>
      <c r="X260"/>
      <c r="Y260"/>
      <c r="Z260"/>
    </row>
    <row r="261" ht="25.5" customHeight="1">
      <c r="A261" t="inlineStr">
        <is>
          <t>SD-000331</t>
        </is>
      </c>
      <c r="B261" t="inlineStr">
        <is>
          <t>My Twins Picked a Billionaire Dad</t>
        </is>
      </c>
      <c r="C261" t="inlineStr">
        <is>
          <t>李建卓</t>
        </is>
      </c>
      <c r="D261"/>
      <c r="E261"/>
      <c r="F261" t="inlineStr">
        <is>
          <t>霸总</t>
        </is>
      </c>
      <c r="G261" s="4">
        <v>46291</v>
      </c>
      <c r="H261" t="inlineStr">
        <is>
          <t>新剧</t>
        </is>
      </c>
      <c r="I261"/>
      <c r="J261" t="inlineStr">
        <is>
          <t>ReelShort</t>
        </is>
      </c>
      <c r="K261" t="inlineStr">
        <is>
          <t>4959240</t>
        </is>
      </c>
      <c r="L261"/>
      <c r="M261"/>
      <c r="N261"/>
      <c r="O261"/>
      <c r="P261" t="inlineStr">
        <is>
          <t>英语</t>
        </is>
      </c>
      <c r="Q261" t="inlineStr">
        <is>
          <t>reelshort</t>
        </is>
      </c>
      <c r="R261" t="inlineStr">
        <is>
          <t>active</t>
        </is>
      </c>
      <c r="S261" t="inlineStr">
        <is>
          <t>SR-001099,SR-001100,SR-001101,SR-001547</t>
        </is>
      </c>
      <c r="T261" t="inlineStr">
        <is>
          <t>是</t>
        </is>
      </c>
      <c r="U261" t="inlineStr">
        <is>
          <t>李建卓</t>
        </is>
      </c>
      <c r="V261" s="5">
        <v>46294.547534722224</v>
      </c>
      <c r="W261" s="5">
        <v>46299.90751157407</v>
      </c>
      <c r="X261"/>
      <c r="Y261"/>
      <c r="Z261"/>
    </row>
    <row r="262" ht="25.5" customHeight="1">
      <c r="A262" t="inlineStr">
        <is>
          <t>SD-000332</t>
        </is>
      </c>
      <c r="B262" t="inlineStr">
        <is>
          <t>Gone Before the Vows</t>
        </is>
      </c>
      <c r="C262" t="inlineStr">
        <is>
          <t>张凯风</t>
        </is>
      </c>
      <c r="D262" t="inlineStr">
        <is>
          <t>Phone-22</t>
        </is>
      </c>
      <c r="E262" t="inlineStr">
        <is>
          <t>nobleltcpnj</t>
        </is>
      </c>
      <c r="F262" t="inlineStr">
        <is>
          <t>扮猪吃虎</t>
        </is>
      </c>
      <c r="G262" s="4">
        <v>46293</v>
      </c>
      <c r="H262" t="inlineStr">
        <is>
          <t>新剧</t>
        </is>
      </c>
      <c r="I262"/>
      <c r="J262" t="inlineStr">
        <is>
          <t>ReelShort</t>
        </is>
      </c>
      <c r="K262" t="inlineStr">
        <is>
          <t>4959791</t>
        </is>
      </c>
      <c r="L262"/>
      <c r="M262"/>
      <c r="N262"/>
      <c r="O262"/>
      <c r="P262" t="inlineStr">
        <is>
          <t>英语</t>
        </is>
      </c>
      <c r="Q262" t="inlineStr">
        <is>
          <t>reelshort</t>
        </is>
      </c>
      <c r="R262" t="inlineStr">
        <is>
          <t>active</t>
        </is>
      </c>
      <c r="S262" t="inlineStr">
        <is>
          <t>SR-001114,SR-001115,SR-001116</t>
        </is>
      </c>
      <c r="T262" t="inlineStr">
        <is>
          <t>是</t>
        </is>
      </c>
      <c r="U262" t="inlineStr">
        <is>
          <t>张凯风</t>
        </is>
      </c>
      <c r="V262" s="5">
        <v>46294.574849537035</v>
      </c>
      <c r="W262" s="5">
        <v>46295.76162037037</v>
      </c>
      <c r="X262"/>
      <c r="Y262"/>
      <c r="Z262"/>
    </row>
    <row r="263" ht="25.5" customHeight="1">
      <c r="A263" t="inlineStr">
        <is>
          <t>SD-000333</t>
        </is>
      </c>
      <c r="B263" t="inlineStr">
        <is>
          <t>Rejecting My Three Suitors After I Slimmed Down</t>
        </is>
      </c>
      <c r="C263" t="inlineStr">
        <is>
          <t>张凯风</t>
        </is>
      </c>
      <c r="D263" t="inlineStr">
        <is>
          <t>Phone-22</t>
        </is>
      </c>
      <c r="E263" t="inlineStr">
        <is>
          <t>nobleltcpnj</t>
        </is>
      </c>
      <c r="F263" t="inlineStr">
        <is>
          <t>扮猪吃虎</t>
        </is>
      </c>
      <c r="G263" s="4">
        <v>46293</v>
      </c>
      <c r="H263" t="inlineStr">
        <is>
          <t>新剧</t>
        </is>
      </c>
      <c r="I263"/>
      <c r="J263" t="inlineStr">
        <is>
          <t>ReelShort</t>
        </is>
      </c>
      <c r="K263" t="inlineStr">
        <is>
          <t>4959892</t>
        </is>
      </c>
      <c r="L263"/>
      <c r="M263"/>
      <c r="N263"/>
      <c r="O263"/>
      <c r="P263" t="inlineStr">
        <is>
          <t>英语</t>
        </is>
      </c>
      <c r="Q263" t="inlineStr">
        <is>
          <t>reelshort</t>
        </is>
      </c>
      <c r="R263" t="inlineStr">
        <is>
          <t>active</t>
        </is>
      </c>
      <c r="S263" t="inlineStr">
        <is>
          <t>SR-001117,SR-001118,SR-001119</t>
        </is>
      </c>
      <c r="T263" t="inlineStr">
        <is>
          <t>是</t>
        </is>
      </c>
      <c r="U263" t="inlineStr">
        <is>
          <t>张凯风</t>
        </is>
      </c>
      <c r="V263" s="5">
        <v>46294.57710648148</v>
      </c>
      <c r="W263" s="5">
        <v>46295.76162037037</v>
      </c>
      <c r="X263"/>
      <c r="Y263"/>
      <c r="Z263"/>
    </row>
    <row r="264" ht="25.5" customHeight="1">
      <c r="A264" t="inlineStr">
        <is>
          <t>SD-000334</t>
        </is>
      </c>
      <c r="B264" t="inlineStr">
        <is>
          <t>Rejected Bride, Reborn Dragon Queen</t>
        </is>
      </c>
      <c r="C264" t="inlineStr">
        <is>
          <t>张凯风</t>
        </is>
      </c>
      <c r="D264" t="inlineStr">
        <is>
          <t>Phone-22</t>
        </is>
      </c>
      <c r="E264" t="inlineStr">
        <is>
          <t>nobleltcpnj</t>
        </is>
      </c>
      <c r="F264" t="inlineStr">
        <is>
          <t>扮猪吃虎</t>
        </is>
      </c>
      <c r="G264" s="4">
        <v>46293</v>
      </c>
      <c r="H264" t="inlineStr">
        <is>
          <t>新剧</t>
        </is>
      </c>
      <c r="I264"/>
      <c r="J264" t="inlineStr">
        <is>
          <t>ReelShort</t>
        </is>
      </c>
      <c r="K264" t="inlineStr">
        <is>
          <t>4959899</t>
        </is>
      </c>
      <c r="L264"/>
      <c r="M264"/>
      <c r="N264"/>
      <c r="O264"/>
      <c r="P264" t="inlineStr">
        <is>
          <t>英语</t>
        </is>
      </c>
      <c r="Q264" t="inlineStr">
        <is>
          <t>reelshort</t>
        </is>
      </c>
      <c r="R264" t="inlineStr">
        <is>
          <t>active</t>
        </is>
      </c>
      <c r="S264" t="inlineStr">
        <is>
          <t>SR-001120,SR-001121,SR-001122</t>
        </is>
      </c>
      <c r="T264" t="inlineStr">
        <is>
          <t>是</t>
        </is>
      </c>
      <c r="U264" t="inlineStr">
        <is>
          <t>张凯风</t>
        </is>
      </c>
      <c r="V264" s="5">
        <v>46294.5771875</v>
      </c>
      <c r="W264" s="5">
        <v>46295.76162037037</v>
      </c>
      <c r="X264"/>
      <c r="Y264"/>
      <c r="Z264"/>
    </row>
    <row r="265" ht="25.5" customHeight="1">
      <c r="A265" t="inlineStr">
        <is>
          <t>SD-000335</t>
        </is>
      </c>
      <c r="B265" t="inlineStr">
        <is>
          <t>The CEO Who Felt My Pregnancy</t>
        </is>
      </c>
      <c r="C265" t="inlineStr">
        <is>
          <t>马博洋</t>
        </is>
      </c>
      <c r="D265"/>
      <c r="E265"/>
      <c r="F265"/>
      <c r="G265" s="4"/>
      <c r="H265"/>
      <c r="I265"/>
      <c r="J265"/>
      <c r="K265" t="inlineStr">
        <is>
          <t>4963458</t>
        </is>
      </c>
      <c r="L265"/>
      <c r="M265"/>
      <c r="N265"/>
      <c r="O265"/>
      <c r="P265"/>
      <c r="Q265"/>
      <c r="R265"/>
      <c r="S265" t="inlineStr">
        <is>
          <t>SR-001147,SR-001148,SR-001149</t>
        </is>
      </c>
      <c r="T265" t="inlineStr">
        <is>
          <t>是</t>
        </is>
      </c>
      <c r="U265" t="inlineStr">
        <is>
          <t>张凯风</t>
        </is>
      </c>
      <c r="V265" s="5">
        <v>46294.57917824074</v>
      </c>
      <c r="W265" s="5">
        <v>46295.76162037037</v>
      </c>
      <c r="X265"/>
      <c r="Y265"/>
      <c r="Z265"/>
    </row>
    <row r="266" ht="25.5" customHeight="1">
      <c r="A266" t="inlineStr">
        <is>
          <t>SD-000336</t>
        </is>
      </c>
      <c r="B266" t="inlineStr">
        <is>
          <t>Erwachen des Alphas: Die Rückkehr des Wolfskönigs</t>
        </is>
      </c>
      <c r="C266" t="inlineStr">
        <is>
          <t>马博洋</t>
        </is>
      </c>
      <c r="D266"/>
      <c r="E266"/>
      <c r="F266"/>
      <c r="G266" s="4"/>
      <c r="H266"/>
      <c r="I266"/>
      <c r="J266"/>
      <c r="K266"/>
      <c r="L266"/>
      <c r="M266"/>
      <c r="N266"/>
      <c r="O266"/>
      <c r="P266"/>
      <c r="Q266"/>
      <c r="R266"/>
      <c r="S266"/>
      <c r="T266" t="inlineStr">
        <is>
          <t>否</t>
        </is>
      </c>
      <c r="U266" t="inlineStr">
        <is>
          <t>马博洋</t>
        </is>
      </c>
      <c r="V266" s="5">
        <v>46294.63195601852</v>
      </c>
      <c r="W266" s="5">
        <v>46294.63211805555</v>
      </c>
      <c r="X266"/>
      <c r="Y266"/>
      <c r="Z266"/>
    </row>
    <row r="267" ht="25.5" customHeight="1">
      <c r="A267" t="inlineStr">
        <is>
          <t>SD-000337</t>
        </is>
      </c>
      <c r="B267" t="inlineStr">
        <is>
          <t>The Double Life of My Mafia Husband</t>
        </is>
      </c>
      <c r="C267"/>
      <c r="D267"/>
      <c r="E267"/>
      <c r="F267" t="inlineStr">
        <is>
          <t>lgbtq</t>
        </is>
      </c>
      <c r="G267" s="4"/>
      <c r="H267"/>
      <c r="I267"/>
      <c r="J267" t="inlineStr">
        <is>
          <t>ReelShort</t>
        </is>
      </c>
      <c r="K267" t="inlineStr">
        <is>
          <t>用户提供ID：4961621；推广链接：https://reelslink.com/cps/nCrbrW；详情采集：2026-09-09 04:49 UTC；近7天有出站；上游标签：LGBTQ、同性恋、黑帮。</t>
        </is>
      </c>
      <c r="L267"/>
      <c r="M267"/>
      <c r="N267"/>
      <c r="O267"/>
      <c r="P267" t="inlineStr">
        <is>
          <t>英语</t>
        </is>
      </c>
      <c r="Q267"/>
      <c r="R267" t="inlineStr">
        <is>
          <t>active</t>
        </is>
      </c>
      <c r="S267" t="inlineStr">
        <is>
          <t>SR-000887,SR-000888,SR-000889,SR-001180,SR-001181,SR-001182</t>
        </is>
      </c>
      <c r="T267" t="inlineStr">
        <is>
          <t>是</t>
        </is>
      </c>
      <c r="U267" t="inlineStr">
        <is>
          <t>Social</t>
        </is>
      </c>
      <c r="V267" s="5">
        <v>46294.64910879629</v>
      </c>
      <c r="W267" s="5">
        <v>46303.68681712963</v>
      </c>
      <c r="X267"/>
      <c r="Y267" t="inlineStr">
        <is>
          <t>待确认</t>
        </is>
      </c>
      <c r="Z267" t="inlineStr">
        <is>
          <t>["realshort-pick","cmVlbHNob3J0LTZhNzU0NDc5ZmU4YjJlYmZjZjBmYTI0Mw","en"]</t>
        </is>
      </c>
    </row>
    <row r="268" ht="25.5" customHeight="1">
      <c r="A268" t="inlineStr">
        <is>
          <t>SD-000338</t>
        </is>
      </c>
      <c r="B268" t="inlineStr">
        <is>
          <t>Seduced by My Boyfriend’s Uncle</t>
        </is>
      </c>
      <c r="C268"/>
      <c r="D268"/>
      <c r="E268"/>
      <c r="F268" t="inlineStr">
        <is>
          <t>lgbtq, 扮猪吃虎</t>
        </is>
      </c>
      <c r="G268" s="4"/>
      <c r="H268"/>
      <c r="I268"/>
      <c r="J268" t="inlineStr">
        <is>
          <t>ReelShort</t>
        </is>
      </c>
      <c r="K268" t="inlineStr">
        <is>
          <t>用户提供ID：4961635；推广链接：https://reelslink.com/cps/rPU5gw；上游标签：LGBTQ、同性恋、LGBTQ+、从前任升级、扮猪吃虎。</t>
        </is>
      </c>
      <c r="L268"/>
      <c r="M268"/>
      <c r="N268"/>
      <c r="O268"/>
      <c r="P268" t="inlineStr">
        <is>
          <t>英语</t>
        </is>
      </c>
      <c r="Q268"/>
      <c r="R268" t="inlineStr">
        <is>
          <t>active</t>
        </is>
      </c>
      <c r="S268" t="inlineStr">
        <is>
          <t>SR-000893,SR-000894,SR-000895,SR-000896,SR-000897,SR-000898,SR-001177,SR-001178,SR-001179</t>
        </is>
      </c>
      <c r="T268" t="inlineStr">
        <is>
          <t>是</t>
        </is>
      </c>
      <c r="U268" t="inlineStr">
        <is>
          <t>Social</t>
        </is>
      </c>
      <c r="V268" s="5">
        <v>46294.64953703704</v>
      </c>
      <c r="W268" s="5">
        <v>46303.68681712963</v>
      </c>
      <c r="X268"/>
      <c r="Y268" t="inlineStr">
        <is>
          <t>待确认</t>
        </is>
      </c>
      <c r="Z268" t="inlineStr">
        <is>
          <t>["realshort-pick","cmVlbHNob3J0LTZhNTg5Yjk2NzE2Y2E3ZDQ3YTBhOTdmNA","en"]</t>
        </is>
      </c>
    </row>
    <row r="269" ht="25.5" customHeight="1">
      <c r="A269" t="inlineStr">
        <is>
          <t>SD-000339</t>
        </is>
      </c>
      <c r="B269" t="inlineStr">
        <is>
          <t>Chained Wings</t>
        </is>
      </c>
      <c r="C269"/>
      <c r="D269"/>
      <c r="E269"/>
      <c r="F269" t="inlineStr">
        <is>
          <t>lgbtq, 虐恋</t>
        </is>
      </c>
      <c r="G269" s="4">
        <v>46247</v>
      </c>
      <c r="H269" t="inlineStr">
        <is>
          <t>老剧</t>
        </is>
      </c>
      <c r="I269"/>
      <c r="J269" t="inlineStr">
        <is>
          <t>ReelShort</t>
        </is>
      </c>
      <c r="K269" t="inlineStr">
        <is>
          <t>用户提供ID：4961762；推广链接：https://reelslink.com/cps/TwHE2K；上游标签：LGBTQ、同性恋、LGBTQ+、虐恋、天使与魔鬼、爱恨交织。</t>
        </is>
      </c>
      <c r="L269"/>
      <c r="M269"/>
      <c r="N269"/>
      <c r="O269"/>
      <c r="P269" t="inlineStr">
        <is>
          <t>英语</t>
        </is>
      </c>
      <c r="Q269"/>
      <c r="R269" t="inlineStr">
        <is>
          <t>active</t>
        </is>
      </c>
      <c r="S269" t="inlineStr">
        <is>
          <t>SR-001129,SR-001130,SR-001131,SR-001236,SR-001237,SR-001238,SR-001239,SR-001240,SR-001241</t>
        </is>
      </c>
      <c r="T269" t="inlineStr">
        <is>
          <t>是</t>
        </is>
      </c>
      <c r="U269" t="inlineStr">
        <is>
          <t>Social</t>
        </is>
      </c>
      <c r="V269" s="5">
        <v>46294.64996527778</v>
      </c>
      <c r="W269" s="5">
        <v>46303.68681712963</v>
      </c>
      <c r="X269"/>
      <c r="Y269" t="inlineStr">
        <is>
          <t>待确认</t>
        </is>
      </c>
      <c r="Z269" t="inlineStr">
        <is>
          <t>["realshort-pick","cmVlbHNob3J0LTZhNzMyYWZlZTY3MTEzZTA2ODA0N2RiNg","en"]</t>
        </is>
      </c>
    </row>
    <row r="270" ht="25.5" customHeight="1">
      <c r="A270" t="inlineStr">
        <is>
          <t>SD-000340</t>
        </is>
      </c>
      <c r="B270" t="inlineStr">
        <is>
          <t>My Contract Husband is Hades</t>
        </is>
      </c>
      <c r="C270"/>
      <c r="D270"/>
      <c r="E270"/>
      <c r="F270" t="inlineStr">
        <is>
          <t>lgbtq, 奇幻</t>
        </is>
      </c>
      <c r="G270" s="4">
        <v>46261</v>
      </c>
      <c r="H270" t="inlineStr">
        <is>
          <t>老剧</t>
        </is>
      </c>
      <c r="I270"/>
      <c r="J270" t="inlineStr">
        <is>
          <t>ReelShort</t>
        </is>
      </c>
      <c r="K270" t="inlineStr">
        <is>
          <t>用户提供ID：4961940；推广链接：https://reelslink.com/cps/rFu2UF；上游标签：LGBTQ、同性恋、幻想、超自然、黑暗、浪漫。</t>
        </is>
      </c>
      <c r="L270"/>
      <c r="M270"/>
      <c r="N270"/>
      <c r="O270"/>
      <c r="P270" t="inlineStr">
        <is>
          <t>英语</t>
        </is>
      </c>
      <c r="Q270"/>
      <c r="R270" t="inlineStr">
        <is>
          <t>active</t>
        </is>
      </c>
      <c r="S270" t="inlineStr">
        <is>
          <t>SR-001174,SR-001175,SR-001176,SR-001242,SR-001243,SR-001244</t>
        </is>
      </c>
      <c r="T270" t="inlineStr">
        <is>
          <t>是</t>
        </is>
      </c>
      <c r="U270" t="inlineStr">
        <is>
          <t>Social</t>
        </is>
      </c>
      <c r="V270" s="5">
        <v>46294.65039351852</v>
      </c>
      <c r="W270" s="5">
        <v>46303.68681712963</v>
      </c>
      <c r="X270"/>
      <c r="Y270" t="inlineStr">
        <is>
          <t>待确认</t>
        </is>
      </c>
      <c r="Z270" t="inlineStr">
        <is>
          <t>["realshort-pick","cmVlbHNob3J0LTZhODZiMTVhNWE1Njk0YzgxZDA3NTUzMA","en"]</t>
        </is>
      </c>
    </row>
    <row r="271" ht="25.5" customHeight="1">
      <c r="A271" t="inlineStr">
        <is>
          <t>SD-000341</t>
        </is>
      </c>
      <c r="B271" t="inlineStr">
        <is>
          <t>Hunted by the Alpha</t>
        </is>
      </c>
      <c r="C271" t="inlineStr">
        <is>
          <t>张凯风</t>
        </is>
      </c>
      <c r="D271" t="inlineStr">
        <is>
          <t>Phone-22</t>
        </is>
      </c>
      <c r="E271" t="inlineStr">
        <is>
          <t>nobleltcpnj</t>
        </is>
      </c>
      <c r="F271" t="inlineStr">
        <is>
          <t>奇幻</t>
        </is>
      </c>
      <c r="G271" s="4">
        <v>46293</v>
      </c>
      <c r="H271" t="inlineStr">
        <is>
          <t>新剧</t>
        </is>
      </c>
      <c r="I271"/>
      <c r="J271" t="inlineStr">
        <is>
          <t>ReelShort</t>
        </is>
      </c>
      <c r="K271" t="inlineStr">
        <is>
          <t>4963408</t>
        </is>
      </c>
      <c r="L271"/>
      <c r="M271"/>
      <c r="N271"/>
      <c r="O271"/>
      <c r="P271" t="inlineStr">
        <is>
          <t>英语</t>
        </is>
      </c>
      <c r="Q271" t="inlineStr">
        <is>
          <t>reelshort</t>
        </is>
      </c>
      <c r="R271" t="inlineStr">
        <is>
          <t>active</t>
        </is>
      </c>
      <c r="S271" t="inlineStr">
        <is>
          <t>SR-001123,SR-001124,SR-001125,SR-001549,SR-001551</t>
        </is>
      </c>
      <c r="T271" t="inlineStr">
        <is>
          <t>是</t>
        </is>
      </c>
      <c r="U271" t="inlineStr">
        <is>
          <t>张凯风</t>
        </is>
      </c>
      <c r="V271" s="5">
        <v>46294.70556712963</v>
      </c>
      <c r="W271" s="5">
        <v>46300.898125</v>
      </c>
      <c r="X271"/>
      <c r="Y271"/>
      <c r="Z271"/>
    </row>
    <row r="272" ht="25.5" customHeight="1">
      <c r="A272" t="inlineStr">
        <is>
          <t>SD-000342</t>
        </is>
      </c>
      <c r="B272" t="inlineStr">
        <is>
          <t>My Wolf Chose Her, but the Alpha King Chose Me</t>
        </is>
      </c>
      <c r="C272" t="inlineStr">
        <is>
          <t>张凯风</t>
        </is>
      </c>
      <c r="D272"/>
      <c r="E272"/>
      <c r="F272"/>
      <c r="G272" s="4">
        <v>46293</v>
      </c>
      <c r="H272" t="inlineStr">
        <is>
          <t>新剧</t>
        </is>
      </c>
      <c r="I272"/>
      <c r="J272" t="inlineStr">
        <is>
          <t>ReelShort</t>
        </is>
      </c>
      <c r="K272" t="inlineStr">
        <is>
          <t>4963579</t>
        </is>
      </c>
      <c r="L272"/>
      <c r="M272"/>
      <c r="N272"/>
      <c r="O272"/>
      <c r="P272" t="inlineStr">
        <is>
          <t>英语</t>
        </is>
      </c>
      <c r="Q272" t="inlineStr">
        <is>
          <t>reelshort</t>
        </is>
      </c>
      <c r="R272" t="inlineStr">
        <is>
          <t>active</t>
        </is>
      </c>
      <c r="S272" t="inlineStr">
        <is>
          <t>SR-001126,SR-001127,SR-001128</t>
        </is>
      </c>
      <c r="T272" t="inlineStr">
        <is>
          <t>是</t>
        </is>
      </c>
      <c r="U272" t="inlineStr">
        <is>
          <t>张凯风</t>
        </is>
      </c>
      <c r="V272" s="5">
        <v>46294.7100462963</v>
      </c>
      <c r="W272" s="5">
        <v>46295.76162037037</v>
      </c>
      <c r="X272"/>
      <c r="Y272"/>
      <c r="Z272"/>
    </row>
    <row r="273" ht="25.5" customHeight="1">
      <c r="A273" t="inlineStr">
        <is>
          <t>SD-000343</t>
        </is>
      </c>
      <c r="B273" t="inlineStr">
        <is>
          <t>Don't Call Me Aunt</t>
        </is>
      </c>
      <c r="C273" t="inlineStr">
        <is>
          <t>张凯风, 李建卓</t>
        </is>
      </c>
      <c r="D273"/>
      <c r="E273"/>
      <c r="F273"/>
      <c r="G273" s="4">
        <v>46293</v>
      </c>
      <c r="H273" t="inlineStr">
        <is>
          <t>新剧</t>
        </is>
      </c>
      <c r="I273"/>
      <c r="J273" t="inlineStr">
        <is>
          <t>ReelShort</t>
        </is>
      </c>
      <c r="K273" t="inlineStr">
        <is>
          <t>4963797</t>
        </is>
      </c>
      <c r="L273"/>
      <c r="M273"/>
      <c r="N273"/>
      <c r="O273"/>
      <c r="P273" t="inlineStr">
        <is>
          <t>英语</t>
        </is>
      </c>
      <c r="Q273" t="inlineStr">
        <is>
          <t>reelshort</t>
        </is>
      </c>
      <c r="R273" t="inlineStr">
        <is>
          <t>active</t>
        </is>
      </c>
      <c r="S273" t="inlineStr">
        <is>
          <t>SR-001072,SR-001073,SR-001074,SR-001075,SR-001076,SR-001077,SR-001156,SR-001157,SR-001158</t>
        </is>
      </c>
      <c r="T273" t="inlineStr">
        <is>
          <t>是</t>
        </is>
      </c>
      <c r="U273" t="inlineStr">
        <is>
          <t>张凯风</t>
        </is>
      </c>
      <c r="V273" s="5">
        <v>46294.713113425925</v>
      </c>
      <c r="W273" s="5">
        <v>46295.76162037037</v>
      </c>
      <c r="X273"/>
      <c r="Y273"/>
      <c r="Z273"/>
    </row>
    <row r="274" ht="25.5" customHeight="1">
      <c r="A274" t="inlineStr">
        <is>
          <t>SD-000344</t>
        </is>
      </c>
      <c r="B274" t="inlineStr">
        <is>
          <t>Alfa a jeho chůva Luna</t>
        </is>
      </c>
      <c r="C274"/>
      <c r="D274"/>
      <c r="E274"/>
      <c r="F274" t="inlineStr">
        <is>
          <t>狼人, 萌宝, 甜宠</t>
        </is>
      </c>
      <c r="G274" s="4">
        <v>46293</v>
      </c>
      <c r="H274" t="inlineStr">
        <is>
          <t>新剧</t>
        </is>
      </c>
      <c r="I274"/>
      <c r="J274" t="inlineStr">
        <is>
          <t>ReelShort</t>
        </is>
      </c>
      <c r="K274" t="inlineStr">
        <is>
          <t>捷克语配音剧；共50章，前7章免费。用户提供标签：女性、所有年龄段、单亲爸爸、保护妻子的丈夫、狼人、阿尔法、坚强、萌宝、外遇、心意难宣、一夜情、床戏、性张力、欺凌、血液、宴会厅打压、绑架、命定恋人、系列、浪漫、甜宠。与英语版 The Alpha and His Nanny Luna（SD-000029）为相近剧名，版本关系待核实。</t>
        </is>
      </c>
      <c r="L274"/>
      <c r="M274"/>
      <c r="N274"/>
      <c r="O274"/>
      <c r="P274" t="inlineStr">
        <is>
          <t>捷克语</t>
        </is>
      </c>
      <c r="Q274"/>
      <c r="R274" t="inlineStr">
        <is>
          <t>active</t>
        </is>
      </c>
      <c r="S274" t="inlineStr">
        <is>
          <t>SR-000807</t>
        </is>
      </c>
      <c r="T274" t="inlineStr">
        <is>
          <t>是</t>
        </is>
      </c>
      <c r="U274" t="inlineStr">
        <is>
          <t>Social</t>
        </is>
      </c>
      <c r="V274" s="5">
        <v>46294.721296296295</v>
      </c>
      <c r="W274" s="5">
        <v>46294.724016203705</v>
      </c>
      <c r="X274"/>
      <c r="Y274"/>
      <c r="Z274"/>
    </row>
    <row r="275" ht="25.5" customHeight="1">
      <c r="A275" t="inlineStr">
        <is>
          <t>SD-000346</t>
        </is>
      </c>
      <c r="B275" t="inlineStr">
        <is>
          <t>How I became the CEO's darling</t>
        </is>
      </c>
      <c r="C275" t="inlineStr">
        <is>
          <t>张凯风</t>
        </is>
      </c>
      <c r="D275"/>
      <c r="E275"/>
      <c r="F275"/>
      <c r="G275" s="4">
        <v>46294</v>
      </c>
      <c r="H275" t="inlineStr">
        <is>
          <t>新剧</t>
        </is>
      </c>
      <c r="I275"/>
      <c r="J275" t="inlineStr">
        <is>
          <t>ReelShort</t>
        </is>
      </c>
      <c r="K275" t="inlineStr">
        <is>
          <t>4964363</t>
        </is>
      </c>
      <c r="L275"/>
      <c r="M275"/>
      <c r="N275"/>
      <c r="O275"/>
      <c r="P275" t="inlineStr">
        <is>
          <t>英语</t>
        </is>
      </c>
      <c r="Q275" t="inlineStr">
        <is>
          <t>reelshort</t>
        </is>
      </c>
      <c r="R275" t="inlineStr">
        <is>
          <t>active</t>
        </is>
      </c>
      <c r="S275" t="inlineStr">
        <is>
          <t>SR-001153,SR-001154,SR-001155</t>
        </is>
      </c>
      <c r="T275" t="inlineStr">
        <is>
          <t>是</t>
        </is>
      </c>
      <c r="U275" t="inlineStr">
        <is>
          <t>张凯风</t>
        </is>
      </c>
      <c r="V275" s="5">
        <v>46294.740439814814</v>
      </c>
      <c r="W275" s="5">
        <v>46295.76162037037</v>
      </c>
      <c r="X275"/>
      <c r="Y275"/>
      <c r="Z275"/>
    </row>
    <row r="276" ht="25.5" customHeight="1">
      <c r="A276" t="inlineStr">
        <is>
          <t>SD-000347</t>
        </is>
      </c>
      <c r="B276" t="inlineStr">
        <is>
          <t>The Villainess’s Fifth Life</t>
        </is>
      </c>
      <c r="C276" t="inlineStr">
        <is>
          <t>张凯风</t>
        </is>
      </c>
      <c r="D276" t="inlineStr">
        <is>
          <t>Phone-22</t>
        </is>
      </c>
      <c r="E276" t="inlineStr">
        <is>
          <t>nobleltcpnj</t>
        </is>
      </c>
      <c r="F276" t="inlineStr">
        <is>
          <t>扮猪吃虎</t>
        </is>
      </c>
      <c r="G276" s="4">
        <v>46294</v>
      </c>
      <c r="H276" t="inlineStr">
        <is>
          <t>新剧</t>
        </is>
      </c>
      <c r="I276"/>
      <c r="J276" t="inlineStr">
        <is>
          <t>ReelShort</t>
        </is>
      </c>
      <c r="K276" t="inlineStr">
        <is>
          <t>4979167</t>
        </is>
      </c>
      <c r="L276"/>
      <c r="M276"/>
      <c r="N276"/>
      <c r="O276"/>
      <c r="P276" t="inlineStr">
        <is>
          <t>英语</t>
        </is>
      </c>
      <c r="Q276" t="inlineStr">
        <is>
          <t>reelshort</t>
        </is>
      </c>
      <c r="R276" t="inlineStr">
        <is>
          <t>active</t>
        </is>
      </c>
      <c r="S276" t="inlineStr">
        <is>
          <t>SR-001132,SR-001133,SR-001134</t>
        </is>
      </c>
      <c r="T276" t="inlineStr">
        <is>
          <t>是</t>
        </is>
      </c>
      <c r="U276" t="inlineStr">
        <is>
          <t>张凯风</t>
        </is>
      </c>
      <c r="V276" s="5">
        <v>46294.74048611111</v>
      </c>
      <c r="W276" s="5">
        <v>46295.76162037037</v>
      </c>
      <c r="X276"/>
      <c r="Y276"/>
      <c r="Z276"/>
    </row>
    <row r="277" ht="25.5" customHeight="1">
      <c r="A277" t="inlineStr">
        <is>
          <t>SD-000348</t>
        </is>
      </c>
      <c r="B277"/>
      <c r="C277"/>
      <c r="D277"/>
      <c r="E277"/>
      <c r="F277"/>
      <c r="G277" s="4"/>
      <c r="H277"/>
      <c r="I277"/>
      <c r="J277"/>
      <c r="K277"/>
      <c r="L277"/>
      <c r="M277"/>
      <c r="N277"/>
      <c r="O277"/>
      <c r="P277"/>
      <c r="Q277"/>
      <c r="R277"/>
      <c r="S277"/>
      <c r="T277" t="inlineStr">
        <is>
          <t>否</t>
        </is>
      </c>
      <c r="U277" t="inlineStr">
        <is>
          <t>张凯风</t>
        </is>
      </c>
      <c r="V277" s="5">
        <v>46294.74048611111</v>
      </c>
      <c r="W277" s="5">
        <v>46295.483310185184</v>
      </c>
      <c r="X277"/>
      <c r="Y277"/>
      <c r="Z277"/>
    </row>
    <row r="278" ht="25.5" customHeight="1">
      <c r="A278" t="inlineStr">
        <is>
          <t>SD-000351</t>
        </is>
      </c>
      <c r="B278" t="inlineStr">
        <is>
          <t>Offered to the triplet Alpha</t>
        </is>
      </c>
      <c r="C278" t="inlineStr">
        <is>
          <t>李建卓</t>
        </is>
      </c>
      <c r="D278"/>
      <c r="E278"/>
      <c r="F278" t="inlineStr">
        <is>
          <t>狼人</t>
        </is>
      </c>
      <c r="G278" s="4">
        <v>46238</v>
      </c>
      <c r="H278" t="inlineStr">
        <is>
          <t>老剧</t>
        </is>
      </c>
      <c r="I278"/>
      <c r="J278" t="inlineStr">
        <is>
          <t>ReelShort</t>
        </is>
      </c>
      <c r="K278" t="inlineStr">
        <is>
          <t>4964132</t>
        </is>
      </c>
      <c r="L278"/>
      <c r="M278"/>
      <c r="N278"/>
      <c r="O278"/>
      <c r="P278" t="inlineStr">
        <is>
          <t>英语</t>
        </is>
      </c>
      <c r="Q278" t="inlineStr">
        <is>
          <t>reelshort</t>
        </is>
      </c>
      <c r="R278" t="inlineStr">
        <is>
          <t>active</t>
        </is>
      </c>
      <c r="S278" t="inlineStr">
        <is>
          <t>SR-001189,SR-001190,SR-001191,SR-001192,SR-001193,SR-001194</t>
        </is>
      </c>
      <c r="T278" t="inlineStr">
        <is>
          <t>是</t>
        </is>
      </c>
      <c r="U278" t="inlineStr">
        <is>
          <t>李建卓</t>
        </is>
      </c>
      <c r="V278" s="5">
        <v>46294.77704861111</v>
      </c>
      <c r="W278" s="5">
        <v>46303.68681712963</v>
      </c>
      <c r="X278"/>
      <c r="Y278" t="inlineStr">
        <is>
          <t>待确认</t>
        </is>
      </c>
      <c r="Z278" t="inlineStr">
        <is>
          <t>["realshort-pick","cmVlbHNob3J0LTZhNjZiN2MxN2ZhMTdmNWE2MTAyMjQ3Mg","en"]</t>
        </is>
      </c>
    </row>
    <row r="279" ht="25.5" customHeight="1">
      <c r="A279" t="inlineStr">
        <is>
          <t>SD-000352</t>
        </is>
      </c>
      <c r="B279" t="inlineStr">
        <is>
          <t>Cursed Alpha’s Fated Luna</t>
        </is>
      </c>
      <c r="C279" t="inlineStr">
        <is>
          <t>李建卓</t>
        </is>
      </c>
      <c r="D279"/>
      <c r="E279"/>
      <c r="F279" t="inlineStr">
        <is>
          <t>狼人</t>
        </is>
      </c>
      <c r="G279" s="4">
        <v>46267</v>
      </c>
      <c r="H279" t="inlineStr">
        <is>
          <t>在推</t>
        </is>
      </c>
      <c r="I279"/>
      <c r="J279" t="inlineStr">
        <is>
          <t>ReelShort</t>
        </is>
      </c>
      <c r="K279" t="inlineStr">
        <is>
          <t>4964156</t>
        </is>
      </c>
      <c r="L279"/>
      <c r="M279"/>
      <c r="N279"/>
      <c r="O279"/>
      <c r="P279" t="inlineStr">
        <is>
          <t>英语</t>
        </is>
      </c>
      <c r="Q279" t="inlineStr">
        <is>
          <t>reelshort</t>
        </is>
      </c>
      <c r="R279" t="inlineStr">
        <is>
          <t>active</t>
        </is>
      </c>
      <c r="S279" t="inlineStr">
        <is>
          <t>SR-000978,SR-000979,SR-000980,SR-000981,SR-000982,SR-000983,SR-001108,SR-001109,SR-001110,SR-001254,SR-001255,SR-001256</t>
        </is>
      </c>
      <c r="T279" t="inlineStr">
        <is>
          <t>是</t>
        </is>
      </c>
      <c r="U279" t="inlineStr">
        <is>
          <t>李建卓</t>
        </is>
      </c>
      <c r="V279" s="5">
        <v>46294.77715277778</v>
      </c>
      <c r="W279" s="5">
        <v>46303.68681712963</v>
      </c>
      <c r="X279"/>
      <c r="Y279" t="inlineStr">
        <is>
          <t>待确认</t>
        </is>
      </c>
      <c r="Z279" t="inlineStr">
        <is>
          <t>["realshort-pick","cmVlbHNob3J0LTZhOTRmMGNjNDZkM2ZiMjNiNjAzNGM5NQ","en"]</t>
        </is>
      </c>
    </row>
    <row r="280" ht="25.5" customHeight="1">
      <c r="A280" t="inlineStr">
        <is>
          <t>SD-000353</t>
        </is>
      </c>
      <c r="B280" t="inlineStr">
        <is>
          <t>Thirsty for the Wet Nurse</t>
        </is>
      </c>
      <c r="C280" t="inlineStr">
        <is>
          <t>李建卓</t>
        </is>
      </c>
      <c r="D280"/>
      <c r="E280"/>
      <c r="F280" t="inlineStr">
        <is>
          <t>萌宝</t>
        </is>
      </c>
      <c r="G280" s="4">
        <v>46240</v>
      </c>
      <c r="H280" t="inlineStr">
        <is>
          <t>老剧</t>
        </is>
      </c>
      <c r="I280"/>
      <c r="J280" t="inlineStr">
        <is>
          <t>ReelShort</t>
        </is>
      </c>
      <c r="K280" t="inlineStr">
        <is>
          <t>4964171</t>
        </is>
      </c>
      <c r="L280"/>
      <c r="M280"/>
      <c r="N280"/>
      <c r="O280"/>
      <c r="P280" t="inlineStr">
        <is>
          <t>英语</t>
        </is>
      </c>
      <c r="Q280" t="inlineStr">
        <is>
          <t>reelshort</t>
        </is>
      </c>
      <c r="R280" t="inlineStr">
        <is>
          <t>active</t>
        </is>
      </c>
      <c r="S280" t="inlineStr">
        <is>
          <t>SR-000984,SR-000985,SR-000986,SR-000987,SR-000988,SR-000989,SR-001024,SR-001025,SR-001026,SR-001027,SR-001028,SR-001029</t>
        </is>
      </c>
      <c r="T280" t="inlineStr">
        <is>
          <t>是</t>
        </is>
      </c>
      <c r="U280" t="inlineStr">
        <is>
          <t>李建卓</t>
        </is>
      </c>
      <c r="V280" s="5">
        <v>46294.77721064815</v>
      </c>
      <c r="W280" s="5">
        <v>46295.7566087963</v>
      </c>
      <c r="X280"/>
      <c r="Y280"/>
      <c r="Z280"/>
    </row>
    <row r="281" ht="25.5" customHeight="1">
      <c r="A281" t="inlineStr">
        <is>
          <t>SD-000354</t>
        </is>
      </c>
      <c r="B281" t="inlineStr">
        <is>
          <t>Accidentally His: The Dragon King Won't Let Go</t>
        </is>
      </c>
      <c r="C281" t="inlineStr">
        <is>
          <t>李建卓</t>
        </is>
      </c>
      <c r="D281"/>
      <c r="E281"/>
      <c r="F281" t="inlineStr">
        <is>
          <t>爱情</t>
        </is>
      </c>
      <c r="G281" s="4">
        <v>46273</v>
      </c>
      <c r="H281" t="inlineStr">
        <is>
          <t>在推</t>
        </is>
      </c>
      <c r="I281"/>
      <c r="J281" t="inlineStr">
        <is>
          <t>ReelShort</t>
        </is>
      </c>
      <c r="K281" t="inlineStr">
        <is>
          <t>4934871</t>
        </is>
      </c>
      <c r="L281"/>
      <c r="M281"/>
      <c r="N281"/>
      <c r="O281"/>
      <c r="P281" t="inlineStr">
        <is>
          <t>英语</t>
        </is>
      </c>
      <c r="Q281" t="inlineStr">
        <is>
          <t>reelshort</t>
        </is>
      </c>
      <c r="R281" t="inlineStr">
        <is>
          <t>active</t>
        </is>
      </c>
      <c r="S281" t="inlineStr">
        <is>
          <t>SR-000969,SR-000970,SR-000972,SR-000973,SR-000974,SR-001201,SR-001202,SR-001203,SR-001204,SR-001205,SR-001206</t>
        </is>
      </c>
      <c r="T281" t="inlineStr">
        <is>
          <t>是</t>
        </is>
      </c>
      <c r="U281" t="inlineStr">
        <is>
          <t>李建卓</t>
        </is>
      </c>
      <c r="V281" s="5">
        <v>46294.77726851852</v>
      </c>
      <c r="W281" s="5">
        <v>46303.68681712963</v>
      </c>
      <c r="X281"/>
      <c r="Y281" t="inlineStr">
        <is>
          <t>待确认</t>
        </is>
      </c>
      <c r="Z281" t="inlineStr">
        <is>
          <t>["realshort-pick","cmVlbHNob3J0LTZhOWEyMjkyMmRmZmRmNTRlNTBiYTVhNQ","en"]</t>
        </is>
      </c>
    </row>
    <row r="282" ht="25.5" customHeight="1">
      <c r="A282" t="inlineStr">
        <is>
          <t>SD-000355</t>
        </is>
      </c>
      <c r="B282" t="inlineStr">
        <is>
          <t>Married Off To The Cursed Alpha Daddy</t>
        </is>
      </c>
      <c r="C282" t="inlineStr">
        <is>
          <t>李建卓</t>
        </is>
      </c>
      <c r="D282"/>
      <c r="E282"/>
      <c r="F282" t="inlineStr">
        <is>
          <t>狼人</t>
        </is>
      </c>
      <c r="G282" s="4">
        <v>46288</v>
      </c>
      <c r="H282" t="inlineStr">
        <is>
          <t>新剧</t>
        </is>
      </c>
      <c r="I282"/>
      <c r="J282" t="inlineStr">
        <is>
          <t>ReelShort</t>
        </is>
      </c>
      <c r="K282" t="inlineStr">
        <is>
          <t>4964357</t>
        </is>
      </c>
      <c r="L282"/>
      <c r="M282"/>
      <c r="N282"/>
      <c r="O282"/>
      <c r="P282" t="inlineStr">
        <is>
          <t>英语</t>
        </is>
      </c>
      <c r="Q282" t="inlineStr">
        <is>
          <t>reelshort</t>
        </is>
      </c>
      <c r="R282" t="inlineStr">
        <is>
          <t>active</t>
        </is>
      </c>
      <c r="S282" t="inlineStr">
        <is>
          <t>SR-001311,SR-001312,SR-001313</t>
        </is>
      </c>
      <c r="T282" t="inlineStr">
        <is>
          <t>是</t>
        </is>
      </c>
      <c r="U282" t="inlineStr">
        <is>
          <t>李建卓</t>
        </is>
      </c>
      <c r="V282" s="5">
        <v>46294.77731481481</v>
      </c>
      <c r="W282" s="5">
        <v>46303.68681712963</v>
      </c>
      <c r="X282"/>
      <c r="Y282" t="inlineStr">
        <is>
          <t>待确认</t>
        </is>
      </c>
      <c r="Z282" t="inlineStr">
        <is>
          <t>["realshort-pick","cmVlbHNob3J0LTZhYWNkMmFkNTYxMWUyOTI4YjBjNWM5OA","en"]</t>
        </is>
      </c>
    </row>
    <row r="283" ht="25.5" customHeight="1">
      <c r="A283" t="inlineStr">
        <is>
          <t>SD-000356</t>
        </is>
      </c>
      <c r="B283" t="inlineStr">
        <is>
          <t>He Left Me at the Altar, So I Married the Man Above Him</t>
        </is>
      </c>
      <c r="C283" t="inlineStr">
        <is>
          <t>李建卓</t>
        </is>
      </c>
      <c r="D283"/>
      <c r="E283"/>
      <c r="F283" t="inlineStr">
        <is>
          <t>扮猪吃虎</t>
        </is>
      </c>
      <c r="G283" s="4">
        <v>46294</v>
      </c>
      <c r="H283" t="inlineStr">
        <is>
          <t>新剧</t>
        </is>
      </c>
      <c r="I283"/>
      <c r="J283" t="inlineStr">
        <is>
          <t>ReelShort</t>
        </is>
      </c>
      <c r="K283" t="inlineStr">
        <is>
          <t>4964931</t>
        </is>
      </c>
      <c r="L283"/>
      <c r="M283"/>
      <c r="N283"/>
      <c r="O283"/>
      <c r="P283" t="inlineStr">
        <is>
          <t>英语</t>
        </is>
      </c>
      <c r="Q283" t="inlineStr">
        <is>
          <t>reelshort</t>
        </is>
      </c>
      <c r="R283" t="inlineStr">
        <is>
          <t>active</t>
        </is>
      </c>
      <c r="S283" t="inlineStr">
        <is>
          <t>SR-001183,SR-001184,SR-001185,SR-001186,SR-001187,SR-001188</t>
        </is>
      </c>
      <c r="T283" t="inlineStr">
        <is>
          <t>是</t>
        </is>
      </c>
      <c r="U283" t="inlineStr">
        <is>
          <t>李建卓</t>
        </is>
      </c>
      <c r="V283" s="5">
        <v>46294.77752314815</v>
      </c>
      <c r="W283" s="5">
        <v>46295.76642361111</v>
      </c>
      <c r="X283"/>
      <c r="Y283"/>
      <c r="Z283"/>
    </row>
    <row r="284" ht="25.5" customHeight="1">
      <c r="A284" t="inlineStr">
        <is>
          <t>SD-000357</t>
        </is>
      </c>
      <c r="B284" t="inlineStr">
        <is>
          <t>My Wedding Was Supposed to Be His Funeral</t>
        </is>
      </c>
      <c r="C284" t="inlineStr">
        <is>
          <t>李建卓</t>
        </is>
      </c>
      <c r="D284"/>
      <c r="E284"/>
      <c r="F284" t="inlineStr">
        <is>
          <t>扮猪吃虎</t>
        </is>
      </c>
      <c r="G284" s="4">
        <v>46294</v>
      </c>
      <c r="H284" t="inlineStr">
        <is>
          <t>新剧</t>
        </is>
      </c>
      <c r="I284"/>
      <c r="J284" t="inlineStr">
        <is>
          <t>ReelShort</t>
        </is>
      </c>
      <c r="K284" t="inlineStr">
        <is>
          <t>4965247</t>
        </is>
      </c>
      <c r="L284"/>
      <c r="M284"/>
      <c r="N284"/>
      <c r="O284"/>
      <c r="P284" t="inlineStr">
        <is>
          <t>英语</t>
        </is>
      </c>
      <c r="Q284" t="inlineStr">
        <is>
          <t>reelshort</t>
        </is>
      </c>
      <c r="R284" t="inlineStr">
        <is>
          <t>active</t>
        </is>
      </c>
      <c r="S284"/>
      <c r="T284" t="inlineStr">
        <is>
          <t>否</t>
        </is>
      </c>
      <c r="U284" t="inlineStr">
        <is>
          <t>李建卓</t>
        </is>
      </c>
      <c r="V284" s="5">
        <v>46294.777592592596</v>
      </c>
      <c r="W284" s="5">
        <v>46294.8028125</v>
      </c>
      <c r="X284"/>
      <c r="Y284"/>
      <c r="Z284"/>
    </row>
    <row r="285" ht="25.5" customHeight="1">
      <c r="A285" t="inlineStr">
        <is>
          <t>SD-000358</t>
        </is>
      </c>
      <c r="B285" t="inlineStr">
        <is>
          <t>The Alpha Who Let His Luna Die</t>
        </is>
      </c>
      <c r="C285" t="inlineStr">
        <is>
          <t>李建卓</t>
        </is>
      </c>
      <c r="D285"/>
      <c r="E285"/>
      <c r="F285" t="inlineStr">
        <is>
          <t>爱情</t>
        </is>
      </c>
      <c r="G285" s="4">
        <v>46293</v>
      </c>
      <c r="H285" t="inlineStr">
        <is>
          <t>新剧</t>
        </is>
      </c>
      <c r="I285"/>
      <c r="J285" t="inlineStr">
        <is>
          <t>ReelShort</t>
        </is>
      </c>
      <c r="K285" t="inlineStr">
        <is>
          <t>4965350</t>
        </is>
      </c>
      <c r="L285"/>
      <c r="M285"/>
      <c r="N285"/>
      <c r="O285"/>
      <c r="P285" t="inlineStr">
        <is>
          <t>英语</t>
        </is>
      </c>
      <c r="Q285" t="inlineStr">
        <is>
          <t>reelshort</t>
        </is>
      </c>
      <c r="R285" t="inlineStr">
        <is>
          <t>active</t>
        </is>
      </c>
      <c r="S285" t="inlineStr">
        <is>
          <t>SR-001195,SR-001196,SR-001197,SR-001198,SR-001199,SR-001200</t>
        </is>
      </c>
      <c r="T285" t="inlineStr">
        <is>
          <t>是</t>
        </is>
      </c>
      <c r="U285" t="inlineStr">
        <is>
          <t>李建卓</t>
        </is>
      </c>
      <c r="V285" s="5">
        <v>46294.78226851852</v>
      </c>
      <c r="W285" s="5">
        <v>46295.76642361111</v>
      </c>
      <c r="X285"/>
      <c r="Y285"/>
      <c r="Z285"/>
    </row>
    <row r="286" ht="25.5" customHeight="1">
      <c r="A286" t="inlineStr">
        <is>
          <t>SD-000360</t>
        </is>
      </c>
      <c r="B286" t="inlineStr">
        <is>
          <t>At the Mercy of My Vampire Ex</t>
        </is>
      </c>
      <c r="C286" t="inlineStr">
        <is>
          <t>李建卓</t>
        </is>
      </c>
      <c r="D286"/>
      <c r="E286"/>
      <c r="F286" t="inlineStr">
        <is>
          <t>吸血鬼</t>
        </is>
      </c>
      <c r="G286" s="4">
        <v>46288</v>
      </c>
      <c r="H286" t="inlineStr">
        <is>
          <t>新剧</t>
        </is>
      </c>
      <c r="I286"/>
      <c r="J286" t="inlineStr">
        <is>
          <t>ReelShort</t>
        </is>
      </c>
      <c r="K286" t="inlineStr">
        <is>
          <t>4965890</t>
        </is>
      </c>
      <c r="L286"/>
      <c r="M286"/>
      <c r="N286"/>
      <c r="O286"/>
      <c r="P286" t="inlineStr">
        <is>
          <t>英语</t>
        </is>
      </c>
      <c r="Q286" t="inlineStr">
        <is>
          <t>reelshort</t>
        </is>
      </c>
      <c r="R286" t="inlineStr">
        <is>
          <t>active</t>
        </is>
      </c>
      <c r="S286" t="inlineStr">
        <is>
          <t>SR-001257,SR-001258,SR-001259,SR-001260,SR-001261,SR-001262</t>
        </is>
      </c>
      <c r="T286" t="inlineStr">
        <is>
          <t>是</t>
        </is>
      </c>
      <c r="U286" t="inlineStr">
        <is>
          <t>李建卓</t>
        </is>
      </c>
      <c r="V286" s="5">
        <v>46294.78246527778</v>
      </c>
      <c r="W286" s="5">
        <v>46295.77071759259</v>
      </c>
      <c r="X286"/>
      <c r="Y286"/>
      <c r="Z286"/>
    </row>
    <row r="287" ht="25.5" customHeight="1">
      <c r="A287" t="inlineStr">
        <is>
          <t>SD-000361</t>
        </is>
      </c>
      <c r="B287" t="inlineStr">
        <is>
          <t>Mommy, I Found a Brother!</t>
        </is>
      </c>
      <c r="C287" t="inlineStr">
        <is>
          <t>李建卓</t>
        </is>
      </c>
      <c r="D287"/>
      <c r="E287"/>
      <c r="F287" t="inlineStr">
        <is>
          <t>萌宝</t>
        </is>
      </c>
      <c r="G287" s="4">
        <v>46290</v>
      </c>
      <c r="H287" t="inlineStr">
        <is>
          <t>新剧</t>
        </is>
      </c>
      <c r="I287"/>
      <c r="J287" t="inlineStr">
        <is>
          <t>ReelShort</t>
        </is>
      </c>
      <c r="K287" t="inlineStr">
        <is>
          <t>4966296</t>
        </is>
      </c>
      <c r="L287"/>
      <c r="M287"/>
      <c r="N287"/>
      <c r="O287"/>
      <c r="P287" t="inlineStr">
        <is>
          <t>英语</t>
        </is>
      </c>
      <c r="Q287" t="inlineStr">
        <is>
          <t>reelshort</t>
        </is>
      </c>
      <c r="R287" t="inlineStr">
        <is>
          <t>active</t>
        </is>
      </c>
      <c r="S287" t="inlineStr">
        <is>
          <t>SR-001066,SR-001067,SR-001068,SR-001069,SR-001070,SR-001071</t>
        </is>
      </c>
      <c r="T287" t="inlineStr">
        <is>
          <t>是</t>
        </is>
      </c>
      <c r="U287" t="inlineStr">
        <is>
          <t>李建卓</t>
        </is>
      </c>
      <c r="V287" s="5">
        <v>46294.78252314815</v>
      </c>
      <c r="W287" s="5">
        <v>46295.7587037037</v>
      </c>
      <c r="X287"/>
      <c r="Y287"/>
      <c r="Z287"/>
    </row>
    <row r="288" ht="25.5" customHeight="1">
      <c r="A288" t="inlineStr">
        <is>
          <t>SD-000362</t>
        </is>
      </c>
      <c r="B288" t="inlineStr">
        <is>
          <t>Stolen by My Fiancé's Uncle</t>
        </is>
      </c>
      <c r="C288" t="inlineStr">
        <is>
          <t>李建卓</t>
        </is>
      </c>
      <c r="D288"/>
      <c r="E288"/>
      <c r="F288" t="inlineStr">
        <is>
          <t>爱情</t>
        </is>
      </c>
      <c r="G288" s="4">
        <v>46289</v>
      </c>
      <c r="H288" t="inlineStr">
        <is>
          <t>新剧</t>
        </is>
      </c>
      <c r="I288"/>
      <c r="J288" t="inlineStr">
        <is>
          <t>ReelShort</t>
        </is>
      </c>
      <c r="K288" t="inlineStr">
        <is>
          <t>4966408</t>
        </is>
      </c>
      <c r="L288"/>
      <c r="M288"/>
      <c r="N288"/>
      <c r="O288"/>
      <c r="P288" t="inlineStr">
        <is>
          <t>英语</t>
        </is>
      </c>
      <c r="Q288" t="inlineStr">
        <is>
          <t>reelshort</t>
        </is>
      </c>
      <c r="R288" t="inlineStr">
        <is>
          <t>active</t>
        </is>
      </c>
      <c r="S288" t="inlineStr">
        <is>
          <t>SR-001015,SR-001016,SR-001017,SR-001078,SR-001079,SR-001080</t>
        </is>
      </c>
      <c r="T288" t="inlineStr">
        <is>
          <t>是</t>
        </is>
      </c>
      <c r="U288" t="inlineStr">
        <is>
          <t>李建卓</t>
        </is>
      </c>
      <c r="V288" s="5">
        <v>46294.78256944445</v>
      </c>
      <c r="W288" s="5">
        <v>46295.7587037037</v>
      </c>
      <c r="X288"/>
      <c r="Y288"/>
      <c r="Z288"/>
    </row>
    <row r="289" ht="25.5" customHeight="1">
      <c r="A289" t="inlineStr">
        <is>
          <t>SD-000363</t>
        </is>
      </c>
      <c r="B289" t="inlineStr">
        <is>
          <t>The Mafia Boss's Stolen Bride</t>
        </is>
      </c>
      <c r="C289" t="inlineStr">
        <is>
          <t>李建卓</t>
        </is>
      </c>
      <c r="D289"/>
      <c r="E289"/>
      <c r="F289" t="inlineStr">
        <is>
          <t>爱情</t>
        </is>
      </c>
      <c r="G289" s="4">
        <v>46289</v>
      </c>
      <c r="H289" t="inlineStr">
        <is>
          <t>新剧</t>
        </is>
      </c>
      <c r="I289"/>
      <c r="J289" t="inlineStr">
        <is>
          <t>ReelShort</t>
        </is>
      </c>
      <c r="K289" t="inlineStr">
        <is>
          <t>4966531</t>
        </is>
      </c>
      <c r="L289"/>
      <c r="M289"/>
      <c r="N289"/>
      <c r="O289"/>
      <c r="P289" t="inlineStr">
        <is>
          <t>英语</t>
        </is>
      </c>
      <c r="Q289" t="inlineStr">
        <is>
          <t>reelshort</t>
        </is>
      </c>
      <c r="R289" t="inlineStr">
        <is>
          <t>active</t>
        </is>
      </c>
      <c r="S289" t="inlineStr">
        <is>
          <t>SR-001018,SR-001019,SR-001020,SR-001021,SR-001022,SR-001023</t>
        </is>
      </c>
      <c r="T289" t="inlineStr">
        <is>
          <t>是</t>
        </is>
      </c>
      <c r="U289" t="inlineStr">
        <is>
          <t>李建卓</t>
        </is>
      </c>
      <c r="V289" s="5">
        <v>46294.78262731482</v>
      </c>
      <c r="W289" s="5">
        <v>46295.7566087963</v>
      </c>
      <c r="X289"/>
      <c r="Y289"/>
      <c r="Z289"/>
    </row>
    <row r="290" ht="25.5" customHeight="1">
      <c r="A290" t="inlineStr">
        <is>
          <t>SD-000364</t>
        </is>
      </c>
      <c r="B290" t="inlineStr">
        <is>
          <t>He Sent Me a Lover</t>
        </is>
      </c>
      <c r="C290" t="inlineStr">
        <is>
          <t>李建卓</t>
        </is>
      </c>
      <c r="D290"/>
      <c r="E290"/>
      <c r="F290" t="inlineStr">
        <is>
          <t>复仇</t>
        </is>
      </c>
      <c r="G290" s="4">
        <v>46289</v>
      </c>
      <c r="H290" t="inlineStr">
        <is>
          <t>新剧</t>
        </is>
      </c>
      <c r="I290"/>
      <c r="J290" t="inlineStr">
        <is>
          <t>ReelShort</t>
        </is>
      </c>
      <c r="K290" t="inlineStr">
        <is>
          <t>4966543</t>
        </is>
      </c>
      <c r="L290"/>
      <c r="M290"/>
      <c r="N290"/>
      <c r="O290"/>
      <c r="P290" t="inlineStr">
        <is>
          <t>英语</t>
        </is>
      </c>
      <c r="Q290" t="inlineStr">
        <is>
          <t>reelshort</t>
        </is>
      </c>
      <c r="R290" t="inlineStr">
        <is>
          <t>active</t>
        </is>
      </c>
      <c r="S290"/>
      <c r="T290" t="inlineStr">
        <is>
          <t>否</t>
        </is>
      </c>
      <c r="U290" t="inlineStr">
        <is>
          <t>李建卓</t>
        </is>
      </c>
      <c r="V290" s="5">
        <v>46294.78267361111</v>
      </c>
      <c r="W290" s="5">
        <v>46294.802939814814</v>
      </c>
      <c r="X290"/>
      <c r="Y290"/>
      <c r="Z290"/>
    </row>
    <row r="291" ht="25.5" customHeight="1">
      <c r="A291" t="inlineStr">
        <is>
          <t>SD-000365</t>
        </is>
      </c>
      <c r="B291" t="inlineStr">
        <is>
          <t>The Daughter They Left Behind</t>
        </is>
      </c>
      <c r="C291" t="inlineStr">
        <is>
          <t>马博洋</t>
        </is>
      </c>
      <c r="D291"/>
      <c r="E291"/>
      <c r="F291"/>
      <c r="G291" s="4"/>
      <c r="H291"/>
      <c r="I291"/>
      <c r="J291"/>
      <c r="K291"/>
      <c r="L291"/>
      <c r="M291"/>
      <c r="N291"/>
      <c r="O291"/>
      <c r="P291"/>
      <c r="Q291"/>
      <c r="R291"/>
      <c r="S291"/>
      <c r="T291" t="inlineStr">
        <is>
          <t>否</t>
        </is>
      </c>
      <c r="U291" t="inlineStr">
        <is>
          <t>马博洋</t>
        </is>
      </c>
      <c r="V291" s="5">
        <v>46295.46240740741</v>
      </c>
      <c r="W291" s="5">
        <v>46295.462488425925</v>
      </c>
      <c r="X291"/>
      <c r="Y291"/>
      <c r="Z291"/>
    </row>
    <row r="292" ht="25.5" customHeight="1">
      <c r="A292" t="inlineStr">
        <is>
          <t>SD-000366</t>
        </is>
      </c>
      <c r="B292" t="inlineStr">
        <is>
          <t>Congratulations, You're Linked to a Walking Disaster</t>
        </is>
      </c>
      <c r="C292"/>
      <c r="D292"/>
      <c r="E292"/>
      <c r="F292" t="inlineStr">
        <is>
          <t>扮猪吃虎</t>
        </is>
      </c>
      <c r="G292" s="4">
        <v>46295</v>
      </c>
      <c r="H292" t="inlineStr">
        <is>
          <t>新剧</t>
        </is>
      </c>
      <c r="I292"/>
      <c r="J292" t="inlineStr">
        <is>
          <t>ReelShort</t>
        </is>
      </c>
      <c r="K292" t="inlineStr">
        <is>
          <t>用户提供编号：4983083；推广链接：https://reelslink.com/cps/49BO81</t>
        </is>
      </c>
      <c r="L292"/>
      <c r="M292"/>
      <c r="N292"/>
      <c r="O292"/>
      <c r="P292" t="inlineStr">
        <is>
          <t>英语</t>
        </is>
      </c>
      <c r="Q292"/>
      <c r="R292" t="inlineStr">
        <is>
          <t>active</t>
        </is>
      </c>
      <c r="S292" t="inlineStr">
        <is>
          <t>SR-000966,SR-000967,SR-000968</t>
        </is>
      </c>
      <c r="T292" t="inlineStr">
        <is>
          <t>是</t>
        </is>
      </c>
      <c r="U292" t="inlineStr">
        <is>
          <t>Social</t>
        </is>
      </c>
      <c r="V292" s="5">
        <v>46295.70883101852</v>
      </c>
      <c r="W292" s="5">
        <v>46295.717199074075</v>
      </c>
      <c r="X292"/>
      <c r="Y292"/>
      <c r="Z292"/>
    </row>
    <row r="293" ht="25.5" customHeight="1">
      <c r="A293" t="inlineStr">
        <is>
          <t>SD-000367</t>
        </is>
      </c>
      <c r="B293" t="inlineStr">
        <is>
          <t>The Weakest Orange Cat Is the Strongest Golden Tiger</t>
        </is>
      </c>
      <c r="C293"/>
      <c r="D293"/>
      <c r="E293"/>
      <c r="F293" t="inlineStr">
        <is>
          <t>扮猪吃虎</t>
        </is>
      </c>
      <c r="G293" s="4"/>
      <c r="H293"/>
      <c r="I293"/>
      <c r="J293" t="inlineStr">
        <is>
          <t>ReelShort</t>
        </is>
      </c>
      <c r="K293" t="inlineStr">
        <is>
          <t>用户提供编号：4982564；推广链接：https://reelslink.com/cps/92NvQx</t>
        </is>
      </c>
      <c r="L293"/>
      <c r="M293"/>
      <c r="N293"/>
      <c r="O293"/>
      <c r="P293" t="inlineStr">
        <is>
          <t>英语</t>
        </is>
      </c>
      <c r="Q293"/>
      <c r="R293" t="inlineStr">
        <is>
          <t>active</t>
        </is>
      </c>
      <c r="S293" t="inlineStr">
        <is>
          <t>SR-000963,SR-000964,SR-000965</t>
        </is>
      </c>
      <c r="T293" t="inlineStr">
        <is>
          <t>是</t>
        </is>
      </c>
      <c r="U293" t="inlineStr">
        <is>
          <t>Social</t>
        </is>
      </c>
      <c r="V293" s="5">
        <v>46295.70929398148</v>
      </c>
      <c r="W293" s="5">
        <v>46295.71582175926</v>
      </c>
      <c r="X293"/>
      <c r="Y293"/>
      <c r="Z293"/>
    </row>
    <row r="294" ht="25.5" customHeight="1">
      <c r="A294" t="inlineStr">
        <is>
          <t>SD-000368</t>
        </is>
      </c>
      <c r="B294" t="inlineStr">
        <is>
          <t>El juego siniestro</t>
        </is>
      </c>
      <c r="C294"/>
      <c r="D294"/>
      <c r="E294"/>
      <c r="F294" t="inlineStr">
        <is>
          <t>男性, 超能力</t>
        </is>
      </c>
      <c r="G294" s="4">
        <v>46200</v>
      </c>
      <c r="H294" t="inlineStr">
        <is>
          <t>老剧</t>
        </is>
      </c>
      <c r="I294"/>
      <c r="J294" t="inlineStr">
        <is>
          <t>ReelShort</t>
        </is>
      </c>
      <c r="K294" t="inlineStr">
        <is>
          <t>链接：https://www.reelshort.com/es/movie/el-juego-siniestro-6a3b6f1b1434bbe87d0ffcbd
原始标签：男性、冒险、个人成长、超能力</t>
        </is>
      </c>
      <c r="L294"/>
      <c r="M294"/>
      <c r="N294"/>
      <c r="O294"/>
      <c r="P294" t="inlineStr">
        <is>
          <t>西班牙语</t>
        </is>
      </c>
      <c r="Q294"/>
      <c r="R294" t="inlineStr">
        <is>
          <t>active</t>
        </is>
      </c>
      <c r="S294" t="inlineStr">
        <is>
          <t>SR-001269,SR-001270,SR-001271,SR-001272,SR-001273,SR-001274</t>
        </is>
      </c>
      <c r="T294" t="inlineStr">
        <is>
          <t>是</t>
        </is>
      </c>
      <c r="U294" t="inlineStr">
        <is>
          <t>Social</t>
        </is>
      </c>
      <c r="V294" s="5">
        <v>46295.76184027778</v>
      </c>
      <c r="W294" s="5">
        <v>46303.68681712963</v>
      </c>
      <c r="X294"/>
      <c r="Y294" t="inlineStr">
        <is>
          <t>待确认</t>
        </is>
      </c>
      <c r="Z294" t="inlineStr">
        <is>
          <t>["realshort-pick","cmVlbHNob3J0LTZhM2I2ZjFiMTQzNGJiZTg3ZDBmZmNiZA","es"]</t>
        </is>
      </c>
    </row>
    <row r="295" ht="25.5" customHeight="1">
      <c r="A295" t="inlineStr">
        <is>
          <t>SD-000369</t>
        </is>
      </c>
      <c r="B295" t="inlineStr">
        <is>
          <t>Coronada de sangre de plata</t>
        </is>
      </c>
      <c r="C295"/>
      <c r="D295"/>
      <c r="E295"/>
      <c r="F295" t="inlineStr">
        <is>
          <t>身份揭露</t>
        </is>
      </c>
      <c r="G295" s="4">
        <v>46288</v>
      </c>
      <c r="H295" t="inlineStr">
        <is>
          <t>新剧</t>
        </is>
      </c>
      <c r="I295"/>
      <c r="J295" t="inlineStr">
        <is>
          <t>ReelShort</t>
        </is>
      </c>
      <c r="K295" t="inlineStr">
        <is>
          <t>链接：https://www.reelshort.com/es/movie/coronada-de-sangre-de-plata-6aad00712de89841810e0cea
原始标签：女性、身份揭露、误会、宿命恋人</t>
        </is>
      </c>
      <c r="L295"/>
      <c r="M295"/>
      <c r="N295"/>
      <c r="O295"/>
      <c r="P295" t="inlineStr">
        <is>
          <t>西班牙语</t>
        </is>
      </c>
      <c r="Q295"/>
      <c r="R295" t="inlineStr">
        <is>
          <t>active</t>
        </is>
      </c>
      <c r="S295" t="inlineStr">
        <is>
          <t>SR-001275,SR-001276,SR-001277,SR-001278,SR-001279,SR-001280</t>
        </is>
      </c>
      <c r="T295" t="inlineStr">
        <is>
          <t>是</t>
        </is>
      </c>
      <c r="U295" t="inlineStr">
        <is>
          <t>Social</t>
        </is>
      </c>
      <c r="V295" s="5">
        <v>46295.762349537035</v>
      </c>
      <c r="W295" s="5">
        <v>46303.68681712963</v>
      </c>
      <c r="X295"/>
      <c r="Y295" t="inlineStr">
        <is>
          <t>待确认</t>
        </is>
      </c>
      <c r="Z295" t="inlineStr">
        <is>
          <t>["realshort-pick","cmVlbHNob3J0LTZhNzk2M2I0NTI3MmU1YTA4ODBkZDAzZQ","es"]</t>
        </is>
      </c>
    </row>
    <row r="296" ht="25.5" customHeight="1">
      <c r="A296" t="inlineStr">
        <is>
          <t>SD-000370</t>
        </is>
      </c>
      <c r="B296" t="inlineStr">
        <is>
          <t>La CEO y El Padre Secreto De Su Hija</t>
        </is>
      </c>
      <c r="C296"/>
      <c r="D296"/>
      <c r="E296"/>
      <c r="F296" t="inlineStr">
        <is>
          <t>男性, 家庭</t>
        </is>
      </c>
      <c r="G296" s="4">
        <v>46186</v>
      </c>
      <c r="H296" t="inlineStr">
        <is>
          <t>老剧</t>
        </is>
      </c>
      <c r="I296"/>
      <c r="J296" t="inlineStr">
        <is>
          <t>ReelShort</t>
        </is>
      </c>
      <c r="K296" t="inlineStr">
        <is>
          <t>链接：https://www.reelshort.com/es/movie/la-ceo-y-el-padre-secreto-de-su-hija-69def15860013c77e9047fdd
原始标签：男性、现代、浪漫、家庭</t>
        </is>
      </c>
      <c r="L296"/>
      <c r="M296"/>
      <c r="N296"/>
      <c r="O296"/>
      <c r="P296" t="inlineStr">
        <is>
          <t>西班牙语</t>
        </is>
      </c>
      <c r="Q296"/>
      <c r="R296" t="inlineStr">
        <is>
          <t>active</t>
        </is>
      </c>
      <c r="S296" t="inlineStr">
        <is>
          <t>SR-001281,SR-001282,SR-001283,SR-001284,SR-001285,SR-001286</t>
        </is>
      </c>
      <c r="T296" t="inlineStr">
        <is>
          <t>是</t>
        </is>
      </c>
      <c r="U296" t="inlineStr">
        <is>
          <t>Social</t>
        </is>
      </c>
      <c r="V296" s="5">
        <v>46295.76295138889</v>
      </c>
      <c r="W296" s="5">
        <v>46303.68681712963</v>
      </c>
      <c r="X296"/>
      <c r="Y296" t="inlineStr">
        <is>
          <t>待确认</t>
        </is>
      </c>
      <c r="Z296" t="inlineStr">
        <is>
          <t>["realshort-pick","cmVlbHNob3J0LTY5ZGVmMTU4NjAwMTNjNzdlOTA0N2ZkZA","es"]</t>
        </is>
      </c>
    </row>
    <row r="297" ht="25.5" customHeight="1">
      <c r="A297" t="inlineStr">
        <is>
          <t>SD-000371</t>
        </is>
      </c>
      <c r="B297" t="inlineStr">
        <is>
          <t>Sold at a Funeral</t>
        </is>
      </c>
      <c r="C297"/>
      <c r="D297"/>
      <c r="E297"/>
      <c r="F297"/>
      <c r="G297" s="4"/>
      <c r="H297"/>
      <c r="I297"/>
      <c r="J297"/>
      <c r="K297"/>
      <c r="L297"/>
      <c r="M297"/>
      <c r="N297"/>
      <c r="O297"/>
      <c r="P297"/>
      <c r="Q297"/>
      <c r="R297" t="inlineStr">
        <is>
          <t>archived</t>
        </is>
      </c>
      <c r="S297"/>
      <c r="T297" t="inlineStr">
        <is>
          <t>否</t>
        </is>
      </c>
      <c r="U297" t="inlineStr">
        <is>
          <t>王志彪</t>
        </is>
      </c>
      <c r="V297" s="5">
        <v>46295.762974537036</v>
      </c>
      <c r="W297" s="5">
        <v>46295.763344907406</v>
      </c>
      <c r="X297"/>
      <c r="Y297"/>
      <c r="Z297"/>
    </row>
    <row r="298" ht="25.5" customHeight="1">
      <c r="A298" t="inlineStr">
        <is>
          <t>SD-000372</t>
        </is>
      </c>
      <c r="B298" t="inlineStr">
        <is>
          <t>Novias entre las llamas</t>
        </is>
      </c>
      <c r="C298"/>
      <c r="D298"/>
      <c r="E298"/>
      <c r="F298" t="inlineStr">
        <is>
          <t>离婚</t>
        </is>
      </c>
      <c r="G298" s="4">
        <v>46218</v>
      </c>
      <c r="H298" t="inlineStr">
        <is>
          <t>老剧</t>
        </is>
      </c>
      <c r="I298"/>
      <c r="J298" t="inlineStr">
        <is>
          <t>ReelShort</t>
        </is>
      </c>
      <c r="K298" t="inlineStr">
        <is>
          <t>链接：https://www.reelshort.com/es/movie/novias-entre-las-llamas-6a4a47aae9b053d8800b936f
原始标签：女性、所有年龄段、消防员、离婚后恋爱</t>
        </is>
      </c>
      <c r="L298"/>
      <c r="M298"/>
      <c r="N298"/>
      <c r="O298"/>
      <c r="P298" t="inlineStr">
        <is>
          <t>西班牙语</t>
        </is>
      </c>
      <c r="Q298"/>
      <c r="R298" t="inlineStr">
        <is>
          <t>active</t>
        </is>
      </c>
      <c r="S298" t="inlineStr">
        <is>
          <t>SR-001287,SR-001288,SR-001289,SR-001290,SR-001291,SR-001292</t>
        </is>
      </c>
      <c r="T298" t="inlineStr">
        <is>
          <t>是</t>
        </is>
      </c>
      <c r="U298" t="inlineStr">
        <is>
          <t>Social</t>
        </is>
      </c>
      <c r="V298" s="5">
        <v>46295.76346064815</v>
      </c>
      <c r="W298" s="5">
        <v>46303.68681712963</v>
      </c>
      <c r="X298"/>
      <c r="Y298" t="inlineStr">
        <is>
          <t>待确认</t>
        </is>
      </c>
      <c r="Z298" t="inlineStr">
        <is>
          <t>["realshort-pick","cmVlbHNob3J0LTZhNGE0N2E5ZTliMDUzZDg4MDBiOTM2Yw","es"]</t>
        </is>
      </c>
    </row>
    <row r="299" ht="25.5" customHeight="1">
      <c r="A299" t="inlineStr">
        <is>
          <t>SD-000373</t>
        </is>
      </c>
      <c r="B299" t="inlineStr">
        <is>
          <t>The Triplets' Final Regret</t>
        </is>
      </c>
      <c r="C299"/>
      <c r="D299"/>
      <c r="E299"/>
      <c r="F299" t="inlineStr">
        <is>
          <t>吸血鬼</t>
        </is>
      </c>
      <c r="G299" s="4">
        <v>46289</v>
      </c>
      <c r="H299" t="inlineStr">
        <is>
          <t>新剧</t>
        </is>
      </c>
      <c r="I299"/>
      <c r="J299" t="inlineStr">
        <is>
          <t>ReelShort</t>
        </is>
      </c>
      <c r="K299" t="inlineStr">
        <is>
          <t>链接：https://www.reelshort.com/movie/the-triplets-final-regret-6aafa7fc530d47585a054f74
原始标签：女性、所有年龄段、吸血鬼、追悔莫及</t>
        </is>
      </c>
      <c r="L299"/>
      <c r="M299"/>
      <c r="N299"/>
      <c r="O299"/>
      <c r="P299" t="inlineStr">
        <is>
          <t>英语</t>
        </is>
      </c>
      <c r="Q299"/>
      <c r="R299" t="inlineStr">
        <is>
          <t>active</t>
        </is>
      </c>
      <c r="S299" t="inlineStr">
        <is>
          <t>SR-001293,SR-001294,SR-001295</t>
        </is>
      </c>
      <c r="T299" t="inlineStr">
        <is>
          <t>是</t>
        </is>
      </c>
      <c r="U299" t="inlineStr">
        <is>
          <t>Social</t>
        </is>
      </c>
      <c r="V299" s="5">
        <v>46295.763969907406</v>
      </c>
      <c r="W299" s="5">
        <v>46295.78072916667</v>
      </c>
      <c r="X299"/>
      <c r="Y299"/>
      <c r="Z299"/>
    </row>
    <row r="300" ht="25.5" customHeight="1">
      <c r="A300" t="inlineStr">
        <is>
          <t>SD-000374</t>
        </is>
      </c>
      <c r="B300" t="inlineStr">
        <is>
          <t>Rejected Luna is His Fated Mate</t>
        </is>
      </c>
      <c r="C300"/>
      <c r="D300"/>
      <c r="E300"/>
      <c r="F300" t="inlineStr">
        <is>
          <t>身份揭露, 狼人</t>
        </is>
      </c>
      <c r="G300" s="4">
        <v>46285</v>
      </c>
      <c r="H300" t="inlineStr">
        <is>
          <t>在推</t>
        </is>
      </c>
      <c r="I300"/>
      <c r="J300" t="inlineStr">
        <is>
          <t>ReelShort</t>
        </is>
      </c>
      <c r="K300" t="inlineStr">
        <is>
          <t>链接：https://www.reelshort.com/movie/rejected-luna-is-his-fated-mate-6aae902a8b430d94100b20e5
原始标签：女性、身份揭露、宿命恋人、狼人</t>
        </is>
      </c>
      <c r="L300"/>
      <c r="M300"/>
      <c r="N300"/>
      <c r="O300"/>
      <c r="P300" t="inlineStr">
        <is>
          <t>英语</t>
        </is>
      </c>
      <c r="Q300"/>
      <c r="R300" t="inlineStr">
        <is>
          <t>active</t>
        </is>
      </c>
      <c r="S300" t="inlineStr">
        <is>
          <t>SR-001296,SR-001297,SR-001298,SR-001299,SR-001300,SR-001301,SR-001374,SR-001375,SR-001376,SR-001377,SR-001378,SR-001379</t>
        </is>
      </c>
      <c r="T300" t="inlineStr">
        <is>
          <t>是</t>
        </is>
      </c>
      <c r="U300" t="inlineStr">
        <is>
          <t>Social</t>
        </is>
      </c>
      <c r="V300" s="5">
        <v>46295.764444444445</v>
      </c>
      <c r="W300" s="5">
        <v>46295.78072916667</v>
      </c>
      <c r="X300"/>
      <c r="Y300"/>
      <c r="Z300"/>
    </row>
    <row r="301" ht="25.5" customHeight="1">
      <c r="A301" t="inlineStr">
        <is>
          <t>SD-000375</t>
        </is>
      </c>
      <c r="B301" t="inlineStr">
        <is>
          <t>Nanny to the Boy Who Hates Me</t>
        </is>
      </c>
      <c r="C301"/>
      <c r="D301"/>
      <c r="E301"/>
      <c r="F301" t="inlineStr">
        <is>
          <t>禁忌</t>
        </is>
      </c>
      <c r="G301" s="4">
        <v>46291</v>
      </c>
      <c r="H301" t="inlineStr">
        <is>
          <t>新剧</t>
        </is>
      </c>
      <c r="I301"/>
      <c r="J301" t="inlineStr">
        <is>
          <t>ReelShort</t>
        </is>
      </c>
      <c r="K301" t="inlineStr">
        <is>
          <t>链接：https://www.reelshort.com/movie/nanny-to-the-boy-who-hates-me-6aaf3aa4bdadc9280a004fa7
原始标签：女性、浪漫、成长、禁忌</t>
        </is>
      </c>
      <c r="L301"/>
      <c r="M301"/>
      <c r="N301"/>
      <c r="O301"/>
      <c r="P301" t="inlineStr">
        <is>
          <t>英语</t>
        </is>
      </c>
      <c r="Q301"/>
      <c r="R301" t="inlineStr">
        <is>
          <t>active</t>
        </is>
      </c>
      <c r="S301" t="inlineStr">
        <is>
          <t>SR-001308,SR-001309,SR-001310</t>
        </is>
      </c>
      <c r="T301" t="inlineStr">
        <is>
          <t>是</t>
        </is>
      </c>
      <c r="U301" t="inlineStr">
        <is>
          <t>Social</t>
        </is>
      </c>
      <c r="V301" s="5">
        <v>46295.76497685185</v>
      </c>
      <c r="W301" s="5">
        <v>46303.68681712963</v>
      </c>
      <c r="X301"/>
      <c r="Y301" t="inlineStr">
        <is>
          <t>待确认</t>
        </is>
      </c>
      <c r="Z301" t="inlineStr">
        <is>
          <t>["realshort-pick","cmVlbHNob3J0LTZhYWYzYWE0YmRhZGM5MjgwYTAwNGZhNw","en"]</t>
        </is>
      </c>
    </row>
    <row r="302" ht="25.5" customHeight="1">
      <c r="A302" t="inlineStr">
        <is>
          <t>SD-000376</t>
        </is>
      </c>
      <c r="B302" t="inlineStr">
        <is>
          <t>The Billionaire's Superhuman Maid</t>
        </is>
      </c>
      <c r="C302"/>
      <c r="D302"/>
      <c r="E302"/>
      <c r="F302"/>
      <c r="G302" s="4">
        <v>46295</v>
      </c>
      <c r="H302" t="inlineStr">
        <is>
          <t>新剧</t>
        </is>
      </c>
      <c r="I302"/>
      <c r="J302" t="inlineStr">
        <is>
          <t>ReelShort</t>
        </is>
      </c>
      <c r="K302" t="inlineStr">
        <is>
          <t>用户提供搜索页（非详情页）：https://www.reelshort.com/search?keywords=The%20Billionaire%27s%20Superhuman%20Maid；剧目详情链接待核实</t>
        </is>
      </c>
      <c r="L302"/>
      <c r="M302"/>
      <c r="N302"/>
      <c r="O302"/>
      <c r="P302" t="inlineStr">
        <is>
          <t>英语</t>
        </is>
      </c>
      <c r="Q302"/>
      <c r="R302" t="inlineStr">
        <is>
          <t>active</t>
        </is>
      </c>
      <c r="S302" t="inlineStr">
        <is>
          <t>SR-001314,SR-001315,SR-001316,SR-001317,SR-001318,SR-001319,SR-001443,SR-001444,SR-001445,SR-001446,SR-001447,SR-001448,SR-001517,SR-001520</t>
        </is>
      </c>
      <c r="T302" t="inlineStr">
        <is>
          <t>是</t>
        </is>
      </c>
      <c r="U302" t="inlineStr">
        <is>
          <t>Social</t>
        </is>
      </c>
      <c r="V302" s="5">
        <v>46295.765497685185</v>
      </c>
      <c r="W302" s="5">
        <v>46295.9340625</v>
      </c>
      <c r="X302"/>
      <c r="Y302"/>
      <c r="Z302"/>
    </row>
    <row r="303" ht="25.5" customHeight="1">
      <c r="A303" t="inlineStr">
        <is>
          <t>SD-000377</t>
        </is>
      </c>
      <c r="B303" t="inlineStr">
        <is>
          <t>I Don't Need No Alpha Brothers</t>
        </is>
      </c>
      <c r="C303"/>
      <c r="D303"/>
      <c r="E303"/>
      <c r="F303" t="inlineStr">
        <is>
          <t>奇幻</t>
        </is>
      </c>
      <c r="G303" s="4">
        <v>46287</v>
      </c>
      <c r="H303" t="inlineStr">
        <is>
          <t>在推</t>
        </is>
      </c>
      <c r="I303"/>
      <c r="J303" t="inlineStr">
        <is>
          <t>ReelShort</t>
        </is>
      </c>
      <c r="K303" t="inlineStr">
        <is>
          <t>链接：https://www.reelshort.com/movie/i-don-t-need-no-alpha-brothers-6a838595487d2558ff0a648a
原始标签：女性、浪漫、奇幻、三角恋</t>
        </is>
      </c>
      <c r="L303"/>
      <c r="M303"/>
      <c r="N303"/>
      <c r="O303"/>
      <c r="P303" t="inlineStr">
        <is>
          <t>英语</t>
        </is>
      </c>
      <c r="Q303"/>
      <c r="R303" t="inlineStr">
        <is>
          <t>active</t>
        </is>
      </c>
      <c r="S303" t="inlineStr">
        <is>
          <t>SR-001320,SR-001321,SR-001322,SR-001323,SR-001324,SR-001325,SR-001449,SR-001450,SR-001451,SR-001452,SR-001453,SR-001454,SR-001536,SR-001537</t>
        </is>
      </c>
      <c r="T303" t="inlineStr">
        <is>
          <t>是</t>
        </is>
      </c>
      <c r="U303" t="inlineStr">
        <is>
          <t>Social</t>
        </is>
      </c>
      <c r="V303" s="5">
        <v>46295.76611111111</v>
      </c>
      <c r="W303" s="5">
        <v>46297.866006944445</v>
      </c>
      <c r="X303"/>
      <c r="Y303"/>
      <c r="Z303"/>
    </row>
    <row r="304" ht="25.5" customHeight="1">
      <c r="A304" t="inlineStr">
        <is>
          <t>SD-000378</t>
        </is>
      </c>
      <c r="B304" t="inlineStr">
        <is>
          <t>I Married My Cheating Ex's Uncle</t>
        </is>
      </c>
      <c r="C304"/>
      <c r="D304"/>
      <c r="E304"/>
      <c r="F304"/>
      <c r="G304" s="4">
        <v>46265</v>
      </c>
      <c r="H304" t="inlineStr">
        <is>
          <t>在推</t>
        </is>
      </c>
      <c r="I304"/>
      <c r="J304" t="inlineStr">
        <is>
          <t>ReelShort</t>
        </is>
      </c>
      <c r="K304" t="inlineStr">
        <is>
          <t>链接：https://www.reelshort.com/movie/i-married-my-cheating-ex-s-uncle-6a8d881ef77dbccff405a729
原始标签：女性、动画、占有欲、契约恋人</t>
        </is>
      </c>
      <c r="L304"/>
      <c r="M304"/>
      <c r="N304"/>
      <c r="O304"/>
      <c r="P304" t="inlineStr">
        <is>
          <t>英语</t>
        </is>
      </c>
      <c r="Q304"/>
      <c r="R304" t="inlineStr">
        <is>
          <t>active</t>
        </is>
      </c>
      <c r="S304"/>
      <c r="T304" t="inlineStr">
        <is>
          <t>否</t>
        </is>
      </c>
      <c r="U304" t="inlineStr">
        <is>
          <t>Social</t>
        </is>
      </c>
      <c r="V304" s="5">
        <v>46295.76665509259</v>
      </c>
      <c r="W304" s="5">
        <v>46295.76665509259</v>
      </c>
      <c r="X304"/>
      <c r="Y304"/>
      <c r="Z304"/>
    </row>
    <row r="305" ht="25.5" customHeight="1">
      <c r="A305" t="inlineStr">
        <is>
          <t>SD-000379</t>
        </is>
      </c>
      <c r="B305" t="inlineStr">
        <is>
          <t>One Night with the Vampire Lord</t>
        </is>
      </c>
      <c r="C305"/>
      <c r="D305"/>
      <c r="E305"/>
      <c r="F305" t="inlineStr">
        <is>
          <t>吸血鬼</t>
        </is>
      </c>
      <c r="G305" s="4">
        <v>46294</v>
      </c>
      <c r="H305" t="inlineStr">
        <is>
          <t>新剧</t>
        </is>
      </c>
      <c r="I305"/>
      <c r="J305" t="inlineStr">
        <is>
          <t>ReelShort</t>
        </is>
      </c>
      <c r="K305" t="inlineStr">
        <is>
          <t>链接：https://www.reelshort.com/movie/one-night-with-the-vampire-lord-6ab33da438eb52161700fb25
原始标签：女性、所有年龄段、吸血鬼、一夜情</t>
        </is>
      </c>
      <c r="L305"/>
      <c r="M305"/>
      <c r="N305"/>
      <c r="O305"/>
      <c r="P305" t="inlineStr">
        <is>
          <t>英语</t>
        </is>
      </c>
      <c r="Q305"/>
      <c r="R305" t="inlineStr">
        <is>
          <t>active</t>
        </is>
      </c>
      <c r="S305" t="inlineStr">
        <is>
          <t>SR-001326,SR-001327,SR-001328,SR-001455,SR-001456,SR-001457,SR-001458,SR-001459,SR-001460,SR-001462,SR-001461,SR-001463</t>
        </is>
      </c>
      <c r="T305" t="inlineStr">
        <is>
          <t>是</t>
        </is>
      </c>
      <c r="U305" t="inlineStr">
        <is>
          <t>Social</t>
        </is>
      </c>
      <c r="V305" s="5">
        <v>46295.76715277778</v>
      </c>
      <c r="W305" s="5">
        <v>46303.71037037037</v>
      </c>
      <c r="X305"/>
      <c r="Y305"/>
      <c r="Z305"/>
    </row>
    <row r="306" ht="25.5" customHeight="1">
      <c r="A306" t="inlineStr">
        <is>
          <t>SD-000380</t>
        </is>
      </c>
      <c r="B306" t="inlineStr">
        <is>
          <t>Marked by My Duke Daddy</t>
        </is>
      </c>
      <c r="C306"/>
      <c r="D306"/>
      <c r="E306"/>
      <c r="F306"/>
      <c r="G306" s="4">
        <v>46289</v>
      </c>
      <c r="H306" t="inlineStr">
        <is>
          <t>新剧</t>
        </is>
      </c>
      <c r="I306"/>
      <c r="J306" t="inlineStr">
        <is>
          <t>ReelShort</t>
        </is>
      </c>
      <c r="K306" t="inlineStr">
        <is>
          <t>链接：https://www.reelshort.com/movie/marked-by-my-duke-daddy-6aaf6c6449315e6453090bd9
原始标签：女性、成人、年龄差、贵族</t>
        </is>
      </c>
      <c r="L306"/>
      <c r="M306"/>
      <c r="N306"/>
      <c r="O306"/>
      <c r="P306" t="inlineStr">
        <is>
          <t>英语</t>
        </is>
      </c>
      <c r="Q306"/>
      <c r="R306" t="inlineStr">
        <is>
          <t>active</t>
        </is>
      </c>
      <c r="S306" t="inlineStr">
        <is>
          <t>SR-001347,SR-001348,SR-001349</t>
        </is>
      </c>
      <c r="T306" t="inlineStr">
        <is>
          <t>是</t>
        </is>
      </c>
      <c r="U306" t="inlineStr">
        <is>
          <t>Social</t>
        </is>
      </c>
      <c r="V306" s="5">
        <v>46295.76768518519</v>
      </c>
      <c r="W306" s="5">
        <v>46303.68681712963</v>
      </c>
      <c r="X306"/>
      <c r="Y306" t="inlineStr">
        <is>
          <t>待确认</t>
        </is>
      </c>
      <c r="Z306" t="inlineStr">
        <is>
          <t>["realshort-pick","cmVlbHNob3J0LTZhYWY2YzY0NDkzMTVlNjQ1MzA5MGJkOQ","en"]</t>
        </is>
      </c>
    </row>
    <row r="307" ht="25.5" customHeight="1">
      <c r="A307" t="inlineStr">
        <is>
          <t>SD-000381</t>
        </is>
      </c>
      <c r="B307" t="inlineStr">
        <is>
          <t>Shh, Don't Let Him Find Out</t>
        </is>
      </c>
      <c r="C307"/>
      <c r="D307"/>
      <c r="E307"/>
      <c r="F307"/>
      <c r="G307" s="4">
        <v>46269</v>
      </c>
      <c r="H307" t="inlineStr">
        <is>
          <t>在推</t>
        </is>
      </c>
      <c r="I307"/>
      <c r="J307" t="inlineStr">
        <is>
          <t>ReelShort</t>
        </is>
      </c>
      <c r="K307" t="inlineStr">
        <is>
          <t>链接：https://www.reelshort.com/movie/shh-don-t-let-him-find-out-6a94de31327cf4d1930976d9
原始标签：女性、黑暗浪漫、禁忌之爱、黑手党</t>
        </is>
      </c>
      <c r="L307"/>
      <c r="M307"/>
      <c r="N307"/>
      <c r="O307"/>
      <c r="P307" t="inlineStr">
        <is>
          <t>英语</t>
        </is>
      </c>
      <c r="Q307"/>
      <c r="R307" t="inlineStr">
        <is>
          <t>active</t>
        </is>
      </c>
      <c r="S307" t="inlineStr">
        <is>
          <t>SR-001392,SR-001393,SR-001394</t>
        </is>
      </c>
      <c r="T307" t="inlineStr">
        <is>
          <t>是</t>
        </is>
      </c>
      <c r="U307" t="inlineStr">
        <is>
          <t>Social</t>
        </is>
      </c>
      <c r="V307" s="5">
        <v>46295.76818287037</v>
      </c>
      <c r="W307" s="5">
        <v>46303.68681712963</v>
      </c>
      <c r="X307"/>
      <c r="Y307" t="inlineStr">
        <is>
          <t>待确认</t>
        </is>
      </c>
      <c r="Z307" t="inlineStr">
        <is>
          <t>["realshort-pick","cmVlbHNob3J0LTZhOTRkZTMxMzI3Y2Y0ZDE5MzA5NzZkOQ","en"]</t>
        </is>
      </c>
    </row>
    <row r="308" ht="25.5" customHeight="1">
      <c r="A308" t="inlineStr">
        <is>
          <t>SD-000382</t>
        </is>
      </c>
      <c r="B308" t="inlineStr">
        <is>
          <t>Sinking With My Step-sister</t>
        </is>
      </c>
      <c r="C308"/>
      <c r="D308"/>
      <c r="E308"/>
      <c r="F308" t="inlineStr">
        <is>
          <t>lgbtq</t>
        </is>
      </c>
      <c r="G308" s="4">
        <v>46277</v>
      </c>
      <c r="H308" t="inlineStr">
        <is>
          <t>在推</t>
        </is>
      </c>
      <c r="I308"/>
      <c r="J308" t="inlineStr">
        <is>
          <t>ReelShort</t>
        </is>
      </c>
      <c r="K308" t="inlineStr">
        <is>
          <t>链接：https://www.reelshort.com/movie/sinking-with-my-step-sister-6a9513ea94b7be68f406102f
原始标签：女性、LGBTQ、禁忌之爱</t>
        </is>
      </c>
      <c r="L308"/>
      <c r="M308"/>
      <c r="N308"/>
      <c r="O308"/>
      <c r="P308" t="inlineStr">
        <is>
          <t>英语</t>
        </is>
      </c>
      <c r="Q308"/>
      <c r="R308" t="inlineStr">
        <is>
          <t>active</t>
        </is>
      </c>
      <c r="S308" t="inlineStr">
        <is>
          <t>SR-001419,SR-001420,SR-001421,SR-001422,SR-001423,SR-001424,SR-001543</t>
        </is>
      </c>
      <c r="T308" t="inlineStr">
        <is>
          <t>是</t>
        </is>
      </c>
      <c r="U308" t="inlineStr">
        <is>
          <t>Social</t>
        </is>
      </c>
      <c r="V308" s="5">
        <v>46295.768738425926</v>
      </c>
      <c r="W308" s="5">
        <v>46297.891064814816</v>
      </c>
      <c r="X308"/>
      <c r="Y308"/>
      <c r="Z308"/>
    </row>
    <row r="309" ht="25.5" customHeight="1">
      <c r="A309" t="inlineStr">
        <is>
          <t>SD-000383</t>
        </is>
      </c>
      <c r="B309" t="inlineStr">
        <is>
          <t>Siren's Pact: My Pirate Queen</t>
        </is>
      </c>
      <c r="C309"/>
      <c r="D309"/>
      <c r="E309"/>
      <c r="F309" t="inlineStr">
        <is>
          <t>lgbtq, 奇幻</t>
        </is>
      </c>
      <c r="G309" s="4">
        <v>46280</v>
      </c>
      <c r="H309" t="inlineStr">
        <is>
          <t>在推</t>
        </is>
      </c>
      <c r="I309"/>
      <c r="J309" t="inlineStr">
        <is>
          <t>ReelShort</t>
        </is>
      </c>
      <c r="K309" t="inlineStr">
        <is>
          <t>链接：https://www.reelshort.com/movie/siren-s-pact-my-pirate-queen-6aa3993ce8c08184bd01192d
原始标签：女性、LGBTQ、海盗、奇幻</t>
        </is>
      </c>
      <c r="L309"/>
      <c r="M309"/>
      <c r="N309"/>
      <c r="O309"/>
      <c r="P309" t="inlineStr">
        <is>
          <t>英语</t>
        </is>
      </c>
      <c r="Q309"/>
      <c r="R309" t="inlineStr">
        <is>
          <t>active</t>
        </is>
      </c>
      <c r="S309" t="inlineStr">
        <is>
          <t>SR-001425,SR-001426,SR-001427,SR-001428,SR-001429,SR-001430</t>
        </is>
      </c>
      <c r="T309" t="inlineStr">
        <is>
          <t>是</t>
        </is>
      </c>
      <c r="U309" t="inlineStr">
        <is>
          <t>Social</t>
        </is>
      </c>
      <c r="V309" s="5">
        <v>46295.76940972222</v>
      </c>
      <c r="W309" s="5">
        <v>46295.78072916667</v>
      </c>
      <c r="X309"/>
      <c r="Y309"/>
      <c r="Z309"/>
    </row>
    <row r="310" ht="25.5" customHeight="1">
      <c r="A310" t="inlineStr">
        <is>
          <t>SD-000384</t>
        </is>
      </c>
      <c r="B310" t="inlineStr">
        <is>
          <t>Bitter Burn</t>
        </is>
      </c>
      <c r="C310"/>
      <c r="D310"/>
      <c r="E310"/>
      <c r="F310"/>
      <c r="G310" s="4">
        <v>46289</v>
      </c>
      <c r="H310" t="inlineStr">
        <is>
          <t>新剧</t>
        </is>
      </c>
      <c r="I310"/>
      <c r="J310" t="inlineStr">
        <is>
          <t>ReelShort</t>
        </is>
      </c>
      <c r="K310" t="inlineStr">
        <is>
          <t>链接：https://www.reelshort.com/movie/bitter-burn-6a8387a6232923bdbe0d2b5b
原始标签：女性、浪漫、家族冲突</t>
        </is>
      </c>
      <c r="L310"/>
      <c r="M310"/>
      <c r="N310"/>
      <c r="O310"/>
      <c r="P310" t="inlineStr">
        <is>
          <t>英语</t>
        </is>
      </c>
      <c r="Q310"/>
      <c r="R310" t="inlineStr">
        <is>
          <t>active</t>
        </is>
      </c>
      <c r="S310" t="inlineStr">
        <is>
          <t>SR-001431,SR-001432,SR-001433,SR-001434,SR-001435,SR-001436</t>
        </is>
      </c>
      <c r="T310" t="inlineStr">
        <is>
          <t>是</t>
        </is>
      </c>
      <c r="U310" t="inlineStr">
        <is>
          <t>Social</t>
        </is>
      </c>
      <c r="V310" s="5">
        <v>46295.76994212963</v>
      </c>
      <c r="W310" s="5">
        <v>46295.78072916667</v>
      </c>
      <c r="X310"/>
      <c r="Y310"/>
      <c r="Z310"/>
    </row>
    <row r="311" ht="25.5" customHeight="1">
      <c r="A311" t="inlineStr">
        <is>
          <t>SD-000385</t>
        </is>
      </c>
      <c r="B311" t="inlineStr">
        <is>
          <t>Blitzed by My Rival's Obsession</t>
        </is>
      </c>
      <c r="C311"/>
      <c r="D311"/>
      <c r="E311"/>
      <c r="F311" t="inlineStr">
        <is>
          <t>男性, lgbtq</t>
        </is>
      </c>
      <c r="G311" s="4">
        <v>46207</v>
      </c>
      <c r="H311" t="inlineStr">
        <is>
          <t>老剧</t>
        </is>
      </c>
      <c r="I311"/>
      <c r="J311" t="inlineStr">
        <is>
          <t>ReelShort</t>
        </is>
      </c>
      <c r="K311" t="inlineStr">
        <is>
          <t>链接：https://www.reelshort.com/movie/blitzed-by-my-rival-s-obsession-6a4491f1f5e3d358340e1e02
原始标签：男性、LGBTQ、运动员、痴迷</t>
        </is>
      </c>
      <c r="L311"/>
      <c r="M311"/>
      <c r="N311"/>
      <c r="O311"/>
      <c r="P311" t="inlineStr">
        <is>
          <t>英语</t>
        </is>
      </c>
      <c r="Q311"/>
      <c r="R311" t="inlineStr">
        <is>
          <t>active</t>
        </is>
      </c>
      <c r="S311" t="inlineStr">
        <is>
          <t>SR-001437,SR-001438,SR-001439,SR-001440,SR-001441,SR-001442</t>
        </is>
      </c>
      <c r="T311" t="inlineStr">
        <is>
          <t>是</t>
        </is>
      </c>
      <c r="U311" t="inlineStr">
        <is>
          <t>Social</t>
        </is>
      </c>
      <c r="V311" s="5">
        <v>46295.770416666666</v>
      </c>
      <c r="W311" s="5">
        <v>46303.68681712963</v>
      </c>
      <c r="X311"/>
      <c r="Y311" t="inlineStr">
        <is>
          <t>待确认</t>
        </is>
      </c>
      <c r="Z311" t="inlineStr">
        <is>
          <t>["realshort-pick","cmVlbHNob3J0LTZhNDQ5MWYxZjVlM2QzNTgzNDBlMWUwMg","en"]</t>
        </is>
      </c>
    </row>
    <row r="312" ht="25.5" customHeight="1">
      <c r="A312" t="inlineStr">
        <is>
          <t>SD-000386</t>
        </is>
      </c>
      <c r="B312" t="inlineStr">
        <is>
          <t>The Billionaire's Daughter Chose Me to Be Her Mommy</t>
        </is>
      </c>
      <c r="C312"/>
      <c r="D312"/>
      <c r="E312"/>
      <c r="F312"/>
      <c r="G312" s="4">
        <v>46253</v>
      </c>
      <c r="H312" t="inlineStr">
        <is>
          <t>老剧</t>
        </is>
      </c>
      <c r="I312"/>
      <c r="J312" t="inlineStr">
        <is>
          <t>ReelShort</t>
        </is>
      </c>
      <c r="K312" t="inlineStr">
        <is>
          <t>用户提供链接：https://www.reelshort.com/movie/his-daughter-chose-me-6a1fa025b01d328ba80999dd
原始标签：女性、浪漫、单亲爸爸；链接路径标题与所给剧名不完全一致，关联待核实</t>
        </is>
      </c>
      <c r="L312"/>
      <c r="M312"/>
      <c r="N312"/>
      <c r="O312"/>
      <c r="P312" t="inlineStr">
        <is>
          <t>英语</t>
        </is>
      </c>
      <c r="Q312"/>
      <c r="R312" t="inlineStr">
        <is>
          <t>active</t>
        </is>
      </c>
      <c r="S312" t="inlineStr">
        <is>
          <t>SR-001464,SR-001465,SR-001466</t>
        </is>
      </c>
      <c r="T312" t="inlineStr">
        <is>
          <t>是</t>
        </is>
      </c>
      <c r="U312" t="inlineStr">
        <is>
          <t>Social</t>
        </is>
      </c>
      <c r="V312" s="5">
        <v>46295.770949074074</v>
      </c>
      <c r="W312" s="5">
        <v>46303.71037037037</v>
      </c>
      <c r="X312"/>
      <c r="Y312"/>
      <c r="Z312"/>
    </row>
    <row r="313" ht="25.5" customHeight="1">
      <c r="A313" t="inlineStr">
        <is>
          <t>SD-000387</t>
        </is>
      </c>
      <c r="B313"/>
      <c r="C313"/>
      <c r="D313"/>
      <c r="E313"/>
      <c r="F313"/>
      <c r="G313" s="4"/>
      <c r="H313"/>
      <c r="I313"/>
      <c r="J313"/>
      <c r="K313"/>
      <c r="L313"/>
      <c r="M313"/>
      <c r="N313"/>
      <c r="O313"/>
      <c r="P313"/>
      <c r="Q313"/>
      <c r="R313"/>
      <c r="S313"/>
      <c r="T313" t="inlineStr">
        <is>
          <t>否</t>
        </is>
      </c>
      <c r="U313" t="inlineStr">
        <is>
          <t>马博洋</t>
        </is>
      </c>
      <c r="V313" s="5">
        <v>46297.786516203705</v>
      </c>
      <c r="W313" s="5">
        <v>46297.786516203705</v>
      </c>
      <c r="X313"/>
      <c r="Y313"/>
      <c r="Z313"/>
    </row>
    <row r="314" ht="25.5" customHeight="1">
      <c r="A314" t="inlineStr">
        <is>
          <t>SD-000388</t>
        </is>
      </c>
      <c r="B314" t="inlineStr">
        <is>
          <t>Five Years of Secret Love, He Married My Best Friend</t>
        </is>
      </c>
      <c r="C314"/>
      <c r="D314"/>
      <c r="E314"/>
      <c r="F314"/>
      <c r="G314" s="4"/>
      <c r="H314"/>
      <c r="I314"/>
      <c r="J314" t="inlineStr">
        <is>
          <t>ReelShort</t>
        </is>
      </c>
      <c r="K314"/>
      <c r="L314"/>
      <c r="M314"/>
      <c r="N314"/>
      <c r="O314"/>
      <c r="P314"/>
      <c r="Q314"/>
      <c r="R314" t="inlineStr">
        <is>
          <t>active</t>
        </is>
      </c>
      <c r="S314" t="inlineStr">
        <is>
          <t>SR-001544,SR-001560,SR-001561</t>
        </is>
      </c>
      <c r="T314" t="inlineStr">
        <is>
          <t>是</t>
        </is>
      </c>
      <c r="U314" t="inlineStr">
        <is>
          <t>Social</t>
        </is>
      </c>
      <c r="V314" s="5">
        <v>46298.19415509259</v>
      </c>
      <c r="W314" s="5">
        <v>46303.70081018518</v>
      </c>
      <c r="X314"/>
      <c r="Y314"/>
      <c r="Z314"/>
    </row>
    <row r="315" ht="25.5" customHeight="1">
      <c r="A315" t="inlineStr">
        <is>
          <t>SD-000389</t>
        </is>
      </c>
      <c r="B315" t="inlineStr">
        <is>
          <t>Thrown into Prison, Claimed by Three Alphas</t>
        </is>
      </c>
      <c r="C315" t="inlineStr">
        <is>
          <t>张凯风</t>
        </is>
      </c>
      <c r="D315" t="inlineStr">
        <is>
          <t>Phone-20</t>
        </is>
      </c>
      <c r="E315" t="inlineStr">
        <is>
          <t>magnoliaisabella64</t>
        </is>
      </c>
      <c r="F315" t="inlineStr">
        <is>
          <t>lgbtq</t>
        </is>
      </c>
      <c r="G315" s="4">
        <v>46301</v>
      </c>
      <c r="H315" t="inlineStr">
        <is>
          <t>新剧</t>
        </is>
      </c>
      <c r="I315"/>
      <c r="J315" t="inlineStr">
        <is>
          <t>ReelShort</t>
        </is>
      </c>
      <c r="K315" t="inlineStr">
        <is>
          <t>5064991</t>
        </is>
      </c>
      <c r="L315"/>
      <c r="M315"/>
      <c r="N315"/>
      <c r="O315"/>
      <c r="P315" t="inlineStr">
        <is>
          <t>英语</t>
        </is>
      </c>
      <c r="Q315"/>
      <c r="R315" t="inlineStr">
        <is>
          <t>active</t>
        </is>
      </c>
      <c r="S315"/>
      <c r="T315" t="inlineStr">
        <is>
          <t>否</t>
        </is>
      </c>
      <c r="U315" t="inlineStr">
        <is>
          <t>张凯风</t>
        </is>
      </c>
      <c r="V315" s="5">
        <v>46303.42465277778</v>
      </c>
      <c r="W315" s="5">
        <v>46303.46525462963</v>
      </c>
      <c r="X315"/>
      <c r="Y315"/>
      <c r="Z315"/>
    </row>
    <row r="316" ht="25.5" customHeight="1">
      <c r="A316" t="inlineStr">
        <is>
          <t>SD-000390</t>
        </is>
      </c>
      <c r="B316" t="inlineStr">
        <is>
          <t>From page to king Arthur</t>
        </is>
      </c>
      <c r="C316" t="inlineStr">
        <is>
          <t>张凯风</t>
        </is>
      </c>
      <c r="D316" t="inlineStr">
        <is>
          <t>Phone-12</t>
        </is>
      </c>
      <c r="E316" t="inlineStr">
        <is>
          <t>ngphnggiang40</t>
        </is>
      </c>
      <c r="F316"/>
      <c r="G316" s="4">
        <v>46303</v>
      </c>
      <c r="H316" t="inlineStr">
        <is>
          <t>新剧</t>
        </is>
      </c>
      <c r="I316"/>
      <c r="J316" t="inlineStr">
        <is>
          <t>ShortMax</t>
        </is>
      </c>
      <c r="K316" t="inlineStr">
        <is>
          <t>cam657</t>
        </is>
      </c>
      <c r="L316"/>
      <c r="M316"/>
      <c r="N316"/>
      <c r="O316"/>
      <c r="P316" t="inlineStr">
        <is>
          <t>英语</t>
        </is>
      </c>
      <c r="Q316"/>
      <c r="R316" t="inlineStr">
        <is>
          <t>active</t>
        </is>
      </c>
      <c r="S316"/>
      <c r="T316" t="inlineStr">
        <is>
          <t>否</t>
        </is>
      </c>
      <c r="U316" t="inlineStr">
        <is>
          <t>张凯风</t>
        </is>
      </c>
      <c r="V316" s="5">
        <v>46303.42496527778</v>
      </c>
      <c r="W316" s="5">
        <v>46303.45046296297</v>
      </c>
      <c r="X316"/>
      <c r="Y316"/>
      <c r="Z316"/>
    </row>
    <row r="317" ht="25.5" customHeight="1">
      <c r="A317" t="inlineStr">
        <is>
          <t>SD-000391</t>
        </is>
      </c>
      <c r="B317" t="inlineStr">
        <is>
          <t>The Alpha's Quest: Five Cubs Matchmakers</t>
        </is>
      </c>
      <c r="C317" t="inlineStr">
        <is>
          <t>张凯风</t>
        </is>
      </c>
      <c r="D317" t="inlineStr">
        <is>
          <t>Phone-13</t>
        </is>
      </c>
      <c r="E317" t="inlineStr">
        <is>
          <t>lthung263</t>
        </is>
      </c>
      <c r="F317" t="inlineStr">
        <is>
          <t>复仇, 狼人</t>
        </is>
      </c>
      <c r="G317" s="4">
        <v>46303</v>
      </c>
      <c r="H317" t="inlineStr">
        <is>
          <t>新剧</t>
        </is>
      </c>
      <c r="I317"/>
      <c r="J317" t="inlineStr">
        <is>
          <t>其他</t>
        </is>
      </c>
      <c r="K317" t="inlineStr">
        <is>
          <t>bwwg92</t>
        </is>
      </c>
      <c r="L317"/>
      <c r="M317"/>
      <c r="N317"/>
      <c r="O317"/>
      <c r="P317" t="inlineStr">
        <is>
          <t>英语</t>
        </is>
      </c>
      <c r="Q317"/>
      <c r="R317" t="inlineStr">
        <is>
          <t>active</t>
        </is>
      </c>
      <c r="S317"/>
      <c r="T317" t="inlineStr">
        <is>
          <t>否</t>
        </is>
      </c>
      <c r="U317" t="inlineStr">
        <is>
          <t>张凯风</t>
        </is>
      </c>
      <c r="V317" s="5">
        <v>46303.45695601852</v>
      </c>
      <c r="W317" s="5">
        <v>46303.45820601852</v>
      </c>
      <c r="X317"/>
      <c r="Y317"/>
      <c r="Z317"/>
    </row>
    <row r="318" ht="25.5" customHeight="1">
      <c r="A318" t="inlineStr">
        <is>
          <t>SD-000392</t>
        </is>
      </c>
      <c r="B318" t="inlineStr">
        <is>
          <t>The Deadly Wife-Swap Game</t>
        </is>
      </c>
      <c r="C318" t="inlineStr">
        <is>
          <t>张凯风</t>
        </is>
      </c>
      <c r="D318" t="inlineStr">
        <is>
          <t>Phone-11</t>
        </is>
      </c>
      <c r="E318" t="inlineStr">
        <is>
          <t>qqfqvkxrybkjkjnp20</t>
        </is>
      </c>
      <c r="F318" t="inlineStr">
        <is>
          <t>复仇</t>
        </is>
      </c>
      <c r="G318" s="4">
        <v>46303</v>
      </c>
      <c r="H318" t="inlineStr">
        <is>
          <t>新剧</t>
        </is>
      </c>
      <c r="I318"/>
      <c r="J318" t="inlineStr">
        <is>
          <t>DramaBox</t>
        </is>
      </c>
      <c r="K318" t="inlineStr">
        <is>
          <t>wdx16</t>
        </is>
      </c>
      <c r="L318"/>
      <c r="M318"/>
      <c r="N318"/>
      <c r="O318"/>
      <c r="P318" t="inlineStr">
        <is>
          <t>英语</t>
        </is>
      </c>
      <c r="Q318"/>
      <c r="R318" t="inlineStr">
        <is>
          <t>active</t>
        </is>
      </c>
      <c r="S318"/>
      <c r="T318" t="inlineStr">
        <is>
          <t>否</t>
        </is>
      </c>
      <c r="U318" t="inlineStr">
        <is>
          <t>张凯风</t>
        </is>
      </c>
      <c r="V318" s="5">
        <v>46303.466944444444</v>
      </c>
      <c r="W318" s="5">
        <v>46303.698067129626</v>
      </c>
      <c r="X318"/>
      <c r="Y318"/>
      <c r="Z318"/>
    </row>
    <row r="319" ht="25.5" customHeight="1">
      <c r="A319" t="inlineStr">
        <is>
          <t>SD-000393</t>
        </is>
      </c>
      <c r="B319" t="inlineStr">
        <is>
          <t>Fired the Bank Clerk, They Cut Their Own Throat</t>
        </is>
      </c>
      <c r="C319" t="inlineStr">
        <is>
          <t>张凯风</t>
        </is>
      </c>
      <c r="D319" t="inlineStr">
        <is>
          <t>Phone-13</t>
        </is>
      </c>
      <c r="E319" t="inlineStr">
        <is>
          <t>lthung263</t>
        </is>
      </c>
      <c r="F319" t="inlineStr">
        <is>
          <t>逆袭, 爱情</t>
        </is>
      </c>
      <c r="G319" s="4">
        <v>46289</v>
      </c>
      <c r="H319" t="inlineStr">
        <is>
          <t>在推</t>
        </is>
      </c>
      <c r="I319"/>
      <c r="J319" t="inlineStr">
        <is>
          <t>其他</t>
        </is>
      </c>
      <c r="K319" t="inlineStr">
        <is>
          <t>aseb39</t>
        </is>
      </c>
      <c r="L319"/>
      <c r="M319"/>
      <c r="N319"/>
      <c r="O319"/>
      <c r="P319" t="inlineStr">
        <is>
          <t>英语</t>
        </is>
      </c>
      <c r="Q319"/>
      <c r="R319" t="inlineStr">
        <is>
          <t>active</t>
        </is>
      </c>
      <c r="S319"/>
      <c r="T319" t="inlineStr">
        <is>
          <t>否</t>
        </is>
      </c>
      <c r="U319" t="inlineStr">
        <is>
          <t>张凯风</t>
        </is>
      </c>
      <c r="V319" s="5">
        <v>46303.47175925926</v>
      </c>
      <c r="W319" s="5">
        <v>46303.473703703705</v>
      </c>
      <c r="X319"/>
      <c r="Y319"/>
      <c r="Z319"/>
    </row>
    <row r="320" ht="25.5" customHeight="1">
      <c r="A320" t="inlineStr">
        <is>
          <t>SD-000394</t>
        </is>
      </c>
      <c r="B320" t="inlineStr">
        <is>
          <t>The Heirless Alpha's Miracle Omega</t>
        </is>
      </c>
      <c r="C320" t="inlineStr">
        <is>
          <t>张凯风</t>
        </is>
      </c>
      <c r="D320" t="inlineStr">
        <is>
          <t>Phone-12</t>
        </is>
      </c>
      <c r="E320" t="inlineStr">
        <is>
          <t>ngphnggiang40</t>
        </is>
      </c>
      <c r="F320" t="inlineStr">
        <is>
          <t>狼人, 爱情</t>
        </is>
      </c>
      <c r="G320" s="4">
        <v>46297</v>
      </c>
      <c r="H320" t="inlineStr">
        <is>
          <t>新剧</t>
        </is>
      </c>
      <c r="I320"/>
      <c r="J320" t="inlineStr">
        <is>
          <t>DramaBox</t>
        </is>
      </c>
      <c r="K320" t="inlineStr">
        <is>
          <t>wdx79</t>
        </is>
      </c>
      <c r="L320"/>
      <c r="M320"/>
      <c r="N320"/>
      <c r="O320"/>
      <c r="P320" t="inlineStr">
        <is>
          <t>英语</t>
        </is>
      </c>
      <c r="Q320"/>
      <c r="R320" t="inlineStr">
        <is>
          <t>active</t>
        </is>
      </c>
      <c r="S320"/>
      <c r="T320" t="inlineStr">
        <is>
          <t>否</t>
        </is>
      </c>
      <c r="U320" t="inlineStr">
        <is>
          <t>张凯风</t>
        </is>
      </c>
      <c r="V320" s="5">
        <v>46303.47702546296</v>
      </c>
      <c r="W320" s="5">
        <v>46303.477847222224</v>
      </c>
      <c r="X320"/>
      <c r="Y320"/>
      <c r="Z320"/>
    </row>
    <row r="321" ht="25.5" customHeight="1">
      <c r="A321" t="inlineStr">
        <is>
          <t>SD-000395</t>
        </is>
      </c>
      <c r="B321" t="inlineStr">
        <is>
          <t>I Married His Archrival</t>
        </is>
      </c>
      <c r="C321" t="inlineStr">
        <is>
          <t>张凯风</t>
        </is>
      </c>
      <c r="D321" t="inlineStr">
        <is>
          <t>Phone-22</t>
        </is>
      </c>
      <c r="E321" t="inlineStr">
        <is>
          <t>nobleltcpnj</t>
        </is>
      </c>
      <c r="F321" t="inlineStr">
        <is>
          <t>爱情</t>
        </is>
      </c>
      <c r="G321" s="4">
        <v>46303</v>
      </c>
      <c r="H321" t="inlineStr">
        <is>
          <t>新剧</t>
        </is>
      </c>
      <c r="I321"/>
      <c r="J321" t="inlineStr">
        <is>
          <t>DramaBox</t>
        </is>
      </c>
      <c r="K321" t="inlineStr">
        <is>
          <t>wdx90</t>
        </is>
      </c>
      <c r="L321"/>
      <c r="M321"/>
      <c r="N321"/>
      <c r="O321"/>
      <c r="P321" t="inlineStr">
        <is>
          <t>英语</t>
        </is>
      </c>
      <c r="Q321"/>
      <c r="R321" t="inlineStr">
        <is>
          <t>active</t>
        </is>
      </c>
      <c r="S321"/>
      <c r="T321" t="inlineStr">
        <is>
          <t>否</t>
        </is>
      </c>
      <c r="U321" t="inlineStr">
        <is>
          <t>张凯风</t>
        </is>
      </c>
      <c r="V321" s="5">
        <v>46303.480416666665</v>
      </c>
      <c r="W321" s="5">
        <v>46303.48121527778</v>
      </c>
      <c r="X321"/>
      <c r="Y321"/>
      <c r="Z321"/>
    </row>
    <row r="322" ht="25.5" customHeight="1">
      <c r="A322" t="inlineStr">
        <is>
          <t>SD-000396</t>
        </is>
      </c>
      <c r="B322" t="inlineStr">
        <is>
          <t>The Robot in My Husband's Bed</t>
        </is>
      </c>
      <c r="C322" t="inlineStr">
        <is>
          <t>李建卓</t>
        </is>
      </c>
      <c r="D322"/>
      <c r="E322"/>
      <c r="F322" t="inlineStr">
        <is>
          <t>扮猪吃虎</t>
        </is>
      </c>
      <c r="G322" s="4">
        <v>46300</v>
      </c>
      <c r="H322" t="inlineStr">
        <is>
          <t>新剧</t>
        </is>
      </c>
      <c r="I322"/>
      <c r="J322" t="inlineStr">
        <is>
          <t>ReelShort</t>
        </is>
      </c>
      <c r="K322" t="inlineStr">
        <is>
          <t>5066079</t>
        </is>
      </c>
      <c r="L322"/>
      <c r="M322"/>
      <c r="N322"/>
      <c r="O322"/>
      <c r="P322" t="inlineStr">
        <is>
          <t>英语</t>
        </is>
      </c>
      <c r="Q322"/>
      <c r="R322" t="inlineStr">
        <is>
          <t>active</t>
        </is>
      </c>
      <c r="S322"/>
      <c r="T322" t="inlineStr">
        <is>
          <t>否</t>
        </is>
      </c>
      <c r="U322" t="inlineStr">
        <is>
          <t>李建卓</t>
        </is>
      </c>
      <c r="V322" s="5">
        <v>46303.587488425925</v>
      </c>
      <c r="W322" s="5">
        <v>46303.59792824074</v>
      </c>
      <c r="X322"/>
      <c r="Y322"/>
      <c r="Z322"/>
    </row>
    <row r="323" ht="25.5" customHeight="1">
      <c r="A323" t="inlineStr">
        <is>
          <t>SD-000397</t>
        </is>
      </c>
      <c r="B323" t="inlineStr">
        <is>
          <t>My Lieutenant Husband Is the Dragon Prince</t>
        </is>
      </c>
      <c r="C323" t="inlineStr">
        <is>
          <t>李建卓</t>
        </is>
      </c>
      <c r="D323"/>
      <c r="E323"/>
      <c r="F323" t="inlineStr">
        <is>
          <t>扮猪吃虎</t>
        </is>
      </c>
      <c r="G323" s="4">
        <v>46299</v>
      </c>
      <c r="H323" t="inlineStr">
        <is>
          <t>新剧</t>
        </is>
      </c>
      <c r="I323"/>
      <c r="J323" t="inlineStr">
        <is>
          <t>ReelShort</t>
        </is>
      </c>
      <c r="K323" t="inlineStr">
        <is>
          <t>5066943</t>
        </is>
      </c>
      <c r="L323"/>
      <c r="M323"/>
      <c r="N323"/>
      <c r="O323"/>
      <c r="P323" t="inlineStr">
        <is>
          <t>英语</t>
        </is>
      </c>
      <c r="Q323"/>
      <c r="R323" t="inlineStr">
        <is>
          <t>active</t>
        </is>
      </c>
      <c r="S323"/>
      <c r="T323" t="inlineStr">
        <is>
          <t>否</t>
        </is>
      </c>
      <c r="U323" t="inlineStr">
        <is>
          <t>李建卓</t>
        </is>
      </c>
      <c r="V323" s="5">
        <v>46303.58765046296</v>
      </c>
      <c r="W323" s="5">
        <v>46303.59795138889</v>
      </c>
      <c r="X323"/>
      <c r="Y323"/>
      <c r="Z323"/>
    </row>
    <row r="324" ht="25.5" customHeight="1">
      <c r="A324" t="inlineStr">
        <is>
          <t>SD-000398</t>
        </is>
      </c>
      <c r="B324" t="inlineStr">
        <is>
          <t>My Bodyguard Husband Is The Mafia Godfather</t>
        </is>
      </c>
      <c r="C324" t="inlineStr">
        <is>
          <t>李建卓</t>
        </is>
      </c>
      <c r="D324"/>
      <c r="E324"/>
      <c r="F324" t="inlineStr">
        <is>
          <t>扮猪吃虎</t>
        </is>
      </c>
      <c r="G324" s="4">
        <v>46299</v>
      </c>
      <c r="H324" t="inlineStr">
        <is>
          <t>新剧</t>
        </is>
      </c>
      <c r="I324"/>
      <c r="J324" t="inlineStr">
        <is>
          <t>ReelShort</t>
        </is>
      </c>
      <c r="K324" t="inlineStr">
        <is>
          <t>5066843</t>
        </is>
      </c>
      <c r="L324"/>
      <c r="M324"/>
      <c r="N324"/>
      <c r="O324"/>
      <c r="P324" t="inlineStr">
        <is>
          <t>英语</t>
        </is>
      </c>
      <c r="Q324"/>
      <c r="R324" t="inlineStr">
        <is>
          <t>active</t>
        </is>
      </c>
      <c r="S324"/>
      <c r="T324" t="inlineStr">
        <is>
          <t>否</t>
        </is>
      </c>
      <c r="U324" t="inlineStr">
        <is>
          <t>李建卓</t>
        </is>
      </c>
      <c r="V324" s="5">
        <v>46303.587916666664</v>
      </c>
      <c r="W324" s="5">
        <v>46303.598020833335</v>
      </c>
      <c r="X324"/>
      <c r="Y324"/>
      <c r="Z324"/>
    </row>
    <row r="325" ht="25.5" customHeight="1">
      <c r="A325" t="inlineStr">
        <is>
          <t>SD-000399</t>
        </is>
      </c>
      <c r="B325" t="inlineStr">
        <is>
          <t>Contracted to the Billionaire I Once Saved</t>
        </is>
      </c>
      <c r="C325" t="inlineStr">
        <is>
          <t>李建卓</t>
        </is>
      </c>
      <c r="D325"/>
      <c r="E325"/>
      <c r="F325" t="inlineStr">
        <is>
          <t>扮猪吃虎</t>
        </is>
      </c>
      <c r="G325" s="4">
        <v>46300</v>
      </c>
      <c r="H325" t="inlineStr">
        <is>
          <t>新剧</t>
        </is>
      </c>
      <c r="I325"/>
      <c r="J325" t="inlineStr">
        <is>
          <t>ReelShort</t>
        </is>
      </c>
      <c r="K325" t="inlineStr">
        <is>
          <t>5066406</t>
        </is>
      </c>
      <c r="L325"/>
      <c r="M325"/>
      <c r="N325"/>
      <c r="O325"/>
      <c r="P325" t="inlineStr">
        <is>
          <t>英语</t>
        </is>
      </c>
      <c r="Q325"/>
      <c r="R325" t="inlineStr">
        <is>
          <t>active</t>
        </is>
      </c>
      <c r="S325"/>
      <c r="T325" t="inlineStr">
        <is>
          <t>否</t>
        </is>
      </c>
      <c r="U325" t="inlineStr">
        <is>
          <t>李建卓</t>
        </is>
      </c>
      <c r="V325" s="5">
        <v>46303.5883912037</v>
      </c>
      <c r="W325" s="5">
        <v>46303.59805555556</v>
      </c>
      <c r="X325"/>
      <c r="Y325"/>
      <c r="Z325"/>
    </row>
    <row r="326" ht="25.5" customHeight="1">
      <c r="A326" t="inlineStr">
        <is>
          <t>SD-000400</t>
        </is>
      </c>
      <c r="B326" t="inlineStr">
        <is>
          <t>Not a Scandal. An Heiress</t>
        </is>
      </c>
      <c r="C326" t="inlineStr">
        <is>
          <t>李建卓</t>
        </is>
      </c>
      <c r="D326"/>
      <c r="E326"/>
      <c r="F326" t="inlineStr">
        <is>
          <t>扮猪吃虎</t>
        </is>
      </c>
      <c r="G326" s="4">
        <v>46300</v>
      </c>
      <c r="H326" t="inlineStr">
        <is>
          <t>新剧</t>
        </is>
      </c>
      <c r="I326"/>
      <c r="J326" t="inlineStr">
        <is>
          <t>ReelShort</t>
        </is>
      </c>
      <c r="K326" t="inlineStr">
        <is>
          <t>5065856</t>
        </is>
      </c>
      <c r="L326"/>
      <c r="M326"/>
      <c r="N326"/>
      <c r="O326"/>
      <c r="P326" t="inlineStr">
        <is>
          <t>英语</t>
        </is>
      </c>
      <c r="Q326"/>
      <c r="R326" t="inlineStr">
        <is>
          <t>active</t>
        </is>
      </c>
      <c r="S326"/>
      <c r="T326" t="inlineStr">
        <is>
          <t>否</t>
        </is>
      </c>
      <c r="U326" t="inlineStr">
        <is>
          <t>李建卓</t>
        </is>
      </c>
      <c r="V326" s="5">
        <v>46303.58846064815</v>
      </c>
      <c r="W326" s="5">
        <v>46303.59809027778</v>
      </c>
      <c r="X326"/>
      <c r="Y326"/>
      <c r="Z326"/>
    </row>
    <row r="327" ht="25.5" customHeight="1">
      <c r="A327" t="inlineStr">
        <is>
          <t>SD-000401</t>
        </is>
      </c>
      <c r="B327" t="inlineStr">
        <is>
          <t>Married Behind Masks</t>
        </is>
      </c>
      <c r="C327" t="inlineStr">
        <is>
          <t>李建卓</t>
        </is>
      </c>
      <c r="D327"/>
      <c r="E327"/>
      <c r="F327" t="inlineStr">
        <is>
          <t>扮猪吃虎</t>
        </is>
      </c>
      <c r="G327" s="4">
        <v>46302</v>
      </c>
      <c r="H327" t="inlineStr">
        <is>
          <t>新剧</t>
        </is>
      </c>
      <c r="I327"/>
      <c r="J327" t="inlineStr">
        <is>
          <t>ReelShort</t>
        </is>
      </c>
      <c r="K327" t="inlineStr">
        <is>
          <t>5065290</t>
        </is>
      </c>
      <c r="L327"/>
      <c r="M327"/>
      <c r="N327"/>
      <c r="O327"/>
      <c r="P327" t="inlineStr">
        <is>
          <t>英语</t>
        </is>
      </c>
      <c r="Q327"/>
      <c r="R327" t="inlineStr">
        <is>
          <t>active</t>
        </is>
      </c>
      <c r="S327"/>
      <c r="T327" t="inlineStr">
        <is>
          <t>否</t>
        </is>
      </c>
      <c r="U327" t="inlineStr">
        <is>
          <t>李建卓</t>
        </is>
      </c>
      <c r="V327" s="5">
        <v>46303.588530092595</v>
      </c>
      <c r="W327" s="5">
        <v>46303.59811342593</v>
      </c>
      <c r="X327"/>
      <c r="Y327"/>
      <c r="Z327"/>
    </row>
    <row r="328" ht="25.5" customHeight="1">
      <c r="A328" t="inlineStr">
        <is>
          <t>SD-000402</t>
        </is>
      </c>
      <c r="B328" t="inlineStr">
        <is>
          <t>The Mob Queen Wants Straight A's</t>
        </is>
      </c>
      <c r="C328" t="inlineStr">
        <is>
          <t>李建卓</t>
        </is>
      </c>
      <c r="D328"/>
      <c r="E328"/>
      <c r="F328" t="inlineStr">
        <is>
          <t>扮猪吃虎</t>
        </is>
      </c>
      <c r="G328" s="4">
        <v>46301</v>
      </c>
      <c r="H328" t="inlineStr">
        <is>
          <t>新剧</t>
        </is>
      </c>
      <c r="I328"/>
      <c r="J328" t="inlineStr">
        <is>
          <t>ReelShort</t>
        </is>
      </c>
      <c r="K328" t="inlineStr">
        <is>
          <t>5065283</t>
        </is>
      </c>
      <c r="L328"/>
      <c r="M328"/>
      <c r="N328"/>
      <c r="O328"/>
      <c r="P328" t="inlineStr">
        <is>
          <t>英语</t>
        </is>
      </c>
      <c r="Q328"/>
      <c r="R328" t="inlineStr">
        <is>
          <t>active</t>
        </is>
      </c>
      <c r="S328"/>
      <c r="T328" t="inlineStr">
        <is>
          <t>否</t>
        </is>
      </c>
      <c r="U328" t="inlineStr">
        <is>
          <t>李建卓</t>
        </is>
      </c>
      <c r="V328" s="5">
        <v>46303.58863425926</v>
      </c>
      <c r="W328" s="5">
        <v>46303.59813657407</v>
      </c>
      <c r="X328"/>
      <c r="Y328"/>
      <c r="Z328"/>
    </row>
    <row r="329" ht="25.5" customHeight="1">
      <c r="A329" t="inlineStr">
        <is>
          <t>SD-000403</t>
        </is>
      </c>
      <c r="B329" t="inlineStr">
        <is>
          <t>Bound by Hatred</t>
        </is>
      </c>
      <c r="C329" t="inlineStr">
        <is>
          <t>李建卓</t>
        </is>
      </c>
      <c r="D329"/>
      <c r="E329"/>
      <c r="F329" t="inlineStr">
        <is>
          <t>爱情, 甜宠</t>
        </is>
      </c>
      <c r="G329" s="4">
        <v>46301</v>
      </c>
      <c r="H329" t="inlineStr">
        <is>
          <t>新剧</t>
        </is>
      </c>
      <c r="I329"/>
      <c r="J329" t="inlineStr">
        <is>
          <t>ReelShort</t>
        </is>
      </c>
      <c r="K329" t="inlineStr">
        <is>
          <t>5065815</t>
        </is>
      </c>
      <c r="L329"/>
      <c r="M329"/>
      <c r="N329"/>
      <c r="O329"/>
      <c r="P329" t="inlineStr">
        <is>
          <t>英语</t>
        </is>
      </c>
      <c r="Q329"/>
      <c r="R329" t="inlineStr">
        <is>
          <t>active</t>
        </is>
      </c>
      <c r="S329"/>
      <c r="T329" t="inlineStr">
        <is>
          <t>否</t>
        </is>
      </c>
      <c r="U329" t="inlineStr">
        <is>
          <t>李建卓</t>
        </is>
      </c>
      <c r="V329" s="5">
        <v>46303.58875</v>
      </c>
      <c r="W329" s="5">
        <v>46303.59815972222</v>
      </c>
      <c r="X329"/>
      <c r="Y329"/>
      <c r="Z329"/>
    </row>
    <row r="330" ht="25.5" customHeight="1">
      <c r="A330" t="inlineStr">
        <is>
          <t>SD-000404</t>
        </is>
      </c>
      <c r="B330" t="inlineStr">
        <is>
          <t>She Donated Her Cornea To The Blind Tyrant</t>
        </is>
      </c>
      <c r="C330" t="inlineStr">
        <is>
          <t>高璇</t>
        </is>
      </c>
      <c r="D330"/>
      <c r="E330"/>
      <c r="F330"/>
      <c r="G330" s="4">
        <v>46277</v>
      </c>
      <c r="H330" t="inlineStr">
        <is>
          <t>在推</t>
        </is>
      </c>
      <c r="I330"/>
      <c r="J330"/>
      <c r="K330"/>
      <c r="L330"/>
      <c r="M330"/>
      <c r="N330"/>
      <c r="O330"/>
      <c r="P330"/>
      <c r="Q330"/>
      <c r="R330"/>
      <c r="S330"/>
      <c r="T330" t="inlineStr">
        <is>
          <t>否</t>
        </is>
      </c>
      <c r="U330" t="inlineStr">
        <is>
          <t>高璇</t>
        </is>
      </c>
      <c r="V330" s="5">
        <v>46303.59291666667</v>
      </c>
      <c r="W330" s="5">
        <v>46303.59675925926</v>
      </c>
      <c r="X330"/>
      <c r="Y330"/>
      <c r="Z330"/>
    </row>
    <row r="331" ht="25.5" customHeight="1">
      <c r="A331" t="inlineStr">
        <is>
          <t>SD-000405</t>
        </is>
      </c>
      <c r="B331" t="inlineStr">
        <is>
          <t>After I Treated the Lion Prince’s Secret Ailment, He Won’t Let Me Go</t>
        </is>
      </c>
      <c r="C331" t="inlineStr">
        <is>
          <t>高璇</t>
        </is>
      </c>
      <c r="D331"/>
      <c r="E331"/>
      <c r="F331"/>
      <c r="G331" s="4">
        <v>46275</v>
      </c>
      <c r="H331" t="inlineStr">
        <is>
          <t>在推</t>
        </is>
      </c>
      <c r="I331"/>
      <c r="J331"/>
      <c r="K331"/>
      <c r="L331"/>
      <c r="M331"/>
      <c r="N331"/>
      <c r="O331"/>
      <c r="P331"/>
      <c r="Q331"/>
      <c r="R331"/>
      <c r="S331"/>
      <c r="T331" t="inlineStr">
        <is>
          <t>否</t>
        </is>
      </c>
      <c r="U331" t="inlineStr">
        <is>
          <t>高璇</t>
        </is>
      </c>
      <c r="V331" s="5">
        <v>46303.59446759259</v>
      </c>
      <c r="W331" s="5">
        <v>46303.59569444445</v>
      </c>
      <c r="X331"/>
      <c r="Y331"/>
      <c r="Z331"/>
    </row>
    <row r="332" ht="25.5" customHeight="1">
      <c r="A332" t="inlineStr">
        <is>
          <t>SD-000406</t>
        </is>
      </c>
      <c r="B332" t="inlineStr">
        <is>
          <t>Man to Man</t>
        </is>
      </c>
      <c r="C332" t="inlineStr">
        <is>
          <t>高璇</t>
        </is>
      </c>
      <c r="D332"/>
      <c r="E332"/>
      <c r="F332"/>
      <c r="G332" s="4">
        <v>46216</v>
      </c>
      <c r="H332" t="inlineStr">
        <is>
          <t>老剧</t>
        </is>
      </c>
      <c r="I332"/>
      <c r="J332"/>
      <c r="K332"/>
      <c r="L332"/>
      <c r="M332"/>
      <c r="N332"/>
      <c r="O332"/>
      <c r="P332"/>
      <c r="Q332"/>
      <c r="R332"/>
      <c r="S332"/>
      <c r="T332" t="inlineStr">
        <is>
          <t>否</t>
        </is>
      </c>
      <c r="U332" t="inlineStr">
        <is>
          <t>高璇</t>
        </is>
      </c>
      <c r="V332" s="5">
        <v>46303.60894675926</v>
      </c>
      <c r="W332" s="5">
        <v>46303.60917824074</v>
      </c>
      <c r="X332"/>
      <c r="Y332"/>
      <c r="Z332"/>
    </row>
    <row r="333" ht="25.5" customHeight="1">
      <c r="A333" t="inlineStr">
        <is>
          <t>SD-000407</t>
        </is>
      </c>
      <c r="B333" t="inlineStr">
        <is>
          <t>Heat Wave Rivals Bound to My Stepbrother</t>
        </is>
      </c>
      <c r="C333" t="inlineStr">
        <is>
          <t>高璇</t>
        </is>
      </c>
      <c r="D333"/>
      <c r="E333"/>
      <c r="F333"/>
      <c r="G333" s="4">
        <v>46301</v>
      </c>
      <c r="H333" t="inlineStr">
        <is>
          <t>新剧</t>
        </is>
      </c>
      <c r="I333"/>
      <c r="J333"/>
      <c r="K333"/>
      <c r="L333"/>
      <c r="M333"/>
      <c r="N333"/>
      <c r="O333"/>
      <c r="P333"/>
      <c r="Q333"/>
      <c r="R333"/>
      <c r="S333"/>
      <c r="T333" t="inlineStr">
        <is>
          <t>否</t>
        </is>
      </c>
      <c r="U333" t="inlineStr">
        <is>
          <t>高璇</t>
        </is>
      </c>
      <c r="V333" s="5">
        <v>46303.61143518519</v>
      </c>
      <c r="W333" s="5">
        <v>46303.69432870371</v>
      </c>
      <c r="X333"/>
      <c r="Y333"/>
      <c r="Z333"/>
    </row>
    <row r="334" ht="25.5" customHeight="1">
      <c r="A334" t="inlineStr">
        <is>
          <t>SD-000408</t>
        </is>
      </c>
      <c r="B334" t="inlineStr">
        <is>
          <t>Five Keys, One Hidden King</t>
        </is>
      </c>
      <c r="C334"/>
      <c r="D334"/>
      <c r="E334"/>
      <c r="F334"/>
      <c r="G334" s="4"/>
      <c r="H334"/>
      <c r="I334"/>
      <c r="J334" t="inlineStr">
        <is>
          <t>ReelShort</t>
        </is>
      </c>
      <c r="K334"/>
      <c r="L334"/>
      <c r="M334"/>
      <c r="N334"/>
      <c r="O334"/>
      <c r="P334"/>
      <c r="Q334"/>
      <c r="R334" t="inlineStr">
        <is>
          <t>active</t>
        </is>
      </c>
      <c r="S334" t="inlineStr">
        <is>
          <t>SR-001336,SR-001340,SR-001335,SR-001337,SR-001338,SR-001339</t>
        </is>
      </c>
      <c r="T334" t="inlineStr">
        <is>
          <t>是</t>
        </is>
      </c>
      <c r="U334" t="inlineStr">
        <is>
          <t>王志彪</t>
        </is>
      </c>
      <c r="V334" s="5">
        <v>46303.708645833336</v>
      </c>
      <c r="W334" s="5">
        <v>46303.71037037037</v>
      </c>
      <c r="X334"/>
      <c r="Y334"/>
      <c r="Z334"/>
    </row>
    <row r="335" ht="25.5" customHeight="1">
      <c r="A335" t="inlineStr">
        <is>
          <t>SD-000409</t>
        </is>
      </c>
      <c r="B335" t="inlineStr">
        <is>
          <t>Fake Dating My Football Rival</t>
        </is>
      </c>
      <c r="C335" t="inlineStr">
        <is>
          <t>高璇</t>
        </is>
      </c>
      <c r="D335"/>
      <c r="E335"/>
      <c r="F335"/>
      <c r="G335" s="4">
        <v>46287</v>
      </c>
      <c r="H335" t="inlineStr">
        <is>
          <t>在推</t>
        </is>
      </c>
      <c r="I335"/>
      <c r="J335"/>
      <c r="K335"/>
      <c r="L335"/>
      <c r="M335"/>
      <c r="N335"/>
      <c r="O335"/>
      <c r="P335"/>
      <c r="Q335"/>
      <c r="R335"/>
      <c r="S335"/>
      <c r="T335" t="inlineStr">
        <is>
          <t>否</t>
        </is>
      </c>
      <c r="U335" t="inlineStr">
        <is>
          <t>高璇</t>
        </is>
      </c>
      <c r="V335" s="5">
        <v>46303.72740740741</v>
      </c>
      <c r="W335" s="5">
        <v>46303.72766203704</v>
      </c>
      <c r="X335"/>
      <c r="Y335"/>
      <c r="Z335"/>
    </row>
    <row r="336" ht="25.5" customHeight="1">
      <c r="A336" t="inlineStr">
        <is>
          <t>SD-000410</t>
        </is>
      </c>
      <c r="B336" t="inlineStr">
        <is>
          <t>The Angel King Wants My First Night</t>
        </is>
      </c>
      <c r="C336" t="inlineStr">
        <is>
          <t>张凯风</t>
        </is>
      </c>
      <c r="D336" t="inlineStr">
        <is>
          <t>Phone-20</t>
        </is>
      </c>
      <c r="E336" t="inlineStr">
        <is>
          <t>magnoliaisabella64</t>
        </is>
      </c>
      <c r="F336" t="inlineStr">
        <is>
          <t>lgbtq</t>
        </is>
      </c>
      <c r="G336" s="4">
        <v>46300</v>
      </c>
      <c r="H336" t="inlineStr">
        <is>
          <t>新剧</t>
        </is>
      </c>
      <c r="I336"/>
      <c r="J336" t="inlineStr">
        <is>
          <t>ReelShort</t>
        </is>
      </c>
      <c r="K336" t="inlineStr">
        <is>
          <t>5070002</t>
        </is>
      </c>
      <c r="L336"/>
      <c r="M336"/>
      <c r="N336"/>
      <c r="O336"/>
      <c r="P336" t="inlineStr">
        <is>
          <t>英语</t>
        </is>
      </c>
      <c r="Q336"/>
      <c r="R336" t="inlineStr">
        <is>
          <t>active</t>
        </is>
      </c>
      <c r="S336"/>
      <c r="T336" t="inlineStr">
        <is>
          <t>否</t>
        </is>
      </c>
      <c r="U336" t="inlineStr">
        <is>
          <t>张凯风</t>
        </is>
      </c>
      <c r="V336" s="5">
        <v>46303.7465625</v>
      </c>
      <c r="W336" s="5">
        <v>46303.74721064815</v>
      </c>
      <c r="X336"/>
      <c r="Y336"/>
      <c r="Z336"/>
    </row>
    <row r="337" ht="25.5" customHeight="1">
      <c r="A337" t="inlineStr">
        <is>
          <t>SD-000411</t>
        </is>
      </c>
      <c r="B337" t="inlineStr">
        <is>
          <t>The Alpha's Runaway Bride</t>
        </is>
      </c>
      <c r="C337"/>
      <c r="D337"/>
      <c r="E337"/>
      <c r="F337"/>
      <c r="G337" s="4">
        <v>46300</v>
      </c>
      <c r="H337" t="inlineStr">
        <is>
          <t>新剧</t>
        </is>
      </c>
      <c r="I337"/>
      <c r="J337" t="inlineStr">
        <is>
          <t>ReelShort</t>
        </is>
      </c>
      <c r="K337"/>
      <c r="L337"/>
      <c r="M337"/>
      <c r="N337"/>
      <c r="O337"/>
      <c r="P337"/>
      <c r="Q337"/>
      <c r="R337" t="inlineStr">
        <is>
          <t>active</t>
        </is>
      </c>
      <c r="S337" t="inlineStr">
        <is>
          <t>SR-001562,SR-001563,SR-001564</t>
        </is>
      </c>
      <c r="T337" t="inlineStr">
        <is>
          <t>是</t>
        </is>
      </c>
      <c r="U337" t="inlineStr">
        <is>
          <t>Social</t>
        </is>
      </c>
      <c r="V337" s="5">
        <v>46303.771365740744</v>
      </c>
      <c r="W337" s="5">
        <v>46303.77311342592</v>
      </c>
      <c r="X337"/>
      <c r="Y337"/>
      <c r="Z337"/>
    </row>
  </sheetData>
  <dataValidations count="6">
    <dataValidation allowBlank="false" sqref="I2:I336" type="list">
      <formula1>"在推,新剧,老剧"</formula1>
    </dataValidation>
    <dataValidation allowBlank="false" sqref="J2:J336" type="list">
      <formula1>"ReelShort,DramaBox,ShortMax,TopShort,其他,MoboReels"</formula1>
    </dataValidation>
    <dataValidation allowBlank="false" sqref="O2:O336" type="list">
      <formula1>"未发,重养,发布中"</formula1>
    </dataValidation>
    <dataValidation allowBlank="false" sqref="P2:P336" type="list">
      <formula1>"英语,保加利亚语,韩语,西班牙语,日语,越南语,俄语,繁中,葡萄牙语,泰语,印尼语,德语,法语,波兰语,土耳其语,意大利语,阿拉伯语,罗马尼亚语,捷克语"</formula1>
    </dataValidation>
    <dataValidation allowBlank="false" sqref="R2:R336" type="list">
      <formula1>"active,archived"</formula1>
    </dataValidation>
    <dataValidation allowBlank="false" sqref="Y2:Y336" type="list">
      <formula1>"未匹配,待确认,已确认,有冲突"</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s>
  <sheetData>
    <row r="1" ht="13" customHeight="1">
      <c r="A1" s="1" t="inlineStr">
        <is>
          <t>Post ID</t>
        </is>
      </c>
      <c r="B1" s="1" t="inlineStr">
        <is>
          <t>发布时间</t>
        </is>
      </c>
      <c r="C1" s="1" t="inlineStr">
        <is>
          <t>账号</t>
        </is>
      </c>
      <c r="D1" s="1" t="inlineStr">
        <is>
          <t>快照日期</t>
        </is>
      </c>
      <c r="E1" s="1" t="inlineStr">
        <is>
          <t>采集时间</t>
        </is>
      </c>
      <c r="F1" s="1" t="inlineStr">
        <is>
          <t>视频链接</t>
        </is>
      </c>
      <c r="G1" s="1" t="inlineStr">
        <is>
          <t>播放量</t>
        </is>
      </c>
      <c r="H1" s="1" t="inlineStr">
        <is>
          <t>点赞</t>
        </is>
      </c>
      <c r="I1" s="1" t="inlineStr">
        <is>
          <t>评论</t>
        </is>
      </c>
      <c r="J1" s="1" t="inlineStr">
        <is>
          <t>收藏</t>
        </is>
      </c>
      <c r="K1" s="1" t="inlineStr">
        <is>
          <t>转发</t>
        </is>
      </c>
      <c r="L1" s="1" t="inlineStr">
        <is>
          <t>业务</t>
        </is>
      </c>
      <c r="M1" s="1" t="inlineStr">
        <is>
          <t>采集状态</t>
        </is>
      </c>
      <c r="N1" s="1" t="inlineStr">
        <is>
          <t>缺失字段</t>
        </is>
      </c>
      <c r="O1" s="1" t="inlineStr">
        <is>
          <t>来源 run_id</t>
        </is>
      </c>
      <c r="P1" s="1" t="inlineStr">
        <is>
          <t>Base 同步时间</t>
        </is>
      </c>
      <c r="Q1" s="1" t="inlineStr">
        <is>
          <t>关联发布记录</t>
        </is>
      </c>
      <c r="R1" s="1" t="inlineStr">
        <is>
          <t>账号名</t>
        </is>
      </c>
      <c r="S1" s="1" t="inlineStr">
        <is>
          <t>Caption</t>
        </is>
      </c>
    </row>
    <row r="2" ht="25.5" customHeight="1">
      <c r="A2" t="inlineStr">
        <is>
          <t>7661912847693188365</t>
        </is>
      </c>
      <c r="B2" s="3">
        <v>46216.979166666664</v>
      </c>
      <c r="C2" t="inlineStr">
        <is>
          <t>astrologywiki</t>
        </is>
      </c>
      <c r="D2" s="4">
        <v>46276</v>
      </c>
      <c r="E2" s="3">
        <v>46276.502233796295</v>
      </c>
      <c r="F2" s="2" t="str">
        <f>=HYPERLINK("https://www.tiktok.com/@astrologywiki/video/7661912847693188365", "https://www.tiktok.com/@astrologywiki/video/7661912847693188365")</f>
        <v>https://www.tiktok.com/@astrologywiki/video/7661912847693188365</v>
      </c>
      <c r="G2">
        <v>1149</v>
      </c>
      <c r="H2">
        <v>17</v>
      </c>
      <c r="I2">
        <v>0</v>
      </c>
      <c r="J2">
        <v>0</v>
      </c>
      <c r="K2">
        <v>1</v>
      </c>
      <c r="L2" t="inlineStr">
        <is>
          <t>short-drama</t>
        </is>
      </c>
      <c r="M2" t="inlineStr">
        <is>
          <t>complete</t>
        </is>
      </c>
      <c r="N2"/>
      <c r="O2" t="inlineStr">
        <is>
          <t>SDRUN-20260911-120254</t>
        </is>
      </c>
      <c r="P2" s="3">
        <v>46276.5090625</v>
      </c>
      <c r="Q2"/>
      <c r="R2" t="inlineStr">
        <is>
          <t>astrologywiki</t>
        </is>
      </c>
      <c r="S2" t="inlineStr">
        <is>
          <t>July 14, 2026 · Cancer New Moon  What no longer feels like home?  Check where Cancer lands in your birth chart. astrologywiki.com/q1antwecmyhpax #astrology #astrologytiktok #cancer #cancermoon</t>
        </is>
      </c>
    </row>
    <row r="3" ht="25.5" customHeight="1">
      <c r="A3" t="inlineStr">
        <is>
          <t>7662213851680738574</t>
        </is>
      </c>
      <c r="B3" s="3">
        <v>46217.46074074074</v>
      </c>
      <c r="C3"/>
      <c r="D3" s="4">
        <v>46276</v>
      </c>
      <c r="E3" s="3">
        <v>46276.502233796295</v>
      </c>
      <c r="F3" s="2" t="str">
        <f>=HYPERLINK("https://www.tiktok.com/@shirley527146/video/7662213851680738574", "https://www.tiktok.com/@shirley527146/video/7662213851680738574")</f>
        <v>https://www.tiktok.com/@shirley527146/video/7662213851680738574</v>
      </c>
      <c r="G3">
        <v>140</v>
      </c>
      <c r="H3">
        <v>0</v>
      </c>
      <c r="I3">
        <v>0</v>
      </c>
      <c r="J3">
        <v>0</v>
      </c>
      <c r="K3">
        <v>0</v>
      </c>
      <c r="L3" t="inlineStr">
        <is>
          <t>short-drama</t>
        </is>
      </c>
      <c r="M3" t="inlineStr">
        <is>
          <t>complete</t>
        </is>
      </c>
      <c r="N3"/>
      <c r="O3" t="inlineStr">
        <is>
          <t>SDRUN-20260911-120254</t>
        </is>
      </c>
      <c r="P3" s="3">
        <v>46276.5090625</v>
      </c>
      <c r="Q3"/>
      <c r="R3"/>
      <c r="S3" t="inlineStr">
        <is>
          <t xml:space="preserve">When friends ask me for astrology advice #astrology #bigthree #birthchart #astrologyreadings </t>
        </is>
      </c>
    </row>
    <row r="4" ht="25.5" customHeight="1">
      <c r="A4" t="inlineStr">
        <is>
          <t>7662319263247568141</t>
        </is>
      </c>
      <c r="B4" s="3">
        <v>46218.02013888889</v>
      </c>
      <c r="C4"/>
      <c r="D4" s="4">
        <v>46276</v>
      </c>
      <c r="E4" s="3">
        <v>46276.502233796295</v>
      </c>
      <c r="F4" s="2" t="str">
        <f>=HYPERLINK("https://www.tiktok.com/@shirley527146/video/7662319263247568141", "https://www.tiktok.com/@shirley527146/video/7662319263247568141")</f>
        <v>https://www.tiktok.com/@shirley527146/video/7662319263247568141</v>
      </c>
      <c r="G4">
        <v>204</v>
      </c>
      <c r="H4">
        <v>1</v>
      </c>
      <c r="I4">
        <v>0</v>
      </c>
      <c r="J4">
        <v>1</v>
      </c>
      <c r="K4">
        <v>0</v>
      </c>
      <c r="L4" t="inlineStr">
        <is>
          <t>short-drama</t>
        </is>
      </c>
      <c r="M4" t="inlineStr">
        <is>
          <t>complete</t>
        </is>
      </c>
      <c r="N4"/>
      <c r="O4" t="inlineStr">
        <is>
          <t>SDRUN-20260911-120254</t>
        </is>
      </c>
      <c r="P4" s="3">
        <v>46276.5090625</v>
      </c>
      <c r="Q4"/>
      <c r="R4"/>
      <c r="S4" t="inlineStr">
        <is>
          <t xml:space="preserve">Found astrologywiki does synastry charts and test me and my bf #astrology #synastry #couplecheck #birthchart </t>
        </is>
      </c>
    </row>
    <row r="5" ht="25.5" customHeight="1">
      <c r="A5" t="inlineStr">
        <is>
          <t>7662650075671317774</t>
        </is>
      </c>
      <c r="B5" s="3">
        <v>46218.947222222225</v>
      </c>
      <c r="C5"/>
      <c r="D5" s="4">
        <v>46276</v>
      </c>
      <c r="E5" s="3">
        <v>46276.502233796295</v>
      </c>
      <c r="F5" s="2" t="str">
        <f>=HYPERLINK("https://www.tiktok.com/@shirley527146/video/7662650075671317774", "https://www.tiktok.com/@shirley527146/video/7662650075671317774")</f>
        <v>https://www.tiktok.com/@shirley527146/video/7662650075671317774</v>
      </c>
      <c r="G5">
        <v>191</v>
      </c>
      <c r="H5">
        <v>3</v>
      </c>
      <c r="I5">
        <v>0</v>
      </c>
      <c r="J5">
        <v>0</v>
      </c>
      <c r="K5">
        <v>0</v>
      </c>
      <c r="L5" t="inlineStr">
        <is>
          <t>short-drama</t>
        </is>
      </c>
      <c r="M5" t="inlineStr">
        <is>
          <t>complete</t>
        </is>
      </c>
      <c r="N5"/>
      <c r="O5" t="inlineStr">
        <is>
          <t>SDRUN-20260911-120254</t>
        </is>
      </c>
      <c r="P5" s="3">
        <v>46276.5090625</v>
      </c>
      <c r="Q5"/>
      <c r="R5"/>
      <c r="S5" t="inlineStr">
        <is>
          <t xml:space="preserve">Literally me right now #astrology #birthchart #astrologywiki </t>
        </is>
      </c>
    </row>
    <row r="6" ht="25.5" customHeight="1">
      <c r="A6" t="inlineStr">
        <is>
          <t>7663456266794142990</t>
        </is>
      </c>
      <c r="B6" s="3">
        <v>46220.809432870374</v>
      </c>
      <c r="C6"/>
      <c r="D6" s="4">
        <v>46276</v>
      </c>
      <c r="E6" s="3">
        <v>46276.502233796295</v>
      </c>
      <c r="F6" s="2" t="str">
        <f>=HYPERLINK("https://www.tiktok.com/@shirley527146/video/7663456266794142990", "https://www.tiktok.com/@shirley527146/video/7663456266794142990")</f>
        <v>https://www.tiktok.com/@shirley527146/video/7663456266794142990</v>
      </c>
      <c r="G6">
        <v>0</v>
      </c>
      <c r="H6">
        <v>0</v>
      </c>
      <c r="I6">
        <v>0</v>
      </c>
      <c r="J6">
        <v>0</v>
      </c>
      <c r="K6">
        <v>0</v>
      </c>
      <c r="L6" t="inlineStr">
        <is>
          <t>short-drama</t>
        </is>
      </c>
      <c r="M6" t="inlineStr">
        <is>
          <t>complete</t>
        </is>
      </c>
      <c r="N6"/>
      <c r="O6" t="inlineStr">
        <is>
          <t>SDRUN-20260911-120254</t>
        </is>
      </c>
      <c r="P6" s="3">
        <v>46276.5090625</v>
      </c>
      <c r="Q6"/>
      <c r="R6"/>
      <c r="S6" t="inlineStr">
        <is>
          <t xml:space="preserve">Checking my transit before the day starts #transit #astrology </t>
        </is>
      </c>
    </row>
    <row r="7" ht="25.5" customHeight="1">
      <c r="A7" t="inlineStr">
        <is>
          <t>7663445797949721869</t>
        </is>
      </c>
      <c r="B7" s="3">
        <v>46221.875</v>
      </c>
      <c r="C7" t="inlineStr">
        <is>
          <t>astrologywiki</t>
        </is>
      </c>
      <c r="D7" s="4">
        <v>46276</v>
      </c>
      <c r="E7" s="3">
        <v>46276.502233796295</v>
      </c>
      <c r="F7" s="2" t="str">
        <f>=HYPERLINK("https://www.tiktok.com/@astrologywiki/video/7663445797949721869", "https://www.tiktok.com/@astrologywiki/video/7663445797949721869")</f>
        <v>https://www.tiktok.com/@astrologywiki/video/7663445797949721869</v>
      </c>
      <c r="G7">
        <v>685</v>
      </c>
      <c r="H7">
        <v>21</v>
      </c>
      <c r="I7">
        <v>1</v>
      </c>
      <c r="J7">
        <v>8</v>
      </c>
      <c r="K7">
        <v>1</v>
      </c>
      <c r="L7" t="inlineStr">
        <is>
          <t>short-drama</t>
        </is>
      </c>
      <c r="M7" t="inlineStr">
        <is>
          <t>complete</t>
        </is>
      </c>
      <c r="N7"/>
      <c r="O7" t="inlineStr">
        <is>
          <t>SDRUN-20260911-120254</t>
        </is>
      </c>
      <c r="P7" s="3">
        <v>46276.5090625</v>
      </c>
      <c r="Q7"/>
      <c r="R7" t="inlineStr">
        <is>
          <t>astrologywiki</t>
        </is>
      </c>
      <c r="S7" t="inlineStr">
        <is>
          <t>July 19th. Jupiter, Pluto, Uranus, Neptune — all at 4 degrees. This hasn't happened in decades. #astrology #astrologytiktok #alignment</t>
        </is>
      </c>
    </row>
    <row r="8" ht="25.5" customHeight="1">
      <c r="A8" t="inlineStr">
        <is>
          <t>7664956765871574285</t>
        </is>
      </c>
      <c r="B8" s="3">
        <v>46224.958333333336</v>
      </c>
      <c r="C8" t="inlineStr">
        <is>
          <t>astrologywiki</t>
        </is>
      </c>
      <c r="D8" s="4">
        <v>46276</v>
      </c>
      <c r="E8" s="3">
        <v>46276.502233796295</v>
      </c>
      <c r="F8" s="2" t="str">
        <f>=HYPERLINK("https://www.tiktok.com/@astrologywiki/video/7664956765871574285", "https://www.tiktok.com/@astrologywiki/video/7664956765871574285")</f>
        <v>https://www.tiktok.com/@astrologywiki/video/7664956765871574285</v>
      </c>
      <c r="G8">
        <v>486</v>
      </c>
      <c r="H8">
        <v>43</v>
      </c>
      <c r="I8">
        <v>4</v>
      </c>
      <c r="J8">
        <v>5</v>
      </c>
      <c r="K8">
        <v>0</v>
      </c>
      <c r="L8" t="inlineStr">
        <is>
          <t>short-drama</t>
        </is>
      </c>
      <c r="M8" t="inlineStr">
        <is>
          <t>complete</t>
        </is>
      </c>
      <c r="N8"/>
      <c r="O8" t="inlineStr">
        <is>
          <t>SDRUN-20260911-120254</t>
        </is>
      </c>
      <c r="P8" s="3">
        <v>46276.5090625</v>
      </c>
      <c r="Q8"/>
      <c r="R8" t="inlineStr">
        <is>
          <t>astrologywiki</t>
        </is>
      </c>
      <c r="S8" t="inlineStr">
        <is>
          <t>The Sun enters Leo tomorrow. If you've felt invisible for the last month — that chapter is closing. #astrology #leo #zodiacsigns</t>
        </is>
      </c>
    </row>
    <row r="9" ht="25.5" customHeight="1">
      <c r="A9" t="inlineStr">
        <is>
          <t>7665989928840367374</t>
        </is>
      </c>
      <c r="B9" s="3">
        <v>46227.899305555555</v>
      </c>
      <c r="C9" t="inlineStr">
        <is>
          <t>astrologywiki</t>
        </is>
      </c>
      <c r="D9" s="4">
        <v>46276</v>
      </c>
      <c r="E9" s="3">
        <v>46276.502233796295</v>
      </c>
      <c r="F9" s="2" t="str">
        <f>=HYPERLINK("https://www.tiktok.com/@astrologywiki/video/7665989928840367374", "https://www.tiktok.com/@astrologywiki/video/7665989928840367374")</f>
        <v>https://www.tiktok.com/@astrologywiki/video/7665989928840367374</v>
      </c>
      <c r="G9">
        <v>957</v>
      </c>
      <c r="H9">
        <v>74</v>
      </c>
      <c r="I9">
        <v>1</v>
      </c>
      <c r="J9">
        <v>5</v>
      </c>
      <c r="K9">
        <v>2</v>
      </c>
      <c r="L9" t="inlineStr">
        <is>
          <t>short-drama</t>
        </is>
      </c>
      <c r="M9" t="inlineStr">
        <is>
          <t>complete</t>
        </is>
      </c>
      <c r="N9"/>
      <c r="O9" t="inlineStr">
        <is>
          <t>SDRUN-20260911-120254</t>
        </is>
      </c>
      <c r="P9" s="3">
        <v>46276.5090625</v>
      </c>
      <c r="Q9"/>
      <c r="R9" t="inlineStr">
        <is>
          <t>astrologywiki</t>
        </is>
      </c>
      <c r="S9" t="inlineStr">
        <is>
          <t>Saturn stations retrograde in Aries — July 26th through mid-December. The first Saturn Rx in Aries since 1998. Everything initiated too fast this year gets pressure-tested. Where does Aries fall in your chart? That's the area under review 👇 #SaturnRetrograde #SaturnInAries #astrologyfyp</t>
        </is>
      </c>
    </row>
    <row r="10" ht="25.5" customHeight="1">
      <c r="A10" t="inlineStr">
        <is>
          <t>7667531650326105357</t>
        </is>
      </c>
      <c r="B10" s="3">
        <v>46231.79175925926</v>
      </c>
      <c r="C10" t="inlineStr">
        <is>
          <t>astrologywiki</t>
        </is>
      </c>
      <c r="D10" s="4">
        <v>46276</v>
      </c>
      <c r="E10" s="3">
        <v>46276.502233796295</v>
      </c>
      <c r="F10" s="2" t="str">
        <f>=HYPERLINK("https://www.tiktok.com/@astrologywiki/photo/7667531650326105357", "https://www.tiktok.com/@astrologywiki/photo/7667531650326105357")</f>
        <v>https://www.tiktok.com/@astrologywiki/photo/7667531650326105357</v>
      </c>
      <c r="G10">
        <v>660</v>
      </c>
      <c r="H10">
        <v>18</v>
      </c>
      <c r="I10">
        <v>1</v>
      </c>
      <c r="J10">
        <v>0</v>
      </c>
      <c r="K10">
        <v>0</v>
      </c>
      <c r="L10" t="inlineStr">
        <is>
          <t>short-drama</t>
        </is>
      </c>
      <c r="M10" t="inlineStr">
        <is>
          <t>complete</t>
        </is>
      </c>
      <c r="N10"/>
      <c r="O10" t="inlineStr">
        <is>
          <t>SDRUN-20260911-120254</t>
        </is>
      </c>
      <c r="P10" s="3">
        <v>46276.5090625</v>
      </c>
      <c r="Q10"/>
      <c r="R10" t="inlineStr">
        <is>
          <t>astrologywiki</t>
        </is>
      </c>
      <c r="S10" t="inlineStr">
        <is>
          <t>Two eclipses in two weeks. Save this one. #astrology #august2026 #eclipse</t>
        </is>
      </c>
    </row>
    <row r="11" ht="25.5" customHeight="1">
      <c r="A11" t="inlineStr">
        <is>
          <t>7669738516435176718</t>
        </is>
      </c>
      <c r="B11" s="3">
        <v>46237.916666666664</v>
      </c>
      <c r="C11" t="inlineStr">
        <is>
          <t>astrologywiki</t>
        </is>
      </c>
      <c r="D11" s="4">
        <v>46276</v>
      </c>
      <c r="E11" s="3">
        <v>46276.502233796295</v>
      </c>
      <c r="F11" s="2" t="str">
        <f>=HYPERLINK("https://www.tiktok.com/@astrologywiki/video/7669738516435176718", "https://www.tiktok.com/@astrologywiki/video/7669738516435176718")</f>
        <v>https://www.tiktok.com/@astrologywiki/video/7669738516435176718</v>
      </c>
      <c r="G11">
        <v>729</v>
      </c>
      <c r="H11">
        <v>37</v>
      </c>
      <c r="I11">
        <v>1</v>
      </c>
      <c r="J11">
        <v>5</v>
      </c>
      <c r="K11">
        <v>0</v>
      </c>
      <c r="L11" t="inlineStr">
        <is>
          <t>short-drama</t>
        </is>
      </c>
      <c r="M11" t="inlineStr">
        <is>
          <t>complete</t>
        </is>
      </c>
      <c r="N11"/>
      <c r="O11" t="inlineStr">
        <is>
          <t>SDRUN-20260911-120254</t>
        </is>
      </c>
      <c r="P11" s="3">
        <v>46276.5090625</v>
      </c>
      <c r="Q11"/>
      <c r="R11" t="inlineStr">
        <is>
          <t>astrologywiki</t>
        </is>
      </c>
      <c r="S11" t="inlineStr">
        <is>
          <t>Mars enters Cancer August 11. You might start feeling protective over things you can't quite name. This is why. #marsincancer #astrology #august2026 #zodiacsigns</t>
        </is>
      </c>
    </row>
    <row r="12" ht="25.5" customHeight="1">
      <c r="A12" t="inlineStr">
        <is>
          <t>7671198276447702286</t>
        </is>
      </c>
      <c r="B12" s="3">
        <v>46243.93402777778</v>
      </c>
      <c r="C12" t="inlineStr">
        <is>
          <t>astrologywiki</t>
        </is>
      </c>
      <c r="D12" s="4">
        <v>46276</v>
      </c>
      <c r="E12" s="3">
        <v>46276.502233796295</v>
      </c>
      <c r="F12" s="2" t="str">
        <f>=HYPERLINK("https://www.tiktok.com/@astrologywiki/video/7671198276447702286", "https://www.tiktok.com/@astrologywiki/video/7671198276447702286")</f>
        <v>https://www.tiktok.com/@astrologywiki/video/7671198276447702286</v>
      </c>
      <c r="G12">
        <v>609</v>
      </c>
      <c r="H12">
        <v>13</v>
      </c>
      <c r="I12">
        <v>0</v>
      </c>
      <c r="J12">
        <v>2</v>
      </c>
      <c r="K12">
        <v>3</v>
      </c>
      <c r="L12" t="inlineStr">
        <is>
          <t>short-drama</t>
        </is>
      </c>
      <c r="M12" t="inlineStr">
        <is>
          <t>complete</t>
        </is>
      </c>
      <c r="N12"/>
      <c r="O12" t="inlineStr">
        <is>
          <t>SDRUN-20260911-120254</t>
        </is>
      </c>
      <c r="P12" s="3">
        <v>46276.5090625</v>
      </c>
      <c r="Q12"/>
      <c r="R12" t="inlineStr">
        <is>
          <t>astrologywiki</t>
        </is>
      </c>
      <c r="S12" t="inlineStr">
        <is>
          <t>The August 12 total solar eclipse lands at 20° Leo. The house it activates shows where visibility, creativity and self-expression may be coming into focus. Watching the eclipse? Use certified eclipse glasses or an indirect viewing method. Regular sunglasses are not safe. #astrology #august2026 #leo #leoeclipse #astrologyfyp</t>
        </is>
      </c>
    </row>
    <row r="13" ht="25.5" customHeight="1">
      <c r="A13" t="inlineStr">
        <is>
          <t>7673099984472034574</t>
        </is>
      </c>
      <c r="B13" s="3">
        <v>46246.895833333336</v>
      </c>
      <c r="C13" t="inlineStr">
        <is>
          <t>astrologywiki</t>
        </is>
      </c>
      <c r="D13" s="4">
        <v>46276</v>
      </c>
      <c r="E13" s="3">
        <v>46276.54702546296</v>
      </c>
      <c r="F13" s="2" t="str">
        <f>=HYPERLINK("https://www.tiktok.com/@astrologywiki/video/7673099984472034574", "https://www.tiktok.com/@astrologywiki/video/7673099984472034574")</f>
        <v>https://www.tiktok.com/@astrologywiki/video/7673099984472034574</v>
      </c>
      <c r="G13">
        <v>342</v>
      </c>
      <c r="H13">
        <v>14</v>
      </c>
      <c r="I13">
        <v>0</v>
      </c>
      <c r="J13">
        <v>1</v>
      </c>
      <c r="K13">
        <v>3</v>
      </c>
      <c r="L13" t="inlineStr">
        <is>
          <t>short-drama</t>
        </is>
      </c>
      <c r="M13" t="inlineStr">
        <is>
          <t>complete</t>
        </is>
      </c>
      <c r="N13"/>
      <c r="O13" t="inlineStr">
        <is>
          <t>SDRUN-20260911-130717</t>
        </is>
      </c>
      <c r="P13" s="3">
        <v>46276.56350694445</v>
      </c>
      <c r="Q13"/>
      <c r="R13" t="inlineStr">
        <is>
          <t>astrologywiki</t>
        </is>
      </c>
      <c r="S13" t="inlineStr">
        <is>
          <t>The August 12 solar eclipse falls at 20°02′ Leo, but Leo is not the only sign that may feel it personally. Placements between roughly 15° and 25° of Taurus, Leo, Scorpio and Aquarius sit closest to the eclipse degree. The larger Leo–Aquarius eclipse cycle continues into 2028, so the changes astrologers associate with it are not limited to a single date. Watching the eclipse? Use proper eclipse glasses. Regular sunglasses are not safe. #LeoEclipse #Eclipse #FixedSigns #Astrology</t>
        </is>
      </c>
    </row>
    <row r="14" ht="25.5" customHeight="1">
      <c r="A14" t="inlineStr">
        <is>
          <t>7673456037286006030</t>
        </is>
      </c>
      <c r="B14" s="3">
        <v>46247.9375</v>
      </c>
      <c r="C14" t="inlineStr">
        <is>
          <t>astrologywiki</t>
        </is>
      </c>
      <c r="D14" s="4">
        <v>46276</v>
      </c>
      <c r="E14" s="3">
        <v>46276.54702546296</v>
      </c>
      <c r="F14" s="2" t="str">
        <f>=HYPERLINK("https://www.tiktok.com/@astrologywiki/video/7673456037286006030", "https://www.tiktok.com/@astrologywiki/video/7673456037286006030")</f>
        <v>https://www.tiktok.com/@astrologywiki/video/7673456037286006030</v>
      </c>
      <c r="G14">
        <v>197</v>
      </c>
      <c r="H14">
        <v>0</v>
      </c>
      <c r="I14">
        <v>0</v>
      </c>
      <c r="J14">
        <v>0</v>
      </c>
      <c r="K14">
        <v>0</v>
      </c>
      <c r="L14" t="inlineStr">
        <is>
          <t>short-drama</t>
        </is>
      </c>
      <c r="M14" t="inlineStr">
        <is>
          <t>complete</t>
        </is>
      </c>
      <c r="N14"/>
      <c r="O14" t="inlineStr">
        <is>
          <t>SDRUN-20260911-130717</t>
        </is>
      </c>
      <c r="P14" s="3">
        <v>46276.56350694445</v>
      </c>
      <c r="Q14"/>
      <c r="R14" t="inlineStr">
        <is>
          <t>astrologywiki</t>
        </is>
      </c>
      <c r="S14" t="inlineStr">
        <is>
          <t>Get your Birth Chart in 10 seconds! Free Astrology Readings just for you 👉astrologywiki.com #Astrology #astrology #birthchart ##astrologyfyp</t>
        </is>
      </c>
    </row>
    <row r="15" ht="25.5" customHeight="1">
      <c r="A15" t="inlineStr">
        <is>
          <t>7676012293548772621</t>
        </is>
      </c>
      <c r="B15" s="3">
        <v>46255.11041666667</v>
      </c>
      <c r="C15" t="inlineStr">
        <is>
          <t>miraaastrology</t>
        </is>
      </c>
      <c r="D15" s="4">
        <v>46284</v>
      </c>
      <c r="E15" s="3">
        <v>46284.335277777776</v>
      </c>
      <c r="F15" s="2" t="str">
        <f>=HYPERLINK("https://www.tiktok.com/@miraaastrology/video/7676012293548772621", "https://www.tiktok.com/@miraaastrology/video/7676012293548772621")</f>
        <v>https://www.tiktok.com/@miraaastrology/video/7676012293548772621</v>
      </c>
      <c r="G15">
        <v>690</v>
      </c>
      <c r="H15">
        <v>26</v>
      </c>
      <c r="I15">
        <v>1</v>
      </c>
      <c r="J15">
        <v>2</v>
      </c>
      <c r="K15">
        <v>0</v>
      </c>
      <c r="L15" t="inlineStr">
        <is>
          <t>short-drama</t>
        </is>
      </c>
      <c r="M15" t="inlineStr">
        <is>
          <t>complete</t>
        </is>
      </c>
      <c r="N15"/>
      <c r="O15" t="inlineStr">
        <is>
          <t>SDRUN-20260919-080227</t>
        </is>
      </c>
      <c r="P15" s="3">
        <v>46284.36486111111</v>
      </c>
      <c r="Q15"/>
      <c r="R15" t="inlineStr">
        <is>
          <t>miraaastrology</t>
        </is>
      </c>
      <c r="S15" t="inlineStr">
        <is>
          <t xml:space="preserve">Aries lover may ACT like your partner be aware. If you have trouble with Aries check this #aries #arieslove #astrology #zodiac </t>
        </is>
      </c>
    </row>
    <row r="16" ht="25.5" customHeight="1">
      <c r="A16" t="inlineStr">
        <is>
          <t>7676436427252534542</t>
        </is>
      </c>
      <c r="B16" s="3">
        <v>46255.839583333334</v>
      </c>
      <c r="C16" t="inlineStr">
        <is>
          <t>miraaastrology</t>
        </is>
      </c>
      <c r="D16" s="4">
        <v>46285</v>
      </c>
      <c r="E16" s="3">
        <v>46285.77296296296</v>
      </c>
      <c r="F16" s="2" t="str">
        <f>=HYPERLINK("https://www.tiktok.com/@miraaastrology/video/7676436427252534542", "https://www.tiktok.com/@miraaastrology/video/7676436427252534542")</f>
        <v>https://www.tiktok.com/@miraaastrology/video/7676436427252534542</v>
      </c>
      <c r="G16">
        <v>586</v>
      </c>
      <c r="H16">
        <v>26</v>
      </c>
      <c r="I16">
        <v>1</v>
      </c>
      <c r="J16">
        <v>8</v>
      </c>
      <c r="K16">
        <v>1</v>
      </c>
      <c r="L16" t="inlineStr">
        <is>
          <t>short-drama</t>
        </is>
      </c>
      <c r="M16" t="inlineStr">
        <is>
          <t>complete</t>
        </is>
      </c>
      <c r="N16"/>
      <c r="O16" t="inlineStr">
        <is>
          <t>SDRUN-20260920-183224</t>
        </is>
      </c>
      <c r="P16" s="3">
        <v>46285.80912037037</v>
      </c>
      <c r="Q16"/>
      <c r="R16" t="inlineStr">
        <is>
          <t>miraaastrology</t>
        </is>
      </c>
      <c r="S16" t="inlineStr">
        <is>
          <t xml:space="preserve">Why do virgos ♍️ hurt your feelings? #virgo #astrology #zodiacsigns #fyp </t>
        </is>
      </c>
    </row>
    <row r="17" ht="25.5" customHeight="1">
      <c r="A17" t="inlineStr">
        <is>
          <t>7676440933382098189</t>
        </is>
      </c>
      <c r="B17" s="3">
        <v>46256.84930555556</v>
      </c>
      <c r="C17" t="inlineStr">
        <is>
          <t>miraaastrology</t>
        </is>
      </c>
      <c r="D17" s="4">
        <v>46286</v>
      </c>
      <c r="E17" s="3">
        <v>46286.00829861111</v>
      </c>
      <c r="F17" s="2" t="str">
        <f>=HYPERLINK("https://www.tiktok.com/@miraaastrology/video/7676440933382098189", "https://www.tiktok.com/@miraaastrology/video/7676440933382098189")</f>
        <v>https://www.tiktok.com/@miraaastrology/video/7676440933382098189</v>
      </c>
      <c r="G17">
        <v>3072</v>
      </c>
      <c r="H17">
        <v>149</v>
      </c>
      <c r="I17">
        <v>13</v>
      </c>
      <c r="J17">
        <v>42</v>
      </c>
      <c r="K17">
        <v>43</v>
      </c>
      <c r="L17" t="inlineStr">
        <is>
          <t>short-drama</t>
        </is>
      </c>
      <c r="M17" t="inlineStr">
        <is>
          <t>complete</t>
        </is>
      </c>
      <c r="N17"/>
      <c r="O17" t="inlineStr">
        <is>
          <t>SDRUN-20260921-001137</t>
        </is>
      </c>
      <c r="P17" s="3">
        <v>46286.04252314815</v>
      </c>
      <c r="Q17"/>
      <c r="R17" t="inlineStr">
        <is>
          <t>miraaastrology</t>
        </is>
      </c>
      <c r="S17" t="inlineStr">
        <is>
          <t xml:space="preserve">Scorpio ♏️ and Gemini ♊️ are one of the hardest pairings #astrology #scorpio #gemini #zodiacsigns </t>
        </is>
      </c>
    </row>
    <row r="18" ht="25.5" customHeight="1">
      <c r="A18" t="inlineStr">
        <is>
          <t>7677514436202007822</t>
        </is>
      </c>
      <c r="B18" s="3">
        <v>46258.69328703704</v>
      </c>
      <c r="C18" t="inlineStr">
        <is>
          <t>dramaexpedition</t>
        </is>
      </c>
      <c r="D18" s="4">
        <v>46288</v>
      </c>
      <c r="E18" s="3">
        <v>46288.00881944445</v>
      </c>
      <c r="F18" s="2" t="str">
        <f>=HYPERLINK("https://www.tiktok.com/@dramaexpedition/video/7677514436202007822", "https://www.tiktok.com/@dramaexpedition/video/7677514436202007822")</f>
        <v>https://www.tiktok.com/@dramaexpedition/video/7677514436202007822</v>
      </c>
      <c r="G18">
        <v>309</v>
      </c>
      <c r="H18">
        <v>4</v>
      </c>
      <c r="I18">
        <v>0</v>
      </c>
      <c r="J18">
        <v>2</v>
      </c>
      <c r="K18">
        <v>0</v>
      </c>
      <c r="L18" t="inlineStr">
        <is>
          <t>short-drama</t>
        </is>
      </c>
      <c r="M18" t="inlineStr">
        <is>
          <t>complete</t>
        </is>
      </c>
      <c r="N18"/>
      <c r="O18" t="inlineStr">
        <is>
          <t>SDRUN-20260923-001209</t>
        </is>
      </c>
      <c r="P18" s="3">
        <v>46288.0516087963</v>
      </c>
      <c r="Q18" t="inlineStr">
        <is>
          <t>SR-000001</t>
        </is>
      </c>
      <c r="R18" t="inlineStr">
        <is>
          <t>dramaexpedition</t>
        </is>
      </c>
      <c r="S18" t="inlineStr">
        <is>
          <t xml:space="preserve">Betraying her alpha but got pregnant and have four cubs  view more  🔗LINK IN BIO  #drama #betrayal #alpha </t>
        </is>
      </c>
    </row>
    <row r="19" ht="25.5" customHeight="1">
      <c r="A19" t="inlineStr">
        <is>
          <t>7677545037562989837</t>
        </is>
      </c>
      <c r="B19" s="3">
        <v>46258.77549768519</v>
      </c>
      <c r="C19" t="inlineStr">
        <is>
          <t>dramadetour0</t>
        </is>
      </c>
      <c r="D19" s="4">
        <v>46288</v>
      </c>
      <c r="E19" s="3">
        <v>46288.00881944445</v>
      </c>
      <c r="F19" s="2" t="str">
        <f>=HYPERLINK("https://www.tiktok.com/@dramadetour0/video/7677545037562989837", "https://www.tiktok.com/@dramadetour0/video/7677545037562989837")</f>
        <v>https://www.tiktok.com/@dramadetour0/video/7677545037562989837</v>
      </c>
      <c r="G19">
        <v>361</v>
      </c>
      <c r="H19">
        <v>6</v>
      </c>
      <c r="I19">
        <v>0</v>
      </c>
      <c r="J19">
        <v>2</v>
      </c>
      <c r="K19">
        <v>0</v>
      </c>
      <c r="L19" t="inlineStr">
        <is>
          <t>short-drama</t>
        </is>
      </c>
      <c r="M19" t="inlineStr">
        <is>
          <t>complete</t>
        </is>
      </c>
      <c r="N19"/>
      <c r="O19" t="inlineStr">
        <is>
          <t>SDRUN-20260923-001209</t>
        </is>
      </c>
      <c r="P19" s="3">
        <v>46288.0516087963</v>
      </c>
      <c r="Q19" t="inlineStr">
        <is>
          <t>SR-000004</t>
        </is>
      </c>
      <c r="R19" t="inlineStr">
        <is>
          <t>dramadetour0</t>
        </is>
      </c>
      <c r="S19" t="inlineStr">
        <is>
          <t xml:space="preserve">Hook with boyfriend’s best friend #drama #betrayal #revenge #fyp </t>
        </is>
      </c>
    </row>
    <row r="20" ht="25.5" customHeight="1">
      <c r="A20" t="inlineStr">
        <is>
          <t>7677559131380681997</t>
        </is>
      </c>
      <c r="B20" s="3">
        <v>46258.813310185185</v>
      </c>
      <c r="C20" t="inlineStr">
        <is>
          <t>dramaexpedition</t>
        </is>
      </c>
      <c r="D20" s="4">
        <v>46288</v>
      </c>
      <c r="E20" s="3">
        <v>46288.00881944445</v>
      </c>
      <c r="F20" s="2" t="str">
        <f>=HYPERLINK("https://www.tiktok.com/@dramaexpedition/video/7677559131380681997", "https://www.tiktok.com/@dramaexpedition/video/7677559131380681997")</f>
        <v>https://www.tiktok.com/@dramaexpedition/video/7677559131380681997</v>
      </c>
      <c r="G20">
        <v>220</v>
      </c>
      <c r="H20">
        <v>4</v>
      </c>
      <c r="I20">
        <v>0</v>
      </c>
      <c r="J20">
        <v>2</v>
      </c>
      <c r="K20">
        <v>0</v>
      </c>
      <c r="L20" t="inlineStr">
        <is>
          <t>short-drama</t>
        </is>
      </c>
      <c r="M20" t="inlineStr">
        <is>
          <t>complete</t>
        </is>
      </c>
      <c r="N20"/>
      <c r="O20" t="inlineStr">
        <is>
          <t>SDRUN-20260923-001209</t>
        </is>
      </c>
      <c r="P20" s="3">
        <v>46288.0516087963</v>
      </c>
      <c r="Q20" t="inlineStr">
        <is>
          <t>SR-000002</t>
        </is>
      </c>
      <c r="R20" t="inlineStr">
        <is>
          <t>dramaexpedition</t>
        </is>
      </c>
      <c r="S20" t="inlineStr">
        <is>
          <t xml:space="preserve">100 million dollars? But she refused to be bought or be humiliated #drama #aidrama #dramaseries #betrayal #fyp </t>
        </is>
      </c>
    </row>
    <row r="21" ht="25.5" customHeight="1">
      <c r="A21" t="inlineStr">
        <is>
          <t>7677557658223676686</t>
        </is>
      </c>
      <c r="B21" s="3">
        <v>46259.021527777775</v>
      </c>
      <c r="C21" t="inlineStr">
        <is>
          <t>dramadetour0</t>
        </is>
      </c>
      <c r="D21" s="4">
        <v>46289</v>
      </c>
      <c r="E21" s="3">
        <v>46289.01086805556</v>
      </c>
      <c r="F21" s="2" t="str">
        <f>=HYPERLINK("https://www.tiktok.com/@dramadetour0/video/7677557658223676686", "https://www.tiktok.com/@dramadetour0/video/7677557658223676686")</f>
        <v>https://www.tiktok.com/@dramadetour0/video/7677557658223676686</v>
      </c>
      <c r="G21">
        <v>333</v>
      </c>
      <c r="H21">
        <v>1</v>
      </c>
      <c r="I21">
        <v>0</v>
      </c>
      <c r="J21">
        <v>3</v>
      </c>
      <c r="K21">
        <v>0</v>
      </c>
      <c r="L21" t="inlineStr">
        <is>
          <t>short-drama</t>
        </is>
      </c>
      <c r="M21" t="inlineStr">
        <is>
          <t>complete</t>
        </is>
      </c>
      <c r="N21"/>
      <c r="O21" t="inlineStr">
        <is>
          <t>SDRUN-20260924-001506</t>
        </is>
      </c>
      <c r="P21" s="3">
        <v>46289.06400462963</v>
      </c>
      <c r="Q21" t="inlineStr">
        <is>
          <t>SR-000005</t>
        </is>
      </c>
      <c r="R21" t="inlineStr">
        <is>
          <t>dramadetour0</t>
        </is>
      </c>
      <c r="S21" t="inlineStr">
        <is>
          <t xml:space="preserve">Seems like boyfriend’s best friend interested in me #fyp #drama #aidrama </t>
        </is>
      </c>
    </row>
    <row r="22" ht="25.5" customHeight="1">
      <c r="A22" t="inlineStr">
        <is>
          <t>7677523572100713742</t>
        </is>
      </c>
      <c r="B22" s="3">
        <v>46259.194444444445</v>
      </c>
      <c r="C22" t="inlineStr">
        <is>
          <t>dramaexpedition</t>
        </is>
      </c>
      <c r="D22" s="4">
        <v>46289</v>
      </c>
      <c r="E22" s="3">
        <v>46289.01086805556</v>
      </c>
      <c r="F22" s="2" t="str">
        <f>=HYPERLINK("https://www.tiktok.com/@dramaexpedition/video/7677523572100713742", "https://www.tiktok.com/@dramaexpedition/video/7677523572100713742")</f>
        <v>https://www.tiktok.com/@dramaexpedition/video/7677523572100713742</v>
      </c>
      <c r="G22">
        <v>230</v>
      </c>
      <c r="H22">
        <v>4</v>
      </c>
      <c r="I22">
        <v>0</v>
      </c>
      <c r="J22">
        <v>1</v>
      </c>
      <c r="K22">
        <v>0</v>
      </c>
      <c r="L22" t="inlineStr">
        <is>
          <t>short-drama</t>
        </is>
      </c>
      <c r="M22" t="inlineStr">
        <is>
          <t>complete</t>
        </is>
      </c>
      <c r="N22"/>
      <c r="O22" t="inlineStr">
        <is>
          <t>SDRUN-20260924-001506</t>
        </is>
      </c>
      <c r="P22" s="3">
        <v>46289.06400462963</v>
      </c>
      <c r="Q22" t="inlineStr">
        <is>
          <t>SR-000003</t>
        </is>
      </c>
      <c r="R22" t="inlineStr">
        <is>
          <t>dramaexpedition</t>
        </is>
      </c>
      <c r="S22" t="inlineStr">
        <is>
          <t xml:space="preserve">#drama #revenge #betrayal </t>
        </is>
      </c>
    </row>
    <row r="23" ht="25.5" customHeight="1">
      <c r="A23" t="inlineStr">
        <is>
          <t>7677558149045439757</t>
        </is>
      </c>
      <c r="B23" s="3">
        <v>46259.28611111111</v>
      </c>
      <c r="C23" t="inlineStr">
        <is>
          <t>dramadetour0</t>
        </is>
      </c>
      <c r="D23" s="4">
        <v>46289</v>
      </c>
      <c r="E23" s="3">
        <v>46289.01086805556</v>
      </c>
      <c r="F23" s="2" t="str">
        <f>=HYPERLINK("https://www.tiktok.com/@dramadetour0/video/7677558149045439757", "https://www.tiktok.com/@dramadetour0/video/7677558149045439757")</f>
        <v>https://www.tiktok.com/@dramadetour0/video/7677558149045439757</v>
      </c>
      <c r="G23">
        <v>267</v>
      </c>
      <c r="H23">
        <v>4</v>
      </c>
      <c r="I23">
        <v>1</v>
      </c>
      <c r="J23">
        <v>2</v>
      </c>
      <c r="K23">
        <v>0</v>
      </c>
      <c r="L23" t="inlineStr">
        <is>
          <t>short-drama</t>
        </is>
      </c>
      <c r="M23" t="inlineStr">
        <is>
          <t>complete</t>
        </is>
      </c>
      <c r="N23"/>
      <c r="O23" t="inlineStr">
        <is>
          <t>SDRUN-20260924-001506</t>
        </is>
      </c>
      <c r="P23" s="3">
        <v>46289.06400462963</v>
      </c>
      <c r="Q23" t="inlineStr">
        <is>
          <t>SR-000006</t>
        </is>
      </c>
      <c r="R23" t="inlineStr">
        <is>
          <t>dramadetour0</t>
        </is>
      </c>
      <c r="S23" t="inlineStr">
        <is>
          <t xml:space="preserve">Search full episode for code 3798395 in ReelShort #fyp #dramatiktok #dramaseries </t>
        </is>
      </c>
    </row>
    <row r="24" ht="25.5" customHeight="1">
      <c r="A24" t="inlineStr">
        <is>
          <t>7677908736811207966</t>
        </is>
      </c>
      <c r="B24" s="3">
        <v>46259.75546296296</v>
      </c>
      <c r="C24" t="inlineStr">
        <is>
          <t>jolienqaq</t>
        </is>
      </c>
      <c r="D24" s="4">
        <v>46289</v>
      </c>
      <c r="E24" s="3">
        <v>46289.67109953704</v>
      </c>
      <c r="F24" s="2" t="str">
        <f>=HYPERLINK("https://www.tiktok.com/@jolienqaq/video/7677908736811207966", "https://www.tiktok.com/@jolienqaq/video/7677908736811207966")</f>
        <v>https://www.tiktok.com/@jolienqaq/video/7677908736811207966</v>
      </c>
      <c r="G24">
        <v>174</v>
      </c>
      <c r="H24">
        <v>7</v>
      </c>
      <c r="I24">
        <v>0</v>
      </c>
      <c r="J24">
        <v>1</v>
      </c>
      <c r="K24">
        <v>0</v>
      </c>
      <c r="L24" t="inlineStr">
        <is>
          <t>short-drama</t>
        </is>
      </c>
      <c r="M24" t="inlineStr">
        <is>
          <t>complete</t>
        </is>
      </c>
      <c r="N24"/>
      <c r="O24" t="inlineStr">
        <is>
          <t>SDRUN-20260924-160537</t>
        </is>
      </c>
      <c r="P24" s="3">
        <v>46289.71548611111</v>
      </c>
      <c r="Q24" t="inlineStr">
        <is>
          <t>SR-000007</t>
        </is>
      </c>
      <c r="R24" t="inlineStr">
        <is>
          <t>jolienqaq</t>
        </is>
      </c>
      <c r="S24" t="inlineStr">
        <is>
          <t>Can’t stop watching these dramas though the stories seemed familiar 🤣 #viral #fyp #dramaclip #drama</t>
        </is>
      </c>
    </row>
    <row r="25" ht="25.5" customHeight="1">
      <c r="A25" t="inlineStr">
        <is>
          <t>7677909454423215373</t>
        </is>
      </c>
      <c r="B25" s="3">
        <v>46259.75800925926</v>
      </c>
      <c r="C25" t="inlineStr">
        <is>
          <t>dramaexpedition</t>
        </is>
      </c>
      <c r="D25" s="4">
        <v>46289</v>
      </c>
      <c r="E25" s="3">
        <v>46289.67109953704</v>
      </c>
      <c r="F25" s="2" t="str">
        <f>=HYPERLINK("https://www.tiktok.com/@dramaexpedition/video/7677909454423215373", "https://www.tiktok.com/@dramaexpedition/video/7677909454423215373")</f>
        <v>https://www.tiktok.com/@dramaexpedition/video/7677909454423215373</v>
      </c>
      <c r="G25">
        <v>223</v>
      </c>
      <c r="H25">
        <v>8</v>
      </c>
      <c r="I25">
        <v>0</v>
      </c>
      <c r="J25">
        <v>2</v>
      </c>
      <c r="K25">
        <v>0</v>
      </c>
      <c r="L25" t="inlineStr">
        <is>
          <t>short-drama</t>
        </is>
      </c>
      <c r="M25" t="inlineStr">
        <is>
          <t>complete</t>
        </is>
      </c>
      <c r="N25"/>
      <c r="O25" t="inlineStr">
        <is>
          <t>SDRUN-20260924-160537</t>
        </is>
      </c>
      <c r="P25" s="3">
        <v>46289.71548611111</v>
      </c>
      <c r="Q25" t="inlineStr">
        <is>
          <t>SR-000010</t>
        </is>
      </c>
      <c r="R25" t="inlineStr">
        <is>
          <t>dramaexpedition</t>
        </is>
      </c>
      <c r="S25" t="inlineStr">
        <is>
          <t xml:space="preserve">#drama #dramaclip #fyp </t>
        </is>
      </c>
    </row>
    <row r="26" ht="25.5" customHeight="1">
      <c r="A26" t="inlineStr">
        <is>
          <t>7677921791930567967</t>
        </is>
      </c>
      <c r="B26" s="3">
        <v>46259.79064814815</v>
      </c>
      <c r="C26"/>
      <c r="D26" s="4">
        <v>46288</v>
      </c>
      <c r="E26" s="3">
        <v>46288.00881944445</v>
      </c>
      <c r="F26" s="2" t="str">
        <f>=HYPERLINK("https://www.tiktok.com/@dramapenelope/video/7677921791930567967", "https://www.tiktok.com/@dramapenelope/video/7677921791930567967")</f>
        <v>https://www.tiktok.com/@dramapenelope/video/7677921791930567967</v>
      </c>
      <c r="G26">
        <v>553</v>
      </c>
      <c r="H26">
        <v>23</v>
      </c>
      <c r="I26">
        <v>0</v>
      </c>
      <c r="J26">
        <v>1</v>
      </c>
      <c r="K26">
        <v>0</v>
      </c>
      <c r="L26" t="inlineStr">
        <is>
          <t>short-drama</t>
        </is>
      </c>
      <c r="M26" t="inlineStr">
        <is>
          <t>complete</t>
        </is>
      </c>
      <c r="N26"/>
      <c r="O26" t="inlineStr">
        <is>
          <t>SDRUN-20260923-001209</t>
        </is>
      </c>
      <c r="P26" s="3">
        <v>46288.0516087963</v>
      </c>
      <c r="Q26" t="inlineStr">
        <is>
          <t>SR-000012</t>
        </is>
      </c>
      <c r="R26"/>
      <c r="S26" t="inlineStr">
        <is>
          <t xml:space="preserve">🤳search 3842002 in “Reelshort” App to watch the full series  Download App from bio  #drama #cowboy #reelshort #dramatok </t>
        </is>
      </c>
    </row>
    <row r="27" ht="25.5" customHeight="1">
      <c r="A27" t="inlineStr">
        <is>
          <t>7677902324563528974</t>
        </is>
      </c>
      <c r="B27" s="3">
        <v>46259.88263888889</v>
      </c>
      <c r="C27" t="inlineStr">
        <is>
          <t>dramaexpedition</t>
        </is>
      </c>
      <c r="D27" s="4">
        <v>46289</v>
      </c>
      <c r="E27" s="3">
        <v>46289.67109953704</v>
      </c>
      <c r="F27" s="2" t="str">
        <f>=HYPERLINK("https://www.tiktok.com/@dramaexpedition/video/7677902324563528974", "https://www.tiktok.com/@dramaexpedition/video/7677902324563528974")</f>
        <v>https://www.tiktok.com/@dramaexpedition/video/7677902324563528974</v>
      </c>
      <c r="G27">
        <v>265</v>
      </c>
      <c r="H27">
        <v>9</v>
      </c>
      <c r="I27">
        <v>0</v>
      </c>
      <c r="J27">
        <v>1</v>
      </c>
      <c r="K27">
        <v>0</v>
      </c>
      <c r="L27" t="inlineStr">
        <is>
          <t>short-drama</t>
        </is>
      </c>
      <c r="M27" t="inlineStr">
        <is>
          <t>complete</t>
        </is>
      </c>
      <c r="N27"/>
      <c r="O27" t="inlineStr">
        <is>
          <t>SDRUN-20260924-160537</t>
        </is>
      </c>
      <c r="P27" s="3">
        <v>46289.71548611111</v>
      </c>
      <c r="Q27" t="inlineStr">
        <is>
          <t>SR-000011</t>
        </is>
      </c>
      <c r="R27" t="inlineStr">
        <is>
          <t>dramaexpedition</t>
        </is>
      </c>
      <c r="S27" t="inlineStr">
        <is>
          <t xml:space="preserve">Three rules for her ✨ Continue watching  📲 Download “Reelshort” 🔎 search 3842002 or Keeping the cowboy’s baby  #drama #dramatok #cowboy </t>
        </is>
      </c>
    </row>
    <row r="28" ht="25.5" customHeight="1">
      <c r="A28" t="inlineStr">
        <is>
          <t>7677897966383844621</t>
        </is>
      </c>
      <c r="B28" s="3">
        <v>46259.90555555555</v>
      </c>
      <c r="C28" t="inlineStr">
        <is>
          <t>dramadetour0</t>
        </is>
      </c>
      <c r="D28" s="4">
        <v>46289</v>
      </c>
      <c r="E28" s="3">
        <v>46289.67109953704</v>
      </c>
      <c r="F28" s="2" t="str">
        <f>=HYPERLINK("https://www.tiktok.com/@dramadetour0/video/7677897966383844621", "https://www.tiktok.com/@dramadetour0/video/7677897966383844621")</f>
        <v>https://www.tiktok.com/@dramadetour0/video/7677897966383844621</v>
      </c>
      <c r="G28">
        <v>246</v>
      </c>
      <c r="H28">
        <v>6</v>
      </c>
      <c r="I28">
        <v>0</v>
      </c>
      <c r="J28">
        <v>3</v>
      </c>
      <c r="K28">
        <v>0</v>
      </c>
      <c r="L28" t="inlineStr">
        <is>
          <t>short-drama</t>
        </is>
      </c>
      <c r="M28" t="inlineStr">
        <is>
          <t>complete</t>
        </is>
      </c>
      <c r="N28"/>
      <c r="O28" t="inlineStr">
        <is>
          <t>SDRUN-20260924-160537</t>
        </is>
      </c>
      <c r="P28" s="3">
        <v>46289.71548611111</v>
      </c>
      <c r="Q28" t="inlineStr">
        <is>
          <t>SR-000008</t>
        </is>
      </c>
      <c r="R28" t="inlineStr">
        <is>
          <t>dramadetour0</t>
        </is>
      </c>
      <c r="S28" t="inlineStr">
        <is>
          <t xml:space="preserve">⭐️Continue watching search 3711810 in 📱ReelShort enjoy every episode  #drama #dramaclips #reelshort </t>
        </is>
      </c>
    </row>
    <row r="29" ht="25.5" customHeight="1">
      <c r="A29" t="inlineStr">
        <is>
          <t>7677882874774785293</t>
        </is>
      </c>
      <c r="B29" s="3">
        <v>46259.947916666664</v>
      </c>
      <c r="C29" t="inlineStr">
        <is>
          <t>miraaastrology</t>
        </is>
      </c>
      <c r="D29" s="4">
        <v>46289</v>
      </c>
      <c r="E29" s="3">
        <v>46289.67109953704</v>
      </c>
      <c r="F29" s="2" t="str">
        <f>=HYPERLINK("https://www.tiktok.com/@miraaastrology/video/7677882874774785293", "https://www.tiktok.com/@miraaastrology/video/7677882874774785293")</f>
        <v>https://www.tiktok.com/@miraaastrology/video/7677882874774785293</v>
      </c>
      <c r="G29">
        <v>1013</v>
      </c>
      <c r="H29">
        <v>53</v>
      </c>
      <c r="I29">
        <v>2</v>
      </c>
      <c r="J29">
        <v>10</v>
      </c>
      <c r="K29">
        <v>2</v>
      </c>
      <c r="L29" t="inlineStr">
        <is>
          <t>short-drama</t>
        </is>
      </c>
      <c r="M29" t="inlineStr">
        <is>
          <t>complete</t>
        </is>
      </c>
      <c r="N29"/>
      <c r="O29" t="inlineStr">
        <is>
          <t>SDRUN-20260924-160537</t>
        </is>
      </c>
      <c r="P29" s="3">
        <v>46289.71548611111</v>
      </c>
      <c r="Q29"/>
      <c r="R29" t="inlineStr">
        <is>
          <t>miraaastrology</t>
        </is>
      </c>
      <c r="S29" t="inlineStr">
        <is>
          <t xml:space="preserve">Leos is this true? Comment if you know some Leo like this #leo #fyp #astrology #zodiacsigns </t>
        </is>
      </c>
    </row>
    <row r="30" ht="25.5" customHeight="1">
      <c r="A30" t="inlineStr">
        <is>
          <t>7677904478342892813</t>
        </is>
      </c>
      <c r="B30" s="3">
        <v>46260.07638888889</v>
      </c>
      <c r="C30" t="inlineStr">
        <is>
          <t>dramadetour0</t>
        </is>
      </c>
      <c r="D30" s="4">
        <v>46290</v>
      </c>
      <c r="E30" s="3">
        <v>46290.00939814815</v>
      </c>
      <c r="F30" s="2" t="str">
        <f>=HYPERLINK("https://www.tiktok.com/@dramadetour0/video/7677904478342892813", "https://www.tiktok.com/@dramadetour0/video/7677904478342892813")</f>
        <v>https://www.tiktok.com/@dramadetour0/video/7677904478342892813</v>
      </c>
      <c r="G30">
        <v>1632</v>
      </c>
      <c r="H30">
        <v>41</v>
      </c>
      <c r="I30">
        <v>0</v>
      </c>
      <c r="J30">
        <v>21</v>
      </c>
      <c r="K30">
        <v>0</v>
      </c>
      <c r="L30" t="inlineStr">
        <is>
          <t>short-drama</t>
        </is>
      </c>
      <c r="M30" t="inlineStr">
        <is>
          <t>complete</t>
        </is>
      </c>
      <c r="N30"/>
      <c r="O30" t="inlineStr">
        <is>
          <t>SDRUN-20260925-001309</t>
        </is>
      </c>
      <c r="P30" s="3">
        <v>46290.04924768519</v>
      </c>
      <c r="Q30" t="inlineStr">
        <is>
          <t>SR-000009</t>
        </is>
      </c>
      <c r="R30" t="inlineStr">
        <is>
          <t>dramadetour0</t>
        </is>
      </c>
      <c r="S30" t="inlineStr">
        <is>
          <t xml:space="preserve">🌟 continue the story  📱 download Reelshorts app 🔍search for 371180 for full series #drama #reelshort #revenge </t>
        </is>
      </c>
    </row>
    <row r="31" ht="25.5" customHeight="1">
      <c r="A31" t="inlineStr">
        <is>
          <t>7677927248875359518</t>
        </is>
      </c>
      <c r="B31" s="3">
        <v>46260.24166666667</v>
      </c>
      <c r="C31"/>
      <c r="D31" s="4">
        <v>46288</v>
      </c>
      <c r="E31" s="3">
        <v>46288.00881944445</v>
      </c>
      <c r="F31" s="2" t="str">
        <f>=HYPERLINK("https://www.tiktok.com/@dramapenelope/video/7677927248875359518", "https://www.tiktok.com/@dramapenelope/video/7677927248875359518")</f>
        <v>https://www.tiktok.com/@dramapenelope/video/7677927248875359518</v>
      </c>
      <c r="G31">
        <v>185</v>
      </c>
      <c r="H31">
        <v>6</v>
      </c>
      <c r="I31">
        <v>0</v>
      </c>
      <c r="J31">
        <v>1</v>
      </c>
      <c r="K31">
        <v>0</v>
      </c>
      <c r="L31" t="inlineStr">
        <is>
          <t>short-drama</t>
        </is>
      </c>
      <c r="M31" t="inlineStr">
        <is>
          <t>complete</t>
        </is>
      </c>
      <c r="N31"/>
      <c r="O31" t="inlineStr">
        <is>
          <t>SDRUN-20260923-001209</t>
        </is>
      </c>
      <c r="P31" s="3">
        <v>46288.0516087963</v>
      </c>
      <c r="Q31" t="inlineStr">
        <is>
          <t>SR-000013</t>
        </is>
      </c>
      <c r="R31"/>
      <c r="S31" t="inlineStr">
        <is>
          <t>🌟 Continue the story here 👉🏻 📲 Find the full series on the "reelshort"app 🔍 Look up "3871405", to enjoy every episode✨!</t>
        </is>
      </c>
    </row>
    <row r="32" ht="25.5" customHeight="1">
      <c r="A32" t="inlineStr">
        <is>
          <t>7678270161262103839</t>
        </is>
      </c>
      <c r="B32" s="3">
        <v>46260.81180555555</v>
      </c>
      <c r="C32" t="inlineStr">
        <is>
          <t>jolienqaq</t>
        </is>
      </c>
      <c r="D32" s="4">
        <v>46290</v>
      </c>
      <c r="E32" s="3">
        <v>46290.00939814815</v>
      </c>
      <c r="F32" s="2" t="str">
        <f>=HYPERLINK("https://www.tiktok.com/@jolienqaq/video/7678270161262103839", "https://www.tiktok.com/@jolienqaq/video/7678270161262103839")</f>
        <v>https://www.tiktok.com/@jolienqaq/video/7678270161262103839</v>
      </c>
      <c r="G32">
        <v>236</v>
      </c>
      <c r="H32">
        <v>4</v>
      </c>
      <c r="I32">
        <v>0</v>
      </c>
      <c r="J32">
        <v>0</v>
      </c>
      <c r="K32">
        <v>0</v>
      </c>
      <c r="L32" t="inlineStr">
        <is>
          <t>short-drama</t>
        </is>
      </c>
      <c r="M32" t="inlineStr">
        <is>
          <t>complete</t>
        </is>
      </c>
      <c r="N32"/>
      <c r="O32" t="inlineStr">
        <is>
          <t>SDRUN-20260925-001309</t>
        </is>
      </c>
      <c r="P32" s="3">
        <v>46290.04924768519</v>
      </c>
      <c r="Q32" t="inlineStr">
        <is>
          <t>SR-000016</t>
        </is>
      </c>
      <c r="R32" t="inlineStr">
        <is>
          <t>jolienqaq</t>
        </is>
      </c>
      <c r="S32" t="inlineStr">
        <is>
          <t xml:space="preserve">#drama #ballet #dramaclip </t>
        </is>
      </c>
    </row>
    <row r="33" ht="25.5" customHeight="1">
      <c r="A33" t="inlineStr">
        <is>
          <t>7678271597450497294</t>
        </is>
      </c>
      <c r="B33" s="3">
        <v>46260.85902777778</v>
      </c>
      <c r="C33" t="inlineStr">
        <is>
          <t>dramadetour0</t>
        </is>
      </c>
      <c r="D33" s="4">
        <v>46290</v>
      </c>
      <c r="E33" s="3">
        <v>46290.00939814815</v>
      </c>
      <c r="F33" s="2" t="str">
        <f>=HYPERLINK("https://www.tiktok.com/@dramadetour0/video/7678271597450497294", "https://www.tiktok.com/@dramadetour0/video/7678271597450497294")</f>
        <v>https://www.tiktok.com/@dramadetour0/video/7678271597450497294</v>
      </c>
      <c r="G33">
        <v>171</v>
      </c>
      <c r="H33">
        <v>2</v>
      </c>
      <c r="I33">
        <v>0</v>
      </c>
      <c r="J33">
        <v>1</v>
      </c>
      <c r="K33">
        <v>0</v>
      </c>
      <c r="L33" t="inlineStr">
        <is>
          <t>short-drama</t>
        </is>
      </c>
      <c r="M33" t="inlineStr">
        <is>
          <t>complete</t>
        </is>
      </c>
      <c r="N33"/>
      <c r="O33" t="inlineStr">
        <is>
          <t>SDRUN-20260925-001309</t>
        </is>
      </c>
      <c r="P33" s="3">
        <v>46290.04924768519</v>
      </c>
      <c r="Q33" t="inlineStr">
        <is>
          <t>SR-000017</t>
        </is>
      </c>
      <c r="R33" t="inlineStr">
        <is>
          <t>dramadetour0</t>
        </is>
      </c>
      <c r="S33" t="inlineStr">
        <is>
          <t xml:space="preserve">🌟 Continue the story here 👉🏻 📲 Find the full series on the "reelshort"app 🔍 Look up "3866343", to enjoy every episode✨! #reelshort #drama #ballet </t>
        </is>
      </c>
    </row>
    <row r="34" ht="25.5" customHeight="1">
      <c r="A34" t="inlineStr">
        <is>
          <t>7678279821868289294</t>
        </is>
      </c>
      <c r="B34" s="3">
        <v>46260.895833333336</v>
      </c>
      <c r="C34" t="inlineStr">
        <is>
          <t>dramaexpedition</t>
        </is>
      </c>
      <c r="D34" s="4">
        <v>46290</v>
      </c>
      <c r="E34" s="3">
        <v>46290.00939814815</v>
      </c>
      <c r="F34" s="2" t="str">
        <f>=HYPERLINK("https://www.tiktok.com/@dramaexpedition/video/7678279821868289294", "https://www.tiktok.com/@dramaexpedition/video/7678279821868289294")</f>
        <v>https://www.tiktok.com/@dramaexpedition/video/7678279821868289294</v>
      </c>
      <c r="G34">
        <v>194</v>
      </c>
      <c r="H34">
        <v>4</v>
      </c>
      <c r="I34">
        <v>0</v>
      </c>
      <c r="J34">
        <v>1</v>
      </c>
      <c r="K34">
        <v>0</v>
      </c>
      <c r="L34" t="inlineStr">
        <is>
          <t>short-drama</t>
        </is>
      </c>
      <c r="M34" t="inlineStr">
        <is>
          <t>complete</t>
        </is>
      </c>
      <c r="N34"/>
      <c r="O34" t="inlineStr">
        <is>
          <t>SDRUN-20260925-001309</t>
        </is>
      </c>
      <c r="P34" s="3">
        <v>46290.04924768519</v>
      </c>
      <c r="Q34" t="inlineStr">
        <is>
          <t>SR-000019</t>
        </is>
      </c>
      <c r="R34" t="inlineStr">
        <is>
          <t>dramaexpedition</t>
        </is>
      </c>
      <c r="S34" t="inlineStr">
        <is>
          <t xml:space="preserve">🌟 Continue the story here 👉🏻 📲 Find the full series on the "reelshort"app 🔍 Look up "3866343", to enjoy every episode✨! #reelshort #ballet #drama </t>
        </is>
      </c>
    </row>
    <row r="35" ht="25.5" customHeight="1">
      <c r="A35" t="inlineStr">
        <is>
          <t>7677927945050164510</t>
        </is>
      </c>
      <c r="B35" s="3">
        <v>46260.950694444444</v>
      </c>
      <c r="C35"/>
      <c r="D35" s="4">
        <v>46288</v>
      </c>
      <c r="E35" s="3">
        <v>46288.00881944445</v>
      </c>
      <c r="F35" s="2" t="str">
        <f>=HYPERLINK("https://www.tiktok.com/@dramapenelope/video/7677927945050164510", "https://www.tiktok.com/@dramapenelope/video/7677927945050164510")</f>
        <v>https://www.tiktok.com/@dramapenelope/video/7677927945050164510</v>
      </c>
      <c r="G35">
        <v>112</v>
      </c>
      <c r="H35">
        <v>3</v>
      </c>
      <c r="I35">
        <v>0</v>
      </c>
      <c r="J35">
        <v>0</v>
      </c>
      <c r="K35">
        <v>0</v>
      </c>
      <c r="L35" t="inlineStr">
        <is>
          <t>short-drama</t>
        </is>
      </c>
      <c r="M35" t="inlineStr">
        <is>
          <t>complete</t>
        </is>
      </c>
      <c r="N35"/>
      <c r="O35" t="inlineStr">
        <is>
          <t>SDRUN-20260923-001209</t>
        </is>
      </c>
      <c r="P35" s="3">
        <v>46288.0516087963</v>
      </c>
      <c r="Q35" t="inlineStr">
        <is>
          <t>SR-000014</t>
        </is>
      </c>
      <c r="R35"/>
      <c r="S35" t="inlineStr">
        <is>
          <t>🌟 Continue the story here 👉🏻 📲 Find the full series on the "reelshort"app 🔍 Look up "3871405", to enjoy every episode✨!</t>
        </is>
      </c>
    </row>
    <row r="36" ht="25.5" customHeight="1">
      <c r="A36" t="inlineStr">
        <is>
          <t>7677884342139505933</t>
        </is>
      </c>
      <c r="B36" s="3">
        <v>46260.95763888889</v>
      </c>
      <c r="C36" t="inlineStr">
        <is>
          <t>miraaastrology</t>
        </is>
      </c>
      <c r="D36" s="4">
        <v>46290</v>
      </c>
      <c r="E36" s="3">
        <v>46290.00939814815</v>
      </c>
      <c r="F36" s="2" t="str">
        <f>=HYPERLINK("https://www.tiktok.com/@miraaastrology/video/7677884342139505933", "https://www.tiktok.com/@miraaastrology/video/7677884342139505933")</f>
        <v>https://www.tiktok.com/@miraaastrology/video/7677884342139505933</v>
      </c>
      <c r="G36">
        <v>400</v>
      </c>
      <c r="H36">
        <v>28</v>
      </c>
      <c r="I36">
        <v>1</v>
      </c>
      <c r="J36">
        <v>4</v>
      </c>
      <c r="K36">
        <v>4</v>
      </c>
      <c r="L36" t="inlineStr">
        <is>
          <t>short-drama</t>
        </is>
      </c>
      <c r="M36" t="inlineStr">
        <is>
          <t>complete</t>
        </is>
      </c>
      <c r="N36"/>
      <c r="O36" t="inlineStr">
        <is>
          <t>SDRUN-20260925-001309</t>
        </is>
      </c>
      <c r="P36" s="3">
        <v>46290.04924768519</v>
      </c>
      <c r="Q36"/>
      <c r="R36" t="inlineStr">
        <is>
          <t>miraaastrology</t>
        </is>
      </c>
      <c r="S36" t="inlineStr">
        <is>
          <t xml:space="preserve">Taurus can be steady, loyal, but still want to heart that they matter. #taurus #astrology #zodiacsign </t>
        </is>
      </c>
    </row>
    <row r="37" ht="25.5" customHeight="1">
      <c r="A37" t="inlineStr">
        <is>
          <t>7678263416594763039</t>
        </is>
      </c>
      <c r="B37" s="3">
        <v>46261.14236111111</v>
      </c>
      <c r="C37"/>
      <c r="D37" s="4">
        <v>46288</v>
      </c>
      <c r="E37" s="3">
        <v>46288.00881944445</v>
      </c>
      <c r="F37" s="2" t="str">
        <f>=HYPERLINK("https://www.tiktok.com/@dramapenelope/video/7678263416594763039", "https://www.tiktok.com/@dramapenelope/video/7678263416594763039")</f>
        <v>https://www.tiktok.com/@dramapenelope/video/7678263416594763039</v>
      </c>
      <c r="G37">
        <v>114</v>
      </c>
      <c r="H37">
        <v>1</v>
      </c>
      <c r="I37">
        <v>0</v>
      </c>
      <c r="J37">
        <v>0</v>
      </c>
      <c r="K37">
        <v>0</v>
      </c>
      <c r="L37" t="inlineStr">
        <is>
          <t>short-drama</t>
        </is>
      </c>
      <c r="M37" t="inlineStr">
        <is>
          <t>complete</t>
        </is>
      </c>
      <c r="N37"/>
      <c r="O37" t="inlineStr">
        <is>
          <t>SDRUN-20260923-001209</t>
        </is>
      </c>
      <c r="P37" s="3">
        <v>46288.0516087963</v>
      </c>
      <c r="Q37" t="inlineStr">
        <is>
          <t>SR-000015</t>
        </is>
      </c>
      <c r="R37"/>
      <c r="S37" t="inlineStr">
        <is>
          <t>#drama #ballet #dramaclip  🌟 Continue the story here 👉🏻 📲 Find the full series on the "reelshort"app 🔍 Look up "3866343", to enjoy every episode✨!</t>
        </is>
      </c>
    </row>
    <row r="38" ht="25.5" customHeight="1">
      <c r="A38" t="inlineStr">
        <is>
          <t>7678285523324128543</t>
        </is>
      </c>
      <c r="B38" s="3">
        <v>46261.15694444445</v>
      </c>
      <c r="C38" t="inlineStr">
        <is>
          <t>jolienqaq</t>
        </is>
      </c>
      <c r="D38" s="4">
        <v>46291</v>
      </c>
      <c r="E38" s="3">
        <v>46291.01086805556</v>
      </c>
      <c r="F38" s="2" t="str">
        <f>=HYPERLINK("https://www.tiktok.com/@jolienqaq/video/7678285523324128543", "https://www.tiktok.com/@jolienqaq/video/7678285523324128543")</f>
        <v>https://www.tiktok.com/@jolienqaq/video/7678285523324128543</v>
      </c>
      <c r="G38">
        <v>868</v>
      </c>
      <c r="H38">
        <v>17</v>
      </c>
      <c r="I38">
        <v>0</v>
      </c>
      <c r="J38">
        <v>6</v>
      </c>
      <c r="K38">
        <v>0</v>
      </c>
      <c r="L38" t="inlineStr">
        <is>
          <t>short-drama</t>
        </is>
      </c>
      <c r="M38" t="inlineStr">
        <is>
          <t>complete</t>
        </is>
      </c>
      <c r="N38"/>
      <c r="O38" t="inlineStr">
        <is>
          <t>SDRUN-20260926-001517</t>
        </is>
      </c>
      <c r="P38" s="3">
        <v>46291.05226851852</v>
      </c>
      <c r="Q38" t="inlineStr">
        <is>
          <t>SR-000021</t>
        </is>
      </c>
      <c r="R38" t="inlineStr">
        <is>
          <t>jolienqaq</t>
        </is>
      </c>
      <c r="S38" t="inlineStr">
        <is>
          <t>#dramaclip #ballet #drama #reelshort #fyp  More episodes Link in bio🫶</t>
        </is>
      </c>
    </row>
    <row r="39" ht="25.5" customHeight="1">
      <c r="A39" t="inlineStr">
        <is>
          <t>7678538764133649677</t>
        </is>
      </c>
      <c r="B39" s="3">
        <v>46261.45300925926</v>
      </c>
      <c r="C39" t="inlineStr">
        <is>
          <t>dramadetour0</t>
        </is>
      </c>
      <c r="D39" s="4">
        <v>46291</v>
      </c>
      <c r="E39" s="3">
        <v>46291.01086805556</v>
      </c>
      <c r="F39" s="2" t="str">
        <f>=HYPERLINK("https://www.tiktok.com/@dramadetour0/video/7678538764133649677", "https://www.tiktok.com/@dramadetour0/video/7678538764133649677")</f>
        <v>https://www.tiktok.com/@dramadetour0/video/7678538764133649677</v>
      </c>
      <c r="G39">
        <v>269</v>
      </c>
      <c r="H39">
        <v>10</v>
      </c>
      <c r="I39">
        <v>0</v>
      </c>
      <c r="J39">
        <v>3</v>
      </c>
      <c r="K39">
        <v>0</v>
      </c>
      <c r="L39" t="inlineStr">
        <is>
          <t>short-drama</t>
        </is>
      </c>
      <c r="M39" t="inlineStr">
        <is>
          <t>complete</t>
        </is>
      </c>
      <c r="N39"/>
      <c r="O39" t="inlineStr">
        <is>
          <t>SDRUN-20260926-001517</t>
        </is>
      </c>
      <c r="P39" s="3">
        <v>46291.05226851852</v>
      </c>
      <c r="Q39" t="inlineStr">
        <is>
          <t>SR-000018</t>
        </is>
      </c>
      <c r="R39" t="inlineStr">
        <is>
          <t>dramadetour0</t>
        </is>
      </c>
      <c r="S39" t="inlineStr">
        <is>
          <t xml:space="preserve">🌟 Continue the story here 👉🏻 📲 Find the full series on the "reelshort"app 🔍 Look up "3866343", to enjoy every episode✨! #drama #ballet #reelshort </t>
        </is>
      </c>
    </row>
    <row r="40" ht="25.5" customHeight="1">
      <c r="A40" t="inlineStr">
        <is>
          <t>7678539655322635533</t>
        </is>
      </c>
      <c r="B40" s="3">
        <v>46261.45545138889</v>
      </c>
      <c r="C40" t="inlineStr">
        <is>
          <t>dramaexpedition</t>
        </is>
      </c>
      <c r="D40" s="4">
        <v>46291</v>
      </c>
      <c r="E40" s="3">
        <v>46291.01086805556</v>
      </c>
      <c r="F40" s="2" t="str">
        <f>=HYPERLINK("https://www.tiktok.com/@dramaexpedition/video/7678539655322635533", "https://www.tiktok.com/@dramaexpedition/video/7678539655322635533")</f>
        <v>https://www.tiktok.com/@dramaexpedition/video/7678539655322635533</v>
      </c>
      <c r="G40">
        <v>650</v>
      </c>
      <c r="H40">
        <v>5</v>
      </c>
      <c r="I40">
        <v>0</v>
      </c>
      <c r="J40">
        <v>3</v>
      </c>
      <c r="K40">
        <v>0</v>
      </c>
      <c r="L40" t="inlineStr">
        <is>
          <t>short-drama</t>
        </is>
      </c>
      <c r="M40" t="inlineStr">
        <is>
          <t>complete</t>
        </is>
      </c>
      <c r="N40"/>
      <c r="O40" t="inlineStr">
        <is>
          <t>SDRUN-20260926-001517</t>
        </is>
      </c>
      <c r="P40" s="3">
        <v>46291.05226851852</v>
      </c>
      <c r="Q40" t="inlineStr">
        <is>
          <t>SR-000020</t>
        </is>
      </c>
      <c r="R40" t="inlineStr">
        <is>
          <t>dramaexpedition</t>
        </is>
      </c>
      <c r="S40" t="inlineStr">
        <is>
          <t>Revenge of the Black Swan episode 6  More episodes link in bio  #reelshort #ballet #drama</t>
        </is>
      </c>
    </row>
    <row r="41" ht="25.5" customHeight="1">
      <c r="A41" t="inlineStr">
        <is>
          <t>7678626237232811278</t>
        </is>
      </c>
      <c r="B41" s="3">
        <v>46261.80416666667</v>
      </c>
      <c r="C41" t="inlineStr">
        <is>
          <t>dramadetour0</t>
        </is>
      </c>
      <c r="D41" s="4">
        <v>46291</v>
      </c>
      <c r="E41" s="3">
        <v>46291.01086805556</v>
      </c>
      <c r="F41" s="2" t="str">
        <f>=HYPERLINK("https://www.tiktok.com/@dramadetour0/video/7678626237232811278", "https://www.tiktok.com/@dramadetour0/video/7678626237232811278")</f>
        <v>https://www.tiktok.com/@dramadetour0/video/7678626237232811278</v>
      </c>
      <c r="G41">
        <v>419</v>
      </c>
      <c r="H41">
        <v>10</v>
      </c>
      <c r="I41">
        <v>0</v>
      </c>
      <c r="J41">
        <v>3</v>
      </c>
      <c r="K41">
        <v>0</v>
      </c>
      <c r="L41" t="inlineStr">
        <is>
          <t>short-drama</t>
        </is>
      </c>
      <c r="M41" t="inlineStr">
        <is>
          <t>complete</t>
        </is>
      </c>
      <c r="N41"/>
      <c r="O41" t="inlineStr">
        <is>
          <t>SDRUN-20260926-001517</t>
        </is>
      </c>
      <c r="P41" s="3">
        <v>46291.05226851852</v>
      </c>
      <c r="Q41" t="inlineStr">
        <is>
          <t>SR-000023</t>
        </is>
      </c>
      <c r="R41" t="inlineStr">
        <is>
          <t>dramadetour0</t>
        </is>
      </c>
      <c r="S41" t="inlineStr">
        <is>
          <t xml:space="preserve">🌟 Continue the story here 👉🏻 📲 Find the full series on the "reelshort"app 🔍 Look up "4000939", to enjoy every episode✨ #mommyslittlesavior #drama #aidrama </t>
        </is>
      </c>
    </row>
    <row r="42" ht="25.5" customHeight="1">
      <c r="A42" t="inlineStr">
        <is>
          <t>7678550365385592077</t>
        </is>
      </c>
      <c r="B42" s="3">
        <v>46261.84027777778</v>
      </c>
      <c r="C42" t="inlineStr">
        <is>
          <t>dramaexpedition</t>
        </is>
      </c>
      <c r="D42" s="4">
        <v>46291</v>
      </c>
      <c r="E42" s="3">
        <v>46291.01086805556</v>
      </c>
      <c r="F42" s="2" t="str">
        <f>=HYPERLINK("https://www.tiktok.com/@dramaexpedition/video/7678550365385592077", "https://www.tiktok.com/@dramaexpedition/video/7678550365385592077")</f>
        <v>https://www.tiktok.com/@dramaexpedition/video/7678550365385592077</v>
      </c>
      <c r="G42">
        <v>437</v>
      </c>
      <c r="H42">
        <v>6</v>
      </c>
      <c r="I42">
        <v>0</v>
      </c>
      <c r="J42">
        <v>2</v>
      </c>
      <c r="K42">
        <v>0</v>
      </c>
      <c r="L42" t="inlineStr">
        <is>
          <t>short-drama</t>
        </is>
      </c>
      <c r="M42" t="inlineStr">
        <is>
          <t>complete</t>
        </is>
      </c>
      <c r="N42"/>
      <c r="O42" t="inlineStr">
        <is>
          <t>SDRUN-20260926-001517</t>
        </is>
      </c>
      <c r="P42" s="3">
        <v>46291.05226851852</v>
      </c>
      <c r="Q42" t="inlineStr">
        <is>
          <t>SR-000025</t>
        </is>
      </c>
      <c r="R42" t="inlineStr">
        <is>
          <t>dramaexpedition</t>
        </is>
      </c>
      <c r="S42" t="inlineStr">
        <is>
          <t xml:space="preserve">🌟 Continue the story here 👉🏻 📲 Find the full series on the "reelshort"app 🔍 Look up "3989614", to enjoy every episode✨! #drama #billionaire #secretidentity #fyp </t>
        </is>
      </c>
    </row>
    <row r="43" ht="25.5" customHeight="1">
      <c r="A43" t="inlineStr">
        <is>
          <t>7678672024734092557</t>
        </is>
      </c>
      <c r="B43" s="3">
        <v>46261.91458333333</v>
      </c>
      <c r="C43" t="inlineStr">
        <is>
          <t>miraaastrology</t>
        </is>
      </c>
      <c r="D43" s="4">
        <v>46291</v>
      </c>
      <c r="E43" s="3">
        <v>46291.01086805556</v>
      </c>
      <c r="F43" s="2" t="str">
        <f>=HYPERLINK("https://www.tiktok.com/@miraaastrology/video/7678672024734092557", "https://www.tiktok.com/@miraaastrology/video/7678672024734092557")</f>
        <v>https://www.tiktok.com/@miraaastrology/video/7678672024734092557</v>
      </c>
      <c r="G43">
        <v>1288</v>
      </c>
      <c r="H43">
        <v>51</v>
      </c>
      <c r="I43">
        <v>3</v>
      </c>
      <c r="J43">
        <v>20</v>
      </c>
      <c r="K43">
        <v>14</v>
      </c>
      <c r="L43" t="inlineStr">
        <is>
          <t>short-drama</t>
        </is>
      </c>
      <c r="M43" t="inlineStr">
        <is>
          <t>complete</t>
        </is>
      </c>
      <c r="N43"/>
      <c r="O43" t="inlineStr">
        <is>
          <t>SDRUN-20260926-001517</t>
        </is>
      </c>
      <c r="P43" s="3">
        <v>46291.05226851852</v>
      </c>
      <c r="Q43"/>
      <c r="R43" t="inlineStr">
        <is>
          <t>miraaastrology</t>
        </is>
      </c>
      <c r="S43" t="inlineStr">
        <is>
          <t xml:space="preserve">The loneliest couple in zodiac  Please support our product  🖇️ astrologywiki.com  #cancer #virgo #astrology </t>
        </is>
      </c>
    </row>
    <row r="44" ht="25.5" customHeight="1">
      <c r="A44" t="inlineStr">
        <is>
          <t>7678653278325935373</t>
        </is>
      </c>
      <c r="B44" s="3">
        <v>46261.958333333336</v>
      </c>
      <c r="C44" t="inlineStr">
        <is>
          <t>dramaclips0364</t>
        </is>
      </c>
      <c r="D44" s="4">
        <v>46291</v>
      </c>
      <c r="E44" s="3">
        <v>46291.01086805556</v>
      </c>
      <c r="F44" s="2" t="str">
        <f>=HYPERLINK("https://www.tiktok.com/@dramaclips0364/video/7678653278325935373", "https://www.tiktok.com/@dramaclips0364/video/7678653278325935373")</f>
        <v>https://www.tiktok.com/@dramaclips0364/video/7678653278325935373</v>
      </c>
      <c r="G44">
        <v>871</v>
      </c>
      <c r="H44">
        <v>19</v>
      </c>
      <c r="I44">
        <v>2</v>
      </c>
      <c r="J44">
        <v>5</v>
      </c>
      <c r="K44">
        <v>1</v>
      </c>
      <c r="L44" t="inlineStr">
        <is>
          <t>short-drama</t>
        </is>
      </c>
      <c r="M44" t="inlineStr">
        <is>
          <t>complete</t>
        </is>
      </c>
      <c r="N44"/>
      <c r="O44" t="inlineStr">
        <is>
          <t>SDRUN-20260926-001517</t>
        </is>
      </c>
      <c r="P44" s="3">
        <v>46291.05226851852</v>
      </c>
      <c r="Q44" t="inlineStr">
        <is>
          <t>SR-000027</t>
        </is>
      </c>
      <c r="R44" t="inlineStr">
        <is>
          <t>dramaclips0364</t>
        </is>
      </c>
      <c r="S44" t="inlineStr">
        <is>
          <t xml:space="preserve">🌟 Continue the story here 👉🏻 📲 Find the full series on the "reelshort"app 🔍 Look up "3991054", to enjoy every episode✨!#drama #reelshort #Drama #ReelShort #DramaTok #ShortDrama #AlphaQueen #WerewolfDrama </t>
        </is>
      </c>
    </row>
    <row r="45" ht="25.5" customHeight="1">
      <c r="A45" t="inlineStr">
        <is>
          <t>7678551353060363534</t>
        </is>
      </c>
      <c r="B45" s="3">
        <v>46262.006944444445</v>
      </c>
      <c r="C45" t="inlineStr">
        <is>
          <t>dramaexpedition</t>
        </is>
      </c>
      <c r="D45" s="4">
        <v>46291</v>
      </c>
      <c r="E45" s="3">
        <v>46291.01086805556</v>
      </c>
      <c r="F45" s="2" t="str">
        <f>=HYPERLINK("https://www.tiktok.com/@dramaexpedition/video/7678551353060363534", "https://www.tiktok.com/@dramaexpedition/video/7678551353060363534")</f>
        <v>https://www.tiktok.com/@dramaexpedition/video/7678551353060363534</v>
      </c>
      <c r="G45">
        <v>140</v>
      </c>
      <c r="H45">
        <v>4</v>
      </c>
      <c r="I45">
        <v>0</v>
      </c>
      <c r="J45">
        <v>0</v>
      </c>
      <c r="K45">
        <v>0</v>
      </c>
      <c r="L45" t="inlineStr">
        <is>
          <t>short-drama</t>
        </is>
      </c>
      <c r="M45" t="inlineStr">
        <is>
          <t>complete</t>
        </is>
      </c>
      <c r="N45"/>
      <c r="O45" t="inlineStr">
        <is>
          <t>SDRUN-20260926-001517</t>
        </is>
      </c>
      <c r="P45" s="3">
        <v>46291.05226851852</v>
      </c>
      <c r="Q45" t="inlineStr">
        <is>
          <t>SR-000026</t>
        </is>
      </c>
      <c r="R45" t="inlineStr">
        <is>
          <t>dramaexpedition</t>
        </is>
      </c>
      <c r="S45" t="inlineStr">
        <is>
          <t xml:space="preserve">🌟 Continue the story here 👉🏻 📲 Find the full series on the "reelshort"app 🔍 Look up "3989614", to enjoy every episode✨! #drama #billionaire #la #fyp </t>
        </is>
      </c>
    </row>
    <row r="46" ht="25.5" customHeight="1">
      <c r="A46" t="inlineStr">
        <is>
          <t>7678626106819366158</t>
        </is>
      </c>
      <c r="B46" s="3">
        <v>46262.09722222222</v>
      </c>
      <c r="C46" t="inlineStr">
        <is>
          <t>dramadetour0</t>
        </is>
      </c>
      <c r="D46" s="4">
        <v>46292</v>
      </c>
      <c r="E46" s="3">
        <v>46292.00891203704</v>
      </c>
      <c r="F46" s="2" t="str">
        <f>=HYPERLINK("https://www.tiktok.com/@dramadetour0/video/7678626106819366158", "https://www.tiktok.com/@dramadetour0/video/7678626106819366158")</f>
        <v>https://www.tiktok.com/@dramadetour0/video/7678626106819366158</v>
      </c>
      <c r="G46">
        <v>2868</v>
      </c>
      <c r="H46">
        <v>27</v>
      </c>
      <c r="I46">
        <v>0</v>
      </c>
      <c r="J46">
        <v>3</v>
      </c>
      <c r="K46">
        <v>0</v>
      </c>
      <c r="L46" t="inlineStr">
        <is>
          <t>short-drama</t>
        </is>
      </c>
      <c r="M46" t="inlineStr">
        <is>
          <t>complete</t>
        </is>
      </c>
      <c r="N46"/>
      <c r="O46" t="inlineStr">
        <is>
          <t>SDRUN-20260927-001227</t>
        </is>
      </c>
      <c r="P46" s="3">
        <v>46292.052199074074</v>
      </c>
      <c r="Q46" t="inlineStr">
        <is>
          <t>SR-000024</t>
        </is>
      </c>
      <c r="R46" t="inlineStr">
        <is>
          <t>dramadetour0</t>
        </is>
      </c>
      <c r="S46" t="inlineStr">
        <is>
          <t xml:space="preserve">🌟 Continue the story here 👉🏻 📲 Find the full series on the "reelshort"app 🔍 Look up "4000939", to enjoy every episode✨! #mommyslittlesavior #reelshort #drama </t>
        </is>
      </c>
    </row>
    <row r="47" ht="25.5" customHeight="1">
      <c r="A47" t="inlineStr">
        <is>
          <t>7678653878857911566</t>
        </is>
      </c>
      <c r="B47" s="3">
        <v>46262.125</v>
      </c>
      <c r="C47" t="inlineStr">
        <is>
          <t>dramaclips0364</t>
        </is>
      </c>
      <c r="D47" s="4">
        <v>46292</v>
      </c>
      <c r="E47" s="3">
        <v>46292.00891203704</v>
      </c>
      <c r="F47" s="2" t="str">
        <f>=HYPERLINK("https://www.tiktok.com/@dramaclips0364/video/7678653878857911566", "https://www.tiktok.com/@dramaclips0364/video/7678653878857911566")</f>
        <v>https://www.tiktok.com/@dramaclips0364/video/7678653878857911566</v>
      </c>
      <c r="G47">
        <v>13600</v>
      </c>
      <c r="H47">
        <v>73</v>
      </c>
      <c r="I47">
        <v>1</v>
      </c>
      <c r="J47">
        <v>20</v>
      </c>
      <c r="K47">
        <v>2</v>
      </c>
      <c r="L47" t="inlineStr">
        <is>
          <t>short-drama</t>
        </is>
      </c>
      <c r="M47" t="inlineStr">
        <is>
          <t>complete</t>
        </is>
      </c>
      <c r="N47"/>
      <c r="O47" t="inlineStr">
        <is>
          <t>SDRUN-20260927-001227</t>
        </is>
      </c>
      <c r="P47" s="3">
        <v>46292.052199074074</v>
      </c>
      <c r="Q47" t="inlineStr">
        <is>
          <t>SR-000028</t>
        </is>
      </c>
      <c r="R47" t="inlineStr">
        <is>
          <t>dramaclips0364</t>
        </is>
      </c>
      <c r="S47" t="inlineStr">
        <is>
          <t xml:space="preserve">🌟 Continue the story here 👉🏻 📲 Find the full series on the "reelshort"app 🔍 Look up "3991054", to enjoy every episode✨!#drama #reelshort #Drama #ReelShort #DramaTok #ShortDrama #AlphaQueen #WerewolfDrama </t>
        </is>
      </c>
    </row>
    <row r="48" ht="25.5" customHeight="1">
      <c r="A48" t="inlineStr">
        <is>
          <t>7678552715722542349</t>
        </is>
      </c>
      <c r="B48" s="3">
        <v>46262.34375</v>
      </c>
      <c r="C48" t="inlineStr">
        <is>
          <t>dramaexpedition</t>
        </is>
      </c>
      <c r="D48" s="4">
        <v>46292</v>
      </c>
      <c r="E48" s="3">
        <v>46292.00891203704</v>
      </c>
      <c r="F48" s="2" t="str">
        <f>=HYPERLINK("https://www.tiktok.com/@dramaexpedition/video/7678552715722542349", "https://www.tiktok.com/@dramaexpedition/video/7678552715722542349")</f>
        <v>https://www.tiktok.com/@dramaexpedition/video/7678552715722542349</v>
      </c>
      <c r="G48">
        <v>85</v>
      </c>
      <c r="H48">
        <v>2</v>
      </c>
      <c r="I48">
        <v>0</v>
      </c>
      <c r="J48">
        <v>0</v>
      </c>
      <c r="K48">
        <v>0</v>
      </c>
      <c r="L48" t="inlineStr">
        <is>
          <t>short-drama</t>
        </is>
      </c>
      <c r="M48" t="inlineStr">
        <is>
          <t>complete</t>
        </is>
      </c>
      <c r="N48"/>
      <c r="O48" t="inlineStr">
        <is>
          <t>SDRUN-20260927-001227</t>
        </is>
      </c>
      <c r="P48" s="3">
        <v>46292.052199074074</v>
      </c>
      <c r="Q48" t="inlineStr">
        <is>
          <t>SR-000031</t>
        </is>
      </c>
      <c r="R48" t="inlineStr">
        <is>
          <t>dramaexpedition</t>
        </is>
      </c>
      <c r="S48" t="inlineStr">
        <is>
          <t xml:space="preserve">🌟 Continue the story here 👉🏻 📲 Find the full series on the "reelshort"app 🔍 Look up "3989614", to enjoy every episode✨! #billionaire #drama #reelshort #fyp </t>
        </is>
      </c>
    </row>
    <row r="49" ht="25.5" customHeight="1">
      <c r="A49" t="inlineStr">
        <is>
          <t>7678921191259786510</t>
        </is>
      </c>
      <c r="B49" s="3">
        <v>46262.483715277776</v>
      </c>
      <c r="C49" t="inlineStr">
        <is>
          <t>dramaexpedition</t>
        </is>
      </c>
      <c r="D49" s="4">
        <v>46292</v>
      </c>
      <c r="E49" s="3">
        <v>46292.00891203704</v>
      </c>
      <c r="F49" s="2" t="str">
        <f>=HYPERLINK("https://www.tiktok.com/@dramaexpedition/video/7678921191259786510", "https://www.tiktok.com/@dramaexpedition/video/7678921191259786510")</f>
        <v>https://www.tiktok.com/@dramaexpedition/video/7678921191259786510</v>
      </c>
      <c r="G49">
        <v>118</v>
      </c>
      <c r="H49">
        <v>3</v>
      </c>
      <c r="I49">
        <v>0</v>
      </c>
      <c r="J49">
        <v>1</v>
      </c>
      <c r="K49">
        <v>0</v>
      </c>
      <c r="L49" t="inlineStr">
        <is>
          <t>short-drama</t>
        </is>
      </c>
      <c r="M49" t="inlineStr">
        <is>
          <t>complete</t>
        </is>
      </c>
      <c r="N49"/>
      <c r="O49" t="inlineStr">
        <is>
          <t>SDRUN-20260927-001227</t>
        </is>
      </c>
      <c r="P49" s="3">
        <v>46292.052199074074</v>
      </c>
      <c r="Q49" t="inlineStr">
        <is>
          <t>SR-000033</t>
        </is>
      </c>
      <c r="R49" t="inlineStr">
        <is>
          <t>dramaexpedition</t>
        </is>
      </c>
      <c r="S49" t="inlineStr">
        <is>
          <t xml:space="preserve">🌟 Continue the story here 👉🏻 📲 Find the full series on the "reelshort"app 🔍 Look up "4000939", to enjoy every episode✨! #billionaire #drama #reelshort #dramaseries </t>
        </is>
      </c>
    </row>
    <row r="50" ht="25.5" customHeight="1">
      <c r="A50" t="inlineStr">
        <is>
          <t>7678962173158214942</t>
        </is>
      </c>
      <c r="B50" s="3">
        <v>46262.59396990741</v>
      </c>
      <c r="C50" t="inlineStr">
        <is>
          <t>jolienqaq</t>
        </is>
      </c>
      <c r="D50" s="4">
        <v>46292</v>
      </c>
      <c r="E50" s="3">
        <v>46292.00891203704</v>
      </c>
      <c r="F50" s="2" t="str">
        <f>=HYPERLINK("https://www.tiktok.com/@jolienqaq/video/7678962173158214942", "https://www.tiktok.com/@jolienqaq/video/7678962173158214942")</f>
        <v>https://www.tiktok.com/@jolienqaq/video/7678962173158214942</v>
      </c>
      <c r="G50">
        <v>321</v>
      </c>
      <c r="H50">
        <v>10</v>
      </c>
      <c r="I50">
        <v>0</v>
      </c>
      <c r="J50">
        <v>0</v>
      </c>
      <c r="K50">
        <v>1</v>
      </c>
      <c r="L50" t="inlineStr">
        <is>
          <t>short-drama</t>
        </is>
      </c>
      <c r="M50" t="inlineStr">
        <is>
          <t>complete</t>
        </is>
      </c>
      <c r="N50"/>
      <c r="O50" t="inlineStr">
        <is>
          <t>SDRUN-20260927-001227</t>
        </is>
      </c>
      <c r="P50" s="3">
        <v>46292.052199074074</v>
      </c>
      <c r="Q50"/>
      <c r="R50" t="inlineStr">
        <is>
          <t>jolienqaq</t>
        </is>
      </c>
      <c r="S50" t="inlineStr">
        <is>
          <t xml:space="preserve">Panda eating bamboo 🐼  #panda #pandasoftiktok #bamboo </t>
        </is>
      </c>
    </row>
    <row r="51" ht="25.5" customHeight="1">
      <c r="A51" t="inlineStr">
        <is>
          <t>7678967843026636046</t>
        </is>
      </c>
      <c r="B51" s="3">
        <v>46262.78472222222</v>
      </c>
      <c r="C51" t="inlineStr">
        <is>
          <t>dramaexpedition</t>
        </is>
      </c>
      <c r="D51" s="4">
        <v>46292</v>
      </c>
      <c r="E51" s="3">
        <v>46292.00891203704</v>
      </c>
      <c r="F51" s="2" t="str">
        <f>=HYPERLINK("https://www.tiktok.com/@dramaexpedition/video/7678967843026636046", "https://www.tiktok.com/@dramaexpedition/video/7678967843026636046")</f>
        <v>https://www.tiktok.com/@dramaexpedition/video/7678967843026636046</v>
      </c>
      <c r="G51">
        <v>442</v>
      </c>
      <c r="H51">
        <v>4</v>
      </c>
      <c r="I51">
        <v>0</v>
      </c>
      <c r="J51">
        <v>0</v>
      </c>
      <c r="K51">
        <v>0</v>
      </c>
      <c r="L51" t="inlineStr">
        <is>
          <t>short-drama</t>
        </is>
      </c>
      <c r="M51" t="inlineStr">
        <is>
          <t>complete</t>
        </is>
      </c>
      <c r="N51"/>
      <c r="O51" t="inlineStr">
        <is>
          <t>SDRUN-20260927-001227</t>
        </is>
      </c>
      <c r="P51" s="3">
        <v>46292.052199074074</v>
      </c>
      <c r="Q51" t="inlineStr">
        <is>
          <t>SR-000034</t>
        </is>
      </c>
      <c r="R51" t="inlineStr">
        <is>
          <t>dramaexpedition</t>
        </is>
      </c>
      <c r="S51" t="inlineStr">
        <is>
          <t xml:space="preserve">She refused to give up the key. The DNA changed everything  🌟 Continue the story here 👉🏻 📲 Find the full series on the "reelshort"app 🔍 Look up "4000939", to enjoy every episode✨! #billionaire #drama #reelshort #dramaseries </t>
        </is>
      </c>
    </row>
    <row r="52" ht="25.5" customHeight="1">
      <c r="A52" t="inlineStr">
        <is>
          <t>7678626891762240781</t>
        </is>
      </c>
      <c r="B52" s="3">
        <v>46262.80694444444</v>
      </c>
      <c r="C52" t="inlineStr">
        <is>
          <t>dramadetour0</t>
        </is>
      </c>
      <c r="D52" s="4">
        <v>46292</v>
      </c>
      <c r="E52" s="3">
        <v>46292.00891203704</v>
      </c>
      <c r="F52" s="2" t="str">
        <f>=HYPERLINK("https://www.tiktok.com/@dramadetour0/video/7678626891762240781", "https://www.tiktok.com/@dramadetour0/video/7678626891762240781")</f>
        <v>https://www.tiktok.com/@dramadetour0/video/7678626891762240781</v>
      </c>
      <c r="G52">
        <v>418</v>
      </c>
      <c r="H52">
        <v>3</v>
      </c>
      <c r="I52">
        <v>0</v>
      </c>
      <c r="J52">
        <v>2</v>
      </c>
      <c r="K52">
        <v>0</v>
      </c>
      <c r="L52" t="inlineStr">
        <is>
          <t>short-drama</t>
        </is>
      </c>
      <c r="M52" t="inlineStr">
        <is>
          <t>complete</t>
        </is>
      </c>
      <c r="N52"/>
      <c r="O52" t="inlineStr">
        <is>
          <t>SDRUN-20260927-001227</t>
        </is>
      </c>
      <c r="P52" s="3">
        <v>46292.052199074074</v>
      </c>
      <c r="Q52" t="inlineStr">
        <is>
          <t>SR-000030</t>
        </is>
      </c>
      <c r="R52" t="inlineStr">
        <is>
          <t>dramadetour0</t>
        </is>
      </c>
      <c r="S52" t="inlineStr">
        <is>
          <t xml:space="preserve">🌟 Continue the story here 👉🏻 📲 Find the full series on the "reelshort"app 🔍 Look up "4000939", to enjoy every episode✨! #mommyslittlesavior #drama #reelshort #viral </t>
        </is>
      </c>
    </row>
    <row r="53" ht="25.5" customHeight="1">
      <c r="A53" t="inlineStr">
        <is>
          <t>7679037968778071327</t>
        </is>
      </c>
      <c r="B53" s="3">
        <v>46262.81793981481</v>
      </c>
      <c r="C53" t="inlineStr">
        <is>
          <t>shirley5278789</t>
        </is>
      </c>
      <c r="D53" s="4">
        <v>46292</v>
      </c>
      <c r="E53" s="3">
        <v>46292.00891203704</v>
      </c>
      <c r="F53" s="2" t="str">
        <f>=HYPERLINK("https://www.tiktok.com/@shirley5278789/video/7679037968778071327", "https://www.tiktok.com/@shirley5278789/video/7679037968778071327")</f>
        <v>https://www.tiktok.com/@shirley5278789/video/7679037968778071327</v>
      </c>
      <c r="G53">
        <v>78700</v>
      </c>
      <c r="H53">
        <v>1653</v>
      </c>
      <c r="I53">
        <v>15</v>
      </c>
      <c r="J53">
        <v>138</v>
      </c>
      <c r="K53">
        <v>37</v>
      </c>
      <c r="L53" t="inlineStr">
        <is>
          <t>short-drama</t>
        </is>
      </c>
      <c r="M53" t="inlineStr">
        <is>
          <t>complete</t>
        </is>
      </c>
      <c r="N53"/>
      <c r="O53" t="inlineStr">
        <is>
          <t>SDRUN-20260927-001227</t>
        </is>
      </c>
      <c r="P53" s="3">
        <v>46292.052199074074</v>
      </c>
      <c r="Q53" t="inlineStr">
        <is>
          <t>SR-000038</t>
        </is>
      </c>
      <c r="R53" t="inlineStr">
        <is>
          <t>shirley5278789</t>
        </is>
      </c>
      <c r="S53" t="inlineStr">
        <is>
          <t>Една древна лампа освобождава могъщ джин, способен да изпълни три желания. 🧞‍♂️ 🌟 Гледайте целия сериал „Великият и могъщ джин“ тук: 👉🏻 https://dramashortstv.com/bg/video-play/38000/великият-и-могъщ-джин #драма #сериал #любов #българия #fypbulgaria</t>
        </is>
      </c>
    </row>
    <row r="54" ht="25.5" customHeight="1">
      <c r="A54" t="inlineStr">
        <is>
          <t>7678966449200811278</t>
        </is>
      </c>
      <c r="B54" s="3">
        <v>46262.86111111111</v>
      </c>
      <c r="C54" t="inlineStr">
        <is>
          <t>dramaexpedition</t>
        </is>
      </c>
      <c r="D54" s="4">
        <v>46292</v>
      </c>
      <c r="E54" s="3">
        <v>46292.00891203704</v>
      </c>
      <c r="F54" s="2" t="str">
        <f>=HYPERLINK("https://www.tiktok.com/@dramaexpedition/video/7678966449200811278", "https://www.tiktok.com/@dramaexpedition/video/7678966449200811278")</f>
        <v>https://www.tiktok.com/@dramaexpedition/video/7678966449200811278</v>
      </c>
      <c r="G54">
        <v>295</v>
      </c>
      <c r="H54">
        <v>21</v>
      </c>
      <c r="I54">
        <v>0</v>
      </c>
      <c r="J54">
        <v>5</v>
      </c>
      <c r="K54">
        <v>0</v>
      </c>
      <c r="L54" t="inlineStr">
        <is>
          <t>short-drama</t>
        </is>
      </c>
      <c r="M54" t="inlineStr">
        <is>
          <t>complete</t>
        </is>
      </c>
      <c r="N54"/>
      <c r="O54" t="inlineStr">
        <is>
          <t>SDRUN-20260927-001227</t>
        </is>
      </c>
      <c r="P54" s="3">
        <v>46292.052199074074</v>
      </c>
      <c r="Q54" t="inlineStr">
        <is>
          <t>SR-000029</t>
        </is>
      </c>
      <c r="R54" t="inlineStr">
        <is>
          <t>dramaexpedition</t>
        </is>
      </c>
      <c r="S54" t="inlineStr">
        <is>
          <t xml:space="preserve">She stood up for her mom  🌟 Continue the story here 👉🏻 📲 Find the full series on the "reelshort"app 🔍 Look up "4000939", to enjoy every episode✨! #billionaire #drama #reelshort #dramaseries </t>
        </is>
      </c>
    </row>
    <row r="55" ht="25.5" customHeight="1">
      <c r="A55" t="inlineStr">
        <is>
          <t>7678673937533832461</t>
        </is>
      </c>
      <c r="B55" s="3">
        <v>46262.875</v>
      </c>
      <c r="C55" t="inlineStr">
        <is>
          <t>miraaastrology</t>
        </is>
      </c>
      <c r="D55" s="4">
        <v>46292</v>
      </c>
      <c r="E55" s="3">
        <v>46292.00891203704</v>
      </c>
      <c r="F55" s="2" t="str">
        <f>=HYPERLINK("https://www.tiktok.com/@miraaastrology/video/7678673937533832461", "https://www.tiktok.com/@miraaastrology/video/7678673937533832461")</f>
        <v>https://www.tiktok.com/@miraaastrology/video/7678673937533832461</v>
      </c>
      <c r="G55">
        <v>1150</v>
      </c>
      <c r="H55">
        <v>9</v>
      </c>
      <c r="I55">
        <v>1</v>
      </c>
      <c r="J55">
        <v>3</v>
      </c>
      <c r="K55">
        <v>1</v>
      </c>
      <c r="L55" t="inlineStr">
        <is>
          <t>short-drama</t>
        </is>
      </c>
      <c r="M55" t="inlineStr">
        <is>
          <t>complete</t>
        </is>
      </c>
      <c r="N55"/>
      <c r="O55" t="inlineStr">
        <is>
          <t>SDRUN-20260927-001227</t>
        </is>
      </c>
      <c r="P55" s="3">
        <v>46292.052199074074</v>
      </c>
      <c r="Q55"/>
      <c r="R55" t="inlineStr">
        <is>
          <t>miraaastrology</t>
        </is>
      </c>
      <c r="S55" t="inlineStr">
        <is>
          <t xml:space="preserve">This is for you Cancer and Capricorn #cancer #capricorn #couple #zodiac </t>
        </is>
      </c>
    </row>
    <row r="56" ht="25.5" customHeight="1">
      <c r="A56" t="inlineStr">
        <is>
          <t>7679035188839533838</t>
        </is>
      </c>
      <c r="B56" s="3">
        <v>46262.95694444444</v>
      </c>
      <c r="C56" t="inlineStr">
        <is>
          <t>dramadetour0</t>
        </is>
      </c>
      <c r="D56" s="4">
        <v>46292</v>
      </c>
      <c r="E56" s="3">
        <v>46292.00891203704</v>
      </c>
      <c r="F56" s="2" t="str">
        <f>=HYPERLINK("https://www.tiktok.com/@dramadetour0/video/7679035188839533838", "https://www.tiktok.com/@dramadetour0/video/7679035188839533838")</f>
        <v>https://www.tiktok.com/@dramadetour0/video/7679035188839533838</v>
      </c>
      <c r="G56">
        <v>10100</v>
      </c>
      <c r="H56">
        <v>33</v>
      </c>
      <c r="I56">
        <v>1</v>
      </c>
      <c r="J56">
        <v>8</v>
      </c>
      <c r="K56">
        <v>8</v>
      </c>
      <c r="L56" t="inlineStr">
        <is>
          <t>short-drama</t>
        </is>
      </c>
      <c r="M56" t="inlineStr">
        <is>
          <t>complete</t>
        </is>
      </c>
      <c r="N56"/>
      <c r="O56" t="inlineStr">
        <is>
          <t>SDRUN-20260927-001227</t>
        </is>
      </c>
      <c r="P56" s="3">
        <v>46292.052199074074</v>
      </c>
      <c r="Q56" t="inlineStr">
        <is>
          <t>SR-000051</t>
        </is>
      </c>
      <c r="R56" t="inlineStr">
        <is>
          <t>dramadetour0</t>
        </is>
      </c>
      <c r="S56" t="inlineStr">
        <is>
          <t>Той можеше да поиска всичко. Вместо това използва последното си желание, за да освободи джина — срещу едно обещание. 🧞‍♂️ #ВеликиятИМогъщДжин #ПоследнотоЖелание #Джин #ТриЖелания #Минисериал</t>
        </is>
      </c>
    </row>
    <row r="57" ht="25.5" customHeight="1">
      <c r="A57" t="inlineStr">
        <is>
          <t>7678654168877288717</t>
        </is>
      </c>
      <c r="B57" s="3">
        <v>46262.958333333336</v>
      </c>
      <c r="C57" t="inlineStr">
        <is>
          <t>dramaclips0364</t>
        </is>
      </c>
      <c r="D57" s="4">
        <v>46292</v>
      </c>
      <c r="E57" s="3">
        <v>46292.00891203704</v>
      </c>
      <c r="F57" s="2" t="str">
        <f>=HYPERLINK("https://www.tiktok.com/@dramaclips0364/video/7678654168877288717", "https://www.tiktok.com/@dramaclips0364/video/7678654168877288717")</f>
        <v>https://www.tiktok.com/@dramaclips0364/video/7678654168877288717</v>
      </c>
      <c r="G57">
        <v>3614</v>
      </c>
      <c r="H57">
        <v>26</v>
      </c>
      <c r="I57">
        <v>0</v>
      </c>
      <c r="J57">
        <v>6</v>
      </c>
      <c r="K57">
        <v>1</v>
      </c>
      <c r="L57" t="inlineStr">
        <is>
          <t>short-drama</t>
        </is>
      </c>
      <c r="M57" t="inlineStr">
        <is>
          <t>complete</t>
        </is>
      </c>
      <c r="N57"/>
      <c r="O57" t="inlineStr">
        <is>
          <t>SDRUN-20260927-001227</t>
        </is>
      </c>
      <c r="P57" s="3">
        <v>46292.052199074074</v>
      </c>
      <c r="Q57" t="inlineStr">
        <is>
          <t>SR-000032</t>
        </is>
      </c>
      <c r="R57" t="inlineStr">
        <is>
          <t>dramaclips0364</t>
        </is>
      </c>
      <c r="S57" t="inlineStr">
        <is>
          <t xml:space="preserve">🌟 Continue the story here 👉🏻 📲 Find the full series on the "reelshort"app 🔍 Look up "3991054", to enjoy every episode✨!#drama #reelshort #Drama #ReelShort #DramaTok #ShortDrama #AlphaQueen #WerewolfDrama </t>
        </is>
      </c>
    </row>
    <row r="58" ht="25.5" customHeight="1">
      <c r="A58" t="inlineStr">
        <is>
          <t>7679026418465901855</t>
        </is>
      </c>
      <c r="B58" s="3">
        <v>46263.125</v>
      </c>
      <c r="C58"/>
      <c r="D58" s="4">
        <v>46288</v>
      </c>
      <c r="E58" s="3">
        <v>46288.00881944445</v>
      </c>
      <c r="F58" s="2" t="str">
        <f>=HYPERLINK("https://www.tiktok.com/@dramapenelope/video/7679026418465901855", "https://www.tiktok.com/@dramapenelope/video/7679026418465901855")</f>
        <v>https://www.tiktok.com/@dramapenelope/video/7679026418465901855</v>
      </c>
      <c r="G58">
        <v>183</v>
      </c>
      <c r="H58">
        <v>9</v>
      </c>
      <c r="I58">
        <v>0</v>
      </c>
      <c r="J58">
        <v>5</v>
      </c>
      <c r="K58">
        <v>0</v>
      </c>
      <c r="L58" t="inlineStr">
        <is>
          <t>short-drama</t>
        </is>
      </c>
      <c r="M58" t="inlineStr">
        <is>
          <t>complete</t>
        </is>
      </c>
      <c r="N58"/>
      <c r="O58" t="inlineStr">
        <is>
          <t>SDRUN-20260923-001209</t>
        </is>
      </c>
      <c r="P58" s="3">
        <v>46288.0516087963</v>
      </c>
      <c r="Q58" t="inlineStr">
        <is>
          <t>SR-000036</t>
        </is>
      </c>
      <c r="R58"/>
      <c r="S58" t="inlineStr">
        <is>
          <t xml:space="preserve">Well after this first video I don’t think I can post it daily…Maybe weekly I guess  https://reelslink.com/cps/cXS8tT #lgbtq #shortdrama #bl #reelshort </t>
        </is>
      </c>
    </row>
    <row r="59" ht="25.5" customHeight="1">
      <c r="A59" t="inlineStr">
        <is>
          <t>7679046184668859662</t>
        </is>
      </c>
      <c r="B59" s="3">
        <v>46263.125</v>
      </c>
      <c r="C59" t="inlineStr">
        <is>
          <t>dramaclips0364</t>
        </is>
      </c>
      <c r="D59" s="4">
        <v>46293</v>
      </c>
      <c r="E59" s="3">
        <v>46293.00759259259</v>
      </c>
      <c r="F59" s="2" t="str">
        <f>=HYPERLINK("https://www.tiktok.com/@dramaclips0364/video/7679046184668859662", "https://www.tiktok.com/@dramaclips0364/video/7679046184668859662")</f>
        <v>https://www.tiktok.com/@dramaclips0364/video/7679046184668859662</v>
      </c>
      <c r="G59">
        <v>8402</v>
      </c>
      <c r="H59">
        <v>74</v>
      </c>
      <c r="I59">
        <v>1</v>
      </c>
      <c r="J59">
        <v>12</v>
      </c>
      <c r="K59">
        <v>2</v>
      </c>
      <c r="L59" t="inlineStr">
        <is>
          <t>short-drama</t>
        </is>
      </c>
      <c r="M59" t="inlineStr">
        <is>
          <t>complete</t>
        </is>
      </c>
      <c r="N59"/>
      <c r="O59" t="inlineStr">
        <is>
          <t>SDRUN-20260928-001033</t>
        </is>
      </c>
      <c r="P59" s="3">
        <v>46293.05409722222</v>
      </c>
      <c r="Q59" t="inlineStr">
        <is>
          <t>SR-000035</t>
        </is>
      </c>
      <c r="R59" t="inlineStr">
        <is>
          <t>dramaclips0364</t>
        </is>
      </c>
      <c r="S59" t="inlineStr">
        <is>
          <t>An ancient lamp releases a powerful genie who can grant three wishes. 🧞‍♂️ 🌟 Continue the story here 👉🏻 📲 Find the full series “The Great and Powerful Genie” on the ReelShort app 🔍 Look up “4023634” to enjoy every episode ✨ #Drama #ShortDrama #Fantasy #PlotTwist #ReelShort</t>
        </is>
      </c>
    </row>
    <row r="60" ht="25.5" customHeight="1">
      <c r="A60" t="inlineStr">
        <is>
          <t>7679038165952285982</t>
        </is>
      </c>
      <c r="B60" s="3">
        <v>46263.145833333336</v>
      </c>
      <c r="C60" t="inlineStr">
        <is>
          <t>shirley5278789</t>
        </is>
      </c>
      <c r="D60" s="4">
        <v>46293</v>
      </c>
      <c r="E60" s="3">
        <v>46293.00759259259</v>
      </c>
      <c r="F60" s="2" t="str">
        <f>=HYPERLINK("https://www.tiktok.com/@shirley5278789/video/7679038165952285982", "https://www.tiktok.com/@shirley5278789/video/7679038165952285982")</f>
        <v>https://www.tiktok.com/@shirley5278789/video/7679038165952285982</v>
      </c>
      <c r="G60">
        <v>51800</v>
      </c>
      <c r="H60">
        <v>526</v>
      </c>
      <c r="I60">
        <v>3</v>
      </c>
      <c r="J60">
        <v>37</v>
      </c>
      <c r="K60">
        <v>15</v>
      </c>
      <c r="L60" t="inlineStr">
        <is>
          <t>short-drama</t>
        </is>
      </c>
      <c r="M60" t="inlineStr">
        <is>
          <t>complete</t>
        </is>
      </c>
      <c r="N60"/>
      <c r="O60" t="inlineStr">
        <is>
          <t>SDRUN-20260928-001033</t>
        </is>
      </c>
      <c r="P60" s="3">
        <v>46293.05409722222</v>
      </c>
      <c r="Q60" t="inlineStr">
        <is>
          <t>SR-000039</t>
        </is>
      </c>
      <c r="R60" t="inlineStr">
        <is>
          <t>shirley5278789</t>
        </is>
      </c>
      <c r="S60" t="inlineStr">
        <is>
          <t>Едно неочаквано завещание принуждава Кристин да сключи необикновен брак. 💍 🌟 Гледайте целия сериал „Великият и могъщ джин“ тук: 👉🏻 https://dramashortstv.com/bg/video-play/38000/великият-и-могъщ-джин #драма #сериал #любов #българия #fypbulgaria</t>
        </is>
      </c>
    </row>
    <row r="61" ht="25.5" customHeight="1">
      <c r="A61" t="inlineStr">
        <is>
          <t>7679035924990135565</t>
        </is>
      </c>
      <c r="B61" s="3">
        <v>46263.177083333336</v>
      </c>
      <c r="C61" t="inlineStr">
        <is>
          <t>dramadetour0</t>
        </is>
      </c>
      <c r="D61" s="4">
        <v>46293</v>
      </c>
      <c r="E61" s="3">
        <v>46293.00759259259</v>
      </c>
      <c r="F61" s="2" t="str">
        <f>=HYPERLINK("https://www.tiktok.com/@dramadetour0/video/7679035924990135565", "https://www.tiktok.com/@dramadetour0/video/7679035924990135565")</f>
        <v>https://www.tiktok.com/@dramadetour0/video/7679035924990135565</v>
      </c>
      <c r="G61">
        <v>241</v>
      </c>
      <c r="H61">
        <v>1</v>
      </c>
      <c r="I61">
        <v>0</v>
      </c>
      <c r="J61">
        <v>2</v>
      </c>
      <c r="K61">
        <v>1</v>
      </c>
      <c r="L61" t="inlineStr">
        <is>
          <t>short-drama</t>
        </is>
      </c>
      <c r="M61" t="inlineStr">
        <is>
          <t>complete</t>
        </is>
      </c>
      <c r="N61"/>
      <c r="O61" t="inlineStr">
        <is>
          <t>SDRUN-20260928-001033</t>
        </is>
      </c>
      <c r="P61" s="3">
        <v>46293.05409722222</v>
      </c>
      <c r="Q61" t="inlineStr">
        <is>
          <t>SR-000049</t>
        </is>
      </c>
      <c r="R61" t="inlineStr">
        <is>
          <t>dramadetour0</t>
        </is>
      </c>
      <c r="S61" t="inlineStr">
        <is>
          <t>За да наследи компанията, тя трябва да се омъжи за непознат. Но „обикновеният“ ѝ съпруг крие невероятна тайна. 🌟 Гледайте целия сериал тук:   🔗 https://dramashortstv.com/bg/video-play/38000/великият-и-могъщ-джин #БракСНепознат #ДоговоренБрак #ТаенСъпруг #ЛюбовнаДрама #Минисериал</t>
        </is>
      </c>
    </row>
    <row r="62" ht="25.5" customHeight="1">
      <c r="A62" t="inlineStr">
        <is>
          <t>7679046513091185933</t>
        </is>
      </c>
      <c r="B62" s="3">
        <v>46263.40625</v>
      </c>
      <c r="C62" t="inlineStr">
        <is>
          <t>dramaexpedition</t>
        </is>
      </c>
      <c r="D62" s="4">
        <v>46293</v>
      </c>
      <c r="E62" s="3">
        <v>46293.00759259259</v>
      </c>
      <c r="F62" s="2" t="str">
        <f>=HYPERLINK("https://www.tiktok.com/@dramaexpedition/video/7679046513091185933", "https://www.tiktok.com/@dramaexpedition/video/7679046513091185933")</f>
        <v>https://www.tiktok.com/@dramaexpedition/video/7679046513091185933</v>
      </c>
      <c r="G62">
        <v>3650</v>
      </c>
      <c r="H62">
        <v>20</v>
      </c>
      <c r="I62">
        <v>0</v>
      </c>
      <c r="J62">
        <v>10</v>
      </c>
      <c r="K62">
        <v>4</v>
      </c>
      <c r="L62" t="inlineStr">
        <is>
          <t>short-drama</t>
        </is>
      </c>
      <c r="M62" t="inlineStr">
        <is>
          <t>complete</t>
        </is>
      </c>
      <c r="N62"/>
      <c r="O62" t="inlineStr">
        <is>
          <t>SDRUN-20260928-001033</t>
        </is>
      </c>
      <c r="P62" s="3">
        <v>46293.05409722222</v>
      </c>
      <c r="Q62" t="inlineStr">
        <is>
          <t>SR-000046</t>
        </is>
      </c>
      <c r="R62" t="inlineStr">
        <is>
          <t>dramaexpedition</t>
        </is>
      </c>
      <c r="S62" t="inlineStr">
        <is>
          <t>A dying man's final wish sets a genie free, but his last request binds him to a stranger for five years. 🧞‍♂️ 🌟 Watch the full series here: 🔗 https://dramashortstv.com/video-play/37365/the-great-and-powerful-genie #TheGreatAndPowerfulGenie #FinalWish #FantasyDrama #ShortDrama #DramaShortsTV</t>
        </is>
      </c>
    </row>
    <row r="63" ht="25.5" customHeight="1">
      <c r="A63" t="inlineStr">
        <is>
          <t>7679038512099773727</t>
        </is>
      </c>
      <c r="B63" s="3">
        <v>46263.8125</v>
      </c>
      <c r="C63" t="inlineStr">
        <is>
          <t>shirley5278789</t>
        </is>
      </c>
      <c r="D63" s="4">
        <v>46293</v>
      </c>
      <c r="E63" s="3">
        <v>46293.00759259259</v>
      </c>
      <c r="F63" s="2" t="str">
        <f>=HYPERLINK("https://www.tiktok.com/@shirley5278789/video/7679038512099773727", "https://www.tiktok.com/@shirley5278789/video/7679038512099773727")</f>
        <v>https://www.tiktok.com/@shirley5278789/video/7679038512099773727</v>
      </c>
      <c r="G63">
        <v>45100</v>
      </c>
      <c r="H63">
        <v>1408</v>
      </c>
      <c r="I63">
        <v>8</v>
      </c>
      <c r="J63">
        <v>76</v>
      </c>
      <c r="K63">
        <v>11</v>
      </c>
      <c r="L63" t="inlineStr">
        <is>
          <t>short-drama</t>
        </is>
      </c>
      <c r="M63" t="inlineStr">
        <is>
          <t>complete</t>
        </is>
      </c>
      <c r="N63"/>
      <c r="O63" t="inlineStr">
        <is>
          <t>SDRUN-20260928-001033</t>
        </is>
      </c>
      <c r="P63" s="3">
        <v>46293.05409722222</v>
      </c>
      <c r="Q63" t="inlineStr">
        <is>
          <t>SR-000044</t>
        </is>
      </c>
      <c r="R63" t="inlineStr">
        <is>
          <t>shirley5278789</t>
        </is>
      </c>
      <c r="S63" t="inlineStr">
        <is>
          <t>В болницата е разкрита тайна, която може да промени съдбата на цялото семейство. 👀 🌟 Гледайте целия сериал „Великият и могъщ джин“ тук: 👉🏻 https://dramashortstv.com/bg/video-play/38000/великият-и-могъщ-джин #драма #сериал #любов #българия #fypbulgaria</t>
        </is>
      </c>
    </row>
    <row r="64" ht="25.5" customHeight="1">
      <c r="A64" t="inlineStr">
        <is>
          <t>7679046377258634509</t>
        </is>
      </c>
      <c r="B64" s="3">
        <v>46263.87430555555</v>
      </c>
      <c r="C64" t="inlineStr">
        <is>
          <t>dramaexpedition</t>
        </is>
      </c>
      <c r="D64" s="4">
        <v>46293</v>
      </c>
      <c r="E64" s="3">
        <v>46293.00759259259</v>
      </c>
      <c r="F64" s="2" t="str">
        <f>=HYPERLINK("https://www.tiktok.com/@dramaexpedition/video/7679046377258634509", "https://www.tiktok.com/@dramaexpedition/video/7679046377258634509")</f>
        <v>https://www.tiktok.com/@dramaexpedition/video/7679046377258634509</v>
      </c>
      <c r="G64">
        <v>2675</v>
      </c>
      <c r="H64">
        <v>11</v>
      </c>
      <c r="I64">
        <v>0</v>
      </c>
      <c r="J64">
        <v>6</v>
      </c>
      <c r="K64">
        <v>0</v>
      </c>
      <c r="L64" t="inlineStr">
        <is>
          <t>short-drama</t>
        </is>
      </c>
      <c r="M64" t="inlineStr">
        <is>
          <t>complete</t>
        </is>
      </c>
      <c r="N64"/>
      <c r="O64" t="inlineStr">
        <is>
          <t>SDRUN-20260928-001033</t>
        </is>
      </c>
      <c r="P64" s="3">
        <v>46293.05409722222</v>
      </c>
      <c r="Q64" t="inlineStr">
        <is>
          <t>SR-000047</t>
        </is>
      </c>
      <c r="R64" t="inlineStr">
        <is>
          <t>dramaexpedition</t>
        </is>
      </c>
      <c r="S64" t="inlineStr">
        <is>
          <t>She can inherit everything, but only if she marries a man she has never met. 💍 🌟 Watch the full series here: 🔗 https://dramashortstv.com/video-play/37365/the-great-and-powerful-genie #TheGreatAndPowerfulGenie #ContractMarriage #MarriageDrama #ShortDrama #DramaShortsTV</t>
        </is>
      </c>
    </row>
    <row r="65" ht="25.5" customHeight="1">
      <c r="A65" t="inlineStr">
        <is>
          <t>7679046445957319949</t>
        </is>
      </c>
      <c r="B65" s="3">
        <v>46263.958333333336</v>
      </c>
      <c r="C65" t="inlineStr">
        <is>
          <t>dramaclips0364</t>
        </is>
      </c>
      <c r="D65" s="4">
        <v>46293</v>
      </c>
      <c r="E65" s="3">
        <v>46293.00759259259</v>
      </c>
      <c r="F65" s="2" t="str">
        <f>=HYPERLINK("https://www.tiktok.com/@dramaclips0364/video/7679046445957319949", "https://www.tiktok.com/@dramaclips0364/video/7679046445957319949")</f>
        <v>https://www.tiktok.com/@dramaclips0364/video/7679046445957319949</v>
      </c>
      <c r="G65">
        <v>5715</v>
      </c>
      <c r="H65">
        <v>20</v>
      </c>
      <c r="I65">
        <v>0</v>
      </c>
      <c r="J65">
        <v>6</v>
      </c>
      <c r="K65">
        <v>0</v>
      </c>
      <c r="L65" t="inlineStr">
        <is>
          <t>short-drama</t>
        </is>
      </c>
      <c r="M65" t="inlineStr">
        <is>
          <t>complete</t>
        </is>
      </c>
      <c r="N65"/>
      <c r="O65" t="inlineStr">
        <is>
          <t>SDRUN-20260928-001033</t>
        </is>
      </c>
      <c r="P65" s="3">
        <v>46293.05409722222</v>
      </c>
      <c r="Q65" t="inlineStr">
        <is>
          <t>SR-000040</t>
        </is>
      </c>
      <c r="R65" t="inlineStr">
        <is>
          <t>dramaclips0364</t>
        </is>
      </c>
      <c r="S65" t="inlineStr">
        <is>
          <t>An unexpected will forces Christine into a marriage she never wanted. 💍 🌟 Continue the story here 👉🏻 📲 Find the full series “The Great and Powerful Genie” on the ReelShort app 🔍 Look up “4023634” to enjoy every episode ✨ #Drama #ShortDrama #RomanceDrama #SecretMarriage #ReelShort</t>
        </is>
      </c>
    </row>
    <row r="66" ht="25.5" customHeight="1">
      <c r="A66" t="inlineStr">
        <is>
          <t>7679048314125356301</t>
        </is>
      </c>
      <c r="B66" s="3">
        <v>46264.041666666664</v>
      </c>
      <c r="C66" t="inlineStr">
        <is>
          <t>dramaexpedition</t>
        </is>
      </c>
      <c r="D66" s="4">
        <v>46294</v>
      </c>
      <c r="E66" s="3">
        <v>46294.007372685184</v>
      </c>
      <c r="F66" s="2" t="str">
        <f>=HYPERLINK("https://www.tiktok.com/@dramaexpedition/video/7679048314125356301", "https://www.tiktok.com/@dramaexpedition/video/7679048314125356301")</f>
        <v>https://www.tiktok.com/@dramaexpedition/video/7679048314125356301</v>
      </c>
      <c r="G66">
        <v>1459</v>
      </c>
      <c r="H66">
        <v>28</v>
      </c>
      <c r="I66">
        <v>0</v>
      </c>
      <c r="J66">
        <v>6</v>
      </c>
      <c r="K66">
        <v>0</v>
      </c>
      <c r="L66" t="inlineStr">
        <is>
          <t>short-drama</t>
        </is>
      </c>
      <c r="M66" t="inlineStr">
        <is>
          <t>complete</t>
        </is>
      </c>
      <c r="N66"/>
      <c r="O66" t="inlineStr">
        <is>
          <t>SDRUN-20260929-001013</t>
        </is>
      </c>
      <c r="P66" s="3">
        <v>46294.06178240741</v>
      </c>
      <c r="Q66" t="inlineStr">
        <is>
          <t>SR-000048</t>
        </is>
      </c>
      <c r="R66" t="inlineStr">
        <is>
          <t>dramaexpedition</t>
        </is>
      </c>
      <c r="S66" t="inlineStr">
        <is>
          <t>The doctors have given up. Then Elijah walks in, wakes the dying man, and gets called the great genie. ✨ 🌟 Watch the full series here: 🔗 https://dramashortstv.com/video-play/37365/the-great-and-powerful-genie #TheGreatAndPowerfulGenie #SecretIdentity #Miracle #FantasyDrama #DramaShortsTV</t>
        </is>
      </c>
    </row>
    <row r="67" ht="25.5" customHeight="1">
      <c r="A67" t="inlineStr">
        <is>
          <t>7679046552219815182</t>
        </is>
      </c>
      <c r="B67" s="3">
        <v>46264.125</v>
      </c>
      <c r="C67" t="inlineStr">
        <is>
          <t>dramaclips0364</t>
        </is>
      </c>
      <c r="D67" s="4">
        <v>46294</v>
      </c>
      <c r="E67" s="3">
        <v>46294.007372685184</v>
      </c>
      <c r="F67" s="2" t="str">
        <f>=HYPERLINK("https://www.tiktok.com/@dramaclips0364/video/7679046552219815182", "https://www.tiktok.com/@dramaclips0364/video/7679046552219815182")</f>
        <v>https://www.tiktok.com/@dramaclips0364/video/7679046552219815182</v>
      </c>
      <c r="G67">
        <v>1777</v>
      </c>
      <c r="H67">
        <v>14</v>
      </c>
      <c r="I67">
        <v>0</v>
      </c>
      <c r="J67">
        <v>2</v>
      </c>
      <c r="K67">
        <v>0</v>
      </c>
      <c r="L67" t="inlineStr">
        <is>
          <t>short-drama</t>
        </is>
      </c>
      <c r="M67" t="inlineStr">
        <is>
          <t>complete</t>
        </is>
      </c>
      <c r="N67"/>
      <c r="O67" t="inlineStr">
        <is>
          <t>SDRUN-20260929-001013</t>
        </is>
      </c>
      <c r="P67" s="3">
        <v>46294.06178240741</v>
      </c>
      <c r="Q67" t="inlineStr">
        <is>
          <t>SR-000041</t>
        </is>
      </c>
      <c r="R67" t="inlineStr">
        <is>
          <t>dramaclips0364</t>
        </is>
      </c>
      <c r="S67" t="inlineStr">
        <is>
          <t>A shocking secret in the hospital could change the family’s fate forever. 👀 🌟 Continue the story here 👉🏻 📲 Find the full series “The Great and Powerful Genie” on the ReelShort app 🔍 Look up “4023634” to enjoy every episode ✨ #Drama #ShortDrama #FantasyDrama #PlotTwist #ReelShort</t>
        </is>
      </c>
    </row>
    <row r="68" ht="25.5" customHeight="1">
      <c r="A68" t="inlineStr">
        <is>
          <t>7679038727917784351</t>
        </is>
      </c>
      <c r="B68" s="3">
        <v>46264.145833333336</v>
      </c>
      <c r="C68" t="inlineStr">
        <is>
          <t>shirley5278789</t>
        </is>
      </c>
      <c r="D68" s="4">
        <v>46294</v>
      </c>
      <c r="E68" s="3">
        <v>46294.007372685184</v>
      </c>
      <c r="F68" s="2" t="str">
        <f>=HYPERLINK("https://www.tiktok.com/@shirley5278789/video/7679038727917784351", "https://www.tiktok.com/@shirley5278789/video/7679038727917784351")</f>
        <v>https://www.tiktok.com/@shirley5278789/video/7679038727917784351</v>
      </c>
      <c r="G68">
        <v>26600</v>
      </c>
      <c r="H68">
        <v>367</v>
      </c>
      <c r="I68">
        <v>4</v>
      </c>
      <c r="J68">
        <v>28</v>
      </c>
      <c r="K68">
        <v>5</v>
      </c>
      <c r="L68" t="inlineStr">
        <is>
          <t>short-drama</t>
        </is>
      </c>
      <c r="M68" t="inlineStr">
        <is>
          <t>complete</t>
        </is>
      </c>
      <c r="N68"/>
      <c r="O68" t="inlineStr">
        <is>
          <t>SDRUN-20260929-001013</t>
        </is>
      </c>
      <c r="P68" s="3">
        <v>46294.06178240741</v>
      </c>
      <c r="Q68" t="inlineStr">
        <is>
          <t>SR-000045</t>
        </is>
      </c>
      <c r="R68" t="inlineStr">
        <is>
          <t>shirley5278789</t>
        </is>
      </c>
      <c r="S68" t="inlineStr">
        <is>
          <t>Един скъп подарък превръща рождения ден в истински скандал. 💎 🌟 Гледайте целия сериал „Великият и могъщ джин“ тук: 👉🏻 https://dramashortstv.com/bg/video-play/38000/великият-и-могъщ-джин #драма #сериал #любов #българия #fypbulgaria</t>
        </is>
      </c>
    </row>
    <row r="69" ht="25.5" customHeight="1">
      <c r="A69" t="inlineStr">
        <is>
          <t>7679036198286806285</t>
        </is>
      </c>
      <c r="B69" s="3">
        <v>46264.17847222222</v>
      </c>
      <c r="C69" t="inlineStr">
        <is>
          <t>dramadetour0</t>
        </is>
      </c>
      <c r="D69" s="4">
        <v>46294</v>
      </c>
      <c r="E69" s="3">
        <v>46294.007372685184</v>
      </c>
      <c r="F69" s="2" t="str">
        <f>=HYPERLINK("https://www.tiktok.com/@dramadetour0/video/7679036198286806285", "https://www.tiktok.com/@dramadetour0/video/7679036198286806285")</f>
        <v>https://www.tiktok.com/@dramadetour0/video/7679036198286806285</v>
      </c>
      <c r="G69">
        <v>2017</v>
      </c>
      <c r="H69">
        <v>14</v>
      </c>
      <c r="I69">
        <v>1</v>
      </c>
      <c r="J69">
        <v>6</v>
      </c>
      <c r="K69">
        <v>2</v>
      </c>
      <c r="L69" t="inlineStr">
        <is>
          <t>short-drama</t>
        </is>
      </c>
      <c r="M69" t="inlineStr">
        <is>
          <t>complete</t>
        </is>
      </c>
      <c r="N69"/>
      <c r="O69" t="inlineStr">
        <is>
          <t>SDRUN-20260929-001013</t>
        </is>
      </c>
      <c r="P69" s="3">
        <v>46294.06178240741</v>
      </c>
      <c r="Q69" t="inlineStr">
        <is>
          <t>SR-000043</t>
        </is>
      </c>
      <c r="R69" t="inlineStr">
        <is>
          <t>dramadetour0</t>
        </is>
      </c>
      <c r="S69" t="inlineStr">
        <is>
          <t>Лекарите се отказаха. Тогава един непознат влезе в стаята и събуди умиращия мъж с едно докосване. 🌟 Гледайте целия сериал тук:   🔗 https://dramashortstv.com/bg/video-play/38000/великият-и-могъщ-джин #Чудо #СпасенЖивот #ВеликиятДжин #ТайнаСила #КъсаДрама</t>
        </is>
      </c>
    </row>
    <row r="70" ht="25.5" customHeight="1">
      <c r="A70" t="inlineStr">
        <is>
          <t>7679048670028762381</t>
        </is>
      </c>
      <c r="B70" s="3">
        <v>46264.25069444445</v>
      </c>
      <c r="C70" t="inlineStr">
        <is>
          <t>dramaexpedition</t>
        </is>
      </c>
      <c r="D70" s="4">
        <v>46294</v>
      </c>
      <c r="E70" s="3">
        <v>46294.007372685184</v>
      </c>
      <c r="F70" s="2" t="str">
        <f>=HYPERLINK("https://www.tiktok.com/@dramaexpedition/video/7679048670028762381", "https://www.tiktok.com/@dramaexpedition/video/7679048670028762381")</f>
        <v>https://www.tiktok.com/@dramaexpedition/video/7679048670028762381</v>
      </c>
      <c r="G70">
        <v>898</v>
      </c>
      <c r="H70">
        <v>20</v>
      </c>
      <c r="I70">
        <v>0</v>
      </c>
      <c r="J70">
        <v>3</v>
      </c>
      <c r="K70">
        <v>0</v>
      </c>
      <c r="L70" t="inlineStr">
        <is>
          <t>short-drama</t>
        </is>
      </c>
      <c r="M70" t="inlineStr">
        <is>
          <t>complete</t>
        </is>
      </c>
      <c r="N70"/>
      <c r="O70" t="inlineStr">
        <is>
          <t>SDRUN-20260929-001013</t>
        </is>
      </c>
      <c r="P70" s="3">
        <v>46294.06178240741</v>
      </c>
      <c r="Q70" t="inlineStr">
        <is>
          <t>SR-000054</t>
        </is>
      </c>
      <c r="R70" t="inlineStr">
        <is>
          <t>dramaexpedition</t>
        </is>
      </c>
      <c r="S70" t="inlineStr">
        <is>
          <t>She mocked her husband's birthday gift. Then her famous ex walked in with a diamond necklace. 💎 🌟 Watch the full series here: 🔗 https://dramashortstv.com/video-play/37365/the-great-and-powerful-genie #TheGreatAndPowerfulGenie #LoveTriangle #ExBoyfriend #RelationshipDrama #DramaShortsTV</t>
        </is>
      </c>
    </row>
    <row r="71" ht="25.5" customHeight="1">
      <c r="A71" t="inlineStr">
        <is>
          <t>7679037292652088590</t>
        </is>
      </c>
      <c r="B71" s="3">
        <v>46264.43263888889</v>
      </c>
      <c r="C71" t="inlineStr">
        <is>
          <t>dramadetour0</t>
        </is>
      </c>
      <c r="D71" s="4">
        <v>46294</v>
      </c>
      <c r="E71" s="3">
        <v>46294.007372685184</v>
      </c>
      <c r="F71" s="2" t="str">
        <f>=HYPERLINK("https://www.tiktok.com/@dramadetour0/video/7679037292652088590", "https://www.tiktok.com/@dramadetour0/video/7679037292652088590")</f>
        <v>https://www.tiktok.com/@dramadetour0/video/7679037292652088590</v>
      </c>
      <c r="G71">
        <v>957</v>
      </c>
      <c r="H71">
        <v>4</v>
      </c>
      <c r="I71">
        <v>0</v>
      </c>
      <c r="J71">
        <v>2</v>
      </c>
      <c r="K71">
        <v>1</v>
      </c>
      <c r="L71" t="inlineStr">
        <is>
          <t>short-drama</t>
        </is>
      </c>
      <c r="M71" t="inlineStr">
        <is>
          <t>complete</t>
        </is>
      </c>
      <c r="N71"/>
      <c r="O71" t="inlineStr">
        <is>
          <t>SDRUN-20260929-001013</t>
        </is>
      </c>
      <c r="P71" s="3">
        <v>46294.06178240741</v>
      </c>
      <c r="Q71" t="inlineStr">
        <is>
          <t>SR-000042</t>
        </is>
      </c>
      <c r="R71" t="inlineStr">
        <is>
          <t>dramadetour0</t>
        </is>
      </c>
      <c r="S71" t="inlineStr">
        <is>
          <t>Бившият ѝ се върна с луксозен подарък и унижи съпруга ѝ пред всички. Само че избра грешния мъж. 🌟 Гледайте целия сериал тук:   🔗 https://dramashortstv.com/bg/video-play/38000/великият-и-могъщ-джин #БившиятСеВърна #Ревност #Унижение #ЛюбовенТриъгълник #Драма</t>
        </is>
      </c>
    </row>
    <row r="72" ht="25.5" customHeight="1">
      <c r="A72" t="inlineStr">
        <is>
          <t>7679049659565886733</t>
        </is>
      </c>
      <c r="B72" s="3">
        <v>46264.83472222222</v>
      </c>
      <c r="C72" t="inlineStr">
        <is>
          <t>dramaexpedition</t>
        </is>
      </c>
      <c r="D72" s="4">
        <v>46294</v>
      </c>
      <c r="E72" s="3">
        <v>46294.007372685184</v>
      </c>
      <c r="F72" s="2" t="str">
        <f>=HYPERLINK("https://www.tiktok.com/@dramaexpedition/video/7679049659565886733", "https://www.tiktok.com/@dramaexpedition/video/7679049659565886733")</f>
        <v>https://www.tiktok.com/@dramaexpedition/video/7679049659565886733</v>
      </c>
      <c r="G72">
        <v>959</v>
      </c>
      <c r="H72">
        <v>31</v>
      </c>
      <c r="I72">
        <v>1</v>
      </c>
      <c r="J72">
        <v>3</v>
      </c>
      <c r="K72">
        <v>0</v>
      </c>
      <c r="L72" t="inlineStr">
        <is>
          <t>short-drama</t>
        </is>
      </c>
      <c r="M72" t="inlineStr">
        <is>
          <t>complete</t>
        </is>
      </c>
      <c r="N72"/>
      <c r="O72" t="inlineStr">
        <is>
          <t>SDRUN-20260929-001013</t>
        </is>
      </c>
      <c r="P72" s="3">
        <v>46294.06178240741</v>
      </c>
      <c r="Q72" t="inlineStr">
        <is>
          <t>SR-000055</t>
        </is>
      </c>
      <c r="R72" t="inlineStr">
        <is>
          <t>dramaexpedition</t>
        </is>
      </c>
      <c r="S72" t="inlineStr">
        <is>
          <t>He saved her company in secret, but she gave all the credit to her ex. 😳 🌟 Watch the full series here: 🔗 https://dramashortstv.com/video-play/37365/the-great-and-powerful-genie #TheGreatAndPowerfulGenie #WrongMan #HiddenTruth #BetrayalDrama #DramaShortsTV</t>
        </is>
      </c>
    </row>
    <row r="73" ht="25.5" customHeight="1">
      <c r="A73" t="inlineStr">
        <is>
          <t>7679046916893658382</t>
        </is>
      </c>
      <c r="B73" s="3">
        <v>46264.958333333336</v>
      </c>
      <c r="C73" t="inlineStr">
        <is>
          <t>dramaclips0364</t>
        </is>
      </c>
      <c r="D73" s="4">
        <v>46294</v>
      </c>
      <c r="E73" s="3">
        <v>46294.007372685184</v>
      </c>
      <c r="F73" s="2" t="str">
        <f>=HYPERLINK("https://www.tiktok.com/@dramaclips0364/video/7679046916893658382", "https://www.tiktok.com/@dramaclips0364/video/7679046916893658382")</f>
        <v>https://www.tiktok.com/@dramaclips0364/video/7679046916893658382</v>
      </c>
      <c r="G73">
        <v>1698</v>
      </c>
      <c r="H73">
        <v>18</v>
      </c>
      <c r="I73">
        <v>0</v>
      </c>
      <c r="J73">
        <v>3</v>
      </c>
      <c r="K73">
        <v>0</v>
      </c>
      <c r="L73" t="inlineStr">
        <is>
          <t>short-drama</t>
        </is>
      </c>
      <c r="M73" t="inlineStr">
        <is>
          <t>complete</t>
        </is>
      </c>
      <c r="N73"/>
      <c r="O73" t="inlineStr">
        <is>
          <t>SDRUN-20260929-001013</t>
        </is>
      </c>
      <c r="P73" s="3">
        <v>46294.06178240741</v>
      </c>
      <c r="Q73" t="inlineStr">
        <is>
          <t>SR-000053</t>
        </is>
      </c>
      <c r="R73" t="inlineStr">
        <is>
          <t>dramaclips0364</t>
        </is>
      </c>
      <c r="S73" t="inlineStr">
        <is>
          <t>One expensive gift turns a birthday celebration into a public scandal. 💎 🌟 Continue the story here 👉🏻 📲 Find the full series “The Great and Powerful Genie” on the ReelShort app 🔍 Look up “4023634” to enjoy every episode ✨ #Drama #ShortDrama #RomanceDrama #DramaSeries #ReelShort</t>
        </is>
      </c>
    </row>
    <row r="74" ht="25.5" customHeight="1">
      <c r="A74" t="inlineStr">
        <is>
          <t>7679046913122979086</t>
        </is>
      </c>
      <c r="B74" s="3">
        <v>46265.125</v>
      </c>
      <c r="C74" t="inlineStr">
        <is>
          <t>dramaclips0364</t>
        </is>
      </c>
      <c r="D74" s="4">
        <v>46295</v>
      </c>
      <c r="E74" s="3">
        <v>46295.00916666666</v>
      </c>
      <c r="F74" s="2" t="str">
        <f>=HYPERLINK("https://www.tiktok.com/@dramaclips0364/video/7679046913122979086", "https://www.tiktok.com/@dramaclips0364/video/7679046913122979086")</f>
        <v>https://www.tiktok.com/@dramaclips0364/video/7679046913122979086</v>
      </c>
      <c r="G74">
        <v>1521</v>
      </c>
      <c r="H74">
        <v>18</v>
      </c>
      <c r="I74">
        <v>0</v>
      </c>
      <c r="J74">
        <v>3</v>
      </c>
      <c r="K74">
        <v>2</v>
      </c>
      <c r="L74" t="inlineStr">
        <is>
          <t>short-drama</t>
        </is>
      </c>
      <c r="M74" t="inlineStr">
        <is>
          <t>complete</t>
        </is>
      </c>
      <c r="N74"/>
      <c r="O74" t="inlineStr">
        <is>
          <t>SDRUN-20260930-001248</t>
        </is>
      </c>
      <c r="P74" s="3">
        <v>46295.065983796296</v>
      </c>
      <c r="Q74" t="inlineStr">
        <is>
          <t>SR-000060</t>
        </is>
      </c>
      <c r="R74" t="inlineStr">
        <is>
          <t>dramaclips0364</t>
        </is>
      </c>
      <c r="S74" t="inlineStr">
        <is>
          <t>He prepared a special dinner, but the red roses sparked a dangerous conflict. 🌹 🌟 Continue the story here 👉🏻 📲 Find the full series “The Great and Powerful Genie” on the ReelShort app 🔍 Look up “4023634” to enjoy every episode ✨ #Drama #ShortDrama #LoveStory #RelationshipDrama #ReelShort</t>
        </is>
      </c>
    </row>
    <row r="75" ht="25.5" customHeight="1">
      <c r="A75" t="inlineStr">
        <is>
          <t>7679037082316098830</t>
        </is>
      </c>
      <c r="B75" s="3">
        <v>46265.18263888889</v>
      </c>
      <c r="C75" t="inlineStr">
        <is>
          <t>dramadetour0</t>
        </is>
      </c>
      <c r="D75" s="4">
        <v>46295</v>
      </c>
      <c r="E75" s="3">
        <v>46295.00916666666</v>
      </c>
      <c r="F75" s="2" t="str">
        <f>=HYPERLINK("https://www.tiktok.com/@dramadetour0/video/7679037082316098830", "https://www.tiktok.com/@dramadetour0/video/7679037082316098830")</f>
        <v>https://www.tiktok.com/@dramadetour0/video/7679037082316098830</v>
      </c>
      <c r="G75">
        <v>862</v>
      </c>
      <c r="H75">
        <v>10</v>
      </c>
      <c r="I75">
        <v>0</v>
      </c>
      <c r="J75">
        <v>5</v>
      </c>
      <c r="K75">
        <v>1</v>
      </c>
      <c r="L75" t="inlineStr">
        <is>
          <t>short-drama</t>
        </is>
      </c>
      <c r="M75" t="inlineStr">
        <is>
          <t>complete</t>
        </is>
      </c>
      <c r="N75"/>
      <c r="O75" t="inlineStr">
        <is>
          <t>SDRUN-20260930-001248</t>
        </is>
      </c>
      <c r="P75" s="3">
        <v>46295.065983796296</v>
      </c>
      <c r="Q75" t="inlineStr">
        <is>
          <t>SR-000037</t>
        </is>
      </c>
      <c r="R75" t="inlineStr">
        <is>
          <t>dramadetour0</t>
        </is>
      </c>
      <c r="S75" t="inlineStr">
        <is>
          <t>Той тайно спаси компанията ѝ. А тя благодари на бившия си, без да подозира кой всъщност стои зад договора. 🌟 Гледайте целия сериал тук:   🔗 https://dramashortstv.com/bg/video-play/38000/великият-и-могъщ-джин #ГрешниятМъж #СкритатаИстина #Предателство #СемеенБизнес #Минисериал</t>
        </is>
      </c>
    </row>
    <row r="76" ht="25.5" customHeight="1">
      <c r="A76" t="inlineStr">
        <is>
          <t>7679049836275993870</t>
        </is>
      </c>
      <c r="B76" s="3">
        <v>46265.21041666667</v>
      </c>
      <c r="C76" t="inlineStr">
        <is>
          <t>dramaexpedition</t>
        </is>
      </c>
      <c r="D76" s="4">
        <v>46295</v>
      </c>
      <c r="E76" s="3">
        <v>46295.00916666666</v>
      </c>
      <c r="F76" s="2" t="str">
        <f>=HYPERLINK("https://www.tiktok.com/@dramaexpedition/video/7679049836275993870", "https://www.tiktok.com/@dramaexpedition/video/7679049836275993870")</f>
        <v>https://www.tiktok.com/@dramaexpedition/video/7679049836275993870</v>
      </c>
      <c r="G76">
        <v>467</v>
      </c>
      <c r="H76">
        <v>18</v>
      </c>
      <c r="I76">
        <v>0</v>
      </c>
      <c r="J76">
        <v>2</v>
      </c>
      <c r="K76">
        <v>0</v>
      </c>
      <c r="L76" t="inlineStr">
        <is>
          <t>short-drama</t>
        </is>
      </c>
      <c r="M76" t="inlineStr">
        <is>
          <t>complete</t>
        </is>
      </c>
      <c r="N76"/>
      <c r="O76" t="inlineStr">
        <is>
          <t>SDRUN-20260930-001248</t>
        </is>
      </c>
      <c r="P76" s="3">
        <v>46295.065983796296</v>
      </c>
      <c r="Q76" t="inlineStr">
        <is>
          <t>SR-000056</t>
        </is>
      </c>
      <c r="R76" t="inlineStr">
        <is>
          <t>dramaexpedition</t>
        </is>
      </c>
      <c r="S76" t="inlineStr">
        <is>
          <t>He protected her from her ex. She said everything he did made her hate him more, so he finally asked for a divorce. 💔 🌟 Watch the full series here: 🔗 https://dramashortstv.com/video-play/37365/the-great-and-powerful-genie #TheGreatAndPowerfulGenie #DivorceDrama #RegretStory #MarriageCrisis #DramaShortsTV</t>
        </is>
      </c>
    </row>
    <row r="77" ht="25.5" customHeight="1">
      <c r="A77" t="inlineStr">
        <is>
          <t>7679037453461687566</t>
        </is>
      </c>
      <c r="B77" s="3">
        <v>46265.433333333334</v>
      </c>
      <c r="C77" t="inlineStr">
        <is>
          <t>dramadetour0</t>
        </is>
      </c>
      <c r="D77" s="4">
        <v>46295</v>
      </c>
      <c r="E77" s="3">
        <v>46295.00916666666</v>
      </c>
      <c r="F77" s="2" t="str">
        <f>=HYPERLINK("https://www.tiktok.com/@dramadetour0/video/7679037453461687566", "https://www.tiktok.com/@dramadetour0/video/7679037453461687566")</f>
        <v>https://www.tiktok.com/@dramadetour0/video/7679037453461687566</v>
      </c>
      <c r="G77">
        <v>503</v>
      </c>
      <c r="H77">
        <v>4</v>
      </c>
      <c r="I77">
        <v>0</v>
      </c>
      <c r="J77">
        <v>1</v>
      </c>
      <c r="K77">
        <v>1</v>
      </c>
      <c r="L77" t="inlineStr">
        <is>
          <t>short-drama</t>
        </is>
      </c>
      <c r="M77" t="inlineStr">
        <is>
          <t>complete</t>
        </is>
      </c>
      <c r="N77"/>
      <c r="O77" t="inlineStr">
        <is>
          <t>SDRUN-20260930-001248</t>
        </is>
      </c>
      <c r="P77" s="3">
        <v>46295.065983796296</v>
      </c>
      <c r="Q77" t="inlineStr">
        <is>
          <t>SR-000050</t>
        </is>
      </c>
      <c r="R77" t="inlineStr">
        <is>
          <t>dramadetour0</t>
        </is>
      </c>
      <c r="S77" t="inlineStr">
        <is>
          <t>Пет години той я пазеше и мълчеше. Когато тя го нарече „прислужник“, той най-накрая каза думата, която не очакваше: развод. 🌟 Гледайте целия сериал тук:   🔗 https://dramashortstv.com/bg/video-play/38000/великият-и-могъщ-джин #Развод #РазбитоСърце #ПетГодини #НесподеленаЛюбов #ДраматиченКрай</t>
        </is>
      </c>
    </row>
    <row r="78" ht="25.5" customHeight="1">
      <c r="A78" t="inlineStr">
        <is>
          <t>7680125407076584734</t>
        </is>
      </c>
      <c r="B78" s="3">
        <v>46265.8125</v>
      </c>
      <c r="C78" t="inlineStr">
        <is>
          <t>shirley5278789</t>
        </is>
      </c>
      <c r="D78" s="4">
        <v>46295</v>
      </c>
      <c r="E78" s="3">
        <v>46295.748449074075</v>
      </c>
      <c r="F78" s="2" t="str">
        <f>=HYPERLINK("https://www.tiktok.com/@shirley5278789/video/7680125407076584734", "https://www.tiktok.com/@shirley5278789/video/7680125407076584734")</f>
        <v>https://www.tiktok.com/@shirley5278789/video/7680125407076584734</v>
      </c>
      <c r="G78">
        <v>23800</v>
      </c>
      <c r="H78">
        <v>313</v>
      </c>
      <c r="I78">
        <v>4</v>
      </c>
      <c r="J78">
        <v>16</v>
      </c>
      <c r="K78">
        <v>2</v>
      </c>
      <c r="L78" t="inlineStr">
        <is>
          <t>short-drama</t>
        </is>
      </c>
      <c r="M78" t="inlineStr">
        <is>
          <t>complete</t>
        </is>
      </c>
      <c r="N78"/>
      <c r="O78" t="inlineStr">
        <is>
          <t>SDRUN-20260930-161303</t>
        </is>
      </c>
      <c r="P78" s="3">
        <v>46295.82326388889</v>
      </c>
      <c r="Q78" t="inlineStr">
        <is>
          <t>SR-000061</t>
        </is>
      </c>
      <c r="R78" t="inlineStr">
        <is>
          <t>shirley5278789</t>
        </is>
      </c>
      <c r="S78" t="inlineStr">
        <is>
          <t>Той подготвя специална вечеря, но червените рози разпалват опасен конфликт. 🌹 🌟 Гледайте целия сериал „Великият и могъщ джин“ тук: 👉🏻 https://dramashortstv.com/bg/video-play/38000/великият-и-могъщ-джин #драма #сериал #любов #българия #fypbulgaria</t>
        </is>
      </c>
    </row>
    <row r="79" ht="25.5" customHeight="1">
      <c r="A79" t="inlineStr">
        <is>
          <t>7680150402909703437</t>
        </is>
      </c>
      <c r="B79" s="3">
        <v>46265.84722222222</v>
      </c>
      <c r="C79" t="inlineStr">
        <is>
          <t>miraaastrology</t>
        </is>
      </c>
      <c r="D79" s="4">
        <v>46295</v>
      </c>
      <c r="E79" s="3">
        <v>46295.748449074075</v>
      </c>
      <c r="F79" s="2" t="str">
        <f>=HYPERLINK("https://www.tiktok.com/@miraaastrology/video/7680150402909703437", "https://www.tiktok.com/@miraaastrology/video/7680150402909703437")</f>
        <v>https://www.tiktok.com/@miraaastrology/video/7680150402909703437</v>
      </c>
      <c r="G79">
        <v>465</v>
      </c>
      <c r="H79">
        <v>10</v>
      </c>
      <c r="I79">
        <v>1</v>
      </c>
      <c r="J79">
        <v>4</v>
      </c>
      <c r="K79">
        <v>0</v>
      </c>
      <c r="L79" t="inlineStr">
        <is>
          <t>short-drama</t>
        </is>
      </c>
      <c r="M79" t="inlineStr">
        <is>
          <t>complete</t>
        </is>
      </c>
      <c r="N79"/>
      <c r="O79" t="inlineStr">
        <is>
          <t>SDRUN-20260930-161303</t>
        </is>
      </c>
      <c r="P79" s="3">
        <v>46295.82326388889</v>
      </c>
      <c r="Q79"/>
      <c r="R79" t="inlineStr">
        <is>
          <t>miraaastrology</t>
        </is>
      </c>
      <c r="S79" t="inlineStr">
        <is>
          <t xml:space="preserve">Gemini + Taurus might be the friendship nobody sees coming. ♊️♉️ Tag the friend who proves it. #Gemini #astrology #taurus #zodiacsigns </t>
        </is>
      </c>
    </row>
    <row r="80" ht="25.5" customHeight="1">
      <c r="A80" t="inlineStr">
        <is>
          <t>7679036163881045261</t>
        </is>
      </c>
      <c r="B80" s="3">
        <v>46265.87430555555</v>
      </c>
      <c r="C80" t="inlineStr">
        <is>
          <t>dramaexpedition</t>
        </is>
      </c>
      <c r="D80" s="4">
        <v>46295</v>
      </c>
      <c r="E80" s="3">
        <v>46295.748449074075</v>
      </c>
      <c r="F80" s="2" t="str">
        <f>=HYPERLINK("https://www.tiktok.com/@dramaexpedition/video/7679036163881045261", "https://www.tiktok.com/@dramaexpedition/video/7679036163881045261")</f>
        <v>https://www.tiktok.com/@dramaexpedition/video/7679036163881045261</v>
      </c>
      <c r="G80">
        <v>481</v>
      </c>
      <c r="H80">
        <v>4</v>
      </c>
      <c r="I80">
        <v>0</v>
      </c>
      <c r="J80">
        <v>1</v>
      </c>
      <c r="K80">
        <v>0</v>
      </c>
      <c r="L80" t="inlineStr">
        <is>
          <t>short-drama</t>
        </is>
      </c>
      <c r="M80" t="inlineStr">
        <is>
          <t>complete</t>
        </is>
      </c>
      <c r="N80"/>
      <c r="O80" t="inlineStr">
        <is>
          <t>SDRUN-20260930-161303</t>
        </is>
      </c>
      <c r="P80" s="3">
        <v>46295.82326388889</v>
      </c>
      <c r="Q80" t="inlineStr">
        <is>
          <t>SR-000057</t>
        </is>
      </c>
      <c r="R80" t="inlineStr">
        <is>
          <t>dramaexpedition</t>
        </is>
      </c>
      <c r="S80" t="inlineStr">
        <is>
          <t xml:space="preserve">🌟 Full series on the ReelShort app   🔍 Search “4018217” to watch every episode 📲 She was ready to escape, until she caught her husband with the woman he wanted to make Luna. #ReelShort #4018217 #AlphaBetrayal #WerewolfDrama #shortdrama </t>
        </is>
      </c>
    </row>
    <row r="81" ht="25.5" customHeight="1">
      <c r="A81" t="inlineStr">
        <is>
          <t>7679047182632226061</t>
        </is>
      </c>
      <c r="B81" s="3">
        <v>46265.958333333336</v>
      </c>
      <c r="C81" t="inlineStr">
        <is>
          <t>dramaclips0364</t>
        </is>
      </c>
      <c r="D81" s="4">
        <v>46295</v>
      </c>
      <c r="E81" s="3">
        <v>46295.748449074075</v>
      </c>
      <c r="F81" s="2" t="str">
        <f>=HYPERLINK("https://www.tiktok.com/@dramaclips0364/video/7679047182632226061", "https://www.tiktok.com/@dramaclips0364/video/7679047182632226061")</f>
        <v>https://www.tiktok.com/@dramaclips0364/video/7679047182632226061</v>
      </c>
      <c r="G81">
        <v>4095</v>
      </c>
      <c r="H81">
        <v>30</v>
      </c>
      <c r="I81">
        <v>2</v>
      </c>
      <c r="J81">
        <v>8</v>
      </c>
      <c r="K81">
        <v>0</v>
      </c>
      <c r="L81" t="inlineStr">
        <is>
          <t>short-drama</t>
        </is>
      </c>
      <c r="M81" t="inlineStr">
        <is>
          <t>complete</t>
        </is>
      </c>
      <c r="N81"/>
      <c r="O81" t="inlineStr">
        <is>
          <t>SDRUN-20260930-161303</t>
        </is>
      </c>
      <c r="P81" s="3">
        <v>46295.82326388889</v>
      </c>
      <c r="Q81" t="inlineStr">
        <is>
          <t>SR-000068</t>
        </is>
      </c>
      <c r="R81" t="inlineStr">
        <is>
          <t>dramaclips0364</t>
        </is>
      </c>
      <c r="S81" t="inlineStr">
        <is>
          <t>Their five-year contract explodes into a painful fight about love, trust and betrayal. 🔥 🌟 Continue the story here 👉🏻 📲 Find the full series “The Great and Powerful Genie” on the ReelShort app 🔍 Look up “4023634” to enjoy every episode ✨ #Drama #ShortDrama #RomanceDrama #Betrayal #ReelShort</t>
        </is>
      </c>
    </row>
    <row r="82" ht="25.5" customHeight="1">
      <c r="A82" t="inlineStr">
        <is>
          <t>7680142136364256526</t>
        </is>
      </c>
      <c r="B82" s="3">
        <v>46265.958333333336</v>
      </c>
      <c r="C82" t="inlineStr">
        <is>
          <t>dramaclips0364</t>
        </is>
      </c>
      <c r="D82" s="4">
        <v>46295</v>
      </c>
      <c r="E82" s="3">
        <v>46295.748449074075</v>
      </c>
      <c r="F82" s="2" t="str">
        <f>=HYPERLINK("https://www.tiktok.com/@dramaclips0364/video/7680142136364256526", "https://www.tiktok.com/@dramaclips0364/video/7680142136364256526")</f>
        <v>https://www.tiktok.com/@dramaclips0364/video/7680142136364256526</v>
      </c>
      <c r="G82">
        <v>11400</v>
      </c>
      <c r="H82">
        <v>113</v>
      </c>
      <c r="I82">
        <v>2</v>
      </c>
      <c r="J82">
        <v>73</v>
      </c>
      <c r="K82">
        <v>6</v>
      </c>
      <c r="L82" t="inlineStr">
        <is>
          <t>short-drama</t>
        </is>
      </c>
      <c r="M82" t="inlineStr">
        <is>
          <t>complete</t>
        </is>
      </c>
      <c r="N82"/>
      <c r="O82" t="inlineStr">
        <is>
          <t>SDRUN-20260930-161303</t>
        </is>
      </c>
      <c r="P82" s="3">
        <v>46295.82326388889</v>
      </c>
      <c r="Q82" t="inlineStr">
        <is>
          <t>SR-000063</t>
        </is>
      </c>
      <c r="R82" t="inlineStr">
        <is>
          <t>dramaclips0364</t>
        </is>
      </c>
      <c r="S82" t="inlineStr">
        <is>
          <t>Her wedding night ends with betrayal—and a gun pointed at the wrong man. 🔥    🌟 Continue the story here    👉🏻 Find the full series on “ReelShort”    🔍 Look up “4108551” ✨ #Drama #ShortDrama #Romance #Betrayal #ReelShort</t>
        </is>
      </c>
    </row>
    <row r="83" ht="25.5" customHeight="1">
      <c r="A83" t="inlineStr">
        <is>
          <t>7679036997561847053</t>
        </is>
      </c>
      <c r="B83" s="3">
        <v>46266.041666666664</v>
      </c>
      <c r="C83" t="inlineStr">
        <is>
          <t>dramaexpedition</t>
        </is>
      </c>
      <c r="D83" s="4">
        <v>46296</v>
      </c>
      <c r="E83" s="3">
        <v>46296.00512731481</v>
      </c>
      <c r="F83" s="2" t="str">
        <f>=HYPERLINK("https://www.tiktok.com/@dramaexpedition/video/7679036997561847053", "https://www.tiktok.com/@dramaexpedition/video/7679036997561847053")</f>
        <v>https://www.tiktok.com/@dramaexpedition/video/7679036997561847053</v>
      </c>
      <c r="G83">
        <v>2738</v>
      </c>
      <c r="H83">
        <v>17</v>
      </c>
      <c r="I83">
        <v>1</v>
      </c>
      <c r="J83">
        <v>4</v>
      </c>
      <c r="K83">
        <v>0</v>
      </c>
      <c r="L83" t="inlineStr">
        <is>
          <t>short-drama</t>
        </is>
      </c>
      <c r="M83" t="inlineStr">
        <is>
          <t>complete</t>
        </is>
      </c>
      <c r="N83"/>
      <c r="O83" t="inlineStr">
        <is>
          <t>SDRUN-20261001-000654</t>
        </is>
      </c>
      <c r="P83" s="3">
        <v>46296.06178240741</v>
      </c>
      <c r="Q83" t="inlineStr">
        <is>
          <t>SR-000058</t>
        </is>
      </c>
      <c r="R83" t="inlineStr">
        <is>
          <t>dramaexpedition</t>
        </is>
      </c>
      <c r="S83" t="inlineStr">
        <is>
          <t xml:space="preserve">🌟 Full series on the ReelShort app   🔍 Search “4018217” to watch every episode 📲 He believed her lies and forced his pregnant wife into freezing water. #ReelShort #drama #ToxicLove #WerewolfStory #Cliffhanger </t>
        </is>
      </c>
    </row>
    <row r="84" ht="25.5" customHeight="1">
      <c r="A84" t="inlineStr">
        <is>
          <t>7680142174582885646</t>
        </is>
      </c>
      <c r="B84" s="3">
        <v>46266.125</v>
      </c>
      <c r="C84" t="inlineStr">
        <is>
          <t>dramaclips0364</t>
        </is>
      </c>
      <c r="D84" s="4">
        <v>46296</v>
      </c>
      <c r="E84" s="3">
        <v>46296.00512731481</v>
      </c>
      <c r="F84" s="2" t="str">
        <f>=HYPERLINK("https://www.tiktok.com/@dramaclips0364/video/7680142174582885646", "https://www.tiktok.com/@dramaclips0364/video/7680142174582885646")</f>
        <v>https://www.tiktok.com/@dramaclips0364/video/7680142174582885646</v>
      </c>
      <c r="G84">
        <v>10700</v>
      </c>
      <c r="H84">
        <v>62</v>
      </c>
      <c r="I84">
        <v>1</v>
      </c>
      <c r="J84">
        <v>9</v>
      </c>
      <c r="K84">
        <v>1</v>
      </c>
      <c r="L84" t="inlineStr">
        <is>
          <t>short-drama</t>
        </is>
      </c>
      <c r="M84" t="inlineStr">
        <is>
          <t>complete</t>
        </is>
      </c>
      <c r="N84"/>
      <c r="O84" t="inlineStr">
        <is>
          <t>SDRUN-20261001-000654</t>
        </is>
      </c>
      <c r="P84" s="3">
        <v>46296.06178240741</v>
      </c>
      <c r="Q84" t="inlineStr">
        <is>
          <t>SR-000064</t>
        </is>
      </c>
      <c r="R84" t="inlineStr">
        <is>
          <t>dramaclips0364</t>
        </is>
      </c>
      <c r="S84" t="inlineStr">
        <is>
          <t>She interrupts a dangerous deal and discovers who truly holds the power. 👀    🌟 Continue the story here    👉🏻 Find the full series on “ReelShort”    🔍 Look up “4108551” ✨ #Drama #ShortDrama #Romance #MafiaDrama #ReelShort</t>
        </is>
      </c>
    </row>
    <row r="85" ht="25.5" customHeight="1">
      <c r="A85" t="inlineStr">
        <is>
          <t>7680125511317703966</t>
        </is>
      </c>
      <c r="B85" s="3">
        <v>46266.145833333336</v>
      </c>
      <c r="C85" t="inlineStr">
        <is>
          <t>shirley5278789</t>
        </is>
      </c>
      <c r="D85" s="4">
        <v>46296</v>
      </c>
      <c r="E85" s="3">
        <v>46296.00512731481</v>
      </c>
      <c r="F85" s="2" t="str">
        <f>=HYPERLINK("https://www.tiktok.com/@shirley5278789/video/7680125511317703966", "https://www.tiktok.com/@shirley5278789/video/7680125511317703966")</f>
        <v>https://www.tiktok.com/@shirley5278789/video/7680125511317703966</v>
      </c>
      <c r="G85">
        <v>27100</v>
      </c>
      <c r="H85">
        <v>663</v>
      </c>
      <c r="I85">
        <v>5</v>
      </c>
      <c r="J85">
        <v>46</v>
      </c>
      <c r="K85">
        <v>11</v>
      </c>
      <c r="L85" t="inlineStr">
        <is>
          <t>short-drama</t>
        </is>
      </c>
      <c r="M85" t="inlineStr">
        <is>
          <t>complete</t>
        </is>
      </c>
      <c r="N85"/>
      <c r="O85" t="inlineStr">
        <is>
          <t>SDRUN-20261001-000654</t>
        </is>
      </c>
      <c r="P85" s="3">
        <v>46296.06178240741</v>
      </c>
      <c r="Q85" t="inlineStr">
        <is>
          <t>SR-000062</t>
        </is>
      </c>
      <c r="R85" t="inlineStr">
        <is>
          <t>shirley5278789</t>
        </is>
      </c>
      <c r="S85" t="inlineStr">
        <is>
          <t>Петгодишният им договор се превръща в болезнен спор за любовта, доверието и предателството. 🔥 🌟 Гледайте целия сериал „Великият и могъщ джин“ тук: 👉🏻 https://dramashortstv.com/bg/video-play/38000/великият-и-могъщ-джин #драма #сериал #любов #българия #fypbulgaria</t>
        </is>
      </c>
    </row>
    <row r="86" ht="25.5" customHeight="1">
      <c r="A86" t="inlineStr">
        <is>
          <t>7679035519161945357</t>
        </is>
      </c>
      <c r="B86" s="3">
        <v>46266.15277777778</v>
      </c>
      <c r="C86" t="inlineStr">
        <is>
          <t>dramaexpedition</t>
        </is>
      </c>
      <c r="D86" s="4">
        <v>46296</v>
      </c>
      <c r="E86" s="3">
        <v>46296.00512731481</v>
      </c>
      <c r="F86" s="2" t="str">
        <f>=HYPERLINK("https://www.tiktok.com/@dramaexpedition/video/7679035519161945357", "https://www.tiktok.com/@dramaexpedition/video/7679035519161945357")</f>
        <v>https://www.tiktok.com/@dramaexpedition/video/7679035519161945357</v>
      </c>
      <c r="G86">
        <v>289</v>
      </c>
      <c r="H86">
        <v>8</v>
      </c>
      <c r="I86">
        <v>0</v>
      </c>
      <c r="J86">
        <v>3</v>
      </c>
      <c r="K86">
        <v>0</v>
      </c>
      <c r="L86" t="inlineStr">
        <is>
          <t>short-drama</t>
        </is>
      </c>
      <c r="M86" t="inlineStr">
        <is>
          <t>complete</t>
        </is>
      </c>
      <c r="N86"/>
      <c r="O86" t="inlineStr">
        <is>
          <t>SDRUN-20261001-000654</t>
        </is>
      </c>
      <c r="P86" s="3">
        <v>46296.06178240741</v>
      </c>
      <c r="Q86" t="inlineStr">
        <is>
          <t>SR-000059</t>
        </is>
      </c>
      <c r="R86" t="inlineStr">
        <is>
          <t>dramaexpedition</t>
        </is>
      </c>
      <c r="S86" t="inlineStr">
        <is>
          <t xml:space="preserve">🌟 Full series on the ReelShort app   🔍 Search “4018217” to watch every episode 📲 She thought she was pregnant with her Alpha husband’s baby. Then she overheard the plan to replace her. #ReelShort #4018217 #WerewolfDrama #AlphaRomance #shortdrama </t>
        </is>
      </c>
    </row>
    <row r="87" ht="25.5" customHeight="1">
      <c r="A87" t="inlineStr">
        <is>
          <t>7680142030730743054</t>
        </is>
      </c>
      <c r="B87" s="3">
        <v>46266.416666666664</v>
      </c>
      <c r="C87" t="inlineStr">
        <is>
          <t>dramaclips0364</t>
        </is>
      </c>
      <c r="D87" s="4">
        <v>46296</v>
      </c>
      <c r="E87" s="3">
        <v>46296.00512731481</v>
      </c>
      <c r="F87" s="2" t="str">
        <f>=HYPERLINK("https://www.tiktok.com/@dramaclips0364/video/7680142030730743054", "https://www.tiktok.com/@dramaclips0364/video/7680142030730743054")</f>
        <v>https://www.tiktok.com/@dramaclips0364/video/7680142030730743054</v>
      </c>
      <c r="G87">
        <v>13200</v>
      </c>
      <c r="H87">
        <v>71</v>
      </c>
      <c r="I87">
        <v>0</v>
      </c>
      <c r="J87">
        <v>14</v>
      </c>
      <c r="K87">
        <v>1</v>
      </c>
      <c r="L87" t="inlineStr">
        <is>
          <t>short-drama</t>
        </is>
      </c>
      <c r="M87" t="inlineStr">
        <is>
          <t>complete</t>
        </is>
      </c>
      <c r="N87"/>
      <c r="O87" t="inlineStr">
        <is>
          <t>SDRUN-20261001-000654</t>
        </is>
      </c>
      <c r="P87" s="3">
        <v>46296.06178240741</v>
      </c>
      <c r="Q87" t="inlineStr">
        <is>
          <t>SR-000065</t>
        </is>
      </c>
      <c r="R87" t="inlineStr">
        <is>
          <t>dramaclips0364</t>
        </is>
      </c>
      <c r="S87" t="inlineStr">
        <is>
          <t>One tense family dinner exposes a secret no one was ready to hear. 🍷    🌟 Continue the story here    👉🏻 Find the full series on “ReelShort”    🔍 Look up “4108551” ✨ #Drama #ShortDrama #ForbiddenLove #FamilySecrets #ReelShort</t>
        </is>
      </c>
    </row>
    <row r="88" ht="25.5" customHeight="1">
      <c r="A88" t="inlineStr">
        <is>
          <t>7680401971374853390</t>
        </is>
      </c>
      <c r="B88" s="3">
        <v>46266.4741087963</v>
      </c>
      <c r="C88" t="inlineStr">
        <is>
          <t>dramaexpedition</t>
        </is>
      </c>
      <c r="D88" s="4">
        <v>46296</v>
      </c>
      <c r="E88" s="3">
        <v>46296.00512731481</v>
      </c>
      <c r="F88" s="2" t="str">
        <f>=HYPERLINK("https://www.tiktok.com/@dramaexpedition/video/7680401971374853390", "https://www.tiktok.com/@dramaexpedition/video/7680401971374853390")</f>
        <v>https://www.tiktok.com/@dramaexpedition/video/7680401971374853390</v>
      </c>
      <c r="G88">
        <v>5893</v>
      </c>
      <c r="H88">
        <v>58</v>
      </c>
      <c r="I88">
        <v>2</v>
      </c>
      <c r="J88">
        <v>13</v>
      </c>
      <c r="K88">
        <v>1</v>
      </c>
      <c r="L88" t="inlineStr">
        <is>
          <t>short-drama</t>
        </is>
      </c>
      <c r="M88" t="inlineStr">
        <is>
          <t>complete</t>
        </is>
      </c>
      <c r="N88"/>
      <c r="O88" t="inlineStr">
        <is>
          <t>SDRUN-20261001-000654</t>
        </is>
      </c>
      <c r="P88" s="3">
        <v>46296.06178240741</v>
      </c>
      <c r="Q88" t="inlineStr">
        <is>
          <t>SR-000066</t>
        </is>
      </c>
      <c r="R88" t="inlineStr">
        <is>
          <t>dramaexpedition</t>
        </is>
      </c>
      <c r="S88" t="inlineStr">
        <is>
          <t xml:space="preserve">🌟 Continue the story here👉🏻 📲 Find the full series on the "reelshort"app 🔍 Look up "4117186", to enjoy every episode✨ Enemy jets breach our perimeter and take out half the fleet in seconds. Then one old museum plane climbs into the fight — and saves them all. Who the hell is flying it? #thephantompilot #reelshort #shortdrama #drama </t>
        </is>
      </c>
    </row>
    <row r="89" ht="25.5" customHeight="1">
      <c r="A89" t="inlineStr">
        <is>
          <t>7680413100872437005</t>
        </is>
      </c>
      <c r="B89" s="3">
        <v>46266.520833333336</v>
      </c>
      <c r="C89" t="inlineStr">
        <is>
          <t>dramaexpedition</t>
        </is>
      </c>
      <c r="D89" s="4">
        <v>46296</v>
      </c>
      <c r="E89" s="3">
        <v>46296.00512731481</v>
      </c>
      <c r="F89" s="2" t="str">
        <f>=HYPERLINK("https://www.tiktok.com/@dramaexpedition/video/7680413100872437005", "https://www.tiktok.com/@dramaexpedition/video/7680413100872437005")</f>
        <v>https://www.tiktok.com/@dramaexpedition/video/7680413100872437005</v>
      </c>
      <c r="G89">
        <v>2346</v>
      </c>
      <c r="H89">
        <v>28</v>
      </c>
      <c r="I89">
        <v>1</v>
      </c>
      <c r="J89">
        <v>4</v>
      </c>
      <c r="K89">
        <v>0</v>
      </c>
      <c r="L89" t="inlineStr">
        <is>
          <t>short-drama</t>
        </is>
      </c>
      <c r="M89" t="inlineStr">
        <is>
          <t>complete</t>
        </is>
      </c>
      <c r="N89"/>
      <c r="O89" t="inlineStr">
        <is>
          <t>SDRUN-20261001-000654</t>
        </is>
      </c>
      <c r="P89" s="3">
        <v>46296.06178240741</v>
      </c>
      <c r="Q89" t="inlineStr">
        <is>
          <t>SR-000067</t>
        </is>
      </c>
      <c r="R89" t="inlineStr">
        <is>
          <t>dramaexpedition</t>
        </is>
      </c>
      <c r="S89" t="inlineStr">
        <is>
          <t xml:space="preserve">🌟 Continue the story here👉🏻 📲 Find the full series on the "reelshort"app 🔍 Look up "4117186", to enjoy every episode✨ They call him "traitor's son." A janitor who'll never fly. But when the only mission that can save millions is impossible, he signs up anyway — and no one can stop him. #thephantompilot #reelshort #shortdrama </t>
        </is>
      </c>
    </row>
    <row r="90" ht="25.5" customHeight="1">
      <c r="A90" t="inlineStr">
        <is>
          <t>7680443049649966366</t>
        </is>
      </c>
      <c r="B90" s="3">
        <v>46266.708333333336</v>
      </c>
      <c r="C90" t="inlineStr">
        <is>
          <t>shirley5278789</t>
        </is>
      </c>
      <c r="D90" s="4">
        <v>46296</v>
      </c>
      <c r="E90" s="3">
        <v>46296.67643518518</v>
      </c>
      <c r="F90" s="2" t="str">
        <f>=HYPERLINK("https://www.tiktok.com/@shirley5278789/video/7680443049649966366", "https://www.tiktok.com/@shirley5278789/video/7680443049649966366")</f>
        <v>https://www.tiktok.com/@shirley5278789/video/7680443049649966366</v>
      </c>
      <c r="G90">
        <v>4841</v>
      </c>
      <c r="H90">
        <v>107</v>
      </c>
      <c r="I90">
        <v>2</v>
      </c>
      <c r="J90">
        <v>7</v>
      </c>
      <c r="K90">
        <v>1</v>
      </c>
      <c r="L90" t="inlineStr">
        <is>
          <t>short-drama</t>
        </is>
      </c>
      <c r="M90" t="inlineStr">
        <is>
          <t>complete</t>
        </is>
      </c>
      <c r="N90"/>
      <c r="O90" t="inlineStr">
        <is>
          <t>SDRUN-20261001-161335</t>
        </is>
      </c>
      <c r="P90" s="3">
        <v>46296.73905092593</v>
      </c>
      <c r="Q90" t="inlineStr">
        <is>
          <t>SR-000079</t>
        </is>
      </c>
      <c r="R90" t="inlineStr">
        <is>
          <t>shirley5278789</t>
        </is>
      </c>
      <c r="S90" t="inlineStr">
        <is>
          <t>Вампирът ги нападна, но не очакваше истинската сила на върколаците. 🐺🔥    🌟 Продължете историята тук    👉🏻 📲 Гледайте целия сериал в „ReelShort“    🔍 Потърсете „4109811“ ✨ #драма #сериал #върколаци #фентъзи #ReelShort</t>
        </is>
      </c>
    </row>
    <row r="91" ht="25.5" customHeight="1">
      <c r="A91" t="inlineStr">
        <is>
          <t>7680497413768957198</t>
        </is>
      </c>
      <c r="B91" s="3">
        <v>46266.80902777778</v>
      </c>
      <c r="C91" t="inlineStr">
        <is>
          <t>dramadetour0</t>
        </is>
      </c>
      <c r="D91" s="4">
        <v>46296</v>
      </c>
      <c r="E91" s="3">
        <v>46296.67643518518</v>
      </c>
      <c r="F91" s="2" t="str">
        <f>=HYPERLINK("https://www.tiktok.com/@dramadetour0/video/7680497413768957198", "https://www.tiktok.com/@dramadetour0/video/7680497413768957198")</f>
        <v>https://www.tiktok.com/@dramadetour0/video/7680497413768957198</v>
      </c>
      <c r="G91">
        <v>357</v>
      </c>
      <c r="H91">
        <v>9</v>
      </c>
      <c r="I91">
        <v>0</v>
      </c>
      <c r="J91">
        <v>2</v>
      </c>
      <c r="K91">
        <v>0</v>
      </c>
      <c r="L91" t="inlineStr">
        <is>
          <t>short-drama</t>
        </is>
      </c>
      <c r="M91" t="inlineStr">
        <is>
          <t>complete</t>
        </is>
      </c>
      <c r="N91"/>
      <c r="O91" t="inlineStr">
        <is>
          <t>SDRUN-20261001-161335</t>
        </is>
      </c>
      <c r="P91" s="3">
        <v>46296.73905092593</v>
      </c>
      <c r="Q91" t="inlineStr">
        <is>
          <t>SR-000073</t>
        </is>
      </c>
      <c r="R91" t="inlineStr">
        <is>
          <t>dramadetour0</t>
        </is>
      </c>
      <c r="S91" t="inlineStr">
        <is>
          <t>The Serpent King Calls Me Master Full Episode Link in bio search 4118773 in "reelshort"app In this city, shifters rule and humans are merchandise. When a betting lord hurls the untamable Serpent King Silas into her cage, Mara — the city's deadliest tamer — takes the dare. She expects a savage beast. What rises is a stunning, dangerous man who bares his throat to her palm, sinks to one knee, and calls her... master. #ai #aidrama #serpent #reelshort</t>
        </is>
      </c>
    </row>
    <row r="92" ht="25.5" customHeight="1">
      <c r="A92" t="inlineStr">
        <is>
          <t>7680471206381849870</t>
        </is>
      </c>
      <c r="B92" s="3">
        <v>46266.833333333336</v>
      </c>
      <c r="C92" t="inlineStr">
        <is>
          <t>dramavault163</t>
        </is>
      </c>
      <c r="D92" s="4">
        <v>46296</v>
      </c>
      <c r="E92" s="3">
        <v>46296.67643518518</v>
      </c>
      <c r="F92" s="2" t="str">
        <f>=HYPERLINK("https://www.tiktok.com/@dramavault163/video/7680471206381849870", "https://www.tiktok.com/@dramavault163/video/7680471206381849870")</f>
        <v>https://www.tiktok.com/@dramavault163/video/7680471206381849870</v>
      </c>
      <c r="G92">
        <v>31600</v>
      </c>
      <c r="H92">
        <v>223</v>
      </c>
      <c r="I92">
        <v>3</v>
      </c>
      <c r="J92">
        <v>23</v>
      </c>
      <c r="K92">
        <v>5</v>
      </c>
      <c r="L92" t="inlineStr">
        <is>
          <t>short-drama</t>
        </is>
      </c>
      <c r="M92" t="inlineStr">
        <is>
          <t>complete</t>
        </is>
      </c>
      <c r="N92"/>
      <c r="O92" t="inlineStr">
        <is>
          <t>SDRUN-20261001-161335</t>
        </is>
      </c>
      <c r="P92" s="3">
        <v>46296.73905092593</v>
      </c>
      <c r="Q92" t="inlineStr">
        <is>
          <t>SR-000076</t>
        </is>
      </c>
      <c r="R92" t="inlineStr">
        <is>
          <t>dramavault163</t>
        </is>
      </c>
      <c r="S92" t="inlineStr">
        <is>
          <t>Everyone expected him to fail—then the Dragon Force Test revealed the impossible. 🐉    🌟 Continue the story here    👉🏻 📲 Find the full series on the “ReelShort” app    🔍 Look up “4119184” to enjoy every episode ✨ #Drama #ShortDrama #Fantasy #Dragon #ReelShort</t>
        </is>
      </c>
    </row>
    <row r="93" ht="25.5" customHeight="1">
      <c r="A93" t="inlineStr">
        <is>
          <t>7680443069216394526</t>
        </is>
      </c>
      <c r="B93" s="3">
        <v>46266.854166666664</v>
      </c>
      <c r="C93" t="inlineStr">
        <is>
          <t>shirley5278789</t>
        </is>
      </c>
      <c r="D93" s="4">
        <v>46296</v>
      </c>
      <c r="E93" s="3">
        <v>46296.67643518518</v>
      </c>
      <c r="F93" s="2" t="str">
        <f>=HYPERLINK("https://www.tiktok.com/@shirley5278789/video/7680443069216394526", "https://www.tiktok.com/@shirley5278789/video/7680443069216394526")</f>
        <v>https://www.tiktok.com/@shirley5278789/video/7680443069216394526</v>
      </c>
      <c r="G93">
        <v>3289</v>
      </c>
      <c r="H93">
        <v>71</v>
      </c>
      <c r="I93">
        <v>2</v>
      </c>
      <c r="J93">
        <v>2</v>
      </c>
      <c r="K93">
        <v>0</v>
      </c>
      <c r="L93" t="inlineStr">
        <is>
          <t>short-drama</t>
        </is>
      </c>
      <c r="M93" t="inlineStr">
        <is>
          <t>complete</t>
        </is>
      </c>
      <c r="N93"/>
      <c r="O93" t="inlineStr">
        <is>
          <t>SDRUN-20261001-161335</t>
        </is>
      </c>
      <c r="P93" s="3">
        <v>46296.73905092593</v>
      </c>
      <c r="Q93" t="inlineStr">
        <is>
          <t>SR-000080</t>
        </is>
      </c>
      <c r="R93" t="inlineStr">
        <is>
          <t>shirley5278789</t>
        </is>
      </c>
      <c r="S93" t="inlineStr">
        <is>
          <t>Всички го подцениха — докато не показа на какво е способен. ⚔️🐺    🌟 Продължете историята тук    👉🏻 📲 Гледайте целия сериал в „ReelShort“    🔍 Потърсете „4109811“ ✨ #драма #сериал #върколаци #магия #ReelShort</t>
        </is>
      </c>
    </row>
    <row r="94" ht="25.5" customHeight="1">
      <c r="A94" t="inlineStr">
        <is>
          <t>7680424148916636941</t>
        </is>
      </c>
      <c r="B94" s="3">
        <v>46266.86736111111</v>
      </c>
      <c r="C94" t="inlineStr">
        <is>
          <t>dramaexpedition</t>
        </is>
      </c>
      <c r="D94" s="4">
        <v>46296</v>
      </c>
      <c r="E94" s="3">
        <v>46296.67643518518</v>
      </c>
      <c r="F94" s="2" t="str">
        <f>=HYPERLINK("https://www.tiktok.com/@dramaexpedition/video/7680424148916636941", "https://www.tiktok.com/@dramaexpedition/video/7680424148916636941")</f>
        <v>https://www.tiktok.com/@dramaexpedition/video/7680424148916636941</v>
      </c>
      <c r="G94">
        <v>2104</v>
      </c>
      <c r="H94">
        <v>18</v>
      </c>
      <c r="I94">
        <v>0</v>
      </c>
      <c r="J94">
        <v>6</v>
      </c>
      <c r="K94">
        <v>0</v>
      </c>
      <c r="L94" t="inlineStr">
        <is>
          <t>short-drama</t>
        </is>
      </c>
      <c r="M94" t="inlineStr">
        <is>
          <t>complete</t>
        </is>
      </c>
      <c r="N94"/>
      <c r="O94" t="inlineStr">
        <is>
          <t>SDRUN-20261001-161335</t>
        </is>
      </c>
      <c r="P94" s="3">
        <v>46296.73905092593</v>
      </c>
      <c r="Q94" t="inlineStr">
        <is>
          <t>SR-000072</t>
        </is>
      </c>
      <c r="R94" t="inlineStr">
        <is>
          <t>dramaexpedition</t>
        </is>
      </c>
      <c r="S94" t="inlineStr">
        <is>
          <t xml:space="preserve">🌟 Continue the story here👉🏻 📲 Find the full series on the "reelshort"app 🔍 Look up "4117186", to enjoy every episode✨ "Being a pilot isn't glory. It's funerals." His mentor's warning can't stop him. Report at 0600 — James Peterson is officially in the Skyforge trials. #thephantompilot #reelshort #shortdrama </t>
        </is>
      </c>
    </row>
    <row r="95" ht="25.5" customHeight="1">
      <c r="A95" t="inlineStr">
        <is>
          <t>7680439715023162654</t>
        </is>
      </c>
      <c r="B95" s="3">
        <v>46266.88611111111</v>
      </c>
      <c r="C95" t="inlineStr">
        <is>
          <t>jolienqaq</t>
        </is>
      </c>
      <c r="D95" s="4">
        <v>46296</v>
      </c>
      <c r="E95" s="3">
        <v>46296.67643518518</v>
      </c>
      <c r="F95" s="2" t="str">
        <f>=HYPERLINK("https://www.tiktok.com/@jolienqaq/video/7680439715023162654", "https://www.tiktok.com/@jolienqaq/video/7680439715023162654")</f>
        <v>https://www.tiktok.com/@jolienqaq/video/7680439715023162654</v>
      </c>
      <c r="G95">
        <v>396</v>
      </c>
      <c r="H95">
        <v>14</v>
      </c>
      <c r="I95">
        <v>1</v>
      </c>
      <c r="J95">
        <v>1</v>
      </c>
      <c r="K95">
        <v>0</v>
      </c>
      <c r="L95" t="inlineStr">
        <is>
          <t>short-drama</t>
        </is>
      </c>
      <c r="M95" t="inlineStr">
        <is>
          <t>complete</t>
        </is>
      </c>
      <c r="N95"/>
      <c r="O95" t="inlineStr">
        <is>
          <t>SDRUN-20261001-161335</t>
        </is>
      </c>
      <c r="P95" s="3">
        <v>46296.73905092593</v>
      </c>
      <c r="Q95"/>
      <c r="R95" t="inlineStr">
        <is>
          <t>jolienqaq</t>
        </is>
      </c>
      <c r="S95" t="inlineStr">
        <is>
          <t xml:space="preserve">A single Giant Pacific octopus.  They have incredible talent for solving problems and have high intelligence but live only 3 to 5 years #octopus #giantpacificoctopus #ocean #aquarium </t>
        </is>
      </c>
    </row>
    <row r="96" ht="25.5" customHeight="1">
      <c r="A96" t="inlineStr">
        <is>
          <t>7680491504250522893</t>
        </is>
      </c>
      <c r="B96" s="3">
        <v>46266.91805555556</v>
      </c>
      <c r="C96" t="inlineStr">
        <is>
          <t>miraaastrology</t>
        </is>
      </c>
      <c r="D96" s="4">
        <v>46269</v>
      </c>
      <c r="E96" s="3">
        <v>46269.65081018519</v>
      </c>
      <c r="F96" s="2" t="str">
        <f>=HYPERLINK("https://www.tiktok.com/@miraaastrology/photo/7680491504250522893", "https://www.tiktok.com/@miraaastrology/photo/7680491504250522893")</f>
        <v>https://www.tiktok.com/@miraaastrology/photo/7680491504250522893</v>
      </c>
      <c r="G96">
        <v>146</v>
      </c>
      <c r="H96">
        <v>0</v>
      </c>
      <c r="I96">
        <v>0</v>
      </c>
      <c r="J96">
        <v>1</v>
      </c>
      <c r="K96">
        <v>0</v>
      </c>
      <c r="L96" t="inlineStr">
        <is>
          <t>short-drama</t>
        </is>
      </c>
      <c r="M96" t="inlineStr">
        <is>
          <t>complete</t>
        </is>
      </c>
      <c r="N96"/>
      <c r="O96" t="inlineStr">
        <is>
          <t>SDRUN-20260911-120254</t>
        </is>
      </c>
      <c r="P96" s="3">
        <v>46276.5090625</v>
      </c>
      <c r="Q96"/>
      <c r="R96" t="inlineStr">
        <is>
          <t>miraaastrology</t>
        </is>
      </c>
      <c r="S96" t="inlineStr">
        <is>
          <t xml:space="preserve">Why Scorpio and Aquarius keep getting back together #astrology #zodiacpair #scorpio #aquarius </t>
        </is>
      </c>
    </row>
    <row r="97" ht="25.5" customHeight="1">
      <c r="A97" t="inlineStr">
        <is>
          <t>7680147600590310670</t>
        </is>
      </c>
      <c r="B97" s="3">
        <v>46266.958333333336</v>
      </c>
      <c r="C97" t="inlineStr">
        <is>
          <t>dramaclips0364</t>
        </is>
      </c>
      <c r="D97" s="4">
        <v>46296</v>
      </c>
      <c r="E97" s="3">
        <v>46296.67643518518</v>
      </c>
      <c r="F97" s="2" t="str">
        <f>=HYPERLINK("https://www.tiktok.com/@dramaclips0364/video/7680147600590310670", "https://www.tiktok.com/@dramaclips0364/video/7680147600590310670")</f>
        <v>https://www.tiktok.com/@dramaclips0364/video/7680147600590310670</v>
      </c>
      <c r="G97">
        <v>12100</v>
      </c>
      <c r="H97">
        <v>57</v>
      </c>
      <c r="I97">
        <v>1</v>
      </c>
      <c r="J97">
        <v>13</v>
      </c>
      <c r="K97">
        <v>4</v>
      </c>
      <c r="L97" t="inlineStr">
        <is>
          <t>short-drama</t>
        </is>
      </c>
      <c r="M97" t="inlineStr">
        <is>
          <t>complete</t>
        </is>
      </c>
      <c r="N97"/>
      <c r="O97" t="inlineStr">
        <is>
          <t>SDRUN-20261001-161335</t>
        </is>
      </c>
      <c r="P97" s="3">
        <v>46296.73905092593</v>
      </c>
      <c r="Q97" t="inlineStr">
        <is>
          <t>SR-000069</t>
        </is>
      </c>
      <c r="R97" t="inlineStr">
        <is>
          <t>dramaclips0364</t>
        </is>
      </c>
      <c r="S97" t="inlineStr">
        <is>
          <t>A quiet dinner turns into a dangerous confrontation between three people. 😳    🌟 Continue the story here    👉🏻 Find the full series on “ReelShort”    🔍 Look up “4108551” ✨ #Drama #ShortDrama #Romance #LoveTriangle #ReelShort</t>
        </is>
      </c>
    </row>
    <row r="98" ht="25.5" customHeight="1">
      <c r="A98" t="inlineStr">
        <is>
          <t>7680494289306078495</t>
        </is>
      </c>
      <c r="B98" s="3">
        <v>46266.990277777775</v>
      </c>
      <c r="C98" t="inlineStr">
        <is>
          <t>jolienqaq</t>
        </is>
      </c>
      <c r="D98" s="4">
        <v>46296</v>
      </c>
      <c r="E98" s="3">
        <v>46296.67643518518</v>
      </c>
      <c r="F98" s="2" t="str">
        <f>=HYPERLINK("https://www.tiktok.com/@jolienqaq/video/7680494289306078495", "https://www.tiktok.com/@jolienqaq/video/7680494289306078495")</f>
        <v>https://www.tiktok.com/@jolienqaq/video/7680494289306078495</v>
      </c>
      <c r="G98">
        <v>718</v>
      </c>
      <c r="H98">
        <v>32</v>
      </c>
      <c r="I98">
        <v>0</v>
      </c>
      <c r="J98">
        <v>12</v>
      </c>
      <c r="K98">
        <v>2</v>
      </c>
      <c r="L98" t="inlineStr">
        <is>
          <t>short-drama</t>
        </is>
      </c>
      <c r="M98" t="inlineStr">
        <is>
          <t>complete</t>
        </is>
      </c>
      <c r="N98"/>
      <c r="O98" t="inlineStr">
        <is>
          <t>SDRUN-20261001-161335</t>
        </is>
      </c>
      <c r="P98" s="3">
        <v>46296.73905092593</v>
      </c>
      <c r="Q98" t="inlineStr">
        <is>
          <t>SR-000075</t>
        </is>
      </c>
      <c r="R98" t="inlineStr">
        <is>
          <t>jolienqaq</t>
        </is>
      </c>
      <c r="S98" t="inlineStr">
        <is>
          <t xml:space="preserve">Private Tutoring 🫶Full Episode Link in bio   🌟search 4122605 in "reelshort"app   Elliot’s new tutor is the one person he can’t stand… until one awkward accident changes everything. #reelshort #bldramas #lgbtq </t>
        </is>
      </c>
    </row>
    <row r="99" ht="25.5" customHeight="1">
      <c r="A99" t="inlineStr">
        <is>
          <t>7680471095987670285</t>
        </is>
      </c>
      <c r="B99" s="3">
        <v>46267</v>
      </c>
      <c r="C99" t="inlineStr">
        <is>
          <t>dramavault163</t>
        </is>
      </c>
      <c r="D99" s="4">
        <v>46296</v>
      </c>
      <c r="E99" s="3">
        <v>46296.67643518518</v>
      </c>
      <c r="F99" s="2" t="str">
        <f>=HYPERLINK("https://www.tiktok.com/@dramavault163/video/7680471095987670285", "https://www.tiktok.com/@dramavault163/video/7680471095987670285")</f>
        <v>https://www.tiktok.com/@dramavault163/video/7680471095987670285</v>
      </c>
      <c r="G99">
        <v>20100</v>
      </c>
      <c r="H99">
        <v>111</v>
      </c>
      <c r="I99">
        <v>1</v>
      </c>
      <c r="J99">
        <v>20</v>
      </c>
      <c r="K99">
        <v>2</v>
      </c>
      <c r="L99" t="inlineStr">
        <is>
          <t>short-drama</t>
        </is>
      </c>
      <c r="M99" t="inlineStr">
        <is>
          <t>complete</t>
        </is>
      </c>
      <c r="N99"/>
      <c r="O99" t="inlineStr">
        <is>
          <t>SDRUN-20261001-161335</t>
        </is>
      </c>
      <c r="P99" s="3">
        <v>46296.73905092593</v>
      </c>
      <c r="Q99" t="inlineStr">
        <is>
          <t>SR-000077</t>
        </is>
      </c>
      <c r="R99" t="inlineStr">
        <is>
          <t>dramavault163</t>
        </is>
      </c>
      <c r="S99" t="inlineStr">
        <is>
          <t>They mocked the abandoned heir, unaware that his true power was about to awaken. 🔥    🌟 Continue the story here    👉🏻 📲 Find the full series on the “ReelShort” app    🔍 Look up “4119184” to enjoy every episode ✨ #Drama #ShortDrama #FantasyDrama #Underdog #ReelShort</t>
        </is>
      </c>
    </row>
    <row r="100" ht="25.5" customHeight="1">
      <c r="A100" t="inlineStr">
        <is>
          <t>7680497124206857485</t>
        </is>
      </c>
      <c r="B100" s="3">
        <v>46267.00347222222</v>
      </c>
      <c r="C100" t="inlineStr">
        <is>
          <t>dramadetour0</t>
        </is>
      </c>
      <c r="D100" s="4">
        <v>46296</v>
      </c>
      <c r="E100" s="3">
        <v>46296.67643518518</v>
      </c>
      <c r="F100" s="2" t="str">
        <f>=HYPERLINK("https://www.tiktok.com/@dramadetour0/video/7680497124206857485", "https://www.tiktok.com/@dramadetour0/video/7680497124206857485")</f>
        <v>https://www.tiktok.com/@dramadetour0/video/7680497124206857485</v>
      </c>
      <c r="G100">
        <v>245</v>
      </c>
      <c r="H100">
        <v>8</v>
      </c>
      <c r="I100">
        <v>0</v>
      </c>
      <c r="J100">
        <v>3</v>
      </c>
      <c r="K100">
        <v>0</v>
      </c>
      <c r="L100" t="inlineStr">
        <is>
          <t>short-drama</t>
        </is>
      </c>
      <c r="M100" t="inlineStr">
        <is>
          <t>complete</t>
        </is>
      </c>
      <c r="N100"/>
      <c r="O100" t="inlineStr">
        <is>
          <t>SDRUN-20261001-161335</t>
        </is>
      </c>
      <c r="P100" s="3">
        <v>46296.73905092593</v>
      </c>
      <c r="Q100" t="inlineStr">
        <is>
          <t>SR-000074</t>
        </is>
      </c>
      <c r="R100" t="inlineStr">
        <is>
          <t>dramadetour0</t>
        </is>
      </c>
      <c r="S100" t="inlineStr">
        <is>
          <t>The Serpent King Calls Me Master Ep3~4  Full Episode Link in bio search 4118773 in "reelshort"app Taming the Serpent King doesn't set her free — Silas clings, grows possessive, and swears no other beast should ever touch her. Mara knows every Silver Serpent's trick, but she's hiding a deadly secret: she's human. Then, one night, he bites her neck and a silver snake glows beneath her skin. "You've had my mark on you for a long time. You'll remember, my dear master." #ai #aidrama #serpent #drama</t>
        </is>
      </c>
    </row>
    <row r="101" ht="25.5" customHeight="1">
      <c r="A101" t="inlineStr">
        <is>
          <t>7680147767511076110</t>
        </is>
      </c>
      <c r="B101" s="3">
        <v>46267.125</v>
      </c>
      <c r="C101" t="inlineStr">
        <is>
          <t>dramaclips0364</t>
        </is>
      </c>
      <c r="D101" s="4">
        <v>46297</v>
      </c>
      <c r="E101" s="3">
        <v>46297.00378472222</v>
      </c>
      <c r="F101" s="2" t="str">
        <f>=HYPERLINK("https://www.tiktok.com/@dramaclips0364/video/7680147767511076110", "https://www.tiktok.com/@dramaclips0364/video/7680147767511076110")</f>
        <v>https://www.tiktok.com/@dramaclips0364/video/7680147767511076110</v>
      </c>
      <c r="G101">
        <v>146900</v>
      </c>
      <c r="H101">
        <v>664</v>
      </c>
      <c r="I101">
        <v>23</v>
      </c>
      <c r="J101">
        <v>344</v>
      </c>
      <c r="K101">
        <v>23</v>
      </c>
      <c r="L101" t="inlineStr">
        <is>
          <t>short-drama</t>
        </is>
      </c>
      <c r="M101" t="inlineStr">
        <is>
          <t>complete</t>
        </is>
      </c>
      <c r="N101"/>
      <c r="O101" t="inlineStr">
        <is>
          <t>SDRUN-20261002-000457</t>
        </is>
      </c>
      <c r="P101" s="3">
        <v>46297.065</v>
      </c>
      <c r="Q101" t="inlineStr">
        <is>
          <t>SR-000070</t>
        </is>
      </c>
      <c r="R101" t="inlineStr">
        <is>
          <t>dramaclips0364</t>
        </is>
      </c>
      <c r="S101" t="inlineStr">
        <is>
          <t>A sudden attack forces her to trust the one man she should avoid. 🔥    🌟 Continue the story here    👉🏻 Find the full series on “ReelShort”    🔍 Look up “4108551” ✨ #Drama #ShortDrama #Romance #DangerousLove #ReelShort</t>
        </is>
      </c>
    </row>
    <row r="102" ht="25.5" customHeight="1">
      <c r="A102" t="inlineStr">
        <is>
          <t>7680444323564965151</t>
        </is>
      </c>
      <c r="B102" s="3">
        <v>46267.145833333336</v>
      </c>
      <c r="C102" t="inlineStr">
        <is>
          <t>shirley5278789</t>
        </is>
      </c>
      <c r="D102" s="4">
        <v>46297</v>
      </c>
      <c r="E102" s="3">
        <v>46297.00378472222</v>
      </c>
      <c r="F102" s="2" t="str">
        <f>=HYPERLINK("https://www.tiktok.com/@shirley5278789/video/7680444323564965151", "https://www.tiktok.com/@shirley5278789/video/7680444323564965151")</f>
        <v>https://www.tiktok.com/@shirley5278789/video/7680444323564965151</v>
      </c>
      <c r="G102">
        <v>4406</v>
      </c>
      <c r="H102">
        <v>74</v>
      </c>
      <c r="I102">
        <v>2</v>
      </c>
      <c r="J102">
        <v>6</v>
      </c>
      <c r="K102">
        <v>0</v>
      </c>
      <c r="L102" t="inlineStr">
        <is>
          <t>short-drama</t>
        </is>
      </c>
      <c r="M102" t="inlineStr">
        <is>
          <t>complete</t>
        </is>
      </c>
      <c r="N102"/>
      <c r="O102" t="inlineStr">
        <is>
          <t>SDRUN-20261002-000457</t>
        </is>
      </c>
      <c r="P102" s="3">
        <v>46297.065</v>
      </c>
      <c r="Q102" t="inlineStr">
        <is>
          <t>SR-000081</t>
        </is>
      </c>
      <c r="R102" t="inlineStr">
        <is>
          <t>shirley5278789</t>
        </is>
      </c>
      <c r="S102" t="inlineStr">
        <is>
          <t>Смятаха го за най-слабия, но скритата му сила шокира цялата арена. ⚡    🌟 Продължете историята тук    👉🏻 📲 Гледайте целия сериал в „ReelShort“    🔍 Потърсете „4109811“ ✨ #драма #сериал #върколаци #фентъзи #ReelShort</t>
        </is>
      </c>
    </row>
    <row r="103" ht="25.5" customHeight="1">
      <c r="A103" t="inlineStr">
        <is>
          <t>7680494479077313822</t>
        </is>
      </c>
      <c r="B103" s="3">
        <v>46267.208333333336</v>
      </c>
      <c r="C103" t="inlineStr">
        <is>
          <t>jolienqaq</t>
        </is>
      </c>
      <c r="D103" s="4">
        <v>46297</v>
      </c>
      <c r="E103" s="3">
        <v>46297.00378472222</v>
      </c>
      <c r="F103" s="2" t="str">
        <f>=HYPERLINK("https://www.tiktok.com/@jolienqaq/video/7680494479077313822", "https://www.tiktok.com/@jolienqaq/video/7680494479077313822")</f>
        <v>https://www.tiktok.com/@jolienqaq/video/7680494479077313822</v>
      </c>
      <c r="G103">
        <v>11000</v>
      </c>
      <c r="H103">
        <v>82</v>
      </c>
      <c r="I103">
        <v>7</v>
      </c>
      <c r="J103">
        <v>26</v>
      </c>
      <c r="K103">
        <v>5</v>
      </c>
      <c r="L103" t="inlineStr">
        <is>
          <t>short-drama</t>
        </is>
      </c>
      <c r="M103" t="inlineStr">
        <is>
          <t>complete</t>
        </is>
      </c>
      <c r="N103"/>
      <c r="O103" t="inlineStr">
        <is>
          <t>SDRUN-20261002-000457</t>
        </is>
      </c>
      <c r="P103" s="3">
        <v>46297.065</v>
      </c>
      <c r="Q103" t="inlineStr">
        <is>
          <t>SR-000082</t>
        </is>
      </c>
      <c r="R103" t="inlineStr">
        <is>
          <t>jolienqaq</t>
        </is>
      </c>
      <c r="S103" t="inlineStr">
        <is>
          <t xml:space="preserve">Private Tutoring | part2 Full Episode Link in bio   search 4122605 in "reelshort"app   Elliot needs the tournament prize to pay tuition, but his gaming partner abandons him at the worst possible moment. #reelshort #bldramas #lgbtq #shortdrama </t>
        </is>
      </c>
    </row>
    <row r="104" ht="25.5" customHeight="1">
      <c r="A104" t="inlineStr">
        <is>
          <t>7680471560255294733</t>
        </is>
      </c>
      <c r="B104" s="3">
        <v>46267.291666666664</v>
      </c>
      <c r="C104" t="inlineStr">
        <is>
          <t>dramavault163</t>
        </is>
      </c>
      <c r="D104" s="4">
        <v>46297</v>
      </c>
      <c r="E104" s="3">
        <v>46297.00378472222</v>
      </c>
      <c r="F104" s="2" t="str">
        <f>=HYPERLINK("https://www.tiktok.com/@dramavault163/video/7680471560255294733", "https://www.tiktok.com/@dramavault163/video/7680471560255294733")</f>
        <v>https://www.tiktok.com/@dramavault163/video/7680471560255294733</v>
      </c>
      <c r="G104">
        <v>110000</v>
      </c>
      <c r="H104">
        <v>865</v>
      </c>
      <c r="I104">
        <v>9</v>
      </c>
      <c r="J104">
        <v>130</v>
      </c>
      <c r="K104">
        <v>23</v>
      </c>
      <c r="L104" t="inlineStr">
        <is>
          <t>short-drama</t>
        </is>
      </c>
      <c r="M104" t="inlineStr">
        <is>
          <t>complete</t>
        </is>
      </c>
      <c r="N104"/>
      <c r="O104" t="inlineStr">
        <is>
          <t>SDRUN-20261002-000457</t>
        </is>
      </c>
      <c r="P104" s="3">
        <v>46297.065</v>
      </c>
      <c r="Q104" t="inlineStr">
        <is>
          <t>SR-000078</t>
        </is>
      </c>
      <c r="R104" t="inlineStr">
        <is>
          <t>dramavault163</t>
        </is>
      </c>
      <c r="S104" t="inlineStr">
        <is>
          <t>His tiny dragon was treated like a joke—until it revealed its true form. 🐲⚡    🌟 Continue the story here    👉🏻 📲 Find the full series on the “ReelShort” app    🔍 Look up “4119184” to enjoy every episode ✨ #Drama #ShortDrama #Fantasy #PlotTwist #ReelShort</t>
        </is>
      </c>
    </row>
    <row r="105" ht="25.5" customHeight="1">
      <c r="A105" t="inlineStr">
        <is>
          <t>7680147982313950478</t>
        </is>
      </c>
      <c r="B105" s="3">
        <v>46267.416666666664</v>
      </c>
      <c r="C105" t="inlineStr">
        <is>
          <t>dramaclips0364</t>
        </is>
      </c>
      <c r="D105" s="4">
        <v>46297</v>
      </c>
      <c r="E105" s="3">
        <v>46297.00378472222</v>
      </c>
      <c r="F105" s="2" t="str">
        <f>=HYPERLINK("https://www.tiktok.com/@dramaclips0364/video/7680147982313950478", "https://www.tiktok.com/@dramaclips0364/video/7680147982313950478")</f>
        <v>https://www.tiktok.com/@dramaclips0364/video/7680147982313950478</v>
      </c>
      <c r="G105">
        <v>28500</v>
      </c>
      <c r="H105">
        <v>255</v>
      </c>
      <c r="I105">
        <v>20</v>
      </c>
      <c r="J105">
        <v>135</v>
      </c>
      <c r="K105">
        <v>9</v>
      </c>
      <c r="L105" t="inlineStr">
        <is>
          <t>short-drama</t>
        </is>
      </c>
      <c r="M105" t="inlineStr">
        <is>
          <t>complete</t>
        </is>
      </c>
      <c r="N105"/>
      <c r="O105" t="inlineStr">
        <is>
          <t>SDRUN-20261002-000457</t>
        </is>
      </c>
      <c r="P105" s="3">
        <v>46297.065</v>
      </c>
      <c r="Q105" t="inlineStr">
        <is>
          <t>SR-000071</t>
        </is>
      </c>
      <c r="R105" t="inlineStr">
        <is>
          <t>dramaclips0364</t>
        </is>
      </c>
      <c r="S105" t="inlineStr">
        <is>
          <t>His shocking demand leaves her only three days to make an impossible choice. ⏳    🌟 Continue the story here    👉🏻 Find the full series on “ReelShort”    🔍 Look up “4108551” ✨ #Drama #ShortDrama #ForbiddenRomance #PlotTwist #ReelShort</t>
        </is>
      </c>
    </row>
    <row r="106" ht="25.5" customHeight="1">
      <c r="A106" t="inlineStr">
        <is>
          <t>7680849953370967309</t>
        </is>
      </c>
      <c r="B106" s="3">
        <v>46267.6812037037</v>
      </c>
      <c r="C106" t="inlineStr">
        <is>
          <t>dramaexpedition</t>
        </is>
      </c>
      <c r="D106" s="4">
        <v>46297</v>
      </c>
      <c r="E106" s="3">
        <v>46297.67596064815</v>
      </c>
      <c r="F106" s="2" t="str">
        <f>=HYPERLINK("https://www.tiktok.com/@dramaexpedition/video/7680849953370967309", "https://www.tiktok.com/@dramaexpedition/video/7680849953370967309")</f>
        <v>https://www.tiktok.com/@dramaexpedition/video/7680849953370967309</v>
      </c>
      <c r="G106">
        <v>10400</v>
      </c>
      <c r="H106">
        <v>29</v>
      </c>
      <c r="I106">
        <v>2</v>
      </c>
      <c r="J106">
        <v>13</v>
      </c>
      <c r="K106">
        <v>4</v>
      </c>
      <c r="L106" t="inlineStr">
        <is>
          <t>short-drama</t>
        </is>
      </c>
      <c r="M106" t="inlineStr">
        <is>
          <t>complete</t>
        </is>
      </c>
      <c r="N106"/>
      <c r="O106" t="inlineStr">
        <is>
          <t>SDRUN-20261002-161252</t>
        </is>
      </c>
      <c r="P106" s="3">
        <v>46297.73805555556</v>
      </c>
      <c r="Q106" t="inlineStr">
        <is>
          <t>SR-000093</t>
        </is>
      </c>
      <c r="R106" t="inlineStr">
        <is>
          <t>dramaexpedition</t>
        </is>
      </c>
      <c r="S106" t="inlineStr">
        <is>
          <t xml:space="preserve">Vindication: Blood of the Archmange | Ep1 part1  🙏Follow me for the next part 👣Full Episodes link in bio  Or search 4372138 in reelshort #aidrama #dramafamtasy #fyp </t>
        </is>
      </c>
    </row>
    <row r="107" ht="25.5" customHeight="1">
      <c r="A107" t="inlineStr">
        <is>
          <t>7680863517792226574</t>
        </is>
      </c>
      <c r="B107" s="3">
        <v>46267.71774305555</v>
      </c>
      <c r="C107" t="inlineStr">
        <is>
          <t>dramadetour0</t>
        </is>
      </c>
      <c r="D107" s="4">
        <v>46297</v>
      </c>
      <c r="E107" s="3">
        <v>46297.67596064815</v>
      </c>
      <c r="F107" s="2" t="str">
        <f>=HYPERLINK("https://www.tiktok.com/@dramadetour0/video/7680863517792226574", "https://www.tiktok.com/@dramadetour0/video/7680863517792226574")</f>
        <v>https://www.tiktok.com/@dramadetour0/video/7680863517792226574</v>
      </c>
      <c r="G107">
        <v>2740</v>
      </c>
      <c r="H107">
        <v>23</v>
      </c>
      <c r="I107">
        <v>1</v>
      </c>
      <c r="J107">
        <v>2</v>
      </c>
      <c r="K107">
        <v>0</v>
      </c>
      <c r="L107" t="inlineStr">
        <is>
          <t>short-drama</t>
        </is>
      </c>
      <c r="M107" t="inlineStr">
        <is>
          <t>complete</t>
        </is>
      </c>
      <c r="N107"/>
      <c r="O107" t="inlineStr">
        <is>
          <t>SDRUN-20261002-161252</t>
        </is>
      </c>
      <c r="P107" s="3">
        <v>46297.73805555556</v>
      </c>
      <c r="Q107" t="inlineStr">
        <is>
          <t>SR-000086</t>
        </is>
      </c>
      <c r="R107" t="inlineStr">
        <is>
          <t>dramadetour0</t>
        </is>
      </c>
      <c r="S107" t="inlineStr">
        <is>
          <t>Episode 1 | Vindication: Blood of the Archmage   🌟Search 4372138 on ReelShort to see more episodes  #aidrama #shortdrama #revenge #reelshort  [4372138]</t>
        </is>
      </c>
    </row>
    <row r="108" ht="25.5" customHeight="1">
      <c r="A108" t="inlineStr">
        <is>
          <t>7680852546184957197</t>
        </is>
      </c>
      <c r="B108" s="3">
        <v>46267.745833333334</v>
      </c>
      <c r="C108" t="inlineStr">
        <is>
          <t>dramaexpedition</t>
        </is>
      </c>
      <c r="D108" s="4">
        <v>46297</v>
      </c>
      <c r="E108" s="3">
        <v>46297.67596064815</v>
      </c>
      <c r="F108" s="2" t="str">
        <f>=HYPERLINK("https://www.tiktok.com/@dramaexpedition/video/7680852546184957197", "https://www.tiktok.com/@dramaexpedition/video/7680852546184957197")</f>
        <v>https://www.tiktok.com/@dramaexpedition/video/7680852546184957197</v>
      </c>
      <c r="G108">
        <v>3190</v>
      </c>
      <c r="H108">
        <v>21</v>
      </c>
      <c r="I108">
        <v>1</v>
      </c>
      <c r="J108">
        <v>5</v>
      </c>
      <c r="K108">
        <v>0</v>
      </c>
      <c r="L108" t="inlineStr">
        <is>
          <t>short-drama</t>
        </is>
      </c>
      <c r="M108" t="inlineStr">
        <is>
          <t>complete</t>
        </is>
      </c>
      <c r="N108"/>
      <c r="O108" t="inlineStr">
        <is>
          <t>SDRUN-20261002-161252</t>
        </is>
      </c>
      <c r="P108" s="3">
        <v>46297.73805555556</v>
      </c>
      <c r="Q108" t="inlineStr">
        <is>
          <t>SR-000094</t>
        </is>
      </c>
      <c r="R108" t="inlineStr">
        <is>
          <t>dramaexpedition</t>
        </is>
      </c>
      <c r="S108" t="inlineStr">
        <is>
          <t xml:space="preserve">Vindication: Blood of the Archmange | Ep1 part2 🙏Follow me for the next part 👣Full Episodes link in bio  Or search 4372138 in reelshort #aidrama #dramafamtasy #fyp </t>
        </is>
      </c>
    </row>
    <row r="109" ht="25.5" customHeight="1">
      <c r="A109" t="inlineStr">
        <is>
          <t>7680852457643199758</t>
        </is>
      </c>
      <c r="B109" s="3">
        <v>46267.78888888889</v>
      </c>
      <c r="C109" t="inlineStr">
        <is>
          <t>dramaexpedition</t>
        </is>
      </c>
      <c r="D109" s="4">
        <v>46297</v>
      </c>
      <c r="E109" s="3">
        <v>46297.67596064815</v>
      </c>
      <c r="F109" s="2" t="str">
        <f>=HYPERLINK("https://www.tiktok.com/@dramaexpedition/video/7680852457643199758", "https://www.tiktok.com/@dramaexpedition/video/7680852457643199758")</f>
        <v>https://www.tiktok.com/@dramaexpedition/video/7680852457643199758</v>
      </c>
      <c r="G109">
        <v>1128</v>
      </c>
      <c r="H109">
        <v>16</v>
      </c>
      <c r="I109">
        <v>0</v>
      </c>
      <c r="J109">
        <v>5</v>
      </c>
      <c r="K109">
        <v>1</v>
      </c>
      <c r="L109" t="inlineStr">
        <is>
          <t>short-drama</t>
        </is>
      </c>
      <c r="M109" t="inlineStr">
        <is>
          <t>complete</t>
        </is>
      </c>
      <c r="N109"/>
      <c r="O109" t="inlineStr">
        <is>
          <t>SDRUN-20261002-161252</t>
        </is>
      </c>
      <c r="P109" s="3">
        <v>46297.73805555556</v>
      </c>
      <c r="Q109" t="inlineStr">
        <is>
          <t>SR-000095</t>
        </is>
      </c>
      <c r="R109" t="inlineStr">
        <is>
          <t>dramaexpedition</t>
        </is>
      </c>
      <c r="S109" t="inlineStr">
        <is>
          <t xml:space="preserve">Vindication: Blood of the Archmange | Ep1 part3 🙏Follow me for the next part 👣Full Episodes link in bio  Or search 4372138 in reelshort #aidrama #dramafamtasy #fyp </t>
        </is>
      </c>
    </row>
    <row r="110" ht="25.5" customHeight="1">
      <c r="A110" t="inlineStr">
        <is>
          <t>7680784143092960525</t>
        </is>
      </c>
      <c r="B110" s="3">
        <v>46267.802083333336</v>
      </c>
      <c r="C110" t="inlineStr">
        <is>
          <t>dramadetour0</t>
        </is>
      </c>
      <c r="D110" s="4">
        <v>46297</v>
      </c>
      <c r="E110" s="3">
        <v>46297.67596064815</v>
      </c>
      <c r="F110" s="2" t="str">
        <f>=HYPERLINK("https://www.tiktok.com/@dramadetour0/video/7680784143092960525", "https://www.tiktok.com/@dramadetour0/video/7680784143092960525")</f>
        <v>https://www.tiktok.com/@dramadetour0/video/7680784143092960525</v>
      </c>
      <c r="G110">
        <v>606</v>
      </c>
      <c r="H110">
        <v>9</v>
      </c>
      <c r="I110">
        <v>0</v>
      </c>
      <c r="J110">
        <v>4</v>
      </c>
      <c r="K110">
        <v>1</v>
      </c>
      <c r="L110" t="inlineStr">
        <is>
          <t>short-drama</t>
        </is>
      </c>
      <c r="M110" t="inlineStr">
        <is>
          <t>complete</t>
        </is>
      </c>
      <c r="N110"/>
      <c r="O110" t="inlineStr">
        <is>
          <t>SDRUN-20261002-161252</t>
        </is>
      </c>
      <c r="P110" s="3">
        <v>46297.73805555556</v>
      </c>
      <c r="Q110" t="inlineStr">
        <is>
          <t>SR-000087</t>
        </is>
      </c>
      <c r="R110" t="inlineStr">
        <is>
          <t>dramadetour0</t>
        </is>
      </c>
      <c r="S110" t="inlineStr">
        <is>
          <t xml:space="preserve">🤓Check link in bio to see more episodes! Or search 4180956 in “reelshort” app 4180956 #ai #aidrama #olympus #shortdrama </t>
        </is>
      </c>
    </row>
    <row r="111" ht="25.5" customHeight="1">
      <c r="A111" t="inlineStr">
        <is>
          <t>7680517869418925342</t>
        </is>
      </c>
      <c r="B111" s="3">
        <v>46267.8125</v>
      </c>
      <c r="C111" t="inlineStr">
        <is>
          <t>shirley5278789</t>
        </is>
      </c>
      <c r="D111" s="4">
        <v>46297</v>
      </c>
      <c r="E111" s="3">
        <v>46297.67596064815</v>
      </c>
      <c r="F111" s="2" t="str">
        <f>=HYPERLINK("https://www.tiktok.com/@shirley5278789/video/7680517869418925342", "https://www.tiktok.com/@shirley5278789/video/7680517869418925342")</f>
        <v>https://www.tiktok.com/@shirley5278789/video/7680517869418925342</v>
      </c>
      <c r="G111">
        <v>623</v>
      </c>
      <c r="H111">
        <v>7</v>
      </c>
      <c r="I111">
        <v>0</v>
      </c>
      <c r="J111">
        <v>2</v>
      </c>
      <c r="K111">
        <v>0</v>
      </c>
      <c r="L111" t="inlineStr">
        <is>
          <t>short-drama</t>
        </is>
      </c>
      <c r="M111" t="inlineStr">
        <is>
          <t>complete</t>
        </is>
      </c>
      <c r="N111"/>
      <c r="O111" t="inlineStr">
        <is>
          <t>SDRUN-20261002-161252</t>
        </is>
      </c>
      <c r="P111" s="3">
        <v>46297.73805555556</v>
      </c>
      <c r="Q111" t="inlineStr">
        <is>
          <t>SR-000083</t>
        </is>
      </c>
      <c r="R111" t="inlineStr">
        <is>
          <t>shirley5278789</t>
        </is>
      </c>
      <c r="S111" t="inlineStr">
        <is>
          <t>В деня на сватбата си тя хвана годеника си с най-добрата си приятелка. 💔    🌟 Продължете историята тук    👉🏻 📲 Гледайте целия сериал в „ReelShort“ app    🔍 Потърсете „4120730“, за да гледате всички епизоди ✨ #драма #сериал #любов #предателство #ReelShort</t>
        </is>
      </c>
    </row>
    <row r="112" ht="25.5" customHeight="1">
      <c r="A112" t="inlineStr">
        <is>
          <t>7680871761755262222</t>
        </is>
      </c>
      <c r="B112" s="3">
        <v>46267.833333333336</v>
      </c>
      <c r="C112" t="inlineStr">
        <is>
          <t>dramavault163</t>
        </is>
      </c>
      <c r="D112" s="4">
        <v>46297</v>
      </c>
      <c r="E112" s="3">
        <v>46297.67596064815</v>
      </c>
      <c r="F112" s="2" t="str">
        <f>=HYPERLINK("https://www.tiktok.com/@dramavault163/video/7680871761755262222", "https://www.tiktok.com/@dramavault163/video/7680871761755262222")</f>
        <v>https://www.tiktok.com/@dramavault163/video/7680871761755262222</v>
      </c>
      <c r="G112">
        <v>2309</v>
      </c>
      <c r="H112">
        <v>12</v>
      </c>
      <c r="I112">
        <v>0</v>
      </c>
      <c r="J112">
        <v>12</v>
      </c>
      <c r="K112">
        <v>1</v>
      </c>
      <c r="L112" t="inlineStr">
        <is>
          <t>short-drama</t>
        </is>
      </c>
      <c r="M112" t="inlineStr">
        <is>
          <t>complete</t>
        </is>
      </c>
      <c r="N112"/>
      <c r="O112" t="inlineStr">
        <is>
          <t>SDRUN-20261002-161252</t>
        </is>
      </c>
      <c r="P112" s="3">
        <v>46297.73805555556</v>
      </c>
      <c r="Q112" t="inlineStr">
        <is>
          <t>SR-000098</t>
        </is>
      </c>
      <c r="R112" t="inlineStr">
        <is>
          <t>dramavault163</t>
        </is>
      </c>
      <c r="S112" t="inlineStr">
        <is>
          <t>Her wedding night ends with betrayal—and a dangerous stranger enters the deal. 🔥    🌟 Continue the story here    👉🏻 Find the full series on “ReelShort”    🔍 Look up “4108551” ✨ #Drama #ShortDrama #Romance #Betrayal #ReelShort</t>
        </is>
      </c>
    </row>
    <row r="113" ht="25.5" customHeight="1">
      <c r="A113" t="inlineStr">
        <is>
          <t>7680852615940312350</t>
        </is>
      </c>
      <c r="B113" s="3">
        <v>46267.86875</v>
      </c>
      <c r="C113" t="inlineStr">
        <is>
          <t>jolienqaq</t>
        </is>
      </c>
      <c r="D113" s="4">
        <v>46297</v>
      </c>
      <c r="E113" s="3">
        <v>46297.67596064815</v>
      </c>
      <c r="F113" s="2" t="str">
        <f>=HYPERLINK("https://www.tiktok.com/@jolienqaq/video/7680852615940312350", "https://www.tiktok.com/@jolienqaq/video/7680852615940312350")</f>
        <v>https://www.tiktok.com/@jolienqaq/video/7680852615940312350</v>
      </c>
      <c r="G113">
        <v>672</v>
      </c>
      <c r="H113">
        <v>2</v>
      </c>
      <c r="I113">
        <v>0</v>
      </c>
      <c r="J113">
        <v>0</v>
      </c>
      <c r="K113">
        <v>0</v>
      </c>
      <c r="L113" t="inlineStr">
        <is>
          <t>short-drama</t>
        </is>
      </c>
      <c r="M113" t="inlineStr">
        <is>
          <t>complete</t>
        </is>
      </c>
      <c r="N113"/>
      <c r="O113" t="inlineStr">
        <is>
          <t>SDRUN-20261002-161252</t>
        </is>
      </c>
      <c r="P113" s="3">
        <v>46297.73805555556</v>
      </c>
      <c r="Q113" t="inlineStr">
        <is>
          <t>SR-000096</t>
        </is>
      </c>
      <c r="R113" t="inlineStr">
        <is>
          <t>jolienqaq</t>
        </is>
      </c>
      <c r="S113" t="inlineStr">
        <is>
          <t xml:space="preserve">I’m Not Your Ex Anymore | Ep1  ☄️full series link in bio 🎯search 4122478 in reelshort app to see more  #ai #aidrama #breakup #fypシ </t>
        </is>
      </c>
    </row>
    <row r="114" ht="25.5" customHeight="1">
      <c r="A114" t="inlineStr">
        <is>
          <t>7680829719444557070</t>
        </is>
      </c>
      <c r="B114" s="3">
        <v>46267.958333333336</v>
      </c>
      <c r="C114" t="inlineStr">
        <is>
          <t>dramaclips0364</t>
        </is>
      </c>
      <c r="D114" s="4">
        <v>46297</v>
      </c>
      <c r="E114" s="3">
        <v>46297.67596064815</v>
      </c>
      <c r="F114" s="2" t="str">
        <f>=HYPERLINK("https://www.tiktok.com/@dramaclips0364/video/7680829719444557070", "https://www.tiktok.com/@dramaclips0364/video/7680829719444557070")</f>
        <v>https://www.tiktok.com/@dramaclips0364/video/7680829719444557070</v>
      </c>
      <c r="G114">
        <v>37300</v>
      </c>
      <c r="H114">
        <v>125</v>
      </c>
      <c r="I114">
        <v>0</v>
      </c>
      <c r="J114">
        <v>32</v>
      </c>
      <c r="K114">
        <v>5</v>
      </c>
      <c r="L114" t="inlineStr">
        <is>
          <t>short-drama</t>
        </is>
      </c>
      <c r="M114" t="inlineStr">
        <is>
          <t>complete</t>
        </is>
      </c>
      <c r="N114"/>
      <c r="O114" t="inlineStr">
        <is>
          <t>SDRUN-20261002-161252</t>
        </is>
      </c>
      <c r="P114" s="3">
        <v>46297.73805555556</v>
      </c>
      <c r="Q114" t="inlineStr">
        <is>
          <t>SR-000090</t>
        </is>
      </c>
      <c r="R114" t="inlineStr">
        <is>
          <t>dramaclips0364</t>
        </is>
      </c>
      <c r="S114" t="inlineStr">
        <is>
          <t>She survived three years of cruelty—only to return to a family that still chose her sister.    🌟 Continue the story here    👉🏻 📲 Find the full series on ReelShort    🔍 Look up “4119230” to enjoy every episode✨! #Drama #ShortDrama #WerewolfDrama #FamilyBetrayal #TheAlphaPrincessIsGoneForGood</t>
        </is>
      </c>
    </row>
    <row r="115" ht="25.5" customHeight="1">
      <c r="A115" t="inlineStr">
        <is>
          <t>7680872021588282637</t>
        </is>
      </c>
      <c r="B115" s="3">
        <v>46268</v>
      </c>
      <c r="C115" t="inlineStr">
        <is>
          <t>dramavault163</t>
        </is>
      </c>
      <c r="D115" s="4">
        <v>46297</v>
      </c>
      <c r="E115" s="3">
        <v>46297.67596064815</v>
      </c>
      <c r="F115" s="2" t="str">
        <f>=HYPERLINK("https://www.tiktok.com/@dramavault163/video/7680872021588282637", "https://www.tiktok.com/@dramavault163/video/7680872021588282637")</f>
        <v>https://www.tiktok.com/@dramavault163/video/7680872021588282637</v>
      </c>
      <c r="G115">
        <v>8266</v>
      </c>
      <c r="H115">
        <v>35</v>
      </c>
      <c r="I115">
        <v>0</v>
      </c>
      <c r="J115">
        <v>18</v>
      </c>
      <c r="K115">
        <v>0</v>
      </c>
      <c r="L115" t="inlineStr">
        <is>
          <t>short-drama</t>
        </is>
      </c>
      <c r="M115" t="inlineStr">
        <is>
          <t>complete</t>
        </is>
      </c>
      <c r="N115"/>
      <c r="O115" t="inlineStr">
        <is>
          <t>SDRUN-20261002-161252</t>
        </is>
      </c>
      <c r="P115" s="3">
        <v>46297.73805555556</v>
      </c>
      <c r="Q115" t="inlineStr">
        <is>
          <t>SR-000099</t>
        </is>
      </c>
      <c r="R115" t="inlineStr">
        <is>
          <t>dramavault163</t>
        </is>
      </c>
      <c r="S115" t="inlineStr">
        <is>
          <t>One forbidden encounter leaves her marriage on the edge of collapse. 👀    🌟 Continue the story here    👉🏻 Find the full series on “ReelShort”    🔍 Look up “4108551” ✨ #Drama #ShortDrama #Romance #MafiaDrama #ReelShort</t>
        </is>
      </c>
    </row>
    <row r="116" ht="25.5" customHeight="1">
      <c r="A116" t="inlineStr">
        <is>
          <t>7680784997153901837</t>
        </is>
      </c>
      <c r="B116" s="3">
        <v>46268.02361111111</v>
      </c>
      <c r="C116" t="inlineStr">
        <is>
          <t>dramadetour0</t>
        </is>
      </c>
      <c r="D116" s="4">
        <v>46298</v>
      </c>
      <c r="E116" s="3">
        <v>46298.001597222225</v>
      </c>
      <c r="F116" s="2" t="str">
        <f>=HYPERLINK("https://www.tiktok.com/@dramadetour0/video/7680784997153901837", "https://www.tiktok.com/@dramadetour0/video/7680784997153901837")</f>
        <v>https://www.tiktok.com/@dramadetour0/video/7680784997153901837</v>
      </c>
      <c r="G116">
        <v>552</v>
      </c>
      <c r="H116">
        <v>6</v>
      </c>
      <c r="I116">
        <v>0</v>
      </c>
      <c r="J116">
        <v>1</v>
      </c>
      <c r="K116">
        <v>0</v>
      </c>
      <c r="L116" t="inlineStr">
        <is>
          <t>short-drama</t>
        </is>
      </c>
      <c r="M116" t="inlineStr">
        <is>
          <t>complete</t>
        </is>
      </c>
      <c r="N116"/>
      <c r="O116" t="inlineStr">
        <is>
          <t>SDRUN-20261003-000147</t>
        </is>
      </c>
      <c r="P116" s="3">
        <v>46298.065358796295</v>
      </c>
      <c r="Q116" t="inlineStr">
        <is>
          <t>SR-000088</t>
        </is>
      </c>
      <c r="R116" t="inlineStr">
        <is>
          <t>dramadetour0</t>
        </is>
      </c>
      <c r="S116" t="inlineStr">
        <is>
          <t xml:space="preserve">🥸Full series link in bio Or search 418096 in Reelshort app  #reelshort #ai #aidrama #olympus </t>
        </is>
      </c>
    </row>
    <row r="117" ht="25.5" customHeight="1">
      <c r="A117" t="inlineStr">
        <is>
          <t>7680853301583203615</t>
        </is>
      </c>
      <c r="B117" s="3">
        <v>46268.04236111111</v>
      </c>
      <c r="C117" t="inlineStr">
        <is>
          <t>jolienqaq</t>
        </is>
      </c>
      <c r="D117" s="4">
        <v>46298</v>
      </c>
      <c r="E117" s="3">
        <v>46298.001597222225</v>
      </c>
      <c r="F117" s="2" t="str">
        <f>=HYPERLINK("https://www.tiktok.com/@jolienqaq/video/7680853301583203615", "https://www.tiktok.com/@jolienqaq/video/7680853301583203615")</f>
        <v>https://www.tiktok.com/@jolienqaq/video/7680853301583203615</v>
      </c>
      <c r="G117">
        <v>1284</v>
      </c>
      <c r="H117">
        <v>4</v>
      </c>
      <c r="I117">
        <v>0</v>
      </c>
      <c r="J117">
        <v>1</v>
      </c>
      <c r="K117">
        <v>0</v>
      </c>
      <c r="L117" t="inlineStr">
        <is>
          <t>short-drama</t>
        </is>
      </c>
      <c r="M117" t="inlineStr">
        <is>
          <t>complete</t>
        </is>
      </c>
      <c r="N117"/>
      <c r="O117" t="inlineStr">
        <is>
          <t>SDRUN-20261003-000147</t>
        </is>
      </c>
      <c r="P117" s="3">
        <v>46298.065358796295</v>
      </c>
      <c r="Q117" t="inlineStr">
        <is>
          <t>SR-000097</t>
        </is>
      </c>
      <c r="R117" t="inlineStr">
        <is>
          <t>jolienqaq</t>
        </is>
      </c>
      <c r="S117" t="inlineStr">
        <is>
          <t xml:space="preserve">I’m Not Your Ex Anymore | part 2 🚕Full episodes link in bio #ex #aidrama #aidramaseries #fyp </t>
        </is>
      </c>
    </row>
    <row r="118" ht="25.5" customHeight="1">
      <c r="A118" t="inlineStr">
        <is>
          <t>7680830294923955470</t>
        </is>
      </c>
      <c r="B118" s="3">
        <v>46268.125</v>
      </c>
      <c r="C118" t="inlineStr">
        <is>
          <t>dramaclips0364</t>
        </is>
      </c>
      <c r="D118" s="4">
        <v>46298</v>
      </c>
      <c r="E118" s="3">
        <v>46298.001597222225</v>
      </c>
      <c r="F118" s="2" t="str">
        <f>=HYPERLINK("https://www.tiktok.com/@dramaclips0364/video/7680830294923955470", "https://www.tiktok.com/@dramaclips0364/video/7680830294923955470")</f>
        <v>https://www.tiktok.com/@dramaclips0364/video/7680830294923955470</v>
      </c>
      <c r="G118">
        <v>43100</v>
      </c>
      <c r="H118">
        <v>129</v>
      </c>
      <c r="I118">
        <v>0</v>
      </c>
      <c r="J118">
        <v>39</v>
      </c>
      <c r="K118">
        <v>6</v>
      </c>
      <c r="L118" t="inlineStr">
        <is>
          <t>short-drama</t>
        </is>
      </c>
      <c r="M118" t="inlineStr">
        <is>
          <t>complete</t>
        </is>
      </c>
      <c r="N118"/>
      <c r="O118" t="inlineStr">
        <is>
          <t>SDRUN-20261003-000147</t>
        </is>
      </c>
      <c r="P118" s="3">
        <v>46298.065358796295</v>
      </c>
      <c r="Q118" t="inlineStr">
        <is>
          <t>SR-000091</t>
        </is>
      </c>
      <c r="R118" t="inlineStr">
        <is>
          <t>dramaclips0364</t>
        </is>
      </c>
      <c r="S118" t="inlineStr">
        <is>
          <t>Her sister was hurt, but somehow Evie became the villain again.    🌟 Continue the story here    👉🏻 📲 Find the full series on ReelShort    🔍 Look up “4119230” to enjoy every episode✨! #Drama #ShortDrama #WerewolfDrama #FamilyDrama #TheAlphaPrincessIsGoneForGood</t>
        </is>
      </c>
    </row>
    <row r="119" ht="25.5" customHeight="1">
      <c r="A119" t="inlineStr">
        <is>
          <t>7680518067989859615</t>
        </is>
      </c>
      <c r="B119" s="3">
        <v>46268.145833333336</v>
      </c>
      <c r="C119" t="inlineStr">
        <is>
          <t>shirley5278789</t>
        </is>
      </c>
      <c r="D119" s="4">
        <v>46298</v>
      </c>
      <c r="E119" s="3">
        <v>46298.001597222225</v>
      </c>
      <c r="F119" s="2" t="str">
        <f>=HYPERLINK("https://www.tiktok.com/@shirley5278789/video/7680518067989859615", "https://www.tiktok.com/@shirley5278789/video/7680518067989859615")</f>
        <v>https://www.tiktok.com/@shirley5278789/video/7680518067989859615</v>
      </c>
      <c r="G119">
        <v>2359</v>
      </c>
      <c r="H119">
        <v>9</v>
      </c>
      <c r="I119">
        <v>1</v>
      </c>
      <c r="J119">
        <v>2</v>
      </c>
      <c r="K119">
        <v>0</v>
      </c>
      <c r="L119" t="inlineStr">
        <is>
          <t>short-drama</t>
        </is>
      </c>
      <c r="M119" t="inlineStr">
        <is>
          <t>complete</t>
        </is>
      </c>
      <c r="N119"/>
      <c r="O119" t="inlineStr">
        <is>
          <t>SDRUN-20261003-000147</t>
        </is>
      </c>
      <c r="P119" s="3">
        <v>46298.065358796295</v>
      </c>
      <c r="Q119" t="inlineStr">
        <is>
          <t>SR-000084</t>
        </is>
      </c>
      <c r="R119" t="inlineStr">
        <is>
          <t>shirley5278789</t>
        </is>
      </c>
      <c r="S119" t="inlineStr">
        <is>
          <t>Бащата на неверния ѝ годеник се появи с предложение, което промени всичко. 👀    🌟 Продължете историята тук    👉🏻 📲 Гледайте целия сериал в „ReelShort“ app    🔍 Потърсете „4120730“, за да гледате всички епизоди ✨ #драма #късисериали #романтика #тайни #ReelShort</t>
        </is>
      </c>
    </row>
    <row r="120" ht="25.5" customHeight="1">
      <c r="A120" t="inlineStr">
        <is>
          <t>7680794540248157453</t>
        </is>
      </c>
      <c r="B120" s="3">
        <v>46268.256944444445</v>
      </c>
      <c r="C120" t="inlineStr">
        <is>
          <t>dramadetour0</t>
        </is>
      </c>
      <c r="D120" s="4">
        <v>46298</v>
      </c>
      <c r="E120" s="3">
        <v>46298.001597222225</v>
      </c>
      <c r="F120" s="2" t="str">
        <f>=HYPERLINK("https://www.tiktok.com/@dramadetour0/video/7680794540248157453", "https://www.tiktok.com/@dramadetour0/video/7680794540248157453")</f>
        <v>https://www.tiktok.com/@dramadetour0/video/7680794540248157453</v>
      </c>
      <c r="G120">
        <v>39300</v>
      </c>
      <c r="H120">
        <v>80</v>
      </c>
      <c r="I120">
        <v>0</v>
      </c>
      <c r="J120">
        <v>22</v>
      </c>
      <c r="K120">
        <v>3</v>
      </c>
      <c r="L120" t="inlineStr">
        <is>
          <t>short-drama</t>
        </is>
      </c>
      <c r="M120" t="inlineStr">
        <is>
          <t>complete</t>
        </is>
      </c>
      <c r="N120"/>
      <c r="O120" t="inlineStr">
        <is>
          <t>SDRUN-20261003-000147</t>
        </is>
      </c>
      <c r="P120" s="3">
        <v>46298.065358796295</v>
      </c>
      <c r="Q120" t="inlineStr">
        <is>
          <t>SR-000089</t>
        </is>
      </c>
      <c r="R120" t="inlineStr">
        <is>
          <t>dramadetour0</t>
        </is>
      </c>
      <c r="S120" t="inlineStr">
        <is>
          <t xml:space="preserve">🥳Full Episodes link in bio Or search 4122491 in Reelshort  #drama #shortdrama #ai #aidrama </t>
        </is>
      </c>
    </row>
    <row r="121" ht="25.5" customHeight="1">
      <c r="A121" t="inlineStr">
        <is>
          <t>7680872247476620557</t>
        </is>
      </c>
      <c r="B121" s="3">
        <v>46268.291666666664</v>
      </c>
      <c r="C121" t="inlineStr">
        <is>
          <t>dramavault163</t>
        </is>
      </c>
      <c r="D121" s="4">
        <v>46298</v>
      </c>
      <c r="E121" s="3">
        <v>46298.001597222225</v>
      </c>
      <c r="F121" s="2" t="str">
        <f>=HYPERLINK("https://www.tiktok.com/@dramavault163/video/7680872247476620557", "https://www.tiktok.com/@dramavault163/video/7680872247476620557")</f>
        <v>https://www.tiktok.com/@dramavault163/video/7680872247476620557</v>
      </c>
      <c r="G121">
        <v>2084</v>
      </c>
      <c r="H121">
        <v>14</v>
      </c>
      <c r="I121">
        <v>0</v>
      </c>
      <c r="J121">
        <v>4</v>
      </c>
      <c r="K121">
        <v>2</v>
      </c>
      <c r="L121" t="inlineStr">
        <is>
          <t>short-drama</t>
        </is>
      </c>
      <c r="M121" t="inlineStr">
        <is>
          <t>complete</t>
        </is>
      </c>
      <c r="N121"/>
      <c r="O121" t="inlineStr">
        <is>
          <t>SDRUN-20261003-000147</t>
        </is>
      </c>
      <c r="P121" s="3">
        <v>46298.065358796295</v>
      </c>
      <c r="Q121" t="inlineStr">
        <is>
          <t>SR-000100</t>
        </is>
      </c>
      <c r="R121" t="inlineStr">
        <is>
          <t>dramavault163</t>
        </is>
      </c>
      <c r="S121" t="inlineStr">
        <is>
          <t>One tense family dinner exposes an attraction neither brother can ignore. 🍷    🌟 Continue the story here    👉🏻 Find the full series on “ReelShort”    🔍 Look up “4108551” ✨ #Drama #ShortDrama #ForbiddenLove #FamilySecrets #ReelShort</t>
        </is>
      </c>
    </row>
    <row r="122" ht="25.5" customHeight="1">
      <c r="A122" t="inlineStr">
        <is>
          <t>7680518407480954142</t>
        </is>
      </c>
      <c r="B122" s="3">
        <v>46268.305555555555</v>
      </c>
      <c r="C122" t="inlineStr">
        <is>
          <t>shirley5278789</t>
        </is>
      </c>
      <c r="D122" s="4">
        <v>46298</v>
      </c>
      <c r="E122" s="3">
        <v>46298.001597222225</v>
      </c>
      <c r="F122" s="2" t="str">
        <f>=HYPERLINK("https://www.tiktok.com/@shirley5278789/video/7680518407480954142", "https://www.tiktok.com/@shirley5278789/video/7680518407480954142")</f>
        <v>https://www.tiktok.com/@shirley5278789/video/7680518407480954142</v>
      </c>
      <c r="G122">
        <v>2612</v>
      </c>
      <c r="H122">
        <v>5</v>
      </c>
      <c r="I122">
        <v>0</v>
      </c>
      <c r="J122">
        <v>0</v>
      </c>
      <c r="K122">
        <v>0</v>
      </c>
      <c r="L122" t="inlineStr">
        <is>
          <t>short-drama</t>
        </is>
      </c>
      <c r="M122" t="inlineStr">
        <is>
          <t>complete</t>
        </is>
      </c>
      <c r="N122"/>
      <c r="O122" t="inlineStr">
        <is>
          <t>SDRUN-20261003-000147</t>
        </is>
      </c>
      <c r="P122" s="3">
        <v>46298.065358796295</v>
      </c>
      <c r="Q122" t="inlineStr">
        <is>
          <t>SR-000085</t>
        </is>
      </c>
      <c r="R122" t="inlineStr">
        <is>
          <t>shirley5278789</t>
        </is>
      </c>
      <c r="S122" t="inlineStr">
        <is>
          <t>Тя отвори компютъра и откри доказателство, което никога не трябваше да вижда. 😳    🌟 Продължете историята тук    👉🏻 📲 Гледайте целия сериал в „ReelShort“ app    🔍 Потърсете „4120730“, за да гледате всички епизоди ✨ #драма #сериал #любов #обрат #ReelShort</t>
        </is>
      </c>
    </row>
    <row r="123" ht="25.5" customHeight="1">
      <c r="A123" t="inlineStr">
        <is>
          <t>7680830400939216142</t>
        </is>
      </c>
      <c r="B123" s="3">
        <v>46268.416666666664</v>
      </c>
      <c r="C123" t="inlineStr">
        <is>
          <t>dramaclips0364</t>
        </is>
      </c>
      <c r="D123" s="4">
        <v>46298</v>
      </c>
      <c r="E123" s="3">
        <v>46298.001597222225</v>
      </c>
      <c r="F123" s="2" t="str">
        <f>=HYPERLINK("https://www.tiktok.com/@dramaclips0364/video/7680830400939216142", "https://www.tiktok.com/@dramaclips0364/video/7680830400939216142")</f>
        <v>https://www.tiktok.com/@dramaclips0364/video/7680830400939216142</v>
      </c>
      <c r="G123">
        <v>67700</v>
      </c>
      <c r="H123">
        <v>265</v>
      </c>
      <c r="I123">
        <v>3</v>
      </c>
      <c r="J123">
        <v>51</v>
      </c>
      <c r="K123">
        <v>6</v>
      </c>
      <c r="L123" t="inlineStr">
        <is>
          <t>short-drama</t>
        </is>
      </c>
      <c r="M123" t="inlineStr">
        <is>
          <t>complete</t>
        </is>
      </c>
      <c r="N123"/>
      <c r="O123" t="inlineStr">
        <is>
          <t>SDRUN-20261003-000147</t>
        </is>
      </c>
      <c r="P123" s="3">
        <v>46298.065358796295</v>
      </c>
      <c r="Q123" t="inlineStr">
        <is>
          <t>SR-000092</t>
        </is>
      </c>
      <c r="R123" t="inlineStr">
        <is>
          <t>dramaclips0364</t>
        </is>
      </c>
      <c r="S123" t="inlineStr">
        <is>
          <t>She finally revealed the abuse—but her family still demanded that she apologize.    🌟 Continue the story here    👉🏻 📲 Find the full series on ReelShort    🔍 Look up “4119230” to enjoy every episode✨! #Drama #ShortDrama #RevengeDrama #ToxicFamily #TheAlphaPrincessIsGoneForGood</t>
        </is>
      </c>
    </row>
    <row r="124" ht="25.5" customHeight="1">
      <c r="A124" t="inlineStr">
        <is>
          <t>7681149276646395167</t>
        </is>
      </c>
      <c r="B124" s="3">
        <v>46268.506574074076</v>
      </c>
      <c r="C124" t="inlineStr">
        <is>
          <t>jolienqaq</t>
        </is>
      </c>
      <c r="D124" s="4">
        <v>46298</v>
      </c>
      <c r="E124" s="3">
        <v>46298.001597222225</v>
      </c>
      <c r="F124" s="2" t="str">
        <f>=HYPERLINK("https://www.tiktok.com/@jolienqaq/video/7681149276646395167", "https://www.tiktok.com/@jolienqaq/video/7681149276646395167")</f>
        <v>https://www.tiktok.com/@jolienqaq/video/7681149276646395167</v>
      </c>
      <c r="G124">
        <v>926</v>
      </c>
      <c r="H124">
        <v>14</v>
      </c>
      <c r="I124">
        <v>0</v>
      </c>
      <c r="J124">
        <v>7</v>
      </c>
      <c r="K124">
        <v>0</v>
      </c>
      <c r="L124" t="inlineStr">
        <is>
          <t>short-drama</t>
        </is>
      </c>
      <c r="M124" t="inlineStr">
        <is>
          <t>complete</t>
        </is>
      </c>
      <c r="N124"/>
      <c r="O124" t="inlineStr">
        <is>
          <t>SDRUN-20261003-000147</t>
        </is>
      </c>
      <c r="P124" s="3">
        <v>46298.065358796295</v>
      </c>
      <c r="Q124" t="inlineStr">
        <is>
          <t>SR-000101</t>
        </is>
      </c>
      <c r="R124" t="inlineStr">
        <is>
          <t>jolienqaq</t>
        </is>
      </c>
      <c r="S124" t="inlineStr">
        <is>
          <t xml:space="preserve">Part 3 | Private Tutoring  🌟Full Episode link in bio  ❤️‍🔥Or search 4122605 in “Reelshort” #bl #bldramas #lgbtq #shortdrama </t>
        </is>
      </c>
    </row>
    <row r="125" ht="25.5" customHeight="1">
      <c r="A125" t="inlineStr">
        <is>
          <t>7681225896702807310</t>
        </is>
      </c>
      <c r="B125" s="3">
        <v>46268.71807870371</v>
      </c>
      <c r="C125" t="inlineStr">
        <is>
          <t>dramadetour0</t>
        </is>
      </c>
      <c r="D125" s="4">
        <v>46298</v>
      </c>
      <c r="E125" s="3">
        <v>46298.67585648148</v>
      </c>
      <c r="F125" s="2" t="str">
        <f>=HYPERLINK("https://www.tiktok.com/@dramadetour0/video/7681225896702807310", "https://www.tiktok.com/@dramadetour0/video/7681225896702807310")</f>
        <v>https://www.tiktok.com/@dramadetour0/video/7681225896702807310</v>
      </c>
      <c r="G125">
        <v>2661</v>
      </c>
      <c r="H125">
        <v>23</v>
      </c>
      <c r="I125">
        <v>1</v>
      </c>
      <c r="J125">
        <v>5</v>
      </c>
      <c r="K125">
        <v>2</v>
      </c>
      <c r="L125" t="inlineStr">
        <is>
          <t>short-drama</t>
        </is>
      </c>
      <c r="M125" t="inlineStr">
        <is>
          <t>complete</t>
        </is>
      </c>
      <c r="N125"/>
      <c r="O125" t="inlineStr">
        <is>
          <t>SDRUN-20261003-161243</t>
        </is>
      </c>
      <c r="P125" s="3">
        <v>46298.74207175926</v>
      </c>
      <c r="Q125" t="inlineStr">
        <is>
          <t>SR-000112</t>
        </is>
      </c>
      <c r="R125" t="inlineStr">
        <is>
          <t>dramadetour0</t>
        </is>
      </c>
      <c r="S125" t="inlineStr">
        <is>
          <t xml:space="preserve">#CameBackHotterWithLordsTwins #aidrama #fyp ✨Download the MoboReels app. 👉copy the code [245ZYD] and search it. 👀A huge number of short dramas waiting for you to explore. 🌈#245ZYD #moboreels </t>
        </is>
      </c>
    </row>
    <row r="126" ht="25.5" customHeight="1">
      <c r="A126" t="inlineStr">
        <is>
          <t>7681229920764185870</t>
        </is>
      </c>
      <c r="B126" s="3">
        <v>46268.746828703705</v>
      </c>
      <c r="C126" t="inlineStr">
        <is>
          <t>dramadetour0</t>
        </is>
      </c>
      <c r="D126" s="4">
        <v>46298</v>
      </c>
      <c r="E126" s="3">
        <v>46298.67585648148</v>
      </c>
      <c r="F126" s="2" t="str">
        <f>=HYPERLINK("https://www.tiktok.com/@dramadetour0/video/7681229920764185870", "https://www.tiktok.com/@dramadetour0/video/7681229920764185870")</f>
        <v>https://www.tiktok.com/@dramadetour0/video/7681229920764185870</v>
      </c>
      <c r="G126">
        <v>855</v>
      </c>
      <c r="H126">
        <v>7</v>
      </c>
      <c r="I126">
        <v>0</v>
      </c>
      <c r="J126">
        <v>0</v>
      </c>
      <c r="K126">
        <v>0</v>
      </c>
      <c r="L126" t="inlineStr">
        <is>
          <t>short-drama</t>
        </is>
      </c>
      <c r="M126" t="inlineStr">
        <is>
          <t>complete</t>
        </is>
      </c>
      <c r="N126"/>
      <c r="O126" t="inlineStr">
        <is>
          <t>SDRUN-20261003-161243</t>
        </is>
      </c>
      <c r="P126" s="3">
        <v>46298.74207175926</v>
      </c>
      <c r="Q126" t="inlineStr">
        <is>
          <t>SR-000113</t>
        </is>
      </c>
      <c r="R126" t="inlineStr">
        <is>
          <t>dramadetour0</t>
        </is>
      </c>
      <c r="S126" t="inlineStr">
        <is>
          <t xml:space="preserve">#MoboReels  ✨Download the MoboReels app. 👉copy the code [245ZYD] and search it.  👀A huge number of short dramas waiting for you to explore. 🌈 #245ZYD #CameBackHotterWithLordsTwins #aidrama </t>
        </is>
      </c>
    </row>
    <row r="127" ht="25.5" customHeight="1">
      <c r="A127" t="inlineStr">
        <is>
          <t>7681235486278470925</t>
        </is>
      </c>
      <c r="B127" s="3">
        <v>46268.775868055556</v>
      </c>
      <c r="C127" t="inlineStr">
        <is>
          <t>dramadetour0</t>
        </is>
      </c>
      <c r="D127" s="4">
        <v>46298</v>
      </c>
      <c r="E127" s="3">
        <v>46298.67585648148</v>
      </c>
      <c r="F127" s="2" t="str">
        <f>=HYPERLINK("https://www.tiktok.com/@dramadetour0/video/7681235486278470925", "https://www.tiktok.com/@dramadetour0/video/7681235486278470925")</f>
        <v>https://www.tiktok.com/@dramadetour0/video/7681235486278470925</v>
      </c>
      <c r="G127">
        <v>610</v>
      </c>
      <c r="H127">
        <v>22</v>
      </c>
      <c r="I127">
        <v>2</v>
      </c>
      <c r="J127">
        <v>3</v>
      </c>
      <c r="K127">
        <v>0</v>
      </c>
      <c r="L127" t="inlineStr">
        <is>
          <t>short-drama</t>
        </is>
      </c>
      <c r="M127" t="inlineStr">
        <is>
          <t>complete</t>
        </is>
      </c>
      <c r="N127"/>
      <c r="O127" t="inlineStr">
        <is>
          <t>SDRUN-20261003-161243</t>
        </is>
      </c>
      <c r="P127" s="3">
        <v>46298.74207175926</v>
      </c>
      <c r="Q127" t="inlineStr">
        <is>
          <t>SR-000114</t>
        </is>
      </c>
      <c r="R127" t="inlineStr">
        <is>
          <t>dramadetour0</t>
        </is>
      </c>
      <c r="S127" t="inlineStr">
        <is>
          <t xml:space="preserve">#CameBackHotterWithLordsTwins #MoboReels #245ZYD </t>
        </is>
      </c>
    </row>
    <row r="128" ht="25.5" customHeight="1">
      <c r="A128" t="inlineStr">
        <is>
          <t>7681141417745403166</t>
        </is>
      </c>
      <c r="B128" s="3">
        <v>46268.8125</v>
      </c>
      <c r="C128" t="inlineStr">
        <is>
          <t>shirley5278789</t>
        </is>
      </c>
      <c r="D128" s="4">
        <v>46298</v>
      </c>
      <c r="E128" s="3">
        <v>46298.67585648148</v>
      </c>
      <c r="F128" s="2" t="str">
        <f>=HYPERLINK("https://www.tiktok.com/@shirley5278789/video/7681141417745403166", "https://www.tiktok.com/@shirley5278789/video/7681141417745403166")</f>
        <v>https://www.tiktok.com/@shirley5278789/video/7681141417745403166</v>
      </c>
      <c r="G128">
        <v>971</v>
      </c>
      <c r="H128">
        <v>6</v>
      </c>
      <c r="I128">
        <v>2</v>
      </c>
      <c r="J128">
        <v>1</v>
      </c>
      <c r="K128">
        <v>0</v>
      </c>
      <c r="L128" t="inlineStr">
        <is>
          <t>short-drama</t>
        </is>
      </c>
      <c r="M128" t="inlineStr">
        <is>
          <t>complete</t>
        </is>
      </c>
      <c r="N128"/>
      <c r="O128" t="inlineStr">
        <is>
          <t>SDRUN-20261003-161243</t>
        </is>
      </c>
      <c r="P128" s="3">
        <v>46298.74207175926</v>
      </c>
      <c r="Q128" t="inlineStr">
        <is>
          <t>SR-000105</t>
        </is>
      </c>
      <c r="R128" t="inlineStr">
        <is>
          <t>shirley5278789</t>
        </is>
      </c>
      <c r="S128" t="inlineStr">
        <is>
          <t>Принудиха го да оближе откраднатия еликсир пред всички… без да знаят, че току-що събудиха сила от ранг SSS. ⚡🔥 🌟 Продължи историята тук 👉🏻 Гледай целия сериал в „ReelShort“ 🔍 Потърси „4154626“ ✨ #ЗаТеб #Драма #КраткиСериали #Суперсили #ReelShort</t>
        </is>
      </c>
    </row>
    <row r="129" ht="25.5" customHeight="1">
      <c r="A129" t="inlineStr">
        <is>
          <t>7681196111893105934</t>
        </is>
      </c>
      <c r="B129" s="3">
        <v>46268.836805555555</v>
      </c>
      <c r="C129" t="inlineStr">
        <is>
          <t>dramaexpedition</t>
        </is>
      </c>
      <c r="D129" s="4">
        <v>46298</v>
      </c>
      <c r="E129" s="3">
        <v>46298.67585648148</v>
      </c>
      <c r="F129" s="2" t="str">
        <f>=HYPERLINK("https://www.tiktok.com/@dramaexpedition/video/7681196111893105934", "https://www.tiktok.com/@dramaexpedition/video/7681196111893105934")</f>
        <v>https://www.tiktok.com/@dramaexpedition/video/7681196111893105934</v>
      </c>
      <c r="G129">
        <v>5047</v>
      </c>
      <c r="H129">
        <v>44</v>
      </c>
      <c r="I129">
        <v>0</v>
      </c>
      <c r="J129">
        <v>6</v>
      </c>
      <c r="K129">
        <v>2</v>
      </c>
      <c r="L129" t="inlineStr">
        <is>
          <t>short-drama</t>
        </is>
      </c>
      <c r="M129" t="inlineStr">
        <is>
          <t>complete</t>
        </is>
      </c>
      <c r="N129"/>
      <c r="O129" t="inlineStr">
        <is>
          <t>SDRUN-20261003-161243</t>
        </is>
      </c>
      <c r="P129" s="3">
        <v>46298.74207175926</v>
      </c>
      <c r="Q129" t="inlineStr">
        <is>
          <t>SR-000109</t>
        </is>
      </c>
      <c r="R129" t="inlineStr">
        <is>
          <t>dramaexpedition</t>
        </is>
      </c>
      <c r="S129" t="inlineStr">
        <is>
          <t xml:space="preserve">Ep 2 ｜Vindication: Blood of the Archmange  🙏Follow me for the next part 👣Full Episodes link in bio  Or search 4372138 in reelshort #aidrama #dramafamtasy #fyp #dramaseries </t>
        </is>
      </c>
    </row>
    <row r="130" ht="25.5" customHeight="1">
      <c r="A130" t="inlineStr">
        <is>
          <t>7680872498132487437</t>
        </is>
      </c>
      <c r="B130" s="3">
        <v>46268.875</v>
      </c>
      <c r="C130" t="inlineStr">
        <is>
          <t>dramavault163</t>
        </is>
      </c>
      <c r="D130" s="4">
        <v>46298</v>
      </c>
      <c r="E130" s="3">
        <v>46298.67585648148</v>
      </c>
      <c r="F130" s="2" t="str">
        <f>=HYPERLINK("https://www.tiktok.com/@dramavault163/video/7680872498132487437", "https://www.tiktok.com/@dramavault163/video/7680872498132487437")</f>
        <v>https://www.tiktok.com/@dramavault163/video/7680872498132487437</v>
      </c>
      <c r="G130">
        <v>1875</v>
      </c>
      <c r="H130">
        <v>17</v>
      </c>
      <c r="I130">
        <v>0</v>
      </c>
      <c r="J130">
        <v>1</v>
      </c>
      <c r="K130">
        <v>0</v>
      </c>
      <c r="L130" t="inlineStr">
        <is>
          <t>short-drama</t>
        </is>
      </c>
      <c r="M130" t="inlineStr">
        <is>
          <t>complete</t>
        </is>
      </c>
      <c r="N130"/>
      <c r="O130" t="inlineStr">
        <is>
          <t>SDRUN-20261003-161243</t>
        </is>
      </c>
      <c r="P130" s="3">
        <v>46298.74207175926</v>
      </c>
      <c r="Q130" t="inlineStr">
        <is>
          <t>SR-000102</t>
        </is>
      </c>
      <c r="R130" t="inlineStr">
        <is>
          <t>dramavault163</t>
        </is>
      </c>
      <c r="S130" t="inlineStr">
        <is>
          <t>A sudden attack forces her to trust the one man she should avoid. 🔥    🌟 Continue the story here    👉🏻 Find the full series on “ReelShort”    🔍 Look up “4108551” ✨ #Drama #ShortDrama #Romance #DangerousLove #ReelShort</t>
        </is>
      </c>
    </row>
    <row r="131" ht="25.5" customHeight="1">
      <c r="A131" t="inlineStr">
        <is>
          <t>7681216142060293390</t>
        </is>
      </c>
      <c r="B131" s="3">
        <v>46268.933333333334</v>
      </c>
      <c r="C131" t="inlineStr">
        <is>
          <t>miraaastrology</t>
        </is>
      </c>
      <c r="D131" s="4">
        <v>46298</v>
      </c>
      <c r="E131" s="3">
        <v>46298.67585648148</v>
      </c>
      <c r="F131" s="2" t="str">
        <f>=HYPERLINK("https://www.tiktok.com/@miraaastrology/video/7681216142060293390", "https://www.tiktok.com/@miraaastrology/video/7681216142060293390")</f>
        <v>https://www.tiktok.com/@miraaastrology/video/7681216142060293390</v>
      </c>
      <c r="G131">
        <v>3093</v>
      </c>
      <c r="H131">
        <v>89</v>
      </c>
      <c r="I131">
        <v>6</v>
      </c>
      <c r="J131">
        <v>17</v>
      </c>
      <c r="K131">
        <v>19</v>
      </c>
      <c r="L131" t="inlineStr">
        <is>
          <t>short-drama</t>
        </is>
      </c>
      <c r="M131" t="inlineStr">
        <is>
          <t>complete</t>
        </is>
      </c>
      <c r="N131"/>
      <c r="O131" t="inlineStr">
        <is>
          <t>SDRUN-20261003-161243</t>
        </is>
      </c>
      <c r="P131" s="3">
        <v>46298.74207175926</v>
      </c>
      <c r="Q131"/>
      <c r="R131" t="inlineStr">
        <is>
          <t>miraaastrology</t>
        </is>
      </c>
      <c r="S131" t="inlineStr">
        <is>
          <t xml:space="preserve">Tauruses are so bad at texting aren’t they? If you know someone like that, leave your comments 🤫 #taurus #tauruslove #zodiacsigns #fyp </t>
        </is>
      </c>
    </row>
    <row r="132" ht="25.5" customHeight="1">
      <c r="A132" t="inlineStr">
        <is>
          <t>7680842185603861774</t>
        </is>
      </c>
      <c r="B132" s="3">
        <v>46268.958333333336</v>
      </c>
      <c r="C132" t="inlineStr">
        <is>
          <t>dramaclips0364</t>
        </is>
      </c>
      <c r="D132" s="4">
        <v>46298</v>
      </c>
      <c r="E132" s="3">
        <v>46298.67585648148</v>
      </c>
      <c r="F132" s="2" t="str">
        <f>=HYPERLINK("https://www.tiktok.com/@dramaclips0364/video/7680842185603861774", "https://www.tiktok.com/@dramaclips0364/video/7680842185603861774")</f>
        <v>https://www.tiktok.com/@dramaclips0364/video/7680842185603861774</v>
      </c>
      <c r="G132">
        <v>45600</v>
      </c>
      <c r="H132">
        <v>209</v>
      </c>
      <c r="I132">
        <v>1</v>
      </c>
      <c r="J132">
        <v>60</v>
      </c>
      <c r="K132">
        <v>16</v>
      </c>
      <c r="L132" t="inlineStr">
        <is>
          <t>short-drama</t>
        </is>
      </c>
      <c r="M132" t="inlineStr">
        <is>
          <t>complete</t>
        </is>
      </c>
      <c r="N132"/>
      <c r="O132" t="inlineStr">
        <is>
          <t>SDRUN-20261003-161243</t>
        </is>
      </c>
      <c r="P132" s="3">
        <v>46298.74207175926</v>
      </c>
      <c r="Q132" t="inlineStr">
        <is>
          <t>SR-000115</t>
        </is>
      </c>
      <c r="R132" t="inlineStr">
        <is>
          <t>dramaclips0364</t>
        </is>
      </c>
      <c r="S132" t="inlineStr">
        <is>
          <t>She saves a wounded stranger—only to learn he’s the Silver Serpent King claiming her as his bride. 🐍🔥    🌟 Continue the story here    👉🏻 Find the full series on “ReelShort”    🔍 Look up “4122473” ✨ #Drama #ShortDrama #FantasyRomance #DangerousLove #ReelShort</t>
        </is>
      </c>
    </row>
    <row r="133" ht="25.5" customHeight="1">
      <c r="A133" t="inlineStr">
        <is>
          <t>7681196477732982030</t>
        </is>
      </c>
      <c r="B133" s="3">
        <v>46268.964583333334</v>
      </c>
      <c r="C133" t="inlineStr">
        <is>
          <t>dramaexpedition</t>
        </is>
      </c>
      <c r="D133" s="4">
        <v>46298</v>
      </c>
      <c r="E133" s="3">
        <v>46298.67585648148</v>
      </c>
      <c r="F133" s="2" t="str">
        <f>=HYPERLINK("https://www.tiktok.com/@dramaexpedition/video/7681196477732982030", "https://www.tiktok.com/@dramaexpedition/video/7681196477732982030")</f>
        <v>https://www.tiktok.com/@dramaexpedition/video/7681196477732982030</v>
      </c>
      <c r="G133">
        <v>1812</v>
      </c>
      <c r="H133">
        <v>41</v>
      </c>
      <c r="I133">
        <v>0</v>
      </c>
      <c r="J133">
        <v>5</v>
      </c>
      <c r="K133">
        <v>0</v>
      </c>
      <c r="L133" t="inlineStr">
        <is>
          <t>short-drama</t>
        </is>
      </c>
      <c r="M133" t="inlineStr">
        <is>
          <t>complete</t>
        </is>
      </c>
      <c r="N133"/>
      <c r="O133" t="inlineStr">
        <is>
          <t>SDRUN-20261003-161243</t>
        </is>
      </c>
      <c r="P133" s="3">
        <v>46298.74207175926</v>
      </c>
      <c r="Q133" t="inlineStr">
        <is>
          <t>SR-000110</t>
        </is>
      </c>
      <c r="R133" t="inlineStr">
        <is>
          <t>dramaexpedition</t>
        </is>
      </c>
      <c r="S133" t="inlineStr">
        <is>
          <t xml:space="preserve">Ep 3｜Vindication: Blood of the Archmange  🙏Follow me for the next part 👣Full Episodes link in bio  Or search 4372138 in reelshort #aidrama #dramafamtasy #fyp #drama </t>
        </is>
      </c>
    </row>
    <row r="134" ht="25.5" customHeight="1">
      <c r="A134" t="inlineStr">
        <is>
          <t>7680872675882863886</t>
        </is>
      </c>
      <c r="B134" s="3">
        <v>46269</v>
      </c>
      <c r="C134" t="inlineStr">
        <is>
          <t>dramavault163</t>
        </is>
      </c>
      <c r="D134" s="4">
        <v>46298</v>
      </c>
      <c r="E134" s="3">
        <v>46298.67585648148</v>
      </c>
      <c r="F134" s="2" t="str">
        <f>=HYPERLINK("https://www.tiktok.com/@dramavault163/video/7680872675882863886", "https://www.tiktok.com/@dramavault163/video/7680872675882863886")</f>
        <v>https://www.tiktok.com/@dramavault163/video/7680872675882863886</v>
      </c>
      <c r="G134">
        <v>1586</v>
      </c>
      <c r="H134">
        <v>21</v>
      </c>
      <c r="I134">
        <v>1</v>
      </c>
      <c r="J134">
        <v>6</v>
      </c>
      <c r="K134">
        <v>0</v>
      </c>
      <c r="L134" t="inlineStr">
        <is>
          <t>short-drama</t>
        </is>
      </c>
      <c r="M134" t="inlineStr">
        <is>
          <t>complete</t>
        </is>
      </c>
      <c r="N134"/>
      <c r="O134" t="inlineStr">
        <is>
          <t>SDRUN-20261003-161243</t>
        </is>
      </c>
      <c r="P134" s="3">
        <v>46298.74207175926</v>
      </c>
      <c r="Q134" t="inlineStr">
        <is>
          <t>SR-000103</t>
        </is>
      </c>
      <c r="R134" t="inlineStr">
        <is>
          <t>dramavault163</t>
        </is>
      </c>
      <c r="S134" t="inlineStr">
        <is>
          <t>His shocking demand leaves her only three days to make an impossible choice. ⏳    🌟 Continue the story here    👉🏻 Find the full series on “ReelShort”    🔍 Look up “4108551” ✨ #Drama #ShortDrama #ForbiddenRomance #PlotTwist #ReelShort</t>
        </is>
      </c>
    </row>
    <row r="135" ht="25.5" customHeight="1">
      <c r="A135" t="inlineStr">
        <is>
          <t>7681264271208008991</t>
        </is>
      </c>
      <c r="B135" s="3">
        <v>46269.055555555555</v>
      </c>
      <c r="C135" t="inlineStr">
        <is>
          <t>jolienqaq</t>
        </is>
      </c>
      <c r="D135" s="4">
        <v>46299</v>
      </c>
      <c r="E135" s="3">
        <v>46299.00262731482</v>
      </c>
      <c r="F135" s="2" t="str">
        <f>=HYPERLINK("https://www.tiktok.com/@jolienqaq/video/7681264271208008991", "https://www.tiktok.com/@jolienqaq/video/7681264271208008991")</f>
        <v>https://www.tiktok.com/@jolienqaq/video/7681264271208008991</v>
      </c>
      <c r="G135">
        <v>3933</v>
      </c>
      <c r="H135">
        <v>35</v>
      </c>
      <c r="I135">
        <v>0</v>
      </c>
      <c r="J135">
        <v>12</v>
      </c>
      <c r="K135">
        <v>3</v>
      </c>
      <c r="L135" t="inlineStr">
        <is>
          <t>short-drama</t>
        </is>
      </c>
      <c r="M135" t="inlineStr">
        <is>
          <t>complete</t>
        </is>
      </c>
      <c r="N135"/>
      <c r="O135" t="inlineStr">
        <is>
          <t>SDRUN-20261004-000315</t>
        </is>
      </c>
      <c r="P135" s="3">
        <v>46299.07005787037</v>
      </c>
      <c r="Q135" t="inlineStr">
        <is>
          <t>SR-000108</t>
        </is>
      </c>
      <c r="R135" t="inlineStr">
        <is>
          <t>jolienqaq</t>
        </is>
      </c>
      <c r="S135" t="inlineStr">
        <is>
          <t xml:space="preserve">Part 4 | Private Tutoring  ❣️Full Episode Link in bio  #bl #bldramas #lgbtq #viral </t>
        </is>
      </c>
    </row>
    <row r="136" ht="25.5" customHeight="1">
      <c r="A136" t="inlineStr">
        <is>
          <t>7680842138040519949</t>
        </is>
      </c>
      <c r="B136" s="3">
        <v>46269.125</v>
      </c>
      <c r="C136" t="inlineStr">
        <is>
          <t>dramaclips0364</t>
        </is>
      </c>
      <c r="D136" s="4">
        <v>46299</v>
      </c>
      <c r="E136" s="3">
        <v>46299.00262731482</v>
      </c>
      <c r="F136" s="2" t="str">
        <f>=HYPERLINK("https://www.tiktok.com/@dramaclips0364/video/7680842138040519949", "https://www.tiktok.com/@dramaclips0364/video/7680842138040519949")</f>
        <v>https://www.tiktok.com/@dramaclips0364/video/7680842138040519949</v>
      </c>
      <c r="G136">
        <v>22400</v>
      </c>
      <c r="H136">
        <v>108</v>
      </c>
      <c r="I136">
        <v>2</v>
      </c>
      <c r="J136">
        <v>15</v>
      </c>
      <c r="K136">
        <v>7</v>
      </c>
      <c r="L136" t="inlineStr">
        <is>
          <t>short-drama</t>
        </is>
      </c>
      <c r="M136" t="inlineStr">
        <is>
          <t>complete</t>
        </is>
      </c>
      <c r="N136"/>
      <c r="O136" t="inlineStr">
        <is>
          <t>SDRUN-20261004-000315</t>
        </is>
      </c>
      <c r="P136" s="3">
        <v>46299.07005787037</v>
      </c>
      <c r="Q136" t="inlineStr">
        <is>
          <t>SR-000116</t>
        </is>
      </c>
      <c r="R136" t="inlineStr">
        <is>
          <t>dramaclips0364</t>
        </is>
      </c>
      <c r="S136" t="inlineStr">
        <is>
          <t>The Serpent King gives her three seconds to choose: marry him—or lose everyone she loves. ⏳🐍    🌟 Continue the story here    👉🏻 Find the full series on “ReelShort”    🔍 Look up “4122473” ✨ #Drama #ShortDrama #ForcedMarriage #FantasyDrama #ReelShort</t>
        </is>
      </c>
    </row>
    <row r="137" ht="25.5" customHeight="1">
      <c r="A137" t="inlineStr">
        <is>
          <t>7681160478495640863</t>
        </is>
      </c>
      <c r="B137" s="3">
        <v>46269.125</v>
      </c>
      <c r="C137" t="inlineStr">
        <is>
          <t>jolienqaq</t>
        </is>
      </c>
      <c r="D137" s="4">
        <v>46299</v>
      </c>
      <c r="E137" s="3">
        <v>46299.00262731482</v>
      </c>
      <c r="F137" s="2" t="str">
        <f>=HYPERLINK("https://www.tiktok.com/@jolienqaq/video/7681160478495640863", "https://www.tiktok.com/@jolienqaq/video/7681160478495640863")</f>
        <v>https://www.tiktok.com/@jolienqaq/video/7681160478495640863</v>
      </c>
      <c r="G137">
        <v>6820</v>
      </c>
      <c r="H137">
        <v>48</v>
      </c>
      <c r="I137">
        <v>2</v>
      </c>
      <c r="J137">
        <v>31</v>
      </c>
      <c r="K137">
        <v>3</v>
      </c>
      <c r="L137" t="inlineStr">
        <is>
          <t>short-drama</t>
        </is>
      </c>
      <c r="M137" t="inlineStr">
        <is>
          <t>complete</t>
        </is>
      </c>
      <c r="N137"/>
      <c r="O137" t="inlineStr">
        <is>
          <t>SDRUN-20261004-000315</t>
        </is>
      </c>
      <c r="P137" s="3">
        <v>46299.07005787037</v>
      </c>
      <c r="Q137" t="inlineStr">
        <is>
          <t>SR-000118</t>
        </is>
      </c>
      <c r="R137" t="inlineStr">
        <is>
          <t>jolienqaq</t>
        </is>
      </c>
      <c r="S137" t="inlineStr">
        <is>
          <t xml:space="preserve">Part 5 | Private Tutoring  🌟Full Episode link in bio  ❤️‍🔥Or search 4122605 in “Reelshort” #bl #bldramas #lgbtq #shortdrama </t>
        </is>
      </c>
    </row>
    <row r="138" ht="25.5" customHeight="1">
      <c r="A138" t="inlineStr">
        <is>
          <t>7681141403681869086</t>
        </is>
      </c>
      <c r="B138" s="3">
        <v>46269.145833333336</v>
      </c>
      <c r="C138" t="inlineStr">
        <is>
          <t>shirley5278789</t>
        </is>
      </c>
      <c r="D138" s="4">
        <v>46299</v>
      </c>
      <c r="E138" s="3">
        <v>46299.00262731482</v>
      </c>
      <c r="F138" s="2" t="str">
        <f>=HYPERLINK("https://www.tiktok.com/@shirley5278789/video/7681141403681869086", "https://www.tiktok.com/@shirley5278789/video/7681141403681869086")</f>
        <v>https://www.tiktok.com/@shirley5278789/video/7681141403681869086</v>
      </c>
      <c r="G138">
        <v>393</v>
      </c>
      <c r="H138">
        <v>6</v>
      </c>
      <c r="I138">
        <v>0</v>
      </c>
      <c r="J138">
        <v>0</v>
      </c>
      <c r="K138">
        <v>0</v>
      </c>
      <c r="L138" t="inlineStr">
        <is>
          <t>short-drama</t>
        </is>
      </c>
      <c r="M138" t="inlineStr">
        <is>
          <t>complete</t>
        </is>
      </c>
      <c r="N138"/>
      <c r="O138" t="inlineStr">
        <is>
          <t>SDRUN-20261004-000315</t>
        </is>
      </c>
      <c r="P138" s="3">
        <v>46299.07005787037</v>
      </c>
      <c r="Q138" t="inlineStr">
        <is>
          <t>SR-000106</t>
        </is>
      </c>
      <c r="R138" t="inlineStr">
        <is>
          <t>shirley5278789</t>
        </is>
      </c>
      <c r="S138" t="inlineStr">
        <is>
          <t>Всички му се присмяха за „безполезната“ сила от ранг E… но той крие най-опасната мълния в историята. 😳⚡ 🌟 Продължи историята тук 👉🏻 Гледай целия сериал в „ReelShort“ 🔍 Потърси „4154626“ ✨ #ЗаТеб #Драма #Фентъзи #СкритатаСила #ReelShort</t>
        </is>
      </c>
    </row>
    <row r="139" ht="25.5" customHeight="1">
      <c r="A139" t="inlineStr">
        <is>
          <t>7680873069958712589</t>
        </is>
      </c>
      <c r="B139" s="3">
        <v>46269.291666666664</v>
      </c>
      <c r="C139" t="inlineStr">
        <is>
          <t>dramavault163</t>
        </is>
      </c>
      <c r="D139" s="4">
        <v>46299</v>
      </c>
      <c r="E139" s="3">
        <v>46299.00262731482</v>
      </c>
      <c r="F139" s="2" t="str">
        <f>=HYPERLINK("https://www.tiktok.com/@dramavault163/video/7680873069958712589", "https://www.tiktok.com/@dramavault163/video/7680873069958712589")</f>
        <v>https://www.tiktok.com/@dramavault163/video/7680873069958712589</v>
      </c>
      <c r="G139">
        <v>5192</v>
      </c>
      <c r="H139">
        <v>19</v>
      </c>
      <c r="I139">
        <v>1</v>
      </c>
      <c r="J139">
        <v>17</v>
      </c>
      <c r="K139">
        <v>3</v>
      </c>
      <c r="L139" t="inlineStr">
        <is>
          <t>short-drama</t>
        </is>
      </c>
      <c r="M139" t="inlineStr">
        <is>
          <t>complete</t>
        </is>
      </c>
      <c r="N139"/>
      <c r="O139" t="inlineStr">
        <is>
          <t>SDRUN-20261004-000315</t>
        </is>
      </c>
      <c r="P139" s="3">
        <v>46299.07005787037</v>
      </c>
      <c r="Q139" t="inlineStr">
        <is>
          <t>SR-000104</t>
        </is>
      </c>
      <c r="R139" t="inlineStr">
        <is>
          <t>dramavault163</t>
        </is>
      </c>
      <c r="S139" t="inlineStr">
        <is>
          <t>A poolside humiliation turns violent—and every hidden secret begins to surface. 😳    🌟 Continue the story here    👉🏻 Find the full series on “ReelShort”    🔍 Look up “4108551” ✨ #Drama #ShortDrama #Romance #FamilyDrama #ReelShort</t>
        </is>
      </c>
    </row>
    <row r="140" ht="25.5" customHeight="1">
      <c r="A140" t="inlineStr">
        <is>
          <t>7681141708221959455</t>
        </is>
      </c>
      <c r="B140" s="3">
        <v>46269.291666666664</v>
      </c>
      <c r="C140" t="inlineStr">
        <is>
          <t>shirley5278789</t>
        </is>
      </c>
      <c r="D140" s="4">
        <v>46299</v>
      </c>
      <c r="E140" s="3">
        <v>46299.00262731482</v>
      </c>
      <c r="F140" s="2" t="str">
        <f>=HYPERLINK("https://www.tiktok.com/@shirley5278789/video/7681141708221959455", "https://www.tiktok.com/@shirley5278789/video/7681141708221959455")</f>
        <v>https://www.tiktok.com/@shirley5278789/video/7681141708221959455</v>
      </c>
      <c r="G140">
        <v>494</v>
      </c>
      <c r="H140">
        <v>0</v>
      </c>
      <c r="I140">
        <v>0</v>
      </c>
      <c r="J140">
        <v>0</v>
      </c>
      <c r="K140">
        <v>0</v>
      </c>
      <c r="L140" t="inlineStr">
        <is>
          <t>short-drama</t>
        </is>
      </c>
      <c r="M140" t="inlineStr">
        <is>
          <t>complete</t>
        </is>
      </c>
      <c r="N140"/>
      <c r="O140" t="inlineStr">
        <is>
          <t>SDRUN-20261004-000315</t>
        </is>
      </c>
      <c r="P140" s="3">
        <v>46299.07005787037</v>
      </c>
      <c r="Q140" t="inlineStr">
        <is>
          <t>SR-000107</t>
        </is>
      </c>
      <c r="R140" t="inlineStr">
        <is>
          <t>shirley5278789</t>
        </is>
      </c>
      <c r="S140" t="inlineStr">
        <is>
          <t>Опитаха се да откраднат единствения му шанс и да го дадат на богатия любимец… тогава той разкри истинския си ранг. 🔥 🌟 Продължи историята тук 👉🏻 Гледай целия сериал в „ReelShort“ 🔍 Потърси „4154626“ ✨ #ЗаТеб #Драма #КраткаДрама #НеочакванОбрат #ReelShort</t>
        </is>
      </c>
    </row>
    <row r="141" ht="25.5" customHeight="1">
      <c r="A141" t="inlineStr">
        <is>
          <t>7681211642318687501</t>
        </is>
      </c>
      <c r="B141" s="3">
        <v>46269.333333333336</v>
      </c>
      <c r="C141" t="inlineStr">
        <is>
          <t>dramaexpedition</t>
        </is>
      </c>
      <c r="D141" s="4">
        <v>46299</v>
      </c>
      <c r="E141" s="3">
        <v>46299.00262731482</v>
      </c>
      <c r="F141" s="2" t="str">
        <f>=HYPERLINK("https://www.tiktok.com/@dramaexpedition/video/7681211642318687501", "https://www.tiktok.com/@dramaexpedition/video/7681211642318687501")</f>
        <v>https://www.tiktok.com/@dramaexpedition/video/7681211642318687501</v>
      </c>
      <c r="G141">
        <v>2832</v>
      </c>
      <c r="H141">
        <v>28</v>
      </c>
      <c r="I141">
        <v>2</v>
      </c>
      <c r="J141">
        <v>12</v>
      </c>
      <c r="K141">
        <v>0</v>
      </c>
      <c r="L141" t="inlineStr">
        <is>
          <t>short-drama</t>
        </is>
      </c>
      <c r="M141" t="inlineStr">
        <is>
          <t>complete</t>
        </is>
      </c>
      <c r="N141"/>
      <c r="O141" t="inlineStr">
        <is>
          <t>SDRUN-20261004-000315</t>
        </is>
      </c>
      <c r="P141" s="3">
        <v>46299.07005787037</v>
      </c>
      <c r="Q141" t="inlineStr">
        <is>
          <t>SR-000111</t>
        </is>
      </c>
      <c r="R141" t="inlineStr">
        <is>
          <t>dramaexpedition</t>
        </is>
      </c>
      <c r="S141" t="inlineStr">
        <is>
          <t xml:space="preserve">Ep 4｜Vindication: Blood of the Archmange  🙏Follow me for the next part 👣Full Episodes link in bio  Or search 4372138 in reelshort #aidrama #dramafamtasy #fyp #drama </t>
        </is>
      </c>
    </row>
    <row r="142" ht="25.5" customHeight="1">
      <c r="A142" t="inlineStr">
        <is>
          <t>7680842426885442830</t>
        </is>
      </c>
      <c r="B142" s="3">
        <v>46269.416666666664</v>
      </c>
      <c r="C142" t="inlineStr">
        <is>
          <t>dramaclips0364</t>
        </is>
      </c>
      <c r="D142" s="4">
        <v>46299</v>
      </c>
      <c r="E142" s="3">
        <v>46299.00262731482</v>
      </c>
      <c r="F142" s="2" t="str">
        <f>=HYPERLINK("https://www.tiktok.com/@dramaclips0364/video/7680842426885442830", "https://www.tiktok.com/@dramaclips0364/video/7680842426885442830")</f>
        <v>https://www.tiktok.com/@dramaclips0364/video/7680842426885442830</v>
      </c>
      <c r="G142">
        <v>5386</v>
      </c>
      <c r="H142">
        <v>25</v>
      </c>
      <c r="I142">
        <v>0</v>
      </c>
      <c r="J142">
        <v>6</v>
      </c>
      <c r="K142">
        <v>1</v>
      </c>
      <c r="L142" t="inlineStr">
        <is>
          <t>short-drama</t>
        </is>
      </c>
      <c r="M142" t="inlineStr">
        <is>
          <t>complete</t>
        </is>
      </c>
      <c r="N142"/>
      <c r="O142" t="inlineStr">
        <is>
          <t>SDRUN-20261004-000315</t>
        </is>
      </c>
      <c r="P142" s="3">
        <v>46299.07005787037</v>
      </c>
      <c r="Q142" t="inlineStr">
        <is>
          <t>SR-000117</t>
        </is>
      </c>
      <c r="R142" t="inlineStr">
        <is>
          <t>dramaclips0364</t>
        </is>
      </c>
      <c r="S142" t="inlineStr">
        <is>
          <t>She trusted her fiancé with her life—then discovered he sold her to the serpents as a sacrifice. 😱🔥    🌟 Continue the story here    👉🏻 Find the full series on “ReelShort”    🔍 Look up “4122473” ✨ #Drama #ShortDrama #Betrayal #PlotTwist #ReelShort</t>
        </is>
      </c>
    </row>
    <row r="143" ht="25.5" customHeight="1">
      <c r="A143" t="inlineStr">
        <is>
          <t>7681526675904974111</t>
        </is>
      </c>
      <c r="B143" s="3">
        <v>46269.50488425926</v>
      </c>
      <c r="C143" t="inlineStr">
        <is>
          <t>jolienqaq</t>
        </is>
      </c>
      <c r="D143" s="4">
        <v>46299</v>
      </c>
      <c r="E143" s="3">
        <v>46299.00262731482</v>
      </c>
      <c r="F143" s="2" t="str">
        <f>=HYPERLINK("https://www.tiktok.com/@jolienqaq/video/7681526675904974111", "https://www.tiktok.com/@jolienqaq/video/7681526675904974111")</f>
        <v>https://www.tiktok.com/@jolienqaq/video/7681526675904974111</v>
      </c>
      <c r="G143">
        <v>1732</v>
      </c>
      <c r="H143">
        <v>36</v>
      </c>
      <c r="I143">
        <v>0</v>
      </c>
      <c r="J143">
        <v>16</v>
      </c>
      <c r="K143">
        <v>1</v>
      </c>
      <c r="L143" t="inlineStr">
        <is>
          <t>short-drama</t>
        </is>
      </c>
      <c r="M143" t="inlineStr">
        <is>
          <t>complete</t>
        </is>
      </c>
      <c r="N143"/>
      <c r="O143" t="inlineStr">
        <is>
          <t>SDRUN-20261004-000315</t>
        </is>
      </c>
      <c r="P143" s="3">
        <v>46299.07005787037</v>
      </c>
      <c r="Q143" t="inlineStr">
        <is>
          <t>SR-000119</t>
        </is>
      </c>
      <c r="R143" t="inlineStr">
        <is>
          <t>jolienqaq</t>
        </is>
      </c>
      <c r="S143" t="inlineStr">
        <is>
          <t xml:space="preserve">#bldrama #bl #aibldrama  🩷Full Episode link in bio  </t>
        </is>
      </c>
    </row>
    <row r="144" ht="25.5" customHeight="1">
      <c r="A144" t="inlineStr">
        <is>
          <t>7681575958981201166</t>
        </is>
      </c>
      <c r="B144" s="3">
        <v>46269.69357638889</v>
      </c>
      <c r="C144" t="inlineStr">
        <is>
          <t>dramadetour0</t>
        </is>
      </c>
      <c r="D144" s="4">
        <v>46299</v>
      </c>
      <c r="E144" s="3">
        <v>46299.67407407407</v>
      </c>
      <c r="F144" s="2" t="str">
        <f>=HYPERLINK("https://www.tiktok.com/@dramadetour0/video/7681575958981201166", "https://www.tiktok.com/@dramadetour0/video/7681575958981201166")</f>
        <v>https://www.tiktok.com/@dramadetour0/video/7681575958981201166</v>
      </c>
      <c r="G144">
        <v>605</v>
      </c>
      <c r="H144">
        <v>17</v>
      </c>
      <c r="I144">
        <v>0</v>
      </c>
      <c r="J144">
        <v>3</v>
      </c>
      <c r="K144">
        <v>0</v>
      </c>
      <c r="L144" t="inlineStr">
        <is>
          <t>short-drama</t>
        </is>
      </c>
      <c r="M144" t="inlineStr">
        <is>
          <t>complete</t>
        </is>
      </c>
      <c r="N144"/>
      <c r="O144" t="inlineStr">
        <is>
          <t>SDRUN-20261004-161007</t>
        </is>
      </c>
      <c r="P144" s="3">
        <v>46299.75033564815</v>
      </c>
      <c r="Q144" t="inlineStr">
        <is>
          <t>SR-000130</t>
        </is>
      </c>
      <c r="R144" t="inlineStr">
        <is>
          <t>dramadetour0</t>
        </is>
      </c>
      <c r="S144" t="inlineStr">
        <is>
          <t>#MoboReels  🌟 Continue the story here 👉🏻 📲 Download the "MoboReels" app, 🔍 search for "246HES", and watch the full series ✨! #246HES #shortdrama #drama</t>
        </is>
      </c>
    </row>
    <row r="145" ht="25.5" customHeight="1">
      <c r="A145" t="inlineStr">
        <is>
          <t>7681626683446676749</t>
        </is>
      </c>
      <c r="B145" s="3">
        <v>46269.77479166666</v>
      </c>
      <c r="C145" t="inlineStr">
        <is>
          <t>dramadetour0</t>
        </is>
      </c>
      <c r="D145" s="4">
        <v>46299</v>
      </c>
      <c r="E145" s="3">
        <v>46299.67407407407</v>
      </c>
      <c r="F145" s="2" t="str">
        <f>=HYPERLINK("https://www.tiktok.com/@dramadetour0/video/7681626683446676749", "https://www.tiktok.com/@dramadetour0/video/7681626683446676749")</f>
        <v>https://www.tiktok.com/@dramadetour0/video/7681626683446676749</v>
      </c>
      <c r="G145">
        <v>330</v>
      </c>
      <c r="H145">
        <v>8</v>
      </c>
      <c r="I145">
        <v>1</v>
      </c>
      <c r="J145">
        <v>2</v>
      </c>
      <c r="K145">
        <v>0</v>
      </c>
      <c r="L145" t="inlineStr">
        <is>
          <t>short-drama</t>
        </is>
      </c>
      <c r="M145" t="inlineStr">
        <is>
          <t>complete</t>
        </is>
      </c>
      <c r="N145"/>
      <c r="O145" t="inlineStr">
        <is>
          <t>SDRUN-20261004-161007</t>
        </is>
      </c>
      <c r="P145" s="3">
        <v>46299.75033564815</v>
      </c>
      <c r="Q145" t="inlineStr">
        <is>
          <t>SR-000129</t>
        </is>
      </c>
      <c r="R145" t="inlineStr">
        <is>
          <t>dramadetour0</t>
        </is>
      </c>
      <c r="S145" t="inlineStr">
        <is>
          <t xml:space="preserve">🌟 Continue the story here 👉🏻 📲 Download the "MoboReels" app, 🔍 search for "246HES", and watch the full series ✨!#246HES #MoboReels #drama #shortdrama </t>
        </is>
      </c>
    </row>
    <row r="146" ht="25.5" customHeight="1">
      <c r="A146" t="inlineStr">
        <is>
          <t>7681243017008712990</t>
        </is>
      </c>
      <c r="B146" s="3">
        <v>46269.8125</v>
      </c>
      <c r="C146" t="inlineStr">
        <is>
          <t>shirley5278789</t>
        </is>
      </c>
      <c r="D146" s="4">
        <v>46299</v>
      </c>
      <c r="E146" s="3">
        <v>46299.67407407407</v>
      </c>
      <c r="F146" s="2" t="str">
        <f>=HYPERLINK("https://www.tiktok.com/@shirley5278789/video/7681243017008712990", "https://www.tiktok.com/@shirley5278789/video/7681243017008712990")</f>
        <v>https://www.tiktok.com/@shirley5278789/video/7681243017008712990</v>
      </c>
      <c r="G146">
        <v>746</v>
      </c>
      <c r="H146">
        <v>6</v>
      </c>
      <c r="I146">
        <v>0</v>
      </c>
      <c r="J146">
        <v>2</v>
      </c>
      <c r="K146">
        <v>0</v>
      </c>
      <c r="L146" t="inlineStr">
        <is>
          <t>short-drama</t>
        </is>
      </c>
      <c r="M146" t="inlineStr">
        <is>
          <t>complete</t>
        </is>
      </c>
      <c r="N146"/>
      <c r="O146" t="inlineStr">
        <is>
          <t>SDRUN-20261004-161007</t>
        </is>
      </c>
      <c r="P146" s="3">
        <v>46299.75033564815</v>
      </c>
      <c r="Q146" t="inlineStr">
        <is>
          <t>SR-000122</t>
        </is>
      </c>
      <c r="R146" t="inlineStr">
        <is>
          <t>shirley5278789</t>
        </is>
      </c>
      <c r="S146" t="inlineStr">
        <is>
          <t>Тя мислеше, че преглежда обикновен пациент. Но той се оказа най-страховитият мафиотски бос в Сицилия — и дойде с предложение за нейните „перфектни гени“. 😳 🌟 Продължете историята тук 👉🏻 Гледайте целия сериал в „ReelShort“ 🔍 Потърсете „4119376“ ✨ #Драма #КраткаДрама #МафиотскиБос #ОпаснаЛюбов #ReelShort</t>
        </is>
      </c>
    </row>
    <row r="147" ht="25.5" customHeight="1">
      <c r="A147" t="inlineStr">
        <is>
          <t>7681264230317690143</t>
        </is>
      </c>
      <c r="B147" s="3">
        <v>46269.833333333336</v>
      </c>
      <c r="C147" t="inlineStr">
        <is>
          <t>jolienqaq</t>
        </is>
      </c>
      <c r="D147" s="4">
        <v>46299</v>
      </c>
      <c r="E147" s="3">
        <v>46299.67407407407</v>
      </c>
      <c r="F147" s="2" t="str">
        <f>=HYPERLINK("https://www.tiktok.com/@jolienqaq/video/7681264230317690143", "https://www.tiktok.com/@jolienqaq/video/7681264230317690143")</f>
        <v>https://www.tiktok.com/@jolienqaq/video/7681264230317690143</v>
      </c>
      <c r="G147">
        <v>2446</v>
      </c>
      <c r="H147">
        <v>32</v>
      </c>
      <c r="I147">
        <v>0</v>
      </c>
      <c r="J147">
        <v>15</v>
      </c>
      <c r="K147">
        <v>0</v>
      </c>
      <c r="L147" t="inlineStr">
        <is>
          <t>short-drama</t>
        </is>
      </c>
      <c r="M147" t="inlineStr">
        <is>
          <t>complete</t>
        </is>
      </c>
      <c r="N147"/>
      <c r="O147" t="inlineStr">
        <is>
          <t>SDRUN-20261004-161007</t>
        </is>
      </c>
      <c r="P147" s="3">
        <v>46299.75033564815</v>
      </c>
      <c r="Q147" t="inlineStr">
        <is>
          <t>SR-000134</t>
        </is>
      </c>
      <c r="R147" t="inlineStr">
        <is>
          <t>jolienqaq</t>
        </is>
      </c>
      <c r="S147" t="inlineStr">
        <is>
          <t xml:space="preserve">Part 6 | Private Tutoring  🌟Full Episode link in bio  ❤️‍🔥Or search 4122605 in “Reelshort” #bl #bldramas #lgbtq #shortdrama </t>
        </is>
      </c>
    </row>
    <row r="148" ht="25.5" customHeight="1">
      <c r="A148" t="inlineStr">
        <is>
          <t>7681626571484056845</t>
        </is>
      </c>
      <c r="B148" s="3">
        <v>46269.833333333336</v>
      </c>
      <c r="C148" t="inlineStr">
        <is>
          <t>dramadetour0</t>
        </is>
      </c>
      <c r="D148" s="4">
        <v>46299</v>
      </c>
      <c r="E148" s="3">
        <v>46299.67407407407</v>
      </c>
      <c r="F148" s="2" t="str">
        <f>=HYPERLINK("https://www.tiktok.com/@dramadetour0/video/7681626571484056845", "https://www.tiktok.com/@dramadetour0/video/7681626571484056845")</f>
        <v>https://www.tiktok.com/@dramadetour0/video/7681626571484056845</v>
      </c>
      <c r="G148">
        <v>1300</v>
      </c>
      <c r="H148">
        <v>32</v>
      </c>
      <c r="I148">
        <v>0</v>
      </c>
      <c r="J148">
        <v>8</v>
      </c>
      <c r="K148">
        <v>1</v>
      </c>
      <c r="L148" t="inlineStr">
        <is>
          <t>short-drama</t>
        </is>
      </c>
      <c r="M148" t="inlineStr">
        <is>
          <t>complete</t>
        </is>
      </c>
      <c r="N148"/>
      <c r="O148" t="inlineStr">
        <is>
          <t>SDRUN-20261004-161007</t>
        </is>
      </c>
      <c r="P148" s="3">
        <v>46299.75033564815</v>
      </c>
      <c r="Q148" t="inlineStr">
        <is>
          <t>SR-000128</t>
        </is>
      </c>
      <c r="R148" t="inlineStr">
        <is>
          <t>dramadetour0</t>
        </is>
      </c>
      <c r="S148" t="inlineStr">
        <is>
          <t>🌟 Continue the story here 👉🏻 📲 Download the "MoboReels" app, 🔍 search for "246HES", and watch the full series ✨!#246HES #MoboReels</t>
        </is>
      </c>
    </row>
    <row r="149" ht="25.5" customHeight="1">
      <c r="A149" t="inlineStr">
        <is>
          <t>7681632159798496526</t>
        </is>
      </c>
      <c r="B149" s="3">
        <v>46269.84722222222</v>
      </c>
      <c r="C149" t="inlineStr">
        <is>
          <t>dramaexpedition</t>
        </is>
      </c>
      <c r="D149" s="4">
        <v>46299</v>
      </c>
      <c r="E149" s="3">
        <v>46299.67407407407</v>
      </c>
      <c r="F149" s="2" t="str">
        <f>=HYPERLINK("https://www.tiktok.com/@dramaexpedition/video/7681632159798496526", "https://www.tiktok.com/@dramaexpedition/video/7681632159798496526")</f>
        <v>https://www.tiktok.com/@dramaexpedition/video/7681632159798496526</v>
      </c>
      <c r="G149">
        <v>872</v>
      </c>
      <c r="H149">
        <v>16</v>
      </c>
      <c r="I149">
        <v>0</v>
      </c>
      <c r="J149">
        <v>4</v>
      </c>
      <c r="K149">
        <v>0</v>
      </c>
      <c r="L149" t="inlineStr">
        <is>
          <t>short-drama</t>
        </is>
      </c>
      <c r="M149" t="inlineStr">
        <is>
          <t>complete</t>
        </is>
      </c>
      <c r="N149"/>
      <c r="O149" t="inlineStr">
        <is>
          <t>SDRUN-20261004-161007</t>
        </is>
      </c>
      <c r="P149" s="3">
        <v>46299.75033564815</v>
      </c>
      <c r="Q149" t="inlineStr">
        <is>
          <t>SR-000135</t>
        </is>
      </c>
      <c r="R149" t="inlineStr">
        <is>
          <t>dramaexpedition</t>
        </is>
      </c>
      <c r="S149" t="inlineStr">
        <is>
          <t xml:space="preserve">#drama #shortdrama #scifi #aidrama #4430782  🦾Link in Bio to watch the full episodes  ✍️ I swallowed the Zerg overmind’s egg 👣 Search 4430782 on ReelShort </t>
        </is>
      </c>
    </row>
    <row r="150" ht="25.5" customHeight="1">
      <c r="A150" t="inlineStr">
        <is>
          <t>7681617708965825806</t>
        </is>
      </c>
      <c r="B150" s="3">
        <v>46269.85365740741</v>
      </c>
      <c r="C150" t="inlineStr">
        <is>
          <t>dramavault163</t>
        </is>
      </c>
      <c r="D150" s="4">
        <v>46299</v>
      </c>
      <c r="E150" s="3">
        <v>46299.67407407407</v>
      </c>
      <c r="F150" s="2" t="str">
        <f>=HYPERLINK("https://www.tiktok.com/@dramavault163/video/7681617708965825806", "https://www.tiktok.com/@dramavault163/video/7681617708965825806")</f>
        <v>https://www.tiktok.com/@dramavault163/video/7681617708965825806</v>
      </c>
      <c r="G150">
        <v>3036</v>
      </c>
      <c r="H150">
        <v>65</v>
      </c>
      <c r="I150">
        <v>2</v>
      </c>
      <c r="J150">
        <v>19</v>
      </c>
      <c r="K150">
        <v>2</v>
      </c>
      <c r="L150" t="inlineStr">
        <is>
          <t>short-drama</t>
        </is>
      </c>
      <c r="M150" t="inlineStr">
        <is>
          <t>complete</t>
        </is>
      </c>
      <c r="N150"/>
      <c r="O150" t="inlineStr">
        <is>
          <t>SDRUN-20261004-161007</t>
        </is>
      </c>
      <c r="P150" s="3">
        <v>46299.75033564815</v>
      </c>
      <c r="Q150" t="inlineStr">
        <is>
          <t>SR-000132</t>
        </is>
      </c>
      <c r="R150" t="inlineStr">
        <is>
          <t>dramavault163</t>
        </is>
      </c>
      <c r="S150" t="inlineStr">
        <is>
          <t>#OneNightWithThreeAlphasChangedEverything  He wanted an open marriage. He never expected her to choose three powerful Alphas. 🔥🐺 ✨ Download the MoboReels app. 👉 Copy the code [246BTW] and search it. 👀 A huge number of short dramas are waiting for you to explore. 🌈 #ShortDrama #WerewolfRomance #AlphaMale  #MoboReels</t>
        </is>
      </c>
    </row>
    <row r="151" ht="25.5" customHeight="1">
      <c r="A151" t="inlineStr">
        <is>
          <t>7681619233502956814</t>
        </is>
      </c>
      <c r="B151" s="3">
        <v>46269.889189814814</v>
      </c>
      <c r="C151" t="inlineStr">
        <is>
          <t>dramavault163</t>
        </is>
      </c>
      <c r="D151" s="4">
        <v>46299</v>
      </c>
      <c r="E151" s="3">
        <v>46299.67407407407</v>
      </c>
      <c r="F151" s="2" t="str">
        <f>=HYPERLINK("https://www.tiktok.com/@dramavault163/video/7681619233502956814", "https://www.tiktok.com/@dramavault163/video/7681619233502956814")</f>
        <v>https://www.tiktok.com/@dramavault163/video/7681619233502956814</v>
      </c>
      <c r="G151">
        <v>3463</v>
      </c>
      <c r="H151">
        <v>89</v>
      </c>
      <c r="I151">
        <v>0</v>
      </c>
      <c r="J151">
        <v>16</v>
      </c>
      <c r="K151">
        <v>3</v>
      </c>
      <c r="L151" t="inlineStr">
        <is>
          <t>short-drama</t>
        </is>
      </c>
      <c r="M151" t="inlineStr">
        <is>
          <t>complete</t>
        </is>
      </c>
      <c r="N151"/>
      <c r="O151" t="inlineStr">
        <is>
          <t>SDRUN-20261004-161007</t>
        </is>
      </c>
      <c r="P151" s="3">
        <v>46299.75033564815</v>
      </c>
      <c r="Q151" t="inlineStr">
        <is>
          <t>SR-000133</t>
        </is>
      </c>
      <c r="R151" t="inlineStr">
        <is>
          <t>dramavault163</t>
        </is>
      </c>
      <c r="S151" t="inlineStr">
        <is>
          <t>#OneNightWithThreeAlphasChangedEverything  One reckless night leaves her bound to three Alpha husbands—and they are far more powerful than she imagined. 😳🔥 ✨ Download the MoboReels app. 👉 Copy the code [246BTW] and search it. 👀 A huge number of short dramas are waiting for you to explore. 🌈 #ShortDrama #RomanceDrama #WerewolfLove #MoboReels</t>
        </is>
      </c>
    </row>
    <row r="152" ht="25.5" customHeight="1">
      <c r="A152" t="inlineStr">
        <is>
          <t>7680866220177902862</t>
        </is>
      </c>
      <c r="B152" s="3">
        <v>46269.958333333336</v>
      </c>
      <c r="C152" t="inlineStr">
        <is>
          <t>dramaclips0364</t>
        </is>
      </c>
      <c r="D152" s="4">
        <v>46299</v>
      </c>
      <c r="E152" s="3">
        <v>46299.67407407407</v>
      </c>
      <c r="F152" s="2" t="str">
        <f>=HYPERLINK("https://www.tiktok.com/@dramaclips0364/video/7680866220177902862", "https://www.tiktok.com/@dramaclips0364/video/7680866220177902862")</f>
        <v>https://www.tiktok.com/@dramaclips0364/video/7680866220177902862</v>
      </c>
      <c r="G152">
        <v>15800</v>
      </c>
      <c r="H152">
        <v>53</v>
      </c>
      <c r="I152">
        <v>2</v>
      </c>
      <c r="J152">
        <v>18</v>
      </c>
      <c r="K152">
        <v>0</v>
      </c>
      <c r="L152" t="inlineStr">
        <is>
          <t>short-drama</t>
        </is>
      </c>
      <c r="M152" t="inlineStr">
        <is>
          <t>complete</t>
        </is>
      </c>
      <c r="N152"/>
      <c r="O152" t="inlineStr">
        <is>
          <t>SDRUN-20261004-161007</t>
        </is>
      </c>
      <c r="P152" s="3">
        <v>46299.75033564815</v>
      </c>
      <c r="Q152" t="inlineStr">
        <is>
          <t>SR-000125</t>
        </is>
      </c>
      <c r="R152" t="inlineStr">
        <is>
          <t>dramaclips0364</t>
        </is>
      </c>
      <c r="S152" t="inlineStr">
        <is>
          <t xml:space="preserve">She came to be his daughter’s nanny—but one act of courage changed everything. 🐺🔥    🌟 Continue the story here    👉🏻 Find the full series on “ReelShort”    🔍 Look up “4122520” ✨ #Drama #ShortDrama #WerewolfRomance #ForbiddenLove </t>
        </is>
      </c>
    </row>
    <row r="153" ht="25.5" customHeight="1">
      <c r="A153" t="inlineStr">
        <is>
          <t>7681538740325567775</t>
        </is>
      </c>
      <c r="B153" s="3">
        <v>46270.041666666664</v>
      </c>
      <c r="C153" t="inlineStr">
        <is>
          <t>jolienqaq</t>
        </is>
      </c>
      <c r="D153" s="4">
        <v>46300</v>
      </c>
      <c r="E153" s="3">
        <v>46300.00105324074</v>
      </c>
      <c r="F153" s="2" t="str">
        <f>=HYPERLINK("https://www.tiktok.com/@jolienqaq/video/7681538740325567775", "https://www.tiktok.com/@jolienqaq/video/7681538740325567775")</f>
        <v>https://www.tiktok.com/@jolienqaq/video/7681538740325567775</v>
      </c>
      <c r="G153">
        <v>9154</v>
      </c>
      <c r="H153">
        <v>102</v>
      </c>
      <c r="I153">
        <v>0</v>
      </c>
      <c r="J153">
        <v>59</v>
      </c>
      <c r="K153">
        <v>0</v>
      </c>
      <c r="L153" t="inlineStr">
        <is>
          <t>short-drama</t>
        </is>
      </c>
      <c r="M153" t="inlineStr">
        <is>
          <t>complete</t>
        </is>
      </c>
      <c r="N153"/>
      <c r="O153" t="inlineStr">
        <is>
          <t>SDRUN-20261005-000100</t>
        </is>
      </c>
      <c r="P153" s="3">
        <v>46300.0858912037</v>
      </c>
      <c r="Q153" t="inlineStr">
        <is>
          <t>SR-000136</t>
        </is>
      </c>
      <c r="R153" t="inlineStr">
        <is>
          <t>jolienqaq</t>
        </is>
      </c>
      <c r="S153" t="inlineStr">
        <is>
          <t xml:space="preserve">She doesn’t want you  But I do ❤️  ☝️Full Episodes link in bio 📱Search 4119592 in ReelShort  #bl #bldrama #drama #ai </t>
        </is>
      </c>
    </row>
    <row r="154" ht="25.5" customHeight="1">
      <c r="A154" t="inlineStr">
        <is>
          <t>7680866508066589965</t>
        </is>
      </c>
      <c r="B154" s="3">
        <v>46270.125</v>
      </c>
      <c r="C154" t="inlineStr">
        <is>
          <t>dramaclips0364</t>
        </is>
      </c>
      <c r="D154" s="4">
        <v>46300</v>
      </c>
      <c r="E154" s="3">
        <v>46300.00105324074</v>
      </c>
      <c r="F154" s="2" t="str">
        <f>=HYPERLINK("https://www.tiktok.com/@dramaclips0364/video/7680866508066589965", "https://www.tiktok.com/@dramaclips0364/video/7680866508066589965")</f>
        <v>https://www.tiktok.com/@dramaclips0364/video/7680866508066589965</v>
      </c>
      <c r="G154">
        <v>39800</v>
      </c>
      <c r="H154">
        <v>106</v>
      </c>
      <c r="I154">
        <v>0</v>
      </c>
      <c r="J154">
        <v>40</v>
      </c>
      <c r="K154">
        <v>4</v>
      </c>
      <c r="L154" t="inlineStr">
        <is>
          <t>short-drama</t>
        </is>
      </c>
      <c r="M154" t="inlineStr">
        <is>
          <t>complete</t>
        </is>
      </c>
      <c r="N154"/>
      <c r="O154" t="inlineStr">
        <is>
          <t>SDRUN-20261005-000100</t>
        </is>
      </c>
      <c r="P154" s="3">
        <v>46300.0858912037</v>
      </c>
      <c r="Q154" t="inlineStr">
        <is>
          <t>SR-000126</t>
        </is>
      </c>
      <c r="R154" t="inlineStr">
        <is>
          <t>dramaclips0364</t>
        </is>
      </c>
      <c r="S154" t="inlineStr">
        <is>
          <t>She risked her life protecting his daughter… and awakened the Alpha’s protective side. 😳🐺    🌟 Continue the story here    👉🏻 Find the full series on “ReelShort”    🔍 Look up “4122520” ✨ #Drama #ShortDrama #AlphaRomance #ProtectiveHero #ReelShort</t>
        </is>
      </c>
    </row>
    <row r="155" ht="25.5" customHeight="1">
      <c r="A155" t="inlineStr">
        <is>
          <t>7681633167802993934</t>
        </is>
      </c>
      <c r="B155" s="3">
        <v>46270.13888888889</v>
      </c>
      <c r="C155" t="inlineStr">
        <is>
          <t>dramaexpedition</t>
        </is>
      </c>
      <c r="D155" s="4">
        <v>46300</v>
      </c>
      <c r="E155" s="3">
        <v>46300.00105324074</v>
      </c>
      <c r="F155" s="2" t="str">
        <f>=HYPERLINK("https://www.tiktok.com/@dramaexpedition/video/7681633167802993934", "https://www.tiktok.com/@dramaexpedition/video/7681633167802993934")</f>
        <v>https://www.tiktok.com/@dramaexpedition/video/7681633167802993934</v>
      </c>
      <c r="G155">
        <v>642</v>
      </c>
      <c r="H155">
        <v>12</v>
      </c>
      <c r="I155">
        <v>0</v>
      </c>
      <c r="J155">
        <v>5</v>
      </c>
      <c r="K155">
        <v>0</v>
      </c>
      <c r="L155" t="inlineStr">
        <is>
          <t>short-drama</t>
        </is>
      </c>
      <c r="M155" t="inlineStr">
        <is>
          <t>complete</t>
        </is>
      </c>
      <c r="N155"/>
      <c r="O155" t="inlineStr">
        <is>
          <t>SDRUN-20261005-000100</t>
        </is>
      </c>
      <c r="P155" s="3">
        <v>46300.0858912037</v>
      </c>
      <c r="Q155" t="inlineStr">
        <is>
          <t>SR-000149</t>
        </is>
      </c>
      <c r="R155" t="inlineStr">
        <is>
          <t>dramaexpedition</t>
        </is>
      </c>
      <c r="S155" t="inlineStr">
        <is>
          <t xml:space="preserve">Part 2 | I swallowed the Zerg overmind’s egg #drama #shortdrama #scifi #aidrama #4430782  🦾Link in Bio to watch the full episodes  👣 Search 4430782 on ReelShort </t>
        </is>
      </c>
    </row>
    <row r="156" ht="25.5" customHeight="1">
      <c r="A156" t="inlineStr">
        <is>
          <t>7681243031562980639</t>
        </is>
      </c>
      <c r="B156" s="3">
        <v>46270.145833333336</v>
      </c>
      <c r="C156" t="inlineStr">
        <is>
          <t>shirley5278789</t>
        </is>
      </c>
      <c r="D156" s="4">
        <v>46300</v>
      </c>
      <c r="E156" s="3">
        <v>46300.00105324074</v>
      </c>
      <c r="F156" s="2" t="str">
        <f>=HYPERLINK("https://www.tiktok.com/@shirley5278789/video/7681243031562980639", "https://www.tiktok.com/@shirley5278789/video/7681243031562980639")</f>
        <v>https://www.tiktok.com/@shirley5278789/video/7681243031562980639</v>
      </c>
      <c r="G156">
        <v>1290</v>
      </c>
      <c r="H156">
        <v>3</v>
      </c>
      <c r="I156">
        <v>0</v>
      </c>
      <c r="J156">
        <v>1</v>
      </c>
      <c r="K156">
        <v>0</v>
      </c>
      <c r="L156" t="inlineStr">
        <is>
          <t>short-drama</t>
        </is>
      </c>
      <c r="M156" t="inlineStr">
        <is>
          <t>complete</t>
        </is>
      </c>
      <c r="N156"/>
      <c r="O156" t="inlineStr">
        <is>
          <t>SDRUN-20261005-000100</t>
        </is>
      </c>
      <c r="P156" s="3">
        <v>46300.0858912037</v>
      </c>
      <c r="Q156" t="inlineStr">
        <is>
          <t>SR-000123</t>
        </is>
      </c>
      <c r="R156" t="inlineStr">
        <is>
          <t>shirley5278789</t>
        </is>
      </c>
      <c r="S156" t="inlineStr">
        <is>
          <t>Когато мафиотският бос срещна годеника ѝ, той постави ужасяващ ултиматум: тя има само три дни да го напусне — иначе любимият ѝ ще плати цената. 🔥 🌟 Продължете историята тук 👉🏻 Гледайте целия сериал в „ReelShort“ 🔍 Потърсете „4119376“ ✨ #Драма #КраткаДрама #Ултиматум #МафиотскаЛюбов #ReelShort</t>
        </is>
      </c>
    </row>
    <row r="157" ht="25.5" customHeight="1">
      <c r="A157" t="inlineStr">
        <is>
          <t>7681541290361670942</t>
        </is>
      </c>
      <c r="B157" s="3">
        <v>46270.25</v>
      </c>
      <c r="C157" t="inlineStr">
        <is>
          <t>jolienqaq</t>
        </is>
      </c>
      <c r="D157" s="4">
        <v>46300</v>
      </c>
      <c r="E157" s="3">
        <v>46300.00105324074</v>
      </c>
      <c r="F157" s="2" t="str">
        <f>=HYPERLINK("https://www.tiktok.com/@jolienqaq/video/7681541290361670942", "https://www.tiktok.com/@jolienqaq/video/7681541290361670942")</f>
        <v>https://www.tiktok.com/@jolienqaq/video/7681541290361670942</v>
      </c>
      <c r="G157">
        <v>8260</v>
      </c>
      <c r="H157">
        <v>89</v>
      </c>
      <c r="I157">
        <v>1</v>
      </c>
      <c r="J157">
        <v>40</v>
      </c>
      <c r="K157">
        <v>1</v>
      </c>
      <c r="L157" t="inlineStr">
        <is>
          <t>short-drama</t>
        </is>
      </c>
      <c r="M157" t="inlineStr">
        <is>
          <t>complete</t>
        </is>
      </c>
      <c r="N157"/>
      <c r="O157" t="inlineStr">
        <is>
          <t>SDRUN-20261005-000100</t>
        </is>
      </c>
      <c r="P157" s="3">
        <v>46300.0858912037</v>
      </c>
      <c r="Q157" t="inlineStr">
        <is>
          <t>SR-000121</t>
        </is>
      </c>
      <c r="R157" t="inlineStr">
        <is>
          <t>jolienqaq</t>
        </is>
      </c>
      <c r="S157" t="inlineStr">
        <is>
          <t xml:space="preserve">#bl #bldrama #lgbtq #shortdram  Full episode link in bio❣️ Or search [4119592] in Reelshort! </t>
        </is>
      </c>
    </row>
    <row r="158" ht="25.5" customHeight="1">
      <c r="A158" t="inlineStr">
        <is>
          <t>7681243330402880798</t>
        </is>
      </c>
      <c r="B158" s="3">
        <v>46270.291666666664</v>
      </c>
      <c r="C158" t="inlineStr">
        <is>
          <t>shirley5278789</t>
        </is>
      </c>
      <c r="D158" s="4">
        <v>46300</v>
      </c>
      <c r="E158" s="3">
        <v>46300.00105324074</v>
      </c>
      <c r="F158" s="2" t="str">
        <f>=HYPERLINK("https://www.tiktok.com/@shirley5278789/video/7681243330402880798", "https://www.tiktok.com/@shirley5278789/video/7681243330402880798")</f>
        <v>https://www.tiktok.com/@shirley5278789/video/7681243330402880798</v>
      </c>
      <c r="G158">
        <v>768</v>
      </c>
      <c r="H158">
        <v>8</v>
      </c>
      <c r="I158">
        <v>1</v>
      </c>
      <c r="J158">
        <v>3</v>
      </c>
      <c r="K158">
        <v>0</v>
      </c>
      <c r="L158" t="inlineStr">
        <is>
          <t>short-drama</t>
        </is>
      </c>
      <c r="M158" t="inlineStr">
        <is>
          <t>complete</t>
        </is>
      </c>
      <c r="N158"/>
      <c r="O158" t="inlineStr">
        <is>
          <t>SDRUN-20261005-000100</t>
        </is>
      </c>
      <c r="P158" s="3">
        <v>46300.0858912037</v>
      </c>
      <c r="Q158" t="inlineStr">
        <is>
          <t>SR-000124</t>
        </is>
      </c>
      <c r="R158" t="inlineStr">
        <is>
          <t>shirley5278789</t>
        </is>
      </c>
      <c r="S158" t="inlineStr">
        <is>
          <t>Тя го мразеше заради всичко, което представлява. Но когато куршум го повали пред очите ѝ, лекарят в нея отказа да го остави да умре. ❤️‍🔥 🌟 Продължете историята тук 👉🏻 Гледайте целия сериал в „ReelShort“ 🔍 Потърсете „4119376“ ✨ #Драма #КраткаДрама #ВраговеДоЛюбовници #МафиотскаРомантика #ReelShort</t>
        </is>
      </c>
    </row>
    <row r="159" ht="25.5" customHeight="1">
      <c r="A159" t="inlineStr">
        <is>
          <t>7680866602249719053</t>
        </is>
      </c>
      <c r="B159" s="3">
        <v>46270.416666666664</v>
      </c>
      <c r="C159" t="inlineStr">
        <is>
          <t>dramaclips0364</t>
        </is>
      </c>
      <c r="D159" s="4">
        <v>46300</v>
      </c>
      <c r="E159" s="3">
        <v>46300.00105324074</v>
      </c>
      <c r="F159" s="2" t="str">
        <f>=HYPERLINK("https://www.tiktok.com/@dramaclips0364/video/7680866602249719053", "https://www.tiktok.com/@dramaclips0364/video/7680866602249719053")</f>
        <v>https://www.tiktok.com/@dramaclips0364/video/7680866602249719053</v>
      </c>
      <c r="G159">
        <v>62100</v>
      </c>
      <c r="H159">
        <v>182</v>
      </c>
      <c r="I159">
        <v>2</v>
      </c>
      <c r="J159">
        <v>75</v>
      </c>
      <c r="K159">
        <v>5</v>
      </c>
      <c r="L159" t="inlineStr">
        <is>
          <t>short-drama</t>
        </is>
      </c>
      <c r="M159" t="inlineStr">
        <is>
          <t>complete</t>
        </is>
      </c>
      <c r="N159"/>
      <c r="O159" t="inlineStr">
        <is>
          <t>SDRUN-20261005-000100</t>
        </is>
      </c>
      <c r="P159" s="3">
        <v>46300.0858912037</v>
      </c>
      <c r="Q159" t="inlineStr">
        <is>
          <t>SR-000127</t>
        </is>
      </c>
      <c r="R159" t="inlineStr">
        <is>
          <t>dramaclips0364</t>
        </is>
      </c>
      <c r="S159" t="inlineStr">
        <is>
          <t>One hidden wound reveals the sacrifice she never wanted him to discover. 💔🔥    🌟 Continue the story here    👉🏻 Find the full series on “ReelShort”    🔍 Look up “4122520” ✨ #Drama #ShortDrama #WerewolfLove #RomanceDrama #ReelShort</t>
        </is>
      </c>
    </row>
    <row r="160" ht="25.5" customHeight="1">
      <c r="A160" t="inlineStr">
        <is>
          <t>7681581057476398366</t>
        </is>
      </c>
      <c r="B160" s="3">
        <v>46270.8125</v>
      </c>
      <c r="C160" t="inlineStr">
        <is>
          <t>shirley5278789</t>
        </is>
      </c>
      <c r="D160" s="4">
        <v>46300</v>
      </c>
      <c r="E160" s="3">
        <v>46300.675787037035</v>
      </c>
      <c r="F160" s="2" t="str">
        <f>=HYPERLINK("https://www.tiktok.com/@shirley5278789/video/7681581057476398366", "https://www.tiktok.com/@shirley5278789/video/7681581057476398366")</f>
        <v>https://www.tiktok.com/@shirley5278789/video/7681581057476398366</v>
      </c>
      <c r="G160">
        <v>1021</v>
      </c>
      <c r="H160">
        <v>4</v>
      </c>
      <c r="I160">
        <v>0</v>
      </c>
      <c r="J160">
        <v>3</v>
      </c>
      <c r="K160">
        <v>0</v>
      </c>
      <c r="L160" t="inlineStr">
        <is>
          <t>short-drama</t>
        </is>
      </c>
      <c r="M160" t="inlineStr">
        <is>
          <t>complete</t>
        </is>
      </c>
      <c r="N160"/>
      <c r="O160" t="inlineStr">
        <is>
          <t>SDRUN-20261005-161236</t>
        </is>
      </c>
      <c r="P160" s="3">
        <v>46300.77601851852</v>
      </c>
      <c r="Q160" t="inlineStr">
        <is>
          <t>SR-000143</t>
        </is>
      </c>
      <c r="R160" t="inlineStr">
        <is>
          <t>shirley5278789</t>
        </is>
      </c>
      <c r="S160" t="inlineStr">
        <is>
          <t>Две години след сватбата Миа все още е девствена. За да спаси разпадащия се брак, тя търси необичаен урок — без да подозира кой я наблюдава. 😳 🌟 Продължете историята тук 👉🏻 Гледайте целия сериал в „ReelShort“ 🔍 Потърсете „4137805“ ✨ #Драма #КраткаДрама #МафиотскиДон #ТайноЖелание #ReelShort</t>
        </is>
      </c>
    </row>
    <row r="161" ht="25.5" customHeight="1">
      <c r="A161" t="inlineStr">
        <is>
          <t>7681549608543194399</t>
        </is>
      </c>
      <c r="B161" s="3">
        <v>46270.833333333336</v>
      </c>
      <c r="C161" t="inlineStr">
        <is>
          <t>jolienqaq</t>
        </is>
      </c>
      <c r="D161" s="4">
        <v>46300</v>
      </c>
      <c r="E161" s="3">
        <v>46300.675787037035</v>
      </c>
      <c r="F161" s="2" t="str">
        <f>=HYPERLINK("https://www.tiktok.com/@jolienqaq/video/7681549608543194399", "https://www.tiktok.com/@jolienqaq/video/7681549608543194399")</f>
        <v>https://www.tiktok.com/@jolienqaq/video/7681549608543194399</v>
      </c>
      <c r="G161">
        <v>1219</v>
      </c>
      <c r="H161">
        <v>21</v>
      </c>
      <c r="I161">
        <v>0</v>
      </c>
      <c r="J161">
        <v>11</v>
      </c>
      <c r="K161">
        <v>1</v>
      </c>
      <c r="L161" t="inlineStr">
        <is>
          <t>short-drama</t>
        </is>
      </c>
      <c r="M161" t="inlineStr">
        <is>
          <t>complete</t>
        </is>
      </c>
      <c r="N161"/>
      <c r="O161" t="inlineStr">
        <is>
          <t>SDRUN-20261005-161236</t>
        </is>
      </c>
      <c r="P161" s="3">
        <v>46300.77601851852</v>
      </c>
      <c r="Q161" t="inlineStr">
        <is>
          <t>SR-000120</t>
        </is>
      </c>
      <c r="R161" t="inlineStr">
        <is>
          <t>jolienqaq</t>
        </is>
      </c>
      <c r="S161" t="inlineStr">
        <is>
          <t xml:space="preserve">#bl #bldrama #lgbtq #shortdram  Full episode link in bio❣️ Or search [4119592] in Reelshort! </t>
        </is>
      </c>
    </row>
    <row r="162" ht="25.5" customHeight="1">
      <c r="A162" t="inlineStr">
        <is>
          <t>7681599603665341710</t>
        </is>
      </c>
      <c r="B162" s="3">
        <v>46270.833333333336</v>
      </c>
      <c r="C162" t="inlineStr">
        <is>
          <t>dramavault163</t>
        </is>
      </c>
      <c r="D162" s="4">
        <v>46300</v>
      </c>
      <c r="E162" s="3">
        <v>46300.675787037035</v>
      </c>
      <c r="F162" s="2" t="str">
        <f>=HYPERLINK("https://www.tiktok.com/@dramavault163/video/7681599603665341710", "https://www.tiktok.com/@dramavault163/video/7681599603665341710")</f>
        <v>https://www.tiktok.com/@dramavault163/video/7681599603665341710</v>
      </c>
      <c r="G162">
        <v>5444</v>
      </c>
      <c r="H162">
        <v>33</v>
      </c>
      <c r="I162">
        <v>1</v>
      </c>
      <c r="J162">
        <v>13</v>
      </c>
      <c r="K162">
        <v>1</v>
      </c>
      <c r="L162" t="inlineStr">
        <is>
          <t>short-drama</t>
        </is>
      </c>
      <c r="M162" t="inlineStr">
        <is>
          <t>complete</t>
        </is>
      </c>
      <c r="N162"/>
      <c r="O162" t="inlineStr">
        <is>
          <t>SDRUN-20261005-161236</t>
        </is>
      </c>
      <c r="P162" s="3">
        <v>46300.77601851852</v>
      </c>
      <c r="Q162" t="inlineStr">
        <is>
          <t>SR-000146</t>
        </is>
      </c>
      <c r="R162" t="inlineStr">
        <is>
          <t>dramavault163</t>
        </is>
      </c>
      <c r="S162" t="inlineStr">
        <is>
          <t>She became a zombie but somehow kept her human mind. Now she must walk across the apocalypse to find her family. 🧟‍♀️    🌟 Continue the story here    👉🏻 Find the full series on “ReelShort”    🔍 Look up “4122505” ✨ #Drama #ShortDrama #Zombie #Apocalypse #ReelShort</t>
        </is>
      </c>
    </row>
    <row r="163" ht="25.5" customHeight="1">
      <c r="A163" t="inlineStr">
        <is>
          <t>7681190199866543373</t>
        </is>
      </c>
      <c r="B163" s="3">
        <v>46270.958333333336</v>
      </c>
      <c r="C163" t="inlineStr">
        <is>
          <t>dramaclips0364</t>
        </is>
      </c>
      <c r="D163" s="4">
        <v>46300</v>
      </c>
      <c r="E163" s="3">
        <v>46300.90511574074</v>
      </c>
      <c r="F163" s="2" t="str">
        <f>=HYPERLINK("https://www.tiktok.com/@dramaclips0364/video/7681190199866543373", "https://www.tiktok.com/@dramaclips0364/video/7681190199866543373")</f>
        <v>https://www.tiktok.com/@dramaclips0364/video/7681190199866543373</v>
      </c>
      <c r="G163">
        <v>2591</v>
      </c>
      <c r="H163">
        <v>13</v>
      </c>
      <c r="I163">
        <v>0</v>
      </c>
      <c r="J163">
        <v>2</v>
      </c>
      <c r="K163">
        <v>0</v>
      </c>
      <c r="L163" t="inlineStr">
        <is>
          <t>short-drama</t>
        </is>
      </c>
      <c r="M163" t="inlineStr">
        <is>
          <t>complete</t>
        </is>
      </c>
      <c r="N163"/>
      <c r="O163" t="inlineStr">
        <is>
          <t>SDRUN-20261005-214249</t>
        </is>
      </c>
      <c r="P163" s="3">
        <v>46300.98869212963</v>
      </c>
      <c r="Q163" t="inlineStr">
        <is>
          <t>SR-000140</t>
        </is>
      </c>
      <c r="R163" t="inlineStr">
        <is>
          <t>dramaclips0364</t>
        </is>
      </c>
      <c r="S163" t="inlineStr">
        <is>
          <t>She sacrificed everything for them—her dragon, her father, even her life. But when time turns back, revenge is the only thing on her mind. 🔥    🌟 Continue the story here    👉🏻 Find the full series on “ReelShort”    🔍 Look up “4122537” ✨ #Drama #ShortDrama #Rebirth #Revenge #ReelShort</t>
        </is>
      </c>
    </row>
    <row r="164" ht="25.5" customHeight="1">
      <c r="A164" t="inlineStr">
        <is>
          <t>7681599528289586446</t>
        </is>
      </c>
      <c r="B164" s="3">
        <v>46271.020833333336</v>
      </c>
      <c r="C164" t="inlineStr">
        <is>
          <t>dramavault163</t>
        </is>
      </c>
      <c r="D164" s="4">
        <v>46300</v>
      </c>
      <c r="E164" s="3">
        <v>46300.90511574074</v>
      </c>
      <c r="F164" s="2" t="str">
        <f>=HYPERLINK("https://www.tiktok.com/@dramavault163/video/7681599528289586446", "https://www.tiktok.com/@dramavault163/video/7681599528289586446")</f>
        <v>https://www.tiktok.com/@dramavault163/video/7681599528289586446</v>
      </c>
      <c r="G164">
        <v>9972</v>
      </c>
      <c r="H164">
        <v>52</v>
      </c>
      <c r="I164">
        <v>0</v>
      </c>
      <c r="J164">
        <v>24</v>
      </c>
      <c r="K164">
        <v>3</v>
      </c>
      <c r="L164" t="inlineStr">
        <is>
          <t>short-drama</t>
        </is>
      </c>
      <c r="M164" t="inlineStr">
        <is>
          <t>complete</t>
        </is>
      </c>
      <c r="N164"/>
      <c r="O164" t="inlineStr">
        <is>
          <t>SDRUN-20261005-214249</t>
        </is>
      </c>
      <c r="P164" s="3">
        <v>46300.98869212963</v>
      </c>
      <c r="Q164" t="inlineStr">
        <is>
          <t>SR-000147</t>
        </is>
      </c>
      <c r="R164" t="inlineStr">
        <is>
          <t>dramavault163</t>
        </is>
      </c>
      <c r="S164" t="inlineStr">
        <is>
          <t>Everyone thinks she’s a monster—but this zombie girl risks everything to save a human trapped inside a deadly horde. 😳    🌟 Continue the story here    👉🏻 Find the full series on “ReelShort”    🔍 Look up “4122505” ✨ #Drama #ShortDrama #ZombieGirl #Survival #ReelShort</t>
        </is>
      </c>
    </row>
    <row r="165" ht="25.5" customHeight="1">
      <c r="A165" t="inlineStr">
        <is>
          <t>7681565743057489183</t>
        </is>
      </c>
      <c r="B165" s="3">
        <v>46271.041666666664</v>
      </c>
      <c r="C165" t="inlineStr">
        <is>
          <t>jolienqaq</t>
        </is>
      </c>
      <c r="D165" s="4">
        <v>46300</v>
      </c>
      <c r="E165" s="3">
        <v>46300.90511574074</v>
      </c>
      <c r="F165" s="2" t="str">
        <f>=HYPERLINK("https://www.tiktok.com/@jolienqaq/video/7681565743057489183", "https://www.tiktok.com/@jolienqaq/video/7681565743057489183")</f>
        <v>https://www.tiktok.com/@jolienqaq/video/7681565743057489183</v>
      </c>
      <c r="G165">
        <v>1065</v>
      </c>
      <c r="H165">
        <v>20</v>
      </c>
      <c r="I165">
        <v>0</v>
      </c>
      <c r="J165">
        <v>5</v>
      </c>
      <c r="K165">
        <v>0</v>
      </c>
      <c r="L165" t="inlineStr">
        <is>
          <t>short-drama</t>
        </is>
      </c>
      <c r="M165" t="inlineStr">
        <is>
          <t>complete</t>
        </is>
      </c>
      <c r="N165"/>
      <c r="O165" t="inlineStr">
        <is>
          <t>SDRUN-20261005-214249</t>
        </is>
      </c>
      <c r="P165" s="3">
        <v>46300.98869212963</v>
      </c>
      <c r="Q165" t="inlineStr">
        <is>
          <t>SR-000138</t>
        </is>
      </c>
      <c r="R165" t="inlineStr">
        <is>
          <t>jolienqaq</t>
        </is>
      </c>
      <c r="S165" t="inlineStr">
        <is>
          <t>Full Ep in Bio! 🌟Watch God of Pain on Reelshort app 💫Search 4122794 on Reelshort for more #reelshort #GodOfPain #shortdrama #fyp</t>
        </is>
      </c>
    </row>
    <row r="166" ht="25.5" customHeight="1">
      <c r="A166" t="inlineStr">
        <is>
          <t>7681190387741920526</t>
        </is>
      </c>
      <c r="B166" s="3">
        <v>46271.125</v>
      </c>
      <c r="C166" t="inlineStr">
        <is>
          <t>dramaclips0364</t>
        </is>
      </c>
      <c r="D166" s="4">
        <v>46300</v>
      </c>
      <c r="E166" s="3">
        <v>46300.90511574074</v>
      </c>
      <c r="F166" s="2" t="str">
        <f>=HYPERLINK("https://www.tiktok.com/@dramaclips0364/video/7681190387741920526", "https://www.tiktok.com/@dramaclips0364/video/7681190387741920526")</f>
        <v>https://www.tiktok.com/@dramaclips0364/video/7681190387741920526</v>
      </c>
      <c r="G166">
        <v>5578</v>
      </c>
      <c r="H166">
        <v>20</v>
      </c>
      <c r="I166">
        <v>0</v>
      </c>
      <c r="J166">
        <v>3</v>
      </c>
      <c r="K166">
        <v>0</v>
      </c>
      <c r="L166" t="inlineStr">
        <is>
          <t>short-drama</t>
        </is>
      </c>
      <c r="M166" t="inlineStr">
        <is>
          <t>complete</t>
        </is>
      </c>
      <c r="N166"/>
      <c r="O166" t="inlineStr">
        <is>
          <t>SDRUN-20261005-214249</t>
        </is>
      </c>
      <c r="P166" s="3">
        <v>46300.98869212963</v>
      </c>
      <c r="Q166" t="inlineStr">
        <is>
          <t>SR-000141</t>
        </is>
      </c>
      <c r="R166" t="inlineStr">
        <is>
          <t>dramaclips0364</t>
        </is>
      </c>
      <c r="S166" t="inlineStr">
        <is>
          <t>Everyone thought the dragon trial was already lost—until she spotted the deadly trap and took control. 🐉    🌟 Continue the story here    👉🏻 Find the full series on “ReelShort”    🔍 Look up “4122537” ✨ #Drama #ShortDrama #Fantasy #Dragon #ReelShort</t>
        </is>
      </c>
    </row>
    <row r="167" ht="25.5" customHeight="1">
      <c r="A167" t="inlineStr">
        <is>
          <t>7681581199499758879</t>
        </is>
      </c>
      <c r="B167" s="3">
        <v>46271.145833333336</v>
      </c>
      <c r="C167" t="inlineStr">
        <is>
          <t>shirley5278789</t>
        </is>
      </c>
      <c r="D167" s="4">
        <v>46301</v>
      </c>
      <c r="E167" s="3">
        <v>46301.14519675926</v>
      </c>
      <c r="F167" s="2" t="str">
        <f>=HYPERLINK("https://www.tiktok.com/@shirley5278789/video/7681581199499758879", "https://www.tiktok.com/@shirley5278789/video/7681581199499758879")</f>
        <v>https://www.tiktok.com/@shirley5278789/video/7681581199499758879</v>
      </c>
      <c r="G167">
        <v>575</v>
      </c>
      <c r="H167">
        <v>17</v>
      </c>
      <c r="I167">
        <v>0</v>
      </c>
      <c r="J167">
        <v>3</v>
      </c>
      <c r="K167">
        <v>0</v>
      </c>
      <c r="L167" t="inlineStr">
        <is>
          <t>short-drama</t>
        </is>
      </c>
      <c r="M167" t="inlineStr">
        <is>
          <t>complete</t>
        </is>
      </c>
      <c r="N167"/>
      <c r="O167" t="inlineStr">
        <is>
          <t>SDRUN-20261006-032833</t>
        </is>
      </c>
      <c r="P167" s="3">
        <v>46301.232835648145</v>
      </c>
      <c r="Q167" t="inlineStr">
        <is>
          <t>SR-000144</t>
        </is>
      </c>
      <c r="R167" t="inlineStr">
        <is>
          <t>shirley5278789</t>
        </is>
      </c>
      <c r="S167" t="inlineStr">
        <is>
          <t>Тя спаси живота на ранен непознат. После видя татуировката на черния скорпион и разбра, че пред нея стои мафиотският бос, от когото всички се страхуват. 🦂 🌟 Продължете историята тук 👉🏻 Гледайте целия сериал в „ReelShort“ 🔍 Потърсете „4137805“ ✨ #Драма #КраткаДрама #МафиотскиБос #ОпаснаЛюбов #ReelShort</t>
        </is>
      </c>
    </row>
    <row r="168" ht="25.5" customHeight="1">
      <c r="A168" t="inlineStr">
        <is>
          <t>7681566112785386783</t>
        </is>
      </c>
      <c r="B168" s="3">
        <v>46271.29513888889</v>
      </c>
      <c r="C168" t="inlineStr">
        <is>
          <t>jolienqaq</t>
        </is>
      </c>
      <c r="D168" s="4">
        <v>46301</v>
      </c>
      <c r="E168" s="3">
        <v>46301.14519675926</v>
      </c>
      <c r="F168" s="2" t="str">
        <f>=HYPERLINK("https://www.tiktok.com/@jolienqaq/video/7681566112785386783", "https://www.tiktok.com/@jolienqaq/video/7681566112785386783")</f>
        <v>https://www.tiktok.com/@jolienqaq/video/7681566112785386783</v>
      </c>
      <c r="G168">
        <v>2646</v>
      </c>
      <c r="H168">
        <v>22</v>
      </c>
      <c r="I168">
        <v>4</v>
      </c>
      <c r="J168">
        <v>8</v>
      </c>
      <c r="K168">
        <v>1</v>
      </c>
      <c r="L168" t="inlineStr">
        <is>
          <t>short-drama</t>
        </is>
      </c>
      <c r="M168" t="inlineStr">
        <is>
          <t>complete</t>
        </is>
      </c>
      <c r="N168"/>
      <c r="O168" t="inlineStr">
        <is>
          <t>SDRUN-20261006-032833</t>
        </is>
      </c>
      <c r="P168" s="3">
        <v>46301.232835648145</v>
      </c>
      <c r="Q168" t="inlineStr">
        <is>
          <t>SR-000137</t>
        </is>
      </c>
      <c r="R168" t="inlineStr">
        <is>
          <t>jolienqaq</t>
        </is>
      </c>
      <c r="S168" t="inlineStr">
        <is>
          <t>Full Ep in Bio! 🌟Watch God of Pain on Reelshort app 💫Search 4122794 on Reelshort for more #reelshort #GodOfPain #shortdrama #fyp</t>
        </is>
      </c>
    </row>
    <row r="169" ht="25.5" customHeight="1">
      <c r="A169" t="inlineStr">
        <is>
          <t>7681581239463152926</t>
        </is>
      </c>
      <c r="B169" s="3">
        <v>46271.3125</v>
      </c>
      <c r="C169" t="inlineStr">
        <is>
          <t>shirley5278789</t>
        </is>
      </c>
      <c r="D169" s="4">
        <v>46301</v>
      </c>
      <c r="E169" s="3">
        <v>46301.14519675926</v>
      </c>
      <c r="F169" s="2" t="str">
        <f>=HYPERLINK("https://www.tiktok.com/@shirley5278789/video/7681581239463152926", "https://www.tiktok.com/@shirley5278789/video/7681581239463152926")</f>
        <v>https://www.tiktok.com/@shirley5278789/video/7681581239463152926</v>
      </c>
      <c r="G169">
        <v>582</v>
      </c>
      <c r="H169">
        <v>7</v>
      </c>
      <c r="I169">
        <v>0</v>
      </c>
      <c r="J169">
        <v>0</v>
      </c>
      <c r="K169">
        <v>0</v>
      </c>
      <c r="L169" t="inlineStr">
        <is>
          <t>short-drama</t>
        </is>
      </c>
      <c r="M169" t="inlineStr">
        <is>
          <t>complete</t>
        </is>
      </c>
      <c r="N169"/>
      <c r="O169" t="inlineStr">
        <is>
          <t>SDRUN-20261006-032833</t>
        </is>
      </c>
      <c r="P169" s="3">
        <v>46301.232835648145</v>
      </c>
      <c r="Q169" t="inlineStr">
        <is>
          <t>SR-000145</t>
        </is>
      </c>
      <c r="R169" t="inlineStr">
        <is>
          <t>shirley5278789</t>
        </is>
      </c>
      <c r="S169" t="inlineStr">
        <is>
          <t>Съпругът ѝ не е човекът, за когото го е мислела. Когато мафиотският дон разкри предателството му, Миа беше принудена да избере: него или мъжа си. 🔥 🌟 Продължете историята тук 👉🏻 Гледайте целия сериал в „ReelShort“ 🔍 Потърсете „4137805“ ✨ #Драма #КраткаДрама #Предателство #МафиотскаРомантика #ReelShort</t>
        </is>
      </c>
    </row>
    <row r="170" ht="25.5" customHeight="1">
      <c r="A170" t="inlineStr">
        <is>
          <t>7681600066892729613</t>
        </is>
      </c>
      <c r="B170" s="3">
        <v>46271.3125</v>
      </c>
      <c r="C170" t="inlineStr">
        <is>
          <t>dramavault163</t>
        </is>
      </c>
      <c r="D170" s="4">
        <v>46301</v>
      </c>
      <c r="E170" s="3">
        <v>46301.14519675926</v>
      </c>
      <c r="F170" s="2" t="str">
        <f>=HYPERLINK("https://www.tiktok.com/@dramavault163/video/7681600066892729613", "https://www.tiktok.com/@dramavault163/video/7681600066892729613")</f>
        <v>https://www.tiktok.com/@dramavault163/video/7681600066892729613</v>
      </c>
      <c r="G170">
        <v>5147</v>
      </c>
      <c r="H170">
        <v>21</v>
      </c>
      <c r="I170">
        <v>0</v>
      </c>
      <c r="J170">
        <v>11</v>
      </c>
      <c r="K170">
        <v>2</v>
      </c>
      <c r="L170" t="inlineStr">
        <is>
          <t>short-drama</t>
        </is>
      </c>
      <c r="M170" t="inlineStr">
        <is>
          <t>complete</t>
        </is>
      </c>
      <c r="N170"/>
      <c r="O170" t="inlineStr">
        <is>
          <t>SDRUN-20261006-032833</t>
        </is>
      </c>
      <c r="P170" s="3">
        <v>46301.232835648145</v>
      </c>
      <c r="Q170" t="inlineStr">
        <is>
          <t>SR-000148</t>
        </is>
      </c>
      <c r="R170" t="inlineStr">
        <is>
          <t>dramavault163</t>
        </is>
      </c>
      <c r="S170" t="inlineStr">
        <is>
          <t>She only wanted to leave supplies for the survivors. One gunshot later, an entire zombie horde was heading straight toward them. 🔥    🌟 Continue the story here    👉🏻 Find the full series on “ReelShort”    🔍 Look up “4122505” ✨ #Drama #ShortDrama #ZombieApocalypse #PlotTwist #ReelShort</t>
        </is>
      </c>
    </row>
    <row r="171" ht="25.5" customHeight="1">
      <c r="A171" t="inlineStr">
        <is>
          <t>7681190484601081102</t>
        </is>
      </c>
      <c r="B171" s="3">
        <v>46271.416666666664</v>
      </c>
      <c r="C171" t="inlineStr">
        <is>
          <t>dramaclips0364</t>
        </is>
      </c>
      <c r="D171" s="4">
        <v>46301</v>
      </c>
      <c r="E171" s="3">
        <v>46301.14519675926</v>
      </c>
      <c r="F171" s="2" t="str">
        <f>=HYPERLINK("https://www.tiktok.com/@dramaclips0364/video/7681190484601081102", "https://www.tiktok.com/@dramaclips0364/video/7681190484601081102")</f>
        <v>https://www.tiktok.com/@dramaclips0364/video/7681190484601081102</v>
      </c>
      <c r="G171">
        <v>3060</v>
      </c>
      <c r="H171">
        <v>14</v>
      </c>
      <c r="I171">
        <v>0</v>
      </c>
      <c r="J171">
        <v>6</v>
      </c>
      <c r="K171">
        <v>0</v>
      </c>
      <c r="L171" t="inlineStr">
        <is>
          <t>short-drama</t>
        </is>
      </c>
      <c r="M171" t="inlineStr">
        <is>
          <t>complete</t>
        </is>
      </c>
      <c r="N171"/>
      <c r="O171" t="inlineStr">
        <is>
          <t>SDRUN-20261006-032833</t>
        </is>
      </c>
      <c r="P171" s="3">
        <v>46301.232835648145</v>
      </c>
      <c r="Q171" t="inlineStr">
        <is>
          <t>SR-000142</t>
        </is>
      </c>
      <c r="R171" t="inlineStr">
        <is>
          <t>dramaclips0364</t>
        </is>
      </c>
      <c r="S171" t="inlineStr">
        <is>
          <t>They framed her, humiliated her, and demanded she confess. Then her powerful mother arrived on a red dragon. 😳    🌟 Continue the story here    👉🏻 Find the full series on “ReelShort”    🔍 Look up “4122537” ✨ #Drama #ShortDrama #PlotTwist #PowerfulWoman #ReelShort</t>
        </is>
      </c>
    </row>
    <row r="172" ht="25.5" customHeight="1">
      <c r="A172" t="inlineStr">
        <is>
          <t>7681598173738962207</t>
        </is>
      </c>
      <c r="B172" s="3">
        <v>46271.8125</v>
      </c>
      <c r="C172" t="inlineStr">
        <is>
          <t>shirley5278789</t>
        </is>
      </c>
      <c r="D172" s="4">
        <v>46301</v>
      </c>
      <c r="E172" s="3">
        <v>46301.678391203706</v>
      </c>
      <c r="F172" s="2" t="str">
        <f>=HYPERLINK("https://www.tiktok.com/@shirley5278789/video/7681598173738962207", "https://www.tiktok.com/@shirley5278789/video/7681598173738962207")</f>
        <v>https://www.tiktok.com/@shirley5278789/video/7681598173738962207</v>
      </c>
      <c r="G172">
        <v>1524</v>
      </c>
      <c r="H172">
        <v>10</v>
      </c>
      <c r="I172">
        <v>0</v>
      </c>
      <c r="J172">
        <v>3</v>
      </c>
      <c r="K172">
        <v>0</v>
      </c>
      <c r="L172" t="inlineStr">
        <is>
          <t>short-drama</t>
        </is>
      </c>
      <c r="M172" t="inlineStr">
        <is>
          <t>complete</t>
        </is>
      </c>
      <c r="N172"/>
      <c r="O172" t="inlineStr">
        <is>
          <t>SDRUN-20261006-161620</t>
        </is>
      </c>
      <c r="P172" s="3">
        <v>46301.764398148145</v>
      </c>
      <c r="Q172" t="inlineStr">
        <is>
          <t>SR-000152</t>
        </is>
      </c>
      <c r="R172" t="inlineStr">
        <is>
          <t>shirley5278789</t>
        </is>
      </c>
      <c r="S172" t="inlineStr">
        <is>
          <t xml:space="preserve">Близнаците на милиардера вече са прогонили шестнадесет бавачки. Но седемнадесетата не се страхува от номерата им — и когато едното дете е в опасност, тя го спасява без колебание. 😳 🌟 Продължете историята тук 👉🏻 Гледайте целия сериал в „ReelShort“ 🔍 Потърсете „4137823“ ✨ #Драма #КраткаДрама #Близнаци #Бавачка #Милиардер </t>
        </is>
      </c>
    </row>
    <row r="173" ht="25.5" customHeight="1">
      <c r="A173" t="inlineStr">
        <is>
          <t>7681569763465628958</t>
        </is>
      </c>
      <c r="B173" s="3">
        <v>46271.84375</v>
      </c>
      <c r="C173" t="inlineStr">
        <is>
          <t>jolienqaq</t>
        </is>
      </c>
      <c r="D173" s="4">
        <v>46301</v>
      </c>
      <c r="E173" s="3">
        <v>46301.678391203706</v>
      </c>
      <c r="F173" s="2" t="str">
        <f>=HYPERLINK("https://www.tiktok.com/@jolienqaq/video/7681569763465628958", "https://www.tiktok.com/@jolienqaq/video/7681569763465628958")</f>
        <v>https://www.tiktok.com/@jolienqaq/video/7681569763465628958</v>
      </c>
      <c r="G173">
        <v>622</v>
      </c>
      <c r="H173">
        <v>13</v>
      </c>
      <c r="I173">
        <v>0</v>
      </c>
      <c r="J173">
        <v>5</v>
      </c>
      <c r="K173">
        <v>0</v>
      </c>
      <c r="L173" t="inlineStr">
        <is>
          <t>short-drama</t>
        </is>
      </c>
      <c r="M173" t="inlineStr">
        <is>
          <t>complete</t>
        </is>
      </c>
      <c r="N173"/>
      <c r="O173" t="inlineStr">
        <is>
          <t>SDRUN-20261006-161620</t>
        </is>
      </c>
      <c r="P173" s="3">
        <v>46301.764398148145</v>
      </c>
      <c r="Q173" t="inlineStr">
        <is>
          <t>SR-000131</t>
        </is>
      </c>
      <c r="R173" t="inlineStr">
        <is>
          <t>jolienqaq</t>
        </is>
      </c>
      <c r="S173" t="inlineStr">
        <is>
          <t>Full Ep in Bio! 🌟Watch God of Pain on Reelshort app 💫Search 4122794 on Reelshort for more #reelshort #GodOfPain #shortdrama #fyp</t>
        </is>
      </c>
    </row>
    <row r="174" ht="25.5" customHeight="1">
      <c r="A174" t="inlineStr">
        <is>
          <t>7681200748901846285</t>
        </is>
      </c>
      <c r="B174" s="3">
        <v>46271.958333333336</v>
      </c>
      <c r="C174" t="inlineStr">
        <is>
          <t>dramaclips0364</t>
        </is>
      </c>
      <c r="D174" s="4">
        <v>46301</v>
      </c>
      <c r="E174" s="3">
        <v>46301.678391203706</v>
      </c>
      <c r="F174" s="2" t="str">
        <f>=HYPERLINK("https://www.tiktok.com/@dramaclips0364/video/7681200748901846285", "https://www.tiktok.com/@dramaclips0364/video/7681200748901846285")</f>
        <v>https://www.tiktok.com/@dramaclips0364/video/7681200748901846285</v>
      </c>
      <c r="G174">
        <v>9794</v>
      </c>
      <c r="H174">
        <v>32</v>
      </c>
      <c r="I174">
        <v>1</v>
      </c>
      <c r="J174">
        <v>7</v>
      </c>
      <c r="K174">
        <v>1</v>
      </c>
      <c r="L174" t="inlineStr">
        <is>
          <t>short-drama</t>
        </is>
      </c>
      <c r="M174" t="inlineStr">
        <is>
          <t>complete</t>
        </is>
      </c>
      <c r="N174"/>
      <c r="O174" t="inlineStr">
        <is>
          <t>SDRUN-20261006-161620</t>
        </is>
      </c>
      <c r="P174" s="3">
        <v>46301.764398148145</v>
      </c>
      <c r="Q174" t="inlineStr">
        <is>
          <t>SR-000155</t>
        </is>
      </c>
      <c r="R174" t="inlineStr">
        <is>
          <t>dramaclips0364</t>
        </is>
      </c>
      <c r="S174" t="inlineStr">
        <is>
          <t>Humanity’s last defense was collapsing—until the man everyone called an E-rank nobody returned from war. Then the ruler of Arc City asked him to marry her. ⚔️    🌟 Continue the story here    👉🏻 Find the full series on “ReelShort”    🔍 Look up “4122616” ✨ #Drama #ShortDrama #SciFi #HiddenIdentity #ReelShort</t>
        </is>
      </c>
    </row>
    <row r="175" ht="25.5" customHeight="1">
      <c r="A175" t="inlineStr">
        <is>
          <t>7681607757035818271</t>
        </is>
      </c>
      <c r="B175" s="3">
        <v>46272.041666666664</v>
      </c>
      <c r="C175" t="inlineStr">
        <is>
          <t>jolienqaq</t>
        </is>
      </c>
      <c r="D175" s="4">
        <v>46301</v>
      </c>
      <c r="E175" s="3">
        <v>46301.678391203706</v>
      </c>
      <c r="F175" s="2" t="str">
        <f>=HYPERLINK("https://www.tiktok.com/@jolienqaq/video/7681607757035818271", "https://www.tiktok.com/@jolienqaq/video/7681607757035818271")</f>
        <v>https://www.tiktok.com/@jolienqaq/video/7681607757035818271</v>
      </c>
      <c r="G175">
        <v>9543</v>
      </c>
      <c r="H175">
        <v>96</v>
      </c>
      <c r="I175">
        <v>0</v>
      </c>
      <c r="J175">
        <v>55</v>
      </c>
      <c r="K175">
        <v>3</v>
      </c>
      <c r="L175" t="inlineStr">
        <is>
          <t>short-drama</t>
        </is>
      </c>
      <c r="M175" t="inlineStr">
        <is>
          <t>complete</t>
        </is>
      </c>
      <c r="N175"/>
      <c r="O175" t="inlineStr">
        <is>
          <t>SDRUN-20261006-161620</t>
        </is>
      </c>
      <c r="P175" s="3">
        <v>46301.764398148145</v>
      </c>
      <c r="Q175" t="inlineStr">
        <is>
          <t>SR-000139</t>
        </is>
      </c>
      <c r="R175" t="inlineStr">
        <is>
          <t>jolienqaq</t>
        </is>
      </c>
      <c r="S175" t="inlineStr">
        <is>
          <t>#bl #bldrama #reelshort #shortdrama #werwolf  💖 Full episode link in bio! 🌟Watch My Wolf Roommate is a fool on Reelshort  Search code [4430793]</t>
        </is>
      </c>
    </row>
    <row r="176" ht="25.5" customHeight="1">
      <c r="A176" t="inlineStr">
        <is>
          <t>7681200747190537486</t>
        </is>
      </c>
      <c r="B176" s="3">
        <v>46272.125</v>
      </c>
      <c r="C176" t="inlineStr">
        <is>
          <t>dramaclips0364</t>
        </is>
      </c>
      <c r="D176" s="4">
        <v>46301</v>
      </c>
      <c r="E176" s="3">
        <v>46301.678391203706</v>
      </c>
      <c r="F176" s="2" t="str">
        <f>=HYPERLINK("https://www.tiktok.com/@dramaclips0364/video/7681200747190537486", "https://www.tiktok.com/@dramaclips0364/video/7681200747190537486")</f>
        <v>https://www.tiktok.com/@dramaclips0364/video/7681200747190537486</v>
      </c>
      <c r="G176">
        <v>15200</v>
      </c>
      <c r="H176">
        <v>35</v>
      </c>
      <c r="I176">
        <v>0</v>
      </c>
      <c r="J176">
        <v>4</v>
      </c>
      <c r="K176">
        <v>2</v>
      </c>
      <c r="L176" t="inlineStr">
        <is>
          <t>short-drama</t>
        </is>
      </c>
      <c r="M176" t="inlineStr">
        <is>
          <t>complete</t>
        </is>
      </c>
      <c r="N176"/>
      <c r="O176" t="inlineStr">
        <is>
          <t>SDRUN-20261006-161620</t>
        </is>
      </c>
      <c r="P176" s="3">
        <v>46301.764398148145</v>
      </c>
      <c r="Q176" t="inlineStr">
        <is>
          <t>SR-000156</t>
        </is>
      </c>
      <c r="R176" t="inlineStr">
        <is>
          <t>dramaclips0364</t>
        </is>
      </c>
      <c r="S176" t="inlineStr">
        <is>
          <t>After seven years together, she dumped him for power—and revealed that she was carrying another man’s child. 💔    🌟 Continue the story here    👉🏻 Find the full series on “ReelShort”    🔍 Look up “4122616” ✨ #Drama #ShortDrama #Betrayal #Revenge #ReelShort</t>
        </is>
      </c>
    </row>
    <row r="177" ht="25.5" customHeight="1">
      <c r="A177" t="inlineStr">
        <is>
          <t>7681598148480929054</t>
        </is>
      </c>
      <c r="B177" s="3">
        <v>46272.145833333336</v>
      </c>
      <c r="C177" t="inlineStr">
        <is>
          <t>shirley5278789</t>
        </is>
      </c>
      <c r="D177" s="4">
        <v>46301</v>
      </c>
      <c r="E177" s="3">
        <v>46301.678391203706</v>
      </c>
      <c r="F177" s="2" t="str">
        <f>=HYPERLINK("https://www.tiktok.com/@shirley5278789/video/7681598148480929054", "https://www.tiktok.com/@shirley5278789/video/7681598148480929054")</f>
        <v>https://www.tiktok.com/@shirley5278789/video/7681598148480929054</v>
      </c>
      <c r="G177">
        <v>1809</v>
      </c>
      <c r="H177">
        <v>16</v>
      </c>
      <c r="I177">
        <v>1</v>
      </c>
      <c r="J177">
        <v>2</v>
      </c>
      <c r="K177">
        <v>0</v>
      </c>
      <c r="L177" t="inlineStr">
        <is>
          <t>short-drama</t>
        </is>
      </c>
      <c r="M177" t="inlineStr">
        <is>
          <t>complete</t>
        </is>
      </c>
      <c r="N177"/>
      <c r="O177" t="inlineStr">
        <is>
          <t>SDRUN-20261006-161620</t>
        </is>
      </c>
      <c r="P177" s="3">
        <v>46301.764398148145</v>
      </c>
      <c r="Q177" t="inlineStr">
        <is>
          <t>SR-000153</t>
        </is>
      </c>
      <c r="R177" t="inlineStr">
        <is>
          <t>shirley5278789</t>
        </is>
      </c>
      <c r="S177" t="inlineStr">
        <is>
          <t xml:space="preserve">Всички се подчиняват на студените правила на милиардера. Само новата бавачка има смелостта да му каже истината: децата му имат нужда от баща, а не от изпълнителен директор. 🔥 🌟 Продължете историята тук 👉🏻 Гледайте целия сериал в „ReelShort“ 🔍 Потърсете „4137823“ ✨ #Драма #КраткаДрама #СамотенБаща #Семейство #Милиардер </t>
        </is>
      </c>
    </row>
    <row r="178" ht="25.5" customHeight="1">
      <c r="A178" t="inlineStr">
        <is>
          <t>7681608952160816414</t>
        </is>
      </c>
      <c r="B178" s="3">
        <v>46272.28194444445</v>
      </c>
      <c r="C178" t="inlineStr">
        <is>
          <t>jolienqaq</t>
        </is>
      </c>
      <c r="D178" s="4">
        <v>46301</v>
      </c>
      <c r="E178" s="3">
        <v>46301.678391203706</v>
      </c>
      <c r="F178" s="2" t="str">
        <f>=HYPERLINK("https://www.tiktok.com/@jolienqaq/video/7681608952160816414", "https://www.tiktok.com/@jolienqaq/video/7681608952160816414")</f>
        <v>https://www.tiktok.com/@jolienqaq/video/7681608952160816414</v>
      </c>
      <c r="G178">
        <v>1809</v>
      </c>
      <c r="H178">
        <v>30</v>
      </c>
      <c r="I178">
        <v>0</v>
      </c>
      <c r="J178">
        <v>16</v>
      </c>
      <c r="K178">
        <v>0</v>
      </c>
      <c r="L178" t="inlineStr">
        <is>
          <t>short-drama</t>
        </is>
      </c>
      <c r="M178" t="inlineStr">
        <is>
          <t>complete</t>
        </is>
      </c>
      <c r="N178"/>
      <c r="O178" t="inlineStr">
        <is>
          <t>SDRUN-20261006-161620</t>
        </is>
      </c>
      <c r="P178" s="3">
        <v>46301.764398148145</v>
      </c>
      <c r="Q178" t="inlineStr">
        <is>
          <t>SR-000150</t>
        </is>
      </c>
      <c r="R178" t="inlineStr">
        <is>
          <t>jolienqaq</t>
        </is>
      </c>
      <c r="S178" t="inlineStr">
        <is>
          <t>#bl #bldrama #reelshort #shortdrama #werwolf  💖 Full episode link in bio! 🌟Watch My Wolf Roommate is a fool on Reelshort  Search code [4430793]</t>
        </is>
      </c>
    </row>
    <row r="179" ht="25.5" customHeight="1">
      <c r="A179" t="inlineStr">
        <is>
          <t>7681598346754067743</t>
        </is>
      </c>
      <c r="B179" s="3">
        <v>46272.3125</v>
      </c>
      <c r="C179" t="inlineStr">
        <is>
          <t>shirley5278789</t>
        </is>
      </c>
      <c r="D179" s="4">
        <v>46301</v>
      </c>
      <c r="E179" s="3">
        <v>46301.678391203706</v>
      </c>
      <c r="F179" s="2" t="str">
        <f>=HYPERLINK("https://www.tiktok.com/@shirley5278789/video/7681598346754067743", "https://www.tiktok.com/@shirley5278789/video/7681598346754067743")</f>
        <v>https://www.tiktok.com/@shirley5278789/video/7681598346754067743</v>
      </c>
      <c r="G179">
        <v>2659</v>
      </c>
      <c r="H179">
        <v>30</v>
      </c>
      <c r="I179">
        <v>1</v>
      </c>
      <c r="J179">
        <v>4</v>
      </c>
      <c r="K179">
        <v>1</v>
      </c>
      <c r="L179" t="inlineStr">
        <is>
          <t>short-drama</t>
        </is>
      </c>
      <c r="M179" t="inlineStr">
        <is>
          <t>complete</t>
        </is>
      </c>
      <c r="N179"/>
      <c r="O179" t="inlineStr">
        <is>
          <t>SDRUN-20261006-161620</t>
        </is>
      </c>
      <c r="P179" s="3">
        <v>46301.764398148145</v>
      </c>
      <c r="Q179" t="inlineStr">
        <is>
          <t>SR-000154</t>
        </is>
      </c>
      <c r="R179" t="inlineStr">
        <is>
          <t>shirley5278789</t>
        </is>
      </c>
      <c r="S179" t="inlineStr">
        <is>
          <t xml:space="preserve">Той ѝ предложи двойно заплащане, за да играе ролята на идеалната майка пред семейната комисия. Но близнаците вече не искат друга жена с фалшива усмивка. ❤️ 🌟 Продължете историята тук 👉🏻 Гледайте целия сериал в „ReelShort“ 🔍 Потърсете „4137823“ ✨ #Драма #КраткаДрама #МамаПодНаем #ФалшивоСемейство #Романтика </t>
        </is>
      </c>
    </row>
    <row r="180" ht="25.5" customHeight="1">
      <c r="A180" t="inlineStr">
        <is>
          <t>7681201135591427342</t>
        </is>
      </c>
      <c r="B180" s="3">
        <v>46272.416666666664</v>
      </c>
      <c r="C180" t="inlineStr">
        <is>
          <t>dramaclips0364</t>
        </is>
      </c>
      <c r="D180" s="4">
        <v>46301</v>
      </c>
      <c r="E180" s="3">
        <v>46301.678391203706</v>
      </c>
      <c r="F180" s="2" t="str">
        <f>=HYPERLINK("https://www.tiktok.com/@dramaclips0364/video/7681201135591427342", "https://www.tiktok.com/@dramaclips0364/video/7681201135591427342")</f>
        <v>https://www.tiktok.com/@dramaclips0364/video/7681201135591427342</v>
      </c>
      <c r="G180">
        <v>79200</v>
      </c>
      <c r="H180">
        <v>478</v>
      </c>
      <c r="I180">
        <v>3</v>
      </c>
      <c r="J180">
        <v>133</v>
      </c>
      <c r="K180">
        <v>7</v>
      </c>
      <c r="L180" t="inlineStr">
        <is>
          <t>short-drama</t>
        </is>
      </c>
      <c r="M180" t="inlineStr">
        <is>
          <t>complete</t>
        </is>
      </c>
      <c r="N180"/>
      <c r="O180" t="inlineStr">
        <is>
          <t>SDRUN-20261006-161620</t>
        </is>
      </c>
      <c r="P180" s="3">
        <v>46301.764398148145</v>
      </c>
      <c r="Q180" t="inlineStr">
        <is>
          <t>SR-000157</t>
        </is>
      </c>
      <c r="R180" t="inlineStr">
        <is>
          <t>dramaclips0364</t>
        </is>
      </c>
      <c r="S180" t="inlineStr">
        <is>
          <t>They threatened to kill the “worthless” soldier in front of everyone. Then Arc City’s supreme leader arrived and called him her husband. 😳    🌟 Continue the story here    👉🏻 Find the full series on “ReelShort”    🔍 Look up “4122616” ✨ #Drama #ShortDrama #PlotTwist #PowerfulMan #ReelShort</t>
        </is>
      </c>
    </row>
    <row r="181" ht="25.5" customHeight="1">
      <c r="A181" t="inlineStr">
        <is>
          <t>7682620712904887565</t>
        </is>
      </c>
      <c r="B181" s="3">
        <v>46272.45295138889</v>
      </c>
      <c r="C181" t="inlineStr">
        <is>
          <t>miraaastrology</t>
        </is>
      </c>
      <c r="D181" s="4">
        <v>46301</v>
      </c>
      <c r="E181" s="3">
        <v>46301.678391203706</v>
      </c>
      <c r="F181" s="2" t="str">
        <f>=HYPERLINK("https://www.tiktok.com/@miraaastrology/video/7682620712904887565", "https://www.tiktok.com/@miraaastrology/video/7682620712904887565")</f>
        <v>https://www.tiktok.com/@miraaastrology/video/7682620712904887565</v>
      </c>
      <c r="G181">
        <v>288</v>
      </c>
      <c r="H181">
        <v>11</v>
      </c>
      <c r="I181">
        <v>2</v>
      </c>
      <c r="J181">
        <v>0</v>
      </c>
      <c r="K181">
        <v>3</v>
      </c>
      <c r="L181" t="inlineStr">
        <is>
          <t>short-drama</t>
        </is>
      </c>
      <c r="M181" t="inlineStr">
        <is>
          <t>complete</t>
        </is>
      </c>
      <c r="N181"/>
      <c r="O181" t="inlineStr">
        <is>
          <t>SDRUN-20261006-161620</t>
        </is>
      </c>
      <c r="P181" s="3">
        <v>46301.764398148145</v>
      </c>
      <c r="Q181"/>
      <c r="R181" t="inlineStr">
        <is>
          <t>miraaastrology</t>
        </is>
      </c>
      <c r="S181" t="inlineStr">
        <is>
          <t xml:space="preserve">Why don’t Leos apologize?  It seems that they need to struggle before the apology  #leo #zodiacsigns #zodiacfacts </t>
        </is>
      </c>
    </row>
    <row r="182" ht="25.5" customHeight="1">
      <c r="A182" t="inlineStr">
        <is>
          <t>7682653132693703950</t>
        </is>
      </c>
      <c r="B182" s="3">
        <v>46272.54050925926</v>
      </c>
      <c r="C182" t="inlineStr">
        <is>
          <t>dramaexpedition</t>
        </is>
      </c>
      <c r="D182" s="4">
        <v>46301</v>
      </c>
      <c r="E182" s="3">
        <v>46301.678391203706</v>
      </c>
      <c r="F182" s="2" t="str">
        <f>=HYPERLINK("https://www.tiktok.com/@dramaexpedition/video/7682653132693703950", "https://www.tiktok.com/@dramaexpedition/video/7682653132693703950")</f>
        <v>https://www.tiktok.com/@dramaexpedition/video/7682653132693703950</v>
      </c>
      <c r="G182">
        <v>50790</v>
      </c>
      <c r="H182">
        <v>138</v>
      </c>
      <c r="I182">
        <v>0</v>
      </c>
      <c r="J182">
        <v>66</v>
      </c>
      <c r="K182">
        <v>6</v>
      </c>
      <c r="L182" t="inlineStr">
        <is>
          <t>short-drama</t>
        </is>
      </c>
      <c r="M182" t="inlineStr">
        <is>
          <t>complete</t>
        </is>
      </c>
      <c r="N182"/>
      <c r="O182" t="inlineStr">
        <is>
          <t>SDRUN-20261006-161620</t>
        </is>
      </c>
      <c r="P182" s="3">
        <v>46301.764398148145</v>
      </c>
      <c r="Q182" t="inlineStr">
        <is>
          <t>SR-000175</t>
        </is>
      </c>
      <c r="R182" t="inlineStr">
        <is>
          <t>dramaexpedition</t>
        </is>
      </c>
      <c r="S182" t="inlineStr">
        <is>
          <t xml:space="preserve">Ep 1 | I Rule The Wasteland Harem #drama #shortdrama #wasteland #IRuleTheWastelandHarem  Link in Bio or search [4122615] on ReelShort </t>
        </is>
      </c>
    </row>
    <row r="183" ht="25.5" customHeight="1">
      <c r="A183" t="inlineStr">
        <is>
          <t>7682668025719328013</t>
        </is>
      </c>
      <c r="B183" s="3">
        <v>46272.600636574076</v>
      </c>
      <c r="C183" t="inlineStr">
        <is>
          <t>dramavault163</t>
        </is>
      </c>
      <c r="D183" s="4">
        <v>46301</v>
      </c>
      <c r="E183" s="3">
        <v>46301.678391203706</v>
      </c>
      <c r="F183" s="2" t="str">
        <f>=HYPERLINK("https://www.tiktok.com/@dramavault163/video/7682668025719328013", "https://www.tiktok.com/@dramavault163/video/7682668025719328013")</f>
        <v>https://www.tiktok.com/@dramavault163/video/7682668025719328013</v>
      </c>
      <c r="G183">
        <v>5536</v>
      </c>
      <c r="H183">
        <v>20</v>
      </c>
      <c r="I183">
        <v>0</v>
      </c>
      <c r="J183">
        <v>9</v>
      </c>
      <c r="K183">
        <v>1</v>
      </c>
      <c r="L183" t="inlineStr">
        <is>
          <t>short-drama</t>
        </is>
      </c>
      <c r="M183" t="inlineStr">
        <is>
          <t>complete</t>
        </is>
      </c>
      <c r="N183"/>
      <c r="O183" t="inlineStr">
        <is>
          <t>SDRUN-20261006-161620</t>
        </is>
      </c>
      <c r="P183" s="3">
        <v>46301.764398148145</v>
      </c>
      <c r="Q183" t="inlineStr">
        <is>
          <t>SR-000163</t>
        </is>
      </c>
      <c r="R183" t="inlineStr">
        <is>
          <t>dramavault163</t>
        </is>
      </c>
      <c r="S183" t="inlineStr">
        <is>
          <t>#LoveAfterDivorceMyExHusbandWantsMeBack  He lets his friends disrespect his wife—without realizing she’s already preparing to leave him. 😤💔 ✨ Download the MoboReels app. 👉 Copy the code [246BUA] and search it. 👀 A huge number of short dramas are waiting for you to explore. 🌈 #ShortDrama #MarriageDrama #RomanceDrama  #MoboReels</t>
        </is>
      </c>
    </row>
    <row r="184" ht="25.5" customHeight="1">
      <c r="A184" t="inlineStr">
        <is>
          <t>7682666161191914766</t>
        </is>
      </c>
      <c r="B184" s="3">
        <v>46272.60550925926</v>
      </c>
      <c r="C184" t="inlineStr">
        <is>
          <t>dramavault163</t>
        </is>
      </c>
      <c r="D184" s="4">
        <v>46301</v>
      </c>
      <c r="E184" s="3">
        <v>46301.678391203706</v>
      </c>
      <c r="F184" s="2" t="str">
        <f>=HYPERLINK("https://www.tiktok.com/@dramavault163/video/7682666161191914766", "https://www.tiktok.com/@dramavault163/video/7682666161191914766")</f>
        <v>https://www.tiktok.com/@dramavault163/video/7682666161191914766</v>
      </c>
      <c r="G184">
        <v>22100</v>
      </c>
      <c r="H184">
        <v>114</v>
      </c>
      <c r="I184">
        <v>0</v>
      </c>
      <c r="J184">
        <v>18</v>
      </c>
      <c r="K184">
        <v>1</v>
      </c>
      <c r="L184" t="inlineStr">
        <is>
          <t>short-drama</t>
        </is>
      </c>
      <c r="M184" t="inlineStr">
        <is>
          <t>complete</t>
        </is>
      </c>
      <c r="N184"/>
      <c r="O184" t="inlineStr">
        <is>
          <t>SDRUN-20261006-161620</t>
        </is>
      </c>
      <c r="P184" s="3">
        <v>46301.764398148145</v>
      </c>
      <c r="Q184" t="inlineStr">
        <is>
          <t>SR-000161</t>
        </is>
      </c>
      <c r="R184" t="inlineStr">
        <is>
          <t>dramavault163</t>
        </is>
      </c>
      <c r="S184" t="inlineStr">
        <is>
          <t>#LoveAfterDivorceMyExHusbandWantsMeBack  She gave him three years of love. Now she’s handing him divorce papers—and walking away for good. 💔📄 ✨ Download the MoboReels app. 👉 Copy the code [246BUA] and search it. 👀 A huge number of short dramas are waiting for you to explore. 🌈 #ShortDrama #DivorceDrama #RomanceDrama #MoboReels</t>
        </is>
      </c>
    </row>
    <row r="185" ht="25.5" customHeight="1">
      <c r="A185" t="inlineStr">
        <is>
          <t>7682667090100227342</t>
        </is>
      </c>
      <c r="B185" s="3">
        <v>46272.616643518515</v>
      </c>
      <c r="C185" t="inlineStr">
        <is>
          <t>dramavault163</t>
        </is>
      </c>
      <c r="D185" s="4">
        <v>46301</v>
      </c>
      <c r="E185" s="3">
        <v>46301.678391203706</v>
      </c>
      <c r="F185" s="2" t="str">
        <f>=HYPERLINK("https://www.tiktok.com/@dramavault163/video/7682667090100227342", "https://www.tiktok.com/@dramavault163/video/7682667090100227342")</f>
        <v>https://www.tiktok.com/@dramavault163/video/7682667090100227342</v>
      </c>
      <c r="G185">
        <v>6686</v>
      </c>
      <c r="H185">
        <v>38</v>
      </c>
      <c r="I185">
        <v>1</v>
      </c>
      <c r="J185">
        <v>8</v>
      </c>
      <c r="K185">
        <v>0</v>
      </c>
      <c r="L185" t="inlineStr">
        <is>
          <t>short-drama</t>
        </is>
      </c>
      <c r="M185" t="inlineStr">
        <is>
          <t>complete</t>
        </is>
      </c>
      <c r="N185"/>
      <c r="O185" t="inlineStr">
        <is>
          <t>SDRUN-20261006-161620</t>
        </is>
      </c>
      <c r="P185" s="3">
        <v>46301.764398148145</v>
      </c>
      <c r="Q185" t="inlineStr">
        <is>
          <t>SR-000162</t>
        </is>
      </c>
      <c r="R185" t="inlineStr">
        <is>
          <t>dramavault163</t>
        </is>
      </c>
      <c r="S185" t="inlineStr">
        <is>
          <t>#LoveAfterDivorceMyExHusbandWantsMeBack  She once believed her love could change him. Three painful years later, she finally chooses herself. 💍💔 ✨ Download the MoboReels app. 👉 Copy the code [246BUA] and search it. 👀 A huge number of short dramas are waiting for you to explore. 🌈 #ShortDrama #LoveAfterDivorce #RomanceDrama #MoboReels</t>
        </is>
      </c>
    </row>
    <row r="186" ht="25.5" customHeight="1">
      <c r="A186" t="inlineStr">
        <is>
          <t>7682734319277755662</t>
        </is>
      </c>
      <c r="B186" s="3">
        <v>46272.76403935185</v>
      </c>
      <c r="C186" t="inlineStr">
        <is>
          <t>dramadetour0</t>
        </is>
      </c>
      <c r="D186" s="4">
        <v>46301</v>
      </c>
      <c r="E186" s="3">
        <v>46301.678391203706</v>
      </c>
      <c r="F186" s="2" t="str">
        <f>=HYPERLINK("https://www.tiktok.com/@dramadetour0/video/7682734319277755662", "https://www.tiktok.com/@dramadetour0/video/7682734319277755662")</f>
        <v>https://www.tiktok.com/@dramadetour0/video/7682734319277755662</v>
      </c>
      <c r="G186">
        <v>617</v>
      </c>
      <c r="H186">
        <v>17</v>
      </c>
      <c r="I186">
        <v>0</v>
      </c>
      <c r="J186">
        <v>5</v>
      </c>
      <c r="K186">
        <v>0</v>
      </c>
      <c r="L186" t="inlineStr">
        <is>
          <t>short-drama</t>
        </is>
      </c>
      <c r="M186" t="inlineStr">
        <is>
          <t>complete</t>
        </is>
      </c>
      <c r="N186"/>
      <c r="O186" t="inlineStr">
        <is>
          <t>SDRUN-20261006-161620</t>
        </is>
      </c>
      <c r="P186" s="3">
        <v>46301.764398148145</v>
      </c>
      <c r="Q186" t="inlineStr">
        <is>
          <t>SR-000166</t>
        </is>
      </c>
      <c r="R186" t="inlineStr">
        <is>
          <t>dramadetour0</t>
        </is>
      </c>
      <c r="S186" t="inlineStr">
        <is>
          <t>#MyAlienLife  She went diving on earth 🌍 and woke up somewhere impossible  ✨Download the MoboReels app.  👉copy the code [246ACU] and search it.  👀A huge number of short dramas waiting for you to explore. 🌈 #246ACU #MoboReels</t>
        </is>
      </c>
    </row>
    <row r="187" ht="25.5" customHeight="1">
      <c r="A187" t="inlineStr">
        <is>
          <t>7682730546698489118</t>
        </is>
      </c>
      <c r="B187" s="3">
        <v>46272.8125</v>
      </c>
      <c r="C187" t="inlineStr">
        <is>
          <t>shirley5278789</t>
        </is>
      </c>
      <c r="D187" s="4">
        <v>46301</v>
      </c>
      <c r="E187" s="3">
        <v>46301.678391203706</v>
      </c>
      <c r="F187" s="2" t="str">
        <f>=HYPERLINK("https://www.tiktok.com/@shirley5278789/video/7682730546698489118", "https://www.tiktok.com/@shirley5278789/video/7682730546698489118")</f>
        <v>https://www.tiktok.com/@shirley5278789/video/7682730546698489118</v>
      </c>
      <c r="G187">
        <v>46600</v>
      </c>
      <c r="H187">
        <v>359</v>
      </c>
      <c r="I187">
        <v>2</v>
      </c>
      <c r="J187">
        <v>91</v>
      </c>
      <c r="K187">
        <v>16</v>
      </c>
      <c r="L187" t="inlineStr">
        <is>
          <t>short-drama</t>
        </is>
      </c>
      <c r="M187" t="inlineStr">
        <is>
          <t>complete</t>
        </is>
      </c>
      <c r="N187"/>
      <c r="O187" t="inlineStr">
        <is>
          <t>SDRUN-20261006-161620</t>
        </is>
      </c>
      <c r="P187" s="3">
        <v>46301.764398148145</v>
      </c>
      <c r="Q187" t="inlineStr">
        <is>
          <t>SR-000169</t>
        </is>
      </c>
      <c r="R187" t="inlineStr">
        <is>
          <t>shirley5278789</t>
        </is>
      </c>
      <c r="S187" t="inlineStr">
        <is>
          <t>La chef más poderosa del mundo se disfraza de indigente para encontrar a alguien de buen corazón… y su propio ex finge no conocerla. 👀🔥 🌟 Continúa la historia aquí 👉 Encuentra la serie completa en “ReelShort” 🔍 Busca el código “4152900” ✨ #Drama #SerieCorta #DramaRomántico #GiroInesperado #ReelShort</t>
        </is>
      </c>
    </row>
    <row r="188" ht="25.5" customHeight="1">
      <c r="A188" t="inlineStr">
        <is>
          <t>7682687019146808589</t>
        </is>
      </c>
      <c r="B188" s="3">
        <v>46272.85625</v>
      </c>
      <c r="C188" t="inlineStr">
        <is>
          <t>dramaexpedition</t>
        </is>
      </c>
      <c r="D188" s="4">
        <v>46301</v>
      </c>
      <c r="E188" s="3">
        <v>46301.678391203706</v>
      </c>
      <c r="F188" s="2" t="str">
        <f>=HYPERLINK("https://www.tiktok.com/@dramaexpedition/video/7682687019146808589", "https://www.tiktok.com/@dramaexpedition/video/7682687019146808589")</f>
        <v>https://www.tiktok.com/@dramaexpedition/video/7682687019146808589</v>
      </c>
      <c r="G188">
        <v>469</v>
      </c>
      <c r="H188">
        <v>2</v>
      </c>
      <c r="I188">
        <v>0</v>
      </c>
      <c r="J188">
        <v>2</v>
      </c>
      <c r="K188">
        <v>0</v>
      </c>
      <c r="L188" t="inlineStr">
        <is>
          <t>short-drama</t>
        </is>
      </c>
      <c r="M188" t="inlineStr">
        <is>
          <t>complete</t>
        </is>
      </c>
      <c r="N188"/>
      <c r="O188" t="inlineStr">
        <is>
          <t>SDRUN-20261006-161620</t>
        </is>
      </c>
      <c r="P188" s="3">
        <v>46301.764398148145</v>
      </c>
      <c r="Q188" t="inlineStr">
        <is>
          <t>SR-000158</t>
        </is>
      </c>
      <c r="R188" t="inlineStr">
        <is>
          <t>dramaexpedition</t>
        </is>
      </c>
      <c r="S188" t="inlineStr">
        <is>
          <t xml:space="preserve">A ten-time poker champion vanished after exposing a criminal empire, but saving one woman may force him back to the table. ✨ Full story: link in bio  📱 Watch the full series on the ReelShort app  🔍 Search "4122552" to enjoy every episode ✨ #shortdrama #dramaclip #reelshort #poker </t>
        </is>
      </c>
    </row>
    <row r="189" ht="25.5" customHeight="1">
      <c r="A189" t="inlineStr">
        <is>
          <t>7681611884692311326</t>
        </is>
      </c>
      <c r="B189" s="3">
        <v>46272.865277777775</v>
      </c>
      <c r="C189" t="inlineStr">
        <is>
          <t>jolienqaq</t>
        </is>
      </c>
      <c r="D189" s="4">
        <v>46301</v>
      </c>
      <c r="E189" s="3">
        <v>46301.678391203706</v>
      </c>
      <c r="F189" s="2" t="str">
        <f>=HYPERLINK("https://www.tiktok.com/@jolienqaq/video/7681611884692311326", "https://www.tiktok.com/@jolienqaq/video/7681611884692311326")</f>
        <v>https://www.tiktok.com/@jolienqaq/video/7681611884692311326</v>
      </c>
      <c r="G189">
        <v>3721</v>
      </c>
      <c r="H189">
        <v>100</v>
      </c>
      <c r="I189">
        <v>2</v>
      </c>
      <c r="J189">
        <v>51</v>
      </c>
      <c r="K189">
        <v>2</v>
      </c>
      <c r="L189" t="inlineStr">
        <is>
          <t>short-drama</t>
        </is>
      </c>
      <c r="M189" t="inlineStr">
        <is>
          <t>complete</t>
        </is>
      </c>
      <c r="N189"/>
      <c r="O189" t="inlineStr">
        <is>
          <t>SDRUN-20261006-161620</t>
        </is>
      </c>
      <c r="P189" s="3">
        <v>46301.764398148145</v>
      </c>
      <c r="Q189" t="inlineStr">
        <is>
          <t>SR-000151</t>
        </is>
      </c>
      <c r="R189" t="inlineStr">
        <is>
          <t>jolienqaq</t>
        </is>
      </c>
      <c r="S189" t="inlineStr">
        <is>
          <t>#bl #bldrama #reelshort #shortdrama #werwolf  💖 Full episode link in bio! 🌟Watch My Wolf Roommate is a fool on Reelshort  Search code [4430793]</t>
        </is>
      </c>
    </row>
    <row r="190" ht="25.5" customHeight="1">
      <c r="A190" t="inlineStr">
        <is>
          <t>7682690437441703182</t>
        </is>
      </c>
      <c r="B190" s="3">
        <v>46272.958333333336</v>
      </c>
      <c r="C190" t="inlineStr">
        <is>
          <t>dramaclips0364</t>
        </is>
      </c>
      <c r="D190" s="4">
        <v>46301</v>
      </c>
      <c r="E190" s="3">
        <v>46301.678391203706</v>
      </c>
      <c r="F190" s="2" t="str">
        <f>=HYPERLINK("https://www.tiktok.com/@dramaclips0364/video/7682690437441703182", "https://www.tiktok.com/@dramaclips0364/video/7682690437441703182")</f>
        <v>https://www.tiktok.com/@dramaclips0364/video/7682690437441703182</v>
      </c>
      <c r="G190">
        <v>3501</v>
      </c>
      <c r="H190">
        <v>24</v>
      </c>
      <c r="I190">
        <v>2</v>
      </c>
      <c r="J190">
        <v>4</v>
      </c>
      <c r="K190">
        <v>0</v>
      </c>
      <c r="L190" t="inlineStr">
        <is>
          <t>short-drama</t>
        </is>
      </c>
      <c r="M190" t="inlineStr">
        <is>
          <t>complete</t>
        </is>
      </c>
      <c r="N190"/>
      <c r="O190" t="inlineStr">
        <is>
          <t>SDRUN-20261006-161620</t>
        </is>
      </c>
      <c r="P190" s="3">
        <v>46301.764398148145</v>
      </c>
      <c r="Q190" t="inlineStr">
        <is>
          <t>SR-000172</t>
        </is>
      </c>
      <c r="R190" t="inlineStr">
        <is>
          <t>dramaclips0364</t>
        </is>
      </c>
      <c r="S190" t="inlineStr">
        <is>
          <t>After ten years and five children, her husband returns from war with another woman—and demands a divorce in front of the whole family. 💔 🌟 Continue the story here 👉 Find the full series on “ReelShort” 🔍 Look up “4107454” ✨ #Drama #ShortDrama #Betrayal #DivorceDrama #ReelShort</t>
        </is>
      </c>
    </row>
    <row r="191" ht="25.5" customHeight="1">
      <c r="A191" t="inlineStr">
        <is>
          <t>7682730861225184542</t>
        </is>
      </c>
      <c r="B191" s="3">
        <v>46273.020833333336</v>
      </c>
      <c r="C191" t="inlineStr">
        <is>
          <t>shirley5278789</t>
        </is>
      </c>
      <c r="D191" s="4">
        <v>46301</v>
      </c>
      <c r="E191" s="3">
        <v>46301.678391203706</v>
      </c>
      <c r="F191" s="2" t="str">
        <f>=HYPERLINK("https://www.tiktok.com/@shirley5278789/video/7682730861225184542", "https://www.tiktok.com/@shirley5278789/video/7682730861225184542")</f>
        <v>https://www.tiktok.com/@shirley5278789/video/7682730861225184542</v>
      </c>
      <c r="G191">
        <v>13300</v>
      </c>
      <c r="H191">
        <v>129</v>
      </c>
      <c r="I191">
        <v>1</v>
      </c>
      <c r="J191">
        <v>18</v>
      </c>
      <c r="K191">
        <v>0</v>
      </c>
      <c r="L191" t="inlineStr">
        <is>
          <t>short-drama</t>
        </is>
      </c>
      <c r="M191" t="inlineStr">
        <is>
          <t>complete</t>
        </is>
      </c>
      <c r="N191"/>
      <c r="O191" t="inlineStr">
        <is>
          <t>SDRUN-20261006-161620</t>
        </is>
      </c>
      <c r="P191" s="3">
        <v>46301.764398148145</v>
      </c>
      <c r="Q191" t="inlineStr">
        <is>
          <t>SR-000170</t>
        </is>
      </c>
      <c r="R191" t="inlineStr">
        <is>
          <t>shirley5278789</t>
        </is>
      </c>
      <c r="S191" t="inlineStr">
        <is>
          <t>Su prometida humilla a una mujer sin hogar, pero él responde cancelando la boda delante de todos. 😳💔 🌟 Continúa la historia aquí 👉 Encuentra la serie completa en “ReelShort” 🔍 Busca el código “4152900” ✨ #Drama #SerieCorta #Romance #Traición #ReelShort</t>
        </is>
      </c>
    </row>
    <row r="192" ht="25.5" customHeight="1">
      <c r="A192" t="inlineStr">
        <is>
          <t>7682712329766571294</t>
        </is>
      </c>
      <c r="B192" s="3">
        <v>46273.041666666664</v>
      </c>
      <c r="C192" t="inlineStr">
        <is>
          <t>jolienqaq</t>
        </is>
      </c>
      <c r="D192" s="4">
        <v>46285</v>
      </c>
      <c r="E192" s="3">
        <v>46285.33508101852</v>
      </c>
      <c r="F192" s="2" t="str">
        <f>=HYPERLINK("https://www.tiktok.com/@jolienqaq/video/7682712329766571294", "https://www.tiktok.com/@jolienqaq/video/7682712329766571294")</f>
        <v>https://www.tiktok.com/@jolienqaq/video/7682712329766571294</v>
      </c>
      <c r="G192">
        <v>29600</v>
      </c>
      <c r="H192">
        <v>136</v>
      </c>
      <c r="I192">
        <v>3</v>
      </c>
      <c r="J192">
        <v>74</v>
      </c>
      <c r="K192">
        <v>18</v>
      </c>
      <c r="L192" t="inlineStr">
        <is>
          <t>short-drama</t>
        </is>
      </c>
      <c r="M192" t="inlineStr">
        <is>
          <t>complete</t>
        </is>
      </c>
      <c r="N192"/>
      <c r="O192" t="inlineStr">
        <is>
          <t>SDRUN-20260920-080209</t>
        </is>
      </c>
      <c r="P192" s="3">
        <v>46285.366631944446</v>
      </c>
      <c r="Q192" t="inlineStr">
        <is>
          <t>SR-000164</t>
        </is>
      </c>
      <c r="R192" t="inlineStr">
        <is>
          <t>jolienqaq</t>
        </is>
      </c>
      <c r="S192" t="inlineStr">
        <is>
          <t xml:space="preserve">Part 1. Kneel for the Billionaire ✨ Full story: link in bio 📱 Watch the full series on the ReelShort app 🔍 Search "4453254" to enjoy every episode ✨ #SaltKiss #lgbt #bldramas #shortdrama #reelshort </t>
        </is>
      </c>
    </row>
    <row r="193" ht="25.5" customHeight="1">
      <c r="A193" t="inlineStr">
        <is>
          <t>7682690617238932750</t>
        </is>
      </c>
      <c r="B193" s="3">
        <v>46273.145833333336</v>
      </c>
      <c r="C193" t="inlineStr">
        <is>
          <t>dramaclips0364</t>
        </is>
      </c>
      <c r="D193" s="4">
        <v>46301</v>
      </c>
      <c r="E193" s="3">
        <v>46301.678391203706</v>
      </c>
      <c r="F193" s="2" t="str">
        <f>=HYPERLINK("https://www.tiktok.com/@dramaclips0364/video/7682690617238932750", "https://www.tiktok.com/@dramaclips0364/video/7682690617238932750")</f>
        <v>https://www.tiktok.com/@dramaclips0364/video/7682690617238932750</v>
      </c>
      <c r="G193">
        <v>5011</v>
      </c>
      <c r="H193">
        <v>28</v>
      </c>
      <c r="I193">
        <v>2</v>
      </c>
      <c r="J193">
        <v>4</v>
      </c>
      <c r="K193">
        <v>0</v>
      </c>
      <c r="L193" t="inlineStr">
        <is>
          <t>short-drama</t>
        </is>
      </c>
      <c r="M193" t="inlineStr">
        <is>
          <t>complete</t>
        </is>
      </c>
      <c r="N193"/>
      <c r="O193" t="inlineStr">
        <is>
          <t>SDRUN-20261006-161620</t>
        </is>
      </c>
      <c r="P193" s="3">
        <v>46301.764398148145</v>
      </c>
      <c r="Q193" t="inlineStr">
        <is>
          <t>SR-000173</t>
        </is>
      </c>
      <c r="R193" t="inlineStr">
        <is>
          <t>dramaclips0364</t>
        </is>
      </c>
      <c r="S193" t="inlineStr">
        <is>
          <t>He hides a property transfer inside the divorce papers, but touching her child unleashes the woman he underestimated. 🔥 🌟 Continue the story here 👉 Find the full series on “ReelShort” 🔍 Look up “4107454” ✨ #Drama #ShortDrama #RevengeDrama #StrongWoman #ReelShort</t>
        </is>
      </c>
    </row>
    <row r="194" ht="25.5" customHeight="1">
      <c r="A194" t="inlineStr">
        <is>
          <t>7682687482982436109</t>
        </is>
      </c>
      <c r="B194" s="3">
        <v>46273.15</v>
      </c>
      <c r="C194" t="inlineStr">
        <is>
          <t>dramaexpedition</t>
        </is>
      </c>
      <c r="D194" s="4">
        <v>46301</v>
      </c>
      <c r="E194" s="3">
        <v>46301.678391203706</v>
      </c>
      <c r="F194" s="2" t="str">
        <f>=HYPERLINK("https://www.tiktok.com/@dramaexpedition/video/7682687482982436109", "https://www.tiktok.com/@dramaexpedition/video/7682687482982436109")</f>
        <v>https://www.tiktok.com/@dramaexpedition/video/7682687482982436109</v>
      </c>
      <c r="G194">
        <v>331</v>
      </c>
      <c r="H194">
        <v>2</v>
      </c>
      <c r="I194">
        <v>0</v>
      </c>
      <c r="J194">
        <v>0</v>
      </c>
      <c r="K194">
        <v>0</v>
      </c>
      <c r="L194" t="inlineStr">
        <is>
          <t>short-drama</t>
        </is>
      </c>
      <c r="M194" t="inlineStr">
        <is>
          <t>complete</t>
        </is>
      </c>
      <c r="N194"/>
      <c r="O194" t="inlineStr">
        <is>
          <t>SDRUN-20261006-161620</t>
        </is>
      </c>
      <c r="P194" s="3">
        <v>46301.764398148145</v>
      </c>
      <c r="Q194" t="inlineStr">
        <is>
          <t>SR-000159</t>
        </is>
      </c>
      <c r="R194" t="inlineStr">
        <is>
          <t>dramaexpedition</t>
        </is>
      </c>
      <c r="S194" t="inlineStr">
        <is>
          <t xml:space="preserve">P2 | The Poker King Returns When a crime syndicate targets Rose Casino, its cheaters come for the money and Elena is next on their list. ✨ Full story: link in bio  📱 Watch the full series on the ReelShort app  🔍 Search "4122552" to enjoy every episode ✨ #shortdrama #drama #dramaclip #male </t>
        </is>
      </c>
    </row>
    <row r="195" ht="25.5" customHeight="1">
      <c r="A195" t="inlineStr">
        <is>
          <t>7682734365083782430</t>
        </is>
      </c>
      <c r="B195" s="3">
        <v>46273.1875</v>
      </c>
      <c r="C195" t="inlineStr">
        <is>
          <t>shirley5278789</t>
        </is>
      </c>
      <c r="D195" s="4">
        <v>46301</v>
      </c>
      <c r="E195" s="3">
        <v>46301.678391203706</v>
      </c>
      <c r="F195" s="2" t="str">
        <f>=HYPERLINK("https://www.tiktok.com/@shirley5278789/video/7682734365083782430", "https://www.tiktok.com/@shirley5278789/video/7682734365083782430")</f>
        <v>https://www.tiktok.com/@shirley5278789/video/7682734365083782430</v>
      </c>
      <c r="G195">
        <v>15800</v>
      </c>
      <c r="H195">
        <v>165</v>
      </c>
      <c r="I195">
        <v>4</v>
      </c>
      <c r="J195">
        <v>31</v>
      </c>
      <c r="K195">
        <v>0</v>
      </c>
      <c r="L195" t="inlineStr">
        <is>
          <t>short-drama</t>
        </is>
      </c>
      <c r="M195" t="inlineStr">
        <is>
          <t>complete</t>
        </is>
      </c>
      <c r="N195"/>
      <c r="O195" t="inlineStr">
        <is>
          <t>SDRUN-20261006-161620</t>
        </is>
      </c>
      <c r="P195" s="3">
        <v>46301.764398148145</v>
      </c>
      <c r="Q195" t="inlineStr">
        <is>
          <t>SR-000171</t>
        </is>
      </c>
      <c r="R195" t="inlineStr">
        <is>
          <t>shirley5278789</t>
        </is>
      </c>
      <c r="S195" t="inlineStr">
        <is>
          <t>Ella solo pidió una hamburguesa caliente. Él jamás imaginó que estaba ayudando a una leyenda capaz de cambiar su destino. 🍔✨ 🌟 Continúa la historia aquí 👉 Encuentra la serie completa en “ReelShort” 🔍 Busca el código “4152900” ✨ #Drama #SerieCorta #Romance #IdentidadSecreta #ReelShort</t>
        </is>
      </c>
    </row>
    <row r="196" ht="25.5" customHeight="1">
      <c r="A196" t="inlineStr">
        <is>
          <t>7682713088864423199</t>
        </is>
      </c>
      <c r="B196" s="3">
        <v>46273.25</v>
      </c>
      <c r="C196" t="inlineStr">
        <is>
          <t>jolienqaq</t>
        </is>
      </c>
      <c r="D196" s="4">
        <v>46301</v>
      </c>
      <c r="E196" s="3">
        <v>46301.678391203706</v>
      </c>
      <c r="F196" s="2" t="str">
        <f>=HYPERLINK("https://www.tiktok.com/@jolienqaq/video/7682713088864423199", "https://www.tiktok.com/@jolienqaq/video/7682713088864423199")</f>
        <v>https://www.tiktok.com/@jolienqaq/video/7682713088864423199</v>
      </c>
      <c r="G196">
        <v>2248</v>
      </c>
      <c r="H196">
        <v>20</v>
      </c>
      <c r="I196">
        <v>0</v>
      </c>
      <c r="J196">
        <v>10</v>
      </c>
      <c r="K196">
        <v>2</v>
      </c>
      <c r="L196" t="inlineStr">
        <is>
          <t>short-drama</t>
        </is>
      </c>
      <c r="M196" t="inlineStr">
        <is>
          <t>complete</t>
        </is>
      </c>
      <c r="N196"/>
      <c r="O196" t="inlineStr">
        <is>
          <t>SDRUN-20261006-161620</t>
        </is>
      </c>
      <c r="P196" s="3">
        <v>46301.764398148145</v>
      </c>
      <c r="Q196" t="inlineStr">
        <is>
          <t>SR-000165</t>
        </is>
      </c>
      <c r="R196" t="inlineStr">
        <is>
          <t>jolienqaq</t>
        </is>
      </c>
      <c r="S196" t="inlineStr">
        <is>
          <t xml:space="preserve">2. The Interview Goes Too Far Tristan came for a bodyguard interview, but one dangerous misunderstanding turns his first meeting with Mark into a battle for control. ✨ Full story: link in bio 📱 Watch the full series on the ReelShort app 🔍 Search "4453254" to enjoy every episode ✨ #SaltKiss #lgbt #bldramas #shortdrama #reelshort </t>
        </is>
      </c>
    </row>
    <row r="197" ht="25.5" customHeight="1">
      <c r="A197" t="inlineStr">
        <is>
          <t>7682688164766469390</t>
        </is>
      </c>
      <c r="B197" s="3">
        <v>46273.28125</v>
      </c>
      <c r="C197" t="inlineStr">
        <is>
          <t>dramaexpedition</t>
        </is>
      </c>
      <c r="D197" s="4">
        <v>46301</v>
      </c>
      <c r="E197" s="3">
        <v>46301.678391203706</v>
      </c>
      <c r="F197" s="2" t="str">
        <f>=HYPERLINK("https://www.tiktok.com/@dramaexpedition/video/7682688164766469390", "https://www.tiktok.com/@dramaexpedition/video/7682688164766469390")</f>
        <v>https://www.tiktok.com/@dramaexpedition/video/7682688164766469390</v>
      </c>
      <c r="G197">
        <v>231</v>
      </c>
      <c r="H197">
        <v>1</v>
      </c>
      <c r="I197">
        <v>0</v>
      </c>
      <c r="J197">
        <v>1</v>
      </c>
      <c r="K197">
        <v>0</v>
      </c>
      <c r="L197" t="inlineStr">
        <is>
          <t>short-drama</t>
        </is>
      </c>
      <c r="M197" t="inlineStr">
        <is>
          <t>complete</t>
        </is>
      </c>
      <c r="N197"/>
      <c r="O197" t="inlineStr">
        <is>
          <t>SDRUN-20261006-161620</t>
        </is>
      </c>
      <c r="P197" s="3">
        <v>46301.764398148145</v>
      </c>
      <c r="Q197" t="inlineStr">
        <is>
          <t>SR-000160</t>
        </is>
      </c>
      <c r="R197" t="inlineStr">
        <is>
          <t>dramaexpedition</t>
        </is>
      </c>
      <c r="S197" t="inlineStr">
        <is>
          <t xml:space="preserve">P3 | The Poker King Returns  Everyone laughs at the casino janitor until he is the only one who sees the poker trap before a two-million-dollar call. ✨ Full story: link in bio  📱 Watch the full series on the ReelShort app  🔍 Search "4122552" to enjoy every episode ✨ #shortdrama #drama #dramaclip #thepokerkingreturns </t>
        </is>
      </c>
    </row>
    <row r="198" ht="25.5" customHeight="1">
      <c r="A198" t="inlineStr">
        <is>
          <t>7682690675636325645</t>
        </is>
      </c>
      <c r="B198" s="3">
        <v>46273.4375</v>
      </c>
      <c r="C198" t="inlineStr">
        <is>
          <t>dramaclips0364</t>
        </is>
      </c>
      <c r="D198" s="4">
        <v>46303</v>
      </c>
      <c r="E198" s="3">
        <v>46303.437210648146</v>
      </c>
      <c r="F198" s="2" t="str">
        <f>=HYPERLINK("https://www.tiktok.com/@dramaclips0364/video/7682690675636325645", "https://www.tiktok.com/@dramaclips0364/video/7682690675636325645")</f>
        <v>https://www.tiktok.com/@dramaclips0364/video/7682690675636325645</v>
      </c>
      <c r="G198">
        <v>7140</v>
      </c>
      <c r="H198">
        <v>36</v>
      </c>
      <c r="I198">
        <v>0</v>
      </c>
      <c r="J198">
        <v>8</v>
      </c>
      <c r="K198">
        <v>1</v>
      </c>
      <c r="L198" t="inlineStr">
        <is>
          <t>short-drama</t>
        </is>
      </c>
      <c r="M198" t="inlineStr">
        <is>
          <t>complete</t>
        </is>
      </c>
      <c r="N198"/>
      <c r="O198" t="inlineStr">
        <is>
          <t>SDRUN-20261008-102852</t>
        </is>
      </c>
      <c r="P198" s="3">
        <v>46303.546585648146</v>
      </c>
      <c r="Q198" t="inlineStr">
        <is>
          <t>SR-000174</t>
        </is>
      </c>
      <c r="R198" t="inlineStr">
        <is>
          <t>dramaclips0364</t>
        </is>
      </c>
      <c r="S198" t="inlineStr">
        <is>
          <t>They steal her ranch money, fake the accounts, and finally pull a gun to force her signature—but she refuses to surrender. 😳 🌟 Continue the story here 👉 Find the full series on “ReelShort” 🔍 Look up “4107454” ✨ #Drama #ShortDrama #Revenge #FamilyDrama #ReelShort</t>
        </is>
      </c>
    </row>
    <row r="199" ht="25.5" customHeight="1">
      <c r="A199" t="inlineStr">
        <is>
          <t>7682988348889206029</t>
        </is>
      </c>
      <c r="B199" s="3">
        <v>46273.44675925926</v>
      </c>
      <c r="C199" t="inlineStr">
        <is>
          <t>dramavault163</t>
        </is>
      </c>
      <c r="D199" s="4">
        <v>46303</v>
      </c>
      <c r="E199" s="3">
        <v>46303.437210648146</v>
      </c>
      <c r="F199" s="2" t="str">
        <f>=HYPERLINK("https://www.tiktok.com/@dramavault163/video/7682988348889206029", "https://www.tiktok.com/@dramavault163/video/7682988348889206029")</f>
        <v>https://www.tiktok.com/@dramavault163/video/7682988348889206029</v>
      </c>
      <c r="G199">
        <v>7184</v>
      </c>
      <c r="H199">
        <v>35</v>
      </c>
      <c r="I199">
        <v>1</v>
      </c>
      <c r="J199">
        <v>7</v>
      </c>
      <c r="K199">
        <v>1</v>
      </c>
      <c r="L199" t="inlineStr">
        <is>
          <t>short-drama</t>
        </is>
      </c>
      <c r="M199" t="inlineStr">
        <is>
          <t>complete</t>
        </is>
      </c>
      <c r="N199"/>
      <c r="O199" t="inlineStr">
        <is>
          <t>SDRUN-20261008-102852</t>
        </is>
      </c>
      <c r="P199" s="3">
        <v>46303.546585648146</v>
      </c>
      <c r="Q199" t="inlineStr">
        <is>
          <t>SR-000189</t>
        </is>
      </c>
      <c r="R199" t="inlineStr">
        <is>
          <t>dramavault163</t>
        </is>
      </c>
      <c r="S199" t="inlineStr">
        <is>
          <t>#LoveAfterDivorceMyExHusbandWantsMeBack  He thought she would always wait at home. Then he saw her celebrating freedom in front of everyone. 🔥🥂 ✨ Download the MoboReels app. 👉 Copy the code [246BUA] and search it. 👀 A huge number of short dramas are waiting for you to explore. 🌈 #ShortDrama #DivorceRevenge #FemaleLead #MoboReels</t>
        </is>
      </c>
    </row>
    <row r="200" ht="25.5" customHeight="1">
      <c r="A200" t="inlineStr">
        <is>
          <t>7682989769931918605</t>
        </is>
      </c>
      <c r="B200" s="3">
        <v>46273.46908564815</v>
      </c>
      <c r="C200" t="inlineStr">
        <is>
          <t>dramavault163</t>
        </is>
      </c>
      <c r="D200" s="4">
        <v>46303</v>
      </c>
      <c r="E200" s="3">
        <v>46303.437210648146</v>
      </c>
      <c r="F200" s="2" t="str">
        <f>=HYPERLINK("https://www.tiktok.com/@dramavault163/video/7682989769931918605", "https://www.tiktok.com/@dramavault163/video/7682989769931918605")</f>
        <v>https://www.tiktok.com/@dramavault163/video/7682989769931918605</v>
      </c>
      <c r="G200">
        <v>3978</v>
      </c>
      <c r="H200">
        <v>26</v>
      </c>
      <c r="I200">
        <v>0</v>
      </c>
      <c r="J200">
        <v>6</v>
      </c>
      <c r="K200">
        <v>0</v>
      </c>
      <c r="L200" t="inlineStr">
        <is>
          <t>short-drama</t>
        </is>
      </c>
      <c r="M200" t="inlineStr">
        <is>
          <t>complete</t>
        </is>
      </c>
      <c r="N200"/>
      <c r="O200" t="inlineStr">
        <is>
          <t>SDRUN-20261008-102852</t>
        </is>
      </c>
      <c r="P200" s="3">
        <v>46303.546585648146</v>
      </c>
      <c r="Q200" t="inlineStr">
        <is>
          <t>SR-000190</t>
        </is>
      </c>
      <c r="R200" t="inlineStr">
        <is>
          <t>dramavault163</t>
        </is>
      </c>
      <c r="S200" t="inlineStr">
        <is>
          <t>#LoveAfterDivorceMyExHusbandWantsMeBack  His favorite woman tries to make her jealous—but the wife’s ruthless response leaves her speechless. ☕🔥 ✨ Download the MoboReels app. 👉 Copy the code [246BUA] and search it. 👀 A huge number of short dramas are waiting for you to explore. 🌈 #ShortDrama #LoveTriangle #RevengeDrama #MoboReels</t>
        </is>
      </c>
    </row>
    <row r="201" ht="25.5" customHeight="1">
      <c r="A201" t="inlineStr">
        <is>
          <t>7683114034077519117</t>
        </is>
      </c>
      <c r="B201" s="3">
        <v>46273.785358796296</v>
      </c>
      <c r="C201" t="inlineStr">
        <is>
          <t>dramavault163</t>
        </is>
      </c>
      <c r="D201" s="4">
        <v>46303</v>
      </c>
      <c r="E201" s="3">
        <v>46303.437210648146</v>
      </c>
      <c r="F201" s="2" t="str">
        <f>=HYPERLINK("https://www.tiktok.com/@dramavault163/video/7683114034077519117", "https://www.tiktok.com/@dramavault163/video/7683114034077519117")</f>
        <v>https://www.tiktok.com/@dramavault163/video/7683114034077519117</v>
      </c>
      <c r="G201">
        <v>59500</v>
      </c>
      <c r="H201">
        <v>559</v>
      </c>
      <c r="I201">
        <v>15</v>
      </c>
      <c r="J201">
        <v>61</v>
      </c>
      <c r="K201">
        <v>13</v>
      </c>
      <c r="L201" t="inlineStr">
        <is>
          <t>short-drama</t>
        </is>
      </c>
      <c r="M201" t="inlineStr">
        <is>
          <t>complete</t>
        </is>
      </c>
      <c r="N201"/>
      <c r="O201" t="inlineStr">
        <is>
          <t>SDRUN-20261008-102852</t>
        </is>
      </c>
      <c r="P201" s="3">
        <v>46303.546585648146</v>
      </c>
      <c r="Q201" t="inlineStr">
        <is>
          <t>SR-000191</t>
        </is>
      </c>
      <c r="R201" t="inlineStr">
        <is>
          <t>dramavault163</t>
        </is>
      </c>
      <c r="S201" t="inlineStr">
        <is>
          <t>#SentAsASacrificeSheBecameTheQueen  Sent As A Sacrifice, She Became The Queen EP1 Her own family switches the sacrifice list—and sends her to die for the sins they blame on her mother. 💔👑 ✨ Download the MoboReels app. 👉 Copy the code [254DKG] and search it. 👀 A huge number of short dramas are waiting for you to explore. 🌈 #ShortDrama #FantasyDrama #FamilyBetrayal #MoboReels</t>
        </is>
      </c>
    </row>
    <row r="202" ht="25.5" customHeight="1">
      <c r="A202" t="inlineStr">
        <is>
          <t>7683091093302430989</t>
        </is>
      </c>
      <c r="B202" s="3">
        <v>46273.802083333336</v>
      </c>
      <c r="C202" t="inlineStr">
        <is>
          <t>dramadetour0</t>
        </is>
      </c>
      <c r="D202" s="4">
        <v>46303</v>
      </c>
      <c r="E202" s="3">
        <v>46303.437210648146</v>
      </c>
      <c r="F202" s="2" t="str">
        <f>=HYPERLINK("https://www.tiktok.com/@dramadetour0/video/7683091093302430989", "https://www.tiktok.com/@dramadetour0/video/7683091093302430989")</f>
        <v>https://www.tiktok.com/@dramadetour0/video/7683091093302430989</v>
      </c>
      <c r="G202">
        <v>514</v>
      </c>
      <c r="H202">
        <v>11</v>
      </c>
      <c r="I202">
        <v>0</v>
      </c>
      <c r="J202">
        <v>6</v>
      </c>
      <c r="K202">
        <v>1</v>
      </c>
      <c r="L202" t="inlineStr">
        <is>
          <t>short-drama</t>
        </is>
      </c>
      <c r="M202" t="inlineStr">
        <is>
          <t>complete</t>
        </is>
      </c>
      <c r="N202"/>
      <c r="O202" t="inlineStr">
        <is>
          <t>SDRUN-20261008-102852</t>
        </is>
      </c>
      <c r="P202" s="3">
        <v>46303.546585648146</v>
      </c>
      <c r="Q202" t="inlineStr">
        <is>
          <t>SR-000192</t>
        </is>
      </c>
      <c r="R202" t="inlineStr">
        <is>
          <t>dramadetour0</t>
        </is>
      </c>
      <c r="S202" t="inlineStr">
        <is>
          <t xml:space="preserve">⭐️Watch The Don Let Me Burn on Reelshort  🔥 Link in Bio to watch  🔍 Search 4122457 on ReelShort  #reelshort #shortdrama #aidrama #dramaclip #goviral </t>
        </is>
      </c>
    </row>
    <row r="203" ht="25.5" customHeight="1">
      <c r="A203" t="inlineStr">
        <is>
          <t>7682731570590960927</t>
        </is>
      </c>
      <c r="B203" s="3">
        <v>46273.8125</v>
      </c>
      <c r="C203" t="inlineStr">
        <is>
          <t>shirley5278789</t>
        </is>
      </c>
      <c r="D203" s="4">
        <v>46303</v>
      </c>
      <c r="E203" s="3">
        <v>46303.437210648146</v>
      </c>
      <c r="F203" s="2" t="str">
        <f>=HYPERLINK("https://www.tiktok.com/@shirley5278789/video/7682731570590960927", "https://www.tiktok.com/@shirley5278789/video/7682731570590960927")</f>
        <v>https://www.tiktok.com/@shirley5278789/video/7682731570590960927</v>
      </c>
      <c r="G203">
        <v>24600</v>
      </c>
      <c r="H203">
        <v>215</v>
      </c>
      <c r="I203">
        <v>2</v>
      </c>
      <c r="J203">
        <v>29</v>
      </c>
      <c r="K203">
        <v>4</v>
      </c>
      <c r="L203" t="inlineStr">
        <is>
          <t>short-drama</t>
        </is>
      </c>
      <c r="M203" t="inlineStr">
        <is>
          <t>complete</t>
        </is>
      </c>
      <c r="N203"/>
      <c r="O203" t="inlineStr">
        <is>
          <t>SDRUN-20261008-102852</t>
        </is>
      </c>
      <c r="P203" s="3">
        <v>46303.546585648146</v>
      </c>
      <c r="Q203" t="inlineStr">
        <is>
          <t>SR-000183</t>
        </is>
      </c>
      <c r="R203" t="inlineStr">
        <is>
          <t>shirley5278789</t>
        </is>
      </c>
      <c r="S203" t="inlineStr">
        <is>
          <t>Contrató a una novia falsa sin saber que era la misma leyenda culinaria de la que llevaba años enamorado. 💍🔥 🌟 Continúa la historia aquí 👉 Encuentra la serie completa en “ReelShort” 🔍 Busca el código “4152900” ✨ #Drama #SerieCorta #NoviaFalsa #Romance #ReelShort</t>
        </is>
      </c>
    </row>
    <row r="204" ht="25.5" customHeight="1">
      <c r="A204" t="inlineStr">
        <is>
          <t>7682715201778617630</t>
        </is>
      </c>
      <c r="B204" s="3">
        <v>46273.84027777778</v>
      </c>
      <c r="C204" t="inlineStr">
        <is>
          <t>jolienqaq</t>
        </is>
      </c>
      <c r="D204" s="4">
        <v>46303</v>
      </c>
      <c r="E204" s="3">
        <v>46303.437210648146</v>
      </c>
      <c r="F204" s="2" t="str">
        <f>=HYPERLINK("https://www.tiktok.com/@jolienqaq/video/7682715201778617630", "https://www.tiktok.com/@jolienqaq/video/7682715201778617630")</f>
        <v>https://www.tiktok.com/@jolienqaq/video/7682715201778617630</v>
      </c>
      <c r="G204">
        <v>8236</v>
      </c>
      <c r="H204">
        <v>39</v>
      </c>
      <c r="I204">
        <v>0</v>
      </c>
      <c r="J204">
        <v>12</v>
      </c>
      <c r="K204">
        <v>0</v>
      </c>
      <c r="L204" t="inlineStr">
        <is>
          <t>short-drama</t>
        </is>
      </c>
      <c r="M204" t="inlineStr">
        <is>
          <t>complete</t>
        </is>
      </c>
      <c r="N204"/>
      <c r="O204" t="inlineStr">
        <is>
          <t>SDRUN-20261008-102852</t>
        </is>
      </c>
      <c r="P204" s="3">
        <v>46303.546585648146</v>
      </c>
      <c r="Q204" t="inlineStr">
        <is>
          <t>SR-000179</t>
        </is>
      </c>
      <c r="R204" t="inlineStr">
        <is>
          <t>jolienqaq</t>
        </is>
      </c>
      <c r="S204" t="inlineStr">
        <is>
          <t xml:space="preserve">3. His First Real Test Forced to choose between returning to war and protecting a man he despises, Tristan gets his answer when armed intruders storm the club. ✨ Full story: link in bio 📱 Watch the full series on the ReelShort app 🔍 Search "4453254" to enjoy every episode ✨ #SaltKiss #lgbt #bldramas #shortdrama #reelshort </t>
        </is>
      </c>
    </row>
    <row r="205" ht="25.5" customHeight="1">
      <c r="A205" t="inlineStr">
        <is>
          <t>7683106470963039501</t>
        </is>
      </c>
      <c r="B205" s="3">
        <v>46273.85972222222</v>
      </c>
      <c r="C205" t="inlineStr">
        <is>
          <t>dramaexpedition</t>
        </is>
      </c>
      <c r="D205" s="4">
        <v>46303</v>
      </c>
      <c r="E205" s="3">
        <v>46303.437210648146</v>
      </c>
      <c r="F205" s="2" t="str">
        <f>=HYPERLINK("https://www.tiktok.com/@dramaexpedition/video/7683106470963039501", "https://www.tiktok.com/@dramaexpedition/video/7683106470963039501")</f>
        <v>https://www.tiktok.com/@dramaexpedition/video/7683106470963039501</v>
      </c>
      <c r="G205">
        <v>172</v>
      </c>
      <c r="H205">
        <v>0</v>
      </c>
      <c r="I205">
        <v>0</v>
      </c>
      <c r="J205">
        <v>0</v>
      </c>
      <c r="K205">
        <v>0</v>
      </c>
      <c r="L205" t="inlineStr">
        <is>
          <t>short-drama</t>
        </is>
      </c>
      <c r="M205" t="inlineStr">
        <is>
          <t>complete</t>
        </is>
      </c>
      <c r="N205"/>
      <c r="O205" t="inlineStr">
        <is>
          <t>SDRUN-20261008-102852</t>
        </is>
      </c>
      <c r="P205" s="3">
        <v>46303.546585648146</v>
      </c>
      <c r="Q205" t="inlineStr">
        <is>
          <t>SR-000176</t>
        </is>
      </c>
      <c r="R205" t="inlineStr">
        <is>
          <t>dramaexpedition</t>
        </is>
      </c>
      <c r="S205" t="inlineStr">
        <is>
          <t xml:space="preserve">P4 | The Poker King Returns  They think four kings guarantees victory, until the man they mocked turns over the one hand that can destroy them. ✨ Full story: link in bio  📱 Watch the full series on the ReelShort app  🔍 Search "4122552" to enjoy every episode ✨ #shortdrama #drama #dramaclip #thepokerkingreturns </t>
        </is>
      </c>
    </row>
    <row r="206" ht="25.5" customHeight="1">
      <c r="A206" t="inlineStr">
        <is>
          <t>7682700845372198157</t>
        </is>
      </c>
      <c r="B206" s="3">
        <v>46273.979166666664</v>
      </c>
      <c r="C206" t="inlineStr">
        <is>
          <t>dramaclips0364</t>
        </is>
      </c>
      <c r="D206" s="4">
        <v>46303</v>
      </c>
      <c r="E206" s="3">
        <v>46303.437210648146</v>
      </c>
      <c r="F206" s="2" t="str">
        <f>=HYPERLINK("https://www.tiktok.com/@dramaclips0364/video/7682700845372198157", "https://www.tiktok.com/@dramaclips0364/video/7682700845372198157")</f>
        <v>https://www.tiktok.com/@dramaclips0364/video/7682700845372198157</v>
      </c>
      <c r="G206">
        <v>10600</v>
      </c>
      <c r="H206">
        <v>43</v>
      </c>
      <c r="I206">
        <v>0</v>
      </c>
      <c r="J206">
        <v>12</v>
      </c>
      <c r="K206">
        <v>0</v>
      </c>
      <c r="L206" t="inlineStr">
        <is>
          <t>short-drama</t>
        </is>
      </c>
      <c r="M206" t="inlineStr">
        <is>
          <t>complete</t>
        </is>
      </c>
      <c r="N206"/>
      <c r="O206" t="inlineStr">
        <is>
          <t>SDRUN-20261008-102852</t>
        </is>
      </c>
      <c r="P206" s="3">
        <v>46303.546585648146</v>
      </c>
      <c r="Q206" t="inlineStr">
        <is>
          <t>SR-000186</t>
        </is>
      </c>
      <c r="R206" t="inlineStr">
        <is>
          <t>dramaclips0364</t>
        </is>
      </c>
      <c r="S206" t="inlineStr">
        <is>
          <t>One scandal threatens his billion-dollar empire—so the untouchable CEO gives his crisis manager one shocking order: marry me. 💍🔥 🌟 Continue the story here 👉 Find the full series on “ReelShort” 🔍 Look up “4124011” ✨ #Drama #ShortDrama #Romance #BillionaireRomance #ReelShort</t>
        </is>
      </c>
    </row>
    <row r="207" ht="25.5" customHeight="1">
      <c r="A207" t="inlineStr">
        <is>
          <t>7683094792540015885</t>
        </is>
      </c>
      <c r="B207" s="3">
        <v>46274</v>
      </c>
      <c r="C207" t="inlineStr">
        <is>
          <t>dramadetour0</t>
        </is>
      </c>
      <c r="D207" s="4">
        <v>46303</v>
      </c>
      <c r="E207" s="3">
        <v>46303.437210648146</v>
      </c>
      <c r="F207" s="2" t="str">
        <f>=HYPERLINK("https://www.tiktok.com/@dramadetour0/video/7683094792540015885", "https://www.tiktok.com/@dramadetour0/video/7683094792540015885")</f>
        <v>https://www.tiktok.com/@dramadetour0/video/7683094792540015885</v>
      </c>
      <c r="G207">
        <v>1116</v>
      </c>
      <c r="H207">
        <v>16</v>
      </c>
      <c r="I207">
        <v>0</v>
      </c>
      <c r="J207">
        <v>6</v>
      </c>
      <c r="K207">
        <v>0</v>
      </c>
      <c r="L207" t="inlineStr">
        <is>
          <t>short-drama</t>
        </is>
      </c>
      <c r="M207" t="inlineStr">
        <is>
          <t>complete</t>
        </is>
      </c>
      <c r="N207"/>
      <c r="O207" t="inlineStr">
        <is>
          <t>SDRUN-20261008-102852</t>
        </is>
      </c>
      <c r="P207" s="3">
        <v>46303.546585648146</v>
      </c>
      <c r="Q207" t="inlineStr">
        <is>
          <t>SR-000193</t>
        </is>
      </c>
      <c r="R207" t="inlineStr">
        <is>
          <t>dramadetour0</t>
        </is>
      </c>
      <c r="S207" t="inlineStr">
        <is>
          <t xml:space="preserve">⭐️Watch The Don Let Me Burn on Reelshort  🔥 Link in Bio to watch  🔍 Search 4122457 on ReelShort  #reelshort #shortdrama #aidrama #dramaclip #goviral </t>
        </is>
      </c>
    </row>
    <row r="208" ht="25.5" customHeight="1">
      <c r="A208" t="inlineStr">
        <is>
          <t>7682734873190092063</t>
        </is>
      </c>
      <c r="B208" s="3">
        <v>46274.020833333336</v>
      </c>
      <c r="C208" t="inlineStr">
        <is>
          <t>shirley5278789</t>
        </is>
      </c>
      <c r="D208" s="4">
        <v>46303</v>
      </c>
      <c r="E208" s="3">
        <v>46303.437210648146</v>
      </c>
      <c r="F208" s="2" t="str">
        <f>=HYPERLINK("https://www.tiktok.com/@shirley5278789/video/7682734873190092063", "https://www.tiktok.com/@shirley5278789/video/7682734873190092063")</f>
        <v>https://www.tiktok.com/@shirley5278789/video/7682734873190092063</v>
      </c>
      <c r="G208">
        <v>21700</v>
      </c>
      <c r="H208">
        <v>198</v>
      </c>
      <c r="I208">
        <v>1</v>
      </c>
      <c r="J208">
        <v>18</v>
      </c>
      <c r="K208">
        <v>4</v>
      </c>
      <c r="L208" t="inlineStr">
        <is>
          <t>short-drama</t>
        </is>
      </c>
      <c r="M208" t="inlineStr">
        <is>
          <t>complete</t>
        </is>
      </c>
      <c r="N208"/>
      <c r="O208" t="inlineStr">
        <is>
          <t>SDRUN-20261008-102852</t>
        </is>
      </c>
      <c r="P208" s="3">
        <v>46303.546585648146</v>
      </c>
      <c r="Q208" t="inlineStr">
        <is>
          <t>SR-000184</t>
        </is>
      </c>
      <c r="R208" t="inlineStr">
        <is>
          <t>shirley5278789</t>
        </is>
      </c>
      <c r="S208" t="inlineStr">
        <is>
          <t>Todos la llaman impostora cuando afirma que su familia posee un imperio de hoteles… pero ella está diciendo toda la verdad. 😱🏨 🌟 Continúa la historia aquí 👉 Encuentra la serie completa en “ReelShort” 🔍 Busca el código “4152900” ✨ #Drama #SerieCorta #MujerPoderosa #GiroDeTrama #ReelShort</t>
        </is>
      </c>
    </row>
    <row r="209" ht="25.5" customHeight="1">
      <c r="A209" t="inlineStr">
        <is>
          <t>7682715051190422815</t>
        </is>
      </c>
      <c r="B209" s="3">
        <v>46274.041666666664</v>
      </c>
      <c r="C209" t="inlineStr">
        <is>
          <t>jolienqaq</t>
        </is>
      </c>
      <c r="D209" s="4">
        <v>46303</v>
      </c>
      <c r="E209" s="3">
        <v>46303.437210648146</v>
      </c>
      <c r="F209" s="2" t="str">
        <f>=HYPERLINK("https://www.tiktok.com/@jolienqaq/video/7682715051190422815", "https://www.tiktok.com/@jolienqaq/video/7682715051190422815")</f>
        <v>https://www.tiktok.com/@jolienqaq/video/7682715051190422815</v>
      </c>
      <c r="G209">
        <v>1164</v>
      </c>
      <c r="H209">
        <v>12</v>
      </c>
      <c r="I209">
        <v>0</v>
      </c>
      <c r="J209">
        <v>3</v>
      </c>
      <c r="K209">
        <v>0</v>
      </c>
      <c r="L209" t="inlineStr">
        <is>
          <t>short-drama</t>
        </is>
      </c>
      <c r="M209" t="inlineStr">
        <is>
          <t>complete</t>
        </is>
      </c>
      <c r="N209"/>
      <c r="O209" t="inlineStr">
        <is>
          <t>SDRUN-20261008-102852</t>
        </is>
      </c>
      <c r="P209" s="3">
        <v>46303.546585648146</v>
      </c>
      <c r="Q209" t="inlineStr">
        <is>
          <t>SR-000180</t>
        </is>
      </c>
      <c r="R209" t="inlineStr">
        <is>
          <t>jolienqaq</t>
        </is>
      </c>
      <c r="S209" t="inlineStr">
        <is>
          <t xml:space="preserve">4. Welcome to the Lioness Tristan accepts the job but rejects Mark's private world, until the billionaire challenges everything the soldier believes about obedience and control. ✨ Full story: link in bio 📱 Watch the full series on the ReelShort app 🔍 Search "4453254" to enjoy every episode ✨ #SaltKiss #lgbt #bldramas #shortdrama #reelshort </t>
        </is>
      </c>
    </row>
    <row r="210" ht="25.5" customHeight="1">
      <c r="A210" t="inlineStr">
        <is>
          <t>7682700739633876237</t>
        </is>
      </c>
      <c r="B210" s="3">
        <v>46274.125</v>
      </c>
      <c r="C210" t="inlineStr">
        <is>
          <t>dramaclips0364</t>
        </is>
      </c>
      <c r="D210" s="4">
        <v>46303</v>
      </c>
      <c r="E210" s="3">
        <v>46303.437210648146</v>
      </c>
      <c r="F210" s="2" t="str">
        <f>=HYPERLINK("https://www.tiktok.com/@dramaclips0364/video/7682700739633876237", "https://www.tiktok.com/@dramaclips0364/video/7682700739633876237")</f>
        <v>https://www.tiktok.com/@dramaclips0364/video/7682700739633876237</v>
      </c>
      <c r="G210">
        <v>3076</v>
      </c>
      <c r="H210">
        <v>18</v>
      </c>
      <c r="I210">
        <v>4</v>
      </c>
      <c r="J210">
        <v>3</v>
      </c>
      <c r="K210">
        <v>0</v>
      </c>
      <c r="L210" t="inlineStr">
        <is>
          <t>short-drama</t>
        </is>
      </c>
      <c r="M210" t="inlineStr">
        <is>
          <t>complete</t>
        </is>
      </c>
      <c r="N210"/>
      <c r="O210" t="inlineStr">
        <is>
          <t>SDRUN-20261008-102852</t>
        </is>
      </c>
      <c r="P210" s="3">
        <v>46303.546585648146</v>
      </c>
      <c r="Q210" t="inlineStr">
        <is>
          <t>SR-000187</t>
        </is>
      </c>
      <c r="R210" t="inlineStr">
        <is>
          <t>dramaclips0364</t>
        </is>
      </c>
      <c r="S210" t="inlineStr">
        <is>
          <t>Her cruel family tries to sell her to a rich old man, but Grace has one secret they never saw coming—she is already married. 😳 🌟 Continue the story here 👉 Find the full series on “ReelShort” 🔍 Look up “4124011” ✨ #Drama #ShortDrama #Romance #FamilyDrama #ReelShort</t>
        </is>
      </c>
    </row>
    <row r="211" ht="25.5" customHeight="1">
      <c r="A211" t="inlineStr">
        <is>
          <t>7682689046501428494</t>
        </is>
      </c>
      <c r="B211" s="3">
        <v>46274.15277777778</v>
      </c>
      <c r="C211" t="inlineStr">
        <is>
          <t>dramaexpedition</t>
        </is>
      </c>
      <c r="D211" s="4">
        <v>46303</v>
      </c>
      <c r="E211" s="3">
        <v>46303.437210648146</v>
      </c>
      <c r="F211" s="2" t="str">
        <f>=HYPERLINK("https://www.tiktok.com/@dramaexpedition/video/7682689046501428494", "https://www.tiktok.com/@dramaexpedition/video/7682689046501428494")</f>
        <v>https://www.tiktok.com/@dramaexpedition/video/7682689046501428494</v>
      </c>
      <c r="G211">
        <v>297</v>
      </c>
      <c r="H211">
        <v>1</v>
      </c>
      <c r="I211">
        <v>0</v>
      </c>
      <c r="J211">
        <v>0</v>
      </c>
      <c r="K211">
        <v>0</v>
      </c>
      <c r="L211" t="inlineStr">
        <is>
          <t>short-drama</t>
        </is>
      </c>
      <c r="M211" t="inlineStr">
        <is>
          <t>complete</t>
        </is>
      </c>
      <c r="N211"/>
      <c r="O211" t="inlineStr">
        <is>
          <t>SDRUN-20261008-102852</t>
        </is>
      </c>
      <c r="P211" s="3">
        <v>46303.546585648146</v>
      </c>
      <c r="Q211" t="inlineStr">
        <is>
          <t>SR-000177</t>
        </is>
      </c>
      <c r="R211" t="inlineStr">
        <is>
          <t>dramaexpedition</t>
        </is>
      </c>
      <c r="S211" t="inlineStr">
        <is>
          <t xml:space="preserve">P5. Elena's Last Bet To save her father's casino, Elena sits at a rigged table where every lost hand costs her more than money. ✨ Full story: link in bio  📱 Watch the full series on the ReelShort app  🔍 Search "4122552" to enjoy every episode ✨ #ThePokerKingReturns #shortdrama #drama #reelshort </t>
        </is>
      </c>
    </row>
    <row r="212" ht="25.5" customHeight="1">
      <c r="A212" t="inlineStr">
        <is>
          <t>7682735350837464351</t>
        </is>
      </c>
      <c r="B212" s="3">
        <v>46274.1875</v>
      </c>
      <c r="C212" t="inlineStr">
        <is>
          <t>shirley5278789</t>
        </is>
      </c>
      <c r="D212" s="4">
        <v>46303</v>
      </c>
      <c r="E212" s="3">
        <v>46303.437210648146</v>
      </c>
      <c r="F212" s="2" t="str">
        <f>=HYPERLINK("https://www.tiktok.com/@shirley5278789/video/7682735350837464351", "https://www.tiktok.com/@shirley5278789/video/7682735350837464351")</f>
        <v>https://www.tiktok.com/@shirley5278789/video/7682735350837464351</v>
      </c>
      <c r="G212">
        <v>62700</v>
      </c>
      <c r="H212">
        <v>701</v>
      </c>
      <c r="I212">
        <v>8</v>
      </c>
      <c r="J212">
        <v>86</v>
      </c>
      <c r="K212">
        <v>11</v>
      </c>
      <c r="L212" t="inlineStr">
        <is>
          <t>short-drama</t>
        </is>
      </c>
      <c r="M212" t="inlineStr">
        <is>
          <t>complete</t>
        </is>
      </c>
      <c r="N212"/>
      <c r="O212" t="inlineStr">
        <is>
          <t>SDRUN-20261008-102852</t>
        </is>
      </c>
      <c r="P212" s="3">
        <v>46303.546585648146</v>
      </c>
      <c r="Q212" t="inlineStr">
        <is>
          <t>SR-000185</t>
        </is>
      </c>
      <c r="R212" t="inlineStr">
        <is>
          <t>shirley5278789</t>
        </is>
      </c>
      <c r="S212" t="inlineStr">
        <is>
          <t>El restaurante está a segundos de cerrar y los mejores chefs ya fracasaron. Entonces ella promete salvarlo en solo tres minutos. 🔥👩🏻‍🍳 🌟 Continúa la historia aquí 👉 Encuentra la serie completa en “ReelShort” 🔍 Busca el código “4152900” ✨ #Drama #SerieCorta #Chef #Superación #ReelShort</t>
        </is>
      </c>
    </row>
    <row r="213" ht="25.5" customHeight="1">
      <c r="A213" t="inlineStr">
        <is>
          <t>7683101212631108878</t>
        </is>
      </c>
      <c r="B213" s="3">
        <v>46274.25069444445</v>
      </c>
      <c r="C213" t="inlineStr">
        <is>
          <t>dramadetour0</t>
        </is>
      </c>
      <c r="D213" s="4">
        <v>46303</v>
      </c>
      <c r="E213" s="3">
        <v>46303.437210648146</v>
      </c>
      <c r="F213" s="2" t="str">
        <f>=HYPERLINK("https://www.tiktok.com/@dramadetour0/video/7683101212631108878", "https://www.tiktok.com/@dramadetour0/video/7683101212631108878")</f>
        <v>https://www.tiktok.com/@dramadetour0/video/7683101212631108878</v>
      </c>
      <c r="G213">
        <v>726</v>
      </c>
      <c r="H213">
        <v>16</v>
      </c>
      <c r="I213">
        <v>0</v>
      </c>
      <c r="J213">
        <v>5</v>
      </c>
      <c r="K213">
        <v>0</v>
      </c>
      <c r="L213" t="inlineStr">
        <is>
          <t>short-drama</t>
        </is>
      </c>
      <c r="M213" t="inlineStr">
        <is>
          <t>complete</t>
        </is>
      </c>
      <c r="N213"/>
      <c r="O213" t="inlineStr">
        <is>
          <t>SDRUN-20261008-102852</t>
        </is>
      </c>
      <c r="P213" s="3">
        <v>46303.546585648146</v>
      </c>
      <c r="Q213" t="inlineStr">
        <is>
          <t>SR-000195</t>
        </is>
      </c>
      <c r="R213" t="inlineStr">
        <is>
          <t>dramadetour0</t>
        </is>
      </c>
      <c r="S213" t="inlineStr">
        <is>
          <t xml:space="preserve">⭐️Watch The Don Let Me Burn on Reelshort  🔥 Link in Bio to watch  🔍 Search 4122457 on ReelShort  #reelshort #shortdrama #aidrama #dramaclip #goviral </t>
        </is>
      </c>
    </row>
    <row r="214" ht="25.5" customHeight="1">
      <c r="A214" t="inlineStr">
        <is>
          <t>7682717463657631006</t>
        </is>
      </c>
      <c r="B214" s="3">
        <v>46274.291666666664</v>
      </c>
      <c r="C214" t="inlineStr">
        <is>
          <t>jolienqaq</t>
        </is>
      </c>
      <c r="D214" s="4">
        <v>46303</v>
      </c>
      <c r="E214" s="3">
        <v>46303.437210648146</v>
      </c>
      <c r="F214" s="2" t="str">
        <f>=HYPERLINK("https://www.tiktok.com/@jolienqaq/video/7682717463657631006", "https://www.tiktok.com/@jolienqaq/video/7682717463657631006")</f>
        <v>https://www.tiktok.com/@jolienqaq/video/7682717463657631006</v>
      </c>
      <c r="G214">
        <v>1104</v>
      </c>
      <c r="H214">
        <v>9</v>
      </c>
      <c r="I214">
        <v>0</v>
      </c>
      <c r="J214">
        <v>3</v>
      </c>
      <c r="K214">
        <v>0</v>
      </c>
      <c r="L214" t="inlineStr">
        <is>
          <t>short-drama</t>
        </is>
      </c>
      <c r="M214" t="inlineStr">
        <is>
          <t>complete</t>
        </is>
      </c>
      <c r="N214"/>
      <c r="O214" t="inlineStr">
        <is>
          <t>SDRUN-20261008-102852</t>
        </is>
      </c>
      <c r="P214" s="3">
        <v>46303.546585648146</v>
      </c>
      <c r="Q214" t="inlineStr">
        <is>
          <t>SR-000181</t>
        </is>
      </c>
      <c r="R214" t="inlineStr">
        <is>
          <t>jolienqaq</t>
        </is>
      </c>
      <c r="S214" t="inlineStr">
        <is>
          <t>5. The Soldier Plays Along Ordered to blend into Mark's exclusive club, Tristan plays along until a stranger's attention leaves him trapped and losing control. ✨ Full story: link in bio 📱 Watch the full series on the ReelShort app 🔍 Search "4453254" to enjoy every episode ✨</t>
        </is>
      </c>
    </row>
    <row r="215" ht="25.5" customHeight="1">
      <c r="A215" t="inlineStr">
        <is>
          <t>7682690792938392845</t>
        </is>
      </c>
      <c r="B215" s="3">
        <v>46274.375</v>
      </c>
      <c r="C215" t="inlineStr">
        <is>
          <t>dramaexpedition</t>
        </is>
      </c>
      <c r="D215" s="4">
        <v>46303</v>
      </c>
      <c r="E215" s="3">
        <v>46303.437210648146</v>
      </c>
      <c r="F215" s="2" t="str">
        <f>=HYPERLINK("https://www.tiktok.com/@dramaexpedition/video/7682690792938392845", "https://www.tiktok.com/@dramaexpedition/video/7682690792938392845")</f>
        <v>https://www.tiktok.com/@dramaexpedition/video/7682690792938392845</v>
      </c>
      <c r="G215">
        <v>676</v>
      </c>
      <c r="H215">
        <v>15</v>
      </c>
      <c r="I215">
        <v>0</v>
      </c>
      <c r="J215">
        <v>2</v>
      </c>
      <c r="K215">
        <v>0</v>
      </c>
      <c r="L215" t="inlineStr">
        <is>
          <t>short-drama</t>
        </is>
      </c>
      <c r="M215" t="inlineStr">
        <is>
          <t>complete</t>
        </is>
      </c>
      <c r="N215"/>
      <c r="O215" t="inlineStr">
        <is>
          <t>SDRUN-20261008-102852</t>
        </is>
      </c>
      <c r="P215" s="3">
        <v>46303.546585648146</v>
      </c>
      <c r="Q215" t="inlineStr">
        <is>
          <t>SR-000178</t>
        </is>
      </c>
      <c r="R215" t="inlineStr">
        <is>
          <t>dramaexpedition</t>
        </is>
      </c>
      <c r="S215" t="inlineStr">
        <is>
          <t xml:space="preserve">P6. He Bets His Hand To save Elena, the janitor wagers his own hand against the cheaters, unaware they are facing the Poker King himself. ✨ Full story: link in bio  📱 Watch the full series on the ReelShort app  🔍 Search "4122552" to enjoy every episode ✨ #ThePokerKingReturns #shortdrama #drama #reelshort </t>
        </is>
      </c>
    </row>
    <row r="216" ht="25.5" customHeight="1">
      <c r="A216" t="inlineStr">
        <is>
          <t>7682701288353647886</t>
        </is>
      </c>
      <c r="B216" s="3">
        <v>46274.4375</v>
      </c>
      <c r="C216" t="inlineStr">
        <is>
          <t>dramaclips0364</t>
        </is>
      </c>
      <c r="D216" s="4">
        <v>46303</v>
      </c>
      <c r="E216" s="3">
        <v>46303.437210648146</v>
      </c>
      <c r="F216" s="2" t="str">
        <f>=HYPERLINK("https://www.tiktok.com/@dramaclips0364/video/7682701288353647886", "https://www.tiktok.com/@dramaclips0364/video/7682701288353647886")</f>
        <v>https://www.tiktok.com/@dramaclips0364/video/7682701288353647886</v>
      </c>
      <c r="G216">
        <v>10800</v>
      </c>
      <c r="H216">
        <v>38</v>
      </c>
      <c r="I216">
        <v>0</v>
      </c>
      <c r="J216">
        <v>7</v>
      </c>
      <c r="K216">
        <v>1</v>
      </c>
      <c r="L216" t="inlineStr">
        <is>
          <t>short-drama</t>
        </is>
      </c>
      <c r="M216" t="inlineStr">
        <is>
          <t>complete</t>
        </is>
      </c>
      <c r="N216"/>
      <c r="O216" t="inlineStr">
        <is>
          <t>SDRUN-20261008-102852</t>
        </is>
      </c>
      <c r="P216" s="3">
        <v>46303.546585648146</v>
      </c>
      <c r="Q216" t="inlineStr">
        <is>
          <t>SR-000188</t>
        </is>
      </c>
      <c r="R216" t="inlineStr">
        <is>
          <t>dramaclips0364</t>
        </is>
      </c>
      <c r="S216" t="inlineStr">
        <is>
          <t>They celebrate a billionaire’s lavish proposal gifts, convinced he chose the favored sister. The real bride is standing right in front of them. 💎👀 🌟 Continue the story here 👉 Find the full series on “ReelShort” 🔍 Look up “4124011” ✨ #Drama #ShortDrama #Billionaire #PlotTwist #ReelShort</t>
        </is>
      </c>
    </row>
    <row r="217" ht="25.5" customHeight="1">
      <c r="A217" t="inlineStr">
        <is>
          <t>7682718511197588766</t>
        </is>
      </c>
      <c r="B217" s="3">
        <v>46274.458333333336</v>
      </c>
      <c r="C217" t="inlineStr">
        <is>
          <t>jolienqaq</t>
        </is>
      </c>
      <c r="D217" s="4">
        <v>46303</v>
      </c>
      <c r="E217" s="3">
        <v>46303.437210648146</v>
      </c>
      <c r="F217" s="2" t="str">
        <f>=HYPERLINK("https://www.tiktok.com/@jolienqaq/video/7682718511197588766", "https://www.tiktok.com/@jolienqaq/video/7682718511197588766")</f>
        <v>https://www.tiktok.com/@jolienqaq/video/7682718511197588766</v>
      </c>
      <c r="G217">
        <v>1459</v>
      </c>
      <c r="H217">
        <v>15</v>
      </c>
      <c r="I217">
        <v>0</v>
      </c>
      <c r="J217">
        <v>4</v>
      </c>
      <c r="K217">
        <v>0</v>
      </c>
      <c r="L217" t="inlineStr">
        <is>
          <t>short-drama</t>
        </is>
      </c>
      <c r="M217" t="inlineStr">
        <is>
          <t>complete</t>
        </is>
      </c>
      <c r="N217"/>
      <c r="O217" t="inlineStr">
        <is>
          <t>SDRUN-20261008-102852</t>
        </is>
      </c>
      <c r="P217" s="3">
        <v>46303.546585648146</v>
      </c>
      <c r="Q217" t="inlineStr">
        <is>
          <t>SR-000182</t>
        </is>
      </c>
      <c r="R217" t="inlineStr">
        <is>
          <t>jolienqaq</t>
        </is>
      </c>
      <c r="S217" t="inlineStr">
        <is>
          <t xml:space="preserve">6. He Belongs to Me Tristan insists he belongs to no one, but Mark's jealousy erupts when another dominant tries to claim what he considers his. ✨ Full story: link in bio 📱 Watch the full series on the ReelShort app 🔍 Search "4453254" to enjoy every episode ✨ #SaltKiss #lgbt #bldramas #shortdrama </t>
        </is>
      </c>
    </row>
    <row r="218" ht="25.5" customHeight="1">
      <c r="A218" t="inlineStr">
        <is>
          <t>7683359491454176525</t>
        </is>
      </c>
      <c r="B218" s="3">
        <v>46274.48189814815</v>
      </c>
      <c r="C218" t="inlineStr">
        <is>
          <t>dramavault163</t>
        </is>
      </c>
      <c r="D218" s="4">
        <v>46303</v>
      </c>
      <c r="E218" s="3">
        <v>46303.437210648146</v>
      </c>
      <c r="F218" s="2" t="str">
        <f>=HYPERLINK("https://www.tiktok.com/@dramavault163/video/7683359491454176525", "https://www.tiktok.com/@dramavault163/video/7683359491454176525")</f>
        <v>https://www.tiktok.com/@dramavault163/video/7683359491454176525</v>
      </c>
      <c r="G218">
        <v>89600</v>
      </c>
      <c r="H218">
        <v>1263</v>
      </c>
      <c r="I218">
        <v>10</v>
      </c>
      <c r="J218">
        <v>142</v>
      </c>
      <c r="K218">
        <v>21</v>
      </c>
      <c r="L218" t="inlineStr">
        <is>
          <t>short-drama</t>
        </is>
      </c>
      <c r="M218" t="inlineStr">
        <is>
          <t>complete</t>
        </is>
      </c>
      <c r="N218"/>
      <c r="O218" t="inlineStr">
        <is>
          <t>SDRUN-20261008-102852</t>
        </is>
      </c>
      <c r="P218" s="3">
        <v>46303.546585648146</v>
      </c>
      <c r="Q218" t="inlineStr">
        <is>
          <t>SR-000196</t>
        </is>
      </c>
      <c r="R218" t="inlineStr">
        <is>
          <t>dramavault163</t>
        </is>
      </c>
      <c r="S218" t="inlineStr">
        <is>
          <t>#SentAsASacrificeSheBecameTheQueen  She tries to free a terrifying prisoner—only to discover the beast in chains is the king himself. 🦁👑 ✨ Download the MoboReels app. 👉 Copy the code [254DKG] and search it. 👀 A huge number of short dramas are waiting for you to explore. 🌈 #ShortDrama #FantasyRomance #PlotTwist #MoboReels</t>
        </is>
      </c>
    </row>
    <row r="219" ht="25.5" customHeight="1">
      <c r="A219" t="inlineStr">
        <is>
          <t>7683359631665630477</t>
        </is>
      </c>
      <c r="B219" s="3">
        <v>46274.48525462963</v>
      </c>
      <c r="C219" t="inlineStr">
        <is>
          <t>dramavault163</t>
        </is>
      </c>
      <c r="D219" s="4">
        <v>46303</v>
      </c>
      <c r="E219" s="3">
        <v>46303.437210648146</v>
      </c>
      <c r="F219" s="2" t="str">
        <f>=HYPERLINK("https://www.tiktok.com/@dramavault163/video/7683359631665630477", "https://www.tiktok.com/@dramavault163/video/7683359631665630477")</f>
        <v>https://www.tiktok.com/@dramavault163/video/7683359631665630477</v>
      </c>
      <c r="G219">
        <v>39900</v>
      </c>
      <c r="H219">
        <v>1231</v>
      </c>
      <c r="I219">
        <v>7</v>
      </c>
      <c r="J219">
        <v>103</v>
      </c>
      <c r="K219">
        <v>14</v>
      </c>
      <c r="L219" t="inlineStr">
        <is>
          <t>short-drama</t>
        </is>
      </c>
      <c r="M219" t="inlineStr">
        <is>
          <t>complete</t>
        </is>
      </c>
      <c r="N219"/>
      <c r="O219" t="inlineStr">
        <is>
          <t>SDRUN-20261008-102852</t>
        </is>
      </c>
      <c r="P219" s="3">
        <v>46303.546585648146</v>
      </c>
      <c r="Q219" t="inlineStr">
        <is>
          <t>SR-000197</t>
        </is>
      </c>
      <c r="R219" t="inlineStr">
        <is>
          <t>dramavault163</t>
        </is>
      </c>
      <c r="S219" t="inlineStr">
        <is>
          <t>#SentAsASacrificeSheBecameTheQueen  The king offers her wealth, power, and protection—but her answer is the one word he never expected. 👀🔥 ✨ Download the MoboReels app. 👉 Copy the code [254DKG] and search it. 👀 A huge number of short dramas are waiting for you to explore. 🌈 #ShortDrama #RoyalRomance #StrongFemaleLead #MoboReels</t>
        </is>
      </c>
    </row>
    <row r="220" ht="25.5" customHeight="1">
      <c r="A220" t="inlineStr">
        <is>
          <t>7683359034770050317</t>
        </is>
      </c>
      <c r="B220" s="3">
        <v>46274.51049768519</v>
      </c>
      <c r="C220" t="inlineStr">
        <is>
          <t>dramavault163</t>
        </is>
      </c>
      <c r="D220" s="4">
        <v>46303</v>
      </c>
      <c r="E220" s="3">
        <v>46303.437210648146</v>
      </c>
      <c r="F220" s="2" t="str">
        <f>=HYPERLINK("https://www.tiktok.com/@dramavault163/video/7683359034770050317", "https://www.tiktok.com/@dramavault163/video/7683359034770050317")</f>
        <v>https://www.tiktok.com/@dramavault163/video/7683359034770050317</v>
      </c>
      <c r="G220">
        <v>3829</v>
      </c>
      <c r="H220">
        <v>51</v>
      </c>
      <c r="I220">
        <v>0</v>
      </c>
      <c r="J220">
        <v>3</v>
      </c>
      <c r="K220">
        <v>0</v>
      </c>
      <c r="L220" t="inlineStr">
        <is>
          <t>short-drama</t>
        </is>
      </c>
      <c r="M220" t="inlineStr">
        <is>
          <t>complete</t>
        </is>
      </c>
      <c r="N220"/>
      <c r="O220" t="inlineStr">
        <is>
          <t>SDRUN-20261008-102852</t>
        </is>
      </c>
      <c r="P220" s="3">
        <v>46303.546585648146</v>
      </c>
      <c r="Q220" t="inlineStr">
        <is>
          <t>SR-000198</t>
        </is>
      </c>
      <c r="R220" t="inlineStr">
        <is>
          <t>dramavault163</t>
        </is>
      </c>
      <c r="S220" t="inlineStr">
        <is>
          <t>#SentAsASacrificeSheBecameTheQueen  One warning reveals the horrifying truth: none of the women brought to the palace are meant to leave alive. 😨🔥 ✨ Download the MoboReels app. 👉 Copy the code [254DKG] and search it. 👀 A huge number of short dramas are waiting for you to explore. 🌈 #ShortDrama #RoyalDrama #SurvivalDrama #MoboReels</t>
        </is>
      </c>
    </row>
    <row r="221" ht="25.5" customHeight="1">
      <c r="A221" t="inlineStr">
        <is>
          <t>7683101450846637326</t>
        </is>
      </c>
      <c r="B221" s="3">
        <v>46274.80902777778</v>
      </c>
      <c r="C221" t="inlineStr">
        <is>
          <t>dramadetour0</t>
        </is>
      </c>
      <c r="D221" s="4">
        <v>46303</v>
      </c>
      <c r="E221" s="3">
        <v>46303.437210648146</v>
      </c>
      <c r="F221" s="2" t="str">
        <f>=HYPERLINK("https://www.tiktok.com/@dramadetour0/video/7683101450846637326", "https://www.tiktok.com/@dramadetour0/video/7683101450846637326")</f>
        <v>https://www.tiktok.com/@dramadetour0/video/7683101450846637326</v>
      </c>
      <c r="G221">
        <v>340</v>
      </c>
      <c r="H221">
        <v>3</v>
      </c>
      <c r="I221">
        <v>0</v>
      </c>
      <c r="J221">
        <v>1</v>
      </c>
      <c r="K221">
        <v>0</v>
      </c>
      <c r="L221" t="inlineStr">
        <is>
          <t>short-drama</t>
        </is>
      </c>
      <c r="M221" t="inlineStr">
        <is>
          <t>complete</t>
        </is>
      </c>
      <c r="N221"/>
      <c r="O221" t="inlineStr">
        <is>
          <t>SDRUN-20261008-102852</t>
        </is>
      </c>
      <c r="P221" s="3">
        <v>46303.546585648146</v>
      </c>
      <c r="Q221" t="inlineStr">
        <is>
          <t>SR-000199</t>
        </is>
      </c>
      <c r="R221" t="inlineStr">
        <is>
          <t>dramadetour0</t>
        </is>
      </c>
      <c r="S221" t="inlineStr">
        <is>
          <t xml:space="preserve">Watch God of Olympus on Reelshort  💫Full episode link in bio 🔥Look up 4123856 on Reelshort  #olympus #aidrama #shortdrama #dramaseries </t>
        </is>
      </c>
    </row>
    <row r="222" ht="25.5" customHeight="1">
      <c r="A222" t="inlineStr">
        <is>
          <t>7683000647289031967</t>
        </is>
      </c>
      <c r="B222" s="3">
        <v>46274.8125</v>
      </c>
      <c r="C222" t="inlineStr">
        <is>
          <t>shirley5278789</t>
        </is>
      </c>
      <c r="D222" s="4">
        <v>46303</v>
      </c>
      <c r="E222" s="3">
        <v>46303.437210648146</v>
      </c>
      <c r="F222" s="2" t="str">
        <f>=HYPERLINK("https://www.tiktok.com/@shirley5278789/video/7683000647289031967", "https://www.tiktok.com/@shirley5278789/video/7683000647289031967")</f>
        <v>https://www.tiktok.com/@shirley5278789/video/7683000647289031967</v>
      </c>
      <c r="G222">
        <v>19600</v>
      </c>
      <c r="H222">
        <v>46</v>
      </c>
      <c r="I222">
        <v>0</v>
      </c>
      <c r="J222">
        <v>15</v>
      </c>
      <c r="K222">
        <v>0</v>
      </c>
      <c r="L222" t="inlineStr">
        <is>
          <t>short-drama</t>
        </is>
      </c>
      <c r="M222" t="inlineStr">
        <is>
          <t>complete</t>
        </is>
      </c>
      <c r="N222"/>
      <c r="O222" t="inlineStr">
        <is>
          <t>SDRUN-20261008-102852</t>
        </is>
      </c>
      <c r="P222" s="3">
        <v>46303.546585648146</v>
      </c>
      <c r="Q222" t="inlineStr">
        <is>
          <t>SR-000200</t>
        </is>
      </c>
      <c r="R222" t="inlineStr">
        <is>
          <t>shirley5278789</t>
        </is>
      </c>
      <c r="S222" t="inlineStr">
        <is>
          <t>Su propio padre la entrega a un temido señor de la guerra para comprar la protección de sus dragones… pero ella se niega a ser sacrificada. 🐉🔥 🌟 Continúa la historia aquí 👉 Encuentra la serie completa en “ReelShort” 🔍 Busca el código “4416061” ✨ #Drama #SerieCorta #Romance #Fantasía #ReelShort</t>
        </is>
      </c>
    </row>
    <row r="223" ht="25.5" customHeight="1">
      <c r="A223" t="inlineStr">
        <is>
          <t>7683365499136199949</t>
        </is>
      </c>
      <c r="B223" s="3">
        <v>46274.833333333336</v>
      </c>
      <c r="C223" t="inlineStr">
        <is>
          <t>dramaexpedition</t>
        </is>
      </c>
      <c r="D223" s="4">
        <v>46303</v>
      </c>
      <c r="E223" s="3">
        <v>46303.437210648146</v>
      </c>
      <c r="F223" s="2" t="str">
        <f>=HYPERLINK("https://www.tiktok.com/@dramaexpedition/video/7683365499136199949", "https://www.tiktok.com/@dramaexpedition/video/7683365499136199949")</f>
        <v>https://www.tiktok.com/@dramaexpedition/video/7683365499136199949</v>
      </c>
      <c r="G223">
        <v>12500</v>
      </c>
      <c r="H223">
        <v>39</v>
      </c>
      <c r="I223">
        <v>0</v>
      </c>
      <c r="J223">
        <v>15</v>
      </c>
      <c r="K223">
        <v>0</v>
      </c>
      <c r="L223" t="inlineStr">
        <is>
          <t>short-drama</t>
        </is>
      </c>
      <c r="M223" t="inlineStr">
        <is>
          <t>complete</t>
        </is>
      </c>
      <c r="N223"/>
      <c r="O223" t="inlineStr">
        <is>
          <t>SDRUN-20261008-102852</t>
        </is>
      </c>
      <c r="P223" s="3">
        <v>46303.546585648146</v>
      </c>
      <c r="Q223" t="inlineStr">
        <is>
          <t>SR-000201</t>
        </is>
      </c>
      <c r="R223" t="inlineStr">
        <is>
          <t>dramaexpedition</t>
        </is>
      </c>
      <c r="S223" t="inlineStr">
        <is>
          <t xml:space="preserve">Ep 2 | I Rule The Wasteland Harem #drama #shortdrama #wasteland #IRuleTheWastelandHarem  Link in Bio or search [4122615] on ReelShort </t>
        </is>
      </c>
    </row>
    <row r="224" ht="25.5" customHeight="1">
      <c r="A224" t="inlineStr">
        <is>
          <t>7683361752821599519</t>
        </is>
      </c>
      <c r="B224" s="3">
        <v>46274.875</v>
      </c>
      <c r="C224" t="inlineStr">
        <is>
          <t>jolienqaq</t>
        </is>
      </c>
      <c r="D224" s="4">
        <v>46303</v>
      </c>
      <c r="E224" s="3">
        <v>46303.437210648146</v>
      </c>
      <c r="F224" s="2" t="str">
        <f>=HYPERLINK("https://www.tiktok.com/@jolienqaq/video/7683361752821599519", "https://www.tiktok.com/@jolienqaq/video/7683361752821599519")</f>
        <v>https://www.tiktok.com/@jolienqaq/video/7683361752821599519</v>
      </c>
      <c r="G224">
        <v>5324</v>
      </c>
      <c r="H224">
        <v>72</v>
      </c>
      <c r="I224">
        <v>1</v>
      </c>
      <c r="J224">
        <v>54</v>
      </c>
      <c r="K224">
        <v>3</v>
      </c>
      <c r="L224" t="inlineStr">
        <is>
          <t>short-drama</t>
        </is>
      </c>
      <c r="M224" t="inlineStr">
        <is>
          <t>complete</t>
        </is>
      </c>
      <c r="N224"/>
      <c r="O224" t="inlineStr">
        <is>
          <t>SDRUN-20261008-102852</t>
        </is>
      </c>
      <c r="P224" s="3">
        <v>46303.546585648146</v>
      </c>
      <c r="Q224" t="inlineStr">
        <is>
          <t>SR-000202</t>
        </is>
      </c>
      <c r="R224" t="inlineStr">
        <is>
          <t>jolienqaq</t>
        </is>
      </c>
      <c r="S224" t="inlineStr">
        <is>
          <t xml:space="preserve">Ep1 | The Don’s Obsession  🌟Watch full episode link in bio 💥Look up 4485068 in Reelshort  👀 More bl dramas full episode link in bio #lgbt #bldramas #bl #shortdrama #aidrama </t>
        </is>
      </c>
    </row>
    <row r="225" ht="25.5" customHeight="1">
      <c r="A225" t="inlineStr">
        <is>
          <t>7682701078755872013</t>
        </is>
      </c>
      <c r="B225" s="3">
        <v>46274.979166666664</v>
      </c>
      <c r="C225" t="inlineStr">
        <is>
          <t>dramaclips0364</t>
        </is>
      </c>
      <c r="D225" s="4">
        <v>46303</v>
      </c>
      <c r="E225" s="3">
        <v>46303.437210648146</v>
      </c>
      <c r="F225" s="2" t="str">
        <f>=HYPERLINK("https://www.tiktok.com/@dramaclips0364/video/7682701078755872013", "https://www.tiktok.com/@dramaclips0364/video/7682701078755872013")</f>
        <v>https://www.tiktok.com/@dramaclips0364/video/7682701078755872013</v>
      </c>
      <c r="G225">
        <v>1025</v>
      </c>
      <c r="H225">
        <v>15</v>
      </c>
      <c r="I225">
        <v>0</v>
      </c>
      <c r="J225">
        <v>5</v>
      </c>
      <c r="K225">
        <v>0</v>
      </c>
      <c r="L225" t="inlineStr">
        <is>
          <t>short-drama</t>
        </is>
      </c>
      <c r="M225" t="inlineStr">
        <is>
          <t>complete</t>
        </is>
      </c>
      <c r="N225"/>
      <c r="O225" t="inlineStr">
        <is>
          <t>SDRUN-20261008-102852</t>
        </is>
      </c>
      <c r="P225" s="3">
        <v>46303.546585648146</v>
      </c>
      <c r="Q225" t="inlineStr">
        <is>
          <t>SR-000203</t>
        </is>
      </c>
      <c r="R225" t="inlineStr">
        <is>
          <t>dramaclips0364</t>
        </is>
      </c>
      <c r="S225" t="inlineStr">
        <is>
          <t>Her first night with her billionaire boss was supposed to be part of a fake marriage—until one bathroom mistake changed everything. 🔥😳 🌟 Continue the story here 👉 Find the full series on “ReelShort” 🔍 Look up “4124011” ✨ #Drama #ShortDrama #Romance #OfficeRomance #ReelShort</t>
        </is>
      </c>
    </row>
    <row r="226" ht="25.5" customHeight="1">
      <c r="A226" t="inlineStr">
        <is>
          <t>7683101522074357006</t>
        </is>
      </c>
      <c r="B226" s="3">
        <v>46275</v>
      </c>
      <c r="C226" t="inlineStr">
        <is>
          <t>dramadetour0</t>
        </is>
      </c>
      <c r="D226" s="4">
        <v>46303</v>
      </c>
      <c r="E226" s="3">
        <v>46303.437210648146</v>
      </c>
      <c r="F226" s="2" t="str">
        <f>=HYPERLINK("https://www.tiktok.com/@dramadetour0/video/7683101522074357006", "https://www.tiktok.com/@dramadetour0/video/7683101522074357006")</f>
        <v>https://www.tiktok.com/@dramadetour0/video/7683101522074357006</v>
      </c>
      <c r="G226">
        <v>1112</v>
      </c>
      <c r="H226">
        <v>3</v>
      </c>
      <c r="I226">
        <v>0</v>
      </c>
      <c r="J226">
        <v>0</v>
      </c>
      <c r="K226">
        <v>0</v>
      </c>
      <c r="L226" t="inlineStr">
        <is>
          <t>short-drama</t>
        </is>
      </c>
      <c r="M226" t="inlineStr">
        <is>
          <t>complete</t>
        </is>
      </c>
      <c r="N226"/>
      <c r="O226" t="inlineStr">
        <is>
          <t>SDRUN-20261008-102852</t>
        </is>
      </c>
      <c r="P226" s="3">
        <v>46303.546585648146</v>
      </c>
      <c r="Q226" t="inlineStr">
        <is>
          <t>SR-000207</t>
        </is>
      </c>
      <c r="R226" t="inlineStr">
        <is>
          <t>dramadetour0</t>
        </is>
      </c>
      <c r="S226" t="inlineStr">
        <is>
          <t xml:space="preserve">Watch God of Olympus on Reelshort  💫Full episode link in bio 🔥Look up 4123856 on Reelshort  #olympus #aidrama #shortdrama #dramaseries </t>
        </is>
      </c>
    </row>
    <row r="227" ht="25.5" customHeight="1">
      <c r="A227" t="inlineStr">
        <is>
          <t>7683000656361196830</t>
        </is>
      </c>
      <c r="B227" s="3">
        <v>46275.020833333336</v>
      </c>
      <c r="C227" t="inlineStr">
        <is>
          <t>shirley5278789</t>
        </is>
      </c>
      <c r="D227" s="4">
        <v>46303</v>
      </c>
      <c r="E227" s="3">
        <v>46303.437210648146</v>
      </c>
      <c r="F227" s="2" t="str">
        <f>=HYPERLINK("https://www.tiktok.com/@shirley5278789/video/7683000656361196830", "https://www.tiktok.com/@shirley5278789/video/7683000656361196830")</f>
        <v>https://www.tiktok.com/@shirley5278789/video/7683000656361196830</v>
      </c>
      <c r="G227">
        <v>24700</v>
      </c>
      <c r="H227">
        <v>87</v>
      </c>
      <c r="I227">
        <v>0</v>
      </c>
      <c r="J227">
        <v>19</v>
      </c>
      <c r="K227">
        <v>2</v>
      </c>
      <c r="L227" t="inlineStr">
        <is>
          <t>short-drama</t>
        </is>
      </c>
      <c r="M227" t="inlineStr">
        <is>
          <t>complete</t>
        </is>
      </c>
      <c r="N227"/>
      <c r="O227" t="inlineStr">
        <is>
          <t>SDRUN-20261008-102852</t>
        </is>
      </c>
      <c r="P227" s="3">
        <v>46303.546585648146</v>
      </c>
      <c r="Q227" t="inlineStr">
        <is>
          <t>SR-000208</t>
        </is>
      </c>
      <c r="R227" t="inlineStr">
        <is>
          <t>shirley5278789</t>
        </is>
      </c>
      <c r="S227" t="inlineStr">
        <is>
          <t>Todos lo llaman monstruo, pero fue el único hombre que se atrevió a defenderla de su cruel padre. ⚔️❤️‍🔥 🌟 Continúa la historia aquí 👉 Encuentra la serie completa en “ReelShort” 🔍 Busca el código “4416061” ✨ #Drama #SerieCorta #RomanceProhibido #Guerrero #ReelShort</t>
        </is>
      </c>
    </row>
    <row r="228" ht="25.5" customHeight="1">
      <c r="A228" t="inlineStr">
        <is>
          <t>7683364489143553310</t>
        </is>
      </c>
      <c r="B228" s="3">
        <v>46275.125</v>
      </c>
      <c r="C228" t="inlineStr">
        <is>
          <t>jolienqaq</t>
        </is>
      </c>
      <c r="D228" s="4">
        <v>46303</v>
      </c>
      <c r="E228" s="3">
        <v>46303.437210648146</v>
      </c>
      <c r="F228" s="2" t="str">
        <f>=HYPERLINK("https://www.tiktok.com/@jolienqaq/video/7683364489143553310", "https://www.tiktok.com/@jolienqaq/video/7683364489143553310")</f>
        <v>https://www.tiktok.com/@jolienqaq/video/7683364489143553310</v>
      </c>
      <c r="G228">
        <v>42200</v>
      </c>
      <c r="H228">
        <v>339</v>
      </c>
      <c r="I228">
        <v>2</v>
      </c>
      <c r="J228">
        <v>208</v>
      </c>
      <c r="K228">
        <v>13</v>
      </c>
      <c r="L228" t="inlineStr">
        <is>
          <t>short-drama</t>
        </is>
      </c>
      <c r="M228" t="inlineStr">
        <is>
          <t>complete</t>
        </is>
      </c>
      <c r="N228"/>
      <c r="O228" t="inlineStr">
        <is>
          <t>SDRUN-20261008-102852</t>
        </is>
      </c>
      <c r="P228" s="3">
        <v>46303.546585648146</v>
      </c>
      <c r="Q228" t="inlineStr">
        <is>
          <t>SR-000209</t>
        </is>
      </c>
      <c r="R228" t="inlineStr">
        <is>
          <t>jolienqaq</t>
        </is>
      </c>
      <c r="S228" t="inlineStr">
        <is>
          <t xml:space="preserve">Ep2 | The Don’s Obsession  🌟Watch full episode link in bio 💥Look up 4485068 in Reelshort  👀 More bl dramas full episode link in bio #gang #bldramas #bl #shortdrama #aidrama </t>
        </is>
      </c>
    </row>
    <row r="229" ht="25.5" customHeight="1">
      <c r="A229" t="inlineStr">
        <is>
          <t>7682701659335576845</t>
        </is>
      </c>
      <c r="B229" s="3">
        <v>46275.126388888886</v>
      </c>
      <c r="C229" t="inlineStr">
        <is>
          <t>dramaclips0364</t>
        </is>
      </c>
      <c r="D229" s="4">
        <v>46303</v>
      </c>
      <c r="E229" s="3">
        <v>46303.437210648146</v>
      </c>
      <c r="F229" s="2" t="str">
        <f>=HYPERLINK("https://www.tiktok.com/@dramaclips0364/video/7682701659335576845", "https://www.tiktok.com/@dramaclips0364/video/7682701659335576845")</f>
        <v>https://www.tiktok.com/@dramaclips0364/video/7682701659335576845</v>
      </c>
      <c r="G229">
        <v>1667</v>
      </c>
      <c r="H229">
        <v>15</v>
      </c>
      <c r="I229">
        <v>0</v>
      </c>
      <c r="J229">
        <v>2</v>
      </c>
      <c r="K229">
        <v>0</v>
      </c>
      <c r="L229" t="inlineStr">
        <is>
          <t>short-drama</t>
        </is>
      </c>
      <c r="M229" t="inlineStr">
        <is>
          <t>complete</t>
        </is>
      </c>
      <c r="N229"/>
      <c r="O229" t="inlineStr">
        <is>
          <t>SDRUN-20261008-102852</t>
        </is>
      </c>
      <c r="P229" s="3">
        <v>46303.546585648146</v>
      </c>
      <c r="Q229" t="inlineStr">
        <is>
          <t>SR-000210</t>
        </is>
      </c>
      <c r="R229" t="inlineStr">
        <is>
          <t>dramaclips0364</t>
        </is>
      </c>
      <c r="S229" t="inlineStr">
        <is>
          <t>The fake fiancée warns Grace to stay away from Mason, unaware he is secretly sending his real wife a diamond ring. 💍🔥 🌟 Continue the story here 👉 Find the full series on “ReelShort” 🔍 Look up “4124011” ✨ #Drama #ShortDrama #SecretMarriage #BillionaireRomance #ReelShort</t>
        </is>
      </c>
    </row>
    <row r="230" ht="25.5" customHeight="1">
      <c r="A230" t="inlineStr">
        <is>
          <t>7683001494056029470</t>
        </is>
      </c>
      <c r="B230" s="3">
        <v>46275.1875</v>
      </c>
      <c r="C230" t="inlineStr">
        <is>
          <t>shirley5278789</t>
        </is>
      </c>
      <c r="D230" s="4">
        <v>46303</v>
      </c>
      <c r="E230" s="3">
        <v>46303.437210648146</v>
      </c>
      <c r="F230" s="2" t="str">
        <f>=HYPERLINK("https://www.tiktok.com/@shirley5278789/video/7683001494056029470", "https://www.tiktok.com/@shirley5278789/video/7683001494056029470")</f>
        <v>https://www.tiktok.com/@shirley5278789/video/7683001494056029470</v>
      </c>
      <c r="G230">
        <v>4397</v>
      </c>
      <c r="H230">
        <v>19</v>
      </c>
      <c r="I230">
        <v>1</v>
      </c>
      <c r="J230">
        <v>3</v>
      </c>
      <c r="K230">
        <v>0</v>
      </c>
      <c r="L230" t="inlineStr">
        <is>
          <t>short-drama</t>
        </is>
      </c>
      <c r="M230" t="inlineStr">
        <is>
          <t>complete</t>
        </is>
      </c>
      <c r="N230"/>
      <c r="O230" t="inlineStr">
        <is>
          <t>SDRUN-20261008-102852</t>
        </is>
      </c>
      <c r="P230" s="3">
        <v>46303.546585648146</v>
      </c>
      <c r="Q230" t="inlineStr">
        <is>
          <t>SR-000211</t>
        </is>
      </c>
      <c r="R230" t="inlineStr">
        <is>
          <t>shirley5278789</t>
        </is>
      </c>
      <c r="S230" t="inlineStr">
        <is>
          <t>Su matrimonio nació de una guerra, pero cuando el dragón la reconoce como su reina, todo el Norte queda en shock. 👑🐉 🌟 Continúa la historia aquí 👉 Encuentra la serie completa en “ReelShort” 🔍 Busca el código “4416061” ✨ #Drama #SerieCorta #FantasíaRomántica #MatrimonioForzado #ReelShort</t>
        </is>
      </c>
    </row>
    <row r="231" ht="25.5" customHeight="1">
      <c r="A231" t="inlineStr">
        <is>
          <t>7683102539860036877</t>
        </is>
      </c>
      <c r="B231" s="3">
        <v>46275.270833333336</v>
      </c>
      <c r="C231" t="inlineStr">
        <is>
          <t>dramadetour0</t>
        </is>
      </c>
      <c r="D231" s="4">
        <v>46303</v>
      </c>
      <c r="E231" s="3">
        <v>46303.437210648146</v>
      </c>
      <c r="F231" s="2" t="str">
        <f>=HYPERLINK("https://www.tiktok.com/@dramadetour0/video/7683102539860036877", "https://www.tiktok.com/@dramadetour0/video/7683102539860036877")</f>
        <v>https://www.tiktok.com/@dramadetour0/video/7683102539860036877</v>
      </c>
      <c r="G231">
        <v>348</v>
      </c>
      <c r="H231">
        <v>0</v>
      </c>
      <c r="I231">
        <v>0</v>
      </c>
      <c r="J231">
        <v>0</v>
      </c>
      <c r="K231">
        <v>0</v>
      </c>
      <c r="L231" t="inlineStr">
        <is>
          <t>short-drama</t>
        </is>
      </c>
      <c r="M231" t="inlineStr">
        <is>
          <t>complete</t>
        </is>
      </c>
      <c r="N231"/>
      <c r="O231" t="inlineStr">
        <is>
          <t>SDRUN-20261008-102852</t>
        </is>
      </c>
      <c r="P231" s="3">
        <v>46303.546585648146</v>
      </c>
      <c r="Q231" t="inlineStr">
        <is>
          <t>SR-000212</t>
        </is>
      </c>
      <c r="R231" t="inlineStr">
        <is>
          <t>dramadetour0</t>
        </is>
      </c>
      <c r="S231" t="inlineStr">
        <is>
          <t xml:space="preserve">Watch God of Olympus on Reelshort  💫Full episode link in bio 🔥Look up 4123856 on Reelshort  #olympus #aidrama #shortdrama #dramaseries </t>
        </is>
      </c>
    </row>
    <row r="232" ht="25.5" customHeight="1">
      <c r="A232" t="inlineStr">
        <is>
          <t>7683366304404819231</t>
        </is>
      </c>
      <c r="B232" s="3">
        <v>46275.375</v>
      </c>
      <c r="C232" t="inlineStr">
        <is>
          <t>jolienqaq</t>
        </is>
      </c>
      <c r="D232" s="4">
        <v>46303</v>
      </c>
      <c r="E232" s="3">
        <v>46303.437210648146</v>
      </c>
      <c r="F232" s="2" t="str">
        <f>=HYPERLINK("https://www.tiktok.com/@jolienqaq/video/7683366304404819231", "https://www.tiktok.com/@jolienqaq/video/7683366304404819231")</f>
        <v>https://www.tiktok.com/@jolienqaq/video/7683366304404819231</v>
      </c>
      <c r="G232">
        <v>4720</v>
      </c>
      <c r="H232">
        <v>44</v>
      </c>
      <c r="I232">
        <v>0</v>
      </c>
      <c r="J232">
        <v>19</v>
      </c>
      <c r="K232">
        <v>1</v>
      </c>
      <c r="L232" t="inlineStr">
        <is>
          <t>short-drama</t>
        </is>
      </c>
      <c r="M232" t="inlineStr">
        <is>
          <t>complete</t>
        </is>
      </c>
      <c r="N232"/>
      <c r="O232" t="inlineStr">
        <is>
          <t>SDRUN-20261008-102852</t>
        </is>
      </c>
      <c r="P232" s="3">
        <v>46303.546585648146</v>
      </c>
      <c r="Q232" t="inlineStr">
        <is>
          <t>SR-000213</t>
        </is>
      </c>
      <c r="R232" t="inlineStr">
        <is>
          <t>jolienqaq</t>
        </is>
      </c>
      <c r="S232" t="inlineStr">
        <is>
          <t xml:space="preserve">Ep3 | The Don’s Obsession  🌟Watch full episode link in bio 💥Look up 4485068 in Reelshort  👀 More bl dramas full episode link in bio #lgbt #bldramas #bl #shortdrama #aidrama </t>
        </is>
      </c>
    </row>
    <row r="233" ht="25.5" customHeight="1">
      <c r="A233" t="inlineStr">
        <is>
          <t>7683367072587336973</t>
        </is>
      </c>
      <c r="B233" s="3">
        <v>46275.39375</v>
      </c>
      <c r="C233" t="inlineStr">
        <is>
          <t>dramaexpedition</t>
        </is>
      </c>
      <c r="D233" s="4">
        <v>46303</v>
      </c>
      <c r="E233" s="3">
        <v>46303.437210648146</v>
      </c>
      <c r="F233" s="2" t="str">
        <f>=HYPERLINK("https://www.tiktok.com/@dramaexpedition/video/7683367072587336973", "https://www.tiktok.com/@dramaexpedition/video/7683367072587336973")</f>
        <v>https://www.tiktok.com/@dramaexpedition/video/7683367072587336973</v>
      </c>
      <c r="G233">
        <v>13200</v>
      </c>
      <c r="H233">
        <v>38</v>
      </c>
      <c r="I233">
        <v>0</v>
      </c>
      <c r="J233">
        <v>20</v>
      </c>
      <c r="K233">
        <v>3</v>
      </c>
      <c r="L233" t="inlineStr">
        <is>
          <t>short-drama</t>
        </is>
      </c>
      <c r="M233" t="inlineStr">
        <is>
          <t>complete</t>
        </is>
      </c>
      <c r="N233"/>
      <c r="O233" t="inlineStr">
        <is>
          <t>SDRUN-20261008-102852</t>
        </is>
      </c>
      <c r="P233" s="3">
        <v>46303.546585648146</v>
      </c>
      <c r="Q233" t="inlineStr">
        <is>
          <t>SR-000214</t>
        </is>
      </c>
      <c r="R233" t="inlineStr">
        <is>
          <t>dramaexpedition</t>
        </is>
      </c>
      <c r="S233" t="inlineStr">
        <is>
          <t xml:space="preserve">Ep 3 | I Rule The Wasteland Harem #drama #shortdrama #wasteland #IRuleTheWastelandHarem  Link in Bio or search [4122615] on ReelShort </t>
        </is>
      </c>
    </row>
    <row r="234" ht="25.5" customHeight="1">
      <c r="A234" t="inlineStr">
        <is>
          <t>7682701999967636749</t>
        </is>
      </c>
      <c r="B234" s="3">
        <v>46275.4375</v>
      </c>
      <c r="C234" t="inlineStr">
        <is>
          <t>dramaclips0364</t>
        </is>
      </c>
      <c r="D234" s="4">
        <v>46303</v>
      </c>
      <c r="E234" s="3">
        <v>46303.437210648146</v>
      </c>
      <c r="F234" s="2" t="str">
        <f>=HYPERLINK("https://www.tiktok.com/@dramaclips0364/video/7682701999967636749", "https://www.tiktok.com/@dramaclips0364/video/7682701999967636749")</f>
        <v>https://www.tiktok.com/@dramaclips0364/video/7682701999967636749</v>
      </c>
      <c r="G234">
        <v>8452</v>
      </c>
      <c r="H234">
        <v>28</v>
      </c>
      <c r="I234">
        <v>0</v>
      </c>
      <c r="J234">
        <v>5</v>
      </c>
      <c r="K234">
        <v>0</v>
      </c>
      <c r="L234" t="inlineStr">
        <is>
          <t>short-drama</t>
        </is>
      </c>
      <c r="M234" t="inlineStr">
        <is>
          <t>complete</t>
        </is>
      </c>
      <c r="N234"/>
      <c r="O234" t="inlineStr">
        <is>
          <t>SDRUN-20261008-102852</t>
        </is>
      </c>
      <c r="P234" s="3">
        <v>46303.546585648146</v>
      </c>
      <c r="Q234" t="inlineStr">
        <is>
          <t>SR-000194</t>
        </is>
      </c>
      <c r="R234" t="inlineStr">
        <is>
          <t>dramaclips0364</t>
        </is>
      </c>
      <c r="S234" t="inlineStr">
        <is>
          <t>Framed as a thief and held down by hotel staff, Grace has seconds left before the billionaire walks in and discovers everything. 😱 🌟 Continue the story here 👉 Find the full series on “ReelShort” 🔍 Look up “4124011” ✨ #Drama #ShortDrama #Revenge #HiddenIdentity #ReelShort</t>
        </is>
      </c>
    </row>
    <row r="235" ht="25.5" customHeight="1">
      <c r="A235" t="inlineStr">
        <is>
          <t>7683742956242603278</t>
        </is>
      </c>
      <c r="B235" s="3">
        <v>46275.506423611114</v>
      </c>
      <c r="C235" t="inlineStr">
        <is>
          <t>dramavault163</t>
        </is>
      </c>
      <c r="D235" s="4">
        <v>46303</v>
      </c>
      <c r="E235" s="3">
        <v>46303.437210648146</v>
      </c>
      <c r="F235" s="2" t="str">
        <f>=HYPERLINK("https://www.tiktok.com/@dramavault163/video/7683742956242603278", "https://www.tiktok.com/@dramavault163/video/7683742956242603278")</f>
        <v>https://www.tiktok.com/@dramavault163/video/7683742956242603278</v>
      </c>
      <c r="G235">
        <v>1673</v>
      </c>
      <c r="H235">
        <v>3</v>
      </c>
      <c r="I235">
        <v>0</v>
      </c>
      <c r="J235">
        <v>0</v>
      </c>
      <c r="K235">
        <v>0</v>
      </c>
      <c r="L235" t="inlineStr">
        <is>
          <t>short-drama</t>
        </is>
      </c>
      <c r="M235" t="inlineStr">
        <is>
          <t>complete</t>
        </is>
      </c>
      <c r="N235"/>
      <c r="O235" t="inlineStr">
        <is>
          <t>SDRUN-20261008-102852</t>
        </is>
      </c>
      <c r="P235" s="3">
        <v>46303.546585648146</v>
      </c>
      <c r="Q235" t="inlineStr">
        <is>
          <t>SR-000215</t>
        </is>
      </c>
      <c r="R235" t="inlineStr">
        <is>
          <t>dramavault163</t>
        </is>
      </c>
      <c r="S235" t="inlineStr">
        <is>
          <t>#IrresistibleSeductionMarriedForDeceptionLovedForReal  She was his secret wife for five years. At the airport, she finally humiliates the man who never gave her a title. 😳🔥 ✨ Download the MoboReels app. 👉 Copy the code [254DJX] and search it. 👀 A huge number of short dramas are waiting for you to explore. 🌈 #ShortDrama #RomanceDrama #SecretMarriage  #MoboReels</t>
        </is>
      </c>
    </row>
    <row r="236" ht="25.5" customHeight="1">
      <c r="A236" t="inlineStr">
        <is>
          <t>7683743684919037198</t>
        </is>
      </c>
      <c r="B236" s="3">
        <v>46275.5141087963</v>
      </c>
      <c r="C236" t="inlineStr">
        <is>
          <t>dramavault163</t>
        </is>
      </c>
      <c r="D236" s="4">
        <v>46303</v>
      </c>
      <c r="E236" s="3">
        <v>46303.437210648146</v>
      </c>
      <c r="F236" s="2" t="str">
        <f>=HYPERLINK("https://www.tiktok.com/@dramavault163/video/7683743684919037198", "https://www.tiktok.com/@dramavault163/video/7683743684919037198")</f>
        <v>https://www.tiktok.com/@dramavault163/video/7683743684919037198</v>
      </c>
      <c r="G236">
        <v>1460</v>
      </c>
      <c r="H236">
        <v>7</v>
      </c>
      <c r="I236">
        <v>0</v>
      </c>
      <c r="J236">
        <v>1</v>
      </c>
      <c r="K236">
        <v>0</v>
      </c>
      <c r="L236" t="inlineStr">
        <is>
          <t>short-drama</t>
        </is>
      </c>
      <c r="M236" t="inlineStr">
        <is>
          <t>complete</t>
        </is>
      </c>
      <c r="N236"/>
      <c r="O236" t="inlineStr">
        <is>
          <t>SDRUN-20261008-102852</t>
        </is>
      </c>
      <c r="P236" s="3">
        <v>46303.546585648146</v>
      </c>
      <c r="Q236" t="inlineStr">
        <is>
          <t>SR-000216</t>
        </is>
      </c>
      <c r="R236" t="inlineStr">
        <is>
          <t>dramavault163</t>
        </is>
      </c>
      <c r="S236" t="inlineStr">
        <is>
          <t>#IrresistibleSeductionMarriedForDeceptionLovedForReal  He forces his wife back home—only for her to find his first love acting like the lady of the house. This time, she fights back. 👀💥 ✨ Download the MoboReels app. 👉 Copy the code [254DJX] and search it. 👀 A huge number of short dramas are waiting for you to explore. 🌈 #ShortDrama #RomanceDrama #LoveTriangle #MoboReels</t>
        </is>
      </c>
    </row>
    <row r="237" ht="25.5" customHeight="1">
      <c r="A237" t="inlineStr">
        <is>
          <t>7683743116398038285</t>
        </is>
      </c>
      <c r="B237" s="3">
        <v>46275.52263888889</v>
      </c>
      <c r="C237" t="inlineStr">
        <is>
          <t>dramavault163</t>
        </is>
      </c>
      <c r="D237" s="4">
        <v>46303</v>
      </c>
      <c r="E237" s="3">
        <v>46303.437210648146</v>
      </c>
      <c r="F237" s="2" t="str">
        <f>=HYPERLINK("https://www.tiktok.com/@dramavault163/video/7683743116398038285", "https://www.tiktok.com/@dramavault163/video/7683743116398038285")</f>
        <v>https://www.tiktok.com/@dramavault163/video/7683743116398038285</v>
      </c>
      <c r="G237">
        <v>4152</v>
      </c>
      <c r="H237">
        <v>667</v>
      </c>
      <c r="I237">
        <v>1</v>
      </c>
      <c r="J237">
        <v>570</v>
      </c>
      <c r="K237">
        <v>583</v>
      </c>
      <c r="L237" t="inlineStr">
        <is>
          <t>short-drama</t>
        </is>
      </c>
      <c r="M237" t="inlineStr">
        <is>
          <t>complete</t>
        </is>
      </c>
      <c r="N237"/>
      <c r="O237" t="inlineStr">
        <is>
          <t>SDRUN-20261008-102852</t>
        </is>
      </c>
      <c r="P237" s="3">
        <v>46303.546585648146</v>
      </c>
      <c r="Q237" t="inlineStr">
        <is>
          <t>SR-000217</t>
        </is>
      </c>
      <c r="R237" t="inlineStr">
        <is>
          <t>dramavault163</t>
        </is>
      </c>
      <c r="S237" t="inlineStr">
        <is>
          <t xml:space="preserve">#IrresistibleSeductionMarriedForDeceptionLovedForReal  Her husband brings his first love into their home—then acts shocked when she finally asks for a divorce. 💔🔥 ✨ Download the MoboReels app. 👉 Copy the code [254DJX] and search it. 👀 A huge number of short dramas are waiting for you to explore. 🌈 #ShortDrama #RomanceDrama #MarriageBetrayal #MoboReels </t>
        </is>
      </c>
    </row>
    <row r="238" ht="25.5" customHeight="1">
      <c r="A238" t="inlineStr">
        <is>
          <t>7683857762345831694</t>
        </is>
      </c>
      <c r="B238" s="3">
        <v>46275.789560185185</v>
      </c>
      <c r="C238" t="inlineStr">
        <is>
          <t>dramadetour0</t>
        </is>
      </c>
      <c r="D238" s="4">
        <v>46303</v>
      </c>
      <c r="E238" s="3">
        <v>46303.437210648146</v>
      </c>
      <c r="F238" s="2" t="str">
        <f>=HYPERLINK("https://www.tiktok.com/@dramadetour0/video/7683857762345831694", "https://www.tiktok.com/@dramadetour0/video/7683857762345831694")</f>
        <v>https://www.tiktok.com/@dramadetour0/video/7683857762345831694</v>
      </c>
      <c r="G238">
        <v>1290</v>
      </c>
      <c r="H238">
        <v>23</v>
      </c>
      <c r="I238">
        <v>0</v>
      </c>
      <c r="J238">
        <v>5</v>
      </c>
      <c r="K238">
        <v>0</v>
      </c>
      <c r="L238" t="inlineStr">
        <is>
          <t>short-drama</t>
        </is>
      </c>
      <c r="M238" t="inlineStr">
        <is>
          <t>complete</t>
        </is>
      </c>
      <c r="N238"/>
      <c r="O238" t="inlineStr">
        <is>
          <t>SDRUN-20261008-102852</t>
        </is>
      </c>
      <c r="P238" s="3">
        <v>46303.546585648146</v>
      </c>
      <c r="Q238" t="inlineStr">
        <is>
          <t>SR-000218</t>
        </is>
      </c>
      <c r="R238" t="inlineStr">
        <is>
          <t>dramadetour0</t>
        </is>
      </c>
      <c r="S238" t="inlineStr">
        <is>
          <t xml:space="preserve">#TheAbandonedWifeIsAnAiTycoon  🌟 Continue the story here 👉🏻 📲 Download the "MoboReels" app, 🔍 search for "258HFQ", and watch the full series ✨! #MoboReels #shortdrama #devorce </t>
        </is>
      </c>
    </row>
    <row r="239" ht="25.5" customHeight="1">
      <c r="A239" t="inlineStr">
        <is>
          <t>7683862790469111054</t>
        </is>
      </c>
      <c r="B239" s="3">
        <v>46275.80403935185</v>
      </c>
      <c r="C239" t="inlineStr">
        <is>
          <t>dramadetour0</t>
        </is>
      </c>
      <c r="D239" s="4">
        <v>46303</v>
      </c>
      <c r="E239" s="3">
        <v>46303.437210648146</v>
      </c>
      <c r="F239" s="2" t="str">
        <f>=HYPERLINK("https://www.tiktok.com/@dramadetour0/video/7683862790469111054", "https://www.tiktok.com/@dramadetour0/video/7683862790469111054")</f>
        <v>https://www.tiktok.com/@dramadetour0/video/7683862790469111054</v>
      </c>
      <c r="G239">
        <v>727</v>
      </c>
      <c r="H239">
        <v>15</v>
      </c>
      <c r="I239">
        <v>0</v>
      </c>
      <c r="J239">
        <v>2</v>
      </c>
      <c r="K239">
        <v>0</v>
      </c>
      <c r="L239" t="inlineStr">
        <is>
          <t>short-drama</t>
        </is>
      </c>
      <c r="M239" t="inlineStr">
        <is>
          <t>complete</t>
        </is>
      </c>
      <c r="N239"/>
      <c r="O239" t="inlineStr">
        <is>
          <t>SDRUN-20261008-102852</t>
        </is>
      </c>
      <c r="P239" s="3">
        <v>46303.546585648146</v>
      </c>
      <c r="Q239" t="inlineStr">
        <is>
          <t>SR-000219</t>
        </is>
      </c>
      <c r="R239" t="inlineStr">
        <is>
          <t>dramadetour0</t>
        </is>
      </c>
      <c r="S239" t="inlineStr">
        <is>
          <t xml:space="preserve">#TheAbandonedWifeIsAnAiTycoon watch now link in bio </t>
        </is>
      </c>
    </row>
    <row r="240" ht="25.5" customHeight="1">
      <c r="A240" t="inlineStr">
        <is>
          <t>7683064109591579934</t>
        </is>
      </c>
      <c r="B240" s="3">
        <v>46275.8125</v>
      </c>
      <c r="C240" t="inlineStr">
        <is>
          <t>shirley5278789</t>
        </is>
      </c>
      <c r="D240" s="4">
        <v>46303</v>
      </c>
      <c r="E240" s="3">
        <v>46303.437210648146</v>
      </c>
      <c r="F240" s="2" t="str">
        <f>=HYPERLINK("https://www.tiktok.com/@shirley5278789/video/7683064109591579934", "https://www.tiktok.com/@shirley5278789/video/7683064109591579934")</f>
        <v>https://www.tiktok.com/@shirley5278789/video/7683064109591579934</v>
      </c>
      <c r="G240">
        <v>16300</v>
      </c>
      <c r="H240">
        <v>83</v>
      </c>
      <c r="I240">
        <v>2</v>
      </c>
      <c r="J240">
        <v>18</v>
      </c>
      <c r="K240">
        <v>6</v>
      </c>
      <c r="L240" t="inlineStr">
        <is>
          <t>short-drama</t>
        </is>
      </c>
      <c r="M240" t="inlineStr">
        <is>
          <t>complete</t>
        </is>
      </c>
      <c r="N240"/>
      <c r="O240" t="inlineStr">
        <is>
          <t>SDRUN-20261008-102852</t>
        </is>
      </c>
      <c r="P240" s="3">
        <v>46303.546585648146</v>
      </c>
      <c r="Q240" t="inlineStr">
        <is>
          <t>SR-000220</t>
        </is>
      </c>
      <c r="R240" t="inlineStr">
        <is>
          <t>shirley5278789</t>
        </is>
      </c>
      <c r="S240" t="inlineStr">
        <is>
          <t>Su hermano despertó un poder legendario… pero él no produjo ni una chispa. Ahora deberá entrar a un baño de dragón que puede despertarlo o matarlo. 🐉🔥 🌟 Continúa la historia aquí 👉 Encuentra la serie completa en “ReelShort” 🔍 Busca “4154939” ✨ #Drama #Miniserie #Fantasía #Dragones #ReelShort</t>
        </is>
      </c>
    </row>
    <row r="241" ht="25.5" customHeight="1">
      <c r="A241" t="inlineStr">
        <is>
          <t>7683868350765698318</t>
        </is>
      </c>
      <c r="B241" s="3">
        <v>46275.81821759259</v>
      </c>
      <c r="C241" t="inlineStr">
        <is>
          <t>dramadetour0</t>
        </is>
      </c>
      <c r="D241" s="4">
        <v>46303</v>
      </c>
      <c r="E241" s="3">
        <v>46303.437210648146</v>
      </c>
      <c r="F241" s="2" t="str">
        <f>=HYPERLINK("https://www.tiktok.com/@dramadetour0/video/7683868350765698318", "https://www.tiktok.com/@dramadetour0/video/7683868350765698318")</f>
        <v>https://www.tiktok.com/@dramadetour0/video/7683868350765698318</v>
      </c>
      <c r="G241">
        <v>26200</v>
      </c>
      <c r="H241">
        <v>34</v>
      </c>
      <c r="I241">
        <v>0</v>
      </c>
      <c r="J241">
        <v>4</v>
      </c>
      <c r="K241">
        <v>3</v>
      </c>
      <c r="L241" t="inlineStr">
        <is>
          <t>short-drama</t>
        </is>
      </c>
      <c r="M241" t="inlineStr">
        <is>
          <t>complete</t>
        </is>
      </c>
      <c r="N241"/>
      <c r="O241" t="inlineStr">
        <is>
          <t>SDRUN-20261008-102852</t>
        </is>
      </c>
      <c r="P241" s="3">
        <v>46303.546585648146</v>
      </c>
      <c r="Q241" t="inlineStr">
        <is>
          <t>SR-000221</t>
        </is>
      </c>
      <c r="R241" t="inlineStr">
        <is>
          <t>dramadetour0</t>
        </is>
      </c>
      <c r="S241" t="inlineStr">
        <is>
          <t>#TheAbandonedWifeIsAnAiTycoon  Look up 258HFQ to watch full episode in MoboReels app!  #aidrama #tycoon #shortdtama #ai</t>
        </is>
      </c>
    </row>
    <row r="242" ht="25.5" customHeight="1">
      <c r="A242" t="inlineStr">
        <is>
          <t>7683821650399317278</t>
        </is>
      </c>
      <c r="B242" s="3">
        <v>46275.875</v>
      </c>
      <c r="C242" t="inlineStr">
        <is>
          <t>jolienqaq</t>
        </is>
      </c>
      <c r="D242" s="4">
        <v>46303</v>
      </c>
      <c r="E242" s="3">
        <v>46303.437210648146</v>
      </c>
      <c r="F242" s="2" t="str">
        <f>=HYPERLINK("https://www.tiktok.com/@jolienqaq/video/7683821650399317278", "https://www.tiktok.com/@jolienqaq/video/7683821650399317278")</f>
        <v>https://www.tiktok.com/@jolienqaq/video/7683821650399317278</v>
      </c>
      <c r="G242">
        <v>94700</v>
      </c>
      <c r="H242">
        <v>513</v>
      </c>
      <c r="I242">
        <v>10</v>
      </c>
      <c r="J242">
        <v>242</v>
      </c>
      <c r="K242">
        <v>45</v>
      </c>
      <c r="L242" t="inlineStr">
        <is>
          <t>short-drama</t>
        </is>
      </c>
      <c r="M242" t="inlineStr">
        <is>
          <t>complete</t>
        </is>
      </c>
      <c r="N242"/>
      <c r="O242" t="inlineStr">
        <is>
          <t>SDRUN-20261008-102852</t>
        </is>
      </c>
      <c r="P242" s="3">
        <v>46303.546585648146</v>
      </c>
      <c r="Q242" t="inlineStr">
        <is>
          <t>SR-000222</t>
        </is>
      </c>
      <c r="R242" t="inlineStr">
        <is>
          <t>jolienqaq</t>
        </is>
      </c>
      <c r="S242" t="inlineStr">
        <is>
          <t xml:space="preserve">Watch ai short bl drama full series link in my bio ❤️  ✨My Racing Nemesis Kissed Me ✨ Search 4521741 in Reelshort  #bl #bldramas #shortdrama #fyppppppppppppppppppppppp </t>
        </is>
      </c>
    </row>
    <row r="243" ht="25.5" customHeight="1">
      <c r="A243" t="inlineStr">
        <is>
          <t>7683845073112534285</t>
        </is>
      </c>
      <c r="B243" s="3">
        <v>46275.87986111111</v>
      </c>
      <c r="C243" t="inlineStr">
        <is>
          <t>dramaexpedition</t>
        </is>
      </c>
      <c r="D243" s="4">
        <v>46303</v>
      </c>
      <c r="E243" s="3">
        <v>46303.437210648146</v>
      </c>
      <c r="F243" s="2" t="str">
        <f>=HYPERLINK("https://www.tiktok.com/@dramaexpedition/video/7683845073112534285", "https://www.tiktok.com/@dramaexpedition/video/7683845073112534285")</f>
        <v>https://www.tiktok.com/@dramaexpedition/video/7683845073112534285</v>
      </c>
      <c r="G243">
        <v>769</v>
      </c>
      <c r="H243">
        <v>15</v>
      </c>
      <c r="I243">
        <v>0</v>
      </c>
      <c r="J243">
        <v>2</v>
      </c>
      <c r="K243">
        <v>0</v>
      </c>
      <c r="L243" t="inlineStr">
        <is>
          <t>short-drama</t>
        </is>
      </c>
      <c r="M243" t="inlineStr">
        <is>
          <t>complete</t>
        </is>
      </c>
      <c r="N243"/>
      <c r="O243" t="inlineStr">
        <is>
          <t>SDRUN-20261008-102852</t>
        </is>
      </c>
      <c r="P243" s="3">
        <v>46303.546585648146</v>
      </c>
      <c r="Q243" t="inlineStr">
        <is>
          <t>SR-000223</t>
        </is>
      </c>
      <c r="R243" t="inlineStr">
        <is>
          <t>dramaexpedition</t>
        </is>
      </c>
      <c r="S243" t="inlineStr">
        <is>
          <t xml:space="preserve">Watch SSS-Rank:The Slum-Born Thunder God link in bio 🌟 Continue the story here 👉🏻 📲 Find the full series on the "dramabox"app 🔍 Look up "uvq73", to enjoy every episode✨! #shortdrama #aidrama #dramatiktok #dramabox </t>
        </is>
      </c>
    </row>
    <row r="244" ht="25.5" customHeight="1">
      <c r="A244" t="inlineStr">
        <is>
          <t>7683046794418244878</t>
        </is>
      </c>
      <c r="B244" s="3">
        <v>46275.958333333336</v>
      </c>
      <c r="C244" t="inlineStr">
        <is>
          <t>dramaclips0364</t>
        </is>
      </c>
      <c r="D244" s="4">
        <v>46303</v>
      </c>
      <c r="E244" s="3">
        <v>46303.437210648146</v>
      </c>
      <c r="F244" s="2" t="str">
        <f>=HYPERLINK("https://www.tiktok.com/@dramaclips0364/video/7683046794418244878", "https://www.tiktok.com/@dramaclips0364/video/7683046794418244878")</f>
        <v>https://www.tiktok.com/@dramaclips0364/video/7683046794418244878</v>
      </c>
      <c r="G244">
        <v>32600</v>
      </c>
      <c r="H244">
        <v>66</v>
      </c>
      <c r="I244">
        <v>2</v>
      </c>
      <c r="J244">
        <v>20</v>
      </c>
      <c r="K244">
        <v>0</v>
      </c>
      <c r="L244" t="inlineStr">
        <is>
          <t>short-drama</t>
        </is>
      </c>
      <c r="M244" t="inlineStr">
        <is>
          <t>complete</t>
        </is>
      </c>
      <c r="N244"/>
      <c r="O244" t="inlineStr">
        <is>
          <t>SDRUN-20261008-102852</t>
        </is>
      </c>
      <c r="P244" s="3">
        <v>46303.546585648146</v>
      </c>
      <c r="Q244" t="inlineStr">
        <is>
          <t>SR-000204</t>
        </is>
      </c>
      <c r="R244" t="inlineStr">
        <is>
          <t>dramaclips0364</t>
        </is>
      </c>
      <c r="S244" t="inlineStr">
        <is>
          <t>Armed robbers give him ten seconds to obey—but his super X-ray vision exposes every weakness before the countdown ends. 👀🔥 🌟 Continue the story here 👉 Find the full series on “ReelShort” 🔍 Look up “4433263” ✨ #Drama #ShortDrama #Superpower #ActionDrama #ReelShort</t>
        </is>
      </c>
    </row>
    <row r="245" ht="25.5" customHeight="1">
      <c r="A245" t="inlineStr">
        <is>
          <t>7683064208803532062</t>
        </is>
      </c>
      <c r="B245" s="3">
        <v>46276.020833333336</v>
      </c>
      <c r="C245" t="inlineStr">
        <is>
          <t>shirley5278789</t>
        </is>
      </c>
      <c r="D245" s="4">
        <v>46303</v>
      </c>
      <c r="E245" s="3">
        <v>46303.437210648146</v>
      </c>
      <c r="F245" s="2" t="str">
        <f>=HYPERLINK("https://www.tiktok.com/@shirley5278789/video/7683064208803532062", "https://www.tiktok.com/@shirley5278789/video/7683064208803532062")</f>
        <v>https://www.tiktok.com/@shirley5278789/video/7683064208803532062</v>
      </c>
      <c r="G245">
        <v>22600</v>
      </c>
      <c r="H245">
        <v>361</v>
      </c>
      <c r="I245">
        <v>3</v>
      </c>
      <c r="J245">
        <v>44</v>
      </c>
      <c r="K245">
        <v>8</v>
      </c>
      <c r="L245" t="inlineStr">
        <is>
          <t>short-drama</t>
        </is>
      </c>
      <c r="M245" t="inlineStr">
        <is>
          <t>complete</t>
        </is>
      </c>
      <c r="N245"/>
      <c r="O245" t="inlineStr">
        <is>
          <t>SDRUN-20261008-102852</t>
        </is>
      </c>
      <c r="P245" s="3">
        <v>46303.546585648146</v>
      </c>
      <c r="Q245" t="inlineStr">
        <is>
          <t>SR-000227</t>
        </is>
      </c>
      <c r="R245" t="inlineStr">
        <is>
          <t>shirley5278789</t>
        </is>
      </c>
      <c r="S245" t="inlineStr">
        <is>
          <t>Todos lo llamaron inútil, sin saber que sobrevivió diez años en el Valle del Dragón y despertó un poder capaz de superar a su propio maestro. ⚡🐲 🌟 Continúa la historia aquí 👉 Encuentra la serie completa en “ReelShort” 🔍 Busca “4154939” ✨ #Drama #SerieCorta #FantasíaÉpica #PoderOculto #ReelShort</t>
        </is>
      </c>
    </row>
    <row r="246" ht="25.5" customHeight="1">
      <c r="A246" t="inlineStr">
        <is>
          <t>7683847126001945869</t>
        </is>
      </c>
      <c r="B246" s="3">
        <v>46276.041666666664</v>
      </c>
      <c r="C246" t="inlineStr">
        <is>
          <t>dramaexpedition</t>
        </is>
      </c>
      <c r="D246" s="4">
        <v>46303</v>
      </c>
      <c r="E246" s="3">
        <v>46303.437210648146</v>
      </c>
      <c r="F246" s="2" t="str">
        <f>=HYPERLINK("https://www.tiktok.com/@dramaexpedition/video/7683847126001945869", "https://www.tiktok.com/@dramaexpedition/video/7683847126001945869")</f>
        <v>https://www.tiktok.com/@dramaexpedition/video/7683847126001945869</v>
      </c>
      <c r="G246">
        <v>628</v>
      </c>
      <c r="H246">
        <v>3</v>
      </c>
      <c r="I246">
        <v>0</v>
      </c>
      <c r="J246">
        <v>1</v>
      </c>
      <c r="K246">
        <v>0</v>
      </c>
      <c r="L246" t="inlineStr">
        <is>
          <t>short-drama</t>
        </is>
      </c>
      <c r="M246" t="inlineStr">
        <is>
          <t>complete</t>
        </is>
      </c>
      <c r="N246"/>
      <c r="O246" t="inlineStr">
        <is>
          <t>SDRUN-20261008-102852</t>
        </is>
      </c>
      <c r="P246" s="3">
        <v>46303.546585648146</v>
      </c>
      <c r="Q246" t="inlineStr">
        <is>
          <t>SR-000228</t>
        </is>
      </c>
      <c r="R246" t="inlineStr">
        <is>
          <t>dramaexpedition</t>
        </is>
      </c>
      <c r="S246" t="inlineStr">
        <is>
          <t xml:space="preserve">Watch SSS-Rank:The Slum-Born Thunder God link in bio 🌟 Continue the story here 👉🏻 📲 Find the full series on the "dramabox"app 🔍 Look up "uvq73", to enjoy every episode✨! #shortdrama #aidrama #dramatiktok #dramabox </t>
        </is>
      </c>
    </row>
    <row r="247" ht="25.5" customHeight="1">
      <c r="A247" t="inlineStr">
        <is>
          <t>7683821154187922718</t>
        </is>
      </c>
      <c r="B247" s="3">
        <v>46276.055555555555</v>
      </c>
      <c r="C247" t="inlineStr">
        <is>
          <t>jolienqaq</t>
        </is>
      </c>
      <c r="D247" s="4">
        <v>46303</v>
      </c>
      <c r="E247" s="3">
        <v>46303.437210648146</v>
      </c>
      <c r="F247" s="2" t="str">
        <f>=HYPERLINK("https://www.tiktok.com/@jolienqaq/video/7683821154187922718", "https://www.tiktok.com/@jolienqaq/video/7683821154187922718")</f>
        <v>https://www.tiktok.com/@jolienqaq/video/7683821154187922718</v>
      </c>
      <c r="G247">
        <v>2260</v>
      </c>
      <c r="H247">
        <v>41</v>
      </c>
      <c r="I247">
        <v>1</v>
      </c>
      <c r="J247">
        <v>9</v>
      </c>
      <c r="K247">
        <v>1</v>
      </c>
      <c r="L247" t="inlineStr">
        <is>
          <t>short-drama</t>
        </is>
      </c>
      <c r="M247" t="inlineStr">
        <is>
          <t>complete</t>
        </is>
      </c>
      <c r="N247"/>
      <c r="O247" t="inlineStr">
        <is>
          <t>SDRUN-20261008-102852</t>
        </is>
      </c>
      <c r="P247" s="3">
        <v>46303.546585648146</v>
      </c>
      <c r="Q247" t="inlineStr">
        <is>
          <t>SR-000229</t>
        </is>
      </c>
      <c r="R247" t="inlineStr">
        <is>
          <t>jolienqaq</t>
        </is>
      </c>
      <c r="S247" t="inlineStr">
        <is>
          <t xml:space="preserve">Watch ai short bl drama full series link in my bio ❤️  ✨My Racing Nemesis Kissed Me ✨ Search 4521741 in Reelshort  #bl #bldramas #shortdrama #fyppppppppppppppppppppppp </t>
        </is>
      </c>
    </row>
    <row r="248" ht="25.5" customHeight="1">
      <c r="A248" t="inlineStr">
        <is>
          <t>7683046660468952333</t>
        </is>
      </c>
      <c r="B248" s="3">
        <v>46276.135416666664</v>
      </c>
      <c r="C248" t="inlineStr">
        <is>
          <t>dramaclips0364</t>
        </is>
      </c>
      <c r="D248" s="4">
        <v>46303</v>
      </c>
      <c r="E248" s="3">
        <v>46303.437210648146</v>
      </c>
      <c r="F248" s="2" t="str">
        <f>=HYPERLINK("https://www.tiktok.com/@dramaclips0364/video/7683046660468952333", "https://www.tiktok.com/@dramaclips0364/video/7683046660468952333")</f>
        <v>https://www.tiktok.com/@dramaclips0364/video/7683046660468952333</v>
      </c>
      <c r="G248">
        <v>17000</v>
      </c>
      <c r="H248">
        <v>37</v>
      </c>
      <c r="I248">
        <v>0</v>
      </c>
      <c r="J248">
        <v>10</v>
      </c>
      <c r="K248">
        <v>4</v>
      </c>
      <c r="L248" t="inlineStr">
        <is>
          <t>short-drama</t>
        </is>
      </c>
      <c r="M248" t="inlineStr">
        <is>
          <t>complete</t>
        </is>
      </c>
      <c r="N248"/>
      <c r="O248" t="inlineStr">
        <is>
          <t>SDRUN-20261008-102852</t>
        </is>
      </c>
      <c r="P248" s="3">
        <v>46303.546585648146</v>
      </c>
      <c r="Q248" t="inlineStr">
        <is>
          <t>SR-000205</t>
        </is>
      </c>
      <c r="R248" t="inlineStr">
        <is>
          <t>dramaclips0364</t>
        </is>
      </c>
      <c r="S248" t="inlineStr">
        <is>
          <t>He sees something deadly hidden inside her throat—and warns she has only ten minutes left to live. 😳⚡ 🌟 Continue the story here 👉 Find the full series on “ReelShort” 🔍 Look up “4433263” ✨ #Drama #ShortDrama #Superpower #PlotTwist #ReelShort</t>
        </is>
      </c>
    </row>
    <row r="249" ht="25.5" customHeight="1">
      <c r="A249" t="inlineStr">
        <is>
          <t>7683064894152920350</t>
        </is>
      </c>
      <c r="B249" s="3">
        <v>46276.1875</v>
      </c>
      <c r="C249" t="inlineStr">
        <is>
          <t>shirley5278789</t>
        </is>
      </c>
      <c r="D249" s="4">
        <v>46303</v>
      </c>
      <c r="E249" s="3">
        <v>46303.437210648146</v>
      </c>
      <c r="F249" s="2" t="str">
        <f>=HYPERLINK("https://www.tiktok.com/@shirley5278789/video/7683064894152920350", "https://www.tiktok.com/@shirley5278789/video/7683064894152920350")</f>
        <v>https://www.tiktok.com/@shirley5278789/video/7683064894152920350</v>
      </c>
      <c r="G249">
        <v>6125</v>
      </c>
      <c r="H249">
        <v>42</v>
      </c>
      <c r="I249">
        <v>1</v>
      </c>
      <c r="J249">
        <v>8</v>
      </c>
      <c r="K249">
        <v>3</v>
      </c>
      <c r="L249" t="inlineStr">
        <is>
          <t>short-drama</t>
        </is>
      </c>
      <c r="M249" t="inlineStr">
        <is>
          <t>complete</t>
        </is>
      </c>
      <c r="N249"/>
      <c r="O249" t="inlineStr">
        <is>
          <t>SDRUN-20261008-102852</t>
        </is>
      </c>
      <c r="P249" s="3">
        <v>46303.546585648146</v>
      </c>
      <c r="Q249" t="inlineStr">
        <is>
          <t>SR-000230</t>
        </is>
      </c>
      <c r="R249" t="inlineStr">
        <is>
          <t>shirley5278789</t>
        </is>
      </c>
      <c r="S249" t="inlineStr">
        <is>
          <t>Regresó para demostrar su valor, pero su propia familia lo humilló y llamó basura a su pequeño dragón. No saben a quién están provocando. 😤🔥 🌟 Continúa la historia aquí 👉 Encuentra la serie completa en “ReelShort” 🔍 Busca “4154939” ✨ #Drama #Miniserie #Venganza #DramaFamiliar #ReelShort</t>
        </is>
      </c>
    </row>
    <row r="250" ht="25.5" customHeight="1">
      <c r="A250" t="inlineStr">
        <is>
          <t>7683825342494166303</t>
        </is>
      </c>
      <c r="B250" s="3">
        <v>46276.333333333336</v>
      </c>
      <c r="C250" t="inlineStr">
        <is>
          <t>jolienqaq</t>
        </is>
      </c>
      <c r="D250" s="4">
        <v>46303</v>
      </c>
      <c r="E250" s="3">
        <v>46303.437210648146</v>
      </c>
      <c r="F250" s="2" t="str">
        <f>=HYPERLINK("https://www.tiktok.com/@jolienqaq/video/7683825342494166303", "https://www.tiktok.com/@jolienqaq/video/7683825342494166303")</f>
        <v>https://www.tiktok.com/@jolienqaq/video/7683825342494166303</v>
      </c>
      <c r="G250">
        <v>2363</v>
      </c>
      <c r="H250">
        <v>35</v>
      </c>
      <c r="I250">
        <v>1</v>
      </c>
      <c r="J250">
        <v>10</v>
      </c>
      <c r="K250">
        <v>0</v>
      </c>
      <c r="L250" t="inlineStr">
        <is>
          <t>short-drama</t>
        </is>
      </c>
      <c r="M250" t="inlineStr">
        <is>
          <t>complete</t>
        </is>
      </c>
      <c r="N250"/>
      <c r="O250" t="inlineStr">
        <is>
          <t>SDRUN-20261008-102852</t>
        </is>
      </c>
      <c r="P250" s="3">
        <v>46303.546585648146</v>
      </c>
      <c r="Q250" t="inlineStr">
        <is>
          <t>SR-000231</t>
        </is>
      </c>
      <c r="R250" t="inlineStr">
        <is>
          <t>jolienqaq</t>
        </is>
      </c>
      <c r="S250" t="inlineStr">
        <is>
          <t xml:space="preserve">Watch ai short bl drama full series link in my bio ❤️  ✨My Racing Nemesis Kissed Me ✨ Search 4521741 in Reelshort  #bl #bldramas #shortdrama #fyppppppppppppppppppppppp </t>
        </is>
      </c>
    </row>
    <row r="251" ht="25.5" customHeight="1">
      <c r="A251" t="inlineStr">
        <is>
          <t>7683857285851974926</t>
        </is>
      </c>
      <c r="B251" s="3">
        <v>46276.34027777778</v>
      </c>
      <c r="C251" t="inlineStr">
        <is>
          <t>dramaexpedition</t>
        </is>
      </c>
      <c r="D251" s="4">
        <v>46303</v>
      </c>
      <c r="E251" s="3">
        <v>46303.437210648146</v>
      </c>
      <c r="F251" s="2" t="str">
        <f>=HYPERLINK("https://www.tiktok.com/@dramaexpedition/video/7683857285851974926", "https://www.tiktok.com/@dramaexpedition/video/7683857285851974926")</f>
        <v>https://www.tiktok.com/@dramaexpedition/video/7683857285851974926</v>
      </c>
      <c r="G251">
        <v>2292</v>
      </c>
      <c r="H251">
        <v>11</v>
      </c>
      <c r="I251">
        <v>0</v>
      </c>
      <c r="J251">
        <v>4</v>
      </c>
      <c r="K251">
        <v>2</v>
      </c>
      <c r="L251" t="inlineStr">
        <is>
          <t>short-drama</t>
        </is>
      </c>
      <c r="M251" t="inlineStr">
        <is>
          <t>complete</t>
        </is>
      </c>
      <c r="N251"/>
      <c r="O251" t="inlineStr">
        <is>
          <t>SDRUN-20261008-102852</t>
        </is>
      </c>
      <c r="P251" s="3">
        <v>46303.546585648146</v>
      </c>
      <c r="Q251" t="inlineStr">
        <is>
          <t>SR-000232</t>
        </is>
      </c>
      <c r="R251" t="inlineStr">
        <is>
          <t>dramaexpedition</t>
        </is>
      </c>
      <c r="S251" t="inlineStr">
        <is>
          <t xml:space="preserve">Watch SSS-Rank:The Slum-Born Thunder God link in bio 🌟 Continue the story here 👉🏻 📲 Find the full series on the "dramabox"app 🔍 Look up "uvq73", to enjoy every episode✨! #shortdrama #aidrama #dramatiktok #dramabox </t>
        </is>
      </c>
    </row>
    <row r="252" ht="25.5" customHeight="1">
      <c r="A252" t="inlineStr">
        <is>
          <t>7683048159462935822</t>
        </is>
      </c>
      <c r="B252" s="3">
        <v>46276.4375</v>
      </c>
      <c r="C252" t="inlineStr">
        <is>
          <t>dramaclips0364</t>
        </is>
      </c>
      <c r="D252" s="4">
        <v>46303</v>
      </c>
      <c r="E252" s="3">
        <v>46303.437210648146</v>
      </c>
      <c r="F252" s="2" t="str">
        <f>=HYPERLINK("https://www.tiktok.com/@dramaclips0364/video/7683048159462935822", "https://www.tiktok.com/@dramaclips0364/video/7683048159462935822")</f>
        <v>https://www.tiktok.com/@dramaclips0364/video/7683048159462935822</v>
      </c>
      <c r="G252">
        <v>28500</v>
      </c>
      <c r="H252">
        <v>62</v>
      </c>
      <c r="I252">
        <v>1</v>
      </c>
      <c r="J252">
        <v>15</v>
      </c>
      <c r="K252">
        <v>1</v>
      </c>
      <c r="L252" t="inlineStr">
        <is>
          <t>short-drama</t>
        </is>
      </c>
      <c r="M252" t="inlineStr">
        <is>
          <t>complete</t>
        </is>
      </c>
      <c r="N252"/>
      <c r="O252" t="inlineStr">
        <is>
          <t>SDRUN-20261008-102852</t>
        </is>
      </c>
      <c r="P252" s="3">
        <v>46303.546585648146</v>
      </c>
      <c r="Q252" t="inlineStr">
        <is>
          <t>SR-000206</t>
        </is>
      </c>
      <c r="R252" t="inlineStr">
        <is>
          <t>dramaclips0364</t>
        </is>
      </c>
      <c r="S252" t="inlineStr">
        <is>
          <t>They call him a poor stalker and destroy the “fake” purse—without realizing its powerful owner is about to walk in. 🔥😱 🌟 Continue the story here 👉 Find the full series on “ReelShort” 🔍 Look up “4433263” ✨ #Drama #ShortDrama #Revenge #RichVsPoor #ReelShort</t>
        </is>
      </c>
    </row>
    <row r="253" ht="25.5" customHeight="1">
      <c r="A253" t="inlineStr">
        <is>
          <t>7684104129018383629</t>
        </is>
      </c>
      <c r="B253" s="3">
        <v>46276.45348379629</v>
      </c>
      <c r="C253" t="inlineStr">
        <is>
          <t>dramavault163</t>
        </is>
      </c>
      <c r="D253" s="4">
        <v>46303</v>
      </c>
      <c r="E253" s="3">
        <v>46303.437210648146</v>
      </c>
      <c r="F253" s="2" t="str">
        <f>=HYPERLINK("https://www.tiktok.com/@dramavault163/video/7684104129018383629", "https://www.tiktok.com/@dramavault163/video/7684104129018383629")</f>
        <v>https://www.tiktok.com/@dramavault163/video/7684104129018383629</v>
      </c>
      <c r="G253">
        <v>4672</v>
      </c>
      <c r="H253">
        <v>104</v>
      </c>
      <c r="I253">
        <v>1</v>
      </c>
      <c r="J253">
        <v>11</v>
      </c>
      <c r="K253">
        <v>8</v>
      </c>
      <c r="L253" t="inlineStr">
        <is>
          <t>short-drama</t>
        </is>
      </c>
      <c r="M253" t="inlineStr">
        <is>
          <t>complete</t>
        </is>
      </c>
      <c r="N253"/>
      <c r="O253" t="inlineStr">
        <is>
          <t>SDRUN-20261008-102852</t>
        </is>
      </c>
      <c r="P253" s="3">
        <v>46303.546585648146</v>
      </c>
      <c r="Q253" t="inlineStr">
        <is>
          <t>SR-000233</t>
        </is>
      </c>
      <c r="R253" t="inlineStr">
        <is>
          <t>dramavault163</t>
        </is>
      </c>
      <c r="S253" t="inlineStr">
        <is>
          <t>#MissUrologistAndHerCeoPatient  She gives a ruthless CEO the diagnosis he never expected—then demands $80 million to keep treating him. 😳💰 ✨ Download the MoboReels app. 👉 Copy the code [258CCY] and search it. 👀 A huge number of short dramas are waiting for you to explore. 🌈 #ShortDrama #CEOromance #RomanceDrama #MoboReels</t>
        </is>
      </c>
    </row>
    <row r="254" ht="25.5" customHeight="1">
      <c r="A254" t="inlineStr">
        <is>
          <t>7684104117689617677</t>
        </is>
      </c>
      <c r="B254" s="3">
        <v>46276.45354166667</v>
      </c>
      <c r="C254" t="inlineStr">
        <is>
          <t>dramavault163</t>
        </is>
      </c>
      <c r="D254" s="4">
        <v>46303</v>
      </c>
      <c r="E254" s="3">
        <v>46303.437210648146</v>
      </c>
      <c r="F254" s="2" t="str">
        <f>=HYPERLINK("https://www.tiktok.com/@dramavault163/video/7684104117689617677", "https://www.tiktok.com/@dramavault163/video/7684104117689617677")</f>
        <v>https://www.tiktok.com/@dramavault163/video/7684104117689617677</v>
      </c>
      <c r="G254">
        <v>2402</v>
      </c>
      <c r="H254">
        <v>38</v>
      </c>
      <c r="I254">
        <v>1</v>
      </c>
      <c r="J254">
        <v>8</v>
      </c>
      <c r="K254">
        <v>5</v>
      </c>
      <c r="L254" t="inlineStr">
        <is>
          <t>short-drama</t>
        </is>
      </c>
      <c r="M254" t="inlineStr">
        <is>
          <t>complete</t>
        </is>
      </c>
      <c r="N254"/>
      <c r="O254" t="inlineStr">
        <is>
          <t>SDRUN-20261008-102852</t>
        </is>
      </c>
      <c r="P254" s="3">
        <v>46303.546585648146</v>
      </c>
      <c r="Q254" t="inlineStr">
        <is>
          <t>SR-000234</t>
        </is>
      </c>
      <c r="R254" t="inlineStr">
        <is>
          <t>dramavault163</t>
        </is>
      </c>
      <c r="S254" t="inlineStr">
        <is>
          <t>#MissUrologistAndHerCeoPatient  She arrives at a blind date hoping to scare him away—only to discover her difficult patient is the man waiting for her. 🔥💍 ✨ Download the MoboReels app. 👉 Copy the code [258CCY] and search it. 👀 A huge number of short dramas are waiting for you to explore. 🌈 #ShortDrama #BillionaireRomance #RomCom #MoboReels</t>
        </is>
      </c>
    </row>
    <row r="255" ht="25.5" customHeight="1">
      <c r="A255" t="inlineStr">
        <is>
          <t>7684104562734615821</t>
        </is>
      </c>
      <c r="B255" s="3">
        <v>46276.495775462965</v>
      </c>
      <c r="C255" t="inlineStr">
        <is>
          <t>dramavault163</t>
        </is>
      </c>
      <c r="D255" s="4">
        <v>46303</v>
      </c>
      <c r="E255" s="3">
        <v>46303.437210648146</v>
      </c>
      <c r="F255" s="2" t="str">
        <f>=HYPERLINK("https://www.tiktok.com/@dramavault163/video/7684104562734615821", "https://www.tiktok.com/@dramavault163/video/7684104562734615821")</f>
        <v>https://www.tiktok.com/@dramavault163/video/7684104562734615821</v>
      </c>
      <c r="G255">
        <v>18300</v>
      </c>
      <c r="H255">
        <v>161</v>
      </c>
      <c r="I255">
        <v>1</v>
      </c>
      <c r="J255">
        <v>13</v>
      </c>
      <c r="K255">
        <v>6</v>
      </c>
      <c r="L255" t="inlineStr">
        <is>
          <t>short-drama</t>
        </is>
      </c>
      <c r="M255" t="inlineStr">
        <is>
          <t>complete</t>
        </is>
      </c>
      <c r="N255"/>
      <c r="O255" t="inlineStr">
        <is>
          <t>SDRUN-20261008-102852</t>
        </is>
      </c>
      <c r="P255" s="3">
        <v>46303.546585648146</v>
      </c>
      <c r="Q255" t="inlineStr">
        <is>
          <t>SR-000235</t>
        </is>
      </c>
      <c r="R255" t="inlineStr">
        <is>
          <t>dramavault163</t>
        </is>
      </c>
      <c r="S255" t="inlineStr">
        <is>
          <t>#MissUrologistAndHerCeoPatient  Her secret husband catches her dining with another man—and makes sure everyone knows exactly who she belongs with. 👀🔥 ✨ Download the MoboReels app. 👉 Copy the code [258CCY] and search it. 👀 A huge number of short dramas are waiting for you to explore. 🌈 #ShortDrama #CEOromance #JealousHusband #MoboReels</t>
        </is>
      </c>
    </row>
    <row r="256" ht="25.5" customHeight="1">
      <c r="A256" t="inlineStr">
        <is>
          <t>7683065521583050015</t>
        </is>
      </c>
      <c r="B256" s="3">
        <v>46276.708333333336</v>
      </c>
      <c r="C256" t="inlineStr">
        <is>
          <t>shirley5278789</t>
        </is>
      </c>
      <c r="D256" s="4">
        <v>46303</v>
      </c>
      <c r="E256" s="3">
        <v>46303.437210648146</v>
      </c>
      <c r="F256" s="2" t="str">
        <f>=HYPERLINK("https://www.tiktok.com/@shirley5278789/video/7683065521583050015", "https://www.tiktok.com/@shirley5278789/video/7683065521583050015")</f>
        <v>https://www.tiktok.com/@shirley5278789/video/7683065521583050015</v>
      </c>
      <c r="G256">
        <v>8663</v>
      </c>
      <c r="H256">
        <v>57</v>
      </c>
      <c r="I256">
        <v>0</v>
      </c>
      <c r="J256">
        <v>10</v>
      </c>
      <c r="K256">
        <v>6</v>
      </c>
      <c r="L256" t="inlineStr">
        <is>
          <t>short-drama</t>
        </is>
      </c>
      <c r="M256" t="inlineStr">
        <is>
          <t>complete</t>
        </is>
      </c>
      <c r="N256"/>
      <c r="O256" t="inlineStr">
        <is>
          <t>SDRUN-20261008-102852</t>
        </is>
      </c>
      <c r="P256" s="3">
        <v>46303.546585648146</v>
      </c>
      <c r="Q256" t="inlineStr">
        <is>
          <t>SR-000906</t>
        </is>
      </c>
      <c r="R256" t="inlineStr">
        <is>
          <t>shirley5278789</t>
        </is>
      </c>
      <c r="S256" t="inlineStr">
        <is>
          <t>La presión de un gran dragón debía hacerlo caer de rodillas. Cuando siguió en pie, todos lo acusaron de hacer trampa. 🐉😱 🌟 Continúa la historia aquí 👉 Encuentra la serie completa en “ReelShort” 🔍 Busca “4154939” ✨ #Drama #SerieCorta #Fantasía #Superación #ReelShort</t>
        </is>
      </c>
    </row>
    <row r="257" ht="25.5" customHeight="1">
      <c r="A257" t="inlineStr">
        <is>
          <t>7684220734951951629</t>
        </is>
      </c>
      <c r="B257" s="3">
        <v>46276.768229166664</v>
      </c>
      <c r="C257" t="inlineStr">
        <is>
          <t>dramadetour0</t>
        </is>
      </c>
      <c r="D257" s="4">
        <v>46303</v>
      </c>
      <c r="E257" s="3">
        <v>46303.437210648146</v>
      </c>
      <c r="F257" s="2" t="str">
        <f>=HYPERLINK("https://www.tiktok.com/@dramadetour0/video/7684220734951951629", "https://www.tiktok.com/@dramadetour0/video/7684220734951951629")</f>
        <v>https://www.tiktok.com/@dramadetour0/video/7684220734951951629</v>
      </c>
      <c r="G257">
        <v>6702</v>
      </c>
      <c r="H257">
        <v>53</v>
      </c>
      <c r="I257">
        <v>0</v>
      </c>
      <c r="J257">
        <v>8</v>
      </c>
      <c r="K257">
        <v>0</v>
      </c>
      <c r="L257" t="inlineStr">
        <is>
          <t>short-drama</t>
        </is>
      </c>
      <c r="M257" t="inlineStr">
        <is>
          <t>complete</t>
        </is>
      </c>
      <c r="N257"/>
      <c r="O257" t="inlineStr">
        <is>
          <t>SDRUN-20261008-102852</t>
        </is>
      </c>
      <c r="P257" s="3">
        <v>46303.546585648146</v>
      </c>
      <c r="Q257" t="inlineStr">
        <is>
          <t>SR-000236</t>
        </is>
      </c>
      <c r="R257" t="inlineStr">
        <is>
          <t>dramadetour0</t>
        </is>
      </c>
      <c r="S257" t="inlineStr">
        <is>
          <t xml:space="preserve">#SheCarriedThePrimeMinistersChildAndFled  Watch now in MoboReels!  #shortdrama #aidrama #lovedrama </t>
        </is>
      </c>
    </row>
    <row r="258" ht="25.5" customHeight="1">
      <c r="A258" t="inlineStr">
        <is>
          <t>7684170849875725599</t>
        </is>
      </c>
      <c r="B258" s="3">
        <v>46276.833333333336</v>
      </c>
      <c r="C258" t="inlineStr">
        <is>
          <t>jolienqaq</t>
        </is>
      </c>
      <c r="D258" s="4">
        <v>46303</v>
      </c>
      <c r="E258" s="3">
        <v>46303.437210648146</v>
      </c>
      <c r="F258" s="2" t="str">
        <f>=HYPERLINK("https://www.tiktok.com/@jolienqaq/video/7684170849875725599", "https://www.tiktok.com/@jolienqaq/video/7684170849875725599")</f>
        <v>https://www.tiktok.com/@jolienqaq/video/7684170849875725599</v>
      </c>
      <c r="G258">
        <v>15500</v>
      </c>
      <c r="H258">
        <v>83</v>
      </c>
      <c r="I258">
        <v>0</v>
      </c>
      <c r="J258">
        <v>43</v>
      </c>
      <c r="K258">
        <v>1</v>
      </c>
      <c r="L258" t="inlineStr">
        <is>
          <t>short-drama</t>
        </is>
      </c>
      <c r="M258" t="inlineStr">
        <is>
          <t>complete</t>
        </is>
      </c>
      <c r="N258"/>
      <c r="O258" t="inlineStr">
        <is>
          <t>SDRUN-20261008-102852</t>
        </is>
      </c>
      <c r="P258" s="3">
        <v>46303.546585648146</v>
      </c>
      <c r="Q258" t="inlineStr">
        <is>
          <t>SR-000237</t>
        </is>
      </c>
      <c r="R258" t="inlineStr">
        <is>
          <t>jolienqaq</t>
        </is>
      </c>
      <c r="S258" t="inlineStr">
        <is>
          <t>Part 1 | Under One Lane 🏊‍♂️🔥 One race changes everything between two fierce rivals. Watch the full series Under One Lane—link in bio or search “4548847” in the ReelShort app. #BLDrama #BoysLove #BLShortDrama</t>
        </is>
      </c>
    </row>
    <row r="259" ht="25.5" customHeight="1">
      <c r="A259" t="inlineStr">
        <is>
          <t>7684213525941734669</t>
        </is>
      </c>
      <c r="B259" s="3">
        <v>46276.84375</v>
      </c>
      <c r="C259" t="inlineStr">
        <is>
          <t>dramadetour0</t>
        </is>
      </c>
      <c r="D259" s="4">
        <v>46303</v>
      </c>
      <c r="E259" s="3">
        <v>46303.437210648146</v>
      </c>
      <c r="F259" s="2" t="str">
        <f>=HYPERLINK("https://www.tiktok.com/@dramadetour0/video/7684213525941734669", "https://www.tiktok.com/@dramadetour0/video/7684213525941734669")</f>
        <v>https://www.tiktok.com/@dramadetour0/video/7684213525941734669</v>
      </c>
      <c r="G259">
        <v>361</v>
      </c>
      <c r="H259">
        <v>3</v>
      </c>
      <c r="I259">
        <v>0</v>
      </c>
      <c r="J259">
        <v>2</v>
      </c>
      <c r="K259">
        <v>1</v>
      </c>
      <c r="L259" t="inlineStr">
        <is>
          <t>short-drama</t>
        </is>
      </c>
      <c r="M259" t="inlineStr">
        <is>
          <t>complete</t>
        </is>
      </c>
      <c r="N259"/>
      <c r="O259" t="inlineStr">
        <is>
          <t>SDRUN-20261008-102852</t>
        </is>
      </c>
      <c r="P259" s="3">
        <v>46303.546585648146</v>
      </c>
      <c r="Q259" t="inlineStr">
        <is>
          <t>SR-000238</t>
        </is>
      </c>
      <c r="R259" t="inlineStr">
        <is>
          <t>dramadetour0</t>
        </is>
      </c>
      <c r="S259" t="inlineStr">
        <is>
          <t xml:space="preserve">Part 1 | In Bed with My Brother-in-Law 🔥 She caught her groom cheating on their wedding day—so she chose the most dangerous kind of revenge. But the stranger she picked wasn’t who she thought he was. Watch the full series In Bed with My Brother-in-Law—link in bio or search “4566473” in the ReelShort app. #drama #aidrama #brotherinlaw #shortdrama #mafiaromance </t>
        </is>
      </c>
    </row>
    <row r="260" ht="25.5" customHeight="1">
      <c r="A260" t="inlineStr">
        <is>
          <t>7684199372350901518</t>
        </is>
      </c>
      <c r="B260" s="3">
        <v>46276.84861111111</v>
      </c>
      <c r="C260" t="inlineStr">
        <is>
          <t>dramavault163</t>
        </is>
      </c>
      <c r="D260" s="4">
        <v>46303</v>
      </c>
      <c r="E260" s="3">
        <v>46303.437210648146</v>
      </c>
      <c r="F260" s="2" t="str">
        <f>=HYPERLINK("https://www.tiktok.com/@dramavault163/video/7684199372350901518", "https://www.tiktok.com/@dramavault163/video/7684199372350901518")</f>
        <v>https://www.tiktok.com/@dramavault163/video/7684199372350901518</v>
      </c>
      <c r="G260">
        <v>45900</v>
      </c>
      <c r="H260">
        <v>131</v>
      </c>
      <c r="I260">
        <v>0</v>
      </c>
      <c r="J260">
        <v>58</v>
      </c>
      <c r="K260">
        <v>5</v>
      </c>
      <c r="L260" t="inlineStr">
        <is>
          <t>short-drama</t>
        </is>
      </c>
      <c r="M260" t="inlineStr">
        <is>
          <t>complete</t>
        </is>
      </c>
      <c r="N260"/>
      <c r="O260" t="inlineStr">
        <is>
          <t>SDRUN-20261008-102852</t>
        </is>
      </c>
      <c r="P260" s="3">
        <v>46303.546585648146</v>
      </c>
      <c r="Q260" t="inlineStr">
        <is>
          <t>SR-000907</t>
        </is>
      </c>
      <c r="R260" t="inlineStr">
        <is>
          <t>dramavault163</t>
        </is>
      </c>
      <c r="S260" t="inlineStr">
        <is>
          <t>She discovers she's carrying the mob boss's twins—then her own father tries to trade her for her brother's debt. 😳💔 🌟 Continue the story here 👉 Find the full series on “ReelShort” 🔍 Look up “4560014” ✨ #ShortDrama #MafiaDrama #PregnancyDrama #Betrayal #ReelShort</t>
        </is>
      </c>
    </row>
    <row r="261" ht="25.5" customHeight="1">
      <c r="A261" t="inlineStr">
        <is>
          <t>7684206615741893901</t>
        </is>
      </c>
      <c r="B261" s="3">
        <v>46276.86666666667</v>
      </c>
      <c r="C261" t="inlineStr">
        <is>
          <t>dramaexpedition</t>
        </is>
      </c>
      <c r="D261" s="4">
        <v>46303</v>
      </c>
      <c r="E261" s="3">
        <v>46303.437210648146</v>
      </c>
      <c r="F261" s="2" t="str">
        <f>=HYPERLINK("https://www.tiktok.com/@dramaexpedition/video/7684206615741893901", "https://www.tiktok.com/@dramaexpedition/video/7684206615741893901")</f>
        <v>https://www.tiktok.com/@dramaexpedition/video/7684206615741893901</v>
      </c>
      <c r="G261">
        <v>4101</v>
      </c>
      <c r="H261">
        <v>36</v>
      </c>
      <c r="I261">
        <v>1</v>
      </c>
      <c r="J261">
        <v>9</v>
      </c>
      <c r="K261">
        <v>1</v>
      </c>
      <c r="L261" t="inlineStr">
        <is>
          <t>short-drama</t>
        </is>
      </c>
      <c r="M261" t="inlineStr">
        <is>
          <t>complete</t>
        </is>
      </c>
      <c r="N261"/>
      <c r="O261" t="inlineStr">
        <is>
          <t>SDRUN-20261008-102852</t>
        </is>
      </c>
      <c r="P261" s="3">
        <v>46303.546585648146</v>
      </c>
      <c r="Q261" t="inlineStr">
        <is>
          <t>SR-000239</t>
        </is>
      </c>
      <c r="R261" t="inlineStr">
        <is>
          <t>dramaexpedition</t>
        </is>
      </c>
      <c r="S261" t="inlineStr">
        <is>
          <t xml:space="preserve">Part 1 | Abandoned Pawn, Unrivaled Dragon King 🔥 They called Owen worthless when his dragon power failed to awaken. Then his own father sent him somewhere he might not survive. Watch the full series Abandoned Pawn, Unrivaled Dragon King—search “4566175” in the ReelShort app. #ReelShort #Drama #AIDrama #FantasyDrama #dragon </t>
        </is>
      </c>
    </row>
    <row r="262" ht="25.5" customHeight="1">
      <c r="A262" t="inlineStr">
        <is>
          <t>7683066362326945054</t>
        </is>
      </c>
      <c r="B262" s="3">
        <v>46276.875</v>
      </c>
      <c r="C262" t="inlineStr">
        <is>
          <t>shirley5278789</t>
        </is>
      </c>
      <c r="D262" s="4">
        <v>46303</v>
      </c>
      <c r="E262" s="3">
        <v>46303.437210648146</v>
      </c>
      <c r="F262" s="2" t="str">
        <f>=HYPERLINK("https://www.tiktok.com/@shirley5278789/video/7683066362326945054", "https://www.tiktok.com/@shirley5278789/video/7683066362326945054")</f>
        <v>https://www.tiktok.com/@shirley5278789/video/7683066362326945054</v>
      </c>
      <c r="G262">
        <v>11100</v>
      </c>
      <c r="H262">
        <v>66</v>
      </c>
      <c r="I262">
        <v>0</v>
      </c>
      <c r="J262">
        <v>9</v>
      </c>
      <c r="K262">
        <v>2</v>
      </c>
      <c r="L262" t="inlineStr">
        <is>
          <t>short-drama</t>
        </is>
      </c>
      <c r="M262" t="inlineStr">
        <is>
          <t>complete</t>
        </is>
      </c>
      <c r="N262"/>
      <c r="O262" t="inlineStr">
        <is>
          <t>SDRUN-20261008-102852</t>
        </is>
      </c>
      <c r="P262" s="3">
        <v>46303.546585648146</v>
      </c>
      <c r="Q262" t="inlineStr">
        <is>
          <t>SR-000908</t>
        </is>
      </c>
      <c r="R262" t="inlineStr">
        <is>
          <t>shirley5278789</t>
        </is>
      </c>
      <c r="S262" t="inlineStr">
        <is>
          <t>Su padre lo culpó por la muerte de su madre y lo expulsó de la familia delante de toda la ciudad. Esta vez, él decidió responder. 💔⚔️ 🌟 Continúa la historia aquí 👉 Encuentra la serie completa en “ReelShort” 🔍 Busca “4154939” ✨ #Drama #Miniserie #Traición #ConflictoFamiliar #ReelShort</t>
        </is>
      </c>
    </row>
    <row r="263" ht="25.5" customHeight="1">
      <c r="A263" t="inlineStr">
        <is>
          <t>7683073136006384909</t>
        </is>
      </c>
      <c r="B263" s="3">
        <v>46276.958333333336</v>
      </c>
      <c r="C263" t="inlineStr">
        <is>
          <t>dramaclips0364</t>
        </is>
      </c>
      <c r="D263" s="4">
        <v>46303</v>
      </c>
      <c r="E263" s="3">
        <v>46303.437210648146</v>
      </c>
      <c r="F263" s="2" t="str">
        <f>=HYPERLINK("https://www.tiktok.com/@dramaclips0364/video/7683073136006384909", "https://www.tiktok.com/@dramaclips0364/video/7683073136006384909")</f>
        <v>https://www.tiktok.com/@dramaclips0364/video/7683073136006384909</v>
      </c>
      <c r="G263">
        <v>3326</v>
      </c>
      <c r="H263">
        <v>29</v>
      </c>
      <c r="I263">
        <v>0</v>
      </c>
      <c r="J263">
        <v>9</v>
      </c>
      <c r="K263">
        <v>1</v>
      </c>
      <c r="L263" t="inlineStr">
        <is>
          <t>short-drama</t>
        </is>
      </c>
      <c r="M263" t="inlineStr">
        <is>
          <t>complete</t>
        </is>
      </c>
      <c r="N263"/>
      <c r="O263" t="inlineStr">
        <is>
          <t>SDRUN-20261008-102852</t>
        </is>
      </c>
      <c r="P263" s="3">
        <v>46303.546585648146</v>
      </c>
      <c r="Q263" t="inlineStr">
        <is>
          <t>SR-000224</t>
        </is>
      </c>
      <c r="R263" t="inlineStr">
        <is>
          <t>dramaclips0364</t>
        </is>
      </c>
      <c r="S263" t="inlineStr">
        <is>
          <t>She calls 911 after getting trapped in her own bed—then the rescue captain turns out to be the ex she left three years ago. 😳🔥 🌟 Continue the story here 👉 Find the full series on “ReelShort” 🔍 Look up “4122764” ✨ #Drama #ShortDrama #Romance #SecondChance #ReelShort</t>
        </is>
      </c>
    </row>
    <row r="264" ht="25.5" customHeight="1">
      <c r="A264" t="inlineStr">
        <is>
          <t>7684199427468266765</t>
        </is>
      </c>
      <c r="B264" s="3">
        <v>46276.98333333333</v>
      </c>
      <c r="C264" t="inlineStr">
        <is>
          <t>dramavault163</t>
        </is>
      </c>
      <c r="D264" s="4">
        <v>46303</v>
      </c>
      <c r="E264" s="3">
        <v>46303.437210648146</v>
      </c>
      <c r="F264" s="2" t="str">
        <f>=HYPERLINK("https://www.tiktok.com/@dramavault163/video/7684199427468266765", "https://www.tiktok.com/@dramavault163/video/7684199427468266765")</f>
        <v>https://www.tiktok.com/@dramavault163/video/7684199427468266765</v>
      </c>
      <c r="G264">
        <v>34900</v>
      </c>
      <c r="H264">
        <v>111</v>
      </c>
      <c r="I264">
        <v>2</v>
      </c>
      <c r="J264">
        <v>29</v>
      </c>
      <c r="K264">
        <v>2</v>
      </c>
      <c r="L264" t="inlineStr">
        <is>
          <t>short-drama</t>
        </is>
      </c>
      <c r="M264" t="inlineStr">
        <is>
          <t>complete</t>
        </is>
      </c>
      <c r="N264"/>
      <c r="O264" t="inlineStr">
        <is>
          <t>SDRUN-20261008-102852</t>
        </is>
      </c>
      <c r="P264" s="3">
        <v>46303.546585648146</v>
      </c>
      <c r="Q264" t="inlineStr">
        <is>
          <t>SR-000909</t>
        </is>
      </c>
      <c r="R264" t="inlineStr">
        <is>
          <t>dramavault163</t>
        </is>
      </c>
      <c r="S264" t="inlineStr">
        <is>
          <t>Her family stole her future for their favorite son—then threw her out when she refused to sacrifice herself again. 💔🔥 🌟 Continue the story here 👉 Find the full series on “ReelShort” 🔍 Look up “4560014” ✨ #ShortDrama #MafiaRomance #FamilyDrama #Revenge #ReelShort</t>
        </is>
      </c>
    </row>
    <row r="265" ht="25.5" customHeight="1">
      <c r="A265" t="inlineStr">
        <is>
          <t>7684212983953755405</t>
        </is>
      </c>
      <c r="B265" s="3">
        <v>46277.083333333336</v>
      </c>
      <c r="C265" t="inlineStr">
        <is>
          <t>dramadetour0</t>
        </is>
      </c>
      <c r="D265" s="4">
        <v>46303</v>
      </c>
      <c r="E265" s="3">
        <v>46303.437210648146</v>
      </c>
      <c r="F265" s="2" t="str">
        <f>=HYPERLINK("https://www.tiktok.com/@dramadetour0/video/7684212983953755405", "https://www.tiktok.com/@dramadetour0/video/7684212983953755405")</f>
        <v>https://www.tiktok.com/@dramadetour0/video/7684212983953755405</v>
      </c>
      <c r="G265">
        <v>9240</v>
      </c>
      <c r="H265">
        <v>25</v>
      </c>
      <c r="I265">
        <v>0</v>
      </c>
      <c r="J265">
        <v>8</v>
      </c>
      <c r="K265">
        <v>0</v>
      </c>
      <c r="L265" t="inlineStr">
        <is>
          <t>short-drama</t>
        </is>
      </c>
      <c r="M265" t="inlineStr">
        <is>
          <t>complete</t>
        </is>
      </c>
      <c r="N265"/>
      <c r="O265" t="inlineStr">
        <is>
          <t>SDRUN-20261008-102852</t>
        </is>
      </c>
      <c r="P265" s="3">
        <v>46303.546585648146</v>
      </c>
      <c r="Q265" t="inlineStr">
        <is>
          <t>SR-000243</t>
        </is>
      </c>
      <c r="R265" t="inlineStr">
        <is>
          <t>dramadetour0</t>
        </is>
      </c>
      <c r="S265" t="inlineStr">
        <is>
          <t>Part 2 | In Bed with My Brother-in-Law 🔥 She ended the engagement—but Hunter knew exactly who to threaten to force her back. Then the stranger from that night appeared at the family dinner. Watch the full series In Bed with My Brother-in-Law—link in bio or search “4566473” in the ReelShort app. #drama #aidrama #brotherinlaw #shortdrama</t>
        </is>
      </c>
    </row>
    <row r="266" ht="25.5" customHeight="1">
      <c r="A266" t="inlineStr">
        <is>
          <t>7684170637111299358</t>
        </is>
      </c>
      <c r="B266" s="3">
        <v>46277.104166666664</v>
      </c>
      <c r="C266" t="inlineStr">
        <is>
          <t>jolienqaq</t>
        </is>
      </c>
      <c r="D266" s="4">
        <v>46303</v>
      </c>
      <c r="E266" s="3">
        <v>46303.437210648146</v>
      </c>
      <c r="F266" s="2" t="str">
        <f>=HYPERLINK("https://www.tiktok.com/@jolienqaq/video/7684170637111299358", "https://www.tiktok.com/@jolienqaq/video/7684170637111299358")</f>
        <v>https://www.tiktok.com/@jolienqaq/video/7684170637111299358</v>
      </c>
      <c r="G266">
        <v>730</v>
      </c>
      <c r="H266">
        <v>86</v>
      </c>
      <c r="I266">
        <v>1</v>
      </c>
      <c r="J266">
        <v>30</v>
      </c>
      <c r="K266">
        <v>30</v>
      </c>
      <c r="L266" t="inlineStr">
        <is>
          <t>short-drama</t>
        </is>
      </c>
      <c r="M266" t="inlineStr">
        <is>
          <t>complete</t>
        </is>
      </c>
      <c r="N266"/>
      <c r="O266" t="inlineStr">
        <is>
          <t>SDRUN-20261008-102852</t>
        </is>
      </c>
      <c r="P266" s="3">
        <v>46303.546585648146</v>
      </c>
      <c r="Q266" t="inlineStr">
        <is>
          <t>SR-000244</t>
        </is>
      </c>
      <c r="R266" t="inlineStr">
        <is>
          <t>jolienqaq</t>
        </is>
      </c>
      <c r="S266" t="inlineStr">
        <is>
          <t>Part 2 | Under One Lane 👀 Sharing a room was never supposed to feel this complicated. Watch the full series Under One Lane—link in bio or search “4548847” in the ReelShort app. #BLDrama #BoysLove #BLShortDrama</t>
        </is>
      </c>
    </row>
    <row r="267" ht="25.5" customHeight="1">
      <c r="A267" t="inlineStr">
        <is>
          <t>7683067513650810143</t>
        </is>
      </c>
      <c r="B267" s="3">
        <v>46277.125</v>
      </c>
      <c r="C267" t="inlineStr">
        <is>
          <t>shirley5278789</t>
        </is>
      </c>
      <c r="D267" s="4">
        <v>46303</v>
      </c>
      <c r="E267" s="3">
        <v>46303.437210648146</v>
      </c>
      <c r="F267" s="2" t="str">
        <f>=HYPERLINK("https://www.tiktok.com/@shirley5278789/video/7683067513650810143", "https://www.tiktok.com/@shirley5278789/video/7683067513650810143")</f>
        <v>https://www.tiktok.com/@shirley5278789/video/7683067513650810143</v>
      </c>
      <c r="G267">
        <v>14500</v>
      </c>
      <c r="H267">
        <v>89</v>
      </c>
      <c r="I267">
        <v>2</v>
      </c>
      <c r="J267">
        <v>7</v>
      </c>
      <c r="K267">
        <v>3</v>
      </c>
      <c r="L267" t="inlineStr">
        <is>
          <t>short-drama</t>
        </is>
      </c>
      <c r="M267" t="inlineStr">
        <is>
          <t>complete</t>
        </is>
      </c>
      <c r="N267"/>
      <c r="O267" t="inlineStr">
        <is>
          <t>SDRUN-20261008-102852</t>
        </is>
      </c>
      <c r="P267" s="3">
        <v>46303.546585648146</v>
      </c>
      <c r="Q267" t="inlineStr">
        <is>
          <t>SR-000910</t>
        </is>
      </c>
      <c r="R267" t="inlineStr">
        <is>
          <t>shirley5278789</t>
        </is>
      </c>
      <c r="S267" t="inlineStr">
        <is>
          <t>Renunció al apellido que siempre lo despreció justo cuando su hermano presumía del dragón que supuestamente lo convertiría en una leyenda. 🔥🐲 🌟 Continúa la historia aquí 👉 Encuentra la serie completa en “ReelShort” 🔍 Busca “4154939” ✨ #Drama #SerieCorta #FantasíaÉpica #GiroInesperado #ReelShort</t>
        </is>
      </c>
    </row>
    <row r="268" ht="25.5" customHeight="1">
      <c r="A268" t="inlineStr">
        <is>
          <t>7683073149780446477</t>
        </is>
      </c>
      <c r="B268" s="3">
        <v>46277.145833333336</v>
      </c>
      <c r="C268" t="inlineStr">
        <is>
          <t>dramaclips0364</t>
        </is>
      </c>
      <c r="D268" s="4">
        <v>46303</v>
      </c>
      <c r="E268" s="3">
        <v>46303.437210648146</v>
      </c>
      <c r="F268" s="2" t="str">
        <f>=HYPERLINK("https://www.tiktok.com/@dramaclips0364/video/7683073149780446477", "https://www.tiktok.com/@dramaclips0364/video/7683073149780446477")</f>
        <v>https://www.tiktok.com/@dramaclips0364/video/7683073149780446477</v>
      </c>
      <c r="G268">
        <v>1924</v>
      </c>
      <c r="H268">
        <v>20</v>
      </c>
      <c r="I268">
        <v>0</v>
      </c>
      <c r="J268">
        <v>3</v>
      </c>
      <c r="K268">
        <v>0</v>
      </c>
      <c r="L268" t="inlineStr">
        <is>
          <t>short-drama</t>
        </is>
      </c>
      <c r="M268" t="inlineStr">
        <is>
          <t>complete</t>
        </is>
      </c>
      <c r="N268"/>
      <c r="O268" t="inlineStr">
        <is>
          <t>SDRUN-20261008-102852</t>
        </is>
      </c>
      <c r="P268" s="3">
        <v>46303.546585648146</v>
      </c>
      <c r="Q268" t="inlineStr">
        <is>
          <t>SR-000225</t>
        </is>
      </c>
      <c r="R268" t="inlineStr">
        <is>
          <t>dramaclips0364</t>
        </is>
      </c>
      <c r="S268" t="inlineStr">
        <is>
          <t>Her firefighter ex orders the entire rescue crew out—and suddenly they are alone with years of unfinished tension between them. 👀🔥 🌟 Continue the story here 👉 Find the full series on “ReelShort” 🔍 Look up “4122764” ✨ #Drama #ShortDrama #RomanceDrama #Firefighter #ReelShort</t>
        </is>
      </c>
    </row>
    <row r="269" ht="25.5" customHeight="1">
      <c r="A269" t="inlineStr">
        <is>
          <t>7684206925008915725</t>
        </is>
      </c>
      <c r="B269" s="3">
        <v>46277.15972222222</v>
      </c>
      <c r="C269" t="inlineStr">
        <is>
          <t>dramaexpedition</t>
        </is>
      </c>
      <c r="D269" s="4">
        <v>46303</v>
      </c>
      <c r="E269" s="3">
        <v>46303.437210648146</v>
      </c>
      <c r="F269" s="2" t="str">
        <f>=HYPERLINK("https://www.tiktok.com/@dramaexpedition/video/7684206925008915725", "https://www.tiktok.com/@dramaexpedition/video/7684206925008915725")</f>
        <v>https://www.tiktok.com/@dramaexpedition/video/7684206925008915725</v>
      </c>
      <c r="G269">
        <v>295</v>
      </c>
      <c r="H269">
        <v>0</v>
      </c>
      <c r="I269">
        <v>0</v>
      </c>
      <c r="J269">
        <v>0</v>
      </c>
      <c r="K269">
        <v>0</v>
      </c>
      <c r="L269" t="inlineStr">
        <is>
          <t>short-drama</t>
        </is>
      </c>
      <c r="M269" t="inlineStr">
        <is>
          <t>complete</t>
        </is>
      </c>
      <c r="N269"/>
      <c r="O269" t="inlineStr">
        <is>
          <t>SDRUN-20261008-102852</t>
        </is>
      </c>
      <c r="P269" s="3">
        <v>46303.546585648146</v>
      </c>
      <c r="Q269" t="inlineStr">
        <is>
          <t>SR-000245</t>
        </is>
      </c>
      <c r="R269" t="inlineStr">
        <is>
          <t>dramaexpedition</t>
        </is>
      </c>
      <c r="S269" t="inlineStr">
        <is>
          <t xml:space="preserve">Part 2 | Abandoned Pawn, Unrivaled Dragon King 🐉 They mocked the tiny dragon at Owen’s side. But to him, Akira isn’t a pet—he’s family, and Owen won’t let anyone call him trash. Watch the full series Abandoned Pawn, Unrivaled Dragon King—search “4566175” in the ReelShort app. #ReelShort #Drama #AIDrama #CuteDragon </t>
        </is>
      </c>
    </row>
    <row r="270" ht="25.5" customHeight="1">
      <c r="A270" t="inlineStr">
        <is>
          <t>7684199641205804301</t>
        </is>
      </c>
      <c r="B270" s="3">
        <v>46277.18125</v>
      </c>
      <c r="C270" t="inlineStr">
        <is>
          <t>dramavault163</t>
        </is>
      </c>
      <c r="D270" s="4">
        <v>46303</v>
      </c>
      <c r="E270" s="3">
        <v>46303.437210648146</v>
      </c>
      <c r="F270" s="2" t="str">
        <f>=HYPERLINK("https://www.tiktok.com/@dramavault163/video/7684199641205804301", "https://www.tiktok.com/@dramavault163/video/7684199641205804301")</f>
        <v>https://www.tiktok.com/@dramavault163/video/7684199641205804301</v>
      </c>
      <c r="G270">
        <v>76600</v>
      </c>
      <c r="H270">
        <v>289</v>
      </c>
      <c r="I270">
        <v>1</v>
      </c>
      <c r="J270">
        <v>107</v>
      </c>
      <c r="K270">
        <v>7</v>
      </c>
      <c r="L270" t="inlineStr">
        <is>
          <t>short-drama</t>
        </is>
      </c>
      <c r="M270" t="inlineStr">
        <is>
          <t>complete</t>
        </is>
      </c>
      <c r="N270"/>
      <c r="O270" t="inlineStr">
        <is>
          <t>SDRUN-20261008-102852</t>
        </is>
      </c>
      <c r="P270" s="3">
        <v>46303.546585648146</v>
      </c>
      <c r="Q270" t="inlineStr">
        <is>
          <t>SR-000911</t>
        </is>
      </c>
      <c r="R270" t="inlineStr">
        <is>
          <t>dramavault163</t>
        </is>
      </c>
      <c r="S270" t="inlineStr">
        <is>
          <t>Seven months pregnant and still working, she collapses just steps away from the powerful man who fathered her babies. 😱🍼 🌟 Continue the story here 👉 Find the full series on “ReelShort” 🔍 Look up “4560014” ✨ #ShortDrama #MafiaDrama #PregnancyDrama #SecretBaby #ReelShort</t>
        </is>
      </c>
    </row>
    <row r="271" ht="25.5" customHeight="1">
      <c r="A271" t="inlineStr">
        <is>
          <t>7684200212113509645</t>
        </is>
      </c>
      <c r="B271" s="3">
        <v>46277.32916666667</v>
      </c>
      <c r="C271" t="inlineStr">
        <is>
          <t>dramavault163</t>
        </is>
      </c>
      <c r="D271" s="4">
        <v>46303</v>
      </c>
      <c r="E271" s="3">
        <v>46303.437210648146</v>
      </c>
      <c r="F271" s="2" t="str">
        <f>=HYPERLINK("https://www.tiktok.com/@dramavault163/video/7684200212113509645", "https://www.tiktok.com/@dramavault163/video/7684200212113509645")</f>
        <v>https://www.tiktok.com/@dramavault163/video/7684200212113509645</v>
      </c>
      <c r="G271">
        <v>104300</v>
      </c>
      <c r="H271">
        <v>317</v>
      </c>
      <c r="I271">
        <v>5</v>
      </c>
      <c r="J271">
        <v>128</v>
      </c>
      <c r="K271">
        <v>9</v>
      </c>
      <c r="L271" t="inlineStr">
        <is>
          <t>short-drama</t>
        </is>
      </c>
      <c r="M271" t="inlineStr">
        <is>
          <t>complete</t>
        </is>
      </c>
      <c r="N271"/>
      <c r="O271" t="inlineStr">
        <is>
          <t>SDRUN-20261008-102852</t>
        </is>
      </c>
      <c r="P271" s="3">
        <v>46303.546585648146</v>
      </c>
      <c r="Q271" t="inlineStr">
        <is>
          <t>SR-000912</t>
        </is>
      </c>
      <c r="R271" t="inlineStr">
        <is>
          <t>dramavault163</t>
        </is>
      </c>
      <c r="S271" t="inlineStr">
        <is>
          <t>The mob boss sends a pregnant woman away without realizing the endangered baby she carries is his own. 👀💔 🌟 Continue the story here 👉 Find the full series on “ReelShort” 🔍 Look up “4560014” ✨ #ShortDrama #MafiaRomance #SecretBaby #PlotTwist #ReelShort</t>
        </is>
      </c>
    </row>
    <row r="272" ht="25.5" customHeight="1">
      <c r="A272" t="inlineStr">
        <is>
          <t>7684207009280904462</t>
        </is>
      </c>
      <c r="B272" s="3">
        <v>46277.368055555555</v>
      </c>
      <c r="C272" t="inlineStr">
        <is>
          <t>dramaexpedition</t>
        </is>
      </c>
      <c r="D272" s="4">
        <v>46303</v>
      </c>
      <c r="E272" s="3">
        <v>46303.437210648146</v>
      </c>
      <c r="F272" s="2" t="str">
        <f>=HYPERLINK("https://www.tiktok.com/@dramaexpedition/video/7684207009280904462", "https://www.tiktok.com/@dramaexpedition/video/7684207009280904462")</f>
        <v>https://www.tiktok.com/@dramaexpedition/video/7684207009280904462</v>
      </c>
      <c r="G272">
        <v>4450</v>
      </c>
      <c r="H272">
        <v>50</v>
      </c>
      <c r="I272">
        <v>2</v>
      </c>
      <c r="J272">
        <v>5</v>
      </c>
      <c r="K272">
        <v>0</v>
      </c>
      <c r="L272" t="inlineStr">
        <is>
          <t>short-drama</t>
        </is>
      </c>
      <c r="M272" t="inlineStr">
        <is>
          <t>complete</t>
        </is>
      </c>
      <c r="N272"/>
      <c r="O272" t="inlineStr">
        <is>
          <t>SDRUN-20261008-102852</t>
        </is>
      </c>
      <c r="P272" s="3">
        <v>46303.546585648146</v>
      </c>
      <c r="Q272" t="inlineStr">
        <is>
          <t>SR-000246</t>
        </is>
      </c>
      <c r="R272" t="inlineStr">
        <is>
          <t>dramaexpedition</t>
        </is>
      </c>
      <c r="S272" t="inlineStr">
        <is>
          <t xml:space="preserve">Part 3 | Abandoned Pawn, Unrivaled Dragon King ✨🐉 They ordered Owen to kneel. He refused—and the little dragon everyone mocked answered his call. The entire arena is about to learn how badly they misjudged them. Watch the full series Abandoned Pawn, Unrivaled Dragon King—search “4566175” in the ReelShort app. #ReelShort #Drama #AIDrama #DragonAwakening </t>
        </is>
      </c>
    </row>
    <row r="273" ht="25.5" customHeight="1">
      <c r="A273" t="inlineStr">
        <is>
          <t>7683073823687576846</t>
        </is>
      </c>
      <c r="B273" s="3">
        <v>46277.4375</v>
      </c>
      <c r="C273" t="inlineStr">
        <is>
          <t>dramaclips0364</t>
        </is>
      </c>
      <c r="D273" s="4">
        <v>46303</v>
      </c>
      <c r="E273" s="3">
        <v>46303.437210648146</v>
      </c>
      <c r="F273" s="2" t="str">
        <f>=HYPERLINK("https://www.tiktok.com/@dramaclips0364/video/7683073823687576846", "https://www.tiktok.com/@dramaclips0364/video/7683073823687576846")</f>
        <v>https://www.tiktok.com/@dramaclips0364/video/7683073823687576846</v>
      </c>
      <c r="G273">
        <v>3904</v>
      </c>
      <c r="H273">
        <v>26</v>
      </c>
      <c r="I273">
        <v>0</v>
      </c>
      <c r="J273">
        <v>10</v>
      </c>
      <c r="K273">
        <v>0</v>
      </c>
      <c r="L273" t="inlineStr">
        <is>
          <t>short-drama</t>
        </is>
      </c>
      <c r="M273" t="inlineStr">
        <is>
          <t>complete</t>
        </is>
      </c>
      <c r="N273"/>
      <c r="O273" t="inlineStr">
        <is>
          <t>SDRUN-20261008-102852</t>
        </is>
      </c>
      <c r="P273" s="3">
        <v>46303.546585648146</v>
      </c>
      <c r="Q273" t="inlineStr">
        <is>
          <t>SR-000226</t>
        </is>
      </c>
      <c r="R273" t="inlineStr">
        <is>
          <t>dramaclips0364</t>
        </is>
      </c>
      <c r="S273" t="inlineStr">
        <is>
          <t>He thinks another man left her trapped and demands the truth. Her answer changes everything: there was never anyone else. 💔😱 🌟 Continue the story here 👉 Find the full series on “ReelShort” 🔍 Look up “4122764” ✨ #Drama #ShortDrama #LoveStory #PlotTwist #ReelShort</t>
        </is>
      </c>
    </row>
    <row r="274" ht="25.5" customHeight="1">
      <c r="A274" t="inlineStr">
        <is>
          <t>7684200687189773582</t>
        </is>
      </c>
      <c r="B274" s="3">
        <v>46277.44375</v>
      </c>
      <c r="C274" t="inlineStr">
        <is>
          <t>dramavault163</t>
        </is>
      </c>
      <c r="D274" s="4">
        <v>46303</v>
      </c>
      <c r="E274" s="3">
        <v>46303.437210648146</v>
      </c>
      <c r="F274" s="2" t="str">
        <f>=HYPERLINK("https://www.tiktok.com/@dramavault163/video/7684200687189773582", "https://www.tiktok.com/@dramavault163/video/7684200687189773582")</f>
        <v>https://www.tiktok.com/@dramavault163/video/7684200687189773582</v>
      </c>
      <c r="G274">
        <v>29800</v>
      </c>
      <c r="H274">
        <v>128</v>
      </c>
      <c r="I274">
        <v>3</v>
      </c>
      <c r="J274">
        <v>55</v>
      </c>
      <c r="K274">
        <v>3</v>
      </c>
      <c r="L274" t="inlineStr">
        <is>
          <t>short-drama</t>
        </is>
      </c>
      <c r="M274" t="inlineStr">
        <is>
          <t>complete</t>
        </is>
      </c>
      <c r="N274"/>
      <c r="O274" t="inlineStr">
        <is>
          <t>SDRUN-20261008-102852</t>
        </is>
      </c>
      <c r="P274" s="3">
        <v>46303.546585648146</v>
      </c>
      <c r="Q274" t="inlineStr">
        <is>
          <t>SR-000913</t>
        </is>
      </c>
      <c r="R274" t="inlineStr">
        <is>
          <t>dramavault163</t>
        </is>
      </c>
      <c r="S274" t="inlineStr">
        <is>
          <t>Her hospital payment is declined—because her mother stole the baby's money to rescue her reckless brother again. 😡🔥 🌟 Continue the story here 👉 Find the full series on “ReelShort” 🔍 Look up “4560014” ✨ #ShortDrama #FamilyBetrayal #PregnancyDrama #EmotionalDrama #ReelShort</t>
        </is>
      </c>
    </row>
    <row r="275" ht="25.5" customHeight="1">
      <c r="A275" t="inlineStr">
        <is>
          <t>7683424611555364127</t>
        </is>
      </c>
      <c r="B275" s="3">
        <v>46277.708333333336</v>
      </c>
      <c r="C275" t="inlineStr">
        <is>
          <t>shirley5278789</t>
        </is>
      </c>
      <c r="D275" s="4">
        <v>46303</v>
      </c>
      <c r="E275" s="3">
        <v>46303.437210648146</v>
      </c>
      <c r="F275" s="2" t="str">
        <f>=HYPERLINK("https://www.tiktok.com/@shirley5278789/video/7683424611555364127", "https://www.tiktok.com/@shirley5278789/video/7683424611555364127")</f>
        <v>https://www.tiktok.com/@shirley5278789/video/7683424611555364127</v>
      </c>
      <c r="G275">
        <v>5700</v>
      </c>
      <c r="H275">
        <v>29</v>
      </c>
      <c r="I275">
        <v>0</v>
      </c>
      <c r="J275">
        <v>7</v>
      </c>
      <c r="K275">
        <v>1</v>
      </c>
      <c r="L275" t="inlineStr">
        <is>
          <t>short-drama</t>
        </is>
      </c>
      <c r="M275" t="inlineStr">
        <is>
          <t>complete</t>
        </is>
      </c>
      <c r="N275"/>
      <c r="O275" t="inlineStr">
        <is>
          <t>SDRUN-20261008-102852</t>
        </is>
      </c>
      <c r="P275" s="3">
        <v>46303.546585648146</v>
      </c>
      <c r="Q275" t="inlineStr">
        <is>
          <t>SR-000914</t>
        </is>
      </c>
      <c r="R275" t="inlineStr">
        <is>
          <t>shirley5278789</t>
        </is>
      </c>
      <c r="S275" t="inlineStr">
        <is>
          <t>Esperó ocho años para convertirse en su Luna, pero su futuro Alpha la humilló y la rechazó frente a toda la manada. 💔🐺 🌟 Continúa la historia aquí 👉 Encuentra la serie completa en “ReelShort” 🔍 Busca “4485973” ✨ #Drama #DramaCorto #HombresLobo #Traición #ReelShort</t>
        </is>
      </c>
    </row>
    <row r="276" ht="25.5" customHeight="1">
      <c r="A276" t="inlineStr">
        <is>
          <t>7684201096826359054</t>
        </is>
      </c>
      <c r="B276" s="3">
        <v>46277.84930555556</v>
      </c>
      <c r="C276" t="inlineStr">
        <is>
          <t>dramavault163</t>
        </is>
      </c>
      <c r="D276" s="4">
        <v>46303</v>
      </c>
      <c r="E276" s="3">
        <v>46303.437210648146</v>
      </c>
      <c r="F276" s="2" t="str">
        <f>=HYPERLINK("https://www.tiktok.com/@dramavault163/video/7684201096826359054", "https://www.tiktok.com/@dramavault163/video/7684201096826359054")</f>
        <v>https://www.tiktok.com/@dramavault163/video/7684201096826359054</v>
      </c>
      <c r="G276">
        <v>69100</v>
      </c>
      <c r="H276">
        <v>362</v>
      </c>
      <c r="I276">
        <v>10</v>
      </c>
      <c r="J276">
        <v>152</v>
      </c>
      <c r="K276">
        <v>5</v>
      </c>
      <c r="L276" t="inlineStr">
        <is>
          <t>short-drama</t>
        </is>
      </c>
      <c r="M276" t="inlineStr">
        <is>
          <t>complete</t>
        </is>
      </c>
      <c r="N276"/>
      <c r="O276" t="inlineStr">
        <is>
          <t>SDRUN-20261008-102852</t>
        </is>
      </c>
      <c r="P276" s="3">
        <v>46303.546585648146</v>
      </c>
      <c r="Q276" t="inlineStr">
        <is>
          <t>SR-000915</t>
        </is>
      </c>
      <c r="R276" t="inlineStr">
        <is>
          <t>dramavault163</t>
        </is>
      </c>
      <c r="S276" t="inlineStr">
        <is>
          <t>One rare watch exposes the truth: the abandoned pregnant woman is carrying the mob boss's twins. ⌚😳 🌟 Continue the story here 👉 Find the full series on “ReelShort” 🔍 Look up “4560014” ✨ #ShortDrama #MafiaRomance #SecretBaby #DramaSeries #ReelShort</t>
        </is>
      </c>
    </row>
    <row r="277" ht="25.5" customHeight="1">
      <c r="A277" t="inlineStr">
        <is>
          <t>7684171145855257887</t>
        </is>
      </c>
      <c r="B277" s="3">
        <v>46277.854166666664</v>
      </c>
      <c r="C277" t="inlineStr">
        <is>
          <t>jolienqaq</t>
        </is>
      </c>
      <c r="D277" s="4">
        <v>46303</v>
      </c>
      <c r="E277" s="3">
        <v>46303.437210648146</v>
      </c>
      <c r="F277" s="2" t="str">
        <f>=HYPERLINK("https://www.tiktok.com/@jolienqaq/video/7684171145855257887", "https://www.tiktok.com/@jolienqaq/video/7684171145855257887")</f>
        <v>https://www.tiktok.com/@jolienqaq/video/7684171145855257887</v>
      </c>
      <c r="G277">
        <v>3960</v>
      </c>
      <c r="H277">
        <v>39</v>
      </c>
      <c r="I277">
        <v>0</v>
      </c>
      <c r="J277">
        <v>26</v>
      </c>
      <c r="K277">
        <v>0</v>
      </c>
      <c r="L277" t="inlineStr">
        <is>
          <t>short-drama</t>
        </is>
      </c>
      <c r="M277" t="inlineStr">
        <is>
          <t>complete</t>
        </is>
      </c>
      <c r="N277"/>
      <c r="O277" t="inlineStr">
        <is>
          <t>SDRUN-20261008-102852</t>
        </is>
      </c>
      <c r="P277" s="3">
        <v>46303.546585648146</v>
      </c>
      <c r="Q277" t="inlineStr">
        <is>
          <t>SR-000247</t>
        </is>
      </c>
      <c r="R277" t="inlineStr">
        <is>
          <t>jolienqaq</t>
        </is>
      </c>
      <c r="S277" t="inlineStr">
        <is>
          <t>Part 1 | Heir to My Heart 🔥 When everyone turns against Aiden, one man steps forward—and calls him his business partner. 🌟 Continue the story here   👉🏻 📲 Find the full series on the KalosTV app   🔍 Look up “01B7UF” to enjoy every episode ✨ #BLDrama #BoysLove #BLShortDrama</t>
        </is>
      </c>
    </row>
    <row r="278" ht="25.5" customHeight="1">
      <c r="A278" t="inlineStr">
        <is>
          <t>7684207791661141261</t>
        </is>
      </c>
      <c r="B278" s="3">
        <v>46277.875</v>
      </c>
      <c r="C278" t="inlineStr">
        <is>
          <t>dramaexpedition</t>
        </is>
      </c>
      <c r="D278" s="4">
        <v>46303</v>
      </c>
      <c r="E278" s="3">
        <v>46303.437210648146</v>
      </c>
      <c r="F278" s="2" t="str">
        <f>=HYPERLINK("https://www.tiktok.com/@dramaexpedition/video/7684207791661141261", "https://www.tiktok.com/@dramaexpedition/video/7684207791661141261")</f>
        <v>https://www.tiktok.com/@dramaexpedition/video/7684207791661141261</v>
      </c>
      <c r="G278">
        <v>1210</v>
      </c>
      <c r="H278">
        <v>30</v>
      </c>
      <c r="I278">
        <v>0</v>
      </c>
      <c r="J278">
        <v>5</v>
      </c>
      <c r="K278">
        <v>0</v>
      </c>
      <c r="L278" t="inlineStr">
        <is>
          <t>short-drama</t>
        </is>
      </c>
      <c r="M278" t="inlineStr">
        <is>
          <t>complete</t>
        </is>
      </c>
      <c r="N278"/>
      <c r="O278" t="inlineStr">
        <is>
          <t>SDRUN-20261008-102852</t>
        </is>
      </c>
      <c r="P278" s="3">
        <v>46303.546585648146</v>
      </c>
      <c r="Q278" t="inlineStr">
        <is>
          <t>SR-000248</t>
        </is>
      </c>
      <c r="R278" t="inlineStr">
        <is>
          <t>dramaexpedition</t>
        </is>
      </c>
      <c r="S278" t="inlineStr">
        <is>
          <t xml:space="preserve">Part 1 | God of Dragons: The Last Ride 🔥 He promised to marry his mentor’s daughter. Seconds later, that promise became a dying wish. Watch the full series God of Dragons: The Last Ride—link in bio or search “uwt47” in the DramaBox app. #DramaBox #Drama #AIDrama #Dragon #ShortDrama </t>
        </is>
      </c>
    </row>
    <row r="279" ht="25.5" customHeight="1">
      <c r="A279" t="inlineStr">
        <is>
          <t>7683424530362027294</t>
        </is>
      </c>
      <c r="B279" s="3">
        <v>46277.88888888889</v>
      </c>
      <c r="C279" t="inlineStr">
        <is>
          <t>shirley5278789</t>
        </is>
      </c>
      <c r="D279" s="4">
        <v>46303</v>
      </c>
      <c r="E279" s="3">
        <v>46303.437210648146</v>
      </c>
      <c r="F279" s="2" t="str">
        <f>=HYPERLINK("https://www.tiktok.com/@shirley5278789/video/7683424530362027294", "https://www.tiktok.com/@shirley5278789/video/7683424530362027294")</f>
        <v>https://www.tiktok.com/@shirley5278789/video/7683424530362027294</v>
      </c>
      <c r="G279">
        <v>4205</v>
      </c>
      <c r="H279">
        <v>16</v>
      </c>
      <c r="I279">
        <v>0</v>
      </c>
      <c r="J279">
        <v>7</v>
      </c>
      <c r="K279">
        <v>0</v>
      </c>
      <c r="L279" t="inlineStr">
        <is>
          <t>short-drama</t>
        </is>
      </c>
      <c r="M279" t="inlineStr">
        <is>
          <t>complete</t>
        </is>
      </c>
      <c r="N279"/>
      <c r="O279" t="inlineStr">
        <is>
          <t>SDRUN-20261008-102852</t>
        </is>
      </c>
      <c r="P279" s="3">
        <v>46303.546585648146</v>
      </c>
      <c r="Q279" t="inlineStr">
        <is>
          <t>SR-000916</t>
        </is>
      </c>
      <c r="R279" t="inlineStr">
        <is>
          <t>shirley5278789</t>
        </is>
      </c>
      <c r="S279" t="inlineStr">
        <is>
          <t>Todos se burlaron de la chica “sin loba”… hasta que rompió el vínculo y despertó como una poderosa loba blanca. 😱🐺 🌟 Continúa la historia aquí 👉 Encuentra la serie completa en “ReelShort” 🔍 Busca “4485973” ✨ #Drama #DramaCorto #LobaBlanca #MujerFuerte #ReelShort</t>
        </is>
      </c>
    </row>
    <row r="280" ht="25.5" customHeight="1">
      <c r="A280" t="inlineStr">
        <is>
          <t>7683470640199896333</t>
        </is>
      </c>
      <c r="B280" s="3">
        <v>46277.958333333336</v>
      </c>
      <c r="C280" t="inlineStr">
        <is>
          <t>dramaclips0364</t>
        </is>
      </c>
      <c r="D280" s="4">
        <v>46303</v>
      </c>
      <c r="E280" s="3">
        <v>46303.437210648146</v>
      </c>
      <c r="F280" s="2" t="str">
        <f>=HYPERLINK("https://www.tiktok.com/@dramaclips0364/video/7683470640199896333", "https://www.tiktok.com/@dramaclips0364/video/7683470640199896333")</f>
        <v>https://www.tiktok.com/@dramaclips0364/video/7683470640199896333</v>
      </c>
      <c r="G280">
        <v>4917</v>
      </c>
      <c r="H280">
        <v>35</v>
      </c>
      <c r="I280">
        <v>0</v>
      </c>
      <c r="J280">
        <v>15</v>
      </c>
      <c r="K280">
        <v>1</v>
      </c>
      <c r="L280" t="inlineStr">
        <is>
          <t>short-drama</t>
        </is>
      </c>
      <c r="M280" t="inlineStr">
        <is>
          <t>complete</t>
        </is>
      </c>
      <c r="N280"/>
      <c r="O280" t="inlineStr">
        <is>
          <t>SDRUN-20261008-102852</t>
        </is>
      </c>
      <c r="P280" s="3">
        <v>46303.546585648146</v>
      </c>
      <c r="Q280" t="inlineStr">
        <is>
          <t>SR-000240</t>
        </is>
      </c>
      <c r="R280" t="inlineStr">
        <is>
          <t>dramaclips0364</t>
        </is>
      </c>
      <c r="S280" t="inlineStr">
        <is>
          <t>She came to stop his illegal race—but he shocked everyone by giving up the competition just to take her home. 🏍️🔥 🌟 Continue the story here 👉 Find the full series on “ReelShort” 🔍 Look up “4493052” ✨ #ShortDrama #RomanceDrama #ForbiddenLove #BadBoyRomance #ReelShort</t>
        </is>
      </c>
    </row>
    <row r="281" ht="25.5" customHeight="1">
      <c r="A281" t="inlineStr">
        <is>
          <t>7684243453173058830</t>
        </is>
      </c>
      <c r="B281" s="3">
        <v>46277.967361111114</v>
      </c>
      <c r="C281" t="inlineStr">
        <is>
          <t>dramavault163</t>
        </is>
      </c>
      <c r="D281" s="4">
        <v>46303</v>
      </c>
      <c r="E281" s="3">
        <v>46303.437210648146</v>
      </c>
      <c r="F281" s="2" t="str">
        <f>=HYPERLINK("https://www.tiktok.com/@dramavault163/video/7684243453173058830", "https://www.tiktok.com/@dramavault163/video/7684243453173058830")</f>
        <v>https://www.tiktok.com/@dramavault163/video/7684243453173058830</v>
      </c>
      <c r="G281">
        <v>7527</v>
      </c>
      <c r="H281">
        <v>6</v>
      </c>
      <c r="I281">
        <v>0</v>
      </c>
      <c r="J281">
        <v>1</v>
      </c>
      <c r="K281">
        <v>1</v>
      </c>
      <c r="L281" t="inlineStr">
        <is>
          <t>short-drama</t>
        </is>
      </c>
      <c r="M281" t="inlineStr">
        <is>
          <t>complete</t>
        </is>
      </c>
      <c r="N281"/>
      <c r="O281" t="inlineStr">
        <is>
          <t>SDRUN-20261008-102852</t>
        </is>
      </c>
      <c r="P281" s="3">
        <v>46303.546585648146</v>
      </c>
      <c r="Q281" t="inlineStr">
        <is>
          <t>SR-000917</t>
        </is>
      </c>
      <c r="R281" t="inlineStr">
        <is>
          <t>dramavault163</t>
        </is>
      </c>
      <c r="S281" t="inlineStr">
        <is>
          <t>The Godfather gives Kane an impossible mission: seize his ex-fiancée’s family empire in only three days. ⏳🔥 🌟 Continue the story here 👉 Find the full series on “ReelShort” 🔍 Look up “4566978” ✨ #ShortDrama #MafiaDrama #PowerDrama #PlotTwist #ReelShort</t>
        </is>
      </c>
    </row>
    <row r="282" ht="25.5" customHeight="1">
      <c r="A282" t="inlineStr">
        <is>
          <t>7683470837835484429</t>
        </is>
      </c>
      <c r="B282" s="3">
        <v>46278.125</v>
      </c>
      <c r="C282" t="inlineStr">
        <is>
          <t>dramaclips0364</t>
        </is>
      </c>
      <c r="D282" s="4">
        <v>46303</v>
      </c>
      <c r="E282" s="3">
        <v>46303.437210648146</v>
      </c>
      <c r="F282" s="2" t="str">
        <f>=HYPERLINK("https://www.tiktok.com/@dramaclips0364/video/7683470837835484429", "https://www.tiktok.com/@dramaclips0364/video/7683470837835484429")</f>
        <v>https://www.tiktok.com/@dramaclips0364/video/7683470837835484429</v>
      </c>
      <c r="G282">
        <v>76700</v>
      </c>
      <c r="H282">
        <v>318</v>
      </c>
      <c r="I282">
        <v>0</v>
      </c>
      <c r="J282">
        <v>171</v>
      </c>
      <c r="K282">
        <v>13</v>
      </c>
      <c r="L282" t="inlineStr">
        <is>
          <t>short-drama</t>
        </is>
      </c>
      <c r="M282" t="inlineStr">
        <is>
          <t>complete</t>
        </is>
      </c>
      <c r="N282"/>
      <c r="O282" t="inlineStr">
        <is>
          <t>SDRUN-20261008-102852</t>
        </is>
      </c>
      <c r="P282" s="3">
        <v>46303.546585648146</v>
      </c>
      <c r="Q282" t="inlineStr">
        <is>
          <t>SR-000241</t>
        </is>
      </c>
      <c r="R282" t="inlineStr">
        <is>
          <t>dramaclips0364</t>
        </is>
      </c>
      <c r="S282" t="inlineStr">
        <is>
          <t>He loved her before their parents married. Now the name tattooed on his body is a secret he can never confess. 😳💔 🌟 Continue the story here 👉 Find the full series on “ReelShort” 🔍 Look up “4493052” ✨ #ShortDrama #RomanceDrama #ForbiddenRomance #SecretLove #ReelShort</t>
        </is>
      </c>
    </row>
    <row r="283" ht="25.5" customHeight="1">
      <c r="A283" t="inlineStr">
        <is>
          <t>7683425164872191263</t>
        </is>
      </c>
      <c r="B283" s="3">
        <v>46278.125</v>
      </c>
      <c r="C283" t="inlineStr">
        <is>
          <t>shirley5278789</t>
        </is>
      </c>
      <c r="D283" s="4">
        <v>46303</v>
      </c>
      <c r="E283" s="3">
        <v>46303.437210648146</v>
      </c>
      <c r="F283" s="2" t="str">
        <f>=HYPERLINK("https://www.tiktok.com/@shirley5278789/video/7683425164872191263", "https://www.tiktok.com/@shirley5278789/video/7683425164872191263")</f>
        <v>https://www.tiktok.com/@shirley5278789/video/7683425164872191263</v>
      </c>
      <c r="G283">
        <v>2879</v>
      </c>
      <c r="H283">
        <v>13</v>
      </c>
      <c r="I283">
        <v>0</v>
      </c>
      <c r="J283">
        <v>5</v>
      </c>
      <c r="K283">
        <v>0</v>
      </c>
      <c r="L283" t="inlineStr">
        <is>
          <t>short-drama</t>
        </is>
      </c>
      <c r="M283" t="inlineStr">
        <is>
          <t>complete</t>
        </is>
      </c>
      <c r="N283"/>
      <c r="O283" t="inlineStr">
        <is>
          <t>SDRUN-20261008-102852</t>
        </is>
      </c>
      <c r="P283" s="3">
        <v>46303.546585648146</v>
      </c>
      <c r="Q283" t="inlineStr">
        <is>
          <t>SR-000918</t>
        </is>
      </c>
      <c r="R283" t="inlineStr">
        <is>
          <t>shirley5278789</t>
        </is>
      </c>
      <c r="S283" t="inlineStr">
        <is>
          <t>Él la rechazó sin remordimiento, pero cuando ella decidió irse, intentó obligarla a volver como si nada hubiera pasado. 🔥💔 🌟 Continúa la historia aquí 👉 Encuentra la serie completa en “ReelShort” 🔍 Busca “4485973” ✨ #Drama #DramaCorto #RomanceProhibido #Venganza #ReelShort</t>
        </is>
      </c>
    </row>
    <row r="284" ht="25.5" customHeight="1">
      <c r="A284" t="inlineStr">
        <is>
          <t>7684208683269639438</t>
        </is>
      </c>
      <c r="B284" s="3">
        <v>46278.14513888889</v>
      </c>
      <c r="C284" t="inlineStr">
        <is>
          <t>dramaexpedition</t>
        </is>
      </c>
      <c r="D284" s="4">
        <v>46303</v>
      </c>
      <c r="E284" s="3">
        <v>46303.437210648146</v>
      </c>
      <c r="F284" s="2" t="str">
        <f>=HYPERLINK("https://www.tiktok.com/@dramaexpedition/video/7684208683269639438", "https://www.tiktok.com/@dramaexpedition/video/7684208683269639438")</f>
        <v>https://www.tiktok.com/@dramaexpedition/video/7684208683269639438</v>
      </c>
      <c r="G284">
        <v>1641</v>
      </c>
      <c r="H284">
        <v>8</v>
      </c>
      <c r="I284">
        <v>1</v>
      </c>
      <c r="J284">
        <v>4</v>
      </c>
      <c r="K284">
        <v>0</v>
      </c>
      <c r="L284" t="inlineStr">
        <is>
          <t>short-drama</t>
        </is>
      </c>
      <c r="M284" t="inlineStr">
        <is>
          <t>complete</t>
        </is>
      </c>
      <c r="N284"/>
      <c r="O284" t="inlineStr">
        <is>
          <t>SDRUN-20261008-102852</t>
        </is>
      </c>
      <c r="P284" s="3">
        <v>46303.546585648146</v>
      </c>
      <c r="Q284" t="inlineStr">
        <is>
          <t>SR-000252</t>
        </is>
      </c>
      <c r="R284" t="inlineStr">
        <is>
          <t>dramaexpedition</t>
        </is>
      </c>
      <c r="S284" t="inlineStr">
        <is>
          <t xml:space="preserve">Part 2 | God of Dragons: The Last Ride 🔥 Her abusive ex came back for their daughter—and the only home her father left behind. Watch the full series God of Dragons: The Last Ride—link in bio or search “uwt47” in the DramaBox app. #DramaBox #Drama #AIDrama #Dragon #ShortDrama </t>
        </is>
      </c>
    </row>
    <row r="285" ht="25.5" customHeight="1">
      <c r="A285" t="inlineStr">
        <is>
          <t>7684244005621632269</t>
        </is>
      </c>
      <c r="B285" s="3">
        <v>46278.152083333334</v>
      </c>
      <c r="C285" t="inlineStr">
        <is>
          <t>dramavault163</t>
        </is>
      </c>
      <c r="D285" s="4">
        <v>46303</v>
      </c>
      <c r="E285" s="3">
        <v>46303.437210648146</v>
      </c>
      <c r="F285" s="2" t="str">
        <f>=HYPERLINK("https://www.tiktok.com/@dramavault163/video/7684244005621632269", "https://www.tiktok.com/@dramavault163/video/7684244005621632269")</f>
        <v>https://www.tiktok.com/@dramavault163/video/7684244005621632269</v>
      </c>
      <c r="G285">
        <v>2877</v>
      </c>
      <c r="H285">
        <v>6</v>
      </c>
      <c r="I285">
        <v>0</v>
      </c>
      <c r="J285">
        <v>0</v>
      </c>
      <c r="K285">
        <v>1</v>
      </c>
      <c r="L285" t="inlineStr">
        <is>
          <t>short-drama</t>
        </is>
      </c>
      <c r="M285" t="inlineStr">
        <is>
          <t>complete</t>
        </is>
      </c>
      <c r="N285"/>
      <c r="O285" t="inlineStr">
        <is>
          <t>SDRUN-20261008-102852</t>
        </is>
      </c>
      <c r="P285" s="3">
        <v>46303.546585648146</v>
      </c>
      <c r="Q285" t="inlineStr">
        <is>
          <t>SR-000919</t>
        </is>
      </c>
      <c r="R285" t="inlineStr">
        <is>
          <t>dramavault163</t>
        </is>
      </c>
      <c r="S285" t="inlineStr">
        <is>
          <t>She ended their engagement without an explanation—but Kane refuses to walk away until she tells him the truth. 💔👀 🌟 Continue the story here 👉 Find the full series on “ReelShort” 🔍 Look up “4566978” ✨ #ShortDrama #MafiaRomance #SecondChance #Betrayal #ReelShort</t>
        </is>
      </c>
    </row>
    <row r="286" ht="25.5" customHeight="1">
      <c r="A286" t="inlineStr">
        <is>
          <t>7684245386600484110</t>
        </is>
      </c>
      <c r="B286" s="3">
        <v>46278.26111111111</v>
      </c>
      <c r="C286" t="inlineStr">
        <is>
          <t>dramavault163</t>
        </is>
      </c>
      <c r="D286" s="4">
        <v>46303</v>
      </c>
      <c r="E286" s="3">
        <v>46303.437210648146</v>
      </c>
      <c r="F286" s="2" t="str">
        <f>=HYPERLINK("https://www.tiktok.com/@dramavault163/video/7684245386600484110", "https://www.tiktok.com/@dramavault163/video/7684245386600484110")</f>
        <v>https://www.tiktok.com/@dramavault163/video/7684245386600484110</v>
      </c>
      <c r="G286">
        <v>1611</v>
      </c>
      <c r="H286">
        <v>0</v>
      </c>
      <c r="I286">
        <v>0</v>
      </c>
      <c r="J286">
        <v>2</v>
      </c>
      <c r="K286">
        <v>0</v>
      </c>
      <c r="L286" t="inlineStr">
        <is>
          <t>short-drama</t>
        </is>
      </c>
      <c r="M286" t="inlineStr">
        <is>
          <t>complete</t>
        </is>
      </c>
      <c r="N286"/>
      <c r="O286" t="inlineStr">
        <is>
          <t>SDRUN-20261008-102852</t>
        </is>
      </c>
      <c r="P286" s="3">
        <v>46303.546585648146</v>
      </c>
      <c r="Q286" t="inlineStr">
        <is>
          <t>SR-000920</t>
        </is>
      </c>
      <c r="R286" t="inlineStr">
        <is>
          <t>dramavault163</t>
        </is>
      </c>
      <c r="S286" t="inlineStr">
        <is>
          <t>A deadly chase proves Kane is far more dangerous—and far more powerful—than anyone expected. 🚗🔥 🌟 Continue the story here 👉 Find the full series on “ReelShort” 🔍 Look up “4566978” ✨ #ShortDrama #ActionDrama #MafiaDrama #HeroRescue #ReelShort</t>
        </is>
      </c>
    </row>
    <row r="287" ht="25.5" customHeight="1">
      <c r="A287" t="inlineStr">
        <is>
          <t>7684209586856840479</t>
        </is>
      </c>
      <c r="B287" s="3">
        <v>46278.29861111111</v>
      </c>
      <c r="C287" t="inlineStr">
        <is>
          <t>shirley5278789</t>
        </is>
      </c>
      <c r="D287" s="4">
        <v>46303</v>
      </c>
      <c r="E287" s="3">
        <v>46303.437210648146</v>
      </c>
      <c r="F287" s="2" t="str">
        <f>=HYPERLINK("https://www.tiktok.com/@shirley5278789/video/7684209586856840479", "https://www.tiktok.com/@shirley5278789/video/7684209586856840479")</f>
        <v>https://www.tiktok.com/@shirley5278789/video/7684209586856840479</v>
      </c>
      <c r="G287">
        <v>79400</v>
      </c>
      <c r="H287">
        <v>268</v>
      </c>
      <c r="I287">
        <v>1</v>
      </c>
      <c r="J287">
        <v>66</v>
      </c>
      <c r="K287">
        <v>18</v>
      </c>
      <c r="L287" t="inlineStr">
        <is>
          <t>short-drama</t>
        </is>
      </c>
      <c r="M287" t="inlineStr">
        <is>
          <t>complete</t>
        </is>
      </c>
      <c r="N287"/>
      <c r="O287" t="inlineStr">
        <is>
          <t>SDRUN-20261008-102852</t>
        </is>
      </c>
      <c r="P287" s="3">
        <v>46303.546585648146</v>
      </c>
      <c r="Q287" t="inlineStr">
        <is>
          <t>SR-000921</t>
        </is>
      </c>
      <c r="R287" t="inlineStr">
        <is>
          <t>shirley5278789</t>
        </is>
      </c>
      <c r="S287" t="inlineStr">
        <is>
          <t>Su hermanastra mintió, su padre la humilló y la mujer que debía cuidarla la atormentó durante años. Esta vez, Tessa no se quedó callada. 🔥 🌟 Continúa la historia aquí 👉 Encuentra la serie completa en “ReelShort” 🔍 Busca “4493493” ✨ #DramaCorto #DramaRomántico #TraiciónFamiliar #MujerFuerte #ReelShort</t>
        </is>
      </c>
    </row>
    <row r="288" ht="25.5" customHeight="1">
      <c r="A288" t="inlineStr">
        <is>
          <t>7684208366826147086</t>
        </is>
      </c>
      <c r="B288" s="3">
        <v>46278.32986111111</v>
      </c>
      <c r="C288" t="inlineStr">
        <is>
          <t>dramaexpedition</t>
        </is>
      </c>
      <c r="D288" s="4">
        <v>46303</v>
      </c>
      <c r="E288" s="3">
        <v>46303.437210648146</v>
      </c>
      <c r="F288" s="2" t="str">
        <f>=HYPERLINK("https://www.tiktok.com/@dramaexpedition/video/7684208366826147086", "https://www.tiktok.com/@dramaexpedition/video/7684208366826147086")</f>
        <v>https://www.tiktok.com/@dramaexpedition/video/7684208366826147086</v>
      </c>
      <c r="G288">
        <v>1208</v>
      </c>
      <c r="H288">
        <v>9</v>
      </c>
      <c r="I288">
        <v>0</v>
      </c>
      <c r="J288">
        <v>5</v>
      </c>
      <c r="K288">
        <v>0</v>
      </c>
      <c r="L288" t="inlineStr">
        <is>
          <t>short-drama</t>
        </is>
      </c>
      <c r="M288" t="inlineStr">
        <is>
          <t>complete</t>
        </is>
      </c>
      <c r="N288"/>
      <c r="O288" t="inlineStr">
        <is>
          <t>SDRUN-20261008-102852</t>
        </is>
      </c>
      <c r="P288" s="3">
        <v>46303.546585648146</v>
      </c>
      <c r="Q288" t="inlineStr">
        <is>
          <t>SR-000253</t>
        </is>
      </c>
      <c r="R288" t="inlineStr">
        <is>
          <t>dramaexpedition</t>
        </is>
      </c>
      <c r="S288" t="inlineStr">
        <is>
          <t xml:space="preserve">Part 3 | God of Dragons: The Last Ride 🔥 Everyone laughed at the stable boy until he chose the boulder no one else could move. Watch the full series God of Dragons: The Last Ride—link in bio or search “uwt47” in the DramaBox app. #DramaBox #Drama #AIDrama #Dragon #ShortDrama </t>
        </is>
      </c>
    </row>
    <row r="289" ht="25.5" customHeight="1">
      <c r="A289" t="inlineStr">
        <is>
          <t>7683471380012190989</t>
        </is>
      </c>
      <c r="B289" s="3">
        <v>46278.4375</v>
      </c>
      <c r="C289" t="inlineStr">
        <is>
          <t>dramaclips0364</t>
        </is>
      </c>
      <c r="D289" s="4">
        <v>46303</v>
      </c>
      <c r="E289" s="3">
        <v>46303.437210648146</v>
      </c>
      <c r="F289" s="2" t="str">
        <f>=HYPERLINK("https://www.tiktok.com/@dramaclips0364/video/7683471380012190989", "https://www.tiktok.com/@dramaclips0364/video/7683471380012190989")</f>
        <v>https://www.tiktok.com/@dramaclips0364/video/7683471380012190989</v>
      </c>
      <c r="G289">
        <v>7451</v>
      </c>
      <c r="H289">
        <v>42</v>
      </c>
      <c r="I289">
        <v>1</v>
      </c>
      <c r="J289">
        <v>11</v>
      </c>
      <c r="K289">
        <v>0</v>
      </c>
      <c r="L289" t="inlineStr">
        <is>
          <t>short-drama</t>
        </is>
      </c>
      <c r="M289" t="inlineStr">
        <is>
          <t>complete</t>
        </is>
      </c>
      <c r="N289"/>
      <c r="O289" t="inlineStr">
        <is>
          <t>SDRUN-20261008-102852</t>
        </is>
      </c>
      <c r="P289" s="3">
        <v>46303.546585648146</v>
      </c>
      <c r="Q289" t="inlineStr">
        <is>
          <t>SR-000242</t>
        </is>
      </c>
      <c r="R289" t="inlineStr">
        <is>
          <t>dramaclips0364</t>
        </is>
      </c>
      <c r="S289" t="inlineStr">
        <is>
          <t>They humiliated her in front of the whole school—then her dangerous stepbrother arrived and called her “my girl.” 🔥😱 🌟 Continue the story here 👉 Find the full series on “ReelShort” 🔍 Look up “4493052” ✨ #ShortDrama #RomanceDrama #SchoolDrama #ProtectiveHero #ReelShort</t>
        </is>
      </c>
    </row>
    <row r="290" ht="25.5" customHeight="1">
      <c r="A290" t="inlineStr">
        <is>
          <t>7684244566635023629</t>
        </is>
      </c>
      <c r="B290" s="3">
        <v>46278.44027777778</v>
      </c>
      <c r="C290" t="inlineStr">
        <is>
          <t>dramavault163</t>
        </is>
      </c>
      <c r="D290" s="4">
        <v>46303</v>
      </c>
      <c r="E290" s="3">
        <v>46303.437210648146</v>
      </c>
      <c r="F290" s="2" t="str">
        <f>=HYPERLINK("https://www.tiktok.com/@dramavault163/video/7684244566635023629", "https://www.tiktok.com/@dramavault163/video/7684244566635023629")</f>
        <v>https://www.tiktok.com/@dramavault163/video/7684244566635023629</v>
      </c>
      <c r="G290">
        <v>1136</v>
      </c>
      <c r="H290">
        <v>2</v>
      </c>
      <c r="I290">
        <v>0</v>
      </c>
      <c r="J290">
        <v>1</v>
      </c>
      <c r="K290">
        <v>0</v>
      </c>
      <c r="L290" t="inlineStr">
        <is>
          <t>short-drama</t>
        </is>
      </c>
      <c r="M290" t="inlineStr">
        <is>
          <t>complete</t>
        </is>
      </c>
      <c r="N290"/>
      <c r="O290" t="inlineStr">
        <is>
          <t>SDRUN-20261008-102852</t>
        </is>
      </c>
      <c r="P290" s="3">
        <v>46303.546585648146</v>
      </c>
      <c r="Q290" t="inlineStr">
        <is>
          <t>SR-000922</t>
        </is>
      </c>
      <c r="R290" t="inlineStr">
        <is>
          <t>dramavault163</t>
        </is>
      </c>
      <c r="S290" t="inlineStr">
        <is>
          <t>Her own family drugged her and sold her future to save their failing empire—but she refuses to obey. 😡🔥 🌟 Continue the story here 👉 Find the full series on “ReelShort” 🔍 Look up “4566978” ✨ #ShortDrama #ForcedMarriage #FamilyBetrayal #Revenge #ReelShort</t>
        </is>
      </c>
    </row>
    <row r="291" ht="25.5" customHeight="1">
      <c r="A291" t="inlineStr">
        <is>
          <t>7684244835892595981</t>
        </is>
      </c>
      <c r="B291" s="3">
        <v>46278.82083333333</v>
      </c>
      <c r="C291" t="inlineStr">
        <is>
          <t>dramavault163</t>
        </is>
      </c>
      <c r="D291" s="4">
        <v>46303</v>
      </c>
      <c r="E291" s="3">
        <v>46303.437210648146</v>
      </c>
      <c r="F291" s="2" t="str">
        <f>=HYPERLINK("https://www.tiktok.com/@dramavault163/video/7684244835892595981", "https://www.tiktok.com/@dramavault163/video/7684244835892595981")</f>
        <v>https://www.tiktok.com/@dramavault163/video/7684244835892595981</v>
      </c>
      <c r="G291">
        <v>1053</v>
      </c>
      <c r="H291">
        <v>0</v>
      </c>
      <c r="I291">
        <v>0</v>
      </c>
      <c r="J291">
        <v>0</v>
      </c>
      <c r="K291">
        <v>0</v>
      </c>
      <c r="L291" t="inlineStr">
        <is>
          <t>short-drama</t>
        </is>
      </c>
      <c r="M291" t="inlineStr">
        <is>
          <t>complete</t>
        </is>
      </c>
      <c r="N291"/>
      <c r="O291" t="inlineStr">
        <is>
          <t>SDRUN-20261008-102852</t>
        </is>
      </c>
      <c r="P291" s="3">
        <v>46303.546585648146</v>
      </c>
      <c r="Q291" t="inlineStr">
        <is>
          <t>SR-000923</t>
        </is>
      </c>
      <c r="R291" t="inlineStr">
        <is>
          <t>dramavault163</t>
        </is>
      </c>
      <c r="S291" t="inlineStr">
        <is>
          <t>Her wedding to a man she despises has already been arranged—and both families expect her to surrender. 💍😳 🌟 Continue the story here 👉 Find the full series on “ReelShort” 🔍 Look up “4566978” ✨ #ShortDrama #MafiaRomance #ForcedMarriage #DramaSeries #ReelShort</t>
        </is>
      </c>
    </row>
    <row r="292" ht="25.5" customHeight="1">
      <c r="A292" t="inlineStr">
        <is>
          <t>7684175456970575134</t>
        </is>
      </c>
      <c r="B292" s="3">
        <v>46278.833333333336</v>
      </c>
      <c r="C292" t="inlineStr">
        <is>
          <t>jolienqaq</t>
        </is>
      </c>
      <c r="D292" s="4">
        <v>46303</v>
      </c>
      <c r="E292" s="3">
        <v>46303.437210648146</v>
      </c>
      <c r="F292" s="2" t="str">
        <f>=HYPERLINK("https://www.tiktok.com/@jolienqaq/video/7684175456970575134", "https://www.tiktok.com/@jolienqaq/video/7684175456970575134")</f>
        <v>https://www.tiktok.com/@jolienqaq/video/7684175456970575134</v>
      </c>
      <c r="G292">
        <v>27000</v>
      </c>
      <c r="H292">
        <v>552</v>
      </c>
      <c r="I292">
        <v>9</v>
      </c>
      <c r="J292">
        <v>348</v>
      </c>
      <c r="K292">
        <v>28</v>
      </c>
      <c r="L292" t="inlineStr">
        <is>
          <t>short-drama</t>
        </is>
      </c>
      <c r="M292" t="inlineStr">
        <is>
          <t>complete</t>
        </is>
      </c>
      <c r="N292"/>
      <c r="O292" t="inlineStr">
        <is>
          <t>SDRUN-20261008-102852</t>
        </is>
      </c>
      <c r="P292" s="3">
        <v>46303.546585648146</v>
      </c>
      <c r="Q292" t="inlineStr">
        <is>
          <t>SR-000254</t>
        </is>
      </c>
      <c r="R292" t="inlineStr">
        <is>
          <t>jolienqaq</t>
        </is>
      </c>
      <c r="S292" t="inlineStr">
        <is>
          <t>Part 1 | The Omega's Command 🔥 He finally earns his place—only to discover the man waiting for him is already his husband. Watch the full series The Omega's Command—link in bio or search “4545667” in the ReelShort app. #BLDrama #BoysLove #BLShortDrama</t>
        </is>
      </c>
    </row>
    <row r="293" ht="25.5" customHeight="1">
      <c r="A293" t="inlineStr">
        <is>
          <t>7683813121466633503</t>
        </is>
      </c>
      <c r="B293" s="3">
        <v>46278.958333333336</v>
      </c>
      <c r="C293" t="inlineStr">
        <is>
          <t>dramaclips0364</t>
        </is>
      </c>
      <c r="D293" s="4">
        <v>46303</v>
      </c>
      <c r="E293" s="3">
        <v>46303.437210648146</v>
      </c>
      <c r="F293" s="2" t="str">
        <f>=HYPERLINK("https://www.tiktok.com/@dramaclips0364/video/7683813121466633503", "https://www.tiktok.com/@dramaclips0364/video/7683813121466633503")</f>
        <v>https://www.tiktok.com/@dramaclips0364/video/7683813121466633503</v>
      </c>
      <c r="G293">
        <v>40000</v>
      </c>
      <c r="H293">
        <v>116</v>
      </c>
      <c r="I293">
        <v>1</v>
      </c>
      <c r="J293">
        <v>25</v>
      </c>
      <c r="K293">
        <v>8</v>
      </c>
      <c r="L293" t="inlineStr">
        <is>
          <t>short-drama</t>
        </is>
      </c>
      <c r="M293" t="inlineStr">
        <is>
          <t>complete</t>
        </is>
      </c>
      <c r="N293"/>
      <c r="O293" t="inlineStr">
        <is>
          <t>SDRUN-20261008-102852</t>
        </is>
      </c>
      <c r="P293" s="3">
        <v>46303.546585648146</v>
      </c>
      <c r="Q293" t="inlineStr">
        <is>
          <t>SR-000249</t>
        </is>
      </c>
      <c r="R293" t="inlineStr">
        <is>
          <t>dramaclips0364</t>
        </is>
      </c>
      <c r="S293" t="inlineStr">
        <is>
          <t>The five women Kane was raised to marry chose another man—so he rejected every one of them and picked a princess instead. 👑🐺 🌟 Continue the story here 👉 Find the full series on “ReelShort” 🔍 Look up “4530464” ✨ #ShortDrama #WerewolfDrama #RomanceDrama #Revenge #ReelShort</t>
        </is>
      </c>
    </row>
    <row r="294" ht="25.5" customHeight="1">
      <c r="A294" t="inlineStr">
        <is>
          <t>7684216093640084767</t>
        </is>
      </c>
      <c r="B294" s="3">
        <v>46278.959027777775</v>
      </c>
      <c r="C294" t="inlineStr">
        <is>
          <t>shirley5278789</t>
        </is>
      </c>
      <c r="D294" s="4">
        <v>46303</v>
      </c>
      <c r="E294" s="3">
        <v>46303.437210648146</v>
      </c>
      <c r="F294" s="2" t="str">
        <f>=HYPERLINK("https://www.tiktok.com/@shirley5278789/video/7684216093640084767", "https://www.tiktok.com/@shirley5278789/video/7684216093640084767")</f>
        <v>https://www.tiktok.com/@shirley5278789/video/7684216093640084767</v>
      </c>
      <c r="G294">
        <v>6219</v>
      </c>
      <c r="H294">
        <v>24</v>
      </c>
      <c r="I294">
        <v>0</v>
      </c>
      <c r="J294">
        <v>5</v>
      </c>
      <c r="K294">
        <v>2</v>
      </c>
      <c r="L294" t="inlineStr">
        <is>
          <t>short-drama</t>
        </is>
      </c>
      <c r="M294" t="inlineStr">
        <is>
          <t>complete</t>
        </is>
      </c>
      <c r="N294"/>
      <c r="O294" t="inlineStr">
        <is>
          <t>SDRUN-20261008-102852</t>
        </is>
      </c>
      <c r="P294" s="3">
        <v>46303.546585648146</v>
      </c>
      <c r="Q294" t="inlineStr">
        <is>
          <t>SR-000924</t>
        </is>
      </c>
      <c r="R294" t="inlineStr">
        <is>
          <t>shirley5278789</t>
        </is>
      </c>
      <c r="S294" t="inlineStr">
        <is>
          <t>Su novio besó a su hermanastra delante de todos… y cuatro años de mentiras quedaron al descubierto. 😱💔 🌟 Continúa la historia aquí 👉 Encuentra la serie completa en “ReelShort” 🔍 Busca “4493493” ✨ #DramaCorto #DramaRomántico #Infidelidad #Traición #ReelShort</t>
        </is>
      </c>
    </row>
    <row r="295" ht="25.5" customHeight="1">
      <c r="A295" t="inlineStr">
        <is>
          <t>7684245108836863245</t>
        </is>
      </c>
      <c r="B295" s="3">
        <v>46278.98402777778</v>
      </c>
      <c r="C295" t="inlineStr">
        <is>
          <t>dramavault163</t>
        </is>
      </c>
      <c r="D295" s="4">
        <v>46303</v>
      </c>
      <c r="E295" s="3">
        <v>46303.437210648146</v>
      </c>
      <c r="F295" s="2" t="str">
        <f>=HYPERLINK("https://www.tiktok.com/@dramavault163/video/7684245108836863245", "https://www.tiktok.com/@dramavault163/video/7684245108836863245")</f>
        <v>https://www.tiktok.com/@dramavault163/video/7684245108836863245</v>
      </c>
      <c r="G295">
        <v>1158</v>
      </c>
      <c r="H295">
        <v>7</v>
      </c>
      <c r="I295">
        <v>0</v>
      </c>
      <c r="J295">
        <v>1</v>
      </c>
      <c r="K295">
        <v>0</v>
      </c>
      <c r="L295" t="inlineStr">
        <is>
          <t>short-drama</t>
        </is>
      </c>
      <c r="M295" t="inlineStr">
        <is>
          <t>complete</t>
        </is>
      </c>
      <c r="N295"/>
      <c r="O295" t="inlineStr">
        <is>
          <t>SDRUN-20261008-102852</t>
        </is>
      </c>
      <c r="P295" s="3">
        <v>46303.546585648146</v>
      </c>
      <c r="Q295" t="inlineStr">
        <is>
          <t>SR-000925</t>
        </is>
      </c>
      <c r="R295" t="inlineStr">
        <is>
          <t>dramavault163</t>
        </is>
      </c>
      <c r="S295" t="inlineStr">
        <is>
          <t>His ex dumped him to protect him, so the future Godfather enters her estate disguised as a guard. 🖤🔥 🌟 Continue the story here 👉 Find the full series on “ReelShort” 🔍 Look up “4566978” ✨ #ShortDrama #MafiaDrama #SecretIdentity #RomanceDrama #ReelShort</t>
        </is>
      </c>
    </row>
    <row r="296" ht="25.5" customHeight="1">
      <c r="A296" t="inlineStr">
        <is>
          <t>7684178782780935455</t>
        </is>
      </c>
      <c r="B296" s="3">
        <v>46279.041666666664</v>
      </c>
      <c r="C296" t="inlineStr">
        <is>
          <t>jolienqaq</t>
        </is>
      </c>
      <c r="D296" s="4">
        <v>46303</v>
      </c>
      <c r="E296" s="3">
        <v>46303.437210648146</v>
      </c>
      <c r="F296" s="2" t="str">
        <f>=HYPERLINK("https://www.tiktok.com/@jolienqaq/video/7684178782780935455", "https://www.tiktok.com/@jolienqaq/video/7684178782780935455")</f>
        <v>https://www.tiktok.com/@jolienqaq/video/7684178782780935455</v>
      </c>
      <c r="G296">
        <v>6646</v>
      </c>
      <c r="H296">
        <v>232</v>
      </c>
      <c r="I296">
        <v>2</v>
      </c>
      <c r="J296">
        <v>74</v>
      </c>
      <c r="K296">
        <v>5</v>
      </c>
      <c r="L296" t="inlineStr">
        <is>
          <t>short-drama</t>
        </is>
      </c>
      <c r="M296" t="inlineStr">
        <is>
          <t>complete</t>
        </is>
      </c>
      <c r="N296"/>
      <c r="O296" t="inlineStr">
        <is>
          <t>SDRUN-20261008-102852</t>
        </is>
      </c>
      <c r="P296" s="3">
        <v>46303.546585648146</v>
      </c>
      <c r="Q296" t="inlineStr">
        <is>
          <t>SR-000258</t>
        </is>
      </c>
      <c r="R296" t="inlineStr">
        <is>
          <t>jolienqaq</t>
        </is>
      </c>
      <c r="S296" t="inlineStr">
        <is>
          <t>Part 2 | The Omega's Command 🔥 The order was simple: take your clothes off. What happened next was anything but routine. Watch the full series The Omega's Command—link in bio or search “4545667” in the ReelShort app. #BLDrama #BoysLove #BLShortDrama</t>
        </is>
      </c>
    </row>
    <row r="297" ht="25.5" customHeight="1">
      <c r="A297" t="inlineStr">
        <is>
          <t>7684216286536142111</t>
        </is>
      </c>
      <c r="B297" s="3">
        <v>46279.10555555556</v>
      </c>
      <c r="C297" t="inlineStr">
        <is>
          <t>shirley5278789</t>
        </is>
      </c>
      <c r="D297" s="4">
        <v>46303</v>
      </c>
      <c r="E297" s="3">
        <v>46303.437210648146</v>
      </c>
      <c r="F297" s="2" t="str">
        <f>=HYPERLINK("https://www.tiktok.com/@shirley5278789/video/7684216286536142111", "https://www.tiktok.com/@shirley5278789/video/7684216286536142111")</f>
        <v>https://www.tiktok.com/@shirley5278789/video/7684216286536142111</v>
      </c>
      <c r="G297">
        <v>7284</v>
      </c>
      <c r="H297">
        <v>28</v>
      </c>
      <c r="I297">
        <v>1</v>
      </c>
      <c r="J297">
        <v>3</v>
      </c>
      <c r="K297">
        <v>1</v>
      </c>
      <c r="L297" t="inlineStr">
        <is>
          <t>short-drama</t>
        </is>
      </c>
      <c r="M297" t="inlineStr">
        <is>
          <t>complete</t>
        </is>
      </c>
      <c r="N297"/>
      <c r="O297" t="inlineStr">
        <is>
          <t>SDRUN-20261008-102852</t>
        </is>
      </c>
      <c r="P297" s="3">
        <v>46303.546585648146</v>
      </c>
      <c r="Q297" t="inlineStr">
        <is>
          <t>SR-000259</t>
        </is>
      </c>
      <c r="R297" t="inlineStr">
        <is>
          <t>shirley5278789</t>
        </is>
      </c>
      <c r="S297" t="inlineStr">
        <is>
          <t>Su hermana presumió haberle robado al chico que amaba, pero las marcas en el cuello de Tessa revelaron un secreto mucho mayor. 👀🔥 🌟 Continúa la historia aquí 👉 Encuentra la serie completa en “ReelShort” 🔍 Busca “4493493” ✨ #DramaCorto #RomanceJuvenil #AmorSecreto #GiroInesperado #ReelShort</t>
        </is>
      </c>
    </row>
    <row r="298" ht="25.5" customHeight="1">
      <c r="A298" t="inlineStr">
        <is>
          <t>7683813839657389343</t>
        </is>
      </c>
      <c r="B298" s="3">
        <v>46279.145833333336</v>
      </c>
      <c r="C298" t="inlineStr">
        <is>
          <t>dramaclips0364</t>
        </is>
      </c>
      <c r="D298" s="4">
        <v>46303</v>
      </c>
      <c r="E298" s="3">
        <v>46303.437210648146</v>
      </c>
      <c r="F298" s="2" t="str">
        <f>=HYPERLINK("https://www.tiktok.com/@dramaclips0364/video/7683813839657389343", "https://www.tiktok.com/@dramaclips0364/video/7683813839657389343")</f>
        <v>https://www.tiktok.com/@dramaclips0364/video/7683813839657389343</v>
      </c>
      <c r="G298">
        <v>19700</v>
      </c>
      <c r="H298">
        <v>68</v>
      </c>
      <c r="I298">
        <v>1</v>
      </c>
      <c r="J298">
        <v>11</v>
      </c>
      <c r="K298">
        <v>0</v>
      </c>
      <c r="L298" t="inlineStr">
        <is>
          <t>short-drama</t>
        </is>
      </c>
      <c r="M298" t="inlineStr">
        <is>
          <t>complete</t>
        </is>
      </c>
      <c r="N298"/>
      <c r="O298" t="inlineStr">
        <is>
          <t>SDRUN-20261008-102852</t>
        </is>
      </c>
      <c r="P298" s="3">
        <v>46303.546585648146</v>
      </c>
      <c r="Q298" t="inlineStr">
        <is>
          <t>SR-000250</t>
        </is>
      </c>
      <c r="R298" t="inlineStr">
        <is>
          <t>dramaclips0364</t>
        </is>
      </c>
      <c r="S298" t="inlineStr">
        <is>
          <t>His royal engagement must stay secret, but five jealous sisters are already demanding to know who he chose. 👀🔥 🌟 Continue the story here 👉 Find the full series on “ReelShort” 🔍 Look up “4530464” ✨ #ShortDrama #WerewolfDrama #RomanceDrama #SecretLove #ReelShort</t>
        </is>
      </c>
    </row>
    <row r="299" ht="25.5" customHeight="1">
      <c r="A299" t="inlineStr">
        <is>
          <t>7684216649083276574</t>
        </is>
      </c>
      <c r="B299" s="3">
        <v>46279.27569444444</v>
      </c>
      <c r="C299" t="inlineStr">
        <is>
          <t>shirley5278789</t>
        </is>
      </c>
      <c r="D299" s="4">
        <v>46303</v>
      </c>
      <c r="E299" s="3">
        <v>46303.437210648146</v>
      </c>
      <c r="F299" s="2" t="str">
        <f>=HYPERLINK("https://www.tiktok.com/@shirley5278789/video/7684216649083276574", "https://www.tiktok.com/@shirley5278789/video/7684216649083276574")</f>
        <v>https://www.tiktok.com/@shirley5278789/video/7684216649083276574</v>
      </c>
      <c r="G299">
        <v>6535</v>
      </c>
      <c r="H299">
        <v>29</v>
      </c>
      <c r="I299">
        <v>1</v>
      </c>
      <c r="J299">
        <v>7</v>
      </c>
      <c r="K299">
        <v>1</v>
      </c>
      <c r="L299" t="inlineStr">
        <is>
          <t>short-drama</t>
        </is>
      </c>
      <c r="M299" t="inlineStr">
        <is>
          <t>complete</t>
        </is>
      </c>
      <c r="N299"/>
      <c r="O299" t="inlineStr">
        <is>
          <t>SDRUN-20261008-102852</t>
        </is>
      </c>
      <c r="P299" s="3">
        <v>46303.546585648146</v>
      </c>
      <c r="Q299" t="inlineStr">
        <is>
          <t>SR-000260</t>
        </is>
      </c>
      <c r="R299" t="inlineStr">
        <is>
          <t>shirley5278789</t>
        </is>
      </c>
      <c r="S299" t="inlineStr">
        <is>
          <t>Un simple juego de fiesta terminó con Jason besando a Kate frente a ella. Esa noche murió su primer amor. 💔🥃 🌟 Continúa la historia aquí 👉 Encuentra la serie completa en “ReelShort” 🔍 Busca “4493493” ✨ #DramaCorto #DramaEscolar #BesoProhibido #Desamor #ReelShort</t>
        </is>
      </c>
    </row>
    <row r="300" ht="25.5" customHeight="1">
      <c r="A300" t="inlineStr">
        <is>
          <t>7684178092360879391</t>
        </is>
      </c>
      <c r="B300" s="3">
        <v>46279.291666666664</v>
      </c>
      <c r="C300" t="inlineStr">
        <is>
          <t>jolienqaq</t>
        </is>
      </c>
      <c r="D300" s="4">
        <v>46303</v>
      </c>
      <c r="E300" s="3">
        <v>46303.437210648146</v>
      </c>
      <c r="F300" s="2" t="str">
        <f>=HYPERLINK("https://www.tiktok.com/@jolienqaq/video/7684178092360879391", "https://www.tiktok.com/@jolienqaq/video/7684178092360879391")</f>
        <v>https://www.tiktok.com/@jolienqaq/video/7684178092360879391</v>
      </c>
      <c r="G300">
        <v>32600</v>
      </c>
      <c r="H300">
        <v>535</v>
      </c>
      <c r="I300">
        <v>8</v>
      </c>
      <c r="J300">
        <v>305</v>
      </c>
      <c r="K300">
        <v>20</v>
      </c>
      <c r="L300" t="inlineStr">
        <is>
          <t>short-drama</t>
        </is>
      </c>
      <c r="M300" t="inlineStr">
        <is>
          <t>complete</t>
        </is>
      </c>
      <c r="N300"/>
      <c r="O300" t="inlineStr">
        <is>
          <t>SDRUN-20261008-102852</t>
        </is>
      </c>
      <c r="P300" s="3">
        <v>46303.546585648146</v>
      </c>
      <c r="Q300" t="inlineStr">
        <is>
          <t>SR-000261</t>
        </is>
      </c>
      <c r="R300" t="inlineStr">
        <is>
          <t>jolienqaq</t>
        </is>
      </c>
      <c r="S300" t="inlineStr">
        <is>
          <t>Part 3 | The Omega's Command 🔥 His heat is spiraling, the suppressors could destroy him, and saving him may take both Alphas. Watch the full series The Omega's Command—link in bio or search “4545667” in the ReelShort app. #BLDrama #BoysLove #BLShortDrama</t>
        </is>
      </c>
    </row>
    <row r="301" ht="25.5" customHeight="1">
      <c r="A301" t="inlineStr">
        <is>
          <t>7684216805241408799</t>
        </is>
      </c>
      <c r="B301" s="3">
        <v>46279.40555555555</v>
      </c>
      <c r="C301" t="inlineStr">
        <is>
          <t>shirley5278789</t>
        </is>
      </c>
      <c r="D301" s="4">
        <v>46303</v>
      </c>
      <c r="E301" s="3">
        <v>46303.437210648146</v>
      </c>
      <c r="F301" s="2" t="str">
        <f>=HYPERLINK("https://www.tiktok.com/@shirley5278789/video/7684216805241408799", "https://www.tiktok.com/@shirley5278789/video/7684216805241408799")</f>
        <v>https://www.tiktok.com/@shirley5278789/video/7684216805241408799</v>
      </c>
      <c r="G301">
        <v>17300</v>
      </c>
      <c r="H301">
        <v>80</v>
      </c>
      <c r="I301">
        <v>4</v>
      </c>
      <c r="J301">
        <v>24</v>
      </c>
      <c r="K301">
        <v>3</v>
      </c>
      <c r="L301" t="inlineStr">
        <is>
          <t>short-drama</t>
        </is>
      </c>
      <c r="M301" t="inlineStr">
        <is>
          <t>complete</t>
        </is>
      </c>
      <c r="N301"/>
      <c r="O301" t="inlineStr">
        <is>
          <t>SDRUN-20261008-102852</t>
        </is>
      </c>
      <c r="P301" s="3">
        <v>46303.546585648146</v>
      </c>
      <c r="Q301" t="inlineStr">
        <is>
          <t>SR-000262</t>
        </is>
      </c>
      <c r="R301" t="inlineStr">
        <is>
          <t>shirley5278789</t>
        </is>
      </c>
      <c r="S301" t="inlineStr">
        <is>
          <t>Ella inventó que el capitán de fútbol era su novio para escapar de la humillación… pero él decidió convertir la mentira en algo real. 😳❤️ 🌟 Continúa la historia aquí 👉 Encuentra la serie completa en “ReelShort” 🔍 Busca “4493493” ✨ #DramaCorto #Romance #NovioFalso #AmorJuvenil #ReelShort</t>
        </is>
      </c>
    </row>
    <row r="302" ht="25.5" customHeight="1">
      <c r="A302" t="inlineStr">
        <is>
          <t>7683815098820971806</t>
        </is>
      </c>
      <c r="B302" s="3">
        <v>46279.430555555555</v>
      </c>
      <c r="C302" t="inlineStr">
        <is>
          <t>dramaclips0364</t>
        </is>
      </c>
      <c r="D302" s="4">
        <v>46303</v>
      </c>
      <c r="E302" s="3">
        <v>46303.437210648146</v>
      </c>
      <c r="F302" s="2" t="str">
        <f>=HYPERLINK("https://www.tiktok.com/@dramaclips0364/video/7683815098820971806", "https://www.tiktok.com/@dramaclips0364/video/7683815098820971806")</f>
        <v>https://www.tiktok.com/@dramaclips0364/video/7683815098820971806</v>
      </c>
      <c r="G302">
        <v>17300</v>
      </c>
      <c r="H302">
        <v>47</v>
      </c>
      <c r="I302">
        <v>0</v>
      </c>
      <c r="J302">
        <v>8</v>
      </c>
      <c r="K302">
        <v>1</v>
      </c>
      <c r="L302" t="inlineStr">
        <is>
          <t>short-drama</t>
        </is>
      </c>
      <c r="M302" t="inlineStr">
        <is>
          <t>complete</t>
        </is>
      </c>
      <c r="N302"/>
      <c r="O302" t="inlineStr">
        <is>
          <t>SDRUN-20261008-102852</t>
        </is>
      </c>
      <c r="P302" s="3">
        <v>46303.546585648146</v>
      </c>
      <c r="Q302" t="inlineStr">
        <is>
          <t>SR-000251</t>
        </is>
      </c>
      <c r="R302" t="inlineStr">
        <is>
          <t>dramaclips0364</t>
        </is>
      </c>
      <c r="S302" t="inlineStr">
        <is>
          <t>Eva finally offers to marry Kane—but her cruel condition makes him reject all five sisters to their faces. 😳🐺 🌟 Continue the story here 👉 Find the full series on “ReelShort” 🔍 Look up “4530464” ✨ #ShortDrama #WerewolfDrama #RomanceDrama #PlotTwist #ReelShort</t>
        </is>
      </c>
    </row>
    <row r="303" ht="25.5" customHeight="1">
      <c r="A303" t="inlineStr">
        <is>
          <t>7685324810221604110</t>
        </is>
      </c>
      <c r="B303" s="3">
        <v>46279.74390046296</v>
      </c>
      <c r="C303" t="inlineStr">
        <is>
          <t>dramavault163</t>
        </is>
      </c>
      <c r="D303" s="4">
        <v>46303</v>
      </c>
      <c r="E303" s="3">
        <v>46303.437210648146</v>
      </c>
      <c r="F303" s="2" t="str">
        <f>=HYPERLINK("https://www.tiktok.com/@dramavault163/video/7685324810221604110", "https://www.tiktok.com/@dramavault163/video/7685324810221604110")</f>
        <v>https://www.tiktok.com/@dramavault163/video/7685324810221604110</v>
      </c>
      <c r="G303">
        <v>2618</v>
      </c>
      <c r="H303">
        <v>17</v>
      </c>
      <c r="I303">
        <v>0</v>
      </c>
      <c r="J303">
        <v>5</v>
      </c>
      <c r="K303">
        <v>0</v>
      </c>
      <c r="L303" t="inlineStr">
        <is>
          <t>short-drama</t>
        </is>
      </c>
      <c r="M303" t="inlineStr">
        <is>
          <t>complete</t>
        </is>
      </c>
      <c r="N303"/>
      <c r="O303" t="inlineStr">
        <is>
          <t>SDRUN-20261008-102852</t>
        </is>
      </c>
      <c r="P303" s="3">
        <v>46303.546585648146</v>
      </c>
      <c r="Q303" t="inlineStr">
        <is>
          <t>SR-000263</t>
        </is>
      </c>
      <c r="R303" t="inlineStr">
        <is>
          <t>dramavault163</t>
        </is>
      </c>
      <c r="S303" t="inlineStr">
        <is>
          <t>#LoveSlaveToTheMafiaBosssPassion  She waits at the altar for a groom she has never met—then the mafia heir arrives completely unconscious. 😳💍 ✨ Download the MoboReels app. 👉 Copy the code [254ZEL] and search it. 👀 A huge number of short dramas are waiting for you to explore. 🌈 #ShortDrama #MafiaRomance #ForcedMarriage #MoboReels</t>
        </is>
      </c>
    </row>
    <row r="304" ht="25.5" customHeight="1">
      <c r="A304" t="inlineStr">
        <is>
          <t>7685325939680480526</t>
        </is>
      </c>
      <c r="B304" s="3">
        <v>46279.74650462963</v>
      </c>
      <c r="C304" t="inlineStr">
        <is>
          <t>dramavault163</t>
        </is>
      </c>
      <c r="D304" s="4">
        <v>46303</v>
      </c>
      <c r="E304" s="3">
        <v>46303.437210648146</v>
      </c>
      <c r="F304" s="2" t="str">
        <f>=HYPERLINK("https://www.tiktok.com/@dramavault163/video/7685325939680480526", "https://www.tiktok.com/@dramavault163/video/7685325939680480526")</f>
        <v>https://www.tiktok.com/@dramavault163/video/7685325939680480526</v>
      </c>
      <c r="G304">
        <v>2585</v>
      </c>
      <c r="H304">
        <v>19</v>
      </c>
      <c r="I304">
        <v>0</v>
      </c>
      <c r="J304">
        <v>6</v>
      </c>
      <c r="K304">
        <v>0</v>
      </c>
      <c r="L304" t="inlineStr">
        <is>
          <t>short-drama</t>
        </is>
      </c>
      <c r="M304" t="inlineStr">
        <is>
          <t>complete</t>
        </is>
      </c>
      <c r="N304"/>
      <c r="O304" t="inlineStr">
        <is>
          <t>SDRUN-20261008-102852</t>
        </is>
      </c>
      <c r="P304" s="3">
        <v>46303.546585648146</v>
      </c>
      <c r="Q304" t="inlineStr">
        <is>
          <t>SR-000264</t>
        </is>
      </c>
      <c r="R304" t="inlineStr">
        <is>
          <t>dramavault163</t>
        </is>
      </c>
      <c r="S304" t="inlineStr">
        <is>
          <t>#LoveSlaveToTheMafiaBosssPassion  The wedding fails, but the mafia boss orders her to live with his dangerous son for thirty days. 🖤⏳ ✨ Download the MoboReels app. 👉 Copy the code [254ZEL] and search it. 👀 A huge number of short dramas are waiting for you to explore. 🌈 #ShortDrama #MafiaRomance #EnemiesToLovers #MoboReels</t>
        </is>
      </c>
    </row>
    <row r="305" ht="25.5" customHeight="1">
      <c r="A305" t="inlineStr">
        <is>
          <t>7685325538013056270</t>
        </is>
      </c>
      <c r="B305" s="3">
        <v>46279.74673611111</v>
      </c>
      <c r="C305" t="inlineStr">
        <is>
          <t>dramavault163</t>
        </is>
      </c>
      <c r="D305" s="4">
        <v>46303</v>
      </c>
      <c r="E305" s="3">
        <v>46303.437210648146</v>
      </c>
      <c r="F305" s="2" t="str">
        <f>=HYPERLINK("https://www.tiktok.com/@dramavault163/video/7685325538013056270", "https://www.tiktok.com/@dramavault163/video/7685325538013056270")</f>
        <v>https://www.tiktok.com/@dramavault163/video/7685325538013056270</v>
      </c>
      <c r="G305">
        <v>1904</v>
      </c>
      <c r="H305">
        <v>18</v>
      </c>
      <c r="I305">
        <v>0</v>
      </c>
      <c r="J305">
        <v>2</v>
      </c>
      <c r="K305">
        <v>1</v>
      </c>
      <c r="L305" t="inlineStr">
        <is>
          <t>short-drama</t>
        </is>
      </c>
      <c r="M305" t="inlineStr">
        <is>
          <t>complete</t>
        </is>
      </c>
      <c r="N305"/>
      <c r="O305" t="inlineStr">
        <is>
          <t>SDRUN-20261008-102852</t>
        </is>
      </c>
      <c r="P305" s="3">
        <v>46303.546585648146</v>
      </c>
      <c r="Q305" t="inlineStr">
        <is>
          <t>SR-000265</t>
        </is>
      </c>
      <c r="R305" t="inlineStr">
        <is>
          <t>dramavault163</t>
        </is>
      </c>
      <c r="S305" t="inlineStr">
        <is>
          <t>#LoveSlaveToTheMafiaBosssPassion  Her late parents left behind a $500 million debt—and the mafia boss offers only one way to erase it. 💰🔥 ✨ Download the MoboReels app. 👉 Copy the code [254ZEL] and search it. 👀 A huge number of short dramas are waiting for you to explore. 🌈 #ShortDrama #MafiaDrama #MarriageDeal #MoboReels</t>
        </is>
      </c>
    </row>
    <row r="306" ht="25.5" customHeight="1">
      <c r="A306" t="inlineStr">
        <is>
          <t>7685326373312826638</t>
        </is>
      </c>
      <c r="B306" s="3">
        <v>46279.74863425926</v>
      </c>
      <c r="C306" t="inlineStr">
        <is>
          <t>dramavault163</t>
        </is>
      </c>
      <c r="D306" s="4">
        <v>46303</v>
      </c>
      <c r="E306" s="3">
        <v>46303.437210648146</v>
      </c>
      <c r="F306" s="2" t="str">
        <f>=HYPERLINK("https://www.tiktok.com/@dramavault163/video/7685326373312826638", "https://www.tiktok.com/@dramavault163/video/7685326373312826638")</f>
        <v>https://www.tiktok.com/@dramavault163/video/7685326373312826638</v>
      </c>
      <c r="G306">
        <v>2021</v>
      </c>
      <c r="H306">
        <v>12</v>
      </c>
      <c r="I306">
        <v>0</v>
      </c>
      <c r="J306">
        <v>2</v>
      </c>
      <c r="K306">
        <v>0</v>
      </c>
      <c r="L306" t="inlineStr">
        <is>
          <t>short-drama</t>
        </is>
      </c>
      <c r="M306" t="inlineStr">
        <is>
          <t>complete</t>
        </is>
      </c>
      <c r="N306"/>
      <c r="O306" t="inlineStr">
        <is>
          <t>SDRUN-20261008-102852</t>
        </is>
      </c>
      <c r="P306" s="3">
        <v>46303.546585648146</v>
      </c>
      <c r="Q306" t="inlineStr">
        <is>
          <t>SR-000266</t>
        </is>
      </c>
      <c r="R306" t="inlineStr">
        <is>
          <t>dramavault163</t>
        </is>
      </c>
      <c r="S306" t="inlineStr">
        <is>
          <t>#LoveSlaveToTheMafiaBosssPassion  After a wild penthouse party, she wakes up alone with the mafia heir—and he refuses to let the night end. 🍷😳 ✨ Download the MoboReels app. 👉 Copy the code [254ZEL] and search it. 👀 A huge number of short dramas are waiting for you to explore. 🌈 #ShortDrama #MafiaRomance #DramaSeries #MoboReels</t>
        </is>
      </c>
    </row>
    <row r="307" ht="25.5" customHeight="1">
      <c r="A307" t="inlineStr">
        <is>
          <t>7685326416031812878</t>
        </is>
      </c>
      <c r="B307" s="3">
        <v>46279.75010416667</v>
      </c>
      <c r="C307" t="inlineStr">
        <is>
          <t>dramavault163</t>
        </is>
      </c>
      <c r="D307" s="4">
        <v>46303</v>
      </c>
      <c r="E307" s="3">
        <v>46303.437210648146</v>
      </c>
      <c r="F307" s="2" t="str">
        <f>=HYPERLINK("https://www.tiktok.com/@dramavault163/video/7685326416031812878", "https://www.tiktok.com/@dramavault163/video/7685326416031812878")</f>
        <v>https://www.tiktok.com/@dramavault163/video/7685326416031812878</v>
      </c>
      <c r="G307">
        <v>27900</v>
      </c>
      <c r="H307">
        <v>118</v>
      </c>
      <c r="I307">
        <v>0</v>
      </c>
      <c r="J307">
        <v>38</v>
      </c>
      <c r="K307">
        <v>2</v>
      </c>
      <c r="L307" t="inlineStr">
        <is>
          <t>short-drama</t>
        </is>
      </c>
      <c r="M307" t="inlineStr">
        <is>
          <t>complete</t>
        </is>
      </c>
      <c r="N307"/>
      <c r="O307" t="inlineStr">
        <is>
          <t>SDRUN-20261008-102852</t>
        </is>
      </c>
      <c r="P307" s="3">
        <v>46303.546585648146</v>
      </c>
      <c r="Q307" t="inlineStr">
        <is>
          <t>SR-000267</t>
        </is>
      </c>
      <c r="R307" t="inlineStr">
        <is>
          <t>dramavault163</t>
        </is>
      </c>
      <c r="S307" t="inlineStr">
        <is>
          <t>#LoveSlaveToTheMafiaBosssPassion  He gives her four rules for living together—and the punishment for breaking them leaves her frozen. 😨🔥 ✨ Download the MoboReels app. 👉 Copy the code [254ZEL] and search it. 👀 A huge number of short dramas are waiting for you to explore. 🌈 #ShortDrama #RomanceDrama #MafiaBoss #MoboReels</t>
        </is>
      </c>
    </row>
    <row r="308" ht="25.5" customHeight="1">
      <c r="A308" t="inlineStr">
        <is>
          <t>7685344760235691294</t>
        </is>
      </c>
      <c r="B308" s="3">
        <v>46279.830555555556</v>
      </c>
      <c r="C308" t="inlineStr">
        <is>
          <t>shirley5278789</t>
        </is>
      </c>
      <c r="D308" s="4">
        <v>46303</v>
      </c>
      <c r="E308" s="3">
        <v>46303.437210648146</v>
      </c>
      <c r="F308" s="2" t="str">
        <f>=HYPERLINK("https://www.tiktok.com/@shirley5278789/video/7685344760235691294", "https://www.tiktok.com/@shirley5278789/video/7685344760235691294")</f>
        <v>https://www.tiktok.com/@shirley5278789/video/7685344760235691294</v>
      </c>
      <c r="G308">
        <v>4939</v>
      </c>
      <c r="H308">
        <v>6</v>
      </c>
      <c r="I308">
        <v>0</v>
      </c>
      <c r="J308">
        <v>5</v>
      </c>
      <c r="K308">
        <v>0</v>
      </c>
      <c r="L308" t="inlineStr">
        <is>
          <t>short-drama</t>
        </is>
      </c>
      <c r="M308" t="inlineStr">
        <is>
          <t>complete</t>
        </is>
      </c>
      <c r="N308"/>
      <c r="O308" t="inlineStr">
        <is>
          <t>SDRUN-20261008-102852</t>
        </is>
      </c>
      <c r="P308" s="3">
        <v>46303.546585648146</v>
      </c>
      <c r="Q308" t="inlineStr">
        <is>
          <t>SR-000268</t>
        </is>
      </c>
      <c r="R308" t="inlineStr">
        <is>
          <t>shirley5278789</t>
        </is>
      </c>
      <c r="S308" t="inlineStr">
        <is>
          <t>最後の願いで魔人を自由にした老人。だが、その代わりに孫娘との5年間の結婚を頼んだ――。🧞‍♂️💍 🌟 続きの物語はこちら 👉 「ReelShort」で全編をチェック 🔍 コード「4603748」を検索 ✨ #ショートドラマ #海外ドラマ #契約結婚 #ファンタジードラマ #ReelShort</t>
        </is>
      </c>
    </row>
    <row r="309" ht="25.5" customHeight="1">
      <c r="A309" t="inlineStr">
        <is>
          <t>7683815507648056607</t>
        </is>
      </c>
      <c r="B309" s="3">
        <v>46279.958333333336</v>
      </c>
      <c r="C309" t="inlineStr">
        <is>
          <t>dramaclips0364</t>
        </is>
      </c>
      <c r="D309" s="4">
        <v>46303</v>
      </c>
      <c r="E309" s="3">
        <v>46303.437210648146</v>
      </c>
      <c r="F309" s="2" t="str">
        <f>=HYPERLINK("https://www.tiktok.com/@dramaclips0364/video/7683815507648056607", "https://www.tiktok.com/@dramaclips0364/video/7683815507648056607")</f>
        <v>https://www.tiktok.com/@dramaclips0364/video/7683815507648056607</v>
      </c>
      <c r="G309">
        <v>31800</v>
      </c>
      <c r="H309">
        <v>112</v>
      </c>
      <c r="I309">
        <v>0</v>
      </c>
      <c r="J309">
        <v>25</v>
      </c>
      <c r="K309">
        <v>2</v>
      </c>
      <c r="L309" t="inlineStr">
        <is>
          <t>short-drama</t>
        </is>
      </c>
      <c r="M309" t="inlineStr">
        <is>
          <t>complete</t>
        </is>
      </c>
      <c r="N309"/>
      <c r="O309" t="inlineStr">
        <is>
          <t>SDRUN-20261008-102852</t>
        </is>
      </c>
      <c r="P309" s="3">
        <v>46303.546585648146</v>
      </c>
      <c r="Q309" t="inlineStr">
        <is>
          <t>SR-000255</t>
        </is>
      </c>
      <c r="R309" t="inlineStr">
        <is>
          <t>dramaclips0364</t>
        </is>
      </c>
      <c r="S309" t="inlineStr">
        <is>
          <t>The sacred armor chooses Kane, yet the five sisters order him to rip it off and hand it to their favorite man. ⚔️🔥 🌟 Continue the story here 👉 Find the full series on “ReelShort” 🔍 Look up “4530464” ✨ #ShortDrama #WerewolfDrama #FantasyDrama #Betrayal #ReelShort</t>
        </is>
      </c>
    </row>
    <row r="310" ht="25.5" customHeight="1">
      <c r="A310" t="inlineStr">
        <is>
          <t>7683815758220004639</t>
        </is>
      </c>
      <c r="B310" s="3">
        <v>46280.145833333336</v>
      </c>
      <c r="C310" t="inlineStr">
        <is>
          <t>dramaclips0364</t>
        </is>
      </c>
      <c r="D310" s="4">
        <v>46303</v>
      </c>
      <c r="E310" s="3">
        <v>46303.437210648146</v>
      </c>
      <c r="F310" s="2" t="str">
        <f>=HYPERLINK("https://www.tiktok.com/@dramaclips0364/video/7683815758220004639", "https://www.tiktok.com/@dramaclips0364/video/7683815758220004639")</f>
        <v>https://www.tiktok.com/@dramaclips0364/video/7683815758220004639</v>
      </c>
      <c r="G310">
        <v>34700</v>
      </c>
      <c r="H310">
        <v>93</v>
      </c>
      <c r="I310">
        <v>0</v>
      </c>
      <c r="J310">
        <v>9</v>
      </c>
      <c r="K310">
        <v>5</v>
      </c>
      <c r="L310" t="inlineStr">
        <is>
          <t>short-drama</t>
        </is>
      </c>
      <c r="M310" t="inlineStr">
        <is>
          <t>complete</t>
        </is>
      </c>
      <c r="N310"/>
      <c r="O310" t="inlineStr">
        <is>
          <t>SDRUN-20261008-102852</t>
        </is>
      </c>
      <c r="P310" s="3">
        <v>46303.546585648146</v>
      </c>
      <c r="Q310" t="inlineStr">
        <is>
          <t>SR-000256</t>
        </is>
      </c>
      <c r="R310" t="inlineStr">
        <is>
          <t>dramaclips0364</t>
        </is>
      </c>
      <c r="S310" t="inlineStr">
        <is>
          <t>Removing the armor could cripple Kane for life—but the women who should protect him still choose Seth. 💔🐺 🌟 Continue the story here 👉 Find the full series on “ReelShort” 🔍 Look up “4530464” ✨ #ShortDrama #WerewolfDrama #RomanceDrama #Betrayal #ReelShort</t>
        </is>
      </c>
    </row>
    <row r="311" ht="25.5" customHeight="1">
      <c r="A311" t="inlineStr">
        <is>
          <t>7685345034199239966</t>
        </is>
      </c>
      <c r="B311" s="3">
        <v>46280.270833333336</v>
      </c>
      <c r="C311" t="inlineStr">
        <is>
          <t>shirley5278789</t>
        </is>
      </c>
      <c r="D311" s="4">
        <v>46303</v>
      </c>
      <c r="E311" s="3">
        <v>46303.437210648146</v>
      </c>
      <c r="F311" s="2" t="str">
        <f>=HYPERLINK("https://www.tiktok.com/@shirley5278789/video/7685345034199239966", "https://www.tiktok.com/@shirley5278789/video/7685345034199239966")</f>
        <v>https://www.tiktok.com/@shirley5278789/video/7685345034199239966</v>
      </c>
      <c r="G311">
        <v>16700</v>
      </c>
      <c r="H311">
        <v>23</v>
      </c>
      <c r="I311">
        <v>1</v>
      </c>
      <c r="J311">
        <v>7</v>
      </c>
      <c r="K311">
        <v>2</v>
      </c>
      <c r="L311" t="inlineStr">
        <is>
          <t>short-drama</t>
        </is>
      </c>
      <c r="M311" t="inlineStr">
        <is>
          <t>complete</t>
        </is>
      </c>
      <c r="N311"/>
      <c r="O311" t="inlineStr">
        <is>
          <t>SDRUN-20261008-102852</t>
        </is>
      </c>
      <c r="P311" s="3">
        <v>46303.546585648146</v>
      </c>
      <c r="Q311" t="inlineStr">
        <is>
          <t>SR-000275</t>
        </is>
      </c>
      <c r="R311" t="inlineStr">
        <is>
          <t>shirley5278789</t>
        </is>
      </c>
      <c r="S311" t="inlineStr">
        <is>
          <t>莫大な遺産を継ぐ条件は、会ったこともない男との結婚だった。彼女の決断は？ 😳🔥 🌟 続きの物語はこちら 👉 「ReelShort」で全編をチェック 🔍 コード「4603748」を検索 ✨ #ショートドラマ #海外ドラマ #契約結婚 #恋愛ドラマ #ReelShort</t>
        </is>
      </c>
    </row>
    <row r="312" ht="25.5" customHeight="1">
      <c r="A312" t="inlineStr">
        <is>
          <t>7683816092678032670</t>
        </is>
      </c>
      <c r="B312" s="3">
        <v>46280.4375</v>
      </c>
      <c r="C312" t="inlineStr">
        <is>
          <t>dramaclips0364</t>
        </is>
      </c>
      <c r="D312" s="4">
        <v>46303</v>
      </c>
      <c r="E312" s="3">
        <v>46303.437210648146</v>
      </c>
      <c r="F312" s="2" t="str">
        <f>=HYPERLINK("https://www.tiktok.com/@dramaclips0364/video/7683816092678032670", "https://www.tiktok.com/@dramaclips0364/video/7683816092678032670")</f>
        <v>https://www.tiktok.com/@dramaclips0364/video/7683816092678032670</v>
      </c>
      <c r="G312">
        <v>381100</v>
      </c>
      <c r="H312">
        <v>1244</v>
      </c>
      <c r="I312">
        <v>17</v>
      </c>
      <c r="J312">
        <v>263</v>
      </c>
      <c r="K312">
        <v>78</v>
      </c>
      <c r="L312" t="inlineStr">
        <is>
          <t>short-drama</t>
        </is>
      </c>
      <c r="M312" t="inlineStr">
        <is>
          <t>complete</t>
        </is>
      </c>
      <c r="N312"/>
      <c r="O312" t="inlineStr">
        <is>
          <t>SDRUN-20261008-102852</t>
        </is>
      </c>
      <c r="P312" s="3">
        <v>46303.546585648146</v>
      </c>
      <c r="Q312" t="inlineStr">
        <is>
          <t>SR-000257</t>
        </is>
      </c>
      <c r="R312" t="inlineStr">
        <is>
          <t>dramaclips0364</t>
        </is>
      </c>
      <c r="S312" t="inlineStr">
        <is>
          <t>Kane's ascension should crown a new Alpha—until Seth crashes the ceremony and threatens to kill him. 👑⚡ 🌟 Continue the story here 👉 Find the full series on “ReelShort” 🔍 Look up “4530464” ✨ #ShortDrama #WerewolfDrama #AlphaMale #DramaSeries #ReelShort</t>
        </is>
      </c>
    </row>
    <row r="313" ht="25.5" customHeight="1">
      <c r="A313" t="inlineStr">
        <is>
          <t>7685345364458720543</t>
        </is>
      </c>
      <c r="B313" s="3">
        <v>46280.46875</v>
      </c>
      <c r="C313" t="inlineStr">
        <is>
          <t>shirley5278789</t>
        </is>
      </c>
      <c r="D313" s="4">
        <v>46303</v>
      </c>
      <c r="E313" s="3">
        <v>46303.437210648146</v>
      </c>
      <c r="F313" s="2" t="str">
        <f>=HYPERLINK("https://www.tiktok.com/@shirley5278789/video/7685345364458720543", "https://www.tiktok.com/@shirley5278789/video/7685345364458720543")</f>
        <v>https://www.tiktok.com/@shirley5278789/video/7685345364458720543</v>
      </c>
      <c r="G313">
        <v>4342</v>
      </c>
      <c r="H313">
        <v>7</v>
      </c>
      <c r="I313">
        <v>0</v>
      </c>
      <c r="J313">
        <v>1</v>
      </c>
      <c r="K313">
        <v>0</v>
      </c>
      <c r="L313" t="inlineStr">
        <is>
          <t>short-drama</t>
        </is>
      </c>
      <c r="M313" t="inlineStr">
        <is>
          <t>complete</t>
        </is>
      </c>
      <c r="N313"/>
      <c r="O313" t="inlineStr">
        <is>
          <t>SDRUN-20261008-102852</t>
        </is>
      </c>
      <c r="P313" s="3">
        <v>46303.546585648146</v>
      </c>
      <c r="Q313" t="inlineStr">
        <is>
          <t>SR-000276</t>
        </is>
      </c>
      <c r="R313" t="inlineStr">
        <is>
          <t>shirley5278789</t>
        </is>
      </c>
      <c r="S313" t="inlineStr">
        <is>
          <t>誰もが無能だと笑った男が、不治の病を一瞬で治せると言い出した。その正体を誰も知らない。⚡🧞‍♂️ 🌟 続きの物語はこちら 👉 「ReelShort」で全編をチェック 🔍 コード「4603748」を検索 ✨ #ショートドラマ #海外ドラマ #最強主人公 #逆転劇 #ReelShort</t>
        </is>
      </c>
    </row>
    <row r="314" ht="25.5" customHeight="1">
      <c r="A314" t="inlineStr">
        <is>
          <t>7685645203390090510</t>
        </is>
      </c>
      <c r="B314" s="3">
        <v>46280.60685185185</v>
      </c>
      <c r="C314" t="inlineStr">
        <is>
          <t>dramavault163</t>
        </is>
      </c>
      <c r="D314" s="4">
        <v>46303</v>
      </c>
      <c r="E314" s="3">
        <v>46303.437210648146</v>
      </c>
      <c r="F314" s="2" t="str">
        <f>=HYPERLINK("https://www.tiktok.com/@dramavault163/video/7685645203390090510", "https://www.tiktok.com/@dramavault163/video/7685645203390090510")</f>
        <v>https://www.tiktok.com/@dramavault163/video/7685645203390090510</v>
      </c>
      <c r="G314">
        <v>1669</v>
      </c>
      <c r="H314">
        <v>15</v>
      </c>
      <c r="I314">
        <v>0</v>
      </c>
      <c r="J314">
        <v>1</v>
      </c>
      <c r="K314">
        <v>0</v>
      </c>
      <c r="L314" t="inlineStr">
        <is>
          <t>short-drama</t>
        </is>
      </c>
      <c r="M314" t="inlineStr">
        <is>
          <t>complete</t>
        </is>
      </c>
      <c r="N314"/>
      <c r="O314" t="inlineStr">
        <is>
          <t>SDRUN-20261008-102852</t>
        </is>
      </c>
      <c r="P314" s="3">
        <v>46303.546585648146</v>
      </c>
      <c r="Q314" t="inlineStr">
        <is>
          <t>SR-000277</t>
        </is>
      </c>
      <c r="R314" t="inlineStr">
        <is>
          <t>dramavault163</t>
        </is>
      </c>
      <c r="S314" t="inlineStr">
        <is>
          <t>#TheAbandonedGodOfOlympus  He catches the golden child stealing a divine treasure—but his own family turns the accusation against him. 🍎⚡ ✨ Download the MoboReels app. 👉 Copy the code [254ZEW] and search it. 👀 A huge number of short dramas are waiting for you to explore. 🌈 #ShortDrama #GreekMythology #FamilyBetrayal #MoboReels</t>
        </is>
      </c>
    </row>
    <row r="315" ht="25.5" customHeight="1">
      <c r="A315" t="inlineStr">
        <is>
          <t>7685645449100938509</t>
        </is>
      </c>
      <c r="B315" s="3">
        <v>46280.60787037037</v>
      </c>
      <c r="C315" t="inlineStr">
        <is>
          <t>dramavault163</t>
        </is>
      </c>
      <c r="D315" s="4">
        <v>46303</v>
      </c>
      <c r="E315" s="3">
        <v>46303.437210648146</v>
      </c>
      <c r="F315" s="2" t="str">
        <f>=HYPERLINK("https://www.tiktok.com/@dramavault163/video/7685645449100938509", "https://www.tiktok.com/@dramavault163/video/7685645449100938509")</f>
        <v>https://www.tiktok.com/@dramavault163/video/7685645449100938509</v>
      </c>
      <c r="G315">
        <v>2361</v>
      </c>
      <c r="H315">
        <v>9</v>
      </c>
      <c r="I315">
        <v>0</v>
      </c>
      <c r="J315">
        <v>2</v>
      </c>
      <c r="K315">
        <v>0</v>
      </c>
      <c r="L315" t="inlineStr">
        <is>
          <t>short-drama</t>
        </is>
      </c>
      <c r="M315" t="inlineStr">
        <is>
          <t>complete</t>
        </is>
      </c>
      <c r="N315"/>
      <c r="O315" t="inlineStr">
        <is>
          <t>SDRUN-20261008-102852</t>
        </is>
      </c>
      <c r="P315" s="3">
        <v>46303.546585648146</v>
      </c>
      <c r="Q315" t="inlineStr">
        <is>
          <t>SR-000278</t>
        </is>
      </c>
      <c r="R315" t="inlineStr">
        <is>
          <t>dramavault163</t>
        </is>
      </c>
      <c r="S315" t="inlineStr">
        <is>
          <t>#TheAbandonedGodOfOlympus  Reborn twenty years earlier, the abandoned prince refuses to beg for his family’s love ever again. 🔥⏳ ✨ Download the MoboReels app. 👉 Copy the code [254ZEW] and search it. 👀 A huge number of short dramas are waiting for you to explore. 🌈 #ShortDrama #RevengeDrama #SecondChance #MoboReels</t>
        </is>
      </c>
    </row>
    <row r="316" ht="25.5" customHeight="1">
      <c r="A316" t="inlineStr">
        <is>
          <t>7685645956909436173</t>
        </is>
      </c>
      <c r="B316" s="3">
        <v>46280.60878472222</v>
      </c>
      <c r="C316" t="inlineStr">
        <is>
          <t>dramavault163</t>
        </is>
      </c>
      <c r="D316" s="4">
        <v>46303</v>
      </c>
      <c r="E316" s="3">
        <v>46303.437210648146</v>
      </c>
      <c r="F316" s="2" t="str">
        <f>=HYPERLINK("https://www.tiktok.com/@dramavault163/video/7685645956909436173", "https://www.tiktok.com/@dramavault163/video/7685645956909436173")</f>
        <v>https://www.tiktok.com/@dramavault163/video/7685645956909436173</v>
      </c>
      <c r="G316">
        <v>1580</v>
      </c>
      <c r="H316">
        <v>21</v>
      </c>
      <c r="I316">
        <v>1</v>
      </c>
      <c r="J316">
        <v>5</v>
      </c>
      <c r="K316">
        <v>0</v>
      </c>
      <c r="L316" t="inlineStr">
        <is>
          <t>short-drama</t>
        </is>
      </c>
      <c r="M316" t="inlineStr">
        <is>
          <t>complete</t>
        </is>
      </c>
      <c r="N316"/>
      <c r="O316" t="inlineStr">
        <is>
          <t>SDRUN-20261008-102852</t>
        </is>
      </c>
      <c r="P316" s="3">
        <v>46303.546585648146</v>
      </c>
      <c r="Q316" t="inlineStr">
        <is>
          <t>SR-000279</t>
        </is>
      </c>
      <c r="R316" t="inlineStr">
        <is>
          <t>dramavault163</t>
        </is>
      </c>
      <c r="S316" t="inlineStr">
        <is>
          <t>#TheAbandonedGodOfOlympus  Olympus casts him out—so he becomes the only god willing to save a mortal town from destruction. ⚔️🌋 ✨ Download the MoboReels app. 👉 Copy the code [254ZEW] and search it. 👀 A huge number of short dramas are waiting for you to explore. 🌈 #ShortDrama #FantasyDrama #HeroReturns #MoboReels</t>
        </is>
      </c>
    </row>
    <row r="317" ht="25.5" customHeight="1">
      <c r="A317" t="inlineStr">
        <is>
          <t>7685646592510102798</t>
        </is>
      </c>
      <c r="B317" s="3">
        <v>46280.610671296294</v>
      </c>
      <c r="C317" t="inlineStr">
        <is>
          <t>dramavault163</t>
        </is>
      </c>
      <c r="D317" s="4">
        <v>46303</v>
      </c>
      <c r="E317" s="3">
        <v>46303.437210648146</v>
      </c>
      <c r="F317" s="2" t="str">
        <f>=HYPERLINK("https://www.tiktok.com/@dramavault163/video/7685646592510102798", "https://www.tiktok.com/@dramavault163/video/7685646592510102798")</f>
        <v>https://www.tiktok.com/@dramavault163/video/7685646592510102798</v>
      </c>
      <c r="G317">
        <v>1625</v>
      </c>
      <c r="H317">
        <v>16</v>
      </c>
      <c r="I317">
        <v>0</v>
      </c>
      <c r="J317">
        <v>4</v>
      </c>
      <c r="K317">
        <v>0</v>
      </c>
      <c r="L317" t="inlineStr">
        <is>
          <t>short-drama</t>
        </is>
      </c>
      <c r="M317" t="inlineStr">
        <is>
          <t>complete</t>
        </is>
      </c>
      <c r="N317"/>
      <c r="O317" t="inlineStr">
        <is>
          <t>SDRUN-20261008-102852</t>
        </is>
      </c>
      <c r="P317" s="3">
        <v>46303.546585648146</v>
      </c>
      <c r="Q317" t="inlineStr">
        <is>
          <t>SR-000280</t>
        </is>
      </c>
      <c r="R317" t="inlineStr">
        <is>
          <t>dramavault163</t>
        </is>
      </c>
      <c r="S317" t="inlineStr">
        <is>
          <t>#TheAbandonedGodOfOlympus  The future Goddess of Time discovers the horrifying truth about where an Olympian prince slept for a century. 😳⏳ ✨ Download the MoboReels app. 👉 Copy the code [254ZEW] and search it. 👀 A huge number of short dramas are waiting for you to explore. 🌈 #ShortDrama #GreekGods #HiddenPower #MoboReels</t>
        </is>
      </c>
    </row>
    <row r="318" ht="25.5" customHeight="1">
      <c r="A318" t="inlineStr">
        <is>
          <t>7685647249614900494</t>
        </is>
      </c>
      <c r="B318" s="3">
        <v>46280.61203703703</v>
      </c>
      <c r="C318" t="inlineStr">
        <is>
          <t>dramavault163</t>
        </is>
      </c>
      <c r="D318" s="4">
        <v>46303</v>
      </c>
      <c r="E318" s="3">
        <v>46303.437210648146</v>
      </c>
      <c r="F318" s="2" t="str">
        <f>=HYPERLINK("https://www.tiktok.com/@dramavault163/video/7685647249614900494", "https://www.tiktok.com/@dramavault163/video/7685647249614900494")</f>
        <v>https://www.tiktok.com/@dramavault163/video/7685647249614900494</v>
      </c>
      <c r="G318">
        <v>2122</v>
      </c>
      <c r="H318">
        <v>25</v>
      </c>
      <c r="I318">
        <v>0</v>
      </c>
      <c r="J318">
        <v>3</v>
      </c>
      <c r="K318">
        <v>0</v>
      </c>
      <c r="L318" t="inlineStr">
        <is>
          <t>short-drama</t>
        </is>
      </c>
      <c r="M318" t="inlineStr">
        <is>
          <t>complete</t>
        </is>
      </c>
      <c r="N318"/>
      <c r="O318" t="inlineStr">
        <is>
          <t>SDRUN-20261008-102852</t>
        </is>
      </c>
      <c r="P318" s="3">
        <v>46303.546585648146</v>
      </c>
      <c r="Q318" t="inlineStr">
        <is>
          <t>SR-000281</t>
        </is>
      </c>
      <c r="R318" t="inlineStr">
        <is>
          <t>dramavault163</t>
        </is>
      </c>
      <c r="S318" t="inlineStr">
        <is>
          <t>#TheAbandonedGodOfOlympus  His family finally wants him back—but he returns their sacred gift and severs his fate from Olympus forever. ⚡💔 ✨ Download the MoboReels app. 👉 Copy the code [254ZEW] and search it. 👀 A huge number of short dramas are waiting for you to explore. 🌈 #ShortDrama #FamilyDrama #EpicFantasy #MoboReels</t>
        </is>
      </c>
    </row>
    <row r="319" ht="25.5" customHeight="1">
      <c r="A319" t="inlineStr">
        <is>
          <t>7685345963950624031</t>
        </is>
      </c>
      <c r="B319" s="3">
        <v>46280.6875</v>
      </c>
      <c r="C319" t="inlineStr">
        <is>
          <t>shirley5278789</t>
        </is>
      </c>
      <c r="D319" s="4">
        <v>46303</v>
      </c>
      <c r="E319" s="3">
        <v>46303.437210648146</v>
      </c>
      <c r="F319" s="2" t="str">
        <f>=HYPERLINK("https://www.tiktok.com/@shirley5278789/video/7685345963950624031", "https://www.tiktok.com/@shirley5278789/video/7685345963950624031")</f>
        <v>https://www.tiktok.com/@shirley5278789/video/7685345963950624031</v>
      </c>
      <c r="G319">
        <v>3917</v>
      </c>
      <c r="H319">
        <v>2</v>
      </c>
      <c r="I319">
        <v>0</v>
      </c>
      <c r="J319">
        <v>1</v>
      </c>
      <c r="K319">
        <v>0</v>
      </c>
      <c r="L319" t="inlineStr">
        <is>
          <t>short-drama</t>
        </is>
      </c>
      <c r="M319" t="inlineStr">
        <is>
          <t>complete</t>
        </is>
      </c>
      <c r="N319"/>
      <c r="O319" t="inlineStr">
        <is>
          <t>SDRUN-20261008-102852</t>
        </is>
      </c>
      <c r="P319" s="3">
        <v>46303.546585648146</v>
      </c>
      <c r="Q319" t="inlineStr">
        <is>
          <t>SR-000282</t>
        </is>
      </c>
      <c r="R319" t="inlineStr">
        <is>
          <t>shirley5278789</t>
        </is>
      </c>
      <c r="S319" t="inlineStr">
        <is>
          <t>妻の誕生日に元彼が豪華な贈り物を持って現れ、夫のプレゼントは皆の前で笑いものにされた。💔🎁 🌟 続きの物語はこちら 👉 「ReelShort」で全編をチェック 🔍 コード「4603748」を検索 ✨ #ショートドラマ #海外ドラマ #恋愛ドラマ #元彼 #ReelShort</t>
        </is>
      </c>
    </row>
    <row r="320" ht="25.5" customHeight="1">
      <c r="A320" t="inlineStr">
        <is>
          <t>7685346023878741279</t>
        </is>
      </c>
      <c r="B320" s="3">
        <v>46280.8125</v>
      </c>
      <c r="C320" t="inlineStr">
        <is>
          <t>shirley5278789</t>
        </is>
      </c>
      <c r="D320" s="4">
        <v>46303</v>
      </c>
      <c r="E320" s="3">
        <v>46303.437210648146</v>
      </c>
      <c r="F320" s="2" t="str">
        <f>=HYPERLINK("https://www.tiktok.com/@shirley5278789/video/7685346023878741279", "https://www.tiktok.com/@shirley5278789/video/7685346023878741279")</f>
        <v>https://www.tiktok.com/@shirley5278789/video/7685346023878741279</v>
      </c>
      <c r="G320">
        <v>4265</v>
      </c>
      <c r="H320">
        <v>3</v>
      </c>
      <c r="I320">
        <v>0</v>
      </c>
      <c r="J320">
        <v>1</v>
      </c>
      <c r="K320">
        <v>0</v>
      </c>
      <c r="L320" t="inlineStr">
        <is>
          <t>short-drama</t>
        </is>
      </c>
      <c r="M320" t="inlineStr">
        <is>
          <t>complete</t>
        </is>
      </c>
      <c r="N320"/>
      <c r="O320" t="inlineStr">
        <is>
          <t>SDRUN-20261008-102852</t>
        </is>
      </c>
      <c r="P320" s="3">
        <v>46303.546585648146</v>
      </c>
      <c r="Q320" t="inlineStr">
        <is>
          <t>SR-000283</t>
        </is>
      </c>
      <c r="R320" t="inlineStr">
        <is>
          <t>shirley5278789</t>
        </is>
      </c>
      <c r="S320" t="inlineStr">
        <is>
          <t>会社を救う契約を密かに成立させたのは夫。それなのに妻は、すべて元彼のおかげだと信じてしまう。😨🔥 🌟 続きの物語はこちら 👉 「ReelShort」で全編をチェック 🔍 コード「4603748」を検索 ✨ #ショートドラマ #海外ドラマ #すれ違い #逆転ドラマ #ReelShort</t>
        </is>
      </c>
    </row>
    <row r="321" ht="25.5" customHeight="1">
      <c r="A321" t="inlineStr">
        <is>
          <t>7685717065981807885</t>
        </is>
      </c>
      <c r="B321" s="3">
        <v>46280.81652777778</v>
      </c>
      <c r="C321" t="inlineStr">
        <is>
          <t>dramadetour0</t>
        </is>
      </c>
      <c r="D321" s="4">
        <v>46303</v>
      </c>
      <c r="E321" s="3">
        <v>46303.437210648146</v>
      </c>
      <c r="F321" s="2" t="str">
        <f>=HYPERLINK("https://www.tiktok.com/@dramadetour0/video/7685717065981807885", "https://www.tiktok.com/@dramadetour0/video/7685717065981807885")</f>
        <v>https://www.tiktok.com/@dramadetour0/video/7685717065981807885</v>
      </c>
      <c r="G321">
        <v>331</v>
      </c>
      <c r="H321">
        <v>1</v>
      </c>
      <c r="I321">
        <v>0</v>
      </c>
      <c r="J321">
        <v>1</v>
      </c>
      <c r="K321">
        <v>0</v>
      </c>
      <c r="L321" t="inlineStr">
        <is>
          <t>short-drama</t>
        </is>
      </c>
      <c r="M321" t="inlineStr">
        <is>
          <t>complete</t>
        </is>
      </c>
      <c r="N321"/>
      <c r="O321" t="inlineStr">
        <is>
          <t>SDRUN-20261008-102852</t>
        </is>
      </c>
      <c r="P321" s="3">
        <v>46303.546585648146</v>
      </c>
      <c r="Q321" t="inlineStr">
        <is>
          <t>SR-000284</t>
        </is>
      </c>
      <c r="R321" t="inlineStr">
        <is>
          <t>dramadetour0</t>
        </is>
      </c>
      <c r="S321" t="inlineStr">
        <is>
          <t>Part 1 | Honey Cut Full series link in bio Her church made a deadly mistake. The price of peace is a marriage she never chose. ✨ Download the ReelShort app. 👉 Copy the code [4614087] and search it. #Drama #ShortDrama #ForcedMarriage #DarkRomance #ReelShort</t>
        </is>
      </c>
    </row>
    <row r="322" ht="25.5" customHeight="1">
      <c r="A322" t="inlineStr">
        <is>
          <t>7685713689025973517</t>
        </is>
      </c>
      <c r="B322" s="3">
        <v>46280.84027777778</v>
      </c>
      <c r="C322" t="inlineStr">
        <is>
          <t>dramaexpedition</t>
        </is>
      </c>
      <c r="D322" s="4">
        <v>46303</v>
      </c>
      <c r="E322" s="3">
        <v>46303.437210648146</v>
      </c>
      <c r="F322" s="2" t="str">
        <f>=HYPERLINK("https://www.tiktok.com/@dramaexpedition/video/7685713689025973517", "https://www.tiktok.com/@dramaexpedition/video/7685713689025973517")</f>
        <v>https://www.tiktok.com/@dramaexpedition/video/7685713689025973517</v>
      </c>
      <c r="G322">
        <v>884</v>
      </c>
      <c r="H322">
        <v>8</v>
      </c>
      <c r="I322">
        <v>0</v>
      </c>
      <c r="J322">
        <v>3</v>
      </c>
      <c r="K322">
        <v>0</v>
      </c>
      <c r="L322" t="inlineStr">
        <is>
          <t>short-drama</t>
        </is>
      </c>
      <c r="M322" t="inlineStr">
        <is>
          <t>complete</t>
        </is>
      </c>
      <c r="N322"/>
      <c r="O322" t="inlineStr">
        <is>
          <t>SDRUN-20261008-102852</t>
        </is>
      </c>
      <c r="P322" s="3">
        <v>46303.546585648146</v>
      </c>
      <c r="Q322" t="inlineStr">
        <is>
          <t>SR-000285</t>
        </is>
      </c>
      <c r="R322" t="inlineStr">
        <is>
          <t>dramaexpedition</t>
        </is>
      </c>
      <c r="S322" t="inlineStr">
        <is>
          <t>Part 1 | The Hidden Empire of Stephen Adams Full series link in bio A construction worker exposes a dangerous cover-up and gets threatened for speaking out. Then the CEO arrives. Who did they just mess with? ✨ Download the ReelShort app. 👉 Copy the code [4561174] and search it. #Drama #ShortDrama #ReelShort #HiddenIdentity #PlotTwist</t>
        </is>
      </c>
    </row>
    <row r="323" ht="25.5" customHeight="1">
      <c r="A323" t="inlineStr">
        <is>
          <t>7685708647367757069</t>
        </is>
      </c>
      <c r="B323" s="3">
        <v>46280.854166666664</v>
      </c>
      <c r="C323" t="inlineStr">
        <is>
          <t>ngphnggiang40</t>
        </is>
      </c>
      <c r="D323" s="4">
        <v>46303</v>
      </c>
      <c r="E323" s="3">
        <v>46303.437210648146</v>
      </c>
      <c r="F323" s="2" t="str">
        <f>=HYPERLINK("https://www.tiktok.com/@ngphnggiang40/video/7685708647367757069", "https://www.tiktok.com/@ngphnggiang40/video/7685708647367757069")</f>
        <v>https://www.tiktok.com/@ngphnggiang40/video/7685708647367757069</v>
      </c>
      <c r="G323">
        <v>437</v>
      </c>
      <c r="H323">
        <v>2</v>
      </c>
      <c r="I323">
        <v>0</v>
      </c>
      <c r="J323">
        <v>2</v>
      </c>
      <c r="K323">
        <v>0</v>
      </c>
      <c r="L323" t="inlineStr">
        <is>
          <t>short-drama</t>
        </is>
      </c>
      <c r="M323" t="inlineStr">
        <is>
          <t>complete</t>
        </is>
      </c>
      <c r="N323"/>
      <c r="O323" t="inlineStr">
        <is>
          <t>SDRUN-20261008-102852</t>
        </is>
      </c>
      <c r="P323" s="3">
        <v>46303.546585648146</v>
      </c>
      <c r="Q323" t="inlineStr">
        <is>
          <t>SR-000926</t>
        </is>
      </c>
      <c r="R323" t="inlineStr">
        <is>
          <t>VoidFaic</t>
        </is>
      </c>
      <c r="S323" t="inlineStr">
        <is>
          <t>Part 1|Poisoned and barely standing, Kane watches the five women he trusted rush to protect Seth—while accusing Kane of faking everything. ✨ Download the ReelShort app. 👉 Copy the code [4483909] and search it. #Drama #ShortDrama #Betrayal #WerewolfRomance #Revenge</t>
        </is>
      </c>
    </row>
    <row r="324" ht="25.5" customHeight="1">
      <c r="A324" t="inlineStr">
        <is>
          <t>7685692048292220191</t>
        </is>
      </c>
      <c r="B324" s="3">
        <v>46280.873611111114</v>
      </c>
      <c r="C324" t="inlineStr">
        <is>
          <t>jolienqaq</t>
        </is>
      </c>
      <c r="D324" s="4">
        <v>46298</v>
      </c>
      <c r="E324" s="3">
        <v>46298.67585648148</v>
      </c>
      <c r="F324" s="2" t="str">
        <f>=HYPERLINK("https://www.tiktok.com/@jolienqaq/video/7685692048292220191", "https://www.tiktok.com/@jolienqaq/video/7685692048292220191")</f>
        <v>https://www.tiktok.com/@jolienqaq/video/7685692048292220191</v>
      </c>
      <c r="G324">
        <v>2799</v>
      </c>
      <c r="H324">
        <v>35</v>
      </c>
      <c r="I324">
        <v>0</v>
      </c>
      <c r="J324">
        <v>24</v>
      </c>
      <c r="K324">
        <v>1</v>
      </c>
      <c r="L324" t="inlineStr">
        <is>
          <t>short-drama</t>
        </is>
      </c>
      <c r="M324" t="inlineStr">
        <is>
          <t>complete</t>
        </is>
      </c>
      <c r="N324"/>
      <c r="O324" t="inlineStr">
        <is>
          <t>SDRUN-20261003-161243</t>
        </is>
      </c>
      <c r="P324" s="3">
        <v>46298.74207175926</v>
      </c>
      <c r="Q324" t="inlineStr">
        <is>
          <t>SR-000286</t>
        </is>
      </c>
      <c r="R324" t="inlineStr">
        <is>
          <t>jolienqaq</t>
        </is>
      </c>
      <c r="S324" t="inlineStr">
        <is>
          <t xml:space="preserve">Part 1 | Fight Me, Love ME He won the fight—but one look backstage turns their rivalry into something neither of them can deny. 🌟 Continue the story here 👉🏻 📲 Download the "MoboReels" app, 🔍 search for "259SZC", and watch the full series ✨! #bldramas #bldrama #dramatok #shortdrama </t>
        </is>
      </c>
    </row>
    <row r="325" ht="25.5" customHeight="1">
      <c r="A325" t="inlineStr">
        <is>
          <t>7685346598775164190</t>
        </is>
      </c>
      <c r="B325" s="3">
        <v>46280.916666666664</v>
      </c>
      <c r="C325" t="inlineStr">
        <is>
          <t>shirley5278789</t>
        </is>
      </c>
      <c r="D325" s="4">
        <v>46303</v>
      </c>
      <c r="E325" s="3">
        <v>46303.437210648146</v>
      </c>
      <c r="F325" s="2" t="str">
        <f>=HYPERLINK("https://www.tiktok.com/@shirley5278789/video/7685346598775164190", "https://www.tiktok.com/@shirley5278789/video/7685346598775164190")</f>
        <v>https://www.tiktok.com/@shirley5278789/video/7685346598775164190</v>
      </c>
      <c r="G325">
        <v>8501</v>
      </c>
      <c r="H325">
        <v>12</v>
      </c>
      <c r="I325">
        <v>0</v>
      </c>
      <c r="J325">
        <v>8</v>
      </c>
      <c r="K325">
        <v>1</v>
      </c>
      <c r="L325" t="inlineStr">
        <is>
          <t>short-drama</t>
        </is>
      </c>
      <c r="M325" t="inlineStr">
        <is>
          <t>complete</t>
        </is>
      </c>
      <c r="N325"/>
      <c r="O325" t="inlineStr">
        <is>
          <t>SDRUN-20261008-102852</t>
        </is>
      </c>
      <c r="P325" s="3">
        <v>46303.546585648146</v>
      </c>
      <c r="Q325" t="inlineStr">
        <is>
          <t>SR-000287</t>
        </is>
      </c>
      <c r="R325" t="inlineStr">
        <is>
          <t>shirley5278789</t>
        </is>
      </c>
      <c r="S325" t="inlineStr">
        <is>
          <t>5年間尽くした夫を「役立たずの使用人」と罵る妻。ついに彼が口にしたのは、離婚だった。💔⚡ 🌟 続きの物語はこちら 👉 「ReelShort」で全編をチェック 🔍 コード「4603748」を検索 ✨ #ショートドラマ #海外ドラマ #離婚 #ざまあ展開 #ReelShort</t>
        </is>
      </c>
    </row>
    <row r="326" ht="25.5" customHeight="1">
      <c r="A326" t="inlineStr">
        <is>
          <t>7685717304310517006</t>
        </is>
      </c>
      <c r="B326" s="3">
        <v>46280.9375</v>
      </c>
      <c r="C326" t="inlineStr">
        <is>
          <t>plottwistclips11</t>
        </is>
      </c>
      <c r="D326" s="4">
        <v>46288</v>
      </c>
      <c r="E326" s="3">
        <v>46288.00881944445</v>
      </c>
      <c r="F326" s="2" t="str">
        <f>=HYPERLINK("https://www.tiktok.com/@shirley5276973/video/7685717304310517006", "https://www.tiktok.com/@shirley5276973/video/7685717304310517006")</f>
        <v>https://www.tiktok.com/@shirley5276973/video/7685717304310517006</v>
      </c>
      <c r="G326">
        <v>125</v>
      </c>
      <c r="H326">
        <v>0</v>
      </c>
      <c r="I326">
        <v>0</v>
      </c>
      <c r="J326">
        <v>0</v>
      </c>
      <c r="K326">
        <v>0</v>
      </c>
      <c r="L326" t="inlineStr">
        <is>
          <t>short-drama</t>
        </is>
      </c>
      <c r="M326" t="inlineStr">
        <is>
          <t>complete</t>
        </is>
      </c>
      <c r="N326"/>
      <c r="O326" t="inlineStr">
        <is>
          <t>SDRUN-20260923-001209</t>
        </is>
      </c>
      <c r="P326" s="3">
        <v>46288.0516087963</v>
      </c>
      <c r="Q326" t="inlineStr">
        <is>
          <t>SR-000272</t>
        </is>
      </c>
      <c r="R326" t="inlineStr">
        <is>
          <t>plottwistclips11</t>
        </is>
      </c>
      <c r="S326" t="inlineStr">
        <is>
          <t>He wants real love in a world full of hookups—but his best friend thinks his standards are the real problem. 💘 🌟 Continue the story here 👉 Find the full series on “ReelShort” 🔍 Look up “4614310” ✨ #BLDrama #ShortDrama #GayRomance #RomanceDrama #ReelShort</t>
        </is>
      </c>
    </row>
    <row r="327" ht="25.5" customHeight="1">
      <c r="A327" t="inlineStr">
        <is>
          <t>7685680210150247693</t>
        </is>
      </c>
      <c r="B327" s="3">
        <v>46280.979166666664</v>
      </c>
      <c r="C327" t="inlineStr">
        <is>
          <t>dramaclips0364</t>
        </is>
      </c>
      <c r="D327" s="4">
        <v>46303</v>
      </c>
      <c r="E327" s="3">
        <v>46303.437210648146</v>
      </c>
      <c r="F327" s="2" t="str">
        <f>=HYPERLINK("https://www.tiktok.com/@dramaclips0364/video/7685680210150247693", "https://www.tiktok.com/@dramaclips0364/video/7685680210150247693")</f>
        <v>https://www.tiktok.com/@dramaclips0364/video/7685680210150247693</v>
      </c>
      <c r="G327">
        <v>12700</v>
      </c>
      <c r="H327">
        <v>35</v>
      </c>
      <c r="I327">
        <v>0</v>
      </c>
      <c r="J327">
        <v>9</v>
      </c>
      <c r="K327">
        <v>0</v>
      </c>
      <c r="L327" t="inlineStr">
        <is>
          <t>short-drama</t>
        </is>
      </c>
      <c r="M327" t="inlineStr">
        <is>
          <t>complete</t>
        </is>
      </c>
      <c r="N327"/>
      <c r="O327" t="inlineStr">
        <is>
          <t>SDRUN-20261008-102852</t>
        </is>
      </c>
      <c r="P327" s="3">
        <v>46303.546585648146</v>
      </c>
      <c r="Q327" t="inlineStr">
        <is>
          <t>SR-000269</t>
        </is>
      </c>
      <c r="R327" t="inlineStr">
        <is>
          <t>dramaclips0364</t>
        </is>
      </c>
      <c r="S327" t="inlineStr">
        <is>
          <t>He leaves his little girl trapped in a burning-hot car—then plays perfect dad to another woman’s child. 💔🔥 🌟 Continue the story here 👉 Find the full series on “ReelShort” 🔍 Look up “4605338” ✨ #Drama #ShortDrama #FamilyDrama #Betrayal #ReelShort</t>
        </is>
      </c>
    </row>
    <row r="328" ht="25.5" customHeight="1">
      <c r="A328" t="inlineStr">
        <is>
          <t>7685716889091263758</t>
        </is>
      </c>
      <c r="B328" s="3">
        <v>46281.01388888889</v>
      </c>
      <c r="C328" t="inlineStr">
        <is>
          <t>dramadetour0</t>
        </is>
      </c>
      <c r="D328" s="4">
        <v>46303</v>
      </c>
      <c r="E328" s="3">
        <v>46303.437210648146</v>
      </c>
      <c r="F328" s="2" t="str">
        <f>=HYPERLINK("https://www.tiktok.com/@dramadetour0/video/7685716889091263758", "https://www.tiktok.com/@dramadetour0/video/7685716889091263758")</f>
        <v>https://www.tiktok.com/@dramadetour0/video/7685716889091263758</v>
      </c>
      <c r="G328">
        <v>286</v>
      </c>
      <c r="H328">
        <v>1</v>
      </c>
      <c r="I328">
        <v>0</v>
      </c>
      <c r="J328">
        <v>1</v>
      </c>
      <c r="K328">
        <v>0</v>
      </c>
      <c r="L328" t="inlineStr">
        <is>
          <t>short-drama</t>
        </is>
      </c>
      <c r="M328" t="inlineStr">
        <is>
          <t>complete</t>
        </is>
      </c>
      <c r="N328"/>
      <c r="O328" t="inlineStr">
        <is>
          <t>SDRUN-20261008-102852</t>
        </is>
      </c>
      <c r="P328" s="3">
        <v>46303.546585648146</v>
      </c>
      <c r="Q328" t="inlineStr">
        <is>
          <t>SR-000293</t>
        </is>
      </c>
      <c r="R328" t="inlineStr">
        <is>
          <t>dramadetour0</t>
        </is>
      </c>
      <c r="S328" t="inlineStr">
        <is>
          <t>Part 2 | Honey Cut Full series link in bio She was promised to one man, but the only person she trusts is his bodyguard. For one night, she wants the choice to be hers. ✨ Download the ReelShort app. 👉 Copy the code [4614087] and search it. #Drama #ShortDrama #ForbiddenLove #LoveTriangle #ReelShort</t>
        </is>
      </c>
    </row>
    <row r="329" ht="25.5" customHeight="1">
      <c r="A329" t="inlineStr">
        <is>
          <t>7685710521424825613</t>
        </is>
      </c>
      <c r="B329" s="3">
        <v>46281.021527777775</v>
      </c>
      <c r="C329" t="inlineStr">
        <is>
          <t>ngphnggiang40</t>
        </is>
      </c>
      <c r="D329" s="4">
        <v>46303</v>
      </c>
      <c r="E329" s="3">
        <v>46303.437210648146</v>
      </c>
      <c r="F329" s="2" t="str">
        <f>=HYPERLINK("https://www.tiktok.com/@ngphnggiang40/video/7685710521424825613", "https://www.tiktok.com/@ngphnggiang40/video/7685710521424825613")</f>
        <v>https://www.tiktok.com/@ngphnggiang40/video/7685710521424825613</v>
      </c>
      <c r="G329">
        <v>4896</v>
      </c>
      <c r="H329">
        <v>10</v>
      </c>
      <c r="I329">
        <v>0</v>
      </c>
      <c r="J329">
        <v>2</v>
      </c>
      <c r="K329">
        <v>0</v>
      </c>
      <c r="L329" t="inlineStr">
        <is>
          <t>short-drama</t>
        </is>
      </c>
      <c r="M329" t="inlineStr">
        <is>
          <t>complete</t>
        </is>
      </c>
      <c r="N329"/>
      <c r="O329" t="inlineStr">
        <is>
          <t>SDRUN-20261008-102852</t>
        </is>
      </c>
      <c r="P329" s="3">
        <v>46303.546585648146</v>
      </c>
      <c r="Q329" t="inlineStr">
        <is>
          <t>SR-000927</t>
        </is>
      </c>
      <c r="R329" t="inlineStr">
        <is>
          <t>VoidFaic</t>
        </is>
      </c>
      <c r="S329" t="inlineStr">
        <is>
          <t>Part 2| Rejecting My Five Female Mates They demand that Kane tear the sacred armor from his own bones and give it to Seth—but this final betrayal may cost them everything. ✨ Download the ReelShort app. 👉 Copy the code [4483909] and search it. #Drama #ShortDrama #Betrayal #WerewolfDrama #Revenge</t>
        </is>
      </c>
    </row>
    <row r="330" ht="25.5" customHeight="1">
      <c r="A330" t="inlineStr">
        <is>
          <t>7685716481815940383</t>
        </is>
      </c>
      <c r="B330" s="3">
        <v>46281.041666666664</v>
      </c>
      <c r="C330" t="inlineStr">
        <is>
          <t>jolienqaq</t>
        </is>
      </c>
      <c r="D330" s="4">
        <v>46303</v>
      </c>
      <c r="E330" s="3">
        <v>46303.437210648146</v>
      </c>
      <c r="F330" s="2" t="str">
        <f>=HYPERLINK("https://www.tiktok.com/@jolienqaq/video/7685716481815940383", "https://www.tiktok.com/@jolienqaq/video/7685716481815940383")</f>
        <v>https://www.tiktok.com/@jolienqaq/video/7685716481815940383</v>
      </c>
      <c r="G330">
        <v>1104</v>
      </c>
      <c r="H330">
        <v>17</v>
      </c>
      <c r="I330">
        <v>0</v>
      </c>
      <c r="J330">
        <v>9</v>
      </c>
      <c r="K330">
        <v>0</v>
      </c>
      <c r="L330" t="inlineStr">
        <is>
          <t>short-drama</t>
        </is>
      </c>
      <c r="M330" t="inlineStr">
        <is>
          <t>complete</t>
        </is>
      </c>
      <c r="N330"/>
      <c r="O330" t="inlineStr">
        <is>
          <t>SDRUN-20261008-102852</t>
        </is>
      </c>
      <c r="P330" s="3">
        <v>46303.546585648146</v>
      </c>
      <c r="Q330" t="inlineStr">
        <is>
          <t>SR-000294</t>
        </is>
      </c>
      <c r="R330" t="inlineStr">
        <is>
          <t>jolienqaq</t>
        </is>
      </c>
      <c r="S330" t="inlineStr">
        <is>
          <t xml:space="preserve">Part 2 | Fight Me, Love ME One reckless kiss was supposed to be a mistake. Then the whole world saw it. 🌟 Continue the story here 👉🏻 📲 Download the "MoboReels" app, 🔍 search for "259SZC", and watch the full series ✨! #bldramas #bldrama #shortdrama #aidrama </t>
        </is>
      </c>
    </row>
    <row r="331" ht="25.5" customHeight="1">
      <c r="A331" t="inlineStr">
        <is>
          <t>7685713003643194637</t>
        </is>
      </c>
      <c r="B331" s="3">
        <v>46281.083333333336</v>
      </c>
      <c r="C331" t="inlineStr">
        <is>
          <t>dramaexpedition</t>
        </is>
      </c>
      <c r="D331" s="4">
        <v>46303</v>
      </c>
      <c r="E331" s="3">
        <v>46303.437210648146</v>
      </c>
      <c r="F331" s="2" t="str">
        <f>=HYPERLINK("https://www.tiktok.com/@dramaexpedition/video/7685713003643194637", "https://www.tiktok.com/@dramaexpedition/video/7685713003643194637")</f>
        <v>https://www.tiktok.com/@dramaexpedition/video/7685713003643194637</v>
      </c>
      <c r="G331">
        <v>300</v>
      </c>
      <c r="H331">
        <v>0</v>
      </c>
      <c r="I331">
        <v>0</v>
      </c>
      <c r="J331">
        <v>0</v>
      </c>
      <c r="K331">
        <v>0</v>
      </c>
      <c r="L331" t="inlineStr">
        <is>
          <t>short-drama</t>
        </is>
      </c>
      <c r="M331" t="inlineStr">
        <is>
          <t>complete</t>
        </is>
      </c>
      <c r="N331"/>
      <c r="O331" t="inlineStr">
        <is>
          <t>SDRUN-20261008-102852</t>
        </is>
      </c>
      <c r="P331" s="3">
        <v>46303.546585648146</v>
      </c>
      <c r="Q331" t="inlineStr">
        <is>
          <t>SR-000295</t>
        </is>
      </c>
      <c r="R331" t="inlineStr">
        <is>
          <t>dramaexpedition</t>
        </is>
      </c>
      <c r="S331" t="inlineStr">
        <is>
          <t>Part 2 | The Hidden Empire of Stephen Adams Full series link in bio The CEO's son thinks he can get away with anything. But when a desperate call reaches Stephen, he rushes to the construction site to save his son. ✨ Download the ReelShort app. 👉 Copy the code [4561174] and search it. #Drama #ShortDrama #ReelShort #FamilyDrama #HiddenIdentity</t>
        </is>
      </c>
    </row>
    <row r="332" ht="25.5" customHeight="1">
      <c r="A332" t="inlineStr">
        <is>
          <t>7685717475450735885</t>
        </is>
      </c>
      <c r="B332" s="3">
        <v>46281.09583333333</v>
      </c>
      <c r="C332" t="inlineStr">
        <is>
          <t>plottwistclips11</t>
        </is>
      </c>
      <c r="D332" s="4">
        <v>46288</v>
      </c>
      <c r="E332" s="3">
        <v>46288.00881944445</v>
      </c>
      <c r="F332" s="2" t="str">
        <f>=HYPERLINK("https://www.tiktok.com/@shirley5276973/video/7685717475450735885", "https://www.tiktok.com/@shirley5276973/video/7685717475450735885")</f>
        <v>https://www.tiktok.com/@shirley5276973/video/7685717475450735885</v>
      </c>
      <c r="G332">
        <v>119</v>
      </c>
      <c r="H332">
        <v>1</v>
      </c>
      <c r="I332">
        <v>0</v>
      </c>
      <c r="J332">
        <v>0</v>
      </c>
      <c r="K332">
        <v>0</v>
      </c>
      <c r="L332" t="inlineStr">
        <is>
          <t>short-drama</t>
        </is>
      </c>
      <c r="M332" t="inlineStr">
        <is>
          <t>complete</t>
        </is>
      </c>
      <c r="N332"/>
      <c r="O332" t="inlineStr">
        <is>
          <t>SDRUN-20260923-001209</t>
        </is>
      </c>
      <c r="P332" s="3">
        <v>46288.0516087963</v>
      </c>
      <c r="Q332" t="inlineStr">
        <is>
          <t>SR-000273</t>
        </is>
      </c>
      <c r="R332" t="inlineStr">
        <is>
          <t>plottwistclips11</t>
        </is>
      </c>
      <c r="S332" t="inlineStr">
        <is>
          <t>An anonymous reader falls for his words before ever seeing his face. One nervous phone call changes everything. 📱💕 🌟 Continue the story here 👉 Find the full series on “ReelShort” 🔍 Look up “4614310” ✨ #BLDrama #ShortDrama #OnlineRomance #LoveStory #ReelShort</t>
        </is>
      </c>
    </row>
    <row r="333" ht="25.5" customHeight="1">
      <c r="A333" t="inlineStr">
        <is>
          <t>7685680235534175502</t>
        </is>
      </c>
      <c r="B333" s="3">
        <v>46281.12013888889</v>
      </c>
      <c r="C333" t="inlineStr">
        <is>
          <t>dramaclips0364</t>
        </is>
      </c>
      <c r="D333" s="4">
        <v>46303</v>
      </c>
      <c r="E333" s="3">
        <v>46303.437210648146</v>
      </c>
      <c r="F333" s="2" t="str">
        <f>=HYPERLINK("https://www.tiktok.com/@dramaclips0364/video/7685680235534175502", "https://www.tiktok.com/@dramaclips0364/video/7685680235534175502")</f>
        <v>https://www.tiktok.com/@dramaclips0364/video/7685680235534175502</v>
      </c>
      <c r="G333">
        <v>10200</v>
      </c>
      <c r="H333">
        <v>26</v>
      </c>
      <c r="I333">
        <v>0</v>
      </c>
      <c r="J333">
        <v>10</v>
      </c>
      <c r="K333">
        <v>1</v>
      </c>
      <c r="L333" t="inlineStr">
        <is>
          <t>short-drama</t>
        </is>
      </c>
      <c r="M333" t="inlineStr">
        <is>
          <t>complete</t>
        </is>
      </c>
      <c r="N333"/>
      <c r="O333" t="inlineStr">
        <is>
          <t>SDRUN-20261008-102852</t>
        </is>
      </c>
      <c r="P333" s="3">
        <v>46303.546585648146</v>
      </c>
      <c r="Q333" t="inlineStr">
        <is>
          <t>SR-000270</t>
        </is>
      </c>
      <c r="R333" t="inlineStr">
        <is>
          <t>dramaclips0364</t>
        </is>
      </c>
      <c r="S333" t="inlineStr">
        <is>
          <t>Her daughter is missing, her husband is lying, and every wasted second could cost the child her life. 😨⏳ 🌟 Continue the story here 👉 Find the full series on “ReelShort” 🔍 Look up “4605338” ✨ #Drama #ShortDrama #SuspenseDrama #MissingChild #ReelShort</t>
        </is>
      </c>
    </row>
    <row r="334" ht="25.5" customHeight="1">
      <c r="A334" t="inlineStr">
        <is>
          <t>7685598690467171614</t>
        </is>
      </c>
      <c r="B334" s="3">
        <v>46281.15277777778</v>
      </c>
      <c r="C334" t="inlineStr">
        <is>
          <t>shirley5278789</t>
        </is>
      </c>
      <c r="D334" s="4">
        <v>46303</v>
      </c>
      <c r="E334" s="3">
        <v>46303.437210648146</v>
      </c>
      <c r="F334" s="2" t="str">
        <f>=HYPERLINK("https://www.tiktok.com/@shirley5278789/video/7685598690467171614", "https://www.tiktok.com/@shirley5278789/video/7685598690467171614")</f>
        <v>https://www.tiktok.com/@shirley5278789/video/7685598690467171614</v>
      </c>
      <c r="G334">
        <v>843</v>
      </c>
      <c r="H334">
        <v>4</v>
      </c>
      <c r="I334">
        <v>0</v>
      </c>
      <c r="J334">
        <v>0</v>
      </c>
      <c r="K334">
        <v>0</v>
      </c>
      <c r="L334" t="inlineStr">
        <is>
          <t>short-drama</t>
        </is>
      </c>
      <c r="M334" t="inlineStr">
        <is>
          <t>complete</t>
        </is>
      </c>
      <c r="N334"/>
      <c r="O334" t="inlineStr">
        <is>
          <t>SDRUN-20261008-102852</t>
        </is>
      </c>
      <c r="P334" s="3">
        <v>46303.546585648146</v>
      </c>
      <c r="Q334" t="inlineStr">
        <is>
          <t>SR-000296</t>
        </is>
      </c>
      <c r="R334" t="inlineStr">
        <is>
          <t>shirley5278789</t>
        </is>
      </c>
      <c r="S334" t="inlineStr">
        <is>
          <t>機長男友和前任曖昧不清，她沒有爭吵，只是悄悄申請了一條與他永不相交的新航線。✈️💔 🌟 想看後續劇情 👉 前往「ReelShort」觀看完整短劇 🔍 搜尋推薦碼「4605340」✨ #短劇 #熱門短劇 #愛情短劇 #追妻火葬場 #ReelShort</t>
        </is>
      </c>
    </row>
    <row r="335" ht="25.5" customHeight="1">
      <c r="A335" t="inlineStr">
        <is>
          <t>7685718180047768846</t>
        </is>
      </c>
      <c r="B335" s="3">
        <v>46281.25</v>
      </c>
      <c r="C335" t="inlineStr">
        <is>
          <t>dramadetour0</t>
        </is>
      </c>
      <c r="D335" s="4">
        <v>46303</v>
      </c>
      <c r="E335" s="3">
        <v>46303.437210648146</v>
      </c>
      <c r="F335" s="2" t="str">
        <f>=HYPERLINK("https://www.tiktok.com/@dramadetour0/video/7685718180047768846", "https://www.tiktok.com/@dramadetour0/video/7685718180047768846")</f>
        <v>https://www.tiktok.com/@dramadetour0/video/7685718180047768846</v>
      </c>
      <c r="G335">
        <v>3295</v>
      </c>
      <c r="H335">
        <v>12</v>
      </c>
      <c r="I335">
        <v>1</v>
      </c>
      <c r="J335">
        <v>11</v>
      </c>
      <c r="K335">
        <v>0</v>
      </c>
      <c r="L335" t="inlineStr">
        <is>
          <t>short-drama</t>
        </is>
      </c>
      <c r="M335" t="inlineStr">
        <is>
          <t>complete</t>
        </is>
      </c>
      <c r="N335"/>
      <c r="O335" t="inlineStr">
        <is>
          <t>SDRUN-20261008-102852</t>
        </is>
      </c>
      <c r="P335" s="3">
        <v>46303.546585648146</v>
      </c>
      <c r="Q335" t="inlineStr">
        <is>
          <t>SR-000297</t>
        </is>
      </c>
      <c r="R335" t="inlineStr">
        <is>
          <t>dramadetour0</t>
        </is>
      </c>
      <c r="S335" t="inlineStr">
        <is>
          <t>Part 3 | Honey Cut Full series link in bio Mark sees the way his bodyguard looks at his bride. Now jealousy is boiling over, and he wants the truth. ✨ Download the ReelShort app. 👉 Copy the code [4614087] and search it. #Drama #ShortDrama #Jealousy #LoveTriangle #ReelShort</t>
        </is>
      </c>
    </row>
    <row r="336" ht="25.5" customHeight="1">
      <c r="A336" t="inlineStr">
        <is>
          <t>7685709884741995789</t>
        </is>
      </c>
      <c r="B336" s="3">
        <v>46281.25347222222</v>
      </c>
      <c r="C336" t="inlineStr">
        <is>
          <t>ngphnggiang40</t>
        </is>
      </c>
      <c r="D336" s="4">
        <v>46303</v>
      </c>
      <c r="E336" s="3">
        <v>46303.437210648146</v>
      </c>
      <c r="F336" s="2" t="str">
        <f>=HYPERLINK("https://www.tiktok.com/@ngphnggiang40/video/7685709884741995789", "https://www.tiktok.com/@ngphnggiang40/video/7685709884741995789")</f>
        <v>https://www.tiktok.com/@ngphnggiang40/video/7685709884741995789</v>
      </c>
      <c r="G336">
        <v>3715</v>
      </c>
      <c r="H336">
        <v>28</v>
      </c>
      <c r="I336">
        <v>0</v>
      </c>
      <c r="J336">
        <v>6</v>
      </c>
      <c r="K336">
        <v>1</v>
      </c>
      <c r="L336" t="inlineStr">
        <is>
          <t>short-drama</t>
        </is>
      </c>
      <c r="M336" t="inlineStr">
        <is>
          <t>complete</t>
        </is>
      </c>
      <c r="N336"/>
      <c r="O336" t="inlineStr">
        <is>
          <t>SDRUN-20261008-102852</t>
        </is>
      </c>
      <c r="P336" s="3">
        <v>46303.546585648146</v>
      </c>
      <c r="Q336" t="inlineStr">
        <is>
          <t>SR-000928</t>
        </is>
      </c>
      <c r="R336" t="inlineStr">
        <is>
          <t>VoidFaic</t>
        </is>
      </c>
      <c r="S336" t="inlineStr">
        <is>
          <t>Part 3| Rejecting My Five Female Mates They were certain he would come back and beg—until the Silvermoon Princess chose him and ordered their wedding at once. ✨ Download the MoboReels app. 👉 Copy the code [258QFM] and search it. #Drama #ShortDrama #WerewolfRomance #RejectedMates #RoyalRomance</t>
        </is>
      </c>
    </row>
    <row r="337" ht="25.5" customHeight="1">
      <c r="A337" t="inlineStr">
        <is>
          <t>7685714336559516942</t>
        </is>
      </c>
      <c r="B337" s="3">
        <v>46281.3125</v>
      </c>
      <c r="C337" t="inlineStr">
        <is>
          <t>dramaexpedition</t>
        </is>
      </c>
      <c r="D337" s="4">
        <v>46303</v>
      </c>
      <c r="E337" s="3">
        <v>46303.437210648146</v>
      </c>
      <c r="F337" s="2" t="str">
        <f>=HYPERLINK("https://www.tiktok.com/@dramaexpedition/video/7685714336559516942", "https://www.tiktok.com/@dramaexpedition/video/7685714336559516942")</f>
        <v>https://www.tiktok.com/@dramaexpedition/video/7685714336559516942</v>
      </c>
      <c r="G337">
        <v>222</v>
      </c>
      <c r="H337">
        <v>0</v>
      </c>
      <c r="I337">
        <v>0</v>
      </c>
      <c r="J337">
        <v>0</v>
      </c>
      <c r="K337">
        <v>0</v>
      </c>
      <c r="L337" t="inlineStr">
        <is>
          <t>short-drama</t>
        </is>
      </c>
      <c r="M337" t="inlineStr">
        <is>
          <t>complete</t>
        </is>
      </c>
      <c r="N337"/>
      <c r="O337" t="inlineStr">
        <is>
          <t>SDRUN-20261008-102852</t>
        </is>
      </c>
      <c r="P337" s="3">
        <v>46303.546585648146</v>
      </c>
      <c r="Q337" t="inlineStr">
        <is>
          <t>SR-000298</t>
        </is>
      </c>
      <c r="R337" t="inlineStr">
        <is>
          <t>dramaexpedition</t>
        </is>
      </c>
      <c r="S337" t="inlineStr">
        <is>
          <t>Part 3 | The Hidden Empire of Stephen Adams Full series link in bio He demands ten million dollars from Stephen and brags about his powerful father. Then Stephen calls the very man he's counting on. ✨ Download the ReelShort app. 👉 Copy the code [4561174] and search it. #Drama #ShortDrama #ReelShort #HiddenIdentity #PlotTwist</t>
        </is>
      </c>
    </row>
    <row r="338" ht="25.5" customHeight="1">
      <c r="A338" t="inlineStr">
        <is>
          <t>7685714838953266463</t>
        </is>
      </c>
      <c r="B338" s="3">
        <v>46281.333333333336</v>
      </c>
      <c r="C338" t="inlineStr">
        <is>
          <t>jolienqaq</t>
        </is>
      </c>
      <c r="D338" s="4">
        <v>46303</v>
      </c>
      <c r="E338" s="3">
        <v>46303.437210648146</v>
      </c>
      <c r="F338" s="2" t="str">
        <f>=HYPERLINK("https://www.tiktok.com/@jolienqaq/video/7685714838953266463", "https://www.tiktok.com/@jolienqaq/video/7685714838953266463")</f>
        <v>https://www.tiktok.com/@jolienqaq/video/7685714838953266463</v>
      </c>
      <c r="G338">
        <v>1296</v>
      </c>
      <c r="H338">
        <v>31</v>
      </c>
      <c r="I338">
        <v>2</v>
      </c>
      <c r="J338">
        <v>11</v>
      </c>
      <c r="K338">
        <v>0</v>
      </c>
      <c r="L338" t="inlineStr">
        <is>
          <t>short-drama</t>
        </is>
      </c>
      <c r="M338" t="inlineStr">
        <is>
          <t>complete</t>
        </is>
      </c>
      <c r="N338"/>
      <c r="O338" t="inlineStr">
        <is>
          <t>SDRUN-20261008-102852</t>
        </is>
      </c>
      <c r="P338" s="3">
        <v>46303.546585648146</v>
      </c>
      <c r="Q338" t="inlineStr">
        <is>
          <t>SR-000299</t>
        </is>
      </c>
      <c r="R338" t="inlineStr">
        <is>
          <t>jolienqaq</t>
        </is>
      </c>
      <c r="S338" t="inlineStr">
        <is>
          <t xml:space="preserve">Part 3 | Fight Me, Love ME They made rules to keep it casual. Jealousy broke every one of them. 🌟 Continue the story here 👉🏻 📲 Download the "MoboReels" app, 🔍 search for "259SZC", and watch the full series ✨! #bldrama #bldramas #shortdrama #dramatok </t>
        </is>
      </c>
    </row>
    <row r="339" ht="25.5" customHeight="1">
      <c r="A339" t="inlineStr">
        <is>
          <t>7685681145106730254</t>
        </is>
      </c>
      <c r="B339" s="3">
        <v>46281.34305555555</v>
      </c>
      <c r="C339" t="inlineStr">
        <is>
          <t>dramaclips0364</t>
        </is>
      </c>
      <c r="D339" s="4">
        <v>46303</v>
      </c>
      <c r="E339" s="3">
        <v>46303.437210648146</v>
      </c>
      <c r="F339" s="2" t="str">
        <f>=HYPERLINK("https://www.tiktok.com/@dramaclips0364/video/7685681145106730254", "https://www.tiktok.com/@dramaclips0364/video/7685681145106730254")</f>
        <v>https://www.tiktok.com/@dramaclips0364/video/7685681145106730254</v>
      </c>
      <c r="G339">
        <v>3768</v>
      </c>
      <c r="H339">
        <v>25</v>
      </c>
      <c r="I339">
        <v>1</v>
      </c>
      <c r="J339">
        <v>4</v>
      </c>
      <c r="K339">
        <v>0</v>
      </c>
      <c r="L339" t="inlineStr">
        <is>
          <t>short-drama</t>
        </is>
      </c>
      <c r="M339" t="inlineStr">
        <is>
          <t>complete</t>
        </is>
      </c>
      <c r="N339"/>
      <c r="O339" t="inlineStr">
        <is>
          <t>SDRUN-20261008-102852</t>
        </is>
      </c>
      <c r="P339" s="3">
        <v>46303.546585648146</v>
      </c>
      <c r="Q339" t="inlineStr">
        <is>
          <t>SR-000271</t>
        </is>
      </c>
      <c r="R339" t="inlineStr">
        <is>
          <t>dramaclips0364</t>
        </is>
      </c>
      <c r="S339" t="inlineStr">
        <is>
          <t>Her husband ignores the emergency—and his mother says the child would be better off gone. 😳💔 🌟 Continue the story here 👉 Find the full series on “ReelShort” 🔍 Look up “4605338” ✨ #Drama #ShortDrama #ToxicFamily #MarriageDrama #ReelShort</t>
        </is>
      </c>
    </row>
    <row r="340" ht="25.5" customHeight="1">
      <c r="A340" t="inlineStr">
        <is>
          <t>7685598829231492382</t>
        </is>
      </c>
      <c r="B340" s="3">
        <v>46281.35555555556</v>
      </c>
      <c r="C340" t="inlineStr">
        <is>
          <t>shirley5278789</t>
        </is>
      </c>
      <c r="D340" s="4">
        <v>46303</v>
      </c>
      <c r="E340" s="3">
        <v>46303.437210648146</v>
      </c>
      <c r="F340" s="2" t="str">
        <f>=HYPERLINK("https://www.tiktok.com/@shirley5278789/video/7685598829231492382", "https://www.tiktok.com/@shirley5278789/video/7685598829231492382")</f>
        <v>https://www.tiktok.com/@shirley5278789/video/7685598829231492382</v>
      </c>
      <c r="G340">
        <v>441</v>
      </c>
      <c r="H340">
        <v>2</v>
      </c>
      <c r="I340">
        <v>0</v>
      </c>
      <c r="J340">
        <v>0</v>
      </c>
      <c r="K340">
        <v>0</v>
      </c>
      <c r="L340" t="inlineStr">
        <is>
          <t>short-drama</t>
        </is>
      </c>
      <c r="M340" t="inlineStr">
        <is>
          <t>complete</t>
        </is>
      </c>
      <c r="N340"/>
      <c r="O340" t="inlineStr">
        <is>
          <t>SDRUN-20261008-102852</t>
        </is>
      </c>
      <c r="P340" s="3">
        <v>46303.546585648146</v>
      </c>
      <c r="Q340" t="inlineStr">
        <is>
          <t>SR-000300</t>
        </is>
      </c>
      <c r="R340" t="inlineStr">
        <is>
          <t>shirley5278789</t>
        </is>
      </c>
      <c r="S340" t="inlineStr">
        <is>
          <t>前任回到同一個機組，所有人都說他們才是天生一對；相伴五年的正牌女友，反而成了笑話。😢🔥 🌟 想看後續劇情 👉 前往「ReelShort」觀看完整短劇 🔍 搜尋推薦碼「4605340」✨ #短劇 #熱門短劇 #情感短劇 #前任回歸 #ReelShort</t>
        </is>
      </c>
    </row>
    <row r="341" ht="25.5" customHeight="1">
      <c r="A341" t="inlineStr">
        <is>
          <t>7685718041857985806</t>
        </is>
      </c>
      <c r="B341" s="3">
        <v>46281.38055555556</v>
      </c>
      <c r="C341" t="inlineStr">
        <is>
          <t>plottwistclips11</t>
        </is>
      </c>
      <c r="D341" s="4">
        <v>46288</v>
      </c>
      <c r="E341" s="3">
        <v>46288.00881944445</v>
      </c>
      <c r="F341" s="2" t="str">
        <f>=HYPERLINK("https://www.tiktok.com/@shirley5276973/video/7685718041857985806", "https://www.tiktok.com/@shirley5276973/video/7685718041857985806")</f>
        <v>https://www.tiktok.com/@shirley5276973/video/7685718041857985806</v>
      </c>
      <c r="G341">
        <v>212</v>
      </c>
      <c r="H341">
        <v>10</v>
      </c>
      <c r="I341">
        <v>0</v>
      </c>
      <c r="J341">
        <v>4</v>
      </c>
      <c r="K341">
        <v>0</v>
      </c>
      <c r="L341" t="inlineStr">
        <is>
          <t>short-drama</t>
        </is>
      </c>
      <c r="M341" t="inlineStr">
        <is>
          <t>complete</t>
        </is>
      </c>
      <c r="N341"/>
      <c r="O341" t="inlineStr">
        <is>
          <t>SDRUN-20260923-001209</t>
        </is>
      </c>
      <c r="P341" s="3">
        <v>46288.0516087963</v>
      </c>
      <c r="Q341" t="inlineStr">
        <is>
          <t>SR-000274</t>
        </is>
      </c>
      <c r="R341" t="inlineStr">
        <is>
          <t>plottwistclips11</t>
        </is>
      </c>
      <c r="S341" t="inlineStr">
        <is>
          <t>Six hours on the phone made them feel like soulmates—then one photo made the attraction dangerously real. 😳🔥 🌟 Continue the story here 👉 Find the full series on “ReelShort” 🔍 Look up “4614310” ✨ #BLDrama #ShortDrama #SecretCrush #RomanticDrama #ReelShort</t>
        </is>
      </c>
    </row>
    <row r="342" ht="25.5" customHeight="1">
      <c r="A342" t="inlineStr">
        <is>
          <t>7685599166701014302</t>
        </is>
      </c>
      <c r="B342" s="3">
        <v>46281.479166666664</v>
      </c>
      <c r="C342" t="inlineStr">
        <is>
          <t>shirley5278789</t>
        </is>
      </c>
      <c r="D342" s="4">
        <v>46303</v>
      </c>
      <c r="E342" s="3">
        <v>46303.437210648146</v>
      </c>
      <c r="F342" s="2" t="str">
        <f>=HYPERLINK("https://www.tiktok.com/@shirley5278789/video/7685599166701014302", "https://www.tiktok.com/@shirley5278789/video/7685599166701014302")</f>
        <v>https://www.tiktok.com/@shirley5278789/video/7685599166701014302</v>
      </c>
      <c r="G342">
        <v>764</v>
      </c>
      <c r="H342">
        <v>3</v>
      </c>
      <c r="I342">
        <v>0</v>
      </c>
      <c r="J342">
        <v>1</v>
      </c>
      <c r="K342">
        <v>0</v>
      </c>
      <c r="L342" t="inlineStr">
        <is>
          <t>short-drama</t>
        </is>
      </c>
      <c r="M342" t="inlineStr">
        <is>
          <t>complete</t>
        </is>
      </c>
      <c r="N342"/>
      <c r="O342" t="inlineStr">
        <is>
          <t>SDRUN-20261008-102852</t>
        </is>
      </c>
      <c r="P342" s="3">
        <v>46303.546585648146</v>
      </c>
      <c r="Q342" t="inlineStr">
        <is>
          <t>SR-000301</t>
        </is>
      </c>
      <c r="R342" t="inlineStr">
        <is>
          <t>shirley5278789</t>
        </is>
      </c>
      <c r="S342" t="inlineStr">
        <is>
          <t>前任當面逼她退出五年的感情，她卻平靜地祝福兩人——因為十天後，她就會徹底消失。😳✈️ 🌟 想看後續劇情 👉 前往「ReelShort」觀看完整短劇 🔍 搜尋推薦碼「4605340」✨ #短劇 #熱門短劇 #愛情虐戀 #女性成長 #ReelShort</t>
        </is>
      </c>
    </row>
    <row r="343" ht="25.5" customHeight="1">
      <c r="A343" t="inlineStr">
        <is>
          <t>7685599784257752350</t>
        </is>
      </c>
      <c r="B343" s="3">
        <v>46281.58194444444</v>
      </c>
      <c r="C343" t="inlineStr">
        <is>
          <t>shirley5278789</t>
        </is>
      </c>
      <c r="D343" s="4">
        <v>46303</v>
      </c>
      <c r="E343" s="3">
        <v>46303.437210648146</v>
      </c>
      <c r="F343" s="2" t="str">
        <f>=HYPERLINK("https://www.tiktok.com/@shirley5278789/video/7685599784257752350", "https://www.tiktok.com/@shirley5278789/video/7685599784257752350")</f>
        <v>https://www.tiktok.com/@shirley5278789/video/7685599784257752350</v>
      </c>
      <c r="G343">
        <v>896</v>
      </c>
      <c r="H343">
        <v>1</v>
      </c>
      <c r="I343">
        <v>0</v>
      </c>
      <c r="J343">
        <v>0</v>
      </c>
      <c r="K343">
        <v>0</v>
      </c>
      <c r="L343" t="inlineStr">
        <is>
          <t>short-drama</t>
        </is>
      </c>
      <c r="M343" t="inlineStr">
        <is>
          <t>complete</t>
        </is>
      </c>
      <c r="N343"/>
      <c r="O343" t="inlineStr">
        <is>
          <t>SDRUN-20261008-102852</t>
        </is>
      </c>
      <c r="P343" s="3">
        <v>46303.546585648146</v>
      </c>
      <c r="Q343" t="inlineStr">
        <is>
          <t>SR-000302</t>
        </is>
      </c>
      <c r="R343" t="inlineStr">
        <is>
          <t>shirley5278789</t>
        </is>
      </c>
      <c r="S343" t="inlineStr">
        <is>
          <t>航班顛簸時，她被掉落物砸傷；犯錯的是前任，可男友責怪的人，竟然還是她。💔😨 🌟 想看後續劇情 👉 前往「ReelShort」觀看完整短劇 🔍 搜尋推薦碼「4605340」✨ #短劇 #熱門短劇 #虐心短劇 #感情背叛 #ReelShort</t>
        </is>
      </c>
    </row>
    <row r="344" ht="25.5" customHeight="1">
      <c r="A344" t="inlineStr">
        <is>
          <t>7686040822759869709</t>
        </is>
      </c>
      <c r="B344" s="3">
        <v>46281.6724537037</v>
      </c>
      <c r="C344" t="inlineStr">
        <is>
          <t>dramavault163</t>
        </is>
      </c>
      <c r="D344" s="4">
        <v>46303</v>
      </c>
      <c r="E344" s="3">
        <v>46303.437210648146</v>
      </c>
      <c r="F344" s="2" t="str">
        <f>=HYPERLINK("https://www.tiktok.com/@dramavault163/video/7686040822759869709", "https://www.tiktok.com/@dramavault163/video/7686040822759869709")</f>
        <v>https://www.tiktok.com/@dramavault163/video/7686040822759869709</v>
      </c>
      <c r="G344">
        <v>2026</v>
      </c>
      <c r="H344">
        <v>10</v>
      </c>
      <c r="I344">
        <v>0</v>
      </c>
      <c r="J344">
        <v>2</v>
      </c>
      <c r="K344">
        <v>0</v>
      </c>
      <c r="L344" t="inlineStr">
        <is>
          <t>short-drama</t>
        </is>
      </c>
      <c r="M344" t="inlineStr">
        <is>
          <t>complete</t>
        </is>
      </c>
      <c r="N344"/>
      <c r="O344" t="inlineStr">
        <is>
          <t>SDRUN-20261008-102852</t>
        </is>
      </c>
      <c r="P344" s="3">
        <v>46303.546585648146</v>
      </c>
      <c r="Q344" t="inlineStr">
        <is>
          <t>SR-000303</t>
        </is>
      </c>
      <c r="R344" t="inlineStr">
        <is>
          <t>dramavault163</t>
        </is>
      </c>
      <c r="S344" t="inlineStr">
        <is>
          <t>#TheBillionairesRevengeBride  Her husband steals $50 million for his mistress—so the “ordinary housewife” finally calls the billionaire family she abandoned. 💔🔥 ✨ Download the MoboReels app. 👉 Copy the code [261DQX] and search it. 👀 A huge number of short dramas are waiting for you to explore. 🌈 #ShortDrama #BillionaireDrama #RevengeDrama #MoboReels</t>
        </is>
      </c>
    </row>
    <row r="345" ht="25.5" customHeight="1">
      <c r="A345" t="inlineStr">
        <is>
          <t>7686041247902960910</t>
        </is>
      </c>
      <c r="B345" s="3">
        <v>46281.67371527778</v>
      </c>
      <c r="C345" t="inlineStr">
        <is>
          <t>dramavault163</t>
        </is>
      </c>
      <c r="D345" s="4">
        <v>46303</v>
      </c>
      <c r="E345" s="3">
        <v>46303.437210648146</v>
      </c>
      <c r="F345" s="2" t="str">
        <f>=HYPERLINK("https://www.tiktok.com/@dramavault163/video/7686041247902960910", "https://www.tiktok.com/@dramavault163/video/7686041247902960910")</f>
        <v>https://www.tiktok.com/@dramavault163/video/7686041247902960910</v>
      </c>
      <c r="G345">
        <v>2024</v>
      </c>
      <c r="H345">
        <v>8</v>
      </c>
      <c r="I345">
        <v>0</v>
      </c>
      <c r="J345">
        <v>2</v>
      </c>
      <c r="K345">
        <v>0</v>
      </c>
      <c r="L345" t="inlineStr">
        <is>
          <t>short-drama</t>
        </is>
      </c>
      <c r="M345" t="inlineStr">
        <is>
          <t>complete</t>
        </is>
      </c>
      <c r="N345"/>
      <c r="O345" t="inlineStr">
        <is>
          <t>SDRUN-20261008-102852</t>
        </is>
      </c>
      <c r="P345" s="3">
        <v>46303.546585648146</v>
      </c>
      <c r="Q345" t="inlineStr">
        <is>
          <t>SR-000304</t>
        </is>
      </c>
      <c r="R345" t="inlineStr">
        <is>
          <t>dramavault163</t>
        </is>
      </c>
      <c r="S345" t="inlineStr">
        <is>
          <t>#TheBillionairesRevengeBride She accepts an arranged marriage, puts her old identity back on, and prepares to destroy everything her cheating husband built. 👑🔥 ✨ Download the MoboReels app. 👉 Copy the code [261DQX] and search it. 👀 A huge number of short dramas are waiting for you to explore. 🌈 #ShortDrama #BillionaireRomance #RevengeStory #MoboReels</t>
        </is>
      </c>
    </row>
    <row r="346" ht="25.5" customHeight="1">
      <c r="A346" t="inlineStr">
        <is>
          <t>7686041580288904462</t>
        </is>
      </c>
      <c r="B346" s="3">
        <v>46281.6746875</v>
      </c>
      <c r="C346" t="inlineStr">
        <is>
          <t>dramavault163</t>
        </is>
      </c>
      <c r="D346" s="4">
        <v>46303</v>
      </c>
      <c r="E346" s="3">
        <v>46303.437210648146</v>
      </c>
      <c r="F346" s="2" t="str">
        <f>=HYPERLINK("https://www.tiktok.com/@dramavault163/video/7686041580288904462", "https://www.tiktok.com/@dramavault163/video/7686041580288904462")</f>
        <v>https://www.tiktok.com/@dramavault163/video/7686041580288904462</v>
      </c>
      <c r="G346">
        <v>1415</v>
      </c>
      <c r="H346">
        <v>12</v>
      </c>
      <c r="I346">
        <v>0</v>
      </c>
      <c r="J346">
        <v>3</v>
      </c>
      <c r="K346">
        <v>0</v>
      </c>
      <c r="L346" t="inlineStr">
        <is>
          <t>short-drama</t>
        </is>
      </c>
      <c r="M346" t="inlineStr">
        <is>
          <t>complete</t>
        </is>
      </c>
      <c r="N346"/>
      <c r="O346" t="inlineStr">
        <is>
          <t>SDRUN-20261008-102852</t>
        </is>
      </c>
      <c r="P346" s="3">
        <v>46303.546585648146</v>
      </c>
      <c r="Q346" t="inlineStr">
        <is>
          <t>SR-000305</t>
        </is>
      </c>
      <c r="R346" t="inlineStr">
        <is>
          <t>dramavault163</t>
        </is>
      </c>
      <c r="S346" t="inlineStr">
        <is>
          <t>#TheBillionairesRevengeBride  The mistress orders her out—until one phone call reveals Harlow can bankrupt the entire company overnight. 😳💼 ✨ Download the MoboReels app. 👉 Copy the code [261DQX] and search it. 👀 A huge number of short dramas are waiting for you to explore. 🌈 #ShortDrama #HiddenHeiress #BetrayalDrama #MoboReels</t>
        </is>
      </c>
    </row>
    <row r="347" ht="25.5" customHeight="1">
      <c r="A347" t="inlineStr">
        <is>
          <t>7686042001514433805</t>
        </is>
      </c>
      <c r="B347" s="3">
        <v>46281.67555555556</v>
      </c>
      <c r="C347" t="inlineStr">
        <is>
          <t>dramavault163</t>
        </is>
      </c>
      <c r="D347" s="4">
        <v>46303</v>
      </c>
      <c r="E347" s="3">
        <v>46303.437210648146</v>
      </c>
      <c r="F347" s="2" t="str">
        <f>=HYPERLINK("https://www.tiktok.com/@dramavault163/video/7686042001514433805", "https://www.tiktok.com/@dramavault163/video/7686042001514433805")</f>
        <v>https://www.tiktok.com/@dramavault163/video/7686042001514433805</v>
      </c>
      <c r="G347">
        <v>3138</v>
      </c>
      <c r="H347">
        <v>5</v>
      </c>
      <c r="I347">
        <v>0</v>
      </c>
      <c r="J347">
        <v>1</v>
      </c>
      <c r="K347">
        <v>0</v>
      </c>
      <c r="L347" t="inlineStr">
        <is>
          <t>short-drama</t>
        </is>
      </c>
      <c r="M347" t="inlineStr">
        <is>
          <t>complete</t>
        </is>
      </c>
      <c r="N347"/>
      <c r="O347" t="inlineStr">
        <is>
          <t>SDRUN-20261008-102852</t>
        </is>
      </c>
      <c r="P347" s="3">
        <v>46303.546585648146</v>
      </c>
      <c r="Q347" t="inlineStr">
        <is>
          <t>SR-000306</t>
        </is>
      </c>
      <c r="R347" t="inlineStr">
        <is>
          <t>dramavault163</t>
        </is>
      </c>
      <c r="S347" t="inlineStr">
        <is>
          <t>#TheBillionairesRevengeBride He offers her an empire in marriage—but warns her that his heart will always belong to someone else. 💍🖤 ✨ Download the MoboReels app. 👉 Copy the code [261DQX] and search it. 👀 A huge number of short dramas are waiting for you to explore. 🌈 #ShortDrama #ContractMarriage #BillionaireDrama #MoboReels</t>
        </is>
      </c>
    </row>
    <row r="348" ht="25.5" customHeight="1">
      <c r="A348" t="inlineStr">
        <is>
          <t>7686042618957942029</t>
        </is>
      </c>
      <c r="B348" s="3">
        <v>46281.67748842593</v>
      </c>
      <c r="C348" t="inlineStr">
        <is>
          <t>dramavault163</t>
        </is>
      </c>
      <c r="D348" s="4">
        <v>46303</v>
      </c>
      <c r="E348" s="3">
        <v>46303.437210648146</v>
      </c>
      <c r="F348" s="2" t="str">
        <f>=HYPERLINK("https://www.tiktok.com/@dramavault163/video/7686042618957942029", "https://www.tiktok.com/@dramavault163/video/7686042618957942029")</f>
        <v>https://www.tiktok.com/@dramavault163/video/7686042618957942029</v>
      </c>
      <c r="G348">
        <v>10500</v>
      </c>
      <c r="H348">
        <v>20</v>
      </c>
      <c r="I348">
        <v>0</v>
      </c>
      <c r="J348">
        <v>6</v>
      </c>
      <c r="K348">
        <v>0</v>
      </c>
      <c r="L348" t="inlineStr">
        <is>
          <t>short-drama</t>
        </is>
      </c>
      <c r="M348" t="inlineStr">
        <is>
          <t>complete</t>
        </is>
      </c>
      <c r="N348"/>
      <c r="O348" t="inlineStr">
        <is>
          <t>SDRUN-20261008-102852</t>
        </is>
      </c>
      <c r="P348" s="3">
        <v>46303.546585648146</v>
      </c>
      <c r="Q348" t="inlineStr">
        <is>
          <t>SR-000307</t>
        </is>
      </c>
      <c r="R348" t="inlineStr">
        <is>
          <t>dramavault163</t>
        </is>
      </c>
      <c r="S348" t="inlineStr">
        <is>
          <t>#TheBillionairesRevengeBride She forces him to surrender his mansion, wipes out his company’s greatest asset, and leaves him asking one terrifying question. 🔥😨 ✨ Download the MoboReels app. 👉 Copy the code [261DQX] and search it. 👀 A huge number of short dramas are waiting for you to explore. 🌈 #ShortDrama #RevengeDrama #FemaleLead #MoboReels</t>
        </is>
      </c>
    </row>
    <row r="349" ht="25.5" customHeight="1">
      <c r="A349" t="inlineStr">
        <is>
          <t>7686032093989621005</t>
        </is>
      </c>
      <c r="B349" s="3">
        <v>46281.81041666667</v>
      </c>
      <c r="C349" t="inlineStr">
        <is>
          <t>dramadetour0</t>
        </is>
      </c>
      <c r="D349" s="4">
        <v>46303</v>
      </c>
      <c r="E349" s="3">
        <v>46303.437210648146</v>
      </c>
      <c r="F349" s="2" t="str">
        <f>=HYPERLINK("https://www.tiktok.com/@dramadetour0/video/7686032093989621005", "https://www.tiktok.com/@dramadetour0/video/7686032093989621005")</f>
        <v>https://www.tiktok.com/@dramadetour0/video/7686032093989621005</v>
      </c>
      <c r="G349">
        <v>488</v>
      </c>
      <c r="H349">
        <v>11</v>
      </c>
      <c r="I349">
        <v>0</v>
      </c>
      <c r="J349">
        <v>2</v>
      </c>
      <c r="K349">
        <v>1</v>
      </c>
      <c r="L349" t="inlineStr">
        <is>
          <t>short-drama</t>
        </is>
      </c>
      <c r="M349" t="inlineStr">
        <is>
          <t>complete</t>
        </is>
      </c>
      <c r="N349"/>
      <c r="O349" t="inlineStr">
        <is>
          <t>SDRUN-20261008-102852</t>
        </is>
      </c>
      <c r="P349" s="3">
        <v>46303.546585648146</v>
      </c>
      <c r="Q349" t="inlineStr">
        <is>
          <t>SR-000308</t>
        </is>
      </c>
      <c r="R349" t="inlineStr">
        <is>
          <t>dramadetour0</t>
        </is>
      </c>
      <c r="S349" t="inlineStr">
        <is>
          <t>Part 1 | I'm Done Chasing A Brat! Full series link in bio Joe gives the girl he loves everything—including his identity—so she can live publicly as the billionaire heiress. ✨ Download the DramaBox app. 👉 Copy the code [vba45] and search it. #DramaBox #FakeHeiress #IdentitySwap #BetrayalDrama #ShortDrama</t>
        </is>
      </c>
    </row>
    <row r="350" ht="25.5" customHeight="1">
      <c r="A350" t="inlineStr">
        <is>
          <t>7686028765566110989</t>
        </is>
      </c>
      <c r="B350" s="3">
        <v>46281.833333333336</v>
      </c>
      <c r="C350" t="inlineStr">
        <is>
          <t>dramaexpedition</t>
        </is>
      </c>
      <c r="D350" s="4">
        <v>46303</v>
      </c>
      <c r="E350" s="3">
        <v>46303.437210648146</v>
      </c>
      <c r="F350" s="2" t="str">
        <f>=HYPERLINK("https://www.tiktok.com/@dramaexpedition/video/7686028765566110989", "https://www.tiktok.com/@dramaexpedition/video/7686028765566110989")</f>
        <v>https://www.tiktok.com/@dramaexpedition/video/7686028765566110989</v>
      </c>
      <c r="G350">
        <v>337</v>
      </c>
      <c r="H350">
        <v>7</v>
      </c>
      <c r="I350">
        <v>0</v>
      </c>
      <c r="J350">
        <v>4</v>
      </c>
      <c r="K350">
        <v>0</v>
      </c>
      <c r="L350" t="inlineStr">
        <is>
          <t>short-drama</t>
        </is>
      </c>
      <c r="M350" t="inlineStr">
        <is>
          <t>complete</t>
        </is>
      </c>
      <c r="N350"/>
      <c r="O350" t="inlineStr">
        <is>
          <t>SDRUN-20261008-102852</t>
        </is>
      </c>
      <c r="P350" s="3">
        <v>46303.546585648146</v>
      </c>
      <c r="Q350" t="inlineStr">
        <is>
          <t>SR-000309</t>
        </is>
      </c>
      <c r="R350" t="inlineStr">
        <is>
          <t>dramaexpedition</t>
        </is>
      </c>
      <c r="S350" t="inlineStr">
        <is>
          <t>Part 1 | The Cursed Holy Priest Full series link in bio Kaelin awakens as a gifted holy priest—only to watch every healing skill twist into terrifying shadow magic. ✨ Download the ReelShort app. 👉 Copy the code [4625020] and search it. #ReelShort #CursedPriest #DarkMagic #FantasyDrama #ShortDrama</t>
        </is>
      </c>
    </row>
    <row r="351" ht="25.5" customHeight="1">
      <c r="A351" t="inlineStr">
        <is>
          <t>7686051667619482894</t>
        </is>
      </c>
      <c r="B351" s="3">
        <v>46281.839583333334</v>
      </c>
      <c r="C351" t="inlineStr">
        <is>
          <t>ngphnggiang40</t>
        </is>
      </c>
      <c r="D351" s="4">
        <v>46303</v>
      </c>
      <c r="E351" s="3">
        <v>46303.437210648146</v>
      </c>
      <c r="F351" s="2" t="str">
        <f>=HYPERLINK("https://www.tiktok.com/@ngphnggiang40/video/7686051667619482894", "https://www.tiktok.com/@ngphnggiang40/video/7686051667619482894")</f>
        <v>https://www.tiktok.com/@ngphnggiang40/video/7686051667619482894</v>
      </c>
      <c r="G351">
        <v>709</v>
      </c>
      <c r="H351">
        <v>14</v>
      </c>
      <c r="I351">
        <v>0</v>
      </c>
      <c r="J351">
        <v>3</v>
      </c>
      <c r="K351">
        <v>0</v>
      </c>
      <c r="L351" t="inlineStr">
        <is>
          <t>short-drama</t>
        </is>
      </c>
      <c r="M351" t="inlineStr">
        <is>
          <t>complete</t>
        </is>
      </c>
      <c r="N351"/>
      <c r="O351" t="inlineStr">
        <is>
          <t>SDRUN-20261008-102852</t>
        </is>
      </c>
      <c r="P351" s="3">
        <v>46303.546585648146</v>
      </c>
      <c r="Q351" t="inlineStr">
        <is>
          <t>SR-000929</t>
        </is>
      </c>
      <c r="R351" t="inlineStr">
        <is>
          <t>VoidFaic</t>
        </is>
      </c>
      <c r="S351" t="inlineStr">
        <is>
          <t>Part 1 | The God They Called a Fool They left him for dead and forced his wife to marry another man—until the “fool” walked into her wedding. ✨ Download the ReelShort app. 👉 Copy the code [4496059] and search it. #Drama #ShortDrama #HiddenIdentity #ForcedMarriage #RomanticDrama</t>
        </is>
      </c>
    </row>
    <row r="352" ht="25.5" customHeight="1">
      <c r="A352" t="inlineStr">
        <is>
          <t>7686026815009213726</t>
        </is>
      </c>
      <c r="B352" s="3">
        <v>46281.854166666664</v>
      </c>
      <c r="C352" t="inlineStr">
        <is>
          <t>jolienqaq</t>
        </is>
      </c>
      <c r="D352" s="4">
        <v>46303</v>
      </c>
      <c r="E352" s="3">
        <v>46303.437210648146</v>
      </c>
      <c r="F352" s="2" t="str">
        <f>=HYPERLINK("https://www.tiktok.com/@jolienqaq/video/7686026815009213726", "https://www.tiktok.com/@jolienqaq/video/7686026815009213726")</f>
        <v>https://www.tiktok.com/@jolienqaq/video/7686026815009213726</v>
      </c>
      <c r="G352">
        <v>3020</v>
      </c>
      <c r="H352">
        <v>42</v>
      </c>
      <c r="I352">
        <v>0</v>
      </c>
      <c r="J352">
        <v>25</v>
      </c>
      <c r="K352">
        <v>0</v>
      </c>
      <c r="L352" t="inlineStr">
        <is>
          <t>short-drama</t>
        </is>
      </c>
      <c r="M352" t="inlineStr">
        <is>
          <t>complete</t>
        </is>
      </c>
      <c r="N352"/>
      <c r="O352" t="inlineStr">
        <is>
          <t>SDRUN-20261008-102852</t>
        </is>
      </c>
      <c r="P352" s="3">
        <v>46303.546585648146</v>
      </c>
      <c r="Q352" t="inlineStr">
        <is>
          <t>SR-000310</t>
        </is>
      </c>
      <c r="R352" t="inlineStr">
        <is>
          <t>jolienqaq</t>
        </is>
      </c>
      <c r="S352" t="inlineStr">
        <is>
          <t>Part 1 | Blood Moon Roomates Full series link in bio Noah ignores the blood-moon warning and discovers that the terrifying roommate who rejected him may be his only protection. ✨ Download the ReelShort app. 👉 Copy the code [4623454] and search it. #ReelShort #BloodMoon #SupernaturalDrama #Werewolf #ShortDrama</t>
        </is>
      </c>
    </row>
    <row r="353" ht="25.5" customHeight="1">
      <c r="A353" t="inlineStr">
        <is>
          <t>7685976348375928078</t>
        </is>
      </c>
      <c r="B353" s="3">
        <v>46281.9375</v>
      </c>
      <c r="C353" t="inlineStr">
        <is>
          <t>lthung263</t>
        </is>
      </c>
      <c r="D353" s="4">
        <v>46303</v>
      </c>
      <c r="E353" s="3">
        <v>46303.437210648146</v>
      </c>
      <c r="F353" s="2" t="str">
        <f>=HYPERLINK("https://www.tiktok.com/@lthung263/video/7685976348375928078", "https://www.tiktok.com/@lthung263/video/7685976348375928078")</f>
        <v>https://www.tiktok.com/@lthung263/video/7685976348375928078</v>
      </c>
      <c r="G353">
        <v>7609</v>
      </c>
      <c r="H353">
        <v>40</v>
      </c>
      <c r="I353">
        <v>0</v>
      </c>
      <c r="J353">
        <v>20</v>
      </c>
      <c r="K353">
        <v>0</v>
      </c>
      <c r="L353" t="inlineStr">
        <is>
          <t>short-drama</t>
        </is>
      </c>
      <c r="M353" t="inlineStr">
        <is>
          <t>complete</t>
        </is>
      </c>
      <c r="N353"/>
      <c r="O353" t="inlineStr">
        <is>
          <t>SDRUN-20261008-102852</t>
        </is>
      </c>
      <c r="P353" s="3">
        <v>46303.546585648146</v>
      </c>
      <c r="Q353" t="inlineStr">
        <is>
          <t>SR-000930</t>
        </is>
      </c>
      <c r="R353" t="inlineStr">
        <is>
          <t>Flexlthung</t>
        </is>
      </c>
      <c r="S353" t="inlineStr">
        <is>
          <t>Part 1 | The Frozen Lycan King Claims His Bride Chosen to marry a Lycan King trapped in an icy sleep, Isabella must escape her father’s betrayal and find the mate she truly loves. ✨ Download the ReelShort app. 👉 Copy the code [4613126] and search it. #Drama #ShortDrama #LycanKing #ForcedMarriage #WerewolfRomance</t>
        </is>
      </c>
    </row>
    <row r="354" ht="25.5" customHeight="1">
      <c r="A354" t="inlineStr">
        <is>
          <t>7685972064032935182</t>
        </is>
      </c>
      <c r="B354" s="3">
        <v>46281.959027777775</v>
      </c>
      <c r="C354" t="inlineStr">
        <is>
          <t>dramaclips0364</t>
        </is>
      </c>
      <c r="D354" s="4">
        <v>46303</v>
      </c>
      <c r="E354" s="3">
        <v>46303.437210648146</v>
      </c>
      <c r="F354" s="2" t="str">
        <f>=HYPERLINK("https://www.tiktok.com/@dramaclips0364/video/7685972064032935182", "https://www.tiktok.com/@dramaclips0364/video/7685972064032935182")</f>
        <v>https://www.tiktok.com/@dramaclips0364/video/7685972064032935182</v>
      </c>
      <c r="G354">
        <v>1351</v>
      </c>
      <c r="H354">
        <v>6</v>
      </c>
      <c r="I354">
        <v>0</v>
      </c>
      <c r="J354">
        <v>0</v>
      </c>
      <c r="K354">
        <v>0</v>
      </c>
      <c r="L354" t="inlineStr">
        <is>
          <t>short-drama</t>
        </is>
      </c>
      <c r="M354" t="inlineStr">
        <is>
          <t>complete</t>
        </is>
      </c>
      <c r="N354"/>
      <c r="O354" t="inlineStr">
        <is>
          <t>SDRUN-20261008-102852</t>
        </is>
      </c>
      <c r="P354" s="3">
        <v>46303.546585648146</v>
      </c>
      <c r="Q354" t="inlineStr">
        <is>
          <t>SR-000311</t>
        </is>
      </c>
      <c r="R354" t="inlineStr">
        <is>
          <t>dramaclips0364</t>
        </is>
      </c>
      <c r="S354" t="inlineStr">
        <is>
          <t>After three years of exile, he returns for a divorce—only to be taken straight to his wife's wedding with another man. 💔🔥 🌟 Continue the story here 👉 Find the full series on “ReelShort” 🔍 Look up “4615907” ✨ #ShortDrama #Betrayal #RevengeDrama #MarriageDrama #ReelShort</t>
        </is>
      </c>
    </row>
    <row r="355" ht="25.5" customHeight="1">
      <c r="A355" t="inlineStr">
        <is>
          <t>7686009197472845087</t>
        </is>
      </c>
      <c r="B355" s="3">
        <v>46281.96875</v>
      </c>
      <c r="C355" t="inlineStr">
        <is>
          <t>shirley5278789</t>
        </is>
      </c>
      <c r="D355" s="4">
        <v>46294</v>
      </c>
      <c r="E355" s="3">
        <v>46294.007372685184</v>
      </c>
      <c r="F355" s="2" t="str">
        <f>=HYPERLINK("https://www.tiktok.com/@shirley5278789/video/7686009197472845087", "https://www.tiktok.com/@shirley5278789/video/7686009197472845087")</f>
        <v>https://www.tiktok.com/@shirley5278789/video/7686009197472845087</v>
      </c>
      <c r="G355">
        <v>49700</v>
      </c>
      <c r="H355">
        <v>135</v>
      </c>
      <c r="I355">
        <v>2</v>
      </c>
      <c r="J355">
        <v>59</v>
      </c>
      <c r="K355">
        <v>6</v>
      </c>
      <c r="L355" t="inlineStr">
        <is>
          <t>short-drama</t>
        </is>
      </c>
      <c r="M355" t="inlineStr">
        <is>
          <t>complete</t>
        </is>
      </c>
      <c r="N355"/>
      <c r="O355" t="inlineStr">
        <is>
          <t>SDRUN-20260929-001013</t>
        </is>
      </c>
      <c r="P355" s="3">
        <v>46294.06178240741</v>
      </c>
      <c r="Q355" t="inlineStr">
        <is>
          <t>SR-000312</t>
        </is>
      </c>
      <c r="R355" t="inlineStr">
        <is>
          <t>shirley5278789</t>
        </is>
      </c>
      <c r="S355" t="inlineStr">
        <is>
          <t>Ngay trong ngày cưới, cô bắt gặp vị hôn phu phản bội mình—và quyết định trả đũa theo cách không ai ngờ tới. 💔🔥 🌟 Xem tiếp câu chuyện tại đây 👉 Xem trọn bộ phim trên “ReelShort” 🔍 Tìm kiếm “4623248” ✨ #PhimNgắn #PhimNgônTình #Drama #TìnhYêu #ReelShort</t>
        </is>
      </c>
    </row>
    <row r="356" ht="25.5" customHeight="1">
      <c r="A356" t="inlineStr">
        <is>
          <t>7686016467069914399</t>
        </is>
      </c>
      <c r="B356" s="3">
        <v>46281.97638888889</v>
      </c>
      <c r="C356" t="inlineStr">
        <is>
          <t>hnlinhthng9678</t>
        </is>
      </c>
      <c r="D356" s="4">
        <v>46303</v>
      </c>
      <c r="E356" s="3">
        <v>46303.437210648146</v>
      </c>
      <c r="F356" s="2" t="str">
        <f>=HYPERLINK("https://www.tiktok.com/@hnlinhthng9678/video/7686016467069914399", "https://www.tiktok.com/@hnlinhthng9678/video/7686016467069914399")</f>
        <v>https://www.tiktok.com/@hnlinhthng9678/video/7686016467069914399</v>
      </c>
      <c r="G356">
        <v>260</v>
      </c>
      <c r="H356">
        <v>11</v>
      </c>
      <c r="I356">
        <v>0</v>
      </c>
      <c r="J356">
        <v>0</v>
      </c>
      <c r="K356">
        <v>0</v>
      </c>
      <c r="L356" t="inlineStr">
        <is>
          <t>short-drama</t>
        </is>
      </c>
      <c r="M356" t="inlineStr">
        <is>
          <t>complete</t>
        </is>
      </c>
      <c r="N356"/>
      <c r="O356" t="inlineStr">
        <is>
          <t>SDRUN-20261008-102852</t>
        </is>
      </c>
      <c r="P356" s="3">
        <v>46303.546585648146</v>
      </c>
      <c r="Q356" t="inlineStr">
        <is>
          <t>SR-000290</t>
        </is>
      </c>
      <c r="R356" t="inlineStr">
        <is>
          <t>NeonHlin</t>
        </is>
      </c>
      <c r="S356" t="inlineStr">
        <is>
          <t>Everyone thinks her cursed hands destroy magic—but every spell she touches secretly becomes hers forever. 🔥✨ 🌟 Continue the story here 👉 Find the full series on “DramaBox” 🔍 Search code “vah86” ✨ #ShortDrama #FantasyDrama #Magic #PowerReveal #DramaBox</t>
        </is>
      </c>
    </row>
    <row r="357" ht="25.5" customHeight="1">
      <c r="A357" t="inlineStr">
        <is>
          <t>7685976207606680845</t>
        </is>
      </c>
      <c r="B357" s="3">
        <v>46281.98125</v>
      </c>
      <c r="C357" t="inlineStr">
        <is>
          <t>lthung263</t>
        </is>
      </c>
      <c r="D357" s="4">
        <v>46303</v>
      </c>
      <c r="E357" s="3">
        <v>46303.437210648146</v>
      </c>
      <c r="F357" s="2" t="str">
        <f>=HYPERLINK("https://www.tiktok.com/@lthung263/video/7685976207606680845", "https://www.tiktok.com/@lthung263/video/7685976207606680845")</f>
        <v>https://www.tiktok.com/@lthung263/video/7685976207606680845</v>
      </c>
      <c r="G357">
        <v>5260</v>
      </c>
      <c r="H357">
        <v>24</v>
      </c>
      <c r="I357">
        <v>0</v>
      </c>
      <c r="J357">
        <v>10</v>
      </c>
      <c r="K357">
        <v>1</v>
      </c>
      <c r="L357" t="inlineStr">
        <is>
          <t>short-drama</t>
        </is>
      </c>
      <c r="M357" t="inlineStr">
        <is>
          <t>complete</t>
        </is>
      </c>
      <c r="N357"/>
      <c r="O357" t="inlineStr">
        <is>
          <t>SDRUN-20261008-102852</t>
        </is>
      </c>
      <c r="P357" s="3">
        <v>46303.546585648146</v>
      </c>
      <c r="Q357" t="inlineStr">
        <is>
          <t>SR-000501</t>
        </is>
      </c>
      <c r="R357" t="inlineStr">
        <is>
          <t>Flexlthung</t>
        </is>
      </c>
      <c r="S357" t="inlineStr">
        <is>
          <t>Part 2 | The Frozen Lycan King Claims His Bride She thought her fated mate was simply too shy to claim her—until she discovered he was only using her to stay close to her sister. ✨ Download the ReelShort app. 👉 Copy the code [4613126] and search it. #Drama #ShortDrama #HiddenBetrayal #FatedMates #WerewolfRomance</t>
        </is>
      </c>
    </row>
    <row r="358" ht="25.5" customHeight="1">
      <c r="A358" t="inlineStr">
        <is>
          <t>7686051470701104397</t>
        </is>
      </c>
      <c r="B358" s="3">
        <v>46282.001388888886</v>
      </c>
      <c r="C358" t="inlineStr">
        <is>
          <t>ngphnggiang40</t>
        </is>
      </c>
      <c r="D358" s="4">
        <v>46303</v>
      </c>
      <c r="E358" s="3">
        <v>46303.437210648146</v>
      </c>
      <c r="F358" s="2" t="str">
        <f>=HYPERLINK("https://www.tiktok.com/@ngphnggiang40/video/7686051470701104397", "https://www.tiktok.com/@ngphnggiang40/video/7686051470701104397")</f>
        <v>https://www.tiktok.com/@ngphnggiang40/video/7686051470701104397</v>
      </c>
      <c r="G358">
        <v>806</v>
      </c>
      <c r="H358">
        <v>17</v>
      </c>
      <c r="I358">
        <v>0</v>
      </c>
      <c r="J358">
        <v>3</v>
      </c>
      <c r="K358">
        <v>0</v>
      </c>
      <c r="L358" t="inlineStr">
        <is>
          <t>short-drama</t>
        </is>
      </c>
      <c r="M358" t="inlineStr">
        <is>
          <t>complete</t>
        </is>
      </c>
      <c r="N358"/>
      <c r="O358" t="inlineStr">
        <is>
          <t>SDRUN-20261008-102852</t>
        </is>
      </c>
      <c r="P358" s="3">
        <v>46303.546585648146</v>
      </c>
      <c r="Q358" t="inlineStr">
        <is>
          <t>SR-000931</t>
        </is>
      </c>
      <c r="R358" t="inlineStr">
        <is>
          <t>VoidFaic</t>
        </is>
      </c>
      <c r="S358" t="inlineStr">
        <is>
          <t>Part 2 | The God They Called a Fool Everyone mocked his worthless gift—until the broken box revealed one of Zeus’s greatest treasures. ✨ Download the ReelShort app. 👉 Copy the code [4496059] and search it. #Drama #ShortDrama #DivineRevenge #HiddenIdentity #RomanticDrama</t>
        </is>
      </c>
    </row>
    <row r="359" ht="25.5" customHeight="1">
      <c r="A359" t="inlineStr">
        <is>
          <t>7686028767726243086</t>
        </is>
      </c>
      <c r="B359" s="3">
        <v>46282.04513888889</v>
      </c>
      <c r="C359" t="inlineStr">
        <is>
          <t>dramaexpedition</t>
        </is>
      </c>
      <c r="D359" s="4">
        <v>46303</v>
      </c>
      <c r="E359" s="3">
        <v>46303.437210648146</v>
      </c>
      <c r="F359" s="2" t="str">
        <f>=HYPERLINK("https://www.tiktok.com/@dramaexpedition/video/7686028767726243086", "https://www.tiktok.com/@dramaexpedition/video/7686028767726243086")</f>
        <v>https://www.tiktok.com/@dramaexpedition/video/7686028767726243086</v>
      </c>
      <c r="G359">
        <v>66</v>
      </c>
      <c r="H359">
        <v>0</v>
      </c>
      <c r="I359">
        <v>0</v>
      </c>
      <c r="J359">
        <v>0</v>
      </c>
      <c r="K359">
        <v>0</v>
      </c>
      <c r="L359" t="inlineStr">
        <is>
          <t>short-drama</t>
        </is>
      </c>
      <c r="M359" t="inlineStr">
        <is>
          <t>complete</t>
        </is>
      </c>
      <c r="N359"/>
      <c r="O359" t="inlineStr">
        <is>
          <t>SDRUN-20261008-102852</t>
        </is>
      </c>
      <c r="P359" s="3">
        <v>46303.546585648146</v>
      </c>
      <c r="Q359" t="inlineStr">
        <is>
          <t>SR-000328</t>
        </is>
      </c>
      <c r="R359" t="inlineStr">
        <is>
          <t>dramaexpedition</t>
        </is>
      </c>
      <c r="S359" t="inlineStr">
        <is>
          <t>Part 2 | The Cursed Holy Priest Full series link in bio Branded a heretic and ordered around by his bully, Kaelin stays silent—but his patience has a limit. ✨ Download the ReelShort app. 👉 Copy the code [4625020] and search it. #ReelShort #HiddenPower #AcademyDrama #DarkFantasy #ShortDrama</t>
        </is>
      </c>
    </row>
    <row r="360" ht="25.5" customHeight="1">
      <c r="A360" t="inlineStr">
        <is>
          <t>7686031213160697101</t>
        </is>
      </c>
      <c r="B360" s="3">
        <v>46282.061111111114</v>
      </c>
      <c r="C360" t="inlineStr">
        <is>
          <t>dramadetour0</t>
        </is>
      </c>
      <c r="D360" s="4">
        <v>46303</v>
      </c>
      <c r="E360" s="3">
        <v>46303.437210648146</v>
      </c>
      <c r="F360" s="2" t="str">
        <f>=HYPERLINK("https://www.tiktok.com/@dramadetour0/video/7686031213160697101", "https://www.tiktok.com/@dramadetour0/video/7686031213160697101")</f>
        <v>https://www.tiktok.com/@dramadetour0/video/7686031213160697101</v>
      </c>
      <c r="G360">
        <v>1811</v>
      </c>
      <c r="H360">
        <v>16</v>
      </c>
      <c r="I360">
        <v>0</v>
      </c>
      <c r="J360">
        <v>6</v>
      </c>
      <c r="K360">
        <v>2</v>
      </c>
      <c r="L360" t="inlineStr">
        <is>
          <t>short-drama</t>
        </is>
      </c>
      <c r="M360" t="inlineStr">
        <is>
          <t>complete</t>
        </is>
      </c>
      <c r="N360"/>
      <c r="O360" t="inlineStr">
        <is>
          <t>SDRUN-20261008-102852</t>
        </is>
      </c>
      <c r="P360" s="3">
        <v>46303.546585648146</v>
      </c>
      <c r="Q360" t="inlineStr">
        <is>
          <t>SR-000329</t>
        </is>
      </c>
      <c r="R360" t="inlineStr">
        <is>
          <t>dramadetour0</t>
        </is>
      </c>
      <c r="S360" t="inlineStr">
        <is>
          <t>Part 2 | I'm Done Chasing A Brat! Full series link in bio Tina is carrying another man's baby, yet she still expects Joe to raise it, fund her life and wait for her. ✨ Download the DramaBox app. 👉 Copy the code [vba45] and search it. #DramaBox #ToxicLove #Betrayal #RevengeDrama #ShortDrama</t>
        </is>
      </c>
    </row>
    <row r="361" ht="25.5" customHeight="1">
      <c r="A361" t="inlineStr">
        <is>
          <t>7686026755521482014</t>
        </is>
      </c>
      <c r="B361" s="3">
        <v>46282.069444444445</v>
      </c>
      <c r="C361" t="inlineStr">
        <is>
          <t>jolienqaq</t>
        </is>
      </c>
      <c r="D361" s="4">
        <v>46303</v>
      </c>
      <c r="E361" s="3">
        <v>46303.437210648146</v>
      </c>
      <c r="F361" s="2" t="str">
        <f>=HYPERLINK("https://www.tiktok.com/@jolienqaq/video/7686026755521482014", "https://www.tiktok.com/@jolienqaq/video/7686026755521482014")</f>
        <v>https://www.tiktok.com/@jolienqaq/video/7686026755521482014</v>
      </c>
      <c r="G361">
        <v>1932</v>
      </c>
      <c r="H361">
        <v>28</v>
      </c>
      <c r="I361">
        <v>1</v>
      </c>
      <c r="J361">
        <v>14</v>
      </c>
      <c r="K361">
        <v>0</v>
      </c>
      <c r="L361" t="inlineStr">
        <is>
          <t>short-drama</t>
        </is>
      </c>
      <c r="M361" t="inlineStr">
        <is>
          <t>complete</t>
        </is>
      </c>
      <c r="N361"/>
      <c r="O361" t="inlineStr">
        <is>
          <t>SDRUN-20261008-102852</t>
        </is>
      </c>
      <c r="P361" s="3">
        <v>46303.546585648146</v>
      </c>
      <c r="Q361" t="inlineStr">
        <is>
          <t>SR-000330</t>
        </is>
      </c>
      <c r="R361" t="inlineStr">
        <is>
          <t>jolienqaq</t>
        </is>
      </c>
      <c r="S361" t="inlineStr">
        <is>
          <t>Part 2 | Blood Moon Roomates Full series link in bio Fourteen years of chains and magic could not stop Damien's beast. Then one drop of Noah's blood changed everything. ✨ Download the ReelShort app. 👉 Copy the code [4623454] and search it. #ReelShort #WerewolfCurse #BloodMagic #FantasyDrama #ShortDrama</t>
        </is>
      </c>
    </row>
    <row r="362" ht="25.5" customHeight="1">
      <c r="A362" t="inlineStr">
        <is>
          <t>7686010218848750879</t>
        </is>
      </c>
      <c r="B362" s="3">
        <v>46282.09930555556</v>
      </c>
      <c r="C362" t="inlineStr">
        <is>
          <t>shirley5278789</t>
        </is>
      </c>
      <c r="D362" s="4">
        <v>46301</v>
      </c>
      <c r="E362" s="3">
        <v>46301.14519675926</v>
      </c>
      <c r="F362" s="2" t="str">
        <f>=HYPERLINK("https://www.tiktok.com/@shirley5278789/video/7686010218848750879", "https://www.tiktok.com/@shirley5278789/video/7686010218848750879")</f>
        <v>https://www.tiktok.com/@shirley5278789/video/7686010218848750879</v>
      </c>
      <c r="G362">
        <v>23400</v>
      </c>
      <c r="H362">
        <v>35</v>
      </c>
      <c r="I362">
        <v>0</v>
      </c>
      <c r="J362">
        <v>21</v>
      </c>
      <c r="K362">
        <v>0</v>
      </c>
      <c r="L362" t="inlineStr">
        <is>
          <t>short-drama</t>
        </is>
      </c>
      <c r="M362" t="inlineStr">
        <is>
          <t>complete</t>
        </is>
      </c>
      <c r="N362"/>
      <c r="O362" t="inlineStr">
        <is>
          <t>SDRUN-20261006-032833</t>
        </is>
      </c>
      <c r="P362" s="3">
        <v>46301.232835648145</v>
      </c>
      <c r="Q362" t="inlineStr">
        <is>
          <t>SR-000331</t>
        </is>
      </c>
      <c r="R362" t="inlineStr">
        <is>
          <t>shirley5278789</t>
        </is>
      </c>
      <c r="S362" t="inlineStr">
        <is>
          <t>Để bảo vệ cô em gái 15 tuổi, Bella buộc phải quay lại cuộc hôn nhân mà cô vừa từ bỏ. 😨💔 🌟 Xem tiếp câu chuyện tại đây 👉 Xem trọn bộ phim trên “ReelShort” 🔍 Tìm kiếm “4623248” ✨ #PhimNgắn #PhimNgônTình #KịchTính #TìnhYêu #ReelShort</t>
        </is>
      </c>
    </row>
    <row r="363" ht="25.5" customHeight="1">
      <c r="A363" t="inlineStr">
        <is>
          <t>7686016674008452382</t>
        </is>
      </c>
      <c r="B363" s="3">
        <v>46282.12013888889</v>
      </c>
      <c r="C363" t="inlineStr">
        <is>
          <t>hnlinhthng9678</t>
        </is>
      </c>
      <c r="D363" s="4">
        <v>46303</v>
      </c>
      <c r="E363" s="3">
        <v>46303.437210648146</v>
      </c>
      <c r="F363" s="2" t="str">
        <f>=HYPERLINK("https://www.tiktok.com/@hnlinhthng9678/video/7686016674008452382", "https://www.tiktok.com/@hnlinhthng9678/video/7686016674008452382")</f>
        <v>https://www.tiktok.com/@hnlinhthng9678/video/7686016674008452382</v>
      </c>
      <c r="G363">
        <v>106</v>
      </c>
      <c r="H363">
        <v>5</v>
      </c>
      <c r="I363">
        <v>0</v>
      </c>
      <c r="J363">
        <v>0</v>
      </c>
      <c r="K363">
        <v>0</v>
      </c>
      <c r="L363" t="inlineStr">
        <is>
          <t>short-drama</t>
        </is>
      </c>
      <c r="M363" t="inlineStr">
        <is>
          <t>complete</t>
        </is>
      </c>
      <c r="N363"/>
      <c r="O363" t="inlineStr">
        <is>
          <t>SDRUN-20261008-102852</t>
        </is>
      </c>
      <c r="P363" s="3">
        <v>46303.546585648146</v>
      </c>
      <c r="Q363" t="inlineStr">
        <is>
          <t>SR-000291</t>
        </is>
      </c>
      <c r="R363" t="inlineStr">
        <is>
          <t>NeonHlin</t>
        </is>
      </c>
      <c r="S363" t="inlineStr">
        <is>
          <t>One magical disaster gets her thrown out—then a necklace reveals the first clue to the family she never knew. 😳 🌟 Continue the story here 👉 Find the full series on “DramaBox” 🔍 Search code “vah86” ✨ #ShortDrama #FantasySeries #SecretIdentity #HiddenPower #DramaBox</t>
        </is>
      </c>
    </row>
    <row r="364" ht="25.5" customHeight="1">
      <c r="A364" t="inlineStr">
        <is>
          <t>7685972061914762509</t>
        </is>
      </c>
      <c r="B364" s="3">
        <v>46282.135416666664</v>
      </c>
      <c r="C364" t="inlineStr">
        <is>
          <t>dramaclips0364</t>
        </is>
      </c>
      <c r="D364" s="4">
        <v>46303</v>
      </c>
      <c r="E364" s="3">
        <v>46303.437210648146</v>
      </c>
      <c r="F364" s="2" t="str">
        <f>=HYPERLINK("https://www.tiktok.com/@dramaclips0364/video/7685972061914762509", "https://www.tiktok.com/@dramaclips0364/video/7685972061914762509")</f>
        <v>https://www.tiktok.com/@dramaclips0364/video/7685972061914762509</v>
      </c>
      <c r="G364">
        <v>1062</v>
      </c>
      <c r="H364">
        <v>4</v>
      </c>
      <c r="I364">
        <v>0</v>
      </c>
      <c r="J364">
        <v>0</v>
      </c>
      <c r="K364">
        <v>0</v>
      </c>
      <c r="L364" t="inlineStr">
        <is>
          <t>short-drama</t>
        </is>
      </c>
      <c r="M364" t="inlineStr">
        <is>
          <t>complete</t>
        </is>
      </c>
      <c r="N364"/>
      <c r="O364" t="inlineStr">
        <is>
          <t>SDRUN-20261008-102852</t>
        </is>
      </c>
      <c r="P364" s="3">
        <v>46303.546585648146</v>
      </c>
      <c r="Q364" t="inlineStr">
        <is>
          <t>SR-000332</t>
        </is>
      </c>
      <c r="R364" t="inlineStr">
        <is>
          <t>dramaclips0364</t>
        </is>
      </c>
      <c r="S364" t="inlineStr">
        <is>
          <t>She humiliates him in front of every wedding guest—then reveals their marriage was never legally real. 😳💍 🌟 Continue the story here 👉 Find the full series on “ReelShort” 🔍 Look up “4615907” ✨ #ShortDrama #BetrayalDrama #FakeMarriage #PlotTwist #ReelShort</t>
        </is>
      </c>
    </row>
    <row r="365" ht="25.5" customHeight="1">
      <c r="A365" t="inlineStr">
        <is>
          <t>7685978955257482509</t>
        </is>
      </c>
      <c r="B365" s="3">
        <v>46282.13611111111</v>
      </c>
      <c r="C365" t="inlineStr">
        <is>
          <t>lthung263</t>
        </is>
      </c>
      <c r="D365" s="4">
        <v>46303</v>
      </c>
      <c r="E365" s="3">
        <v>46303.437210648146</v>
      </c>
      <c r="F365" s="2" t="str">
        <f>=HYPERLINK("https://www.tiktok.com/@lthung263/video/7685978955257482509", "https://www.tiktok.com/@lthung263/video/7685978955257482509")</f>
        <v>https://www.tiktok.com/@lthung263/video/7685978955257482509</v>
      </c>
      <c r="G365">
        <v>21400</v>
      </c>
      <c r="H365">
        <v>165</v>
      </c>
      <c r="I365">
        <v>2</v>
      </c>
      <c r="J365">
        <v>73</v>
      </c>
      <c r="K365">
        <v>3</v>
      </c>
      <c r="L365" t="inlineStr">
        <is>
          <t>short-drama</t>
        </is>
      </c>
      <c r="M365" t="inlineStr">
        <is>
          <t>complete</t>
        </is>
      </c>
      <c r="N365"/>
      <c r="O365" t="inlineStr">
        <is>
          <t>SDRUN-20261008-102852</t>
        </is>
      </c>
      <c r="P365" s="3">
        <v>46303.546585648146</v>
      </c>
      <c r="Q365" t="inlineStr">
        <is>
          <t>SR-000502</t>
        </is>
      </c>
      <c r="R365" t="inlineStr">
        <is>
          <t>Flexlthung</t>
        </is>
      </c>
      <c r="S365" t="inlineStr">
        <is>
          <t>Part 3 | The Frozen Lycan King Claims His Bride After abandoning the mate who betrayed her, Isabella enters the frozen Lycan King’s icy prison—only to discover he may be her second fated mate. ✨ Download the ReelShort app. 👉 Copy the code [4613126] and search it. #Drama #ShortDrama #SecondChanceLove #FatedMates #WerewolfRomance</t>
        </is>
      </c>
    </row>
    <row r="366" ht="25.5" customHeight="1">
      <c r="A366" t="inlineStr">
        <is>
          <t>7686053637549722893</t>
        </is>
      </c>
      <c r="B366" s="3">
        <v>46282.21666666667</v>
      </c>
      <c r="C366" t="inlineStr">
        <is>
          <t>ngphnggiang40</t>
        </is>
      </c>
      <c r="D366" s="4">
        <v>46303</v>
      </c>
      <c r="E366" s="3">
        <v>46303.437210648146</v>
      </c>
      <c r="F366" s="2" t="str">
        <f>=HYPERLINK("https://www.tiktok.com/@ngphnggiang40/video/7686053637549722893", "https://www.tiktok.com/@ngphnggiang40/video/7686053637549722893")</f>
        <v>https://www.tiktok.com/@ngphnggiang40/video/7686053637549722893</v>
      </c>
      <c r="G366">
        <v>2317</v>
      </c>
      <c r="H366">
        <v>25</v>
      </c>
      <c r="I366">
        <v>0</v>
      </c>
      <c r="J366">
        <v>3</v>
      </c>
      <c r="K366">
        <v>1</v>
      </c>
      <c r="L366" t="inlineStr">
        <is>
          <t>short-drama</t>
        </is>
      </c>
      <c r="M366" t="inlineStr">
        <is>
          <t>complete</t>
        </is>
      </c>
      <c r="N366"/>
      <c r="O366" t="inlineStr">
        <is>
          <t>SDRUN-20261008-102852</t>
        </is>
      </c>
      <c r="P366" s="3">
        <v>46303.546585648146</v>
      </c>
      <c r="Q366" t="inlineStr">
        <is>
          <t>SR-000507</t>
        </is>
      </c>
      <c r="R366" t="inlineStr">
        <is>
          <t>VoidFaic</t>
        </is>
      </c>
      <c r="S366" t="inlineStr">
        <is>
          <t>Part 3 | The God They Called a Fool They laughed when he claimed Zeus would obey him—then Zeus descended and proved them all wrong. ✨ Download the ReelShort app. 👉 Copy the code [4496059] and search it. #Drama #ShortDrama #GodOfGods #IdentityReveal #RevengeDrama</t>
        </is>
      </c>
    </row>
    <row r="367" ht="25.5" customHeight="1">
      <c r="A367" t="inlineStr">
        <is>
          <t>7686032635864386830</t>
        </is>
      </c>
      <c r="B367" s="3">
        <v>46282.270833333336</v>
      </c>
      <c r="C367" t="inlineStr">
        <is>
          <t>dramadetour0</t>
        </is>
      </c>
      <c r="D367" s="4">
        <v>46303</v>
      </c>
      <c r="E367" s="3">
        <v>46303.437210648146</v>
      </c>
      <c r="F367" s="2" t="str">
        <f>=HYPERLINK("https://www.tiktok.com/@dramadetour0/video/7686032635864386830", "https://www.tiktok.com/@dramadetour0/video/7686032635864386830")</f>
        <v>https://www.tiktok.com/@dramadetour0/video/7686032635864386830</v>
      </c>
      <c r="G367">
        <v>3571</v>
      </c>
      <c r="H367">
        <v>12</v>
      </c>
      <c r="I367">
        <v>0</v>
      </c>
      <c r="J367">
        <v>4</v>
      </c>
      <c r="K367">
        <v>1</v>
      </c>
      <c r="L367" t="inlineStr">
        <is>
          <t>short-drama</t>
        </is>
      </c>
      <c r="M367" t="inlineStr">
        <is>
          <t>complete</t>
        </is>
      </c>
      <c r="N367"/>
      <c r="O367" t="inlineStr">
        <is>
          <t>SDRUN-20261008-102852</t>
        </is>
      </c>
      <c r="P367" s="3">
        <v>46303.546585648146</v>
      </c>
      <c r="Q367" t="inlineStr">
        <is>
          <t>SR-000333</t>
        </is>
      </c>
      <c r="R367" t="inlineStr">
        <is>
          <t>dramadetour0</t>
        </is>
      </c>
      <c r="S367" t="inlineStr">
        <is>
          <t>Part 3 | I'm Done Chasing A Brat! Full series link in bio Given a second chance, Joe returns to the scene of his humiliation—and finally exposes who the real heir is. ✨ Download the DramaBox app. 👉 Copy the code [vba45] and search it. #DramaBox #SecondChance #RealHeir #Revenge #ShortDrama</t>
        </is>
      </c>
    </row>
    <row r="368" ht="25.5" customHeight="1">
      <c r="A368" t="inlineStr">
        <is>
          <t>7686029640359529741</t>
        </is>
      </c>
      <c r="B368" s="3">
        <v>46282.291666666664</v>
      </c>
      <c r="C368" t="inlineStr">
        <is>
          <t>dramaexpedition</t>
        </is>
      </c>
      <c r="D368" s="4">
        <v>46303</v>
      </c>
      <c r="E368" s="3">
        <v>46303.437210648146</v>
      </c>
      <c r="F368" s="2" t="str">
        <f>=HYPERLINK("https://www.tiktok.com/@dramaexpedition/video/7686029640359529741", "https://www.tiktok.com/@dramaexpedition/video/7686029640359529741")</f>
        <v>https://www.tiktok.com/@dramaexpedition/video/7686029640359529741</v>
      </c>
      <c r="G368">
        <v>96</v>
      </c>
      <c r="H368">
        <v>0</v>
      </c>
      <c r="I368">
        <v>0</v>
      </c>
      <c r="J368">
        <v>0</v>
      </c>
      <c r="K368">
        <v>0</v>
      </c>
      <c r="L368" t="inlineStr">
        <is>
          <t>short-drama</t>
        </is>
      </c>
      <c r="M368" t="inlineStr">
        <is>
          <t>complete</t>
        </is>
      </c>
      <c r="N368"/>
      <c r="O368" t="inlineStr">
        <is>
          <t>SDRUN-20261008-102852</t>
        </is>
      </c>
      <c r="P368" s="3">
        <v>46303.546585648146</v>
      </c>
      <c r="Q368" t="inlineStr">
        <is>
          <t>SR-000334</t>
        </is>
      </c>
      <c r="R368" t="inlineStr">
        <is>
          <t>dramaexpedition</t>
        </is>
      </c>
      <c r="S368" t="inlineStr">
        <is>
          <t>Part 3 | The Cursed Holy Priest Full series link in bio Everyone expects the support priest to die. One strike from Kaelin's forbidden skill leaves the entire academy speechless. ✨ Download the ReelShort app. 👉 Copy the code [4625020] and search it. #ReelShort #PowerReveal #HolyPriest #FantasyAction #ShortDrama</t>
        </is>
      </c>
    </row>
    <row r="369" ht="25.5" customHeight="1">
      <c r="A369" t="inlineStr">
        <is>
          <t>7686027267314666783</t>
        </is>
      </c>
      <c r="B369" s="3">
        <v>46282.319444444445</v>
      </c>
      <c r="C369" t="inlineStr">
        <is>
          <t>jolienqaq</t>
        </is>
      </c>
      <c r="D369" s="4">
        <v>46303</v>
      </c>
      <c r="E369" s="3">
        <v>46303.437210648146</v>
      </c>
      <c r="F369" s="2" t="str">
        <f>=HYPERLINK("https://www.tiktok.com/@jolienqaq/video/7686027267314666783", "https://www.tiktok.com/@jolienqaq/video/7686027267314666783")</f>
        <v>https://www.tiktok.com/@jolienqaq/video/7686027267314666783</v>
      </c>
      <c r="G369">
        <v>1166</v>
      </c>
      <c r="H369">
        <v>28</v>
      </c>
      <c r="I369">
        <v>0</v>
      </c>
      <c r="J369">
        <v>12</v>
      </c>
      <c r="K369">
        <v>0</v>
      </c>
      <c r="L369" t="inlineStr">
        <is>
          <t>short-drama</t>
        </is>
      </c>
      <c r="M369" t="inlineStr">
        <is>
          <t>complete</t>
        </is>
      </c>
      <c r="N369"/>
      <c r="O369" t="inlineStr">
        <is>
          <t>SDRUN-20261008-102852</t>
        </is>
      </c>
      <c r="P369" s="3">
        <v>46303.546585648146</v>
      </c>
      <c r="Q369" t="inlineStr">
        <is>
          <t>SR-000335</t>
        </is>
      </c>
      <c r="R369" t="inlineStr">
        <is>
          <t>jolienqaq</t>
        </is>
      </c>
      <c r="S369" t="inlineStr">
        <is>
          <t>Part 3 | Blood Moon Roomates Full series link in bio Noah learns that his parents never died in a fire—and that someone has been arranging his life from the shadows. ✨ Download the ReelShort app. 👉 Copy the code [4623454] and search it. #ReelShort #HiddenBloodline #DarkAcademia #MysteryDrama #ShortDrama</t>
        </is>
      </c>
    </row>
    <row r="370" ht="25.5" customHeight="1">
      <c r="A370" t="inlineStr">
        <is>
          <t>7686010983441042718</t>
        </is>
      </c>
      <c r="B370" s="3">
        <v>46282.330555555556</v>
      </c>
      <c r="C370" t="inlineStr">
        <is>
          <t>shirley5278789</t>
        </is>
      </c>
      <c r="D370" s="4">
        <v>46303</v>
      </c>
      <c r="E370" s="3">
        <v>46303.437210648146</v>
      </c>
      <c r="F370" s="2" t="str">
        <f>=HYPERLINK("https://www.tiktok.com/@shirley5278789/video/7686010983441042718", "https://www.tiktok.com/@shirley5278789/video/7686010983441042718")</f>
        <v>https://www.tiktok.com/@shirley5278789/video/7686010983441042718</v>
      </c>
      <c r="G370">
        <v>51000</v>
      </c>
      <c r="H370">
        <v>151</v>
      </c>
      <c r="I370">
        <v>5</v>
      </c>
      <c r="J370">
        <v>53</v>
      </c>
      <c r="K370">
        <v>10</v>
      </c>
      <c r="L370" t="inlineStr">
        <is>
          <t>short-drama</t>
        </is>
      </c>
      <c r="M370" t="inlineStr">
        <is>
          <t>complete</t>
        </is>
      </c>
      <c r="N370"/>
      <c r="O370" t="inlineStr">
        <is>
          <t>SDRUN-20261008-102852</t>
        </is>
      </c>
      <c r="P370" s="3">
        <v>46303.546585648146</v>
      </c>
      <c r="Q370" t="inlineStr">
        <is>
          <t>SR-000336</t>
        </is>
      </c>
      <c r="R370" t="inlineStr">
        <is>
          <t>shirley5278789</t>
        </is>
      </c>
      <c r="S370" t="inlineStr">
        <is>
          <t>Cô tưởng anh chỉ là một chàng trai bao—nhưng thân phận thật của anh lại khiến cô chết lặng. 😳🔥 🌟 Xem tiếp câu chuyện tại đây 👉 Xem trọn bộ phim trên “ReelShort” 🔍 Tìm kiếm “4623248” ✨ #PhimNgắn #PhimTìnhCảm #Mafia #PlotTwist #ReelShort</t>
        </is>
      </c>
    </row>
    <row r="371" ht="25.5" customHeight="1">
      <c r="A371" t="inlineStr">
        <is>
          <t>7685972607472094478</t>
        </is>
      </c>
      <c r="B371" s="3">
        <v>46282.3625</v>
      </c>
      <c r="C371" t="inlineStr">
        <is>
          <t>dramaclips0364</t>
        </is>
      </c>
      <c r="D371" s="4">
        <v>46303</v>
      </c>
      <c r="E371" s="3">
        <v>46303.437210648146</v>
      </c>
      <c r="F371" s="2" t="str">
        <f>=HYPERLINK("https://www.tiktok.com/@dramaclips0364/video/7685972607472094478", "https://www.tiktok.com/@dramaclips0364/video/7685972607472094478")</f>
        <v>https://www.tiktok.com/@dramaclips0364/video/7685972607472094478</v>
      </c>
      <c r="G371">
        <v>887</v>
      </c>
      <c r="H371">
        <v>5</v>
      </c>
      <c r="I371">
        <v>0</v>
      </c>
      <c r="J371">
        <v>0</v>
      </c>
      <c r="K371">
        <v>0</v>
      </c>
      <c r="L371" t="inlineStr">
        <is>
          <t>short-drama</t>
        </is>
      </c>
      <c r="M371" t="inlineStr">
        <is>
          <t>complete</t>
        </is>
      </c>
      <c r="N371"/>
      <c r="O371" t="inlineStr">
        <is>
          <t>SDRUN-20261008-102852</t>
        </is>
      </c>
      <c r="P371" s="3">
        <v>46303.546585648146</v>
      </c>
      <c r="Q371" t="inlineStr">
        <is>
          <t>SR-000289</t>
        </is>
      </c>
      <c r="R371" t="inlineStr">
        <is>
          <t>dramaclips0364</t>
        </is>
      </c>
      <c r="S371" t="inlineStr">
        <is>
          <t>She mocks the sacrifice that destroyed his life. One phone call later, both their careers are about to disappear. 🔥📱 🌟 Continue the story here 👉 Find the full series on “ReelShort” 🔍 Look up “4615907” ✨ #ShortDrama #Revenge #HiddenIdentity #PowerReveal #ReelShort</t>
        </is>
      </c>
    </row>
    <row r="372" ht="25.5" customHeight="1">
      <c r="A372" t="inlineStr">
        <is>
          <t>7686017519500479775</t>
        </is>
      </c>
      <c r="B372" s="3">
        <v>46282.41527777778</v>
      </c>
      <c r="C372" t="inlineStr">
        <is>
          <t>hnlinhthng9678</t>
        </is>
      </c>
      <c r="D372" s="4">
        <v>46303</v>
      </c>
      <c r="E372" s="3">
        <v>46303.437210648146</v>
      </c>
      <c r="F372" s="2" t="str">
        <f>=HYPERLINK("https://www.tiktok.com/@hnlinhthng9678/video/7686017519500479775", "https://www.tiktok.com/@hnlinhthng9678/video/7686017519500479775")</f>
        <v>https://www.tiktok.com/@hnlinhthng9678/video/7686017519500479775</v>
      </c>
      <c r="G372">
        <v>212</v>
      </c>
      <c r="H372">
        <v>7</v>
      </c>
      <c r="I372">
        <v>0</v>
      </c>
      <c r="J372">
        <v>2</v>
      </c>
      <c r="K372">
        <v>0</v>
      </c>
      <c r="L372" t="inlineStr">
        <is>
          <t>short-drama</t>
        </is>
      </c>
      <c r="M372" t="inlineStr">
        <is>
          <t>complete</t>
        </is>
      </c>
      <c r="N372"/>
      <c r="O372" t="inlineStr">
        <is>
          <t>SDRUN-20261008-102852</t>
        </is>
      </c>
      <c r="P372" s="3">
        <v>46303.546585648146</v>
      </c>
      <c r="Q372" t="inlineStr">
        <is>
          <t>SR-000292</t>
        </is>
      </c>
      <c r="R372" t="inlineStr">
        <is>
          <t>NeonHlin</t>
        </is>
      </c>
      <c r="S372" t="inlineStr">
        <is>
          <t>The arrogant masked mage challenges the cursed girl—until her impossible counterspell proves she may be his equal. ⚔️🔥 🌟 Continue the story here 👉 Find the full series on “DramaBox” 🔍 Search code “vah86” ✨ #ShortDrama #FantasyRomance #EnemiesToLovers #MagicDrama #DramaBox</t>
        </is>
      </c>
    </row>
    <row r="373" ht="25.5" customHeight="1">
      <c r="A373" t="inlineStr">
        <is>
          <t>7686011040697470239</t>
        </is>
      </c>
      <c r="B373" s="3">
        <v>46282.44583333333</v>
      </c>
      <c r="C373" t="inlineStr">
        <is>
          <t>shirley5278789</t>
        </is>
      </c>
      <c r="D373" s="4">
        <v>46303</v>
      </c>
      <c r="E373" s="3">
        <v>46303.437210648146</v>
      </c>
      <c r="F373" s="2" t="str">
        <f>=HYPERLINK("https://www.tiktok.com/@shirley5278789/video/7686011040697470239", "https://www.tiktok.com/@shirley5278789/video/7686011040697470239")</f>
        <v>https://www.tiktok.com/@shirley5278789/video/7686011040697470239</v>
      </c>
      <c r="G373">
        <v>10600</v>
      </c>
      <c r="H373">
        <v>46</v>
      </c>
      <c r="I373">
        <v>0</v>
      </c>
      <c r="J373">
        <v>16</v>
      </c>
      <c r="K373">
        <v>3</v>
      </c>
      <c r="L373" t="inlineStr">
        <is>
          <t>short-drama</t>
        </is>
      </c>
      <c r="M373" t="inlineStr">
        <is>
          <t>complete</t>
        </is>
      </c>
      <c r="N373"/>
      <c r="O373" t="inlineStr">
        <is>
          <t>SDRUN-20261008-102852</t>
        </is>
      </c>
      <c r="P373" s="3">
        <v>46303.546585648146</v>
      </c>
      <c r="Q373" t="inlineStr">
        <is>
          <t>SR-000337</t>
        </is>
      </c>
      <c r="R373" t="inlineStr">
        <is>
          <t>shirley5278789</t>
        </is>
      </c>
      <c r="S373" t="inlineStr">
        <is>
          <t>Một vết cắn trên môi biến bữa tối gia đình thành màn thử thách bí mật đầy nguy hiểm. 👀🍷 🌟 Xem tiếp câu chuyện tại đây 👉 Xem trọn bộ phim trên “ReelShort” 🔍 Tìm kiếm “4623248” ✨ #PhimNgắn #PhimNgônTình #TìnhYêuCấmKỵ #Drama #ReelShort</t>
        </is>
      </c>
    </row>
    <row r="374" ht="25.5" customHeight="1">
      <c r="A374" t="inlineStr">
        <is>
          <t>7686377616303066381</t>
        </is>
      </c>
      <c r="B374" s="3">
        <v>46282.58090277778</v>
      </c>
      <c r="C374" t="inlineStr">
        <is>
          <t>dramavault163</t>
        </is>
      </c>
      <c r="D374" s="4">
        <v>46303</v>
      </c>
      <c r="E374" s="3">
        <v>46303.437210648146</v>
      </c>
      <c r="F374" s="2" t="str">
        <f>=HYPERLINK("https://www.tiktok.com/@dramavault163/video/7686377616303066381", "https://www.tiktok.com/@dramavault163/video/7686377616303066381")</f>
        <v>https://www.tiktok.com/@dramavault163/video/7686377616303066381</v>
      </c>
      <c r="G374">
        <v>3526</v>
      </c>
      <c r="H374">
        <v>21</v>
      </c>
      <c r="I374">
        <v>1</v>
      </c>
      <c r="J374">
        <v>4</v>
      </c>
      <c r="K374">
        <v>0</v>
      </c>
      <c r="L374" t="inlineStr">
        <is>
          <t>short-drama</t>
        </is>
      </c>
      <c r="M374" t="inlineStr">
        <is>
          <t>complete</t>
        </is>
      </c>
      <c r="N374"/>
      <c r="O374" t="inlineStr">
        <is>
          <t>SDRUN-20261008-102852</t>
        </is>
      </c>
      <c r="P374" s="3">
        <v>46303.546585648146</v>
      </c>
      <c r="Q374" t="inlineStr">
        <is>
          <t>SR-000317</t>
        </is>
      </c>
      <c r="R374" t="inlineStr">
        <is>
          <t>dramavault163</t>
        </is>
      </c>
      <c r="S374" t="inlineStr">
        <is>
          <t>#IWasHisSecretNowImHisRegret  Her blind date feels more like a financial interview—until her secret lover walks into the same café. 👀🔥 ✨ Download the MoboReels app. 👉 Copy the code [261JXW] and search it. 👀 A huge number of short dramas are waiting for you to explore. 🌈 #ShortDrama #OfficeRomance #LoveTriangle #MoboReels</t>
        </is>
      </c>
    </row>
    <row r="375" ht="25.5" customHeight="1">
      <c r="A375" t="inlineStr">
        <is>
          <t>7686377701342530829</t>
        </is>
      </c>
      <c r="B375" s="3">
        <v>46282.58101851852</v>
      </c>
      <c r="C375" t="inlineStr">
        <is>
          <t>dramavault163</t>
        </is>
      </c>
      <c r="D375" s="4">
        <v>46303</v>
      </c>
      <c r="E375" s="3">
        <v>46303.437210648146</v>
      </c>
      <c r="F375" s="2" t="str">
        <f>=HYPERLINK("https://www.tiktok.com/@dramavault163/video/7686377701342530829", "https://www.tiktok.com/@dramavault163/video/7686377701342530829")</f>
        <v>https://www.tiktok.com/@dramavault163/video/7686377701342530829</v>
      </c>
      <c r="G375">
        <v>10300</v>
      </c>
      <c r="H375">
        <v>152</v>
      </c>
      <c r="I375">
        <v>1</v>
      </c>
      <c r="J375">
        <v>52</v>
      </c>
      <c r="K375">
        <v>59</v>
      </c>
      <c r="L375" t="inlineStr">
        <is>
          <t>short-drama</t>
        </is>
      </c>
      <c r="M375" t="inlineStr">
        <is>
          <t>complete</t>
        </is>
      </c>
      <c r="N375"/>
      <c r="O375" t="inlineStr">
        <is>
          <t>SDRUN-20261008-102852</t>
        </is>
      </c>
      <c r="P375" s="3">
        <v>46303.546585648146</v>
      </c>
      <c r="Q375" t="inlineStr">
        <is>
          <t>SR-000319</t>
        </is>
      </c>
      <c r="R375" t="inlineStr">
        <is>
          <t>dramavault163</t>
        </is>
      </c>
      <c r="S375" t="inlineStr">
        <is>
          <t>#IWasHisSecretNowImHisRegret  He asks if she is pregnant. She hides the truth—and hands him her resignation instead. 💔🤫 ✨ Download the MoboReels app. 👉 Copy the code [261JXW] and search it. 👀 A huge number of short dramas are waiting for you to explore. 🌈 #ShortDrama #HiddenPregnancy #CEOShortDrama #MoboReels</t>
        </is>
      </c>
    </row>
    <row r="376" ht="25.5" customHeight="1">
      <c r="A376" t="inlineStr">
        <is>
          <t>7686377827901426958</t>
        </is>
      </c>
      <c r="B376" s="3">
        <v>46282.581354166665</v>
      </c>
      <c r="C376" t="inlineStr">
        <is>
          <t>dramavault163</t>
        </is>
      </c>
      <c r="D376" s="4">
        <v>46303</v>
      </c>
      <c r="E376" s="3">
        <v>46303.437210648146</v>
      </c>
      <c r="F376" s="2" t="str">
        <f>=HYPERLINK("https://www.tiktok.com/@dramavault163/video/7686377827901426958", "https://www.tiktok.com/@dramavault163/video/7686377827901426958")</f>
        <v>https://www.tiktok.com/@dramavault163/video/7686377827901426958</v>
      </c>
      <c r="G376">
        <v>3615</v>
      </c>
      <c r="H376">
        <v>32</v>
      </c>
      <c r="I376">
        <v>0</v>
      </c>
      <c r="J376">
        <v>7</v>
      </c>
      <c r="K376">
        <v>11</v>
      </c>
      <c r="L376" t="inlineStr">
        <is>
          <t>short-drama</t>
        </is>
      </c>
      <c r="M376" t="inlineStr">
        <is>
          <t>complete</t>
        </is>
      </c>
      <c r="N376"/>
      <c r="O376" t="inlineStr">
        <is>
          <t>SDRUN-20261008-102852</t>
        </is>
      </c>
      <c r="P376" s="3">
        <v>46303.546585648146</v>
      </c>
      <c r="Q376" t="inlineStr">
        <is>
          <t>SR-000320</t>
        </is>
      </c>
      <c r="R376" t="inlineStr">
        <is>
          <t>dramavault163</t>
        </is>
      </c>
      <c r="S376" t="inlineStr">
        <is>
          <t>#IWasHisSecretNowImHisRegret  Her mother forces a pregnancy test, then reveals the cruel truth about how she has been using her. 😨💥 ✨ Download the MoboReels app. 👉 Copy the code [261JXW] and search it. 👀 A huge number of short dramas are waiting for you to explore. 🌈 #ShortDrama #FamilyBetrayal #DramaSeries #MoboReels</t>
        </is>
      </c>
    </row>
    <row r="377" ht="25.5" customHeight="1">
      <c r="A377" t="inlineStr">
        <is>
          <t>7686377702999215374</t>
        </is>
      </c>
      <c r="B377" s="3">
        <v>46282.58184027778</v>
      </c>
      <c r="C377" t="inlineStr">
        <is>
          <t>dramavault163</t>
        </is>
      </c>
      <c r="D377" s="4">
        <v>46303</v>
      </c>
      <c r="E377" s="3">
        <v>46303.437210648146</v>
      </c>
      <c r="F377" s="2" t="str">
        <f>=HYPERLINK("https://www.tiktok.com/@dramavault163/video/7686377702999215374", "https://www.tiktok.com/@dramavault163/video/7686377702999215374")</f>
        <v>https://www.tiktok.com/@dramavault163/video/7686377702999215374</v>
      </c>
      <c r="G377">
        <v>1325</v>
      </c>
      <c r="H377">
        <v>19</v>
      </c>
      <c r="I377">
        <v>0</v>
      </c>
      <c r="J377">
        <v>2</v>
      </c>
      <c r="K377">
        <v>0</v>
      </c>
      <c r="L377" t="inlineStr">
        <is>
          <t>short-drama</t>
        </is>
      </c>
      <c r="M377" t="inlineStr">
        <is>
          <t>complete</t>
        </is>
      </c>
      <c r="N377"/>
      <c r="O377" t="inlineStr">
        <is>
          <t>SDRUN-20261008-102852</t>
        </is>
      </c>
      <c r="P377" s="3">
        <v>46303.546585648146</v>
      </c>
      <c r="Q377" t="inlineStr">
        <is>
          <t>SR-000318</t>
        </is>
      </c>
      <c r="R377" t="inlineStr">
        <is>
          <t>dramavault163</t>
        </is>
      </c>
      <c r="S377" t="inlineStr">
        <is>
          <t>#IWasHisSecretNowImHisRegret  One forgotten pill turns a secret affair into a pregnancy neither of them expected. 😳💔 ✨ Download the MoboReels app. 👉 Copy the code [261JXW] and search it. 👀 A huge number of short dramas are waiting for you to explore. 🌈 #ShortDrama #SecretRomance #PregnancyDrama #MoboReels</t>
        </is>
      </c>
    </row>
    <row r="378" ht="25.5" customHeight="1">
      <c r="A378" t="inlineStr">
        <is>
          <t>7686011567586053407</t>
        </is>
      </c>
      <c r="B378" s="3">
        <v>46282.61041666667</v>
      </c>
      <c r="C378" t="inlineStr">
        <is>
          <t>shirley5278789</t>
        </is>
      </c>
      <c r="D378" s="4">
        <v>46303</v>
      </c>
      <c r="E378" s="3">
        <v>46303.437210648146</v>
      </c>
      <c r="F378" s="2" t="str">
        <f>=HYPERLINK("https://www.tiktok.com/@shirley5278789/video/7686011567586053407", "https://www.tiktok.com/@shirley5278789/video/7686011567586053407")</f>
        <v>https://www.tiktok.com/@shirley5278789/video/7686011567586053407</v>
      </c>
      <c r="G378">
        <v>11200</v>
      </c>
      <c r="H378">
        <v>53</v>
      </c>
      <c r="I378">
        <v>6</v>
      </c>
      <c r="J378">
        <v>23</v>
      </c>
      <c r="K378">
        <v>2</v>
      </c>
      <c r="L378" t="inlineStr">
        <is>
          <t>short-drama</t>
        </is>
      </c>
      <c r="M378" t="inlineStr">
        <is>
          <t>complete</t>
        </is>
      </c>
      <c r="N378"/>
      <c r="O378" t="inlineStr">
        <is>
          <t>SDRUN-20261008-102852</t>
        </is>
      </c>
      <c r="P378" s="3">
        <v>46303.546585648146</v>
      </c>
      <c r="Q378" t="inlineStr">
        <is>
          <t>SR-000338</t>
        </is>
      </c>
      <c r="R378" t="inlineStr">
        <is>
          <t>shirley5278789</t>
        </is>
      </c>
      <c r="S378" t="inlineStr">
        <is>
          <t>Damien chỉ cần vài câu nói để khiến bí mật của Bella suýt bị lộ ngay trước mặt vị hôn phu. 😰🔥 🌟 Xem tiếp câu chuyện tại đây 👉 Xem trọn bộ phim trên “ReelShort” 🔍 Tìm kiếm “4623248” ✨ #PhimNgắn #PhimTìnhCảm #BíMật #TìnhYêu #ReelShort</t>
        </is>
      </c>
    </row>
    <row r="379" ht="25.5" customHeight="1">
      <c r="A379" t="inlineStr">
        <is>
          <t>7686378178381761805</t>
        </is>
      </c>
      <c r="B379" s="3">
        <v>46282.72009259259</v>
      </c>
      <c r="C379" t="inlineStr">
        <is>
          <t>dramavault163</t>
        </is>
      </c>
      <c r="D379" s="4">
        <v>46303</v>
      </c>
      <c r="E379" s="3">
        <v>46303.437210648146</v>
      </c>
      <c r="F379" s="2" t="str">
        <f>=HYPERLINK("https://www.tiktok.com/@dramavault163/video/7686378178381761805", "https://www.tiktok.com/@dramavault163/video/7686378178381761805")</f>
        <v>https://www.tiktok.com/@dramavault163/video/7686378178381761805</v>
      </c>
      <c r="G379">
        <v>4165</v>
      </c>
      <c r="H379">
        <v>33</v>
      </c>
      <c r="I379">
        <v>0</v>
      </c>
      <c r="J379">
        <v>3</v>
      </c>
      <c r="K379">
        <v>1</v>
      </c>
      <c r="L379" t="inlineStr">
        <is>
          <t>short-drama</t>
        </is>
      </c>
      <c r="M379" t="inlineStr">
        <is>
          <t>complete</t>
        </is>
      </c>
      <c r="N379"/>
      <c r="O379" t="inlineStr">
        <is>
          <t>SDRUN-20261008-102852</t>
        </is>
      </c>
      <c r="P379" s="3">
        <v>46303.546585648146</v>
      </c>
      <c r="Q379" t="inlineStr">
        <is>
          <t>SR-000321</t>
        </is>
      </c>
      <c r="R379" t="inlineStr">
        <is>
          <t>dramavault163</t>
        </is>
      </c>
      <c r="S379" t="inlineStr">
        <is>
          <t>#IWasHisSecretNowImHisRegret  The ring was meant for another woman—and one contract mistake could cost her twenty million. 💍⚠️ ✨ Download the MoboReels app. 👉 Copy the code [261JXW] and search it. 👀 A huge number of short dramas are waiting for you to explore. 🌈 #ShortDrama #BillionaireRomance #WorkplaceDrama #MoboReels</t>
        </is>
      </c>
    </row>
    <row r="380" ht="25.5" customHeight="1">
      <c r="A380" t="inlineStr">
        <is>
          <t>7686032718949289230</t>
        </is>
      </c>
      <c r="B380" s="3">
        <v>46282.8125</v>
      </c>
      <c r="C380" t="inlineStr">
        <is>
          <t>dramadetour0</t>
        </is>
      </c>
      <c r="D380" s="4">
        <v>46303</v>
      </c>
      <c r="E380" s="3">
        <v>46303.437210648146</v>
      </c>
      <c r="F380" s="2" t="str">
        <f>=HYPERLINK("https://www.tiktok.com/@dramadetour0/video/7686032718949289230", "https://www.tiktok.com/@dramadetour0/video/7686032718949289230")</f>
        <v>https://www.tiktok.com/@dramadetour0/video/7686032718949289230</v>
      </c>
      <c r="G380">
        <v>1208</v>
      </c>
      <c r="H380">
        <v>8</v>
      </c>
      <c r="I380">
        <v>2</v>
      </c>
      <c r="J380">
        <v>5</v>
      </c>
      <c r="K380">
        <v>1</v>
      </c>
      <c r="L380" t="inlineStr">
        <is>
          <t>short-drama</t>
        </is>
      </c>
      <c r="M380" t="inlineStr">
        <is>
          <t>complete</t>
        </is>
      </c>
      <c r="N380"/>
      <c r="O380" t="inlineStr">
        <is>
          <t>SDRUN-20261008-102852</t>
        </is>
      </c>
      <c r="P380" s="3">
        <v>46303.546585648146</v>
      </c>
      <c r="Q380" t="inlineStr">
        <is>
          <t>SR-000491</t>
        </is>
      </c>
      <c r="R380" t="inlineStr">
        <is>
          <t>dramadetour0</t>
        </is>
      </c>
      <c r="S380" t="inlineStr">
        <is>
          <t>Part 1 | Pregnant with the Dragon Lord's Last Heir Full series link in bio Cornered at the edge of a cliff, Lyla chooses the forbidden dragon sanctum rather than surrender to Barlow. ✨ Download the DramaBox app. 👉 Copy the code [vba54] and search it. #DramaBox #DragonLord #FantasyRomance #RunawayBride #ShortDrama</t>
        </is>
      </c>
    </row>
    <row r="381" ht="25.5" customHeight="1">
      <c r="A381" t="inlineStr">
        <is>
          <t>7686031767651880223</t>
        </is>
      </c>
      <c r="B381" s="3">
        <v>46282.87430555555</v>
      </c>
      <c r="C381" t="inlineStr">
        <is>
          <t>jolienqaq</t>
        </is>
      </c>
      <c r="D381" s="4">
        <v>46303</v>
      </c>
      <c r="E381" s="3">
        <v>46303.437210648146</v>
      </c>
      <c r="F381" s="2" t="str">
        <f>=HYPERLINK("https://www.tiktok.com/@jolienqaq/video/7686031767651880223", "https://www.tiktok.com/@jolienqaq/video/7686031767651880223")</f>
        <v>https://www.tiktok.com/@jolienqaq/video/7686031767651880223</v>
      </c>
      <c r="G381">
        <v>730</v>
      </c>
      <c r="H381">
        <v>20</v>
      </c>
      <c r="I381">
        <v>0</v>
      </c>
      <c r="J381">
        <v>10</v>
      </c>
      <c r="K381">
        <v>1</v>
      </c>
      <c r="L381" t="inlineStr">
        <is>
          <t>short-drama</t>
        </is>
      </c>
      <c r="M381" t="inlineStr">
        <is>
          <t>complete</t>
        </is>
      </c>
      <c r="N381"/>
      <c r="O381" t="inlineStr">
        <is>
          <t>SDRUN-20261008-102852</t>
        </is>
      </c>
      <c r="P381" s="3">
        <v>46303.546585648146</v>
      </c>
      <c r="Q381" t="inlineStr">
        <is>
          <t>SR-000498</t>
        </is>
      </c>
      <c r="R381" t="inlineStr">
        <is>
          <t>jolienqaq</t>
        </is>
      </c>
      <c r="S381" t="inlineStr">
        <is>
          <t>Part 1 | Winds of the Atlantic Full series link in bio After two years of mixed signals, Arthur finally confronts Elias—only to hear the rejection he feared most. ✨ Download the ReelShort app. 👉 Copy the code [4623418] and search it. #ReelShort #ForbiddenLove #Drama #Heartbreak #ShortDrama</t>
        </is>
      </c>
    </row>
    <row r="382" ht="25.5" customHeight="1">
      <c r="A382" t="inlineStr">
        <is>
          <t>7686029998783728909</t>
        </is>
      </c>
      <c r="B382" s="3">
        <v>46282.875</v>
      </c>
      <c r="C382" t="inlineStr">
        <is>
          <t>dramaexpedition</t>
        </is>
      </c>
      <c r="D382" s="4">
        <v>46303</v>
      </c>
      <c r="E382" s="3">
        <v>46303.437210648146</v>
      </c>
      <c r="F382" s="2" t="str">
        <f>=HYPERLINK("https://www.tiktok.com/@dramaexpedition/video/7686029998783728909", "https://www.tiktok.com/@dramaexpedition/video/7686029998783728909")</f>
        <v>https://www.tiktok.com/@dramaexpedition/video/7686029998783728909</v>
      </c>
      <c r="G382">
        <v>1002</v>
      </c>
      <c r="H382">
        <v>4</v>
      </c>
      <c r="I382">
        <v>0</v>
      </c>
      <c r="J382">
        <v>1</v>
      </c>
      <c r="K382">
        <v>0</v>
      </c>
      <c r="L382" t="inlineStr">
        <is>
          <t>short-drama</t>
        </is>
      </c>
      <c r="M382" t="inlineStr">
        <is>
          <t>complete</t>
        </is>
      </c>
      <c r="N382"/>
      <c r="O382" t="inlineStr">
        <is>
          <t>SDRUN-20261008-102852</t>
        </is>
      </c>
      <c r="P382" s="3">
        <v>46303.546585648146</v>
      </c>
      <c r="Q382" t="inlineStr">
        <is>
          <t>SR-000495</t>
        </is>
      </c>
      <c r="R382" t="inlineStr">
        <is>
          <t>dramaexpedition</t>
        </is>
      </c>
      <c r="S382" t="inlineStr">
        <is>
          <t>Part 1 | The God They Called a Fool Full series link in bio Elena defends the husband everyone calls a fool, but Drakon will destroy anyone standing between him and his bride. ✨ Download the ReelShort app. 👉 Copy the code [4520392] and search it. #ReelShort #HiddenPower #ForcedMarriage #FantasyDrama #ShortDrama</t>
        </is>
      </c>
    </row>
    <row r="383" ht="25.5" customHeight="1">
      <c r="A383" t="inlineStr">
        <is>
          <t>7686340413359131918</t>
        </is>
      </c>
      <c r="B383" s="3">
        <v>46282.95347222222</v>
      </c>
      <c r="C383" t="inlineStr">
        <is>
          <t>dramaclips0364</t>
        </is>
      </c>
      <c r="D383" s="4">
        <v>46303</v>
      </c>
      <c r="E383" s="3">
        <v>46303.437210648146</v>
      </c>
      <c r="F383" s="2" t="str">
        <f>=HYPERLINK("https://www.tiktok.com/@dramaclips0364/video/7686340413359131918", "https://www.tiktok.com/@dramaclips0364/video/7686340413359131918")</f>
        <v>https://www.tiktok.com/@dramaclips0364/video/7686340413359131918</v>
      </c>
      <c r="G383">
        <v>41100</v>
      </c>
      <c r="H383">
        <v>131</v>
      </c>
      <c r="I383">
        <v>1</v>
      </c>
      <c r="J383">
        <v>82</v>
      </c>
      <c r="K383">
        <v>8</v>
      </c>
      <c r="L383" t="inlineStr">
        <is>
          <t>short-drama</t>
        </is>
      </c>
      <c r="M383" t="inlineStr">
        <is>
          <t>complete</t>
        </is>
      </c>
      <c r="N383"/>
      <c r="O383" t="inlineStr">
        <is>
          <t>SDRUN-20261008-102852</t>
        </is>
      </c>
      <c r="P383" s="3">
        <v>46303.546585648146</v>
      </c>
      <c r="Q383" t="inlineStr">
        <is>
          <t>SR-000313</t>
        </is>
      </c>
      <c r="R383" t="inlineStr">
        <is>
          <t>dramaclips0364</t>
        </is>
      </c>
      <c r="S383" t="inlineStr">
        <is>
          <t>At twenty-six, her body is shutting down—and a confidential medical report suggests the most unexpected solution. 😳🔥 🌟 Continue the story here 👉 Find the full series on “ReelShort” 🔍 Look up “4671226” ✨ #Drama #ShortDrama #CEOromance #OfficeRomance #ReelShort</t>
        </is>
      </c>
    </row>
    <row r="384" ht="25.5" customHeight="1">
      <c r="A384" t="inlineStr">
        <is>
          <t>7686332809488780558</t>
        </is>
      </c>
      <c r="B384" s="3">
        <v>46282.97430555556</v>
      </c>
      <c r="C384" t="inlineStr">
        <is>
          <t>lthung263</t>
        </is>
      </c>
      <c r="D384" s="4">
        <v>46303</v>
      </c>
      <c r="E384" s="3">
        <v>46303.437210648146</v>
      </c>
      <c r="F384" s="2" t="str">
        <f>=HYPERLINK("https://www.tiktok.com/@lthung263/video/7686332809488780558", "https://www.tiktok.com/@lthung263/video/7686332809488780558")</f>
        <v>https://www.tiktok.com/@lthung263/video/7686332809488780558</v>
      </c>
      <c r="G384">
        <v>3001</v>
      </c>
      <c r="H384">
        <v>11</v>
      </c>
      <c r="I384">
        <v>0</v>
      </c>
      <c r="J384">
        <v>5</v>
      </c>
      <c r="K384">
        <v>1</v>
      </c>
      <c r="L384" t="inlineStr">
        <is>
          <t>short-drama</t>
        </is>
      </c>
      <c r="M384" t="inlineStr">
        <is>
          <t>complete</t>
        </is>
      </c>
      <c r="N384"/>
      <c r="O384" t="inlineStr">
        <is>
          <t>SDRUN-20261008-102852</t>
        </is>
      </c>
      <c r="P384" s="3">
        <v>46303.546585648146</v>
      </c>
      <c r="Q384" t="inlineStr">
        <is>
          <t>SR-000528</t>
        </is>
      </c>
      <c r="R384" t="inlineStr">
        <is>
          <t>Flexlthung</t>
        </is>
      </c>
      <c r="S384" t="inlineStr">
        <is>
          <t>Part 1 | Four Husbands Want Her Dead Four sea monster husbands want her gone—but none of them realizes how dangerous their unwanted bride may become. ✨ Download the ReelShort app. 👉 Copy the code [4496080] and search it. #Drama #ShortDrama #FantasyRomance #SeaMonsters #Revenge</t>
        </is>
      </c>
    </row>
    <row r="385" ht="25.5" customHeight="1">
      <c r="A385" t="inlineStr">
        <is>
          <t>7686050791806749982</t>
        </is>
      </c>
      <c r="B385" s="3">
        <v>46282.975</v>
      </c>
      <c r="C385" t="inlineStr">
        <is>
          <t>hnlinhthng9678</t>
        </is>
      </c>
      <c r="D385" s="4">
        <v>46303</v>
      </c>
      <c r="E385" s="3">
        <v>46303.437210648146</v>
      </c>
      <c r="F385" s="2" t="str">
        <f>=HYPERLINK("https://www.tiktok.com/@hnlinhthng9678/video/7686050791806749982", "https://www.tiktok.com/@hnlinhthng9678/video/7686050791806749982")</f>
        <v>https://www.tiktok.com/@hnlinhthng9678/video/7686050791806749982</v>
      </c>
      <c r="G385">
        <v>121</v>
      </c>
      <c r="H385">
        <v>5</v>
      </c>
      <c r="I385">
        <v>0</v>
      </c>
      <c r="J385">
        <v>1</v>
      </c>
      <c r="K385">
        <v>0</v>
      </c>
      <c r="L385" t="inlineStr">
        <is>
          <t>short-drama</t>
        </is>
      </c>
      <c r="M385" t="inlineStr">
        <is>
          <t>complete</t>
        </is>
      </c>
      <c r="N385"/>
      <c r="O385" t="inlineStr">
        <is>
          <t>SDRUN-20261008-102852</t>
        </is>
      </c>
      <c r="P385" s="3">
        <v>46303.546585648146</v>
      </c>
      <c r="Q385" t="inlineStr">
        <is>
          <t>SR-000325</t>
        </is>
      </c>
      <c r="R385" t="inlineStr">
        <is>
          <t>NeonHlin</t>
        </is>
      </c>
      <c r="S385" t="inlineStr">
        <is>
          <t>The greatest healers have failed. Her forbidden twin spell could save the sorceress—or detonate the entire room. 😱✨ 🌟 Continue the story here 👉 Find the full series on “DramaBox” 🔍 Search code “vah86” ✨ #ShortDrama #FantasyDrama #MagicBattle #PlotTwist #DramaBox</t>
        </is>
      </c>
    </row>
    <row r="386" ht="25.5" customHeight="1">
      <c r="A386" t="inlineStr">
        <is>
          <t>7686015971798109470</t>
        </is>
      </c>
      <c r="B386" s="3">
        <v>46282.978472222225</v>
      </c>
      <c r="C386" t="inlineStr">
        <is>
          <t>shirley5278789</t>
        </is>
      </c>
      <c r="D386" s="4">
        <v>46303</v>
      </c>
      <c r="E386" s="3">
        <v>46303.437210648146</v>
      </c>
      <c r="F386" s="2" t="str">
        <f>=HYPERLINK("https://www.tiktok.com/@shirley5278789/video/7686015971798109470", "https://www.tiktok.com/@shirley5278789/video/7686015971798109470")</f>
        <v>https://www.tiktok.com/@shirley5278789/video/7686015971798109470</v>
      </c>
      <c r="G386">
        <v>12500</v>
      </c>
      <c r="H386">
        <v>71</v>
      </c>
      <c r="I386">
        <v>3</v>
      </c>
      <c r="J386">
        <v>33</v>
      </c>
      <c r="K386">
        <v>1</v>
      </c>
      <c r="L386" t="inlineStr">
        <is>
          <t>short-drama</t>
        </is>
      </c>
      <c r="M386" t="inlineStr">
        <is>
          <t>complete</t>
        </is>
      </c>
      <c r="N386"/>
      <c r="O386" t="inlineStr">
        <is>
          <t>SDRUN-20261008-102852</t>
        </is>
      </c>
      <c r="P386" s="3">
        <v>46303.546585648146</v>
      </c>
      <c r="Q386" t="inlineStr">
        <is>
          <t>SR-000339</t>
        </is>
      </c>
      <c r="R386" t="inlineStr">
        <is>
          <t>shirley5278789</t>
        </is>
      </c>
      <c r="S386" t="inlineStr">
        <is>
          <t>Anh cho cô đúng ba ngày để lựa chọn—nếu không, cả gia tộc sẽ biết sự thật. ⏳😳 🌟 Xem tiếp câu chuyện tại đây 👉 Xem trọn bộ phim trên “ReelShort” 🔍 Tìm kiếm “4623248” ✨ #PhimNgắn #PhimNgônTình #Mafia #KịchTính #ReelShort</t>
        </is>
      </c>
    </row>
    <row r="387" ht="25.5" customHeight="1">
      <c r="A387" t="inlineStr">
        <is>
          <t>7686432773002906893</t>
        </is>
      </c>
      <c r="B387" s="3">
        <v>46282.98541666667</v>
      </c>
      <c r="C387" t="inlineStr">
        <is>
          <t>plottwistclips11</t>
        </is>
      </c>
      <c r="D387" s="4">
        <v>46288</v>
      </c>
      <c r="E387" s="3">
        <v>46288.00881944445</v>
      </c>
      <c r="F387" s="2" t="str">
        <f>=HYPERLINK("https://www.tiktok.com/@shirley5276973/video/7686432773002906893", "https://www.tiktok.com/@shirley5276973/video/7686432773002906893")</f>
        <v>https://www.tiktok.com/@shirley5276973/video/7686432773002906893</v>
      </c>
      <c r="G387">
        <v>86</v>
      </c>
      <c r="H387">
        <v>1</v>
      </c>
      <c r="I387">
        <v>0</v>
      </c>
      <c r="J387">
        <v>1</v>
      </c>
      <c r="K387">
        <v>0</v>
      </c>
      <c r="L387" t="inlineStr">
        <is>
          <t>short-drama</t>
        </is>
      </c>
      <c r="M387" t="inlineStr">
        <is>
          <t>complete</t>
        </is>
      </c>
      <c r="N387"/>
      <c r="O387" t="inlineStr">
        <is>
          <t>SDRUN-20260923-001209</t>
        </is>
      </c>
      <c r="P387" s="3">
        <v>46288.0516087963</v>
      </c>
      <c r="Q387" t="inlineStr">
        <is>
          <t>SR-000322</t>
        </is>
      </c>
      <c r="R387" t="inlineStr">
        <is>
          <t>plottwistclips11</t>
        </is>
      </c>
      <c r="S387" t="inlineStr">
        <is>
          <t>His father gives him one final choice: protect a dangerous billionaire—or return to the war that nearly destroyed him. 💥🖤 🌟 Continue the story here 👉 Find the full series on “ReelShort” 🔍 Look up “4492287” ✨ #ShortDrama #BLDrama #ForbiddenRomance #MilitaryDrama #ReelShort</t>
        </is>
      </c>
    </row>
    <row r="388" ht="25.5" customHeight="1">
      <c r="A388" t="inlineStr">
        <is>
          <t>7686033226896248078</t>
        </is>
      </c>
      <c r="B388" s="3">
        <v>46283.020833333336</v>
      </c>
      <c r="C388" t="inlineStr">
        <is>
          <t>dramadetour0</t>
        </is>
      </c>
      <c r="D388" s="4">
        <v>46303</v>
      </c>
      <c r="E388" s="3">
        <v>46303.437210648146</v>
      </c>
      <c r="F388" s="2" t="str">
        <f>=HYPERLINK("https://www.tiktok.com/@dramadetour0/video/7686033226896248078", "https://www.tiktok.com/@dramadetour0/video/7686033226896248078")</f>
        <v>https://www.tiktok.com/@dramadetour0/video/7686033226896248078</v>
      </c>
      <c r="G388">
        <v>136</v>
      </c>
      <c r="H388">
        <v>4</v>
      </c>
      <c r="I388">
        <v>0</v>
      </c>
      <c r="J388">
        <v>0</v>
      </c>
      <c r="K388">
        <v>2</v>
      </c>
      <c r="L388" t="inlineStr">
        <is>
          <t>short-drama</t>
        </is>
      </c>
      <c r="M388" t="inlineStr">
        <is>
          <t>complete</t>
        </is>
      </c>
      <c r="N388"/>
      <c r="O388" t="inlineStr">
        <is>
          <t>SDRUN-20261008-102852</t>
        </is>
      </c>
      <c r="P388" s="3">
        <v>46303.546585648146</v>
      </c>
      <c r="Q388" t="inlineStr">
        <is>
          <t>SR-000493</t>
        </is>
      </c>
      <c r="R388" t="inlineStr">
        <is>
          <t>dramadetour0</t>
        </is>
      </c>
      <c r="S388" t="inlineStr">
        <is>
          <t>Part 2 | Pregnant with the Dragon Lord's Last Heir Full series link in bio Lyla gives birth to a dragon egg, and one royal mark reveals that her child may belong to the most powerful man in the realm. ✨ Download the DramaBox app. 👉 Copy the code [vba54] and search it. #DramaBox #DragonBaby #RoyalBlood #FantasyDrama #ShortDrama</t>
        </is>
      </c>
    </row>
    <row r="389" ht="25.5" customHeight="1">
      <c r="A389" t="inlineStr">
        <is>
          <t>7686030166908308750</t>
        </is>
      </c>
      <c r="B389" s="3">
        <v>46283.07638888889</v>
      </c>
      <c r="C389" t="inlineStr">
        <is>
          <t>dramaexpedition</t>
        </is>
      </c>
      <c r="D389" s="4">
        <v>46303</v>
      </c>
      <c r="E389" s="3">
        <v>46303.437210648146</v>
      </c>
      <c r="F389" s="2" t="str">
        <f>=HYPERLINK("https://www.tiktok.com/@dramaexpedition/video/7686030166908308750", "https://www.tiktok.com/@dramaexpedition/video/7686030166908308750")</f>
        <v>https://www.tiktok.com/@dramaexpedition/video/7686030166908308750</v>
      </c>
      <c r="G389">
        <v>458</v>
      </c>
      <c r="H389">
        <v>2</v>
      </c>
      <c r="I389">
        <v>0</v>
      </c>
      <c r="J389">
        <v>0</v>
      </c>
      <c r="K389">
        <v>0</v>
      </c>
      <c r="L389" t="inlineStr">
        <is>
          <t>short-drama</t>
        </is>
      </c>
      <c r="M389" t="inlineStr">
        <is>
          <t>complete</t>
        </is>
      </c>
      <c r="N389"/>
      <c r="O389" t="inlineStr">
        <is>
          <t>SDRUN-20261008-102852</t>
        </is>
      </c>
      <c r="P389" s="3">
        <v>46303.546585648146</v>
      </c>
      <c r="Q389" t="inlineStr">
        <is>
          <t>SR-000496</t>
        </is>
      </c>
      <c r="R389" t="inlineStr">
        <is>
          <t>dramaexpedition</t>
        </is>
      </c>
      <c r="S389" t="inlineStr">
        <is>
          <t>Part 2 | The God They Called a Fool Full series link in bio The man they mocked as a helpless fool walks into Elena's wedding and promises that no one will ever control her again. ✨ Download the ReelShort app. 👉 Copy the code [4520392] and search it. #ReelShort #WeddingCrash #HiddenIdentity #PowerReveal #ShortDrama</t>
        </is>
      </c>
    </row>
    <row r="390" ht="25.5" customHeight="1">
      <c r="A390" t="inlineStr">
        <is>
          <t>7686031866268273950</t>
        </is>
      </c>
      <c r="B390" s="3">
        <v>46283.08194444444</v>
      </c>
      <c r="C390" t="inlineStr">
        <is>
          <t>jolienqaq</t>
        </is>
      </c>
      <c r="D390" s="4">
        <v>46303</v>
      </c>
      <c r="E390" s="3">
        <v>46303.437210648146</v>
      </c>
      <c r="F390" s="2" t="str">
        <f>=HYPERLINK("https://www.tiktok.com/@jolienqaq/video/7686031866268273950", "https://www.tiktok.com/@jolienqaq/video/7686031866268273950")</f>
        <v>https://www.tiktok.com/@jolienqaq/video/7686031866268273950</v>
      </c>
      <c r="G390">
        <v>1005</v>
      </c>
      <c r="H390">
        <v>25</v>
      </c>
      <c r="I390">
        <v>2</v>
      </c>
      <c r="J390">
        <v>10</v>
      </c>
      <c r="K390">
        <v>0</v>
      </c>
      <c r="L390" t="inlineStr">
        <is>
          <t>short-drama</t>
        </is>
      </c>
      <c r="M390" t="inlineStr">
        <is>
          <t>complete</t>
        </is>
      </c>
      <c r="N390"/>
      <c r="O390" t="inlineStr">
        <is>
          <t>SDRUN-20261008-102852</t>
        </is>
      </c>
      <c r="P390" s="3">
        <v>46303.546585648146</v>
      </c>
      <c r="Q390" t="inlineStr">
        <is>
          <t>SR-000499</t>
        </is>
      </c>
      <c r="R390" t="inlineStr">
        <is>
          <t>jolienqaq</t>
        </is>
      </c>
      <c r="S390" t="inlineStr">
        <is>
          <t>Part 2 | Winds of the Atlantic Full series link in bio Arthur risks everything with a public proposal, but Elias's answer turns their private secret into a public scandal. ✨ Download the ReelShort app. 👉 Copy the code [4623418] and search it. #ReelShort #PublicProposal #ForbiddenRomance #Drama #ShortDrama</t>
        </is>
      </c>
    </row>
    <row r="391" ht="25.5" customHeight="1">
      <c r="A391" t="inlineStr">
        <is>
          <t>7686340555114024205</t>
        </is>
      </c>
      <c r="B391" s="3">
        <v>46283.11875</v>
      </c>
      <c r="C391" t="inlineStr">
        <is>
          <t>dramaclips0364</t>
        </is>
      </c>
      <c r="D391" s="4">
        <v>46303</v>
      </c>
      <c r="E391" s="3">
        <v>46303.437210648146</v>
      </c>
      <c r="F391" s="2" t="str">
        <f>=HYPERLINK("https://www.tiktok.com/@dramaclips0364/video/7686340555114024205", "https://www.tiktok.com/@dramaclips0364/video/7686340555114024205")</f>
        <v>https://www.tiktok.com/@dramaclips0364/video/7686340555114024205</v>
      </c>
      <c r="G391">
        <v>2887</v>
      </c>
      <c r="H391">
        <v>23</v>
      </c>
      <c r="I391">
        <v>0</v>
      </c>
      <c r="J391">
        <v>8</v>
      </c>
      <c r="K391">
        <v>2</v>
      </c>
      <c r="L391" t="inlineStr">
        <is>
          <t>short-drama</t>
        </is>
      </c>
      <c r="M391" t="inlineStr">
        <is>
          <t>complete</t>
        </is>
      </c>
      <c r="N391"/>
      <c r="O391" t="inlineStr">
        <is>
          <t>SDRUN-20261008-102852</t>
        </is>
      </c>
      <c r="P391" s="3">
        <v>46303.546585648146</v>
      </c>
      <c r="Q391" t="inlineStr">
        <is>
          <t>SR-000314</t>
        </is>
      </c>
      <c r="R391" t="inlineStr">
        <is>
          <t>dramaclips0364</t>
        </is>
      </c>
      <c r="S391" t="inlineStr">
        <is>
          <t>She reads her CEO’s private medical file… then unknowingly offers him a secret adult arrangement. 👀🔥 🌟 Continue the story here 👉 Find the full series on “ReelShort” 🔍 Look up “4671226” ✨ #Drama #ShortDrama #BillionaireRomance #SecretRelationship #ReelShort</t>
        </is>
      </c>
    </row>
    <row r="392" ht="25.5" customHeight="1">
      <c r="A392" t="inlineStr">
        <is>
          <t>7686018397502541086</t>
        </is>
      </c>
      <c r="B392" s="3">
        <v>46283.12777777778</v>
      </c>
      <c r="C392" t="inlineStr">
        <is>
          <t>hnlinhthng9678</t>
        </is>
      </c>
      <c r="D392" s="4">
        <v>46303</v>
      </c>
      <c r="E392" s="3">
        <v>46303.437210648146</v>
      </c>
      <c r="F392" s="2" t="str">
        <f>=HYPERLINK("https://www.tiktok.com/@hnlinhthng9678/video/7686018397502541086", "https://www.tiktok.com/@hnlinhthng9678/video/7686018397502541086")</f>
        <v>https://www.tiktok.com/@hnlinhthng9678/video/7686018397502541086</v>
      </c>
      <c r="G392">
        <v>116</v>
      </c>
      <c r="H392">
        <v>1</v>
      </c>
      <c r="I392">
        <v>0</v>
      </c>
      <c r="J392">
        <v>0</v>
      </c>
      <c r="K392">
        <v>0</v>
      </c>
      <c r="L392" t="inlineStr">
        <is>
          <t>short-drama</t>
        </is>
      </c>
      <c r="M392" t="inlineStr">
        <is>
          <t>complete</t>
        </is>
      </c>
      <c r="N392"/>
      <c r="O392" t="inlineStr">
        <is>
          <t>SDRUN-20261008-102852</t>
        </is>
      </c>
      <c r="P392" s="3">
        <v>46303.546585648146</v>
      </c>
      <c r="Q392" t="inlineStr">
        <is>
          <t>SR-000326</t>
        </is>
      </c>
      <c r="R392" t="inlineStr">
        <is>
          <t>NeonHlin</t>
        </is>
      </c>
      <c r="S392" t="inlineStr">
        <is>
          <t>Her noble fiancé smiles to her face, then admits he entered the deadly trials just to watch her be destroyed. 💔 🌟 Continue the story here 👉 Find the full series on “DramaBox” 🔍 Search code “vah86” ✨ #ShortDrama #FantasySeries #Betrayal #RevengeDrama #DramaBox</t>
        </is>
      </c>
    </row>
    <row r="393" ht="25.5" customHeight="1">
      <c r="A393" t="inlineStr">
        <is>
          <t>7686433446666702093</t>
        </is>
      </c>
      <c r="B393" s="3">
        <v>46283.13263888889</v>
      </c>
      <c r="C393" t="inlineStr">
        <is>
          <t>plottwistclips11</t>
        </is>
      </c>
      <c r="D393" s="4">
        <v>46288</v>
      </c>
      <c r="E393" s="3">
        <v>46288.00881944445</v>
      </c>
      <c r="F393" s="2" t="str">
        <f>=HYPERLINK("https://www.tiktok.com/@shirley5276973/video/7686433446666702093", "https://www.tiktok.com/@shirley5276973/video/7686433446666702093")</f>
        <v>https://www.tiktok.com/@shirley5276973/video/7686433446666702093</v>
      </c>
      <c r="G393">
        <v>62</v>
      </c>
      <c r="H393">
        <v>0</v>
      </c>
      <c r="I393">
        <v>0</v>
      </c>
      <c r="J393">
        <v>0</v>
      </c>
      <c r="K393">
        <v>0</v>
      </c>
      <c r="L393" t="inlineStr">
        <is>
          <t>short-drama</t>
        </is>
      </c>
      <c r="M393" t="inlineStr">
        <is>
          <t>complete</t>
        </is>
      </c>
      <c r="N393"/>
      <c r="O393" t="inlineStr">
        <is>
          <t>SDRUN-20260923-001209</t>
        </is>
      </c>
      <c r="P393" s="3">
        <v>46288.0516087963</v>
      </c>
      <c r="Q393" t="inlineStr">
        <is>
          <t>SR-000323</t>
        </is>
      </c>
      <c r="R393" t="inlineStr">
        <is>
          <t>plottwistclips11</t>
        </is>
      </c>
      <c r="S393" t="inlineStr">
        <is>
          <t>He came for a bodyguard interview. One command turns it into the most dangerous meeting of his life. 😳🔥 🌟 Continue the story here 👉 Find the full series on “ReelShort” 🔍 Look up “4492287” ✨ #ShortDrama #BLSeries #BodyguardRomance #EnemiesToLovers #ReelShort</t>
        </is>
      </c>
    </row>
    <row r="394" ht="25.5" customHeight="1">
      <c r="A394" t="inlineStr">
        <is>
          <t>7686410693435788575</t>
        </is>
      </c>
      <c r="B394" s="3">
        <v>46283.143055555556</v>
      </c>
      <c r="C394" t="inlineStr">
        <is>
          <t>shirley5278789</t>
        </is>
      </c>
      <c r="D394" s="4">
        <v>46303</v>
      </c>
      <c r="E394" s="3">
        <v>46303.437210648146</v>
      </c>
      <c r="F394" s="2" t="str">
        <f>=HYPERLINK("https://www.tiktok.com/@shirley5278789/video/7686410693435788575", "https://www.tiktok.com/@shirley5278789/video/7686410693435788575")</f>
        <v>https://www.tiktok.com/@shirley5278789/video/7686410693435788575</v>
      </c>
      <c r="G394">
        <v>4536</v>
      </c>
      <c r="H394">
        <v>2</v>
      </c>
      <c r="I394">
        <v>0</v>
      </c>
      <c r="J394">
        <v>1</v>
      </c>
      <c r="K394">
        <v>0</v>
      </c>
      <c r="L394" t="inlineStr">
        <is>
          <t>short-drama</t>
        </is>
      </c>
      <c r="M394" t="inlineStr">
        <is>
          <t>complete</t>
        </is>
      </c>
      <c r="N394"/>
      <c r="O394" t="inlineStr">
        <is>
          <t>SDRUN-20261008-102852</t>
        </is>
      </c>
      <c r="P394" s="3">
        <v>46303.546585648146</v>
      </c>
      <c r="Q394" t="inlineStr">
        <is>
          <t>SR-000359</t>
        </is>
      </c>
      <c r="R394" t="inlineStr">
        <is>
          <t>shirley5278789</t>
        </is>
      </c>
      <c r="S394" t="inlineStr">
        <is>
          <t>Его заставили унижаться ради последнего шанса спасти мать. Никто не ожидал, что он пробудит силу, которой ещё не видел мир. ⚡🔥 🌟 Продолжение истории здесь 👉 Найдите полный сериал в «ReelShort» 🔍 Введите код «4673407» ✨ #КороткиеСериалы #Фэнтези #Сверхспособности #Драма #ReelShort</t>
        </is>
      </c>
    </row>
    <row r="395" ht="25.5" customHeight="1">
      <c r="A395" t="inlineStr">
        <is>
          <t>7686442896668560654</t>
        </is>
      </c>
      <c r="B395" s="3">
        <v>46283.143055555556</v>
      </c>
      <c r="C395" t="inlineStr">
        <is>
          <t>lthung263</t>
        </is>
      </c>
      <c r="D395" s="4">
        <v>46303</v>
      </c>
      <c r="E395" s="3">
        <v>46303.437210648146</v>
      </c>
      <c r="F395" s="2" t="str">
        <f>=HYPERLINK("https://www.tiktok.com/@lthung263/video/7686442896668560654", "https://www.tiktok.com/@lthung263/video/7686442896668560654")</f>
        <v>https://www.tiktok.com/@lthung263/video/7686442896668560654</v>
      </c>
      <c r="G395">
        <v>3216</v>
      </c>
      <c r="H395">
        <v>10</v>
      </c>
      <c r="I395">
        <v>0</v>
      </c>
      <c r="J395">
        <v>5</v>
      </c>
      <c r="K395">
        <v>0</v>
      </c>
      <c r="L395" t="inlineStr">
        <is>
          <t>short-drama</t>
        </is>
      </c>
      <c r="M395" t="inlineStr">
        <is>
          <t>complete</t>
        </is>
      </c>
      <c r="N395"/>
      <c r="O395" t="inlineStr">
        <is>
          <t>SDRUN-20261008-102852</t>
        </is>
      </c>
      <c r="P395" s="3">
        <v>46303.546585648146</v>
      </c>
      <c r="Q395" t="inlineStr">
        <is>
          <t>SR-000529</t>
        </is>
      </c>
      <c r="R395" t="inlineStr">
        <is>
          <t>Flexlthung</t>
        </is>
      </c>
      <c r="S395" t="inlineStr">
        <is>
          <t>Part 2 | Spoiled by Four Sea Monster Husbands Everyone expected her husband to watch her suffer—but the man who hated her most stepped in and saved her. ✨ Download the ReelShort app. 👉 Copy the code [4496080] and search it. #Drama #ShortDrama #SeaMonsterRomance #ReverseHarem #FantasyRomance</t>
        </is>
      </c>
    </row>
    <row r="396" ht="25.5" customHeight="1">
      <c r="A396" t="inlineStr">
        <is>
          <t>7686033543591431437</t>
        </is>
      </c>
      <c r="B396" s="3">
        <v>46283.270833333336</v>
      </c>
      <c r="C396" t="inlineStr">
        <is>
          <t>dramadetour0</t>
        </is>
      </c>
      <c r="D396" s="4">
        <v>46303</v>
      </c>
      <c r="E396" s="3">
        <v>46303.437210648146</v>
      </c>
      <c r="F396" s="2" t="str">
        <f>=HYPERLINK("https://www.tiktok.com/@dramadetour0/video/7686033543591431437", "https://www.tiktok.com/@dramadetour0/video/7686033543591431437")</f>
        <v>https://www.tiktok.com/@dramadetour0/video/7686033543591431437</v>
      </c>
      <c r="G396">
        <v>1062</v>
      </c>
      <c r="H396">
        <v>11</v>
      </c>
      <c r="I396">
        <v>0</v>
      </c>
      <c r="J396">
        <v>5</v>
      </c>
      <c r="K396">
        <v>1</v>
      </c>
      <c r="L396" t="inlineStr">
        <is>
          <t>short-drama</t>
        </is>
      </c>
      <c r="M396" t="inlineStr">
        <is>
          <t>complete</t>
        </is>
      </c>
      <c r="N396"/>
      <c r="O396" t="inlineStr">
        <is>
          <t>SDRUN-20261008-102852</t>
        </is>
      </c>
      <c r="P396" s="3">
        <v>46303.546585648146</v>
      </c>
      <c r="Q396" t="inlineStr">
        <is>
          <t>SR-000494</t>
        </is>
      </c>
      <c r="R396" t="inlineStr">
        <is>
          <t>dramadetour0</t>
        </is>
      </c>
      <c r="S396" t="inlineStr">
        <is>
          <t>Part 3 | Pregnant with the Dragon Lord's Last Heir Full series link in bio Every noble candidate fails to save the dying egg. Then Lyla reaches for it—and the dragon prince finally awakens. ✨ Download the DramaBox app. 👉 Copy the code [vba54] and search it. #DramaBox #DragonPrince #ChosenMother #FantasyRomance #ShortDrama</t>
        </is>
      </c>
    </row>
    <row r="397" ht="25.5" customHeight="1">
      <c r="A397" t="inlineStr">
        <is>
          <t>7686030315156000014</t>
        </is>
      </c>
      <c r="B397" s="3">
        <v>46283.291666666664</v>
      </c>
      <c r="C397" t="inlineStr">
        <is>
          <t>dramaexpedition</t>
        </is>
      </c>
      <c r="D397" s="4">
        <v>46303</v>
      </c>
      <c r="E397" s="3">
        <v>46303.437210648146</v>
      </c>
      <c r="F397" s="2" t="str">
        <f>=HYPERLINK("https://www.tiktok.com/@dramaexpedition/video/7686030315156000014", "https://www.tiktok.com/@dramaexpedition/video/7686030315156000014")</f>
        <v>https://www.tiktok.com/@dramaexpedition/video/7686030315156000014</v>
      </c>
      <c r="G397">
        <v>126</v>
      </c>
      <c r="H397">
        <v>0</v>
      </c>
      <c r="I397">
        <v>0</v>
      </c>
      <c r="J397">
        <v>0</v>
      </c>
      <c r="K397">
        <v>0</v>
      </c>
      <c r="L397" t="inlineStr">
        <is>
          <t>short-drama</t>
        </is>
      </c>
      <c r="M397" t="inlineStr">
        <is>
          <t>complete</t>
        </is>
      </c>
      <c r="N397"/>
      <c r="O397" t="inlineStr">
        <is>
          <t>SDRUN-20261008-102852</t>
        </is>
      </c>
      <c r="P397" s="3">
        <v>46303.546585648146</v>
      </c>
      <c r="Q397" t="inlineStr">
        <is>
          <t>SR-000497</t>
        </is>
      </c>
      <c r="R397" t="inlineStr">
        <is>
          <t>dramaexpedition</t>
        </is>
      </c>
      <c r="S397" t="inlineStr">
        <is>
          <t>Part 3 | The God They Called a Fool Full series link in bio They laugh at Aether's broken box, but Elena values his heart—and the gift is far more powerful than anyone imagined. ✨ Download the ReelShort app. 👉 Copy the code [4520392] and search it. #ReelShort #DivineTreasure #HiddenGod #FantasyRomance #ShortDrama</t>
        </is>
      </c>
    </row>
    <row r="398" ht="25.5" customHeight="1">
      <c r="A398" t="inlineStr">
        <is>
          <t>7686410448463252767</t>
        </is>
      </c>
      <c r="B398" s="3">
        <v>46283.3</v>
      </c>
      <c r="C398" t="inlineStr">
        <is>
          <t>shirley5278789</t>
        </is>
      </c>
      <c r="D398" s="4">
        <v>46303</v>
      </c>
      <c r="E398" s="3">
        <v>46303.437210648146</v>
      </c>
      <c r="F398" s="2" t="str">
        <f>=HYPERLINK("https://www.tiktok.com/@shirley5278789/video/7686410448463252767", "https://www.tiktok.com/@shirley5278789/video/7686410448463252767")</f>
        <v>https://www.tiktok.com/@shirley5278789/video/7686410448463252767</v>
      </c>
      <c r="G398">
        <v>1624</v>
      </c>
      <c r="H398">
        <v>2</v>
      </c>
      <c r="I398">
        <v>0</v>
      </c>
      <c r="J398">
        <v>3</v>
      </c>
      <c r="K398">
        <v>0</v>
      </c>
      <c r="L398" t="inlineStr">
        <is>
          <t>short-drama</t>
        </is>
      </c>
      <c r="M398" t="inlineStr">
        <is>
          <t>complete</t>
        </is>
      </c>
      <c r="N398"/>
      <c r="O398" t="inlineStr">
        <is>
          <t>SDRUN-20261008-102852</t>
        </is>
      </c>
      <c r="P398" s="3">
        <v>46303.546585648146</v>
      </c>
      <c r="Q398" t="inlineStr">
        <is>
          <t>SR-000360</t>
        </is>
      </c>
      <c r="R398" t="inlineStr">
        <is>
          <t>shirley5278789</t>
        </is>
      </c>
      <c r="S398" t="inlineStr">
        <is>
          <t>Все восхищались богатым «гением» ранга A и смеялись над слабой искрой Нейта. Они ещё не знали, кто стоит перед ними. 😳⚡ 🌟 Продолжение истории здесь 👉 Найдите полный сериал в «ReelShort» 🔍 Введите код «4673407» ✨ #КороткиеСериалы #ФэнтезиСериал #СкрытаяСила #ШкольнаяДрама #ReelShort</t>
        </is>
      </c>
    </row>
    <row r="399" ht="25.5" customHeight="1">
      <c r="A399" t="inlineStr">
        <is>
          <t>7686032122313755934</t>
        </is>
      </c>
      <c r="B399" s="3">
        <v>46283.333333333336</v>
      </c>
      <c r="C399" t="inlineStr">
        <is>
          <t>jolienqaq</t>
        </is>
      </c>
      <c r="D399" s="4">
        <v>46303</v>
      </c>
      <c r="E399" s="3">
        <v>46303.437210648146</v>
      </c>
      <c r="F399" s="2" t="str">
        <f>=HYPERLINK("https://www.tiktok.com/@jolienqaq/video/7686032122313755934", "https://www.tiktok.com/@jolienqaq/video/7686032122313755934")</f>
        <v>https://www.tiktok.com/@jolienqaq/video/7686032122313755934</v>
      </c>
      <c r="G399">
        <v>1332</v>
      </c>
      <c r="H399">
        <v>24</v>
      </c>
      <c r="I399">
        <v>0</v>
      </c>
      <c r="J399">
        <v>8</v>
      </c>
      <c r="K399">
        <v>0</v>
      </c>
      <c r="L399" t="inlineStr">
        <is>
          <t>short-drama</t>
        </is>
      </c>
      <c r="M399" t="inlineStr">
        <is>
          <t>complete</t>
        </is>
      </c>
      <c r="N399"/>
      <c r="O399" t="inlineStr">
        <is>
          <t>SDRUN-20261008-102852</t>
        </is>
      </c>
      <c r="P399" s="3">
        <v>46303.546585648146</v>
      </c>
      <c r="Q399" t="inlineStr">
        <is>
          <t>SR-000500</t>
        </is>
      </c>
      <c r="R399" t="inlineStr">
        <is>
          <t>jolienqaq</t>
        </is>
      </c>
      <c r="S399" t="inlineStr">
        <is>
          <t>Part 3 | Winds of the Atlantic Full series link in bio Elias says he feels nothing—until another man reaches for Arthur and jealousy takes over. ✨ Download the ReelShort app. 👉 Copy the code [4623418] and search it. #ReelShort #Jealousy #ForbiddenLove #RomanceDrama #ShortDrama</t>
        </is>
      </c>
    </row>
    <row r="400" ht="25.5" customHeight="1">
      <c r="A400" t="inlineStr">
        <is>
          <t>7686347207418629390</t>
        </is>
      </c>
      <c r="B400" s="3">
        <v>46283.34652777778</v>
      </c>
      <c r="C400" t="inlineStr">
        <is>
          <t>lthung263</t>
        </is>
      </c>
      <c r="D400" s="4">
        <v>46303</v>
      </c>
      <c r="E400" s="3">
        <v>46303.437210648146</v>
      </c>
      <c r="F400" s="2" t="str">
        <f>=HYPERLINK("https://www.tiktok.com/@lthung263/video/7686347207418629390", "https://www.tiktok.com/@lthung263/video/7686347207418629390")</f>
        <v>https://www.tiktok.com/@lthung263/video/7686347207418629390</v>
      </c>
      <c r="G400">
        <v>649</v>
      </c>
      <c r="H400">
        <v>2</v>
      </c>
      <c r="I400">
        <v>0</v>
      </c>
      <c r="J400">
        <v>0</v>
      </c>
      <c r="K400">
        <v>0</v>
      </c>
      <c r="L400" t="inlineStr">
        <is>
          <t>short-drama</t>
        </is>
      </c>
      <c r="M400" t="inlineStr">
        <is>
          <t>complete</t>
        </is>
      </c>
      <c r="N400"/>
      <c r="O400" t="inlineStr">
        <is>
          <t>SDRUN-20261008-102852</t>
        </is>
      </c>
      <c r="P400" s="3">
        <v>46303.546585648146</v>
      </c>
      <c r="Q400" t="inlineStr">
        <is>
          <t>SR-000530</t>
        </is>
      </c>
      <c r="R400" t="inlineStr">
        <is>
          <t>Flexlthung</t>
        </is>
      </c>
      <c r="S400" t="inlineStr">
        <is>
          <t>Part 3 | Spoiled by Four Sea Monster Husbands He covered his body in deadly poison and tempted her into a kiss—but her unexpected apology made him question everything. ✨ Download the ReelShort app. 👉 Copy the code [4496080] and search it. #Drama #ShortDrama #FantasyRomance #SeaMonster #Revenge</t>
        </is>
      </c>
    </row>
    <row r="401" ht="25.5" customHeight="1">
      <c r="A401" t="inlineStr">
        <is>
          <t>7686341018286968078</t>
        </is>
      </c>
      <c r="B401" s="3">
        <v>46283.361805555556</v>
      </c>
      <c r="C401" t="inlineStr">
        <is>
          <t>dramaclips0364</t>
        </is>
      </c>
      <c r="D401" s="4">
        <v>46303</v>
      </c>
      <c r="E401" s="3">
        <v>46303.437210648146</v>
      </c>
      <c r="F401" s="2" t="str">
        <f>=HYPERLINK("https://www.tiktok.com/@dramaclips0364/video/7686341018286968078", "https://www.tiktok.com/@dramaclips0364/video/7686341018286968078")</f>
        <v>https://www.tiktok.com/@dramaclips0364/video/7686341018286968078</v>
      </c>
      <c r="G401">
        <v>2824</v>
      </c>
      <c r="H401">
        <v>17</v>
      </c>
      <c r="I401">
        <v>0</v>
      </c>
      <c r="J401">
        <v>7</v>
      </c>
      <c r="K401">
        <v>0</v>
      </c>
      <c r="L401" t="inlineStr">
        <is>
          <t>short-drama</t>
        </is>
      </c>
      <c r="M401" t="inlineStr">
        <is>
          <t>complete</t>
        </is>
      </c>
      <c r="N401"/>
      <c r="O401" t="inlineStr">
        <is>
          <t>SDRUN-20261008-102852</t>
        </is>
      </c>
      <c r="P401" s="3">
        <v>46303.546585648146</v>
      </c>
      <c r="Q401" t="inlineStr">
        <is>
          <t>SR-000315</t>
        </is>
      </c>
      <c r="R401" t="inlineStr">
        <is>
          <t>dramaclips0364</t>
        </is>
      </c>
      <c r="S401" t="inlineStr">
        <is>
          <t>Their deal has only three rules: no feelings, no expectations, and total secrecy—but she still does not know he is her CEO. 😳💼 🌟 Continue the story here 👉 Find the full series on “ReelShort” 🔍 Look up “4671226” ✨ #Drama #ShortDrama #CEOromance #PlotTwist #ReelShort</t>
        </is>
      </c>
    </row>
    <row r="402" ht="25.5" customHeight="1">
      <c r="A402" t="inlineStr">
        <is>
          <t>7686433616523463949</t>
        </is>
      </c>
      <c r="B402" s="3">
        <v>46283.407638888886</v>
      </c>
      <c r="C402" t="inlineStr">
        <is>
          <t>plottwistclips11</t>
        </is>
      </c>
      <c r="D402" s="4">
        <v>46288</v>
      </c>
      <c r="E402" s="3">
        <v>46288.00881944445</v>
      </c>
      <c r="F402" s="2" t="str">
        <f>=HYPERLINK("https://www.tiktok.com/@shirley5276973/video/7686433616523463949", "https://www.tiktok.com/@shirley5276973/video/7686433616523463949")</f>
        <v>https://www.tiktok.com/@shirley5276973/video/7686433616523463949</v>
      </c>
      <c r="G402">
        <v>28</v>
      </c>
      <c r="H402">
        <v>2</v>
      </c>
      <c r="I402">
        <v>0</v>
      </c>
      <c r="J402">
        <v>0</v>
      </c>
      <c r="K402">
        <v>0</v>
      </c>
      <c r="L402" t="inlineStr">
        <is>
          <t>short-drama</t>
        </is>
      </c>
      <c r="M402" t="inlineStr">
        <is>
          <t>complete</t>
        </is>
      </c>
      <c r="N402"/>
      <c r="O402" t="inlineStr">
        <is>
          <t>SDRUN-20260923-001209</t>
        </is>
      </c>
      <c r="P402" s="3">
        <v>46288.0516087963</v>
      </c>
      <c r="Q402" t="inlineStr">
        <is>
          <t>SR-000324</t>
        </is>
      </c>
      <c r="R402" t="inlineStr">
        <is>
          <t>plottwistclips11</t>
        </is>
      </c>
      <c r="S402" t="inlineStr">
        <is>
          <t>A humiliating misunderstanding puts a furious soldier face-to-face with the man he is supposed to protect. ⚡👀 🌟 Continue the story here 👉 Find the full series on “ReelShort” 🔍 Look up “4492287” ✨ #ShortDrama #BoysLove #DangerousRomance #DramaSeries #ReelShort</t>
        </is>
      </c>
    </row>
    <row r="403" ht="25.5" customHeight="1">
      <c r="A403" t="inlineStr">
        <is>
          <t>7686091647880334623</t>
        </is>
      </c>
      <c r="B403" s="3">
        <v>46283.41388888889</v>
      </c>
      <c r="C403" t="inlineStr">
        <is>
          <t>hnlinhthng9678</t>
        </is>
      </c>
      <c r="D403" s="4">
        <v>46303</v>
      </c>
      <c r="E403" s="3">
        <v>46303.437210648146</v>
      </c>
      <c r="F403" s="2" t="str">
        <f>=HYPERLINK("https://www.tiktok.com/@hnlinhthng9678/video/7686091647880334623", "https://www.tiktok.com/@hnlinhthng9678/video/7686091647880334623")</f>
        <v>https://www.tiktok.com/@hnlinhthng9678/video/7686091647880334623</v>
      </c>
      <c r="G403">
        <v>149</v>
      </c>
      <c r="H403">
        <v>1</v>
      </c>
      <c r="I403">
        <v>0</v>
      </c>
      <c r="J403">
        <v>0</v>
      </c>
      <c r="K403">
        <v>1</v>
      </c>
      <c r="L403" t="inlineStr">
        <is>
          <t>short-drama</t>
        </is>
      </c>
      <c r="M403" t="inlineStr">
        <is>
          <t>complete</t>
        </is>
      </c>
      <c r="N403"/>
      <c r="O403" t="inlineStr">
        <is>
          <t>SDRUN-20261008-102852</t>
        </is>
      </c>
      <c r="P403" s="3">
        <v>46303.546585648146</v>
      </c>
      <c r="Q403" t="inlineStr">
        <is>
          <t>SR-000327</t>
        </is>
      </c>
      <c r="R403" t="inlineStr">
        <is>
          <t>NeonHlin</t>
        </is>
      </c>
      <c r="S403" t="inlineStr">
        <is>
          <t>The arena kills the weak—but if she touches its enchanted floor, her hidden power may destroy the entire trial. ⚡👑 🌟 Continue the story here 👉 Find the full series on “DramaBox” 🔍 Search code “vah86” ✨ #ShortDrama #FantasyDrama #OverpoweredHeroine #MagicBattle #DramaBox</t>
        </is>
      </c>
    </row>
    <row r="404" ht="25.5" customHeight="1">
      <c r="A404" t="inlineStr">
        <is>
          <t>7686684979887164685</t>
        </is>
      </c>
      <c r="B404" s="3">
        <v>46283.423483796294</v>
      </c>
      <c r="C404" t="inlineStr">
        <is>
          <t>lthung263</t>
        </is>
      </c>
      <c r="D404" s="4">
        <v>46303</v>
      </c>
      <c r="E404" s="3">
        <v>46303.437210648146</v>
      </c>
      <c r="F404" s="2" t="str">
        <f>=HYPERLINK("https://www.tiktok.com/@lthung263/video/7686684979887164685", "https://www.tiktok.com/@lthung263/video/7686684979887164685")</f>
        <v>https://www.tiktok.com/@lthung263/video/7686684979887164685</v>
      </c>
      <c r="G404">
        <v>4036</v>
      </c>
      <c r="H404">
        <v>14</v>
      </c>
      <c r="I404">
        <v>1</v>
      </c>
      <c r="J404">
        <v>6</v>
      </c>
      <c r="K404">
        <v>0</v>
      </c>
      <c r="L404" t="inlineStr">
        <is>
          <t>short-drama</t>
        </is>
      </c>
      <c r="M404" t="inlineStr">
        <is>
          <t>complete</t>
        </is>
      </c>
      <c r="N404"/>
      <c r="O404" t="inlineStr">
        <is>
          <t>SDRUN-20261008-102852</t>
        </is>
      </c>
      <c r="P404" s="3">
        <v>46303.546585648146</v>
      </c>
      <c r="Q404" t="inlineStr">
        <is>
          <t>SR-000531</t>
        </is>
      </c>
      <c r="R404" t="inlineStr">
        <is>
          <t>Flexlthung</t>
        </is>
      </c>
      <c r="S404" t="inlineStr">
        <is>
          <t>Part 4 | Spoiled by Four Sea Monster Husbands &gt; Everyone believed the princess could never speak—until her voice revealed a secret no one was prepared to hear. ✨ Download the ReelShort app. 👉 Copy the code [4496080] and search it. #Drama #ShortDrama #FantasyRomance #MutePrincess #SeaMonster</t>
        </is>
      </c>
    </row>
    <row r="405" ht="25.5" customHeight="1">
      <c r="A405" t="inlineStr">
        <is>
          <t>7686341636141370637</t>
        </is>
      </c>
      <c r="B405" s="3">
        <v>46283.53611111111</v>
      </c>
      <c r="C405" t="inlineStr">
        <is>
          <t>dramaclips0364</t>
        </is>
      </c>
      <c r="D405" s="4">
        <v>46303</v>
      </c>
      <c r="E405" s="3">
        <v>46303.437210648146</v>
      </c>
      <c r="F405" s="2" t="str">
        <f>=HYPERLINK("https://www.tiktok.com/@dramaclips0364/video/7686341636141370637", "https://www.tiktok.com/@dramaclips0364/video/7686341636141370637")</f>
        <v>https://www.tiktok.com/@dramaclips0364/video/7686341636141370637</v>
      </c>
      <c r="G405">
        <v>3874</v>
      </c>
      <c r="H405">
        <v>23</v>
      </c>
      <c r="I405">
        <v>1</v>
      </c>
      <c r="J405">
        <v>9</v>
      </c>
      <c r="K405">
        <v>2</v>
      </c>
      <c r="L405" t="inlineStr">
        <is>
          <t>short-drama</t>
        </is>
      </c>
      <c r="M405" t="inlineStr">
        <is>
          <t>complete</t>
        </is>
      </c>
      <c r="N405"/>
      <c r="O405" t="inlineStr">
        <is>
          <t>SDRUN-20261008-102852</t>
        </is>
      </c>
      <c r="P405" s="3">
        <v>46303.546585648146</v>
      </c>
      <c r="Q405" t="inlineStr">
        <is>
          <t>SR-000316</t>
        </is>
      </c>
      <c r="R405" t="inlineStr">
        <is>
          <t>dramaclips0364</t>
        </is>
      </c>
      <c r="S405" t="inlineStr">
        <is>
          <t>She admits she has never been kissed—and the man hiding his true identity offers to teach her. 💋🔥 🌟 Continue the story here 👉 Find the full series on “ReelShort” 🔍 Look up “4671226” ✨ #Drama #ShortDrama #OfficeRomance #SecretLove #ReelShort</t>
        </is>
      </c>
    </row>
    <row r="406" ht="25.5" customHeight="1">
      <c r="A406" t="inlineStr">
        <is>
          <t>7686410835505237279</t>
        </is>
      </c>
      <c r="B406" s="3">
        <v>46283.55972222222</v>
      </c>
      <c r="C406" t="inlineStr">
        <is>
          <t>shirley5278789</t>
        </is>
      </c>
      <c r="D406" s="4">
        <v>46303</v>
      </c>
      <c r="E406" s="3">
        <v>46303.437210648146</v>
      </c>
      <c r="F406" s="2" t="str">
        <f>=HYPERLINK("https://www.tiktok.com/@shirley5278789/video/7686410835505237279", "https://www.tiktok.com/@shirley5278789/video/7686410835505237279")</f>
        <v>https://www.tiktok.com/@shirley5278789/video/7686410835505237279</v>
      </c>
      <c r="G406">
        <v>1731</v>
      </c>
      <c r="H406">
        <v>1</v>
      </c>
      <c r="I406">
        <v>0</v>
      </c>
      <c r="J406">
        <v>1</v>
      </c>
      <c r="K406">
        <v>0</v>
      </c>
      <c r="L406" t="inlineStr">
        <is>
          <t>short-drama</t>
        </is>
      </c>
      <c r="M406" t="inlineStr">
        <is>
          <t>complete</t>
        </is>
      </c>
      <c r="N406"/>
      <c r="O406" t="inlineStr">
        <is>
          <t>SDRUN-20261008-102852</t>
        </is>
      </c>
      <c r="P406" s="3">
        <v>46303.546585648146</v>
      </c>
      <c r="Q406" t="inlineStr">
        <is>
          <t>SR-000361</t>
        </is>
      </c>
      <c r="R406" t="inlineStr">
        <is>
          <t>shirley5278789</t>
        </is>
      </c>
      <c r="S406" t="inlineStr">
        <is>
          <t>Школа решила отдать его единственный шанс богатому ученику. Тогда Нейт раскрыл свой настоящий ранг. 🔥👀 🌟 Продолжение истории здесь 👉 Найдите полный сериал в «ReelShort» 🔍 Введите код «4673407» ✨ #КороткиеСериалы #Сверхспособности #БорьбаЗаСправедливость #СюжетныйПоворот #ReelShort</t>
        </is>
      </c>
    </row>
    <row r="407" ht="25.5" customHeight="1">
      <c r="A407" t="inlineStr">
        <is>
          <t>7686802750646095118</t>
        </is>
      </c>
      <c r="B407" s="3">
        <v>46283.72599537037</v>
      </c>
      <c r="C407" t="inlineStr">
        <is>
          <t>dramavault163</t>
        </is>
      </c>
      <c r="D407" s="4">
        <v>46303</v>
      </c>
      <c r="E407" s="3">
        <v>46303.437210648146</v>
      </c>
      <c r="F407" s="2" t="str">
        <f>=HYPERLINK("https://www.tiktok.com/@dramavault163/video/7686802750646095118", "https://www.tiktok.com/@dramavault163/video/7686802750646095118")</f>
        <v>https://www.tiktok.com/@dramavault163/video/7686802750646095118</v>
      </c>
      <c r="G407">
        <v>15600</v>
      </c>
      <c r="H407">
        <v>109</v>
      </c>
      <c r="I407">
        <v>0</v>
      </c>
      <c r="J407">
        <v>12</v>
      </c>
      <c r="K407">
        <v>2</v>
      </c>
      <c r="L407" t="inlineStr">
        <is>
          <t>short-drama</t>
        </is>
      </c>
      <c r="M407" t="inlineStr">
        <is>
          <t>complete</t>
        </is>
      </c>
      <c r="N407"/>
      <c r="O407" t="inlineStr">
        <is>
          <t>SDRUN-20261008-102852</t>
        </is>
      </c>
      <c r="P407" s="3">
        <v>46303.546585648146</v>
      </c>
      <c r="Q407" t="inlineStr">
        <is>
          <t>SR-000354</t>
        </is>
      </c>
      <c r="R407" t="inlineStr">
        <is>
          <t>dramavault163</t>
        </is>
      </c>
      <c r="S407" t="inlineStr">
        <is>
          <t>#ThatPrinceIsAGirlThePrincessAndHerGrandKing  Her sister is sold to a powerful foreign lord, so she chooses slavery rather than letting her face the danger alone. 😳🔥 ✨ Download the MoboReels app. 👉 Copy the code [259KAN] and search it. 👀 A huge number of short dramas are waiting for you to explore. 🌈 #ShortDrama #Sisterhood #RoyalRomance #MoboReels</t>
        </is>
      </c>
    </row>
    <row r="408" ht="25.5" customHeight="1">
      <c r="A408" t="inlineStr">
        <is>
          <t>7686802980984671501</t>
        </is>
      </c>
      <c r="B408" s="3">
        <v>46283.7265625</v>
      </c>
      <c r="C408" t="inlineStr">
        <is>
          <t>dramavault163</t>
        </is>
      </c>
      <c r="D408" s="4">
        <v>46303</v>
      </c>
      <c r="E408" s="3">
        <v>46303.437210648146</v>
      </c>
      <c r="F408" s="2" t="str">
        <f>=HYPERLINK("https://www.tiktok.com/@dramavault163/video/7686802980984671501", "https://www.tiktok.com/@dramavault163/video/7686802980984671501")</f>
        <v>https://www.tiktok.com/@dramavault163/video/7686802980984671501</v>
      </c>
      <c r="G408">
        <v>6063</v>
      </c>
      <c r="H408">
        <v>63</v>
      </c>
      <c r="I408">
        <v>0</v>
      </c>
      <c r="J408">
        <v>11</v>
      </c>
      <c r="K408">
        <v>0</v>
      </c>
      <c r="L408" t="inlineStr">
        <is>
          <t>short-drama</t>
        </is>
      </c>
      <c r="M408" t="inlineStr">
        <is>
          <t>complete</t>
        </is>
      </c>
      <c r="N408"/>
      <c r="O408" t="inlineStr">
        <is>
          <t>SDRUN-20261008-102852</t>
        </is>
      </c>
      <c r="P408" s="3">
        <v>46303.546585648146</v>
      </c>
      <c r="Q408" t="inlineStr">
        <is>
          <t>SR-000355</t>
        </is>
      </c>
      <c r="R408" t="inlineStr">
        <is>
          <t>dramavault163</t>
        </is>
      </c>
      <c r="S408" t="inlineStr">
        <is>
          <t>#ThatPrinceIsAGirlThePrincessAndHerGrandKing  She has hidden her true identity for twenty years—but saving her sister could expose that the prince is actually a girl. ⚔️👑 ✨ Download the MoboReels app. 👉 Copy the code [259KAN] and search it. 👀 A huge number of short dramas are waiting for you to explore. 🌈 #ShortDrama #HiddenIdentity #RoyalDrama #MoboReels</t>
        </is>
      </c>
    </row>
    <row r="409" ht="25.5" customHeight="1">
      <c r="A409" t="inlineStr">
        <is>
          <t>7686803101822602510</t>
        </is>
      </c>
      <c r="B409" s="3">
        <v>46283.72829861111</v>
      </c>
      <c r="C409" t="inlineStr">
        <is>
          <t>dramavault163</t>
        </is>
      </c>
      <c r="D409" s="4">
        <v>46303</v>
      </c>
      <c r="E409" s="3">
        <v>46303.437210648146</v>
      </c>
      <c r="F409" s="2" t="str">
        <f>=HYPERLINK("https://www.tiktok.com/@dramavault163/video/7686803101822602510", "https://www.tiktok.com/@dramavault163/video/7686803101822602510")</f>
        <v>https://www.tiktok.com/@dramavault163/video/7686803101822602510</v>
      </c>
      <c r="G409">
        <v>5952</v>
      </c>
      <c r="H409">
        <v>77</v>
      </c>
      <c r="I409">
        <v>1</v>
      </c>
      <c r="J409">
        <v>6</v>
      </c>
      <c r="K409">
        <v>1</v>
      </c>
      <c r="L409" t="inlineStr">
        <is>
          <t>short-drama</t>
        </is>
      </c>
      <c r="M409" t="inlineStr">
        <is>
          <t>complete</t>
        </is>
      </c>
      <c r="N409"/>
      <c r="O409" t="inlineStr">
        <is>
          <t>SDRUN-20261008-102852</t>
        </is>
      </c>
      <c r="P409" s="3">
        <v>46303.546585648146</v>
      </c>
      <c r="Q409" t="inlineStr">
        <is>
          <t>SR-000356</t>
        </is>
      </c>
      <c r="R409" t="inlineStr">
        <is>
          <t>dramavault163</t>
        </is>
      </c>
      <c r="S409" t="inlineStr">
        <is>
          <t>#ThatPrinceIsAGirlThePrincessAndHerGrandKing  The sisters enter a fortress no human can escape—and one of them is chosen for a king no woman has survived. 👑💔 ✨ Download the MoboReels app. 👉 Copy the code [259KAN] and search it. 👀 A huge number of short dramas are waiting for you to explore. 🌈 #ShortDrama #FantasyDrama #DangerousKing #MoboReels</t>
        </is>
      </c>
    </row>
    <row r="410" ht="25.5" customHeight="1">
      <c r="A410" t="inlineStr">
        <is>
          <t>7686803442316233997</t>
        </is>
      </c>
      <c r="B410" s="3">
        <v>46283.7290625</v>
      </c>
      <c r="C410" t="inlineStr">
        <is>
          <t>dramavault163</t>
        </is>
      </c>
      <c r="D410" s="4">
        <v>46303</v>
      </c>
      <c r="E410" s="3">
        <v>46303.437210648146</v>
      </c>
      <c r="F410" s="2" t="str">
        <f>=HYPERLINK("https://www.tiktok.com/@dramavault163/video/7686803442316233997", "https://www.tiktok.com/@dramavault163/video/7686803442316233997")</f>
        <v>https://www.tiktok.com/@dramavault163/video/7686803442316233997</v>
      </c>
      <c r="G410">
        <v>59800</v>
      </c>
      <c r="H410">
        <v>510</v>
      </c>
      <c r="I410">
        <v>5</v>
      </c>
      <c r="J410">
        <v>54</v>
      </c>
      <c r="K410">
        <v>7</v>
      </c>
      <c r="L410" t="inlineStr">
        <is>
          <t>short-drama</t>
        </is>
      </c>
      <c r="M410" t="inlineStr">
        <is>
          <t>complete</t>
        </is>
      </c>
      <c r="N410"/>
      <c r="O410" t="inlineStr">
        <is>
          <t>SDRUN-20261008-102852</t>
        </is>
      </c>
      <c r="P410" s="3">
        <v>46303.546585648146</v>
      </c>
      <c r="Q410" t="inlineStr">
        <is>
          <t>SR-000357</t>
        </is>
      </c>
      <c r="R410" t="inlineStr">
        <is>
          <t>dramavault163</t>
        </is>
      </c>
      <c r="S410" t="inlineStr">
        <is>
          <t>#ThatPrinceIsAGirlThePrincessAndHerGrandKing  One human prince betrayed their greatest secret—and turned a powerful king into the monster everyone now fears. 🌑🔥 ✨ Download the MoboReels app. 👉 Copy the code [259KAN] and search it. 👀 A huge number of short dramas are waiting for you to explore. 🌈 #ShortDrama #FantasyRomance #DarkSecret #MoboReels</t>
        </is>
      </c>
    </row>
    <row r="411" ht="25.5" customHeight="1">
      <c r="A411" t="inlineStr">
        <is>
          <t>7686804040965016845</t>
        </is>
      </c>
      <c r="B411" s="3">
        <v>46283.73122685185</v>
      </c>
      <c r="C411" t="inlineStr">
        <is>
          <t>dramavault163</t>
        </is>
      </c>
      <c r="D411" s="4">
        <v>46303</v>
      </c>
      <c r="E411" s="3">
        <v>46303.437210648146</v>
      </c>
      <c r="F411" s="2" t="str">
        <f>=HYPERLINK("https://www.tiktok.com/@dramavault163/video/7686804040965016845", "https://www.tiktok.com/@dramavault163/video/7686804040965016845")</f>
        <v>https://www.tiktok.com/@dramavault163/video/7686804040965016845</v>
      </c>
      <c r="G411">
        <v>7089</v>
      </c>
      <c r="H411">
        <v>113</v>
      </c>
      <c r="I411">
        <v>1</v>
      </c>
      <c r="J411">
        <v>11</v>
      </c>
      <c r="K411">
        <v>1</v>
      </c>
      <c r="L411" t="inlineStr">
        <is>
          <t>short-drama</t>
        </is>
      </c>
      <c r="M411" t="inlineStr">
        <is>
          <t>complete</t>
        </is>
      </c>
      <c r="N411"/>
      <c r="O411" t="inlineStr">
        <is>
          <t>SDRUN-20261008-102852</t>
        </is>
      </c>
      <c r="P411" s="3">
        <v>46303.546585648146</v>
      </c>
      <c r="Q411" t="inlineStr">
        <is>
          <t>SR-000358</t>
        </is>
      </c>
      <c r="R411" t="inlineStr">
        <is>
          <t>dramavault163</t>
        </is>
      </c>
      <c r="S411" t="inlineStr">
        <is>
          <t>#ThatPrinceIsAGirlThePrincessAndHerGrandKing  Every escape attempt earns fifty lashes—but getting caught could reveal the prince’s most dangerous secret. 😨⚔️ ✨ Download the MoboReels app. 👉 Copy the code [259KAN] and search it. 👀 A huge number of short dramas are waiting for you to explore. 🌈 #ShortDrama #HiddenPrincess #ForbiddenRomance #MoboReels</t>
        </is>
      </c>
    </row>
    <row r="412" ht="25.5" customHeight="1">
      <c r="A412" t="inlineStr">
        <is>
          <t>7686706891841391885</t>
        </is>
      </c>
      <c r="B412" s="3">
        <v>46283.81527777778</v>
      </c>
      <c r="C412" t="inlineStr">
        <is>
          <t>ngphnggiang40</t>
        </is>
      </c>
      <c r="D412" s="4">
        <v>46303</v>
      </c>
      <c r="E412" s="3">
        <v>46303.437210648146</v>
      </c>
      <c r="F412" s="2" t="str">
        <f>=HYPERLINK("https://www.tiktok.com/@ngphnggiang40/video/7686706891841391885", "https://www.tiktok.com/@ngphnggiang40/video/7686706891841391885")</f>
        <v>https://www.tiktok.com/@ngphnggiang40/video/7686706891841391885</v>
      </c>
      <c r="G412">
        <v>3012</v>
      </c>
      <c r="H412">
        <v>19</v>
      </c>
      <c r="I412">
        <v>0</v>
      </c>
      <c r="J412">
        <v>8</v>
      </c>
      <c r="K412">
        <v>0</v>
      </c>
      <c r="L412" t="inlineStr">
        <is>
          <t>short-drama</t>
        </is>
      </c>
      <c r="M412" t="inlineStr">
        <is>
          <t>complete</t>
        </is>
      </c>
      <c r="N412"/>
      <c r="O412" t="inlineStr">
        <is>
          <t>SDRUN-20261008-102852</t>
        </is>
      </c>
      <c r="P412" s="3">
        <v>46303.546585648146</v>
      </c>
      <c r="Q412" t="inlineStr">
        <is>
          <t>SR-000532</t>
        </is>
      </c>
      <c r="R412" t="inlineStr">
        <is>
          <t>VoidFaic</t>
        </is>
      </c>
      <c r="S412" t="inlineStr">
        <is>
          <t>Part 1 | The Wolfless Outcast Who Saved the Princess (Dragonblood Alpha) Everyone calls Kyle a powerless nobody—but the princess knows he is the mysterious stranger who saved her life. ✨ Download the ReelShort app. 👉 Copy the code [4693919] and search it. #DragonbloodAlpha #ShortDrama #WerewolfDrama #FantasyRomance #HiddenPower</t>
        </is>
      </c>
    </row>
    <row r="413" ht="25.5" customHeight="1">
      <c r="A413" t="inlineStr">
        <is>
          <t>7686772499694013709</t>
        </is>
      </c>
      <c r="B413" s="3">
        <v>46283.82638888889</v>
      </c>
      <c r="C413" t="inlineStr">
        <is>
          <t>dramadetour0</t>
        </is>
      </c>
      <c r="D413" s="4">
        <v>46303</v>
      </c>
      <c r="E413" s="3">
        <v>46303.437210648146</v>
      </c>
      <c r="F413" s="2" t="str">
        <f>=HYPERLINK("https://www.tiktok.com/@dramadetour0/video/7686772499694013709", "https://www.tiktok.com/@dramadetour0/video/7686772499694013709")</f>
        <v>https://www.tiktok.com/@dramadetour0/video/7686772499694013709</v>
      </c>
      <c r="G413">
        <v>898</v>
      </c>
      <c r="H413">
        <v>1</v>
      </c>
      <c r="I413">
        <v>0</v>
      </c>
      <c r="J413">
        <v>1</v>
      </c>
      <c r="K413">
        <v>0</v>
      </c>
      <c r="L413" t="inlineStr">
        <is>
          <t>short-drama</t>
        </is>
      </c>
      <c r="M413" t="inlineStr">
        <is>
          <t>complete</t>
        </is>
      </c>
      <c r="N413"/>
      <c r="O413" t="inlineStr">
        <is>
          <t>SDRUN-20261008-102852</t>
        </is>
      </c>
      <c r="P413" s="3">
        <v>46303.546585648146</v>
      </c>
      <c r="Q413" t="inlineStr">
        <is>
          <t>SR-000538</t>
        </is>
      </c>
      <c r="R413" t="inlineStr">
        <is>
          <t>dramadetour0</t>
        </is>
      </c>
      <c r="S413" t="inlineStr">
        <is>
          <t xml:space="preserve">The two people she trusted most planned her downfall. 🌟 Continue the story here 👉🏻 📲 Find the full series on the "dramabox" app 🔍 Look up "vfb59", to enjoy every episode✨! #Dramabox #ShortDrama #SkyLion #aidrama #dramaseries </t>
        </is>
      </c>
    </row>
    <row r="414" ht="25.5" customHeight="1">
      <c r="A414" t="inlineStr">
        <is>
          <t>7686758464621808909</t>
        </is>
      </c>
      <c r="B414" s="3">
        <v>46283.82847222222</v>
      </c>
      <c r="C414" t="inlineStr">
        <is>
          <t>ngphnggiang40</t>
        </is>
      </c>
      <c r="D414" s="4">
        <v>46303</v>
      </c>
      <c r="E414" s="3">
        <v>46303.437210648146</v>
      </c>
      <c r="F414" s="2" t="str">
        <f>=HYPERLINK("https://www.tiktok.com/@ngphnggiang40/video/7686758464621808909", "https://www.tiktok.com/@ngphnggiang40/video/7686758464621808909")</f>
        <v>https://www.tiktok.com/@ngphnggiang40/video/7686758464621808909</v>
      </c>
      <c r="G414">
        <v>1505</v>
      </c>
      <c r="H414">
        <v>5</v>
      </c>
      <c r="I414">
        <v>0</v>
      </c>
      <c r="J414">
        <v>2</v>
      </c>
      <c r="K414">
        <v>0</v>
      </c>
      <c r="L414" t="inlineStr">
        <is>
          <t>short-drama</t>
        </is>
      </c>
      <c r="M414" t="inlineStr">
        <is>
          <t>complete</t>
        </is>
      </c>
      <c r="N414"/>
      <c r="O414" t="inlineStr">
        <is>
          <t>SDRUN-20261008-102852</t>
        </is>
      </c>
      <c r="P414" s="3">
        <v>46303.546585648146</v>
      </c>
      <c r="Q414" t="inlineStr">
        <is>
          <t>SR-000533</t>
        </is>
      </c>
      <c r="R414" t="inlineStr">
        <is>
          <t>VoidFaic</t>
        </is>
      </c>
      <c r="S414" t="inlineStr">
        <is>
          <t>Part 1 | The Promise | A Promise to My Fallen Brother A fallen soldier’s final request binds his brother to a promise—protect the family he left behind, no matter the cost. ✨ Download the ReelShort app. 👉 Copy the code [4694912] and search it. #Drama #AIDrama #ShortDrama #MilitaryDrama #FamilyDrama</t>
        </is>
      </c>
    </row>
    <row r="415" ht="25.5" customHeight="1">
      <c r="A415" t="inlineStr">
        <is>
          <t>7686757045655145759</t>
        </is>
      </c>
      <c r="B415" s="3">
        <v>46283.833333333336</v>
      </c>
      <c r="C415" t="inlineStr">
        <is>
          <t>jolienqaq</t>
        </is>
      </c>
      <c r="D415" s="4">
        <v>46303</v>
      </c>
      <c r="E415" s="3">
        <v>46303.437210648146</v>
      </c>
      <c r="F415" s="2" t="str">
        <f>=HYPERLINK("https://www.tiktok.com/@jolienqaq/video/7686757045655145759", "https://www.tiktok.com/@jolienqaq/video/7686757045655145759")</f>
        <v>https://www.tiktok.com/@jolienqaq/video/7686757045655145759</v>
      </c>
      <c r="G415">
        <v>1917</v>
      </c>
      <c r="H415">
        <v>18</v>
      </c>
      <c r="I415">
        <v>0</v>
      </c>
      <c r="J415">
        <v>13</v>
      </c>
      <c r="K415">
        <v>0</v>
      </c>
      <c r="L415" t="inlineStr">
        <is>
          <t>short-drama</t>
        </is>
      </c>
      <c r="M415" t="inlineStr">
        <is>
          <t>complete</t>
        </is>
      </c>
      <c r="N415"/>
      <c r="O415" t="inlineStr">
        <is>
          <t>SDRUN-20261008-102852</t>
        </is>
      </c>
      <c r="P415" s="3">
        <v>46303.546585648146</v>
      </c>
      <c r="Q415" t="inlineStr">
        <is>
          <t>SR-000368</t>
        </is>
      </c>
      <c r="R415" t="inlineStr">
        <is>
          <t>jolienqaq</t>
        </is>
      </c>
      <c r="S415" t="inlineStr">
        <is>
          <t>Part 1 | Hunter's Prey Full series link in bio His servant disguise fools everyone except the vampire who can smell his humanity—and the dagger hidden under his arm.  Watch the full series: https://reelslink.com/cps/GhQMS4 ✨ Download the ReelShort app. 👉 Copy the code [4694722] and search it. #HuntersPrey #ReelShort #BLDrama #VampireRomance #ShortDrama</t>
        </is>
      </c>
    </row>
    <row r="416" ht="25.5" customHeight="1">
      <c r="A416" t="inlineStr">
        <is>
          <t>7686799389930573069</t>
        </is>
      </c>
      <c r="B416" s="3">
        <v>46283.89166666667</v>
      </c>
      <c r="C416" t="inlineStr">
        <is>
          <t>dramaexpedition</t>
        </is>
      </c>
      <c r="D416" s="4">
        <v>46303</v>
      </c>
      <c r="E416" s="3">
        <v>46303.437210648146</v>
      </c>
      <c r="F416" s="2" t="str">
        <f>=HYPERLINK("https://www.tiktok.com/@dramaexpedition/video/7686799389930573069", "https://www.tiktok.com/@dramaexpedition/video/7686799389930573069")</f>
        <v>https://www.tiktok.com/@dramaexpedition/video/7686799389930573069</v>
      </c>
      <c r="G416">
        <v>3492</v>
      </c>
      <c r="H416">
        <v>32</v>
      </c>
      <c r="I416">
        <v>1</v>
      </c>
      <c r="J416">
        <v>7</v>
      </c>
      <c r="K416">
        <v>1</v>
      </c>
      <c r="L416" t="inlineStr">
        <is>
          <t>short-drama</t>
        </is>
      </c>
      <c r="M416" t="inlineStr">
        <is>
          <t>complete</t>
        </is>
      </c>
      <c r="N416"/>
      <c r="O416" t="inlineStr">
        <is>
          <t>SDRUN-20261008-102852</t>
        </is>
      </c>
      <c r="P416" s="3">
        <v>46303.546585648146</v>
      </c>
      <c r="Q416" t="inlineStr">
        <is>
          <t>SR-000374</t>
        </is>
      </c>
      <c r="R416" t="inlineStr">
        <is>
          <t>dramaexpedition</t>
        </is>
      </c>
      <c r="S416" t="inlineStr">
        <is>
          <t>Part 1 | My X-Ray Vision Sees Right Through You Full series link in bio The robber chose a hostage whose weakness he could see. Watch the full series: https://reelslink.com/cps/4Youn9 ✨ Download the ReelShort app.  👉 Copy the code [4696795] and search it. #XRayVision #drama #HiddenBillionaire #ActionDrama #ShortDrama</t>
        </is>
      </c>
    </row>
    <row r="417" ht="25.5" customHeight="1">
      <c r="A417" t="inlineStr">
        <is>
          <t>7686757477530045727</t>
        </is>
      </c>
      <c r="B417" s="3">
        <v>46283.916666666664</v>
      </c>
      <c r="C417" t="inlineStr">
        <is>
          <t>jolienqaq</t>
        </is>
      </c>
      <c r="D417" s="4">
        <v>46303</v>
      </c>
      <c r="E417" s="3">
        <v>46303.437210648146</v>
      </c>
      <c r="F417" s="2" t="str">
        <f>=HYPERLINK("https://www.tiktok.com/@jolienqaq/video/7686757477530045727", "https://www.tiktok.com/@jolienqaq/video/7686757477530045727")</f>
        <v>https://www.tiktok.com/@jolienqaq/video/7686757477530045727</v>
      </c>
      <c r="G417">
        <v>892</v>
      </c>
      <c r="H417">
        <v>9</v>
      </c>
      <c r="I417">
        <v>0</v>
      </c>
      <c r="J417">
        <v>5</v>
      </c>
      <c r="K417">
        <v>0</v>
      </c>
      <c r="L417" t="inlineStr">
        <is>
          <t>short-drama</t>
        </is>
      </c>
      <c r="M417" t="inlineStr">
        <is>
          <t>complete</t>
        </is>
      </c>
      <c r="N417"/>
      <c r="O417" t="inlineStr">
        <is>
          <t>SDRUN-20261008-102852</t>
        </is>
      </c>
      <c r="P417" s="3">
        <v>46303.546585648146</v>
      </c>
      <c r="Q417" t="inlineStr">
        <is>
          <t>SR-000369</t>
        </is>
      </c>
      <c r="R417" t="inlineStr">
        <is>
          <t>jolienqaq</t>
        </is>
      </c>
      <c r="S417" t="inlineStr">
        <is>
          <t>Part 2 | Hunter's Prey Full series link in bio Dracula's blood is turning the hunter into a monster, and the only vampire with the antidote wants something in return. Watch the full series: https://reelslink.com/cps/GhQMS4 ✨ Download the ReelShort app. 👉 Copy the code [4694722] and search it. #shortdrama #ReelShort #BLDrama #DarkRomance #VampireDrama</t>
        </is>
      </c>
    </row>
    <row r="418" ht="25.5" customHeight="1">
      <c r="A418" t="inlineStr">
        <is>
          <t>7686776226492534030</t>
        </is>
      </c>
      <c r="B418" s="3">
        <v>46283.91736111111</v>
      </c>
      <c r="C418" t="inlineStr">
        <is>
          <t>lthung263</t>
        </is>
      </c>
      <c r="D418" s="4">
        <v>46303</v>
      </c>
      <c r="E418" s="3">
        <v>46303.437210648146</v>
      </c>
      <c r="F418" s="2" t="str">
        <f>=HYPERLINK("https://www.tiktok.com/@lthung263/video/7686776226492534030", "https://www.tiktok.com/@lthung263/video/7686776226492534030")</f>
        <v>https://www.tiktok.com/@lthung263/video/7686776226492534030</v>
      </c>
      <c r="G418">
        <v>904</v>
      </c>
      <c r="H418">
        <v>23</v>
      </c>
      <c r="I418">
        <v>0</v>
      </c>
      <c r="J418">
        <v>4</v>
      </c>
      <c r="K418">
        <v>0</v>
      </c>
      <c r="L418" t="inlineStr">
        <is>
          <t>short-drama</t>
        </is>
      </c>
      <c r="M418" t="inlineStr">
        <is>
          <t>complete</t>
        </is>
      </c>
      <c r="N418"/>
      <c r="O418" t="inlineStr">
        <is>
          <t>SDRUN-20261008-102852</t>
        </is>
      </c>
      <c r="P418" s="3">
        <v>46303.546585648146</v>
      </c>
      <c r="Q418" t="inlineStr">
        <is>
          <t>SR-000503</t>
        </is>
      </c>
      <c r="R418" t="inlineStr">
        <is>
          <t>Flexlthung</t>
        </is>
      </c>
      <c r="S418" t="inlineStr">
        <is>
          <t>Part 1 | I Crashed His Wedding With My Sister's Coffin She storms into her brother-in-law’s wedding carrying her twin sister’s coffin—and demands that everyone responsible for her death kneel and confess. ✨ Download the DramaBox app. 👉 Copy the code [vfb34] and search it. #Drama #ShortDrama #RevengeDrama #TwinSisters #WeddingRevenge</t>
        </is>
      </c>
    </row>
    <row r="419" ht="25.5" customHeight="1">
      <c r="A419" t="inlineStr">
        <is>
          <t>7686758149008805150</t>
        </is>
      </c>
      <c r="B419" s="3">
        <v>46283.958333333336</v>
      </c>
      <c r="C419" t="inlineStr">
        <is>
          <t>jolienqaq</t>
        </is>
      </c>
      <c r="D419" s="4">
        <v>46303</v>
      </c>
      <c r="E419" s="3">
        <v>46303.437210648146</v>
      </c>
      <c r="F419" s="2" t="str">
        <f>=HYPERLINK("https://www.tiktok.com/@jolienqaq/video/7686758149008805150", "https://www.tiktok.com/@jolienqaq/video/7686758149008805150")</f>
        <v>https://www.tiktok.com/@jolienqaq/video/7686758149008805150</v>
      </c>
      <c r="G419">
        <v>943</v>
      </c>
      <c r="H419">
        <v>17</v>
      </c>
      <c r="I419">
        <v>0</v>
      </c>
      <c r="J419">
        <v>5</v>
      </c>
      <c r="K419">
        <v>0</v>
      </c>
      <c r="L419" t="inlineStr">
        <is>
          <t>short-drama</t>
        </is>
      </c>
      <c r="M419" t="inlineStr">
        <is>
          <t>complete</t>
        </is>
      </c>
      <c r="N419"/>
      <c r="O419" t="inlineStr">
        <is>
          <t>SDRUN-20261008-102852</t>
        </is>
      </c>
      <c r="P419" s="3">
        <v>46303.546585648146</v>
      </c>
      <c r="Q419" t="inlineStr">
        <is>
          <t>SR-000370</t>
        </is>
      </c>
      <c r="R419" t="inlineStr">
        <is>
          <t>jolienqaq</t>
        </is>
      </c>
      <c r="S419" t="inlineStr">
        <is>
          <t xml:space="preserve">Part 3 | Hunter's Prey Full series link in bio The council suspects the blood servant is an assassin and orders him stripped in public—but Aion refuses to let them touch what is his. Watch the full series: https://reelslink.com/cps/GhQMS4 ✨ Download the ReelShort app. 👉 Copy the code [4694722] and search it. #HuntersPrey #ReelShort #BLDrama #ProtectiveVampire #shortdrama </t>
        </is>
      </c>
    </row>
    <row r="420" ht="25.5" customHeight="1">
      <c r="A420" t="inlineStr">
        <is>
          <t>7686779148752129293</t>
        </is>
      </c>
      <c r="B420" s="3">
        <v>46283.95972222222</v>
      </c>
      <c r="C420" t="inlineStr">
        <is>
          <t>lthung263</t>
        </is>
      </c>
      <c r="D420" s="4">
        <v>46303</v>
      </c>
      <c r="E420" s="3">
        <v>46303.437210648146</v>
      </c>
      <c r="F420" s="2" t="str">
        <f>=HYPERLINK("https://www.tiktok.com/@lthung263/video/7686779148752129293", "https://www.tiktok.com/@lthung263/video/7686779148752129293")</f>
        <v>https://www.tiktok.com/@lthung263/video/7686779148752129293</v>
      </c>
      <c r="G420">
        <v>327</v>
      </c>
      <c r="H420">
        <v>20</v>
      </c>
      <c r="I420">
        <v>0</v>
      </c>
      <c r="J420">
        <v>9</v>
      </c>
      <c r="K420">
        <v>0</v>
      </c>
      <c r="L420" t="inlineStr">
        <is>
          <t>short-drama</t>
        </is>
      </c>
      <c r="M420" t="inlineStr">
        <is>
          <t>complete</t>
        </is>
      </c>
      <c r="N420"/>
      <c r="O420" t="inlineStr">
        <is>
          <t>SDRUN-20261008-102852</t>
        </is>
      </c>
      <c r="P420" s="3">
        <v>46303.546585648146</v>
      </c>
      <c r="Q420" t="inlineStr">
        <is>
          <t>SR-000504</t>
        </is>
      </c>
      <c r="R420" t="inlineStr">
        <is>
          <t>Flexlthung</t>
        </is>
      </c>
      <c r="S420" t="inlineStr">
        <is>
          <t>Part 2 | I Crashed His Wedding With My Sister's Coffin She sacrificed her powers to save his life, only to be betrayed, humiliated, and driven to her death by the man who once promised to protect her. ✨ Download the DramaBox app. 👉 Copy the code [vfb34] and search it. #Drama #ShortDrama #Betrayal #TragicLove #RevengeDrama</t>
        </is>
      </c>
    </row>
    <row r="421" ht="25.5" customHeight="1">
      <c r="A421" t="inlineStr">
        <is>
          <t>7686789820131151118</t>
        </is>
      </c>
      <c r="B421" s="3">
        <v>46283.96875</v>
      </c>
      <c r="C421" t="inlineStr">
        <is>
          <t>dramaclips0364</t>
        </is>
      </c>
      <c r="D421" s="4">
        <v>46303</v>
      </c>
      <c r="E421" s="3">
        <v>46303.437210648146</v>
      </c>
      <c r="F421" s="2" t="str">
        <f>=HYPERLINK("https://www.tiktok.com/@dramaclips0364/video/7686789820131151118", "https://www.tiktok.com/@dramaclips0364/video/7686789820131151118")</f>
        <v>https://www.tiktok.com/@dramaclips0364/video/7686789820131151118</v>
      </c>
      <c r="G421">
        <v>3429</v>
      </c>
      <c r="H421">
        <v>21</v>
      </c>
      <c r="I421">
        <v>0</v>
      </c>
      <c r="J421">
        <v>8</v>
      </c>
      <c r="K421">
        <v>1</v>
      </c>
      <c r="L421" t="inlineStr">
        <is>
          <t>short-drama</t>
        </is>
      </c>
      <c r="M421" t="inlineStr">
        <is>
          <t>complete</t>
        </is>
      </c>
      <c r="N421"/>
      <c r="O421" t="inlineStr">
        <is>
          <t>SDRUN-20261008-102852</t>
        </is>
      </c>
      <c r="P421" s="3">
        <v>46303.546585648146</v>
      </c>
      <c r="Q421" t="inlineStr">
        <is>
          <t>SR-000349</t>
        </is>
      </c>
      <c r="R421" t="inlineStr">
        <is>
          <t>dramaclips0364</t>
        </is>
      </c>
      <c r="S421" t="inlineStr">
        <is>
          <t>They rejected every woman in the kingdom—until a fearless wild Omega walked in and awakened an ancient bloodline. 🐺🔥 🌟 Continue the story here 👉 Find the full series on “ReelShort” 🔍 Look up “4696227” ✨ #ShortDrama #WerewolfRomance #AlphaMale #FatedMates #ReelShort</t>
        </is>
      </c>
    </row>
    <row r="422" ht="25.5" customHeight="1">
      <c r="A422" t="inlineStr">
        <is>
          <t>7686705152090213662</t>
        </is>
      </c>
      <c r="B422" s="3">
        <v>46283.97430555556</v>
      </c>
      <c r="C422" t="inlineStr">
        <is>
          <t>hnlinhthng9678</t>
        </is>
      </c>
      <c r="D422" s="4">
        <v>46303</v>
      </c>
      <c r="E422" s="3">
        <v>46303.437210648146</v>
      </c>
      <c r="F422" s="2" t="str">
        <f>=HYPERLINK("https://www.tiktok.com/@hnlinhthng9678/video/7686705152090213662", "https://www.tiktok.com/@hnlinhthng9678/video/7686705152090213662")</f>
        <v>https://www.tiktok.com/@hnlinhthng9678/video/7686705152090213662</v>
      </c>
      <c r="G422">
        <v>175</v>
      </c>
      <c r="H422">
        <v>3</v>
      </c>
      <c r="I422">
        <v>0</v>
      </c>
      <c r="J422">
        <v>2</v>
      </c>
      <c r="K422">
        <v>0</v>
      </c>
      <c r="L422" t="inlineStr">
        <is>
          <t>short-drama</t>
        </is>
      </c>
      <c r="M422" t="inlineStr">
        <is>
          <t>complete</t>
        </is>
      </c>
      <c r="N422"/>
      <c r="O422" t="inlineStr">
        <is>
          <t>SDRUN-20261008-102852</t>
        </is>
      </c>
      <c r="P422" s="3">
        <v>46303.546585648146</v>
      </c>
      <c r="Q422" t="inlineStr">
        <is>
          <t>SR-000365</t>
        </is>
      </c>
      <c r="R422" t="inlineStr">
        <is>
          <t>NeonHlin</t>
        </is>
      </c>
      <c r="S422" t="inlineStr">
        <is>
          <t>The church failed to destroy a dangerous billionaire—so they offer her as his bride and threaten her with death. 😳🔥 🌟 Continue the story here 👉 Find the full series on “ReelShort” 🔍 Look up “4676452” ✨ #ShortDrama #ForcedMarriage #BillionaireRomance #DramaSeries #ReelShort</t>
        </is>
      </c>
    </row>
    <row r="423" ht="25.5" customHeight="1">
      <c r="A423" t="inlineStr">
        <is>
          <t>7686433923689139470</t>
        </is>
      </c>
      <c r="B423" s="3">
        <v>46283.981944444444</v>
      </c>
      <c r="C423" t="inlineStr">
        <is>
          <t>plottwistclips11</t>
        </is>
      </c>
      <c r="D423" s="4">
        <v>46288</v>
      </c>
      <c r="E423" s="3">
        <v>46288.00881944445</v>
      </c>
      <c r="F423" s="2" t="str">
        <f>=HYPERLINK("https://www.tiktok.com/@shirley5276973/video/7686433923689139470", "https://www.tiktok.com/@shirley5276973/video/7686433923689139470")</f>
        <v>https://www.tiktok.com/@shirley5276973/video/7686433923689139470</v>
      </c>
      <c r="G423">
        <v>2</v>
      </c>
      <c r="H423">
        <v>0</v>
      </c>
      <c r="I423">
        <v>0</v>
      </c>
      <c r="J423">
        <v>0</v>
      </c>
      <c r="K423">
        <v>0</v>
      </c>
      <c r="L423" t="inlineStr">
        <is>
          <t>short-drama</t>
        </is>
      </c>
      <c r="M423" t="inlineStr">
        <is>
          <t>complete</t>
        </is>
      </c>
      <c r="N423"/>
      <c r="O423" t="inlineStr">
        <is>
          <t>SDRUN-20260923-001209</t>
        </is>
      </c>
      <c r="P423" s="3">
        <v>46288.0516087963</v>
      </c>
      <c r="Q423" t="inlineStr">
        <is>
          <t>SR-000362</t>
        </is>
      </c>
      <c r="R423" t="inlineStr">
        <is>
          <t>plottwistclips11</t>
        </is>
      </c>
      <c r="S423" t="inlineStr">
        <is>
          <t>Haunted by the battlefield, he accepts the one job his father taught him to hate. 💔🪖 🌟 Continue the story here 👉 Find the full series on “ReelShort” 🔍 Look up “4492287” ✨ #ShortDrama #BLDrama #TraumaRecovery #EmotionalDrama #ReelShort</t>
        </is>
      </c>
    </row>
    <row r="424" ht="25.5" customHeight="1">
      <c r="A424" t="inlineStr">
        <is>
          <t>7686773298943823135</t>
        </is>
      </c>
      <c r="B424" s="3">
        <v>46283.986805555556</v>
      </c>
      <c r="C424" t="inlineStr">
        <is>
          <t>shirley5278789</t>
        </is>
      </c>
      <c r="D424" s="4">
        <v>46303</v>
      </c>
      <c r="E424" s="3">
        <v>46303.437210648146</v>
      </c>
      <c r="F424" s="2" t="str">
        <f>=HYPERLINK("https://www.tiktok.com/@shirley5278789/video/7686773298943823135", "https://www.tiktok.com/@shirley5278789/video/7686773298943823135")</f>
        <v>https://www.tiktok.com/@shirley5278789/video/7686773298943823135</v>
      </c>
      <c r="G424">
        <v>1870</v>
      </c>
      <c r="H424">
        <v>4</v>
      </c>
      <c r="I424">
        <v>0</v>
      </c>
      <c r="J424">
        <v>1</v>
      </c>
      <c r="K424">
        <v>0</v>
      </c>
      <c r="L424" t="inlineStr">
        <is>
          <t>short-drama</t>
        </is>
      </c>
      <c r="M424" t="inlineStr">
        <is>
          <t>complete</t>
        </is>
      </c>
      <c r="N424"/>
      <c r="O424" t="inlineStr">
        <is>
          <t>SDRUN-20261008-102852</t>
        </is>
      </c>
      <c r="P424" s="3">
        <v>46303.546585648146</v>
      </c>
      <c r="Q424" t="inlineStr">
        <is>
          <t>SR-000385</t>
        </is>
      </c>
      <c r="R424" t="inlineStr">
        <is>
          <t>shirley5278789</t>
        </is>
      </c>
      <c r="S424" t="inlineStr">
        <is>
          <t>武裝劫匪威脅沉默寡言的轉學生，卻不知道他的超級透視眼早已看穿他們所有弱點。🔥👀   🌟 精彩劇情繼續   👉 前往「ReelShort」觀看完整劇集   🔍 搜尋推薦碼「4694903」✨   #短劇 #超能力 #逆襲 #隱藏身份 #ReelShort</t>
        </is>
      </c>
    </row>
    <row r="425" ht="25.5" customHeight="1">
      <c r="A425" t="inlineStr">
        <is>
          <t>7686774701577850125</t>
        </is>
      </c>
      <c r="B425" s="3">
        <v>46283.99791666667</v>
      </c>
      <c r="C425" t="inlineStr">
        <is>
          <t>dramadetour0</t>
        </is>
      </c>
      <c r="D425" s="4">
        <v>46303</v>
      </c>
      <c r="E425" s="3">
        <v>46303.437210648146</v>
      </c>
      <c r="F425" s="2" t="str">
        <f>=HYPERLINK("https://www.tiktok.com/@dramadetour0/video/7686774701577850125", "https://www.tiktok.com/@dramadetour0/video/7686774701577850125")</f>
        <v>https://www.tiktok.com/@dramadetour0/video/7686774701577850125</v>
      </c>
      <c r="G425">
        <v>939</v>
      </c>
      <c r="H425">
        <v>20</v>
      </c>
      <c r="I425">
        <v>0</v>
      </c>
      <c r="J425">
        <v>5</v>
      </c>
      <c r="K425">
        <v>0</v>
      </c>
      <c r="L425" t="inlineStr">
        <is>
          <t>short-drama</t>
        </is>
      </c>
      <c r="M425" t="inlineStr">
        <is>
          <t>complete</t>
        </is>
      </c>
      <c r="N425"/>
      <c r="O425" t="inlineStr">
        <is>
          <t>SDRUN-20261008-102852</t>
        </is>
      </c>
      <c r="P425" s="3">
        <v>46303.546585648146</v>
      </c>
      <c r="Q425" t="inlineStr">
        <is>
          <t>SR-000539</t>
        </is>
      </c>
      <c r="R425" t="inlineStr">
        <is>
          <t>dramadetour0</t>
        </is>
      </c>
      <c r="S425" t="inlineStr">
        <is>
          <t xml:space="preserve">Everyone laughed when she chose the weakest beast. 🌟 Continue the story here 👉🏻 📲 Find the full series on the "dramabox" app 🔍 Look up "vfb59", to enjoy every episode✨! #Dramabox #ShortDrama #FantasyDrama #aidrama #dramatiktok </t>
        </is>
      </c>
    </row>
    <row r="426" ht="25.5" customHeight="1">
      <c r="A426" t="inlineStr">
        <is>
          <t>7686783578457279758</t>
        </is>
      </c>
      <c r="B426" s="3">
        <v>46284</v>
      </c>
      <c r="C426" t="inlineStr">
        <is>
          <t>dramadetour0</t>
        </is>
      </c>
      <c r="D426" s="4">
        <v>46303</v>
      </c>
      <c r="E426" s="3">
        <v>46303.437210648146</v>
      </c>
      <c r="F426" s="2" t="str">
        <f>=HYPERLINK("https://www.tiktok.com/@dramadetour0/video/7686783578457279758", "https://www.tiktok.com/@dramadetour0/video/7686783578457279758")</f>
        <v>https://www.tiktok.com/@dramadetour0/video/7686783578457279758</v>
      </c>
      <c r="G426">
        <v>5139</v>
      </c>
      <c r="H426">
        <v>17</v>
      </c>
      <c r="I426">
        <v>1</v>
      </c>
      <c r="J426">
        <v>6</v>
      </c>
      <c r="K426">
        <v>3</v>
      </c>
      <c r="L426" t="inlineStr">
        <is>
          <t>short-drama</t>
        </is>
      </c>
      <c r="M426" t="inlineStr">
        <is>
          <t>complete</t>
        </is>
      </c>
      <c r="N426"/>
      <c r="O426" t="inlineStr">
        <is>
          <t>SDRUN-20261008-102852</t>
        </is>
      </c>
      <c r="P426" s="3">
        <v>46303.546585648146</v>
      </c>
      <c r="Q426" t="inlineStr">
        <is>
          <t>SR-000540</t>
        </is>
      </c>
      <c r="R426" t="inlineStr">
        <is>
          <t>dramadetour0</t>
        </is>
      </c>
      <c r="S426" t="inlineStr">
        <is>
          <t xml:space="preserve">They bragged about the CEO in front of his real daughter. 🌟 Continue the story here 👉🏻 📲 Find the full series on the "dramabox" app 🔍 Look up "vfb65", to enjoy every episode✨! #Dramabox #ShortDrama #SecretHeiress #aidrama #dramaseries </t>
        </is>
      </c>
    </row>
    <row r="427" ht="25.5" customHeight="1">
      <c r="A427" t="inlineStr">
        <is>
          <t>7686778374777326862</t>
        </is>
      </c>
      <c r="B427" s="3">
        <v>46284.001388888886</v>
      </c>
      <c r="C427" t="inlineStr">
        <is>
          <t>lthung263</t>
        </is>
      </c>
      <c r="D427" s="4">
        <v>46303</v>
      </c>
      <c r="E427" s="3">
        <v>46303.437210648146</v>
      </c>
      <c r="F427" s="2" t="str">
        <f>=HYPERLINK("https://www.tiktok.com/@lthung263/video/7686778374777326862", "https://www.tiktok.com/@lthung263/video/7686778374777326862")</f>
        <v>https://www.tiktok.com/@lthung263/video/7686778374777326862</v>
      </c>
      <c r="G427">
        <v>526</v>
      </c>
      <c r="H427">
        <v>19</v>
      </c>
      <c r="I427">
        <v>0</v>
      </c>
      <c r="J427">
        <v>8</v>
      </c>
      <c r="K427">
        <v>0</v>
      </c>
      <c r="L427" t="inlineStr">
        <is>
          <t>short-drama</t>
        </is>
      </c>
      <c r="M427" t="inlineStr">
        <is>
          <t>complete</t>
        </is>
      </c>
      <c r="N427"/>
      <c r="O427" t="inlineStr">
        <is>
          <t>SDRUN-20261008-102852</t>
        </is>
      </c>
      <c r="P427" s="3">
        <v>46303.546585648146</v>
      </c>
      <c r="Q427" t="inlineStr">
        <is>
          <t>SR-000505</t>
        </is>
      </c>
      <c r="R427" t="inlineStr">
        <is>
          <t>Flexlthung</t>
        </is>
      </c>
      <c r="S427" t="inlineStr">
        <is>
          <t>Part 3 | I Crashed His Wedding With My Sister's Coffin He spent three years with his wife, yet he cannot even recognize the twin sister standing before him—until she unleashes her power to avenge the dead. ✨ Download the DramaBox app. 👉 Copy the code [vfb34] and search it. #Drama #ShortDrama #IdentityReveal #TwinSisters #FantasyRevenge</t>
        </is>
      </c>
    </row>
    <row r="428" ht="25.5" customHeight="1">
      <c r="A428" t="inlineStr">
        <is>
          <t>7686707262899113230</t>
        </is>
      </c>
      <c r="B428" s="3">
        <v>46284.0125</v>
      </c>
      <c r="C428" t="inlineStr">
        <is>
          <t>ngphnggiang40</t>
        </is>
      </c>
      <c r="D428" s="4">
        <v>46303</v>
      </c>
      <c r="E428" s="3">
        <v>46303.437210648146</v>
      </c>
      <c r="F428" s="2" t="str">
        <f>=HYPERLINK("https://www.tiktok.com/@ngphnggiang40/video/7686707262899113230", "https://www.tiktok.com/@ngphnggiang40/video/7686707262899113230")</f>
        <v>https://www.tiktok.com/@ngphnggiang40/video/7686707262899113230</v>
      </c>
      <c r="G428">
        <v>7689</v>
      </c>
      <c r="H428">
        <v>21</v>
      </c>
      <c r="I428">
        <v>0</v>
      </c>
      <c r="J428">
        <v>5</v>
      </c>
      <c r="K428">
        <v>0</v>
      </c>
      <c r="L428" t="inlineStr">
        <is>
          <t>short-drama</t>
        </is>
      </c>
      <c r="M428" t="inlineStr">
        <is>
          <t>complete</t>
        </is>
      </c>
      <c r="N428"/>
      <c r="O428" t="inlineStr">
        <is>
          <t>SDRUN-20261008-102852</t>
        </is>
      </c>
      <c r="P428" s="3">
        <v>46303.546585648146</v>
      </c>
      <c r="Q428" t="inlineStr">
        <is>
          <t>SR-000534</t>
        </is>
      </c>
      <c r="R428" t="inlineStr">
        <is>
          <t>VoidFaic</t>
        </is>
      </c>
      <c r="S428" t="inlineStr">
        <is>
          <t>Part 2 | The Mother Forced to Hide Her Son (Dragonblood Alpha) To keep her spiritless child alive, she buried the truth—never knowing he would return years later searching for his parents. ✨ Download the ReelShort app. 👉 Copy the code [4693919] and search it. #DragonbloodAlpha #ShortDrama #SecretChild #FamilyDrama #WerewolfDrama</t>
        </is>
      </c>
    </row>
    <row r="429" ht="25.5" customHeight="1">
      <c r="A429" t="inlineStr">
        <is>
          <t>7686758875575471374</t>
        </is>
      </c>
      <c r="B429" s="3">
        <v>46284.0375</v>
      </c>
      <c r="C429" t="inlineStr">
        <is>
          <t>ngphnggiang40</t>
        </is>
      </c>
      <c r="D429" s="4">
        <v>46303</v>
      </c>
      <c r="E429" s="3">
        <v>46303.437210648146</v>
      </c>
      <c r="F429" s="2" t="str">
        <f>=HYPERLINK("https://www.tiktok.com/@ngphnggiang40/video/7686758875575471374", "https://www.tiktok.com/@ngphnggiang40/video/7686758875575471374")</f>
        <v>https://www.tiktok.com/@ngphnggiang40/video/7686758875575471374</v>
      </c>
      <c r="G429">
        <v>1186</v>
      </c>
      <c r="H429">
        <v>4</v>
      </c>
      <c r="I429">
        <v>1</v>
      </c>
      <c r="J429">
        <v>0</v>
      </c>
      <c r="K429">
        <v>0</v>
      </c>
      <c r="L429" t="inlineStr">
        <is>
          <t>short-drama</t>
        </is>
      </c>
      <c r="M429" t="inlineStr">
        <is>
          <t>complete</t>
        </is>
      </c>
      <c r="N429"/>
      <c r="O429" t="inlineStr">
        <is>
          <t>SDRUN-20261008-102852</t>
        </is>
      </c>
      <c r="P429" s="3">
        <v>46303.546585648146</v>
      </c>
      <c r="Q429" t="inlineStr">
        <is>
          <t>SR-000535</t>
        </is>
      </c>
      <c r="R429" t="inlineStr">
        <is>
          <t>VoidFaic</t>
        </is>
      </c>
      <c r="S429" t="inlineStr">
        <is>
          <t>Part 2 | The Frame-Up | A Promise to My Fallen Brother Just as he begins uncovering the truth, a ruthless setup turns him into the prime suspect—and puts everyone he swore to protect in danger. ✨ Download the ReelShort app. 👉 Copy the code [4694912] and search it. #Drama #AIDrama #ShortDrama #Betrayal #SuspenseDrama</t>
        </is>
      </c>
    </row>
    <row r="430" ht="25.5" customHeight="1">
      <c r="A430" t="inlineStr">
        <is>
          <t>7686797638041177357</t>
        </is>
      </c>
      <c r="B430" s="3">
        <v>46284.05902777778</v>
      </c>
      <c r="C430" t="inlineStr">
        <is>
          <t>dramaexpedition</t>
        </is>
      </c>
      <c r="D430" s="4">
        <v>46303</v>
      </c>
      <c r="E430" s="3">
        <v>46303.437210648146</v>
      </c>
      <c r="F430" s="2" t="str">
        <f>=HYPERLINK("https://www.tiktok.com/@dramaexpedition/video/7686797638041177357", "https://www.tiktok.com/@dramaexpedition/video/7686797638041177357")</f>
        <v>https://www.tiktok.com/@dramaexpedition/video/7686797638041177357</v>
      </c>
      <c r="G430">
        <v>5723</v>
      </c>
      <c r="H430">
        <v>94</v>
      </c>
      <c r="I430">
        <v>1</v>
      </c>
      <c r="J430">
        <v>29</v>
      </c>
      <c r="K430">
        <v>5</v>
      </c>
      <c r="L430" t="inlineStr">
        <is>
          <t>short-drama</t>
        </is>
      </c>
      <c r="M430" t="inlineStr">
        <is>
          <t>complete</t>
        </is>
      </c>
      <c r="N430"/>
      <c r="O430" t="inlineStr">
        <is>
          <t>SDRUN-20261008-102852</t>
        </is>
      </c>
      <c r="P430" s="3">
        <v>46303.546585648146</v>
      </c>
      <c r="Q430" t="inlineStr">
        <is>
          <t>SR-000375</t>
        </is>
      </c>
      <c r="R430" t="inlineStr">
        <is>
          <t>dramaexpedition</t>
        </is>
      </c>
      <c r="S430" t="inlineStr">
        <is>
          <t>Part 2 | My X-Ray Vision Sees Right Through You Full series link in bio She asked him to prove his X-ray vision. Watch the full series: https://reelslink.com/cps/4Youn9 ✨ Download the ReelShort app. 👉 Copy the code [4696795] and search it. #XRayVision #ReelShort #drama #TeenRomance #ShortDrama</t>
        </is>
      </c>
    </row>
    <row r="431" ht="25.5" customHeight="1">
      <c r="A431" t="inlineStr">
        <is>
          <t>7686787257428167949</t>
        </is>
      </c>
      <c r="B431" s="3">
        <v>46284.10277777778</v>
      </c>
      <c r="C431" t="inlineStr">
        <is>
          <t>dramaclips0364</t>
        </is>
      </c>
      <c r="D431" s="4">
        <v>46303</v>
      </c>
      <c r="E431" s="3">
        <v>46303.437210648146</v>
      </c>
      <c r="F431" s="2" t="str">
        <f>=HYPERLINK("https://www.tiktok.com/@dramaclips0364/video/7686787257428167949", "https://www.tiktok.com/@dramaclips0364/video/7686787257428167949")</f>
        <v>https://www.tiktok.com/@dramaclips0364/video/7686787257428167949</v>
      </c>
      <c r="G431">
        <v>1774</v>
      </c>
      <c r="H431">
        <v>17</v>
      </c>
      <c r="I431">
        <v>0</v>
      </c>
      <c r="J431">
        <v>6</v>
      </c>
      <c r="K431">
        <v>1</v>
      </c>
      <c r="L431" t="inlineStr">
        <is>
          <t>short-drama</t>
        </is>
      </c>
      <c r="M431" t="inlineStr">
        <is>
          <t>complete</t>
        </is>
      </c>
      <c r="N431"/>
      <c r="O431" t="inlineStr">
        <is>
          <t>SDRUN-20261008-102852</t>
        </is>
      </c>
      <c r="P431" s="3">
        <v>46303.546585648146</v>
      </c>
      <c r="Q431" t="inlineStr">
        <is>
          <t>SR-000350</t>
        </is>
      </c>
      <c r="R431" t="inlineStr">
        <is>
          <t>dramaclips0364</t>
        </is>
      </c>
      <c r="S431" t="inlineStr">
        <is>
          <t>The heirless Alpha rejected his destined mate, so she tied him down and took control of fate herself. 😳🐺 🌟 Continue the story here 👉 Find the full series on “ReelShort” 🔍 Look up “4696227” ✨ #ShortDrama #AlphaRomance #EnemiesToLovers #FatedMates #ReelShort</t>
        </is>
      </c>
    </row>
    <row r="432" ht="25.5" customHeight="1">
      <c r="A432" t="inlineStr">
        <is>
          <t>7686773446419827999</t>
        </is>
      </c>
      <c r="B432" s="3">
        <v>46284.11597222222</v>
      </c>
      <c r="C432" t="inlineStr">
        <is>
          <t>shirley5278789</t>
        </is>
      </c>
      <c r="D432" s="4">
        <v>46303</v>
      </c>
      <c r="E432" s="3">
        <v>46303.437210648146</v>
      </c>
      <c r="F432" s="2" t="str">
        <f>=HYPERLINK("https://www.tiktok.com/@shirley5278789/video/7686773446419827999", "https://www.tiktok.com/@shirley5278789/video/7686773446419827999")</f>
        <v>https://www.tiktok.com/@shirley5278789/video/7686773446419827999</v>
      </c>
      <c r="G432">
        <v>602</v>
      </c>
      <c r="H432">
        <v>1</v>
      </c>
      <c r="I432">
        <v>0</v>
      </c>
      <c r="J432">
        <v>0</v>
      </c>
      <c r="K432">
        <v>0</v>
      </c>
      <c r="L432" t="inlineStr">
        <is>
          <t>short-drama</t>
        </is>
      </c>
      <c r="M432" t="inlineStr">
        <is>
          <t>complete</t>
        </is>
      </c>
      <c r="N432"/>
      <c r="O432" t="inlineStr">
        <is>
          <t>SDRUN-20261008-102852</t>
        </is>
      </c>
      <c r="P432" s="3">
        <v>46303.546585648146</v>
      </c>
      <c r="Q432" t="inlineStr">
        <is>
          <t>SR-000386</t>
        </is>
      </c>
      <c r="R432" t="inlineStr">
        <is>
          <t>shirley5278789</t>
        </is>
      </c>
      <c r="S432" t="inlineStr">
        <is>
          <t>她誤把他當成假男友，沒想到他竟看見了足以讓她在幾分鐘內喪命的危險。😳⚡   🌟 精彩劇情繼續   👉 前往「ReelShort」觀看完整劇集   🔍 搜尋推薦碼「4694903」✨   #短劇 #超能力 #假男友 #劇情反轉 #ReelShort</t>
        </is>
      </c>
    </row>
    <row r="433" ht="25.5" customHeight="1">
      <c r="A433" t="inlineStr">
        <is>
          <t>7686774482962337038</t>
        </is>
      </c>
      <c r="B433" s="3">
        <v>46284.123611111114</v>
      </c>
      <c r="C433" t="inlineStr">
        <is>
          <t>dramadetour0</t>
        </is>
      </c>
      <c r="D433" s="4">
        <v>46303</v>
      </c>
      <c r="E433" s="3">
        <v>46303.437210648146</v>
      </c>
      <c r="F433" s="2" t="str">
        <f>=HYPERLINK("https://www.tiktok.com/@dramadetour0/video/7686774482962337038", "https://www.tiktok.com/@dramadetour0/video/7686774482962337038")</f>
        <v>https://www.tiktok.com/@dramadetour0/video/7686774482962337038</v>
      </c>
      <c r="G433">
        <v>833</v>
      </c>
      <c r="H433">
        <v>19</v>
      </c>
      <c r="I433">
        <v>1</v>
      </c>
      <c r="J433">
        <v>3</v>
      </c>
      <c r="K433">
        <v>0</v>
      </c>
      <c r="L433" t="inlineStr">
        <is>
          <t>short-drama</t>
        </is>
      </c>
      <c r="M433" t="inlineStr">
        <is>
          <t>complete</t>
        </is>
      </c>
      <c r="N433"/>
      <c r="O433" t="inlineStr">
        <is>
          <t>SDRUN-20261008-102852</t>
        </is>
      </c>
      <c r="P433" s="3">
        <v>46303.546585648146</v>
      </c>
      <c r="Q433" t="inlineStr">
        <is>
          <t>SR-000541</t>
        </is>
      </c>
      <c r="R433" t="inlineStr">
        <is>
          <t>dramadetour0</t>
        </is>
      </c>
      <c r="S433" t="inlineStr">
        <is>
          <t xml:space="preserve">Her weak little puppy was hiding one irresistible secret. 🌟 Continue the story here 👉🏻 📲 Find the full series on the "dramabox" app 🔍 Look up "vfb59", to enjoy every episode✨! #Dramabox #ShortDrama #SkyLion #FantasyDrama #dramatiktok </t>
        </is>
      </c>
    </row>
    <row r="434" ht="25.5" customHeight="1">
      <c r="A434" t="inlineStr">
        <is>
          <t>7686705320424525086</t>
        </is>
      </c>
      <c r="B434" s="3">
        <v>46284.129166666666</v>
      </c>
      <c r="C434" t="inlineStr">
        <is>
          <t>hnlinhthng9678</t>
        </is>
      </c>
      <c r="D434" s="4">
        <v>46303</v>
      </c>
      <c r="E434" s="3">
        <v>46303.437210648146</v>
      </c>
      <c r="F434" s="2" t="str">
        <f>=HYPERLINK("https://www.tiktok.com/@hnlinhthng9678/video/7686705320424525086", "https://www.tiktok.com/@hnlinhthng9678/video/7686705320424525086")</f>
        <v>https://www.tiktok.com/@hnlinhthng9678/video/7686705320424525086</v>
      </c>
      <c r="G434">
        <v>174</v>
      </c>
      <c r="H434">
        <v>4</v>
      </c>
      <c r="I434">
        <v>0</v>
      </c>
      <c r="J434">
        <v>0</v>
      </c>
      <c r="K434">
        <v>0</v>
      </c>
      <c r="L434" t="inlineStr">
        <is>
          <t>short-drama</t>
        </is>
      </c>
      <c r="M434" t="inlineStr">
        <is>
          <t>complete</t>
        </is>
      </c>
      <c r="N434"/>
      <c r="O434" t="inlineStr">
        <is>
          <t>SDRUN-20261008-102852</t>
        </is>
      </c>
      <c r="P434" s="3">
        <v>46303.546585648146</v>
      </c>
      <c r="Q434" t="inlineStr">
        <is>
          <t>SR-000366</t>
        </is>
      </c>
      <c r="R434" t="inlineStr">
        <is>
          <t>NeonHlin</t>
        </is>
      </c>
      <c r="S434" t="inlineStr">
        <is>
          <t>She ties up the stranger sent to collect her—then learns he may be the only man willing to protect her. 🔥🖤 🌟 Continue the story here 👉 Find the full series on “ReelShort” 🔍 Look up “4676452” ✨ #ShortDrama #BodyguardRomance #DangerousLove #RomanceDrama #ReelShort</t>
        </is>
      </c>
    </row>
    <row r="435" ht="25.5" customHeight="1">
      <c r="A435" t="inlineStr">
        <is>
          <t>7686798306642595086</t>
        </is>
      </c>
      <c r="B435" s="3">
        <v>46284.143055555556</v>
      </c>
      <c r="C435" t="inlineStr">
        <is>
          <t>lthung263</t>
        </is>
      </c>
      <c r="D435" s="4">
        <v>46303</v>
      </c>
      <c r="E435" s="3">
        <v>46303.437210648146</v>
      </c>
      <c r="F435" s="2" t="str">
        <f>=HYPERLINK("https://www.tiktok.com/@lthung263/video/7686798306642595086", "https://www.tiktok.com/@lthung263/video/7686798306642595086")</f>
        <v>https://www.tiktok.com/@lthung263/video/7686798306642595086</v>
      </c>
      <c r="G435">
        <v>376</v>
      </c>
      <c r="H435">
        <v>4</v>
      </c>
      <c r="I435">
        <v>0</v>
      </c>
      <c r="J435">
        <v>1</v>
      </c>
      <c r="K435">
        <v>0</v>
      </c>
      <c r="L435" t="inlineStr">
        <is>
          <t>short-drama</t>
        </is>
      </c>
      <c r="M435" t="inlineStr">
        <is>
          <t>complete</t>
        </is>
      </c>
      <c r="N435"/>
      <c r="O435" t="inlineStr">
        <is>
          <t>SDRUN-20261008-102852</t>
        </is>
      </c>
      <c r="P435" s="3">
        <v>46303.546585648146</v>
      </c>
      <c r="Q435" t="inlineStr">
        <is>
          <t>SR-000506</t>
        </is>
      </c>
      <c r="R435" t="inlineStr">
        <is>
          <t>Flexlthung</t>
        </is>
      </c>
      <c r="S435" t="inlineStr">
        <is>
          <t>Part 1 | Betrayed by Her Boyfriend, She Turns to His Rival (Revenge Puck) She catches her boyfriend cheating with her roommate—but his greatest rival may have the perfect plan for revenge. ✨ Download the DramaBox app. 👉 Copy the code [vfe71] and search it. #Drama #ShortDrama #Betrayal #RevengeRomance #HockeyRomance</t>
        </is>
      </c>
    </row>
    <row r="436" ht="25.5" customHeight="1">
      <c r="A436" t="inlineStr">
        <is>
          <t>7686433951522557198</t>
        </is>
      </c>
      <c r="B436" s="3">
        <v>46284.16388888889</v>
      </c>
      <c r="C436" t="inlineStr">
        <is>
          <t>plottwistclips11</t>
        </is>
      </c>
      <c r="D436" s="4">
        <v>46288</v>
      </c>
      <c r="E436" s="3">
        <v>46288.00881944445</v>
      </c>
      <c r="F436" s="2" t="str">
        <f>=HYPERLINK("https://www.tiktok.com/@shirley5276973/video/7686433951522557198", "https://www.tiktok.com/@shirley5276973/video/7686433951522557198")</f>
        <v>https://www.tiktok.com/@shirley5276973/video/7686433951522557198</v>
      </c>
      <c r="G436">
        <v>15</v>
      </c>
      <c r="H436">
        <v>0</v>
      </c>
      <c r="I436">
        <v>0</v>
      </c>
      <c r="J436">
        <v>0</v>
      </c>
      <c r="K436">
        <v>0</v>
      </c>
      <c r="L436" t="inlineStr">
        <is>
          <t>short-drama</t>
        </is>
      </c>
      <c r="M436" t="inlineStr">
        <is>
          <t>complete</t>
        </is>
      </c>
      <c r="N436"/>
      <c r="O436" t="inlineStr">
        <is>
          <t>SDRUN-20260923-001209</t>
        </is>
      </c>
      <c r="P436" s="3">
        <v>46288.0516087963</v>
      </c>
      <c r="Q436" t="inlineStr">
        <is>
          <t>SR-000363</t>
        </is>
      </c>
      <c r="R436" t="inlineStr">
        <is>
          <t>plottwistclips11</t>
        </is>
      </c>
      <c r="S436" t="inlineStr">
        <is>
          <t>Armed thieves storm the club—but the new bodyguard arrives just before everything falls apart. 🔥💥 🌟 Continue the story here 👉 Find the full series on “ReelShort” 🔍 Look up “4492287” ✨ #ShortDrama #ActionDrama #Bodyguard #BLRomance #ReelShort</t>
        </is>
      </c>
    </row>
    <row r="437" ht="25.5" customHeight="1">
      <c r="A437" t="inlineStr">
        <is>
          <t>7686784778258910477</t>
        </is>
      </c>
      <c r="B437" s="3">
        <v>46284.21111111111</v>
      </c>
      <c r="C437" t="inlineStr">
        <is>
          <t>dramadetour0</t>
        </is>
      </c>
      <c r="D437" s="4">
        <v>46303</v>
      </c>
      <c r="E437" s="3">
        <v>46303.437210648146</v>
      </c>
      <c r="F437" s="2" t="str">
        <f>=HYPERLINK("https://www.tiktok.com/@dramadetour0/video/7686784778258910477", "https://www.tiktok.com/@dramadetour0/video/7686784778258910477")</f>
        <v>https://www.tiktok.com/@dramadetour0/video/7686784778258910477</v>
      </c>
      <c r="G437">
        <v>1626</v>
      </c>
      <c r="H437">
        <v>21</v>
      </c>
      <c r="I437">
        <v>0</v>
      </c>
      <c r="J437">
        <v>4</v>
      </c>
      <c r="K437">
        <v>1</v>
      </c>
      <c r="L437" t="inlineStr">
        <is>
          <t>short-drama</t>
        </is>
      </c>
      <c r="M437" t="inlineStr">
        <is>
          <t>complete</t>
        </is>
      </c>
      <c r="N437"/>
      <c r="O437" t="inlineStr">
        <is>
          <t>SDRUN-20261008-102852</t>
        </is>
      </c>
      <c r="P437" s="3">
        <v>46303.546585648146</v>
      </c>
      <c r="Q437" t="inlineStr">
        <is>
          <t>SR-000542</t>
        </is>
      </c>
      <c r="R437" t="inlineStr">
        <is>
          <t>dramadetour0</t>
        </is>
      </c>
      <c r="S437" t="inlineStr">
        <is>
          <t xml:space="preserve">They chose the one thing she could never replace. 🌟 Continue the story here 👉🏻 📲 Find the full series on the "dramabox" app 🔍 Look up "vfb65", to enjoy every episode✨! #Dramabox #ShortDrama #WrongHeiress #aidrama #dramaseries </t>
        </is>
      </c>
    </row>
    <row r="438" ht="25.5" customHeight="1">
      <c r="A438" t="inlineStr">
        <is>
          <t>7686707794757618957</t>
        </is>
      </c>
      <c r="B438" s="3">
        <v>46284.23402777778</v>
      </c>
      <c r="C438" t="inlineStr">
        <is>
          <t>ngphnggiang40</t>
        </is>
      </c>
      <c r="D438" s="4">
        <v>46303</v>
      </c>
      <c r="E438" s="3">
        <v>46303.437210648146</v>
      </c>
      <c r="F438" s="2" t="str">
        <f>=HYPERLINK("https://www.tiktok.com/@ngphnggiang40/video/7686707794757618957", "https://www.tiktok.com/@ngphnggiang40/video/7686707794757618957")</f>
        <v>https://www.tiktok.com/@ngphnggiang40/video/7686707794757618957</v>
      </c>
      <c r="G438">
        <v>31000</v>
      </c>
      <c r="H438">
        <v>128</v>
      </c>
      <c r="I438">
        <v>7</v>
      </c>
      <c r="J438">
        <v>45</v>
      </c>
      <c r="K438">
        <v>2</v>
      </c>
      <c r="L438" t="inlineStr">
        <is>
          <t>short-drama</t>
        </is>
      </c>
      <c r="M438" t="inlineStr">
        <is>
          <t>complete</t>
        </is>
      </c>
      <c r="N438"/>
      <c r="O438" t="inlineStr">
        <is>
          <t>SDRUN-20261008-102852</t>
        </is>
      </c>
      <c r="P438" s="3">
        <v>46303.546585648146</v>
      </c>
      <c r="Q438" t="inlineStr">
        <is>
          <t>SR-000536</t>
        </is>
      </c>
      <c r="R438" t="inlineStr">
        <is>
          <t>VoidFaic</t>
        </is>
      </c>
      <c r="S438" t="inlineStr">
        <is>
          <t>Part 3 | The Outcast Who Killed the Legendary Beast (Dragonblood Alpha) They mocked him as a wolfless nobody—until the enemy came looking for the man who killed a legendary beast with one punch. ✨ Download the ReelShort app. 👉 Copy the code [4693919] and search it. #DragonbloodAlpha #ShortDrama #WerewolfDrama #FantasyDrama #HiddenPower</t>
        </is>
      </c>
    </row>
    <row r="439" ht="25.5" customHeight="1">
      <c r="A439" t="inlineStr">
        <is>
          <t>7686759333924752653</t>
        </is>
      </c>
      <c r="B439" s="3">
        <v>46284.24652777778</v>
      </c>
      <c r="C439" t="inlineStr">
        <is>
          <t>ngphnggiang40</t>
        </is>
      </c>
      <c r="D439" s="4">
        <v>46303</v>
      </c>
      <c r="E439" s="3">
        <v>46303.437210648146</v>
      </c>
      <c r="F439" s="2" t="str">
        <f>=HYPERLINK("https://www.tiktok.com/@ngphnggiang40/video/7686759333924752653", "https://www.tiktok.com/@ngphnggiang40/video/7686759333924752653")</f>
        <v>https://www.tiktok.com/@ngphnggiang40/video/7686759333924752653</v>
      </c>
      <c r="G439">
        <v>2341</v>
      </c>
      <c r="H439">
        <v>3</v>
      </c>
      <c r="I439">
        <v>0</v>
      </c>
      <c r="J439">
        <v>0</v>
      </c>
      <c r="K439">
        <v>1</v>
      </c>
      <c r="L439" t="inlineStr">
        <is>
          <t>short-drama</t>
        </is>
      </c>
      <c r="M439" t="inlineStr">
        <is>
          <t>complete</t>
        </is>
      </c>
      <c r="N439"/>
      <c r="O439" t="inlineStr">
        <is>
          <t>SDRUN-20261008-102852</t>
        </is>
      </c>
      <c r="P439" s="3">
        <v>46303.546585648146</v>
      </c>
      <c r="Q439" t="inlineStr">
        <is>
          <t>SR-000537</t>
        </is>
      </c>
      <c r="R439" t="inlineStr">
        <is>
          <t>VoidFaic</t>
        </is>
      </c>
      <c r="S439" t="inlineStr">
        <is>
          <t>Part 3 | The Medal | A Promise to My Fallen Brother The medal represents honor, sacrifice, and a promise that cannot be broken—but the truth behind it may change everything. ✨ Download the ReelShort app. 👉 Copy the code [4694912] and search it. #Drama #AIDrama #ShortDrama #MilitaryDrama #EmotionalDrama</t>
        </is>
      </c>
    </row>
    <row r="440" ht="25.5" customHeight="1">
      <c r="A440" t="inlineStr">
        <is>
          <t>7686820351510105358</t>
        </is>
      </c>
      <c r="B440" s="3">
        <v>46284.27222222222</v>
      </c>
      <c r="C440" t="inlineStr">
        <is>
          <t>ngphnggiang40</t>
        </is>
      </c>
      <c r="D440" s="4">
        <v>46303</v>
      </c>
      <c r="E440" s="3">
        <v>46303.437210648146</v>
      </c>
      <c r="F440" s="2" t="str">
        <f>=HYPERLINK("https://www.tiktok.com/@ngphnggiang40/video/7686820351510105358", "https://www.tiktok.com/@ngphnggiang40/video/7686820351510105358")</f>
        <v>https://www.tiktok.com/@ngphnggiang40/video/7686820351510105358</v>
      </c>
      <c r="G440">
        <v>1309</v>
      </c>
      <c r="H440">
        <v>5</v>
      </c>
      <c r="I440">
        <v>0</v>
      </c>
      <c r="J440">
        <v>4</v>
      </c>
      <c r="K440">
        <v>1</v>
      </c>
      <c r="L440" t="inlineStr">
        <is>
          <t>short-drama</t>
        </is>
      </c>
      <c r="M440" t="inlineStr">
        <is>
          <t>complete</t>
        </is>
      </c>
      <c r="N440"/>
      <c r="O440" t="inlineStr">
        <is>
          <t>SDRUN-20261008-102852</t>
        </is>
      </c>
      <c r="P440" s="3">
        <v>46303.546585648146</v>
      </c>
      <c r="Q440" t="inlineStr">
        <is>
          <t>SR-000508</t>
        </is>
      </c>
      <c r="R440" t="inlineStr">
        <is>
          <t>VoidFaic</t>
        </is>
      </c>
      <c r="S440" t="inlineStr">
        <is>
          <t>Part 1 | Her One-Night Stand Became Her New Employee（The CEO's One Night Stand） The mysterious man who took control of her for one unforgettable night is now standing in her office—pretending to be an innocent new employee. ✨ Download the DramaBox app. 👉 Copy the code [vgm54] and search it. #Drama #ShortDrama #ForbiddenLove #OfficeRomance #SecretIdentity</t>
        </is>
      </c>
    </row>
    <row r="441" ht="25.5" customHeight="1">
      <c r="A441" t="inlineStr">
        <is>
          <t>7686815658557967630</t>
        </is>
      </c>
      <c r="B441" s="3">
        <v>46284.28125</v>
      </c>
      <c r="C441" t="inlineStr">
        <is>
          <t>ngphnggiang40</t>
        </is>
      </c>
      <c r="D441" s="4">
        <v>46303</v>
      </c>
      <c r="E441" s="3">
        <v>46303.437210648146</v>
      </c>
      <c r="F441" s="2" t="str">
        <f>=HYPERLINK("https://www.tiktok.com/@ngphnggiang40/video/7686815658557967630", "https://www.tiktok.com/@ngphnggiang40/video/7686815658557967630")</f>
        <v>https://www.tiktok.com/@ngphnggiang40/video/7686815658557967630</v>
      </c>
      <c r="G441">
        <v>1143</v>
      </c>
      <c r="H441">
        <v>6</v>
      </c>
      <c r="I441">
        <v>0</v>
      </c>
      <c r="J441">
        <v>3</v>
      </c>
      <c r="K441">
        <v>0</v>
      </c>
      <c r="L441" t="inlineStr">
        <is>
          <t>short-drama</t>
        </is>
      </c>
      <c r="M441" t="inlineStr">
        <is>
          <t>complete</t>
        </is>
      </c>
      <c r="N441"/>
      <c r="O441" t="inlineStr">
        <is>
          <t>SDRUN-20261008-102852</t>
        </is>
      </c>
      <c r="P441" s="3">
        <v>46303.546585648146</v>
      </c>
      <c r="Q441" t="inlineStr">
        <is>
          <t>SR-000509</t>
        </is>
      </c>
      <c r="R441" t="inlineStr">
        <is>
          <t>VoidFaic</t>
        </is>
      </c>
      <c r="S441" t="inlineStr">
        <is>
          <t>Part 2 | The CEO Hid Under Her Own Desk（The CEO's One Night Stand） A secret encounter in the CEO’s office turns dangerous when a colleague walks in. One wrong move could expose everything between them. ✨ Download the DramaBox app. 👉 Copy the code [vgm54] and search it. #Drama #ShortDrama #ForbiddenLove #OfficeRomance #SecretAffair</t>
        </is>
      </c>
    </row>
    <row r="442" ht="25.5" customHeight="1">
      <c r="A442" t="inlineStr">
        <is>
          <t>7686820112099233038</t>
        </is>
      </c>
      <c r="B442" s="3">
        <v>46284.290972222225</v>
      </c>
      <c r="C442" t="inlineStr">
        <is>
          <t>ngphnggiang40</t>
        </is>
      </c>
      <c r="D442" s="4">
        <v>46303</v>
      </c>
      <c r="E442" s="3">
        <v>46303.437210648146</v>
      </c>
      <c r="F442" s="2" t="str">
        <f>=HYPERLINK("https://www.tiktok.com/@ngphnggiang40/video/7686820112099233038", "https://www.tiktok.com/@ngphnggiang40/video/7686820112099233038")</f>
        <v>https://www.tiktok.com/@ngphnggiang40/video/7686820112099233038</v>
      </c>
      <c r="G442">
        <v>997</v>
      </c>
      <c r="H442">
        <v>6</v>
      </c>
      <c r="I442">
        <v>0</v>
      </c>
      <c r="J442">
        <v>3</v>
      </c>
      <c r="K442">
        <v>0</v>
      </c>
      <c r="L442" t="inlineStr">
        <is>
          <t>short-drama</t>
        </is>
      </c>
      <c r="M442" t="inlineStr">
        <is>
          <t>complete</t>
        </is>
      </c>
      <c r="N442"/>
      <c r="O442" t="inlineStr">
        <is>
          <t>SDRUN-20261008-102852</t>
        </is>
      </c>
      <c r="P442" s="3">
        <v>46303.546585648146</v>
      </c>
      <c r="Q442" t="inlineStr">
        <is>
          <t>SR-000510</t>
        </is>
      </c>
      <c r="R442" t="inlineStr">
        <is>
          <t>VoidFaic</t>
        </is>
      </c>
      <c r="S442" t="inlineStr">
        <is>
          <t>Part 3 | He Secretly Controlled Her During the Meeting（The CEO's One Night Stand） She must remain the cold and composed CEO in front of the entire boardroom—but Hans is determined to test how long she can keep control. ✨ Download the DramaBox app. 👉 Copy the code [vgm54] and search it. #Drama #ShortDrama #ForbiddenLove #RomanticDrama #PowerPlay</t>
        </is>
      </c>
    </row>
    <row r="443" ht="25.5" customHeight="1">
      <c r="A443" t="inlineStr">
        <is>
          <t>7686798372975480077</t>
        </is>
      </c>
      <c r="B443" s="3">
        <v>46284.3125</v>
      </c>
      <c r="C443" t="inlineStr">
        <is>
          <t>dramaexpedition</t>
        </is>
      </c>
      <c r="D443" s="4">
        <v>46303</v>
      </c>
      <c r="E443" s="3">
        <v>46303.437210648146</v>
      </c>
      <c r="F443" s="2" t="str">
        <f>=HYPERLINK("https://www.tiktok.com/@dramaexpedition/video/7686798372975480077", "https://www.tiktok.com/@dramaexpedition/video/7686798372975480077")</f>
        <v>https://www.tiktok.com/@dramaexpedition/video/7686798372975480077</v>
      </c>
      <c r="G443">
        <v>1492</v>
      </c>
      <c r="H443">
        <v>25</v>
      </c>
      <c r="I443">
        <v>1</v>
      </c>
      <c r="J443">
        <v>3</v>
      </c>
      <c r="K443">
        <v>1</v>
      </c>
      <c r="L443" t="inlineStr">
        <is>
          <t>short-drama</t>
        </is>
      </c>
      <c r="M443" t="inlineStr">
        <is>
          <t>complete</t>
        </is>
      </c>
      <c r="N443"/>
      <c r="O443" t="inlineStr">
        <is>
          <t>SDRUN-20261008-102852</t>
        </is>
      </c>
      <c r="P443" s="3">
        <v>46303.546585648146</v>
      </c>
      <c r="Q443" t="inlineStr">
        <is>
          <t>SR-000376</t>
        </is>
      </c>
      <c r="R443" t="inlineStr">
        <is>
          <t>dramaexpedition</t>
        </is>
      </c>
      <c r="S443" t="inlineStr">
        <is>
          <t>Part 3 | My X-Ray Vision Sees Right Through You Full series link in bio They tried to dump him in a toilet—then his countdown reached one. Watch the full series: https://reelslink.com/cps/4Youn9 ✨ Download the ReelShort app. 👉 Copy the code [4696795] and search it. #XRayVision #ReelShort #Bully#dramatiktok #ShortDrama</t>
        </is>
      </c>
    </row>
    <row r="444" ht="25.5" customHeight="1">
      <c r="A444" t="inlineStr">
        <is>
          <t>7686789609853832462</t>
        </is>
      </c>
      <c r="B444" s="3">
        <v>46284.33194444444</v>
      </c>
      <c r="C444" t="inlineStr">
        <is>
          <t>dramaclips0364</t>
        </is>
      </c>
      <c r="D444" s="4">
        <v>46303</v>
      </c>
      <c r="E444" s="3">
        <v>46303.437210648146</v>
      </c>
      <c r="F444" s="2" t="str">
        <f>=HYPERLINK("https://www.tiktok.com/@dramaclips0364/video/7686789609853832462", "https://www.tiktok.com/@dramaclips0364/video/7686789609853832462")</f>
        <v>https://www.tiktok.com/@dramaclips0364/video/7686789609853832462</v>
      </c>
      <c r="G444">
        <v>12300</v>
      </c>
      <c r="H444">
        <v>75</v>
      </c>
      <c r="I444">
        <v>1</v>
      </c>
      <c r="J444">
        <v>28</v>
      </c>
      <c r="K444">
        <v>4</v>
      </c>
      <c r="L444" t="inlineStr">
        <is>
          <t>short-drama</t>
        </is>
      </c>
      <c r="M444" t="inlineStr">
        <is>
          <t>complete</t>
        </is>
      </c>
      <c r="N444"/>
      <c r="O444" t="inlineStr">
        <is>
          <t>SDRUN-20261008-102852</t>
        </is>
      </c>
      <c r="P444" s="3">
        <v>46303.546585648146</v>
      </c>
      <c r="Q444" t="inlineStr">
        <is>
          <t>SR-000351</t>
        </is>
      </c>
      <c r="R444" t="inlineStr">
        <is>
          <t>dramaclips0364</t>
        </is>
      </c>
      <c r="S444" t="inlineStr">
        <is>
          <t>She accepted the Alpha’s impossible offer—then discovered every Luna before her died carrying his heir. 💔🌙 🌟 Continue the story here 👉 Find the full series on “ReelShort” 🔍 Look up “4696227” ✨ #ShortDrama #WerewolfDrama #ForbiddenLove #DarkSecret #ReelShort</t>
        </is>
      </c>
    </row>
    <row r="445" ht="25.5" customHeight="1">
      <c r="A445" t="inlineStr">
        <is>
          <t>7686798452407258382</t>
        </is>
      </c>
      <c r="B445" s="3">
        <v>46284.34375</v>
      </c>
      <c r="C445" t="inlineStr">
        <is>
          <t>lthung263</t>
        </is>
      </c>
      <c r="D445" s="4">
        <v>46303</v>
      </c>
      <c r="E445" s="3">
        <v>46303.437210648146</v>
      </c>
      <c r="F445" s="2" t="str">
        <f>=HYPERLINK("https://www.tiktok.com/@lthung263/video/7686798452407258382", "https://www.tiktok.com/@lthung263/video/7686798452407258382")</f>
        <v>https://www.tiktok.com/@lthung263/video/7686798452407258382</v>
      </c>
      <c r="G445">
        <v>53</v>
      </c>
      <c r="H445">
        <v>0</v>
      </c>
      <c r="I445">
        <v>0</v>
      </c>
      <c r="J445">
        <v>0</v>
      </c>
      <c r="K445">
        <v>0</v>
      </c>
      <c r="L445" t="inlineStr">
        <is>
          <t>short-drama</t>
        </is>
      </c>
      <c r="M445" t="inlineStr">
        <is>
          <t>complete</t>
        </is>
      </c>
      <c r="N445"/>
      <c r="O445" t="inlineStr">
        <is>
          <t>SDRUN-20261008-102852</t>
        </is>
      </c>
      <c r="P445" s="3">
        <v>46303.546585648146</v>
      </c>
      <c r="Q445" t="inlineStr">
        <is>
          <t>SR-000511</t>
        </is>
      </c>
      <c r="R445" t="inlineStr">
        <is>
          <t>Flexlthung</t>
        </is>
      </c>
      <c r="S445" t="inlineStr">
        <is>
          <t>Part 2 | A Fake Hookup Becomes the Perfect Revenge (Revenge Puck) To make her cheating ex jealous, she agrees to fake a relationship with his hockey rival. But their performance is starting to feel dangerously real. ✨ Download the DramaBox app. 👉 Copy the code [vfe71] and search it. #Drama #ShortDrama #FakeDating #EnemiesToLovers #RomanticDrama</t>
        </is>
      </c>
    </row>
    <row r="446" ht="25.5" customHeight="1">
      <c r="A446" t="inlineStr">
        <is>
          <t>7686773739803086111</t>
        </is>
      </c>
      <c r="B446" s="3">
        <v>46284.35972222222</v>
      </c>
      <c r="C446" t="inlineStr">
        <is>
          <t>shirley5278789</t>
        </is>
      </c>
      <c r="D446" s="4">
        <v>46303</v>
      </c>
      <c r="E446" s="3">
        <v>46303.437210648146</v>
      </c>
      <c r="F446" s="2" t="str">
        <f>=HYPERLINK("https://www.tiktok.com/@shirley5278789/video/7686773739803086111", "https://www.tiktok.com/@shirley5278789/video/7686773739803086111")</f>
        <v>https://www.tiktok.com/@shirley5278789/video/7686773739803086111</v>
      </c>
      <c r="G446">
        <v>774</v>
      </c>
      <c r="H446">
        <v>2</v>
      </c>
      <c r="I446">
        <v>0</v>
      </c>
      <c r="J446">
        <v>0</v>
      </c>
      <c r="K446">
        <v>0</v>
      </c>
      <c r="L446" t="inlineStr">
        <is>
          <t>short-drama</t>
        </is>
      </c>
      <c r="M446" t="inlineStr">
        <is>
          <t>complete</t>
        </is>
      </c>
      <c r="N446"/>
      <c r="O446" t="inlineStr">
        <is>
          <t>SDRUN-20261008-102852</t>
        </is>
      </c>
      <c r="P446" s="3">
        <v>46303.546585648146</v>
      </c>
      <c r="Q446" t="inlineStr">
        <is>
          <t>SR-000387</t>
        </is>
      </c>
      <c r="R446" t="inlineStr">
        <is>
          <t>shirley5278789</t>
        </is>
      </c>
      <c r="S446" t="inlineStr">
        <is>
          <t>他千里迢迢來給異地戀女友驚喜，卻發現自己只是她不敢承認的暑期情人。💔   🌟 精彩劇情繼續   👉 前往「ReelShort」觀看完整劇集   🔍 搜尋推薦碼「4694903」✨   #短劇 #背叛 #校園劇 #復仇逆襲 #ReelShort</t>
        </is>
      </c>
    </row>
    <row r="447" ht="25.5" customHeight="1">
      <c r="A447" t="inlineStr">
        <is>
          <t>7686799282296409358</t>
        </is>
      </c>
      <c r="B447" s="3">
        <v>46284.39444444444</v>
      </c>
      <c r="C447" t="inlineStr">
        <is>
          <t>lthung263</t>
        </is>
      </c>
      <c r="D447" s="4">
        <v>46303</v>
      </c>
      <c r="E447" s="3">
        <v>46303.437210648146</v>
      </c>
      <c r="F447" s="2" t="str">
        <f>=HYPERLINK("https://www.tiktok.com/@lthung263/video/7686799282296409358", "https://www.tiktok.com/@lthung263/video/7686799282296409358")</f>
        <v>https://www.tiktok.com/@lthung263/video/7686799282296409358</v>
      </c>
      <c r="G447">
        <v>137</v>
      </c>
      <c r="H447">
        <v>2</v>
      </c>
      <c r="I447">
        <v>0</v>
      </c>
      <c r="J447">
        <v>0</v>
      </c>
      <c r="K447">
        <v>0</v>
      </c>
      <c r="L447" t="inlineStr">
        <is>
          <t>short-drama</t>
        </is>
      </c>
      <c r="M447" t="inlineStr">
        <is>
          <t>complete</t>
        </is>
      </c>
      <c r="N447"/>
      <c r="O447" t="inlineStr">
        <is>
          <t>SDRUN-20261008-102852</t>
        </is>
      </c>
      <c r="P447" s="3">
        <v>46303.546585648146</v>
      </c>
      <c r="Q447" t="inlineStr">
        <is>
          <t>SR-000512</t>
        </is>
      </c>
      <c r="R447" t="inlineStr">
        <is>
          <t>Flexlthung</t>
        </is>
      </c>
      <c r="S447" t="inlineStr">
        <is>
          <t>Part 3 | Her Ex Humiliates Her—Then His Rival Defends Her (Revenge Puck) When her ex shames her in front of everyone, Blake steps in, turns the insult against him, and proves their fake romance may no longer be just an act. ✨ Download the DramaBox app. 👉 Copy the code [vfe71] and search it. #Drama #ShortDrama #HockeyRomance #ProtectiveHero #RevengeLove</t>
        </is>
      </c>
    </row>
    <row r="448" ht="25.5" customHeight="1">
      <c r="A448" t="inlineStr">
        <is>
          <t>7686790494055042318</t>
        </is>
      </c>
      <c r="B448" s="3">
        <v>46284.433333333334</v>
      </c>
      <c r="C448" t="inlineStr">
        <is>
          <t>dramaclips0364</t>
        </is>
      </c>
      <c r="D448" s="4">
        <v>46303</v>
      </c>
      <c r="E448" s="3">
        <v>46303.437210648146</v>
      </c>
      <c r="F448" s="2" t="str">
        <f>=HYPERLINK("https://www.tiktok.com/@dramaclips0364/video/7686790494055042318", "https://www.tiktok.com/@dramaclips0364/video/7686790494055042318")</f>
        <v>https://www.tiktok.com/@dramaclips0364/video/7686790494055042318</v>
      </c>
      <c r="G448">
        <v>7846</v>
      </c>
      <c r="H448">
        <v>51</v>
      </c>
      <c r="I448">
        <v>0</v>
      </c>
      <c r="J448">
        <v>5</v>
      </c>
      <c r="K448">
        <v>2</v>
      </c>
      <c r="L448" t="inlineStr">
        <is>
          <t>short-drama</t>
        </is>
      </c>
      <c r="M448" t="inlineStr">
        <is>
          <t>complete</t>
        </is>
      </c>
      <c r="N448"/>
      <c r="O448" t="inlineStr">
        <is>
          <t>SDRUN-20261008-102852</t>
        </is>
      </c>
      <c r="P448" s="3">
        <v>46303.546585648146</v>
      </c>
      <c r="Q448" t="inlineStr">
        <is>
          <t>SR-000352</t>
        </is>
      </c>
      <c r="R448" t="inlineStr">
        <is>
          <t>dramaclips0364</t>
        </is>
      </c>
      <c r="S448" t="inlineStr">
        <is>
          <t>The powerful Alpha hides at work, but his tiny Luna storms the building and defeats every guard in her path. 🔥🐺 🌟 Continue the story here 👉 Find the full series on “ReelShort” 🔍 Look up “4696227” ✨ #ShortDrama #PowerfulWoman #AlphaMale #RomanceDrama #ReelShort</t>
        </is>
      </c>
    </row>
    <row r="449" ht="25.5" customHeight="1">
      <c r="A449" t="inlineStr">
        <is>
          <t>7686705731550088478</t>
        </is>
      </c>
      <c r="B449" s="3">
        <v>46284.44305555556</v>
      </c>
      <c r="C449" t="inlineStr">
        <is>
          <t>hnlinhthng9678</t>
        </is>
      </c>
      <c r="D449" s="4">
        <v>46303</v>
      </c>
      <c r="E449" s="3">
        <v>46303.437210648146</v>
      </c>
      <c r="F449" s="2" t="str">
        <f>=HYPERLINK("https://www.tiktok.com/@hnlinhthng9678/video/7686705731550088478", "https://www.tiktok.com/@hnlinhthng9678/video/7686705731550088478")</f>
        <v>https://www.tiktok.com/@hnlinhthng9678/video/7686705731550088478</v>
      </c>
      <c r="G449">
        <v>184</v>
      </c>
      <c r="H449">
        <v>8</v>
      </c>
      <c r="I449">
        <v>0</v>
      </c>
      <c r="J449">
        <v>2</v>
      </c>
      <c r="K449">
        <v>0</v>
      </c>
      <c r="L449" t="inlineStr">
        <is>
          <t>short-drama</t>
        </is>
      </c>
      <c r="M449" t="inlineStr">
        <is>
          <t>complete</t>
        </is>
      </c>
      <c r="N449"/>
      <c r="O449" t="inlineStr">
        <is>
          <t>SDRUN-20261008-102852</t>
        </is>
      </c>
      <c r="P449" s="3">
        <v>46303.546585648146</v>
      </c>
      <c r="Q449" t="inlineStr">
        <is>
          <t>SR-000367</t>
        </is>
      </c>
      <c r="R449" t="inlineStr">
        <is>
          <t>NeonHlin</t>
        </is>
      </c>
      <c r="S449" t="inlineStr">
        <is>
          <t>Her bodyguard promises to protect her from his own boss—but one final kiss could expose everything. 💔💋 🌟 Continue the story here 👉 Find the full series on “ReelShort” 🔍 Look up “4676452” ✨ #ShortDrama #ForbiddenRomance #LoveTriangle #SecretLove #ReelShort</t>
        </is>
      </c>
    </row>
    <row r="450" ht="25.5" customHeight="1">
      <c r="A450" t="inlineStr">
        <is>
          <t>7686433480632175886</t>
        </is>
      </c>
      <c r="B450" s="3">
        <v>46284.45763888889</v>
      </c>
      <c r="C450" t="inlineStr">
        <is>
          <t>plottwistclips11</t>
        </is>
      </c>
      <c r="D450" s="4">
        <v>46288</v>
      </c>
      <c r="E450" s="3">
        <v>46288.00881944445</v>
      </c>
      <c r="F450" s="2" t="str">
        <f>=HYPERLINK("https://www.tiktok.com/@shirley5276973/video/7686433480632175886", "https://www.tiktok.com/@shirley5276973/video/7686433480632175886")</f>
        <v>https://www.tiktok.com/@shirley5276973/video/7686433480632175886</v>
      </c>
      <c r="G450">
        <v>28</v>
      </c>
      <c r="H450">
        <v>0</v>
      </c>
      <c r="I450">
        <v>0</v>
      </c>
      <c r="J450">
        <v>0</v>
      </c>
      <c r="K450">
        <v>0</v>
      </c>
      <c r="L450" t="inlineStr">
        <is>
          <t>short-drama</t>
        </is>
      </c>
      <c r="M450" t="inlineStr">
        <is>
          <t>complete</t>
        </is>
      </c>
      <c r="N450"/>
      <c r="O450" t="inlineStr">
        <is>
          <t>SDRUN-20260923-001209</t>
        </is>
      </c>
      <c r="P450" s="3">
        <v>46288.0516087963</v>
      </c>
      <c r="Q450" t="inlineStr">
        <is>
          <t>SR-000364</t>
        </is>
      </c>
      <c r="R450" t="inlineStr">
        <is>
          <t>plottwistclips11</t>
        </is>
      </c>
      <c r="S450" t="inlineStr">
        <is>
          <t>He accepts the job with one strict condition—then the billionaire welcomes him into a world he never imagined. 🖤✨ 🌟 Continue the story here 👉 Find the full series on “ReelShort” 🔍 Look up “4492287” ✨ #ShortDrama #BoysLoveDrama #SecretClub #SlowBurnRomance #ReelShort</t>
        </is>
      </c>
    </row>
    <row r="451" ht="25.5" customHeight="1">
      <c r="A451" t="inlineStr">
        <is>
          <t>7686774002525785374</t>
        </is>
      </c>
      <c r="B451" s="3">
        <v>46284.493055555555</v>
      </c>
      <c r="C451" t="inlineStr">
        <is>
          <t>shirley5278789</t>
        </is>
      </c>
      <c r="D451" s="4">
        <v>46303</v>
      </c>
      <c r="E451" s="3">
        <v>46303.437210648146</v>
      </c>
      <c r="F451" s="2" t="str">
        <f>=HYPERLINK("https://www.tiktok.com/@shirley5278789/video/7686774002525785374", "https://www.tiktok.com/@shirley5278789/video/7686774002525785374")</f>
        <v>https://www.tiktok.com/@shirley5278789/video/7686774002525785374</v>
      </c>
      <c r="G451">
        <v>515</v>
      </c>
      <c r="H451">
        <v>0</v>
      </c>
      <c r="I451">
        <v>0</v>
      </c>
      <c r="J451">
        <v>0</v>
      </c>
      <c r="K451">
        <v>0</v>
      </c>
      <c r="L451" t="inlineStr">
        <is>
          <t>short-drama</t>
        </is>
      </c>
      <c r="M451" t="inlineStr">
        <is>
          <t>complete</t>
        </is>
      </c>
      <c r="N451"/>
      <c r="O451" t="inlineStr">
        <is>
          <t>SDRUN-20261008-102852</t>
        </is>
      </c>
      <c r="P451" s="3">
        <v>46303.546585648146</v>
      </c>
      <c r="Q451" t="inlineStr">
        <is>
          <t>SR-000388</t>
        </is>
      </c>
      <c r="R451" t="inlineStr">
        <is>
          <t>shirley5278789</t>
        </is>
      </c>
      <c r="S451" t="inlineStr">
        <is>
          <t>她當眾嘲笑他送的「廉價」禮物，直到他揭曉那隻手錶比他們的房子還要昂貴。⌚🔥   🌟 精彩劇情繼續   👉 前往「ReelShort」觀看完整劇集   🔍 搜尋推薦碼「4694903」✨   #短劇 #隱藏富豪 #打臉逆襲 #豪門劇 #ReelShort</t>
        </is>
      </c>
    </row>
    <row r="452" ht="25.5" customHeight="1">
      <c r="A452" t="inlineStr">
        <is>
          <t>7686796552916028686</t>
        </is>
      </c>
      <c r="B452" s="3">
        <v>46284.561111111114</v>
      </c>
      <c r="C452" t="inlineStr">
        <is>
          <t>dramaclips0364</t>
        </is>
      </c>
      <c r="D452" s="4">
        <v>46303</v>
      </c>
      <c r="E452" s="3">
        <v>46303.437210648146</v>
      </c>
      <c r="F452" s="2" t="str">
        <f>=HYPERLINK("https://www.tiktok.com/@dramaclips0364/video/7686796552916028686", "https://www.tiktok.com/@dramaclips0364/video/7686796552916028686")</f>
        <v>https://www.tiktok.com/@dramaclips0364/video/7686796552916028686</v>
      </c>
      <c r="G452">
        <v>13400</v>
      </c>
      <c r="H452">
        <v>64</v>
      </c>
      <c r="I452">
        <v>0</v>
      </c>
      <c r="J452">
        <v>20</v>
      </c>
      <c r="K452">
        <v>3</v>
      </c>
      <c r="L452" t="inlineStr">
        <is>
          <t>short-drama</t>
        </is>
      </c>
      <c r="M452" t="inlineStr">
        <is>
          <t>complete</t>
        </is>
      </c>
      <c r="N452"/>
      <c r="O452" t="inlineStr">
        <is>
          <t>SDRUN-20261008-102852</t>
        </is>
      </c>
      <c r="P452" s="3">
        <v>46303.546585648146</v>
      </c>
      <c r="Q452" t="inlineStr">
        <is>
          <t>SR-000353</t>
        </is>
      </c>
      <c r="R452" t="inlineStr">
        <is>
          <t>dramaclips0364</t>
        </is>
      </c>
      <c r="S452" t="inlineStr">
        <is>
          <t>Mutant wolves attack the Alpha—only to discover his fearless mate is far more dangerous than they imagined. ⚔️🐺 🌟 Continue the story here 👉 Find the full series on “ReelShort” 🔍 Look up “4696227” ✨ #ShortDrama #WerewolfDrama #ActionRomance #StrongFemaleLead #ReelShort</t>
        </is>
      </c>
    </row>
    <row r="453" ht="25.5" customHeight="1">
      <c r="A453" t="inlineStr">
        <is>
          <t>7686774468424764702</t>
        </is>
      </c>
      <c r="B453" s="3">
        <v>46284.57847222222</v>
      </c>
      <c r="C453" t="inlineStr">
        <is>
          <t>shirley5278789</t>
        </is>
      </c>
      <c r="D453" s="4">
        <v>46303</v>
      </c>
      <c r="E453" s="3">
        <v>46303.437210648146</v>
      </c>
      <c r="F453" s="2" t="str">
        <f>=HYPERLINK("https://www.tiktok.com/@shirley5278789/video/7686774468424764702", "https://www.tiktok.com/@shirley5278789/video/7686774468424764702")</f>
        <v>https://www.tiktok.com/@shirley5278789/video/7686774468424764702</v>
      </c>
      <c r="G453">
        <v>549</v>
      </c>
      <c r="H453">
        <v>2</v>
      </c>
      <c r="I453">
        <v>0</v>
      </c>
      <c r="J453">
        <v>1</v>
      </c>
      <c r="K453">
        <v>0</v>
      </c>
      <c r="L453" t="inlineStr">
        <is>
          <t>short-drama</t>
        </is>
      </c>
      <c r="M453" t="inlineStr">
        <is>
          <t>complete</t>
        </is>
      </c>
      <c r="N453"/>
      <c r="O453" t="inlineStr">
        <is>
          <t>SDRUN-20261008-102852</t>
        </is>
      </c>
      <c r="P453" s="3">
        <v>46303.546585648146</v>
      </c>
      <c r="Q453" t="inlineStr">
        <is>
          <t>SR-000389</t>
        </is>
      </c>
      <c r="R453" t="inlineStr">
        <is>
          <t>shirley5278789</t>
        </is>
      </c>
      <c r="S453" t="inlineStr">
        <is>
          <t>所有人都在等待神祕的億萬富豪現身，卻沒發現真正的老闆早已站在他們面前。😳💰   🌟 精彩劇情繼續   👉 前往「ReelShort」觀看完整劇集   🔍 搜尋推薦碼「4694903」✨   #短劇 #神祕富豪 #隱藏身份 #爽劇 #ReelShort</t>
        </is>
      </c>
    </row>
    <row r="454" ht="25.5" customHeight="1">
      <c r="A454" t="inlineStr">
        <is>
          <t>7686784493255937293</t>
        </is>
      </c>
      <c r="B454" s="3">
        <v>46284.791666666664</v>
      </c>
      <c r="C454" t="inlineStr">
        <is>
          <t>dramadetour0</t>
        </is>
      </c>
      <c r="D454" s="4">
        <v>46303</v>
      </c>
      <c r="E454" s="3">
        <v>46303.437210648146</v>
      </c>
      <c r="F454" s="2" t="str">
        <f>=HYPERLINK("https://www.tiktok.com/@dramadetour0/video/7686784493255937293", "https://www.tiktok.com/@dramadetour0/video/7686784493255937293")</f>
        <v>https://www.tiktok.com/@dramadetour0/video/7686784493255937293</v>
      </c>
      <c r="G454">
        <v>621</v>
      </c>
      <c r="H454">
        <v>8</v>
      </c>
      <c r="I454">
        <v>0</v>
      </c>
      <c r="J454">
        <v>3</v>
      </c>
      <c r="K454">
        <v>0</v>
      </c>
      <c r="L454" t="inlineStr">
        <is>
          <t>short-drama</t>
        </is>
      </c>
      <c r="M454" t="inlineStr">
        <is>
          <t>complete</t>
        </is>
      </c>
      <c r="N454"/>
      <c r="O454" t="inlineStr">
        <is>
          <t>SDRUN-20261008-102852</t>
        </is>
      </c>
      <c r="P454" s="3">
        <v>46303.546585648146</v>
      </c>
      <c r="Q454" t="inlineStr">
        <is>
          <t>SR-000543</t>
        </is>
      </c>
      <c r="R454" t="inlineStr">
        <is>
          <t>dramadetour0</t>
        </is>
      </c>
      <c r="S454" t="inlineStr">
        <is>
          <t xml:space="preserve">She stopped to help—and walked straight into a trap. 🌟 Continue the story here 👉🏻 📲 Find the full series on the "dramabox" app 🔍 Look up "vfb65", to enjoy every episode✨! #Dramabox #ShortDrama #heiress #aidrama </t>
        </is>
      </c>
    </row>
    <row r="455" ht="25.5" customHeight="1">
      <c r="A455" t="inlineStr">
        <is>
          <t>7686798827663150350</t>
        </is>
      </c>
      <c r="B455" s="3">
        <v>46284.833333333336</v>
      </c>
      <c r="C455" t="inlineStr">
        <is>
          <t>dramaexpedition</t>
        </is>
      </c>
      <c r="D455" s="4">
        <v>46303</v>
      </c>
      <c r="E455" s="3">
        <v>46303.437210648146</v>
      </c>
      <c r="F455" s="2" t="str">
        <f>=HYPERLINK("https://www.tiktok.com/@dramaexpedition/video/7686798827663150350", "https://www.tiktok.com/@dramaexpedition/video/7686798827663150350")</f>
        <v>https://www.tiktok.com/@dramaexpedition/video/7686798827663150350</v>
      </c>
      <c r="G455">
        <v>7498</v>
      </c>
      <c r="H455">
        <v>30</v>
      </c>
      <c r="I455">
        <v>0</v>
      </c>
      <c r="J455">
        <v>8</v>
      </c>
      <c r="K455">
        <v>5</v>
      </c>
      <c r="L455" t="inlineStr">
        <is>
          <t>short-drama</t>
        </is>
      </c>
      <c r="M455" t="inlineStr">
        <is>
          <t>complete</t>
        </is>
      </c>
      <c r="N455"/>
      <c r="O455" t="inlineStr">
        <is>
          <t>SDRUN-20261008-102852</t>
        </is>
      </c>
      <c r="P455" s="3">
        <v>46303.546585648146</v>
      </c>
      <c r="Q455" t="inlineStr">
        <is>
          <t>SR-000346</t>
        </is>
      </c>
      <c r="R455" t="inlineStr">
        <is>
          <t>dramaexpedition</t>
        </is>
      </c>
      <c r="S455" t="inlineStr">
        <is>
          <t>Part 1 | Bully Me? I Run the Mob! Full series link in bio He picked a fight with the wrong mob boss. Watch the full series: https://reelslink.com/cps/51kLPj ✨ Download the ReelShort app. 👉 Copy the code [4696292] and search it. #BullyMeIRunTheMob #ReelShort #MobBoss #SchoolDrama #ShortDrama</t>
        </is>
      </c>
    </row>
    <row r="456" ht="25.5" customHeight="1">
      <c r="A456" t="inlineStr">
        <is>
          <t>7686822994940792078</t>
        </is>
      </c>
      <c r="B456" s="3">
        <v>46284.83611111111</v>
      </c>
      <c r="C456" t="inlineStr">
        <is>
          <t>dramavault163</t>
        </is>
      </c>
      <c r="D456" s="4">
        <v>46303</v>
      </c>
      <c r="E456" s="3">
        <v>46303.437210648146</v>
      </c>
      <c r="F456" s="2" t="str">
        <f>=HYPERLINK("https://www.tiktok.com/@dramavault163/video/7686822994940792078", "https://www.tiktok.com/@dramavault163/video/7686822994940792078")</f>
        <v>https://www.tiktok.com/@dramavault163/video/7686822994940792078</v>
      </c>
      <c r="G456">
        <v>1340</v>
      </c>
      <c r="H456">
        <v>9</v>
      </c>
      <c r="I456">
        <v>0</v>
      </c>
      <c r="J456">
        <v>1</v>
      </c>
      <c r="K456">
        <v>0</v>
      </c>
      <c r="L456" t="inlineStr">
        <is>
          <t>short-drama</t>
        </is>
      </c>
      <c r="M456" t="inlineStr">
        <is>
          <t>complete</t>
        </is>
      </c>
      <c r="N456"/>
      <c r="O456" t="inlineStr">
        <is>
          <t>SDRUN-20261008-102852</t>
        </is>
      </c>
      <c r="P456" s="3">
        <v>46303.546585648146</v>
      </c>
      <c r="Q456" t="inlineStr">
        <is>
          <t>SR-000380</t>
        </is>
      </c>
      <c r="R456" t="inlineStr">
        <is>
          <t>dramavault163</t>
        </is>
      </c>
      <c r="S456" t="inlineStr">
        <is>
          <t>She gave up her dream school for her hockey-star boyfriend—then found him celebrating with her own roommate. 💔🏒 🌟 Continue the story here 👉 Find the full series on “DramaBox” 🔍 Look up “vgm60” ✨ #ShortDrama #HockeyRomance #Betrayal #Revenge #DramaBox</t>
        </is>
      </c>
    </row>
    <row r="457" ht="25.5" customHeight="1">
      <c r="A457" t="inlineStr">
        <is>
          <t>7686760316440415518</t>
        </is>
      </c>
      <c r="B457" s="3">
        <v>46284.875</v>
      </c>
      <c r="C457" t="inlineStr">
        <is>
          <t>jolienqaq</t>
        </is>
      </c>
      <c r="D457" s="4">
        <v>46303</v>
      </c>
      <c r="E457" s="3">
        <v>46303.437210648146</v>
      </c>
      <c r="F457" s="2" t="str">
        <f>=HYPERLINK("https://www.tiktok.com/@jolienqaq/video/7686760316440415518", "https://www.tiktok.com/@jolienqaq/video/7686760316440415518")</f>
        <v>https://www.tiktok.com/@jolienqaq/video/7686760316440415518</v>
      </c>
      <c r="G457">
        <v>1321</v>
      </c>
      <c r="H457">
        <v>22</v>
      </c>
      <c r="I457">
        <v>0</v>
      </c>
      <c r="J457">
        <v>11</v>
      </c>
      <c r="K457">
        <v>2</v>
      </c>
      <c r="L457" t="inlineStr">
        <is>
          <t>short-drama</t>
        </is>
      </c>
      <c r="M457" t="inlineStr">
        <is>
          <t>complete</t>
        </is>
      </c>
      <c r="N457"/>
      <c r="O457" t="inlineStr">
        <is>
          <t>SDRUN-20261008-102852</t>
        </is>
      </c>
      <c r="P457" s="3">
        <v>46303.546585648146</v>
      </c>
      <c r="Q457" t="inlineStr">
        <is>
          <t>SR-000340</t>
        </is>
      </c>
      <c r="R457" t="inlineStr">
        <is>
          <t>jolienqaq</t>
        </is>
      </c>
      <c r="S457" t="inlineStr">
        <is>
          <t xml:space="preserve">Part 1 | Off the Ice Full series link in bio The rivalry explodes on the ice when a one-on-one challenge turns dangerously personal. Watch the full series: https://reelslink.com/cps/BNFHp1 ✨ Download the ReelShort app. 👉 Copy the code [4694566] and search it. #OffTheIce #ReelShort #BLDrama #HockeyRomance #shortdrama </t>
        </is>
      </c>
    </row>
    <row r="458" ht="25.5" customHeight="1">
      <c r="A458" t="inlineStr">
        <is>
          <t>7686759887455522078</t>
        </is>
      </c>
      <c r="B458" s="3">
        <v>46284.916666666664</v>
      </c>
      <c r="C458" t="inlineStr">
        <is>
          <t>jolienqaq</t>
        </is>
      </c>
      <c r="D458" s="4">
        <v>46303</v>
      </c>
      <c r="E458" s="3">
        <v>46303.437210648146</v>
      </c>
      <c r="F458" s="2" t="str">
        <f>=HYPERLINK("https://www.tiktok.com/@jolienqaq/video/7686759887455522078", "https://www.tiktok.com/@jolienqaq/video/7686759887455522078")</f>
        <v>https://www.tiktok.com/@jolienqaq/video/7686759887455522078</v>
      </c>
      <c r="G458">
        <v>15600</v>
      </c>
      <c r="H458">
        <v>190</v>
      </c>
      <c r="I458">
        <v>2</v>
      </c>
      <c r="J458">
        <v>55</v>
      </c>
      <c r="K458">
        <v>1</v>
      </c>
      <c r="L458" t="inlineStr">
        <is>
          <t>short-drama</t>
        </is>
      </c>
      <c r="M458" t="inlineStr">
        <is>
          <t>complete</t>
        </is>
      </c>
      <c r="N458"/>
      <c r="O458" t="inlineStr">
        <is>
          <t>SDRUN-20261008-102852</t>
        </is>
      </c>
      <c r="P458" s="3">
        <v>46303.546585648146</v>
      </c>
      <c r="Q458" t="inlineStr">
        <is>
          <t>SR-000341</t>
        </is>
      </c>
      <c r="R458" t="inlineStr">
        <is>
          <t>jolienqaq</t>
        </is>
      </c>
      <c r="S458" t="inlineStr">
        <is>
          <t>Part 2 | Off the Ice Full series link in bio Lucas wakes up with no memory, and Albert realizes he can become anyone he wants—even his boyfriend. Watch the full series: https://reelslink.com/cps/BNFHp1 ✨ Download the ReelShort app. 👉 Copy the code [4694566] and search it. #OffTheIce #ReelShort #BLDrama #AmnesiaRomance #ShortDrama</t>
        </is>
      </c>
    </row>
    <row r="459" ht="25.5" customHeight="1">
      <c r="A459" t="inlineStr">
        <is>
          <t>7686776055771729182</t>
        </is>
      </c>
      <c r="B459" s="3">
        <v>46284.95972222222</v>
      </c>
      <c r="C459" t="inlineStr">
        <is>
          <t>shirley5278789</t>
        </is>
      </c>
      <c r="D459" s="4">
        <v>46303</v>
      </c>
      <c r="E459" s="3">
        <v>46303.437210648146</v>
      </c>
      <c r="F459" s="2" t="str">
        <f>=HYPERLINK("https://www.tiktok.com/@shirley5278789/video/7686776055771729182", "https://www.tiktok.com/@shirley5278789/video/7686776055771729182")</f>
        <v>https://www.tiktok.com/@shirley5278789/video/7686776055771729182</v>
      </c>
      <c r="G459">
        <v>1093</v>
      </c>
      <c r="H459">
        <v>1</v>
      </c>
      <c r="I459">
        <v>0</v>
      </c>
      <c r="J459">
        <v>0</v>
      </c>
      <c r="K459">
        <v>0</v>
      </c>
      <c r="L459" t="inlineStr">
        <is>
          <t>short-drama</t>
        </is>
      </c>
      <c r="M459" t="inlineStr">
        <is>
          <t>complete</t>
        </is>
      </c>
      <c r="N459"/>
      <c r="O459" t="inlineStr">
        <is>
          <t>SDRUN-20261008-102852</t>
        </is>
      </c>
      <c r="P459" s="3">
        <v>46303.546585648146</v>
      </c>
      <c r="Q459" t="inlineStr">
        <is>
          <t>SR-000390</t>
        </is>
      </c>
      <c r="R459" t="inlineStr">
        <is>
          <t>shirley5278789</t>
        </is>
      </c>
      <c r="S459" t="inlineStr">
        <is>
          <t>他們為了羞辱「窮學生」竟毀掉名人的名牌包，卻不知道真正的主人馬上就要出現了。😨🔥   🌟 精彩劇情繼續   👉 前往「ReelShort」觀看完整劇集   🔍 搜尋推薦碼「4694903」✨   #短劇 #當眾打臉 #復仇爽劇 #劇情反轉 #ReelShort</t>
        </is>
      </c>
    </row>
    <row r="460" ht="25.5" customHeight="1">
      <c r="A460" t="inlineStr">
        <is>
          <t>7686790887187205389</t>
        </is>
      </c>
      <c r="B460" s="3">
        <v>46284.96319444444</v>
      </c>
      <c r="C460" t="inlineStr">
        <is>
          <t>dramaclips0364</t>
        </is>
      </c>
      <c r="D460" s="4">
        <v>46303</v>
      </c>
      <c r="E460" s="3">
        <v>46303.437210648146</v>
      </c>
      <c r="F460" s="2" t="str">
        <f>=HYPERLINK("https://www.tiktok.com/@dramaclips0364/video/7686790887187205389", "https://www.tiktok.com/@dramaclips0364/video/7686790887187205389")</f>
        <v>https://www.tiktok.com/@dramaclips0364/video/7686790887187205389</v>
      </c>
      <c r="G460">
        <v>1801</v>
      </c>
      <c r="H460">
        <v>24</v>
      </c>
      <c r="I460">
        <v>0</v>
      </c>
      <c r="J460">
        <v>13</v>
      </c>
      <c r="K460">
        <v>1</v>
      </c>
      <c r="L460" t="inlineStr">
        <is>
          <t>short-drama</t>
        </is>
      </c>
      <c r="M460" t="inlineStr">
        <is>
          <t>complete</t>
        </is>
      </c>
      <c r="N460"/>
      <c r="O460" t="inlineStr">
        <is>
          <t>SDRUN-20261008-102852</t>
        </is>
      </c>
      <c r="P460" s="3">
        <v>46303.546585648146</v>
      </c>
      <c r="Q460" t="inlineStr">
        <is>
          <t>SR-000377</t>
        </is>
      </c>
      <c r="R460" t="inlineStr">
        <is>
          <t>dramaclips0364</t>
        </is>
      </c>
      <c r="S460" t="inlineStr">
        <is>
          <t>A secret betrayal unfolds in the boardroom—until Grandpa sends the entire pack to drag the stubborn Alpha home. 😂🔥 🌟 Continue the story here 👉 Find the full series on “ReelShort” 🔍 Look up “4696227” ✨ #ShortDrama #WerewolfRomance #FamilyDrama #HiddenBetrayal #ReelShort</t>
        </is>
      </c>
    </row>
    <row r="461" ht="25.5" customHeight="1">
      <c r="A461" t="inlineStr">
        <is>
          <t>7686823409963060494</t>
        </is>
      </c>
      <c r="B461" s="3">
        <v>46284.97361111111</v>
      </c>
      <c r="C461" t="inlineStr">
        <is>
          <t>dramavault163</t>
        </is>
      </c>
      <c r="D461" s="4">
        <v>46303</v>
      </c>
      <c r="E461" s="3">
        <v>46303.437210648146</v>
      </c>
      <c r="F461" s="2" t="str">
        <f>=HYPERLINK("https://www.tiktok.com/@dramavault163/video/7686823409963060494", "https://www.tiktok.com/@dramavault163/video/7686823409963060494")</f>
        <v>https://www.tiktok.com/@dramavault163/video/7686823409963060494</v>
      </c>
      <c r="G461">
        <v>1971</v>
      </c>
      <c r="H461">
        <v>15</v>
      </c>
      <c r="I461">
        <v>0</v>
      </c>
      <c r="J461">
        <v>3</v>
      </c>
      <c r="K461">
        <v>0</v>
      </c>
      <c r="L461" t="inlineStr">
        <is>
          <t>short-drama</t>
        </is>
      </c>
      <c r="M461" t="inlineStr">
        <is>
          <t>complete</t>
        </is>
      </c>
      <c r="N461"/>
      <c r="O461" t="inlineStr">
        <is>
          <t>SDRUN-20261008-102852</t>
        </is>
      </c>
      <c r="P461" s="3">
        <v>46303.546585648146</v>
      </c>
      <c r="Q461" t="inlineStr">
        <is>
          <t>SR-000381</t>
        </is>
      </c>
      <c r="R461" t="inlineStr">
        <is>
          <t>dramavault163</t>
        </is>
      </c>
      <c r="S461" t="inlineStr">
        <is>
          <t>Her boyfriend and best friend humiliate her together—but his greatest rival sees every tear they caused. 😳🔥 🌟 Continue the story here 👉 Find the full series on “DramaBox” 🔍 Look up “vgm60” ✨ #ShortDrama #BestFriendBetrayal #EnemiesToLovers #Heartbreak #DramaBox</t>
        </is>
      </c>
    </row>
    <row r="462" ht="25.5" customHeight="1">
      <c r="A462" t="inlineStr">
        <is>
          <t>7686457948654030093</t>
        </is>
      </c>
      <c r="B462" s="3">
        <v>46284.978472222225</v>
      </c>
      <c r="C462" t="inlineStr">
        <is>
          <t>plottwistclips11</t>
        </is>
      </c>
      <c r="D462" s="4">
        <v>46288</v>
      </c>
      <c r="E462" s="3">
        <v>46288.00881944445</v>
      </c>
      <c r="F462" s="2" t="str">
        <f>=HYPERLINK("https://www.tiktok.com/@shirley5276973/photo/7686457948654030093", "https://www.tiktok.com/@shirley5276973/photo/7686457948654030093")</f>
        <v>https://www.tiktok.com/@shirley5276973/photo/7686457948654030093</v>
      </c>
      <c r="G462">
        <v>116</v>
      </c>
      <c r="H462">
        <v>2</v>
      </c>
      <c r="I462">
        <v>0</v>
      </c>
      <c r="J462">
        <v>0</v>
      </c>
      <c r="K462">
        <v>0</v>
      </c>
      <c r="L462" t="inlineStr">
        <is>
          <t>short-drama</t>
        </is>
      </c>
      <c r="M462" t="inlineStr">
        <is>
          <t>complete</t>
        </is>
      </c>
      <c r="N462"/>
      <c r="O462" t="inlineStr">
        <is>
          <t>SDRUN-20260923-001209</t>
        </is>
      </c>
      <c r="P462" s="3">
        <v>46288.0516087963</v>
      </c>
      <c r="Q462" t="inlineStr">
        <is>
          <t>SR-000391</t>
        </is>
      </c>
      <c r="R462" t="inlineStr">
        <is>
          <t>plottwistclips11</t>
        </is>
      </c>
      <c r="S462" t="inlineStr">
        <is>
          <t>His father abandons him at a church for coming out—and tells him he can only return home if they “cure” him. 💔⛪ 🌟 Continue the story here 👉 Find the full series on “ReelShort” 🔍 Look up “4676159” ✨ #ShortDrama #BLDrama #ComingOutStory #ForbiddenLove #ReelShort</t>
        </is>
      </c>
    </row>
    <row r="463" ht="25.5" customHeight="1">
      <c r="A463" t="inlineStr">
        <is>
          <t>7686706021720476959</t>
        </is>
      </c>
      <c r="B463" s="3">
        <v>46284.98055555556</v>
      </c>
      <c r="C463" t="inlineStr">
        <is>
          <t>hnlinhthng9678</t>
        </is>
      </c>
      <c r="D463" s="4">
        <v>46303</v>
      </c>
      <c r="E463" s="3">
        <v>46303.437210648146</v>
      </c>
      <c r="F463" s="2" t="str">
        <f>=HYPERLINK("https://www.tiktok.com/@hnlinhthng9678/video/7686706021720476959", "https://www.tiktok.com/@hnlinhthng9678/video/7686706021720476959")</f>
        <v>https://www.tiktok.com/@hnlinhthng9678/video/7686706021720476959</v>
      </c>
      <c r="G463">
        <v>163</v>
      </c>
      <c r="H463">
        <v>8</v>
      </c>
      <c r="I463">
        <v>0</v>
      </c>
      <c r="J463">
        <v>0</v>
      </c>
      <c r="K463">
        <v>0</v>
      </c>
      <c r="L463" t="inlineStr">
        <is>
          <t>short-drama</t>
        </is>
      </c>
      <c r="M463" t="inlineStr">
        <is>
          <t>complete</t>
        </is>
      </c>
      <c r="N463"/>
      <c r="O463" t="inlineStr">
        <is>
          <t>SDRUN-20261008-102852</t>
        </is>
      </c>
      <c r="P463" s="3">
        <v>46303.546585648146</v>
      </c>
      <c r="Q463" t="inlineStr">
        <is>
          <t>SR-000394</t>
        </is>
      </c>
      <c r="R463" t="inlineStr">
        <is>
          <t>NeonHlin</t>
        </is>
      </c>
      <c r="S463" t="inlineStr">
        <is>
          <t>Her feared billionaire fiancé already knows her favorite flowers—and exactly what he expects from his bride. 👀🌹 🌟 Continue the story here 👉 Find the full series on “ReelShort” 🔍 Look up “4676452” ✨ #ShortDrama #BillionaireDrama #ForcedMarriage #RomanceSeries #ReelShort</t>
        </is>
      </c>
    </row>
    <row r="464" ht="25.5" customHeight="1">
      <c r="A464" t="inlineStr">
        <is>
          <t>7686760443058146591</t>
        </is>
      </c>
      <c r="B464" s="3">
        <v>46285.041666666664</v>
      </c>
      <c r="C464" t="inlineStr">
        <is>
          <t>jolienqaq</t>
        </is>
      </c>
      <c r="D464" s="4">
        <v>46303</v>
      </c>
      <c r="E464" s="3">
        <v>46303.437210648146</v>
      </c>
      <c r="F464" s="2" t="str">
        <f>=HYPERLINK("https://www.tiktok.com/@jolienqaq/video/7686760443058146591", "https://www.tiktok.com/@jolienqaq/video/7686760443058146591")</f>
        <v>https://www.tiktok.com/@jolienqaq/video/7686760443058146591</v>
      </c>
      <c r="G464">
        <v>1173</v>
      </c>
      <c r="H464">
        <v>18</v>
      </c>
      <c r="I464">
        <v>0</v>
      </c>
      <c r="J464">
        <v>8</v>
      </c>
      <c r="K464">
        <v>0</v>
      </c>
      <c r="L464" t="inlineStr">
        <is>
          <t>short-drama</t>
        </is>
      </c>
      <c r="M464" t="inlineStr">
        <is>
          <t>complete</t>
        </is>
      </c>
      <c r="N464"/>
      <c r="O464" t="inlineStr">
        <is>
          <t>SDRUN-20261008-102852</t>
        </is>
      </c>
      <c r="P464" s="3">
        <v>46303.546585648146</v>
      </c>
      <c r="Q464" t="inlineStr">
        <is>
          <t>SR-000342</t>
        </is>
      </c>
      <c r="R464" t="inlineStr">
        <is>
          <t>jolienqaq</t>
        </is>
      </c>
      <c r="S464" t="inlineStr">
        <is>
          <t>Part 3 | Off the Ice Full series link in bio A bold invitation turns into a public showdown when a girlfriend appears and demands answers. Watch the full series: https://reelslink.com/cps/BNFHp1 ✨ Download the ReelShort app. 👉 Copy the code [4694566] and search it. #OffTheIce #ReelShort #BLDrama #LoveTriangle #ShortDrama</t>
        </is>
      </c>
    </row>
    <row r="465" ht="25.5" customHeight="1">
      <c r="A465" t="inlineStr">
        <is>
          <t>7686799607275212045</t>
        </is>
      </c>
      <c r="B465" s="3">
        <v>46285.104166666664</v>
      </c>
      <c r="C465" t="inlineStr">
        <is>
          <t>dramaexpedition</t>
        </is>
      </c>
      <c r="D465" s="4">
        <v>46303</v>
      </c>
      <c r="E465" s="3">
        <v>46303.437210648146</v>
      </c>
      <c r="F465" s="2" t="str">
        <f>=HYPERLINK("https://www.tiktok.com/@dramaexpedition/video/7686799607275212045", "https://www.tiktok.com/@dramaexpedition/video/7686799607275212045")</f>
        <v>https://www.tiktok.com/@dramaexpedition/video/7686799607275212045</v>
      </c>
      <c r="G465">
        <v>5474</v>
      </c>
      <c r="H465">
        <v>26</v>
      </c>
      <c r="I465">
        <v>0</v>
      </c>
      <c r="J465">
        <v>7</v>
      </c>
      <c r="K465">
        <v>0</v>
      </c>
      <c r="L465" t="inlineStr">
        <is>
          <t>short-drama</t>
        </is>
      </c>
      <c r="M465" t="inlineStr">
        <is>
          <t>complete</t>
        </is>
      </c>
      <c r="N465"/>
      <c r="O465" t="inlineStr">
        <is>
          <t>SDRUN-20261008-102852</t>
        </is>
      </c>
      <c r="P465" s="3">
        <v>46303.546585648146</v>
      </c>
      <c r="Q465" t="inlineStr">
        <is>
          <t>SR-000347</t>
        </is>
      </c>
      <c r="R465" t="inlineStr">
        <is>
          <t>dramaexpedition</t>
        </is>
      </c>
      <c r="S465" t="inlineStr">
        <is>
          <t>Part 2 | Bully Me? I Run the Mob! Full series link in bio He died saving a teen—and woke up in that teen's body. Watch the full series: https://reelslink.com/cps/51kLPj ✨ Download the ReelShort app. 👉 Copy the code [4696292] and search it. #BullyMeIRunTheMob #ReelShort #fyp #drama #ShortDrama</t>
        </is>
      </c>
    </row>
    <row r="466" ht="25.5" customHeight="1">
      <c r="A466" t="inlineStr">
        <is>
          <t>7686458239633968397</t>
        </is>
      </c>
      <c r="B466" s="3">
        <v>46285.106944444444</v>
      </c>
      <c r="C466" t="inlineStr">
        <is>
          <t>plottwistclips11</t>
        </is>
      </c>
      <c r="D466" s="4">
        <v>46288</v>
      </c>
      <c r="E466" s="3">
        <v>46288.00881944445</v>
      </c>
      <c r="F466" s="2" t="str">
        <f>=HYPERLINK("https://www.tiktok.com/@shirley5276973/video/7686458239633968397", "https://www.tiktok.com/@shirley5276973/video/7686458239633968397")</f>
        <v>https://www.tiktok.com/@shirley5276973/video/7686458239633968397</v>
      </c>
      <c r="G466">
        <v>204</v>
      </c>
      <c r="H466">
        <v>15</v>
      </c>
      <c r="I466">
        <v>0</v>
      </c>
      <c r="J466">
        <v>3</v>
      </c>
      <c r="K466">
        <v>0</v>
      </c>
      <c r="L466" t="inlineStr">
        <is>
          <t>short-drama</t>
        </is>
      </c>
      <c r="M466" t="inlineStr">
        <is>
          <t>complete</t>
        </is>
      </c>
      <c r="N466"/>
      <c r="O466" t="inlineStr">
        <is>
          <t>SDRUN-20260923-001209</t>
        </is>
      </c>
      <c r="P466" s="3">
        <v>46288.0516087963</v>
      </c>
      <c r="Q466" t="inlineStr">
        <is>
          <t>SR-000392</t>
        </is>
      </c>
      <c r="R466" t="inlineStr">
        <is>
          <t>plottwistclips11</t>
        </is>
      </c>
      <c r="S466" t="inlineStr">
        <is>
          <t>A young priest saves him from an attack—but their first meeting ignites an attraction neither expected. 😳🔥 🌟 Continue the story here 👉 Find the full series on “ReelShort” 🔍 Look up “4676159” ✨ #ShortDrama #BoysLove #PriestRomance #ForbiddenRomance #ReelShort</t>
        </is>
      </c>
    </row>
    <row r="467" ht="25.5" customHeight="1">
      <c r="A467" t="inlineStr">
        <is>
          <t>7686776740827516191</t>
        </is>
      </c>
      <c r="B467" s="3">
        <v>46285.10833333333</v>
      </c>
      <c r="C467" t="inlineStr">
        <is>
          <t>shirley5278789</t>
        </is>
      </c>
      <c r="D467" s="4">
        <v>46303</v>
      </c>
      <c r="E467" s="3">
        <v>46303.437210648146</v>
      </c>
      <c r="F467" s="2" t="str">
        <f>=HYPERLINK("https://www.tiktok.com/@shirley5278789/video/7686776740827516191", "https://www.tiktok.com/@shirley5278789/video/7686776740827516191")</f>
        <v>https://www.tiktok.com/@shirley5278789/video/7686776740827516191</v>
      </c>
      <c r="G467">
        <v>5857</v>
      </c>
      <c r="H467">
        <v>47</v>
      </c>
      <c r="I467">
        <v>1</v>
      </c>
      <c r="J467">
        <v>19</v>
      </c>
      <c r="K467">
        <v>3</v>
      </c>
      <c r="L467" t="inlineStr">
        <is>
          <t>short-drama</t>
        </is>
      </c>
      <c r="M467" t="inlineStr">
        <is>
          <t>complete</t>
        </is>
      </c>
      <c r="N467"/>
      <c r="O467" t="inlineStr">
        <is>
          <t>SDRUN-20261008-102852</t>
        </is>
      </c>
      <c r="P467" s="3">
        <v>46303.546585648146</v>
      </c>
      <c r="Q467" t="inlineStr">
        <is>
          <t>SR-000406</t>
        </is>
      </c>
      <c r="R467" t="inlineStr">
        <is>
          <t>shirley5278789</t>
        </is>
      </c>
      <c r="S467" t="inlineStr">
        <is>
          <t>Part 1 | 사랑을 위해 모든 것을 걸었지만 배신당했다 — 마피아킹 - 평범한 여대생과 마피아의 비밀계약 사랑하는 남자의 빚을 갚기 위해 아이를 가질 수 없게 될 위험까지 감수한 그녀. 하지만 모든 희생이 끝난 순간, 기다리고 있던 것은 그의 잔인한 배신과 믿을 수 없는 임신 소식이었다. ✨ ReelShort 앱을 다운로드하세요. 👉 추천 코드 [4536124]를 복사해 검색하세요. #숏드라마 #로맨스드라마 #배신 #임신반전 #운명적사랑</t>
        </is>
      </c>
    </row>
    <row r="468" ht="25.5" customHeight="1">
      <c r="A468" t="inlineStr">
        <is>
          <t>7686706565398744351</t>
        </is>
      </c>
      <c r="B468" s="3">
        <v>46285.126388888886</v>
      </c>
      <c r="C468" t="inlineStr">
        <is>
          <t>hnlinhthng9678</t>
        </is>
      </c>
      <c r="D468" s="4">
        <v>46303</v>
      </c>
      <c r="E468" s="3">
        <v>46303.437210648146</v>
      </c>
      <c r="F468" s="2" t="str">
        <f>=HYPERLINK("https://www.tiktok.com/@hnlinhthng9678/video/7686706565398744351", "https://www.tiktok.com/@hnlinhthng9678/video/7686706565398744351")</f>
        <v>https://www.tiktok.com/@hnlinhthng9678/video/7686706565398744351</v>
      </c>
      <c r="G468">
        <v>185</v>
      </c>
      <c r="H468">
        <v>10</v>
      </c>
      <c r="I468">
        <v>0</v>
      </c>
      <c r="J468">
        <v>1</v>
      </c>
      <c r="K468">
        <v>0</v>
      </c>
      <c r="L468" t="inlineStr">
        <is>
          <t>short-drama</t>
        </is>
      </c>
      <c r="M468" t="inlineStr">
        <is>
          <t>complete</t>
        </is>
      </c>
      <c r="N468"/>
      <c r="O468" t="inlineStr">
        <is>
          <t>SDRUN-20261008-102852</t>
        </is>
      </c>
      <c r="P468" s="3">
        <v>46303.546585648146</v>
      </c>
      <c r="Q468" t="inlineStr">
        <is>
          <t>SR-000395</t>
        </is>
      </c>
      <c r="R468" t="inlineStr">
        <is>
          <t>NeonHlin</t>
        </is>
      </c>
      <c r="S468" t="inlineStr">
        <is>
          <t>The billionaire catches his bodyguard looking at his future wife—and demands the truth before the wedding. 🔥😳 🌟 Continue the story here 👉 Find the full series on “ReelShort” 🔍 Look up “4676452” ✨ #ShortDrama #LoveTriangle #JealousyDrama #ForbiddenLove #ReelShort</t>
        </is>
      </c>
    </row>
    <row r="469" ht="25.5" customHeight="1">
      <c r="A469" t="inlineStr">
        <is>
          <t>7686824334903561485</t>
        </is>
      </c>
      <c r="B469" s="3">
        <v>46285.177083333336</v>
      </c>
      <c r="C469" t="inlineStr">
        <is>
          <t>dramavault163</t>
        </is>
      </c>
      <c r="D469" s="4">
        <v>46303</v>
      </c>
      <c r="E469" s="3">
        <v>46303.437210648146</v>
      </c>
      <c r="F469" s="2" t="str">
        <f>=HYPERLINK("https://www.tiktok.com/@dramavault163/video/7686824334903561485", "https://www.tiktok.com/@dramavault163/video/7686824334903561485")</f>
        <v>https://www.tiktok.com/@dramavault163/video/7686824334903561485</v>
      </c>
      <c r="G469">
        <v>3661</v>
      </c>
      <c r="H469">
        <v>12</v>
      </c>
      <c r="I469">
        <v>0</v>
      </c>
      <c r="J469">
        <v>1</v>
      </c>
      <c r="K469">
        <v>0</v>
      </c>
      <c r="L469" t="inlineStr">
        <is>
          <t>short-drama</t>
        </is>
      </c>
      <c r="M469" t="inlineStr">
        <is>
          <t>complete</t>
        </is>
      </c>
      <c r="N469"/>
      <c r="O469" t="inlineStr">
        <is>
          <t>SDRUN-20261008-102852</t>
        </is>
      </c>
      <c r="P469" s="3">
        <v>46303.546585648146</v>
      </c>
      <c r="Q469" t="inlineStr">
        <is>
          <t>SR-000382</t>
        </is>
      </c>
      <c r="R469" t="inlineStr">
        <is>
          <t>dramavault163</t>
        </is>
      </c>
      <c r="S469" t="inlineStr">
        <is>
          <t>Her ex ignored her talent, but his arrogant rival sees exactly how extraordinary she is behind the camera. 📸🏒 🌟 Continue the story here 👉 Find the full series on “DramaBox” 🔍 Look up “vgm60” ✨ #ShortDrama #SportsRomance #HiddenTalent #NewLove #DramaBox</t>
        </is>
      </c>
    </row>
    <row r="470" ht="25.5" customHeight="1">
      <c r="A470" t="inlineStr">
        <is>
          <t>7686825088708005134</t>
        </is>
      </c>
      <c r="B470" s="3">
        <v>46285.32083333333</v>
      </c>
      <c r="C470" t="inlineStr">
        <is>
          <t>dramavault163</t>
        </is>
      </c>
      <c r="D470" s="4">
        <v>46303</v>
      </c>
      <c r="E470" s="3">
        <v>46303.437210648146</v>
      </c>
      <c r="F470" s="2" t="str">
        <f>=HYPERLINK("https://www.tiktok.com/@dramavault163/video/7686825088708005134", "https://www.tiktok.com/@dramavault163/video/7686825088708005134")</f>
        <v>https://www.tiktok.com/@dramavault163/video/7686825088708005134</v>
      </c>
      <c r="G470">
        <v>697</v>
      </c>
      <c r="H470">
        <v>3</v>
      </c>
      <c r="I470">
        <v>0</v>
      </c>
      <c r="J470">
        <v>1</v>
      </c>
      <c r="K470">
        <v>0</v>
      </c>
      <c r="L470" t="inlineStr">
        <is>
          <t>short-drama</t>
        </is>
      </c>
      <c r="M470" t="inlineStr">
        <is>
          <t>complete</t>
        </is>
      </c>
      <c r="N470"/>
      <c r="O470" t="inlineStr">
        <is>
          <t>SDRUN-20261008-102852</t>
        </is>
      </c>
      <c r="P470" s="3">
        <v>46303.546585648146</v>
      </c>
      <c r="Q470" t="inlineStr">
        <is>
          <t>SR-000383</t>
        </is>
      </c>
      <c r="R470" t="inlineStr">
        <is>
          <t>dramavault163</t>
        </is>
      </c>
      <c r="S470" t="inlineStr">
        <is>
          <t>Her ex destroyed her confidence—so his biggest rival offers a shocking plan to make him regret everything. 🔥😈 🌟 Continue the story here 👉 Find the full series on “DramaBox” 🔍 Look up “vgm60” ✨ #ShortDrama #RevengeRomance #FakeDating #HockeyDrama #DramaBox</t>
        </is>
      </c>
    </row>
    <row r="471" ht="25.5" customHeight="1">
      <c r="A471" t="inlineStr">
        <is>
          <t>7686826773421608206</t>
        </is>
      </c>
      <c r="B471" s="3">
        <v>46285.322916666664</v>
      </c>
      <c r="C471" t="inlineStr">
        <is>
          <t>dramaclips0364</t>
        </is>
      </c>
      <c r="D471" s="4">
        <v>46303</v>
      </c>
      <c r="E471" s="3">
        <v>46303.437210648146</v>
      </c>
      <c r="F471" s="2" t="str">
        <f>=HYPERLINK("https://www.tiktok.com/@dramaclips0364/video/7686826773421608206", "https://www.tiktok.com/@dramaclips0364/video/7686826773421608206")</f>
        <v>https://www.tiktok.com/@dramaclips0364/video/7686826773421608206</v>
      </c>
      <c r="G471">
        <v>1659</v>
      </c>
      <c r="H471">
        <v>8</v>
      </c>
      <c r="I471">
        <v>0</v>
      </c>
      <c r="J471">
        <v>1</v>
      </c>
      <c r="K471">
        <v>0</v>
      </c>
      <c r="L471" t="inlineStr">
        <is>
          <t>short-drama</t>
        </is>
      </c>
      <c r="M471" t="inlineStr">
        <is>
          <t>complete</t>
        </is>
      </c>
      <c r="N471"/>
      <c r="O471" t="inlineStr">
        <is>
          <t>SDRUN-20261008-102852</t>
        </is>
      </c>
      <c r="P471" s="3">
        <v>46303.546585648146</v>
      </c>
      <c r="Q471" t="inlineStr">
        <is>
          <t>SR-000378</t>
        </is>
      </c>
      <c r="R471" t="inlineStr">
        <is>
          <t>dramaclips0364</t>
        </is>
      </c>
      <c r="S471" t="inlineStr">
        <is>
          <t>A surprise engagement reveals that her innocent little sister has been promised to a dangerous mafia heir. 😳🖤 🌟 Continue the story here 👉 Find the full series on “ReelShort” 🔍 Look up “4697881” ✨ #ShortDrama #MafiaDrama #ArrangedMarriage #FamilySecrets #ReelShort</t>
        </is>
      </c>
    </row>
    <row r="472" ht="25.5" customHeight="1">
      <c r="A472" t="inlineStr">
        <is>
          <t>7686777258610117918</t>
        </is>
      </c>
      <c r="B472" s="3">
        <v>46285.342361111114</v>
      </c>
      <c r="C472" t="inlineStr">
        <is>
          <t>shirley5278789</t>
        </is>
      </c>
      <c r="D472" s="4">
        <v>46303</v>
      </c>
      <c r="E472" s="3">
        <v>46303.437210648146</v>
      </c>
      <c r="F472" s="2" t="str">
        <f>=HYPERLINK("https://www.tiktok.com/@shirley5278789/video/7686777258610117918", "https://www.tiktok.com/@shirley5278789/video/7686777258610117918")</f>
        <v>https://www.tiktok.com/@shirley5278789/video/7686777258610117918</v>
      </c>
      <c r="G472">
        <v>3554</v>
      </c>
      <c r="H472">
        <v>18</v>
      </c>
      <c r="I472">
        <v>0</v>
      </c>
      <c r="J472">
        <v>14</v>
      </c>
      <c r="K472">
        <v>1</v>
      </c>
      <c r="L472" t="inlineStr">
        <is>
          <t>short-drama</t>
        </is>
      </c>
      <c r="M472" t="inlineStr">
        <is>
          <t>complete</t>
        </is>
      </c>
      <c r="N472"/>
      <c r="O472" t="inlineStr">
        <is>
          <t>SDRUN-20261008-102852</t>
        </is>
      </c>
      <c r="P472" s="3">
        <v>46303.546585648146</v>
      </c>
      <c r="Q472" t="inlineStr">
        <is>
          <t>SR-000407</t>
        </is>
      </c>
      <c r="R472" t="inlineStr">
        <is>
          <t>shirley5278789</t>
        </is>
      </c>
      <c r="S472" t="inlineStr">
        <is>
          <t>Part 2 | 잘못 들어간 방에서 마피아의 아이를 갖게 됐다 — 마피아킹 - 평범한 여대생과 마피아의 비밀계약 간호사의 실수로 잘못된 방에 들어간 평범한 여대생. 서로를 병원이 준비한 사람으로 착각한 두 사람의 위험한 만남은 예상치 못한 임신으로 이어지고, 마피아의 후계자를 둘러싼 비밀이 시작된다. ✨ ReelShort 앱을 다운로드하세요. 👉 추천 코드 [4536124]를 복사해 검색하세요. #숏드라마 #마피아로맨스 #운명적만남 #비밀계약 #로맨스드라마</t>
        </is>
      </c>
    </row>
    <row r="473" ht="25.5" customHeight="1">
      <c r="A473" t="inlineStr">
        <is>
          <t>7686800054971043086</t>
        </is>
      </c>
      <c r="B473" s="3">
        <v>46285.35763888889</v>
      </c>
      <c r="C473" t="inlineStr">
        <is>
          <t>dramaexpedition</t>
        </is>
      </c>
      <c r="D473" s="4">
        <v>46303</v>
      </c>
      <c r="E473" s="3">
        <v>46303.437210648146</v>
      </c>
      <c r="F473" s="2" t="str">
        <f>=HYPERLINK("https://www.tiktok.com/@dramaexpedition/video/7686800054971043086", "https://www.tiktok.com/@dramaexpedition/video/7686800054971043086")</f>
        <v>https://www.tiktok.com/@dramaexpedition/video/7686800054971043086</v>
      </c>
      <c r="G473">
        <v>1306</v>
      </c>
      <c r="H473">
        <v>4</v>
      </c>
      <c r="I473">
        <v>0</v>
      </c>
      <c r="J473">
        <v>1</v>
      </c>
      <c r="K473">
        <v>0</v>
      </c>
      <c r="L473" t="inlineStr">
        <is>
          <t>short-drama</t>
        </is>
      </c>
      <c r="M473" t="inlineStr">
        <is>
          <t>complete</t>
        </is>
      </c>
      <c r="N473"/>
      <c r="O473" t="inlineStr">
        <is>
          <t>SDRUN-20261008-102852</t>
        </is>
      </c>
      <c r="P473" s="3">
        <v>46303.546585648146</v>
      </c>
      <c r="Q473" t="inlineStr">
        <is>
          <t>SR-000348</t>
        </is>
      </c>
      <c r="R473" t="inlineStr">
        <is>
          <t>dramaexpedition</t>
        </is>
      </c>
      <c r="S473" t="inlineStr">
        <is>
          <t>Part 3 | Bully Me? I Run the Mob! Full series link in bio The bullies humiliated him in public. They had no idea who was fighting back. Watch the full series: https://reelslink.com/cps/51kLPj ✨ Download the ReelShort app. 👉 Copy the code [4696292] and search it. #Bully#ReelShort #drama #fyp #ShortDrama</t>
        </is>
      </c>
    </row>
    <row r="474" ht="25.5" customHeight="1">
      <c r="A474" t="inlineStr">
        <is>
          <t>7686458745857068301</t>
        </is>
      </c>
      <c r="B474" s="3">
        <v>46285.40416666667</v>
      </c>
      <c r="C474" t="inlineStr">
        <is>
          <t>plottwistclips11</t>
        </is>
      </c>
      <c r="D474" s="4">
        <v>46288</v>
      </c>
      <c r="E474" s="3">
        <v>46288.00881944445</v>
      </c>
      <c r="F474" s="2" t="str">
        <f>=HYPERLINK("https://www.tiktok.com/@shirley5276973/video/7686458745857068301", "https://www.tiktok.com/@shirley5276973/video/7686458745857068301")</f>
        <v>https://www.tiktok.com/@shirley5276973/video/7686458745857068301</v>
      </c>
      <c r="G474">
        <v>58</v>
      </c>
      <c r="H474">
        <v>1</v>
      </c>
      <c r="I474">
        <v>0</v>
      </c>
      <c r="J474">
        <v>0</v>
      </c>
      <c r="K474">
        <v>2</v>
      </c>
      <c r="L474" t="inlineStr">
        <is>
          <t>short-drama</t>
        </is>
      </c>
      <c r="M474" t="inlineStr">
        <is>
          <t>complete</t>
        </is>
      </c>
      <c r="N474"/>
      <c r="O474" t="inlineStr">
        <is>
          <t>SDRUN-20260923-001209</t>
        </is>
      </c>
      <c r="P474" s="3">
        <v>46288.0516087963</v>
      </c>
      <c r="Q474" t="inlineStr">
        <is>
          <t>SR-000393</t>
        </is>
      </c>
      <c r="R474" t="inlineStr">
        <is>
          <t>plottwistclips11</t>
        </is>
      </c>
      <c r="S474" t="inlineStr">
        <is>
          <t>He refuses to be changed by the church. Then the priest names him his personal altar boy. 👀⛪ 🌟 Continue the story here 👉 Find the full series on “ReelShort” 🔍 Look up “4676159” ✨ #ShortDrama #BLSeries #EnemiesToLovers #DramaSeries #ReelShort</t>
        </is>
      </c>
    </row>
    <row r="475" ht="25.5" customHeight="1">
      <c r="A475" t="inlineStr">
        <is>
          <t>7686706459400359199</t>
        </is>
      </c>
      <c r="B475" s="3">
        <v>46285.436111111114</v>
      </c>
      <c r="C475" t="inlineStr">
        <is>
          <t>hnlinhthng9678</t>
        </is>
      </c>
      <c r="D475" s="4">
        <v>46303</v>
      </c>
      <c r="E475" s="3">
        <v>46303.437210648146</v>
      </c>
      <c r="F475" s="2" t="str">
        <f>=HYPERLINK("https://www.tiktok.com/@hnlinhthng9678/video/7686706459400359199", "https://www.tiktok.com/@hnlinhthng9678/video/7686706459400359199")</f>
        <v>https://www.tiktok.com/@hnlinhthng9678/video/7686706459400359199</v>
      </c>
      <c r="G475">
        <v>115</v>
      </c>
      <c r="H475">
        <v>6</v>
      </c>
      <c r="I475">
        <v>0</v>
      </c>
      <c r="J475">
        <v>0</v>
      </c>
      <c r="K475">
        <v>0</v>
      </c>
      <c r="L475" t="inlineStr">
        <is>
          <t>short-drama</t>
        </is>
      </c>
      <c r="M475" t="inlineStr">
        <is>
          <t>complete</t>
        </is>
      </c>
      <c r="N475"/>
      <c r="O475" t="inlineStr">
        <is>
          <t>SDRUN-20261008-102852</t>
        </is>
      </c>
      <c r="P475" s="3">
        <v>46303.546585648146</v>
      </c>
      <c r="Q475" t="inlineStr">
        <is>
          <t>SR-000396</t>
        </is>
      </c>
      <c r="R475" t="inlineStr">
        <is>
          <t>NeonHlin</t>
        </is>
      </c>
      <c r="S475" t="inlineStr">
        <is>
          <t>She refuses to marry a man who will not respect her—and the possessive billionaire finally meets his match. 🖤✨ 🌟 Continue the story here 👉 Find the full series on “ReelShort” 🔍 Look up “4676452” ✨ #ShortDrama #StrongFemaleLead #BillionaireRomance #MarriageDrama #ReelShort</t>
        </is>
      </c>
    </row>
    <row r="476" ht="25.5" customHeight="1">
      <c r="A476" t="inlineStr">
        <is>
          <t>7686825230932675853</t>
        </is>
      </c>
      <c r="B476" s="3">
        <v>46285.46597222222</v>
      </c>
      <c r="C476" t="inlineStr">
        <is>
          <t>dramavault163</t>
        </is>
      </c>
      <c r="D476" s="4">
        <v>46303</v>
      </c>
      <c r="E476" s="3">
        <v>46303.437210648146</v>
      </c>
      <c r="F476" s="2" t="str">
        <f>=HYPERLINK("https://www.tiktok.com/@dramavault163/video/7686825230932675853", "https://www.tiktok.com/@dramavault163/video/7686825230932675853")</f>
        <v>https://www.tiktok.com/@dramavault163/video/7686825230932675853</v>
      </c>
      <c r="G476">
        <v>3788</v>
      </c>
      <c r="H476">
        <v>20</v>
      </c>
      <c r="I476">
        <v>0</v>
      </c>
      <c r="J476">
        <v>1</v>
      </c>
      <c r="K476">
        <v>0</v>
      </c>
      <c r="L476" t="inlineStr">
        <is>
          <t>short-drama</t>
        </is>
      </c>
      <c r="M476" t="inlineStr">
        <is>
          <t>complete</t>
        </is>
      </c>
      <c r="N476"/>
      <c r="O476" t="inlineStr">
        <is>
          <t>SDRUN-20261008-102852</t>
        </is>
      </c>
      <c r="P476" s="3">
        <v>46303.546585648146</v>
      </c>
      <c r="Q476" t="inlineStr">
        <is>
          <t>SR-000384</t>
        </is>
      </c>
      <c r="R476" t="inlineStr">
        <is>
          <t>dramavault163</t>
        </is>
      </c>
      <c r="S476" t="inlineStr">
        <is>
          <t>Their fake revenge stunt is caught on camera—and the campus playboy suddenly calls her his girlfriend. 😳📸 🌟 Continue the story here 👉 Find the full series on “DramaBox” 🔍 Look up “vgm60” ✨ #ShortDrama #FakeRelationship #CampusRomance #PlotTwist #DramaBox</t>
        </is>
      </c>
    </row>
    <row r="477" ht="25.5" customHeight="1">
      <c r="A477" t="inlineStr">
        <is>
          <t>7686777552567913759</t>
        </is>
      </c>
      <c r="B477" s="3">
        <v>46285.506944444445</v>
      </c>
      <c r="C477" t="inlineStr">
        <is>
          <t>shirley5278789</t>
        </is>
      </c>
      <c r="D477" s="4">
        <v>46303</v>
      </c>
      <c r="E477" s="3">
        <v>46303.437210648146</v>
      </c>
      <c r="F477" s="2" t="str">
        <f>=HYPERLINK("https://www.tiktok.com/@shirley5278789/video/7686777552567913759", "https://www.tiktok.com/@shirley5278789/video/7686777552567913759")</f>
        <v>https://www.tiktok.com/@shirley5278789/video/7686777552567913759</v>
      </c>
      <c r="G477">
        <v>6361</v>
      </c>
      <c r="H477">
        <v>30</v>
      </c>
      <c r="I477">
        <v>0</v>
      </c>
      <c r="J477">
        <v>24</v>
      </c>
      <c r="K477">
        <v>1</v>
      </c>
      <c r="L477" t="inlineStr">
        <is>
          <t>short-drama</t>
        </is>
      </c>
      <c r="M477" t="inlineStr">
        <is>
          <t>complete</t>
        </is>
      </c>
      <c r="N477"/>
      <c r="O477" t="inlineStr">
        <is>
          <t>SDRUN-20261008-102852</t>
        </is>
      </c>
      <c r="P477" s="3">
        <v>46303.546585648146</v>
      </c>
      <c r="Q477" t="inlineStr">
        <is>
          <t>SR-000408</t>
        </is>
      </c>
      <c r="R477" t="inlineStr">
        <is>
          <t>shirley5278789</t>
        </is>
      </c>
      <c r="S477" t="inlineStr">
        <is>
          <t>Part 3 | “내 아이니까, 너도 내 거야” — 마피아킹 - 평범한 여대생과 마피아의 비밀계약 아이를 포기하지 않기로 결심한 그녀 앞에 세상에서 가장 위험한 남자가 나타났다. 돈으로 아이를 빼앗으려는 마피아와 끝까지 아이를 지키려는 그녀—위협으로 시작된 관계는 목숨을 건 보호와 비밀 계약으로 변해 간다. ✨ ReelShort 앱을 다운로드하세요. 👉 추천 코드 [4536124]를 복사해 검색하세요. #숏드라마 #마피아로맨스 #금지된사랑 #위험한로맨스 #비밀계약</t>
        </is>
      </c>
    </row>
    <row r="478" ht="25.5" customHeight="1">
      <c r="A478" t="inlineStr">
        <is>
          <t>7686826858037480718</t>
        </is>
      </c>
      <c r="B478" s="3">
        <v>46285.55347222222</v>
      </c>
      <c r="C478" t="inlineStr">
        <is>
          <t>dramaclips0364</t>
        </is>
      </c>
      <c r="D478" s="4">
        <v>46303</v>
      </c>
      <c r="E478" s="3">
        <v>46303.437210648146</v>
      </c>
      <c r="F478" s="2" t="str">
        <f>=HYPERLINK("https://www.tiktok.com/@dramaclips0364/video/7686826858037480718", "https://www.tiktok.com/@dramaclips0364/video/7686826858037480718")</f>
        <v>https://www.tiktok.com/@dramaclips0364/video/7686826858037480718</v>
      </c>
      <c r="G478">
        <v>581</v>
      </c>
      <c r="H478">
        <v>4</v>
      </c>
      <c r="I478">
        <v>0</v>
      </c>
      <c r="J478">
        <v>1</v>
      </c>
      <c r="K478">
        <v>0</v>
      </c>
      <c r="L478" t="inlineStr">
        <is>
          <t>short-drama</t>
        </is>
      </c>
      <c r="M478" t="inlineStr">
        <is>
          <t>complete</t>
        </is>
      </c>
      <c r="N478"/>
      <c r="O478" t="inlineStr">
        <is>
          <t>SDRUN-20261008-102852</t>
        </is>
      </c>
      <c r="P478" s="3">
        <v>46303.546585648146</v>
      </c>
      <c r="Q478" t="inlineStr">
        <is>
          <t>SR-000379</t>
        </is>
      </c>
      <c r="R478" t="inlineStr">
        <is>
          <t>dramaclips0364</t>
        </is>
      </c>
      <c r="S478" t="inlineStr">
        <is>
          <t>She challenges the most powerful man in New York to give her sister the freedom she never had. 🔥👑 🌟 Continue the story here 👉 Find the full series on “ReelShort” 🔍 Look up “4697881” ✨ #ShortDrama #PowerfulHusband #Sisterhood #MarriageConflict #ReelShort</t>
        </is>
      </c>
    </row>
    <row r="479" ht="25.5" customHeight="1">
      <c r="A479" t="inlineStr">
        <is>
          <t>7687517327792868621</t>
        </is>
      </c>
      <c r="B479" s="3">
        <v>46285.833333333336</v>
      </c>
      <c r="C479" t="inlineStr">
        <is>
          <t>ngphnggiang40</t>
        </is>
      </c>
      <c r="D479" s="4">
        <v>46303</v>
      </c>
      <c r="E479" s="3">
        <v>46303.437210648146</v>
      </c>
      <c r="F479" s="2" t="str">
        <f>=HYPERLINK("https://www.tiktok.com/@ngphnggiang40/video/7687517327792868621", "https://www.tiktok.com/@ngphnggiang40/video/7687517327792868621")</f>
        <v>https://www.tiktok.com/@ngphnggiang40/video/7687517327792868621</v>
      </c>
      <c r="G479">
        <v>5713</v>
      </c>
      <c r="H479">
        <v>11</v>
      </c>
      <c r="I479">
        <v>0</v>
      </c>
      <c r="J479">
        <v>3</v>
      </c>
      <c r="K479">
        <v>0</v>
      </c>
      <c r="L479" t="inlineStr">
        <is>
          <t>short-drama</t>
        </is>
      </c>
      <c r="M479" t="inlineStr">
        <is>
          <t>complete</t>
        </is>
      </c>
      <c r="N479"/>
      <c r="O479" t="inlineStr">
        <is>
          <t>SDRUN-20261008-102852</t>
        </is>
      </c>
      <c r="P479" s="3">
        <v>46303.546585648146</v>
      </c>
      <c r="Q479" t="inlineStr">
        <is>
          <t>SR-000421</t>
        </is>
      </c>
      <c r="R479" t="inlineStr">
        <is>
          <t>VoidFaic</t>
        </is>
      </c>
      <c r="S479" t="inlineStr">
        <is>
          <t>Part 1 | A Three-Year-Old Demanded Formula Money from a Mafia Boss A fearless little girl walks through a gate guarded by armed men and tells the mafia boss that he owes her three years of formula money. Then she says her mother’s name—and everything changes. ✨ Watch the full story on YourChannel. 👉 https://link.inbeidou.cn/link/yourchannel_drama/serial/23fiSiww/11 #Drama #AIDrama #MafiaBoss #SecretChild #FamilyDrama</t>
        </is>
      </c>
    </row>
    <row r="480" ht="25.5" customHeight="1">
      <c r="A480" t="inlineStr">
        <is>
          <t>7686825575935151373</t>
        </is>
      </c>
      <c r="B480" s="3">
        <v>46285.839583333334</v>
      </c>
      <c r="C480" t="inlineStr">
        <is>
          <t>dramavault163</t>
        </is>
      </c>
      <c r="D480" s="4">
        <v>46303</v>
      </c>
      <c r="E480" s="3">
        <v>46303.437210648146</v>
      </c>
      <c r="F480" s="2" t="str">
        <f>=HYPERLINK("https://www.tiktok.com/@dramavault163/video/7686825575935151373", "https://www.tiktok.com/@dramavault163/video/7686825575935151373")</f>
        <v>https://www.tiktok.com/@dramavault163/video/7686825575935151373</v>
      </c>
      <c r="G480">
        <v>1452</v>
      </c>
      <c r="H480">
        <v>25</v>
      </c>
      <c r="I480">
        <v>0</v>
      </c>
      <c r="J480">
        <v>1</v>
      </c>
      <c r="K480">
        <v>1</v>
      </c>
      <c r="L480" t="inlineStr">
        <is>
          <t>short-drama</t>
        </is>
      </c>
      <c r="M480" t="inlineStr">
        <is>
          <t>complete</t>
        </is>
      </c>
      <c r="N480"/>
      <c r="O480" t="inlineStr">
        <is>
          <t>SDRUN-20261008-102852</t>
        </is>
      </c>
      <c r="P480" s="3">
        <v>46303.546585648146</v>
      </c>
      <c r="Q480" t="inlineStr">
        <is>
          <t>SR-000449</t>
        </is>
      </c>
      <c r="R480" t="inlineStr">
        <is>
          <t>dramavault163</t>
        </is>
      </c>
      <c r="S480" t="inlineStr">
        <is>
          <t>The revenge worked too well, and now he wants their fake relationship to last until the championship ends. 🏒❤️ 🌟 Continue the story here 👉 Find the full series on “DramaBox” 🔍 Look up “vgm60” ✨ #ShortDrama #FakeDating #SportsDrama #SlowBurnRomance #DramaBox</t>
        </is>
      </c>
    </row>
    <row r="481" ht="25.5" customHeight="1">
      <c r="A481" t="inlineStr">
        <is>
          <t>7687520145526344991</t>
        </is>
      </c>
      <c r="B481" s="3">
        <v>46285.875</v>
      </c>
      <c r="C481" t="inlineStr">
        <is>
          <t>jolienqaq</t>
        </is>
      </c>
      <c r="D481" s="4">
        <v>46303</v>
      </c>
      <c r="E481" s="3">
        <v>46303.437210648146</v>
      </c>
      <c r="F481" s="2" t="str">
        <f>=HYPERLINK("https://www.tiktok.com/@jolienqaq/video/7687520145526344991", "https://www.tiktok.com/@jolienqaq/video/7687520145526344991")</f>
        <v>https://www.tiktok.com/@jolienqaq/video/7687520145526344991</v>
      </c>
      <c r="G481">
        <v>549</v>
      </c>
      <c r="H481">
        <v>8</v>
      </c>
      <c r="I481">
        <v>0</v>
      </c>
      <c r="J481">
        <v>3</v>
      </c>
      <c r="K481">
        <v>0</v>
      </c>
      <c r="L481" t="inlineStr">
        <is>
          <t>short-drama</t>
        </is>
      </c>
      <c r="M481" t="inlineStr">
        <is>
          <t>complete</t>
        </is>
      </c>
      <c r="N481"/>
      <c r="O481" t="inlineStr">
        <is>
          <t>SDRUN-20261008-102852</t>
        </is>
      </c>
      <c r="P481" s="3">
        <v>46303.546585648146</v>
      </c>
      <c r="Q481" t="inlineStr">
        <is>
          <t>SR-000513</t>
        </is>
      </c>
      <c r="R481" t="inlineStr">
        <is>
          <t>jolienqaq</t>
        </is>
      </c>
      <c r="S481" t="inlineStr">
        <is>
          <t xml:space="preserve">Part 1 | Match Point 🎾 Full episodes link in bio 🔥 Or search 4717477 on Reelshort  #bldrama #shortdrama #drama #tennis </t>
        </is>
      </c>
    </row>
    <row r="482" ht="25.5" customHeight="1">
      <c r="A482" t="inlineStr">
        <is>
          <t>7686827237642865933</t>
        </is>
      </c>
      <c r="B482" s="3">
        <v>46285.925</v>
      </c>
      <c r="C482" t="inlineStr">
        <is>
          <t>dramaclips0364</t>
        </is>
      </c>
      <c r="D482" s="4">
        <v>46303</v>
      </c>
      <c r="E482" s="3">
        <v>46303.437210648146</v>
      </c>
      <c r="F482" s="2" t="str">
        <f>=HYPERLINK("https://www.tiktok.com/@dramaclips0364/video/7686827237642865933", "https://www.tiktok.com/@dramaclips0364/video/7686827237642865933")</f>
        <v>https://www.tiktok.com/@dramaclips0364/video/7686827237642865933</v>
      </c>
      <c r="G482">
        <v>508</v>
      </c>
      <c r="H482">
        <v>3</v>
      </c>
      <c r="I482">
        <v>0</v>
      </c>
      <c r="J482">
        <v>0</v>
      </c>
      <c r="K482">
        <v>0</v>
      </c>
      <c r="L482" t="inlineStr">
        <is>
          <t>short-drama</t>
        </is>
      </c>
      <c r="M482" t="inlineStr">
        <is>
          <t>complete</t>
        </is>
      </c>
      <c r="N482"/>
      <c r="O482" t="inlineStr">
        <is>
          <t>SDRUN-20261008-102852</t>
        </is>
      </c>
      <c r="P482" s="3">
        <v>46303.546585648146</v>
      </c>
      <c r="Q482" t="inlineStr">
        <is>
          <t>SR-000455</t>
        </is>
      </c>
      <c r="R482" t="inlineStr">
        <is>
          <t>dramaclips0364</t>
        </is>
      </c>
      <c r="S482" t="inlineStr">
        <is>
          <t>His former mistress returns at the worst possible moment—just as Aria realizes she may be carrying the mafia heir. 😨🔥 🌟 Continue the story here 👉 Find the full series on “ReelShort” 🔍 Look up “4697881” ✨ #ShortDrama #PregnancyDrama #MafiaRomance #JealousEx #ReelShort</t>
        </is>
      </c>
    </row>
    <row r="483" ht="25.5" customHeight="1">
      <c r="A483" t="inlineStr">
        <is>
          <t>7687520479686544670</t>
        </is>
      </c>
      <c r="B483" s="3">
        <v>46285.925</v>
      </c>
      <c r="C483" t="inlineStr">
        <is>
          <t>jolienqaq</t>
        </is>
      </c>
      <c r="D483" s="4">
        <v>46303</v>
      </c>
      <c r="E483" s="3">
        <v>46303.437210648146</v>
      </c>
      <c r="F483" s="2" t="str">
        <f>=HYPERLINK("https://www.tiktok.com/@jolienqaq/video/7687520479686544670", "https://www.tiktok.com/@jolienqaq/video/7687520479686544670")</f>
        <v>https://www.tiktok.com/@jolienqaq/video/7687520479686544670</v>
      </c>
      <c r="G483">
        <v>544</v>
      </c>
      <c r="H483">
        <v>21</v>
      </c>
      <c r="I483">
        <v>0</v>
      </c>
      <c r="J483">
        <v>3</v>
      </c>
      <c r="K483">
        <v>0</v>
      </c>
      <c r="L483" t="inlineStr">
        <is>
          <t>short-drama</t>
        </is>
      </c>
      <c r="M483" t="inlineStr">
        <is>
          <t>complete</t>
        </is>
      </c>
      <c r="N483"/>
      <c r="O483" t="inlineStr">
        <is>
          <t>SDRUN-20261008-102852</t>
        </is>
      </c>
      <c r="P483" s="3">
        <v>46303.546585648146</v>
      </c>
      <c r="Q483" t="inlineStr">
        <is>
          <t>SR-000514</t>
        </is>
      </c>
      <c r="R483" t="inlineStr">
        <is>
          <t>jolienqaq</t>
        </is>
      </c>
      <c r="S483" t="inlineStr">
        <is>
          <t xml:space="preserve">Part 2 | Match Point 🎾 Full episodes link in bio 🔥 Or search 4717477 on Reelshort  #bldrama #shortdrama #drama #tennis </t>
        </is>
      </c>
    </row>
    <row r="484" ht="25.5" customHeight="1">
      <c r="A484" t="inlineStr">
        <is>
          <t>7687460785248881933</t>
        </is>
      </c>
      <c r="B484" s="3">
        <v>46285.92638888889</v>
      </c>
      <c r="C484" t="inlineStr">
        <is>
          <t>lthung263</t>
        </is>
      </c>
      <c r="D484" s="4">
        <v>46303</v>
      </c>
      <c r="E484" s="3">
        <v>46303.437210648146</v>
      </c>
      <c r="F484" s="2" t="str">
        <f>=HYPERLINK("https://www.tiktok.com/@lthung263/video/7687460785248881933", "https://www.tiktok.com/@lthung263/video/7687460785248881933")</f>
        <v>https://www.tiktok.com/@lthung263/video/7687460785248881933</v>
      </c>
      <c r="G484">
        <v>1840</v>
      </c>
      <c r="H484">
        <v>28</v>
      </c>
      <c r="I484">
        <v>0</v>
      </c>
      <c r="J484">
        <v>10</v>
      </c>
      <c r="K484">
        <v>0</v>
      </c>
      <c r="L484" t="inlineStr">
        <is>
          <t>short-drama</t>
        </is>
      </c>
      <c r="M484" t="inlineStr">
        <is>
          <t>complete</t>
        </is>
      </c>
      <c r="N484"/>
      <c r="O484" t="inlineStr">
        <is>
          <t>SDRUN-20261008-102852</t>
        </is>
      </c>
      <c r="P484" s="3">
        <v>46303.546585648146</v>
      </c>
      <c r="Q484" t="inlineStr">
        <is>
          <t>SR-000515</t>
        </is>
      </c>
      <c r="R484" t="inlineStr">
        <is>
          <t>Flexlthung</t>
        </is>
      </c>
      <c r="S484" t="inlineStr">
        <is>
          <t>Part 1 | The Exiled Princess Returns as Empress（Exiled at Ten, Returned as the Beast Empress） Exiled as a child and expected to disappear, Kira returns ten years later as the powerful Beast Empress—and she has no intention of forgiving those who betrayed her. ✨ Download the DramaBox app. 👉 Copy the code [vhy55] and search it. #Drama #ShortDrama #RevengeDrama #FantasyDrama #StrongFemaleLead</t>
        </is>
      </c>
    </row>
    <row r="485" ht="25.5" customHeight="1">
      <c r="A485" t="inlineStr">
        <is>
          <t>7687460638389472526</t>
        </is>
      </c>
      <c r="B485" s="3">
        <v>46285.930555555555</v>
      </c>
      <c r="C485" t="inlineStr">
        <is>
          <t>lthung263</t>
        </is>
      </c>
      <c r="D485" s="4">
        <v>46303</v>
      </c>
      <c r="E485" s="3">
        <v>46303.437210648146</v>
      </c>
      <c r="F485" s="2" t="str">
        <f>=HYPERLINK("https://www.tiktok.com/@lthung263/video/7687460638389472526", "https://www.tiktok.com/@lthung263/video/7687460638389472526")</f>
        <v>https://www.tiktok.com/@lthung263/video/7687460638389472526</v>
      </c>
      <c r="G485">
        <v>367</v>
      </c>
      <c r="H485">
        <v>9</v>
      </c>
      <c r="I485">
        <v>0</v>
      </c>
      <c r="J485">
        <v>3</v>
      </c>
      <c r="K485">
        <v>0</v>
      </c>
      <c r="L485" t="inlineStr">
        <is>
          <t>short-drama</t>
        </is>
      </c>
      <c r="M485" t="inlineStr">
        <is>
          <t>complete</t>
        </is>
      </c>
      <c r="N485"/>
      <c r="O485" t="inlineStr">
        <is>
          <t>SDRUN-20261008-102852</t>
        </is>
      </c>
      <c r="P485" s="3">
        <v>46303.546585648146</v>
      </c>
      <c r="Q485" t="inlineStr">
        <is>
          <t>SR-000516</t>
        </is>
      </c>
      <c r="R485" t="inlineStr">
        <is>
          <t>Flexlthung</t>
        </is>
      </c>
      <c r="S485" t="inlineStr">
        <is>
          <t>Part 2 | The Palace Gates Reject Their True Heir（Exiled at Ten, Returned as the Beast Empress） Her own palace guards deny her royal blood and refuse to let her enter, but Kira did not return alone—or powerless. ✨ Download the DramaBox app. 👉 Copy the code [vhy55] and search it. #Drama #ShortDrama #RoyalDrama #RevengeDrama #PowerfulHeroine</t>
        </is>
      </c>
    </row>
    <row r="486" ht="25.5" customHeight="1">
      <c r="A486" t="inlineStr">
        <is>
          <t>7687461908248661261</t>
        </is>
      </c>
      <c r="B486" s="3">
        <v>46285.94652777778</v>
      </c>
      <c r="C486" t="inlineStr">
        <is>
          <t>lthung263</t>
        </is>
      </c>
      <c r="D486" s="4">
        <v>46303</v>
      </c>
      <c r="E486" s="3">
        <v>46303.437210648146</v>
      </c>
      <c r="F486" s="2" t="str">
        <f>=HYPERLINK("https://www.tiktok.com/@lthung263/video/7687461908248661261", "https://www.tiktok.com/@lthung263/video/7687461908248661261")</f>
        <v>https://www.tiktok.com/@lthung263/video/7687461908248661261</v>
      </c>
      <c r="G486">
        <v>222</v>
      </c>
      <c r="H486">
        <v>5</v>
      </c>
      <c r="I486">
        <v>0</v>
      </c>
      <c r="J486">
        <v>1</v>
      </c>
      <c r="K486">
        <v>0</v>
      </c>
      <c r="L486" t="inlineStr">
        <is>
          <t>short-drama</t>
        </is>
      </c>
      <c r="M486" t="inlineStr">
        <is>
          <t>complete</t>
        </is>
      </c>
      <c r="N486"/>
      <c r="O486" t="inlineStr">
        <is>
          <t>SDRUN-20261008-102852</t>
        </is>
      </c>
      <c r="P486" s="3">
        <v>46303.546585648146</v>
      </c>
      <c r="Q486" t="inlineStr">
        <is>
          <t>SR-000517</t>
        </is>
      </c>
      <c r="R486" t="inlineStr">
        <is>
          <t>Flexlthung</t>
        </is>
      </c>
      <c r="S486" t="inlineStr">
        <is>
          <t>Part 3 | Her Father Chooses Execution（Exiled at Ten, Returned as the Beast Empress） When her father condemns her without even seeking the truth, Kira must decide whether blood is enough to keep him from becoming her enemy. ✨ Download the DramaBox app. 👉 Copy the code [vhy55] and search it. #Drama #ShortDrama #FamilyBetrayal #RevengeDrama #FantasyDrama</t>
        </is>
      </c>
    </row>
    <row r="487" ht="25.5" customHeight="1">
      <c r="A487" t="inlineStr">
        <is>
          <t>7686778923622944030</t>
        </is>
      </c>
      <c r="B487" s="3">
        <v>46285.961805555555</v>
      </c>
      <c r="C487" t="inlineStr">
        <is>
          <t>shirley5278789</t>
        </is>
      </c>
      <c r="D487" s="4">
        <v>46303</v>
      </c>
      <c r="E487" s="3">
        <v>46303.437210648146</v>
      </c>
      <c r="F487" s="2" t="str">
        <f>=HYPERLINK("https://www.tiktok.com/@shirley5278789/video/7686778923622944030", "https://www.tiktok.com/@shirley5278789/video/7686778923622944030")</f>
        <v>https://www.tiktok.com/@shirley5278789/video/7686778923622944030</v>
      </c>
      <c r="G487">
        <v>560</v>
      </c>
      <c r="H487">
        <v>1</v>
      </c>
      <c r="I487">
        <v>0</v>
      </c>
      <c r="J487">
        <v>0</v>
      </c>
      <c r="K487">
        <v>0</v>
      </c>
      <c r="L487" t="inlineStr">
        <is>
          <t>short-drama</t>
        </is>
      </c>
      <c r="M487" t="inlineStr">
        <is>
          <t>complete</t>
        </is>
      </c>
      <c r="N487"/>
      <c r="O487" t="inlineStr">
        <is>
          <t>SDRUN-20261008-102852</t>
        </is>
      </c>
      <c r="P487" s="3">
        <v>46303.546585648146</v>
      </c>
      <c r="Q487" t="inlineStr">
        <is>
          <t>SR-000441</t>
        </is>
      </c>
      <c r="R487" t="inlineStr">
        <is>
          <t>shirley5278789</t>
        </is>
      </c>
      <c r="S487" t="inlineStr">
        <is>
          <t>Part 1 | 운명의 운명 성희롱을 신고한 그녀가 보복당할 위기에 처한 순간, 새로 부임한 대표가 나타나 그녀를 구한다. 그런데 두 사람은 왜 서로를 낯익게 느끼는 걸까? ✨ ReelShort 앱을 다운로드하세요. 👉 추천 코드 [4673224]를 복사해 검색하세요. #운명의운명 #ReelShort #숏드라마 #로맨스드라마 #대표님로맨스</t>
        </is>
      </c>
    </row>
    <row r="488" ht="25.5" customHeight="1">
      <c r="A488" t="inlineStr">
        <is>
          <t>7686459461849926926</t>
        </is>
      </c>
      <c r="B488" s="3">
        <v>46285.97430555556</v>
      </c>
      <c r="C488" t="inlineStr">
        <is>
          <t>plottwistclips11</t>
        </is>
      </c>
      <c r="D488" s="4">
        <v>46288</v>
      </c>
      <c r="E488" s="3">
        <v>46288.00881944445</v>
      </c>
      <c r="F488" s="2" t="str">
        <f>=HYPERLINK("https://www.tiktok.com/@shirley5276973/video/7686459461849926926", "https://www.tiktok.com/@shirley5276973/video/7686459461849926926")</f>
        <v>https://www.tiktok.com/@shirley5276973/video/7686459461849926926</v>
      </c>
      <c r="G488">
        <v>200</v>
      </c>
      <c r="H488">
        <v>8</v>
      </c>
      <c r="I488">
        <v>0</v>
      </c>
      <c r="J488">
        <v>2</v>
      </c>
      <c r="K488">
        <v>0</v>
      </c>
      <c r="L488" t="inlineStr">
        <is>
          <t>short-drama</t>
        </is>
      </c>
      <c r="M488" t="inlineStr">
        <is>
          <t>complete</t>
        </is>
      </c>
      <c r="N488"/>
      <c r="O488" t="inlineStr">
        <is>
          <t>SDRUN-20260923-001209</t>
        </is>
      </c>
      <c r="P488" s="3">
        <v>46288.0516087963</v>
      </c>
      <c r="Q488" t="inlineStr">
        <is>
          <t>SR-000438</t>
        </is>
      </c>
      <c r="R488" t="inlineStr">
        <is>
          <t>plottwistclips11</t>
        </is>
      </c>
      <c r="S488" t="inlineStr">
        <is>
          <t>He mocks the priest's vows—but one forbidden confession changes the tension inside the church. 🔥🤫 🌟 Continue the story here 👉 Find the full series on “ReelShort” 🔍 Look up “4676159” ✨ #ShortDrama #BLDrama #SecretDesire #ForbiddenLove #ReelShort</t>
        </is>
      </c>
    </row>
    <row r="489" ht="25.5" customHeight="1">
      <c r="A489" t="inlineStr">
        <is>
          <t>7687518455158852877</t>
        </is>
      </c>
      <c r="B489" s="3">
        <v>46286.001388888886</v>
      </c>
      <c r="C489" t="inlineStr">
        <is>
          <t>ngphnggiang40</t>
        </is>
      </c>
      <c r="D489" s="4">
        <v>46303</v>
      </c>
      <c r="E489" s="3">
        <v>46303.437210648146</v>
      </c>
      <c r="F489" s="2" t="str">
        <f>=HYPERLINK("https://www.tiktok.com/@ngphnggiang40/video/7687518455158852877", "https://www.tiktok.com/@ngphnggiang40/video/7687518455158852877")</f>
        <v>https://www.tiktok.com/@ngphnggiang40/video/7687518455158852877</v>
      </c>
      <c r="G489">
        <v>1133</v>
      </c>
      <c r="H489">
        <v>4</v>
      </c>
      <c r="I489">
        <v>0</v>
      </c>
      <c r="J489">
        <v>0</v>
      </c>
      <c r="K489">
        <v>0</v>
      </c>
      <c r="L489" t="inlineStr">
        <is>
          <t>short-drama</t>
        </is>
      </c>
      <c r="M489" t="inlineStr">
        <is>
          <t>complete</t>
        </is>
      </c>
      <c r="N489"/>
      <c r="O489" t="inlineStr">
        <is>
          <t>SDRUN-20261008-102852</t>
        </is>
      </c>
      <c r="P489" s="3">
        <v>46303.546585648146</v>
      </c>
      <c r="Q489" t="inlineStr">
        <is>
          <t>SR-000544</t>
        </is>
      </c>
      <c r="R489" t="inlineStr">
        <is>
          <t>VoidFaic</t>
        </is>
      </c>
      <c r="S489" t="inlineStr">
        <is>
          <t>Part 2 | One Watch Revealed the Little Girl’s Connection to the Mafia Boss His family calls her an outsider and accuses her mother of fraud. But the watch in the child’s possession is the same one Vincent gave Lily three years ago. ✨ Watch the full story on YourChannel. 👉 https://link.inbeidou.cn/link/yourchannel_drama/serial/23fiSiww/11 #Drama #AIDrama #MafiaDrama #HiddenIdentity #SecretChild</t>
        </is>
      </c>
    </row>
    <row r="490" ht="25.5" customHeight="1">
      <c r="A490" t="inlineStr">
        <is>
          <t>7686827433542143246</t>
        </is>
      </c>
      <c r="B490" s="3">
        <v>46286.100694444445</v>
      </c>
      <c r="C490" t="inlineStr">
        <is>
          <t>dramaclips0364</t>
        </is>
      </c>
      <c r="D490" s="4">
        <v>46303</v>
      </c>
      <c r="E490" s="3">
        <v>46303.437210648146</v>
      </c>
      <c r="F490" s="2" t="str">
        <f>=HYPERLINK("https://www.tiktok.com/@dramaclips0364/video/7686827433542143246", "https://www.tiktok.com/@dramaclips0364/video/7686827433542143246")</f>
        <v>https://www.tiktok.com/@dramaclips0364/video/7686827433542143246</v>
      </c>
      <c r="G490">
        <v>726</v>
      </c>
      <c r="H490">
        <v>11</v>
      </c>
      <c r="I490">
        <v>0</v>
      </c>
      <c r="J490">
        <v>4</v>
      </c>
      <c r="K490">
        <v>0</v>
      </c>
      <c r="L490" t="inlineStr">
        <is>
          <t>short-drama</t>
        </is>
      </c>
      <c r="M490" t="inlineStr">
        <is>
          <t>complete</t>
        </is>
      </c>
      <c r="N490"/>
      <c r="O490" t="inlineStr">
        <is>
          <t>SDRUN-20261008-102852</t>
        </is>
      </c>
      <c r="P490" s="3">
        <v>46303.546585648146</v>
      </c>
      <c r="Q490" t="inlineStr">
        <is>
          <t>SR-000545</t>
        </is>
      </c>
      <c r="R490" t="inlineStr">
        <is>
          <t>dramaclips0364</t>
        </is>
      </c>
      <c r="S490" t="inlineStr">
        <is>
          <t>She finally confirms the pregnancy—but fears the violent mafia world will destroy the child she always wanted. 💔👶 🌟 Continue the story here 👉 Find the full series on “ReelShort” 🔍 Look up “4697881” ✨ #ShortDrama #SecretPregnancy #MafiaHeir #EmotionalDrama #ReelShort</t>
        </is>
      </c>
    </row>
    <row r="491" ht="25.5" customHeight="1">
      <c r="A491" t="inlineStr">
        <is>
          <t>7686827710487825677</t>
        </is>
      </c>
      <c r="B491" s="3">
        <v>46286.10208333333</v>
      </c>
      <c r="C491" t="inlineStr">
        <is>
          <t>dramaclips0364</t>
        </is>
      </c>
      <c r="D491" s="4">
        <v>46303</v>
      </c>
      <c r="E491" s="3">
        <v>46303.437210648146</v>
      </c>
      <c r="F491" s="2" t="str">
        <f>=HYPERLINK("https://www.tiktok.com/@dramaclips0364/video/7686827710487825677", "https://www.tiktok.com/@dramaclips0364/video/7686827710487825677")</f>
        <v>https://www.tiktok.com/@dramaclips0364/video/7686827710487825677</v>
      </c>
      <c r="G491">
        <v>399</v>
      </c>
      <c r="H491">
        <v>3</v>
      </c>
      <c r="I491">
        <v>0</v>
      </c>
      <c r="J491">
        <v>2</v>
      </c>
      <c r="K491">
        <v>0</v>
      </c>
      <c r="L491" t="inlineStr">
        <is>
          <t>short-drama</t>
        </is>
      </c>
      <c r="M491" t="inlineStr">
        <is>
          <t>complete</t>
        </is>
      </c>
      <c r="N491"/>
      <c r="O491" t="inlineStr">
        <is>
          <t>SDRUN-20261008-102852</t>
        </is>
      </c>
      <c r="P491" s="3">
        <v>46303.546585648146</v>
      </c>
      <c r="Q491" t="inlineStr">
        <is>
          <t>SR-000546</t>
        </is>
      </c>
      <c r="R491" t="inlineStr">
        <is>
          <t>dramaclips0364</t>
        </is>
      </c>
      <c r="S491" t="inlineStr">
        <is>
          <t>She asks her mafia husband for a child—but he says her future was decided the moment she married him. 💔🔥 🌟 Continue the story here 👉 Find the full series on “ReelShort” 🔍 Look up “4697881” ✨ #ShortDrama #MafiaRomance #MarriageDrama #ForbiddenLove #ReelShort</t>
        </is>
      </c>
    </row>
    <row r="492" ht="25.5" customHeight="1">
      <c r="A492" t="inlineStr">
        <is>
          <t>7686779446870723870</t>
        </is>
      </c>
      <c r="B492" s="3">
        <v>46286.11111111111</v>
      </c>
      <c r="C492" t="inlineStr">
        <is>
          <t>shirley5278789</t>
        </is>
      </c>
      <c r="D492" s="4">
        <v>46303</v>
      </c>
      <c r="E492" s="3">
        <v>46303.437210648146</v>
      </c>
      <c r="F492" s="2" t="str">
        <f>=HYPERLINK("https://www.tiktok.com/@shirley5278789/video/7686779446870723870", "https://www.tiktok.com/@shirley5278789/video/7686779446870723870")</f>
        <v>https://www.tiktok.com/@shirley5278789/video/7686779446870723870</v>
      </c>
      <c r="G492">
        <v>937</v>
      </c>
      <c r="H492">
        <v>4</v>
      </c>
      <c r="I492">
        <v>0</v>
      </c>
      <c r="J492">
        <v>1</v>
      </c>
      <c r="K492">
        <v>0</v>
      </c>
      <c r="L492" t="inlineStr">
        <is>
          <t>short-drama</t>
        </is>
      </c>
      <c r="M492" t="inlineStr">
        <is>
          <t>complete</t>
        </is>
      </c>
      <c r="N492"/>
      <c r="O492" t="inlineStr">
        <is>
          <t>SDRUN-20261008-102852</t>
        </is>
      </c>
      <c r="P492" s="3">
        <v>46303.546585648146</v>
      </c>
      <c r="Q492" t="inlineStr">
        <is>
          <t>SR-000442</t>
        </is>
      </c>
      <c r="R492" t="inlineStr">
        <is>
          <t>shirley5278789</t>
        </is>
      </c>
      <c r="S492" t="inlineStr">
        <is>
          <t>Part 2 | 운명의 운명 1년 만에 돌아온 남편은 눈앞의 아내를 알아보지 못한 채, 그녀에게 아내를 위한 선물을 추천해 달라고 한다. 그러다 그녀의 자료에서 낯익은 이름을 발견하는데… ✨ ReelShort 앱을 다운로드하세요. 👉 추천 코드 [4673224]를 복사해 검색하세요. #운명의운명 #ReelShort #숏드라마 #계약결혼 #사내로맨스</t>
        </is>
      </c>
    </row>
    <row r="493" ht="25.5" customHeight="1">
      <c r="A493" t="inlineStr">
        <is>
          <t>7686459908442623246</t>
        </is>
      </c>
      <c r="B493" s="3">
        <v>46286.114583333336</v>
      </c>
      <c r="C493" t="inlineStr">
        <is>
          <t>plottwistclips11</t>
        </is>
      </c>
      <c r="D493" s="4">
        <v>46288</v>
      </c>
      <c r="E493" s="3">
        <v>46288.00881944445</v>
      </c>
      <c r="F493" s="2" t="str">
        <f>=HYPERLINK("https://www.tiktok.com/@shirley5276973/video/7686459908442623246", "https://www.tiktok.com/@shirley5276973/video/7686459908442623246")</f>
        <v>https://www.tiktok.com/@shirley5276973/video/7686459908442623246</v>
      </c>
      <c r="G493">
        <v>189</v>
      </c>
      <c r="H493">
        <v>5</v>
      </c>
      <c r="I493">
        <v>0</v>
      </c>
      <c r="J493">
        <v>1</v>
      </c>
      <c r="K493">
        <v>1</v>
      </c>
      <c r="L493" t="inlineStr">
        <is>
          <t>short-drama</t>
        </is>
      </c>
      <c r="M493" t="inlineStr">
        <is>
          <t>complete</t>
        </is>
      </c>
      <c r="N493"/>
      <c r="O493" t="inlineStr">
        <is>
          <t>SDRUN-20260923-001209</t>
        </is>
      </c>
      <c r="P493" s="3">
        <v>46288.0516087963</v>
      </c>
      <c r="Q493" t="inlineStr">
        <is>
          <t>SR-000439</t>
        </is>
      </c>
      <c r="R493" t="inlineStr">
        <is>
          <t>plottwistclips11</t>
        </is>
      </c>
      <c r="S493" t="inlineStr">
        <is>
          <t>He gets caught listening to a scandalous confession—and the priest orders him to reveal his own sins next. 😈🖤 🌟 Continue the story here 👉 Find the full series on “ReelShort” 🔍 Look up “4676159” ✨ #ShortDrama #BoysLoveDrama #SecretRomance #RomanceDrama #ReelShort</t>
        </is>
      </c>
    </row>
    <row r="494" ht="25.5" customHeight="1">
      <c r="A494" t="inlineStr">
        <is>
          <t>7687520679943589150</t>
        </is>
      </c>
      <c r="B494" s="3">
        <v>46286.125</v>
      </c>
      <c r="C494" t="inlineStr">
        <is>
          <t>jolienqaq</t>
        </is>
      </c>
      <c r="D494" s="4">
        <v>46303</v>
      </c>
      <c r="E494" s="3">
        <v>46303.437210648146</v>
      </c>
      <c r="F494" s="2" t="str">
        <f>=HYPERLINK("https://www.tiktok.com/@jolienqaq/video/7687520679943589150", "https://www.tiktok.com/@jolienqaq/video/7687520679943589150")</f>
        <v>https://www.tiktok.com/@jolienqaq/video/7687520679943589150</v>
      </c>
      <c r="G494">
        <v>829</v>
      </c>
      <c r="H494">
        <v>10</v>
      </c>
      <c r="I494">
        <v>0</v>
      </c>
      <c r="J494">
        <v>3</v>
      </c>
      <c r="K494">
        <v>0</v>
      </c>
      <c r="L494" t="inlineStr">
        <is>
          <t>short-drama</t>
        </is>
      </c>
      <c r="M494" t="inlineStr">
        <is>
          <t>complete</t>
        </is>
      </c>
      <c r="N494"/>
      <c r="O494" t="inlineStr">
        <is>
          <t>SDRUN-20261008-102852</t>
        </is>
      </c>
      <c r="P494" s="3">
        <v>46303.546585648146</v>
      </c>
      <c r="Q494" t="inlineStr">
        <is>
          <t>SR-000518</t>
        </is>
      </c>
      <c r="R494" t="inlineStr">
        <is>
          <t>jolienqaq</t>
        </is>
      </c>
      <c r="S494" t="inlineStr">
        <is>
          <t xml:space="preserve">Part 3 | Match Point 🎾 Full episodes link in bio 🔥 Or search 4717477 on Reelshort  #bldrama #shortdrama #drama #tennis </t>
        </is>
      </c>
    </row>
    <row r="495" ht="25.5" customHeight="1">
      <c r="A495" t="inlineStr">
        <is>
          <t>7687461939072519437</t>
        </is>
      </c>
      <c r="B495" s="3">
        <v>46286.138194444444</v>
      </c>
      <c r="C495" t="inlineStr">
        <is>
          <t>lthung263</t>
        </is>
      </c>
      <c r="D495" s="4">
        <v>46303</v>
      </c>
      <c r="E495" s="3">
        <v>46303.437210648146</v>
      </c>
      <c r="F495" s="2" t="str">
        <f>=HYPERLINK("https://www.tiktok.com/@lthung263/video/7687461939072519437", "https://www.tiktok.com/@lthung263/video/7687461939072519437")</f>
        <v>https://www.tiktok.com/@lthung263/video/7687461939072519437</v>
      </c>
      <c r="G495">
        <v>3050</v>
      </c>
      <c r="H495">
        <v>17</v>
      </c>
      <c r="I495">
        <v>1</v>
      </c>
      <c r="J495">
        <v>11</v>
      </c>
      <c r="K495">
        <v>0</v>
      </c>
      <c r="L495" t="inlineStr">
        <is>
          <t>short-drama</t>
        </is>
      </c>
      <c r="M495" t="inlineStr">
        <is>
          <t>complete</t>
        </is>
      </c>
      <c r="N495"/>
      <c r="O495" t="inlineStr">
        <is>
          <t>SDRUN-20261008-102852</t>
        </is>
      </c>
      <c r="P495" s="3">
        <v>46303.546585648146</v>
      </c>
      <c r="Q495" t="inlineStr">
        <is>
          <t>SR-000521</t>
        </is>
      </c>
      <c r="R495" t="inlineStr">
        <is>
          <t>Flexlthung</t>
        </is>
      </c>
      <c r="S495" t="inlineStr">
        <is>
          <t>Part 1 | The Talking Black Card Exposes the Fake Goddess（Hearing the Black Card's Mind, I Became the Alpha's Luna） A mysterious black card reveals Camille’s lies, leading Hazel to accept the supposedly cursed Alpha heir—and receive a life-changing surprise. ✨ Download the DramaBox app. 👉 Copy the code [vhy72] and search it. #Drama #ShortDrama #WerewolfRomance #AlphaLove #SupernaturalDrama</t>
        </is>
      </c>
    </row>
    <row r="496" ht="25.5" customHeight="1">
      <c r="A496" t="inlineStr">
        <is>
          <t>7687463140602252558</t>
        </is>
      </c>
      <c r="B496" s="3">
        <v>46286.146527777775</v>
      </c>
      <c r="C496" t="inlineStr">
        <is>
          <t>lthung263</t>
        </is>
      </c>
      <c r="D496" s="4">
        <v>46303</v>
      </c>
      <c r="E496" s="3">
        <v>46303.437210648146</v>
      </c>
      <c r="F496" s="2" t="str">
        <f>=HYPERLINK("https://www.tiktok.com/@lthung263/video/7687463140602252558", "https://www.tiktok.com/@lthung263/video/7687463140602252558")</f>
        <v>https://www.tiktok.com/@lthung263/video/7687463140602252558</v>
      </c>
      <c r="G496">
        <v>900</v>
      </c>
      <c r="H496">
        <v>13</v>
      </c>
      <c r="I496">
        <v>0</v>
      </c>
      <c r="J496">
        <v>5</v>
      </c>
      <c r="K496">
        <v>0</v>
      </c>
      <c r="L496" t="inlineStr">
        <is>
          <t>short-drama</t>
        </is>
      </c>
      <c r="M496" t="inlineStr">
        <is>
          <t>complete</t>
        </is>
      </c>
      <c r="N496"/>
      <c r="O496" t="inlineStr">
        <is>
          <t>SDRUN-20261008-102852</t>
        </is>
      </c>
      <c r="P496" s="3">
        <v>46303.546585648146</v>
      </c>
      <c r="Q496" t="inlineStr">
        <is>
          <t>SR-000522</t>
        </is>
      </c>
      <c r="R496" t="inlineStr">
        <is>
          <t>Flexlthung</t>
        </is>
      </c>
      <c r="S496" t="inlineStr">
        <is>
          <t>Part 2 | The Cold Alpha Secretly Paid Every Bill（Hearing the Black Card's Mind, I Became the Alpha's Luna） The Alpha acts cold and distant, but his black card reveals every secret kindness he tried to hide—and the mate his wolf has already chosen. ✨ Download the DramaBox app. 👉 Copy the code [vhy72] and search it. #Drama #ShortDrama #FatedMate #AlphaRomance #WerewolfDrama</t>
        </is>
      </c>
    </row>
    <row r="497" ht="25.5" customHeight="1">
      <c r="A497" t="inlineStr">
        <is>
          <t>7687463134960815374</t>
        </is>
      </c>
      <c r="B497" s="3">
        <v>46286.16111111111</v>
      </c>
      <c r="C497" t="inlineStr">
        <is>
          <t>lthung263</t>
        </is>
      </c>
      <c r="D497" s="4">
        <v>46303</v>
      </c>
      <c r="E497" s="3">
        <v>46303.437210648146</v>
      </c>
      <c r="F497" s="2" t="str">
        <f>=HYPERLINK("https://www.tiktok.com/@lthung263/video/7687463134960815374", "https://www.tiktok.com/@lthung263/video/7687463134960815374")</f>
        <v>https://www.tiktok.com/@lthung263/video/7687463134960815374</v>
      </c>
      <c r="G497">
        <v>2152</v>
      </c>
      <c r="H497">
        <v>46</v>
      </c>
      <c r="I497">
        <v>0</v>
      </c>
      <c r="J497">
        <v>11</v>
      </c>
      <c r="K497">
        <v>1</v>
      </c>
      <c r="L497" t="inlineStr">
        <is>
          <t>short-drama</t>
        </is>
      </c>
      <c r="M497" t="inlineStr">
        <is>
          <t>complete</t>
        </is>
      </c>
      <c r="N497"/>
      <c r="O497" t="inlineStr">
        <is>
          <t>SDRUN-20261008-102852</t>
        </is>
      </c>
      <c r="P497" s="3">
        <v>46303.546585648146</v>
      </c>
      <c r="Q497" t="inlineStr">
        <is>
          <t>SR-000523</t>
        </is>
      </c>
      <c r="R497" t="inlineStr">
        <is>
          <t>Flexlthung</t>
        </is>
      </c>
      <c r="S497" t="inlineStr">
        <is>
          <t>Part 3 | She Stole the Invitation but Lost the Crown（Hearing the Black Card's Mind, I Became the Alpha's Luna） Camille steals Hazel’s gala invitation to claim the spotlight, but the Alpha’s public announcement turns her victory into complete humiliation. ✨ Download the DramaBox app. 👉 Copy the code [vhy72] and search it. #Drama #ShortDrama #FatedMate #RevengeRomance #AlphaLove</t>
        </is>
      </c>
    </row>
    <row r="498" ht="25.5" customHeight="1">
      <c r="A498" t="inlineStr">
        <is>
          <t>7687518711149841677</t>
        </is>
      </c>
      <c r="B498" s="3">
        <v>46286.21041666667</v>
      </c>
      <c r="C498" t="inlineStr">
        <is>
          <t>ngphnggiang40</t>
        </is>
      </c>
      <c r="D498" s="4">
        <v>46303</v>
      </c>
      <c r="E498" s="3">
        <v>46303.437210648146</v>
      </c>
      <c r="F498" s="2" t="str">
        <f>=HYPERLINK("https://www.tiktok.com/@ngphnggiang40/video/7687518711149841677", "https://www.tiktok.com/@ngphnggiang40/video/7687518711149841677")</f>
        <v>https://www.tiktok.com/@ngphnggiang40/video/7687518711149841677</v>
      </c>
      <c r="G498">
        <v>4288</v>
      </c>
      <c r="H498">
        <v>7</v>
      </c>
      <c r="I498">
        <v>0</v>
      </c>
      <c r="J498">
        <v>3</v>
      </c>
      <c r="K498">
        <v>1</v>
      </c>
      <c r="L498" t="inlineStr">
        <is>
          <t>short-drama</t>
        </is>
      </c>
      <c r="M498" t="inlineStr">
        <is>
          <t>complete</t>
        </is>
      </c>
      <c r="N498"/>
      <c r="O498" t="inlineStr">
        <is>
          <t>SDRUN-20261008-102852</t>
        </is>
      </c>
      <c r="P498" s="3">
        <v>46303.546585648146</v>
      </c>
      <c r="Q498" t="inlineStr">
        <is>
          <t>SR-000549</t>
        </is>
      </c>
      <c r="R498" t="inlineStr">
        <is>
          <t>VoidFaic</t>
        </is>
      </c>
      <c r="S498" t="inlineStr">
        <is>
          <t>Part 3 | The Mafia Boss Told the Abandoned Girl, “This Is Your Home” After the little girl is mocked and humiliated, Vincent silences everyone. He gives her a room in the East Wing and promises that nobody will ever throw her out again. ✨ Watch the full story on YourChannel. 👉 https://link.inbeidou.cn/link/yourchannel_drama/serial/23fiSiww/11 #Drama #AIDrama #MafiaBoss #ProtectiveHero #FoundFamily</t>
        </is>
      </c>
    </row>
    <row r="499" ht="25.5" customHeight="1">
      <c r="A499" t="inlineStr">
        <is>
          <t>7686782960518827294</t>
        </is>
      </c>
      <c r="B499" s="3">
        <v>46286.30902777778</v>
      </c>
      <c r="C499" t="inlineStr">
        <is>
          <t>shirley5278789</t>
        </is>
      </c>
      <c r="D499" s="4">
        <v>46303</v>
      </c>
      <c r="E499" s="3">
        <v>46303.437210648146</v>
      </c>
      <c r="F499" s="2" t="str">
        <f>=HYPERLINK("https://www.tiktok.com/@shirley5278789/video/7686782960518827294", "https://www.tiktok.com/@shirley5278789/video/7686782960518827294")</f>
        <v>https://www.tiktok.com/@shirley5278789/video/7686782960518827294</v>
      </c>
      <c r="G499">
        <v>1139</v>
      </c>
      <c r="H499">
        <v>8</v>
      </c>
      <c r="I499">
        <v>0</v>
      </c>
      <c r="J499">
        <v>2</v>
      </c>
      <c r="K499">
        <v>0</v>
      </c>
      <c r="L499" t="inlineStr">
        <is>
          <t>short-drama</t>
        </is>
      </c>
      <c r="M499" t="inlineStr">
        <is>
          <t>complete</t>
        </is>
      </c>
      <c r="N499"/>
      <c r="O499" t="inlineStr">
        <is>
          <t>SDRUN-20261008-102852</t>
        </is>
      </c>
      <c r="P499" s="3">
        <v>46303.546585648146</v>
      </c>
      <c r="Q499" t="inlineStr">
        <is>
          <t>SR-000443</t>
        </is>
      </c>
      <c r="R499" t="inlineStr">
        <is>
          <t>shirley5278789</t>
        </is>
      </c>
      <c r="S499" t="inlineStr">
        <is>
          <t>Part 3 | 운명의 운명 그녀가 고객에게 모욕당하자 대표는 망설임 없이 그녀의 편에 선다. 거액의 계약까지 포기한 그의 선택에 그녀의 마음도 흔들리기 시작한다. ✨ ReelShort 앱을 다운로드하세요. 👉 추천 코드 [4673224]를 복사해 검색하세요. #운명의운명 #ReelShort #숏드라마 #로맨스드라마 #직진로맨스</t>
        </is>
      </c>
    </row>
    <row r="500" ht="25.5" customHeight="1">
      <c r="A500" t="inlineStr">
        <is>
          <t>7686827463703334158</t>
        </is>
      </c>
      <c r="B500" s="3">
        <v>46286.336805555555</v>
      </c>
      <c r="C500" t="inlineStr">
        <is>
          <t>dramaclips0364</t>
        </is>
      </c>
      <c r="D500" s="4">
        <v>46303</v>
      </c>
      <c r="E500" s="3">
        <v>46303.437210648146</v>
      </c>
      <c r="F500" s="2" t="str">
        <f>=HYPERLINK("https://www.tiktok.com/@dramaclips0364/video/7686827463703334158", "https://www.tiktok.com/@dramaclips0364/video/7686827463703334158")</f>
        <v>https://www.tiktok.com/@dramaclips0364/video/7686827463703334158</v>
      </c>
      <c r="G500">
        <v>608</v>
      </c>
      <c r="H500">
        <v>2</v>
      </c>
      <c r="I500">
        <v>0</v>
      </c>
      <c r="J500">
        <v>3</v>
      </c>
      <c r="K500">
        <v>0</v>
      </c>
      <c r="L500" t="inlineStr">
        <is>
          <t>short-drama</t>
        </is>
      </c>
      <c r="M500" t="inlineStr">
        <is>
          <t>complete</t>
        </is>
      </c>
      <c r="N500"/>
      <c r="O500" t="inlineStr">
        <is>
          <t>SDRUN-20261008-102852</t>
        </is>
      </c>
      <c r="P500" s="3">
        <v>46303.546585648146</v>
      </c>
      <c r="Q500" t="inlineStr">
        <is>
          <t>SR-000547</t>
        </is>
      </c>
      <c r="R500" t="inlineStr">
        <is>
          <t>dramaclips0364</t>
        </is>
      </c>
      <c r="S500" t="inlineStr">
        <is>
          <t>Pregnant and trapped, she risks her marriage by helping her little sister escape a dangerous arranged union. 🔥🏃‍♀️ 🌟 Continue the story here 👉 Find the full series on “ReelShort” 🔍 Look up “4697881” ✨ #ShortDrama #MafiaDrama #SisterRescue #Betrayal #ReelShort</t>
        </is>
      </c>
    </row>
    <row r="501" ht="25.5" customHeight="1">
      <c r="A501" t="inlineStr">
        <is>
          <t>7686460439810641166</t>
        </is>
      </c>
      <c r="B501" s="3">
        <v>46286.44305555556</v>
      </c>
      <c r="C501" t="inlineStr">
        <is>
          <t>plottwistclips11</t>
        </is>
      </c>
      <c r="D501" s="4">
        <v>46288</v>
      </c>
      <c r="E501" s="3">
        <v>46288.00881944445</v>
      </c>
      <c r="F501" s="2" t="str">
        <f>=HYPERLINK("https://www.tiktok.com/@shirley5276973/video/7686460439810641166", "https://www.tiktok.com/@shirley5276973/video/7686460439810641166")</f>
        <v>https://www.tiktok.com/@shirley5276973/video/7686460439810641166</v>
      </c>
      <c r="G501">
        <v>51</v>
      </c>
      <c r="H501">
        <v>0</v>
      </c>
      <c r="I501">
        <v>0</v>
      </c>
      <c r="J501">
        <v>0</v>
      </c>
      <c r="K501">
        <v>0</v>
      </c>
      <c r="L501" t="inlineStr">
        <is>
          <t>short-drama</t>
        </is>
      </c>
      <c r="M501" t="inlineStr">
        <is>
          <t>complete</t>
        </is>
      </c>
      <c r="N501"/>
      <c r="O501" t="inlineStr">
        <is>
          <t>SDRUN-20260923-001209</t>
        </is>
      </c>
      <c r="P501" s="3">
        <v>46288.0516087963</v>
      </c>
      <c r="Q501" t="inlineStr">
        <is>
          <t>SR-000440</t>
        </is>
      </c>
      <c r="R501" t="inlineStr">
        <is>
          <t>plottwistclips11</t>
        </is>
      </c>
      <c r="S501" t="inlineStr">
        <is>
          <t>The priest promises not to condemn him—then asks the one question that exposes their forbidden attraction. 🖤✨ 🌟 Continue the story here 👉 Find the full series on “ReelShort” 🔍 Look up “4676159” ✨ #ShortDrama #BLRomance #ForbiddenRomance #EmotionalDrama #ReelShort</t>
        </is>
      </c>
    </row>
    <row r="502" ht="25.5" customHeight="1">
      <c r="A502" t="inlineStr">
        <is>
          <t>7687863316856851726</t>
        </is>
      </c>
      <c r="B502" s="3">
        <v>46286.58421296296</v>
      </c>
      <c r="C502" t="inlineStr">
        <is>
          <t>dramavault163</t>
        </is>
      </c>
      <c r="D502" s="4">
        <v>46303</v>
      </c>
      <c r="E502" s="3">
        <v>46303.437210648146</v>
      </c>
      <c r="F502" s="2" t="str">
        <f>=HYPERLINK("https://www.tiktok.com/@dramavault163/video/7687863316856851726", "https://www.tiktok.com/@dramavault163/video/7687863316856851726")</f>
        <v>https://www.tiktok.com/@dramavault163/video/7687863316856851726</v>
      </c>
      <c r="G502">
        <v>868</v>
      </c>
      <c r="H502">
        <v>13</v>
      </c>
      <c r="I502">
        <v>0</v>
      </c>
      <c r="J502">
        <v>4</v>
      </c>
      <c r="K502">
        <v>0</v>
      </c>
      <c r="L502" t="inlineStr">
        <is>
          <t>short-drama</t>
        </is>
      </c>
      <c r="M502" t="inlineStr">
        <is>
          <t>complete</t>
        </is>
      </c>
      <c r="N502"/>
      <c r="O502" t="inlineStr">
        <is>
          <t>SDRUN-20261008-102852</t>
        </is>
      </c>
      <c r="P502" s="3">
        <v>46303.546585648146</v>
      </c>
      <c r="Q502" t="inlineStr">
        <is>
          <t>SR-000450</t>
        </is>
      </c>
      <c r="R502" t="inlineStr">
        <is>
          <t>dramavault163</t>
        </is>
      </c>
      <c r="S502" t="inlineStr">
        <is>
          <t>#TheSecretOfGalaNight  Every woman claims she was his secret from gala night—but one simple question exposes the latest liar. 🔥👀 ✨ Download the MoboReels app. 👉 Copy the code [259KAR] and search it. 👀 A huge number of short dramas are waiting for you to explore. 🌈 #ShortDrama #HiddenIdentity #BillionaireRomance #MoboReels</t>
        </is>
      </c>
    </row>
    <row r="503" ht="25.5" customHeight="1">
      <c r="A503" t="inlineStr">
        <is>
          <t>7687863779215920397</t>
        </is>
      </c>
      <c r="B503" s="3">
        <v>46286.58526620371</v>
      </c>
      <c r="C503" t="inlineStr">
        <is>
          <t>dramavault163</t>
        </is>
      </c>
      <c r="D503" s="4">
        <v>46303</v>
      </c>
      <c r="E503" s="3">
        <v>46303.437210648146</v>
      </c>
      <c r="F503" s="2" t="str">
        <f>=HYPERLINK("https://www.tiktok.com/@dramavault163/video/7687863779215920397", "https://www.tiktok.com/@dramavault163/video/7687863779215920397")</f>
        <v>https://www.tiktok.com/@dramavault163/video/7687863779215920397</v>
      </c>
      <c r="G503">
        <v>346</v>
      </c>
      <c r="H503">
        <v>3</v>
      </c>
      <c r="I503">
        <v>0</v>
      </c>
      <c r="J503">
        <v>1</v>
      </c>
      <c r="K503">
        <v>0</v>
      </c>
      <c r="L503" t="inlineStr">
        <is>
          <t>short-drama</t>
        </is>
      </c>
      <c r="M503" t="inlineStr">
        <is>
          <t>complete</t>
        </is>
      </c>
      <c r="N503"/>
      <c r="O503" t="inlineStr">
        <is>
          <t>SDRUN-20261008-102852</t>
        </is>
      </c>
      <c r="P503" s="3">
        <v>46303.546585648146</v>
      </c>
      <c r="Q503" t="inlineStr">
        <is>
          <t>SR-000453</t>
        </is>
      </c>
      <c r="R503" t="inlineStr">
        <is>
          <t>dramavault163</t>
        </is>
      </c>
      <c r="S503" t="inlineStr">
        <is>
          <t>#TheSecretOfGalaNight  A cruel trick sends the new nanny into her boss's private room—and he assumes she came to seduce him. 😳🔥 ✨ Download the MoboReels app. 👉 Copy the code [259KAR] and search it. 👀 A huge number of short dramas are waiting for you to explore. 🌈 #ShortDrama #BossRomance #Misunderstanding #MoboReels</t>
        </is>
      </c>
    </row>
    <row r="504" ht="25.5" customHeight="1">
      <c r="A504" t="inlineStr">
        <is>
          <t>7687863553222642957</t>
        </is>
      </c>
      <c r="B504" s="3">
        <v>46286.58541666667</v>
      </c>
      <c r="C504" t="inlineStr">
        <is>
          <t>dramavault163</t>
        </is>
      </c>
      <c r="D504" s="4">
        <v>46303</v>
      </c>
      <c r="E504" s="3">
        <v>46303.437210648146</v>
      </c>
      <c r="F504" s="2" t="str">
        <f>=HYPERLINK("https://www.tiktok.com/@dramavault163/video/7687863553222642957", "https://www.tiktok.com/@dramavault163/video/7687863553222642957")</f>
        <v>https://www.tiktok.com/@dramavault163/video/7687863553222642957</v>
      </c>
      <c r="G504">
        <v>1929</v>
      </c>
      <c r="H504">
        <v>10</v>
      </c>
      <c r="I504">
        <v>0</v>
      </c>
      <c r="J504">
        <v>2</v>
      </c>
      <c r="K504">
        <v>0</v>
      </c>
      <c r="L504" t="inlineStr">
        <is>
          <t>short-drama</t>
        </is>
      </c>
      <c r="M504" t="inlineStr">
        <is>
          <t>complete</t>
        </is>
      </c>
      <c r="N504"/>
      <c r="O504" t="inlineStr">
        <is>
          <t>SDRUN-20261008-102852</t>
        </is>
      </c>
      <c r="P504" s="3">
        <v>46303.546585648146</v>
      </c>
      <c r="Q504" t="inlineStr">
        <is>
          <t>SR-000451</t>
        </is>
      </c>
      <c r="R504" t="inlineStr">
        <is>
          <t>dramavault163</t>
        </is>
      </c>
      <c r="S504" t="inlineStr">
        <is>
          <t>#TheSecretOfGalaNight  The billionaire's son scared away every nanny before her—then gave Elena one last chance to run. 😈🏠 ✨ Download the MoboReels app. 👉 Copy the code [259KAR] and search it. 👀 A huge number of short dramas are waiting for you to explore. 🌈 #ShortDrama #NannyRomance #BillionaireDrama #MoboReels</t>
        </is>
      </c>
    </row>
    <row r="505" ht="25.5" customHeight="1">
      <c r="A505" t="inlineStr">
        <is>
          <t>7687863600303672590</t>
        </is>
      </c>
      <c r="B505" s="3">
        <v>46286.585856481484</v>
      </c>
      <c r="C505" t="inlineStr">
        <is>
          <t>dramavault163</t>
        </is>
      </c>
      <c r="D505" s="4">
        <v>46303</v>
      </c>
      <c r="E505" s="3">
        <v>46303.437210648146</v>
      </c>
      <c r="F505" s="2" t="str">
        <f>=HYPERLINK("https://www.tiktok.com/@dramavault163/video/7687863600303672590", "https://www.tiktok.com/@dramavault163/video/7687863600303672590")</f>
        <v>https://www.tiktok.com/@dramavault163/video/7687863600303672590</v>
      </c>
      <c r="G505">
        <v>1188</v>
      </c>
      <c r="H505">
        <v>8</v>
      </c>
      <c r="I505">
        <v>0</v>
      </c>
      <c r="J505">
        <v>1</v>
      </c>
      <c r="K505">
        <v>0</v>
      </c>
      <c r="L505" t="inlineStr">
        <is>
          <t>short-drama</t>
        </is>
      </c>
      <c r="M505" t="inlineStr">
        <is>
          <t>complete</t>
        </is>
      </c>
      <c r="N505"/>
      <c r="O505" t="inlineStr">
        <is>
          <t>SDRUN-20261008-102852</t>
        </is>
      </c>
      <c r="P505" s="3">
        <v>46303.546585648146</v>
      </c>
      <c r="Q505" t="inlineStr">
        <is>
          <t>SR-000452</t>
        </is>
      </c>
      <c r="R505" t="inlineStr">
        <is>
          <t>dramavault163</t>
        </is>
      </c>
      <c r="S505" t="inlineStr">
        <is>
          <t>#TheSecretOfGalaNight  She helped a powerful stranger survive a drugged gala—then vanished before he could learn her name. 😳🥂 ✨ Download the MoboReels app. 👉 Copy the code [259KAR] and search it. 👀 A huge number of short dramas are waiting for you to explore. 🌈 #ShortDrama #MysteryRomance #SecretEncounter #MoboReels</t>
        </is>
      </c>
    </row>
    <row r="506" ht="25.5" customHeight="1">
      <c r="A506" t="inlineStr">
        <is>
          <t>7687863953375989006</t>
        </is>
      </c>
      <c r="B506" s="3">
        <v>46286.5859375</v>
      </c>
      <c r="C506" t="inlineStr">
        <is>
          <t>dramavault163</t>
        </is>
      </c>
      <c r="D506" s="4">
        <v>46303</v>
      </c>
      <c r="E506" s="3">
        <v>46303.437210648146</v>
      </c>
      <c r="F506" s="2" t="str">
        <f>=HYPERLINK("https://www.tiktok.com/@dramavault163/video/7687863953375989006", "https://www.tiktok.com/@dramavault163/video/7687863953375989006")</f>
        <v>https://www.tiktok.com/@dramavault163/video/7687863953375989006</v>
      </c>
      <c r="G506">
        <v>2025</v>
      </c>
      <c r="H506">
        <v>7</v>
      </c>
      <c r="I506">
        <v>1</v>
      </c>
      <c r="J506">
        <v>4</v>
      </c>
      <c r="K506">
        <v>0</v>
      </c>
      <c r="L506" t="inlineStr">
        <is>
          <t>short-drama</t>
        </is>
      </c>
      <c r="M506" t="inlineStr">
        <is>
          <t>complete</t>
        </is>
      </c>
      <c r="N506"/>
      <c r="O506" t="inlineStr">
        <is>
          <t>SDRUN-20261008-102852</t>
        </is>
      </c>
      <c r="P506" s="3">
        <v>46303.546585648146</v>
      </c>
      <c r="Q506" t="inlineStr">
        <is>
          <t>SR-000454</t>
        </is>
      </c>
      <c r="R506" t="inlineStr">
        <is>
          <t>dramavault163</t>
        </is>
      </c>
      <c r="S506" t="inlineStr">
        <is>
          <t>#TheSecretOfGalaNight  She cares for his sick son and confronts her drunk boss—until he finally recognizes the woman from gala night. ❤️‍🔥👀 ✨ Download the MoboReels app. 👉 Copy the code [259KAR] and search it. 👀 A huge number of short dramas are waiting for you to explore. 🌈 #ShortDrama #SecretLove #BillionaireRomance #MoboReels</t>
        </is>
      </c>
    </row>
    <row r="507" ht="25.5" customHeight="1">
      <c r="A507" t="inlineStr">
        <is>
          <t>7687890097810771230</t>
        </is>
      </c>
      <c r="B507" s="3">
        <v>46286.65697916667</v>
      </c>
      <c r="C507" t="inlineStr">
        <is>
          <t>jolienqaq</t>
        </is>
      </c>
      <c r="D507" s="4">
        <v>46303</v>
      </c>
      <c r="E507" s="3">
        <v>46303.437210648146</v>
      </c>
      <c r="F507" s="2" t="str">
        <f>=HYPERLINK("https://www.tiktok.com/@jolienqaq/video/7687890097810771230", "https://www.tiktok.com/@jolienqaq/video/7687890097810771230")</f>
        <v>https://www.tiktok.com/@jolienqaq/video/7687890097810771230</v>
      </c>
      <c r="G507">
        <v>399</v>
      </c>
      <c r="H507">
        <v>8</v>
      </c>
      <c r="I507">
        <v>0</v>
      </c>
      <c r="J507">
        <v>2</v>
      </c>
      <c r="K507">
        <v>0</v>
      </c>
      <c r="L507" t="inlineStr">
        <is>
          <t>short-drama</t>
        </is>
      </c>
      <c r="M507" t="inlineStr">
        <is>
          <t>complete</t>
        </is>
      </c>
      <c r="N507"/>
      <c r="O507" t="inlineStr">
        <is>
          <t>SDRUN-20261008-102852</t>
        </is>
      </c>
      <c r="P507" s="3">
        <v>46303.546585648146</v>
      </c>
      <c r="Q507" t="inlineStr">
        <is>
          <t>SR-000519</t>
        </is>
      </c>
      <c r="R507" t="inlineStr">
        <is>
          <t>jolienqaq</t>
        </is>
      </c>
      <c r="S507" t="inlineStr">
        <is>
          <t xml:space="preserve">#TheirWarOurFate  Part 1 | Their War, Our Fate Full series link in bio They promised forever. War ordered one to strike. ✨ MoboReels · Copy [258QFJ] and search. #258QFJ #MoboReels #BLDrama #shortdrama </t>
        </is>
      </c>
    </row>
    <row r="508" ht="25.5" customHeight="1">
      <c r="A508" t="inlineStr">
        <is>
          <t>7687891126077984030</t>
        </is>
      </c>
      <c r="B508" s="3">
        <v>46286.660474537035</v>
      </c>
      <c r="C508" t="inlineStr">
        <is>
          <t>jolienqaq</t>
        </is>
      </c>
      <c r="D508" s="4">
        <v>46303</v>
      </c>
      <c r="E508" s="3">
        <v>46303.437210648146</v>
      </c>
      <c r="F508" s="2" t="str">
        <f>=HYPERLINK("https://www.tiktok.com/@jolienqaq/video/7687891126077984030", "https://www.tiktok.com/@jolienqaq/video/7687891126077984030")</f>
        <v>https://www.tiktok.com/@jolienqaq/video/7687891126077984030</v>
      </c>
      <c r="G508">
        <v>908</v>
      </c>
      <c r="H508">
        <v>22</v>
      </c>
      <c r="I508">
        <v>0</v>
      </c>
      <c r="J508">
        <v>4</v>
      </c>
      <c r="K508">
        <v>1</v>
      </c>
      <c r="L508" t="inlineStr">
        <is>
          <t>short-drama</t>
        </is>
      </c>
      <c r="M508" t="inlineStr">
        <is>
          <t>complete</t>
        </is>
      </c>
      <c r="N508"/>
      <c r="O508" t="inlineStr">
        <is>
          <t>SDRUN-20261008-102852</t>
        </is>
      </c>
      <c r="P508" s="3">
        <v>46303.546585648146</v>
      </c>
      <c r="Q508" t="inlineStr">
        <is>
          <t>SR-000520</t>
        </is>
      </c>
      <c r="R508" t="inlineStr">
        <is>
          <t>jolienqaq</t>
        </is>
      </c>
      <c r="S508" t="inlineStr">
        <is>
          <t>#TheirWarOurFate  Part 2 | Their War, Our Fate Full series link in bio Ten years later, love returns as revenge. ✨ MoboReels · Copy [258QFJ] and search. #258QFJ #MoboReels #BLDrama</t>
        </is>
      </c>
    </row>
    <row r="509" ht="25.5" customHeight="1">
      <c r="A509" t="inlineStr">
        <is>
          <t>7687937258787196190</t>
        </is>
      </c>
      <c r="B509" s="3">
        <v>46286.83194444444</v>
      </c>
      <c r="C509"/>
      <c r="D509" s="4">
        <v>46287</v>
      </c>
      <c r="E509" s="3">
        <v>46287.01074074074</v>
      </c>
      <c r="F509" s="2" t="str">
        <f>=HYPERLINK("https://www.tiktok.com/@willque92/video/7687937258787196190", "https://www.tiktok.com/@willque92/video/7687937258787196190")</f>
        <v>https://www.tiktok.com/@willque92/video/7687937258787196190</v>
      </c>
      <c r="G509">
        <v>125</v>
      </c>
      <c r="H509">
        <v>2</v>
      </c>
      <c r="I509">
        <v>0</v>
      </c>
      <c r="J509">
        <v>4</v>
      </c>
      <c r="K509">
        <v>0</v>
      </c>
      <c r="L509" t="inlineStr">
        <is>
          <t>short-drama</t>
        </is>
      </c>
      <c r="M509" t="inlineStr">
        <is>
          <t>complete</t>
        </is>
      </c>
      <c r="N509"/>
      <c r="O509" t="inlineStr">
        <is>
          <t>SDRUN-20260922-001509</t>
        </is>
      </c>
      <c r="P509" s="3">
        <v>46287.047997685186</v>
      </c>
      <c r="Q509"/>
      <c r="R509"/>
      <c r="S509" t="inlineStr">
        <is>
          <t>Part 1 | His Blood Is the King’s Only Cure (Blood Lion: The Sacrificial Cage) The ruthless Blood Lion King discovers that Kaelin’s blood can suppress his deadly madness—and decides his captive will bleed for him whenever he commands. ✨ Download the ReelShort app. 👉 Copy the code [4735012] and search it. #Drama #AIDrama #ShortDrama #FantasyDrama #ReelShort</t>
        </is>
      </c>
    </row>
    <row r="510" ht="25.5" customHeight="1">
      <c r="A510" t="inlineStr">
        <is>
          <t>7687933412530851085</t>
        </is>
      </c>
      <c r="B510" s="3">
        <v>46286.834027777775</v>
      </c>
      <c r="C510" t="inlineStr">
        <is>
          <t>ngphnggiang40</t>
        </is>
      </c>
      <c r="D510" s="4">
        <v>46303</v>
      </c>
      <c r="E510" s="3">
        <v>46303.437210648146</v>
      </c>
      <c r="F510" s="2" t="str">
        <f>=HYPERLINK("https://www.tiktok.com/@ngphnggiang40/video/7687933412530851085", "https://www.tiktok.com/@ngphnggiang40/video/7687933412530851085")</f>
        <v>https://www.tiktok.com/@ngphnggiang40/video/7687933412530851085</v>
      </c>
      <c r="G510">
        <v>52300</v>
      </c>
      <c r="H510">
        <v>440</v>
      </c>
      <c r="I510">
        <v>0</v>
      </c>
      <c r="J510">
        <v>201</v>
      </c>
      <c r="K510">
        <v>11</v>
      </c>
      <c r="L510" t="inlineStr">
        <is>
          <t>short-drama</t>
        </is>
      </c>
      <c r="M510" t="inlineStr">
        <is>
          <t>complete</t>
        </is>
      </c>
      <c r="N510"/>
      <c r="O510" t="inlineStr">
        <is>
          <t>SDRUN-20261008-102852</t>
        </is>
      </c>
      <c r="P510" s="3">
        <v>46303.546585648146</v>
      </c>
      <c r="Q510" t="inlineStr">
        <is>
          <t>SR-000526</t>
        </is>
      </c>
      <c r="R510" t="inlineStr">
        <is>
          <t>VoidFaic</t>
        </is>
      </c>
      <c r="S510" t="inlineStr">
        <is>
          <t>Part 1 | The Unbreakables: Super Son Returns Stolen from his family and given a new name, a young boy becomes part of a villain's plan. His parents refuse to stop searching. ✨ Download the ReelShort app. 👉 Copy the code [4719203] and search for it in the app. #ReelShort #ShortDrama #Superhero #LostSon #FamilySecrets</t>
        </is>
      </c>
    </row>
    <row r="511" ht="25.5" customHeight="1">
      <c r="A511" t="inlineStr">
        <is>
          <t>7687544765046410509</t>
        </is>
      </c>
      <c r="B511" s="3">
        <v>46286.86388888889</v>
      </c>
      <c r="C511" t="inlineStr">
        <is>
          <t>lthung263</t>
        </is>
      </c>
      <c r="D511" s="4">
        <v>46303</v>
      </c>
      <c r="E511" s="3">
        <v>46303.437210648146</v>
      </c>
      <c r="F511" s="2" t="str">
        <f>=HYPERLINK("https://www.tiktok.com/@lthung263/video/7687544765046410509", "https://www.tiktok.com/@lthung263/video/7687544765046410509")</f>
        <v>https://www.tiktok.com/@lthung263/video/7687544765046410509</v>
      </c>
      <c r="G511">
        <v>461</v>
      </c>
      <c r="H511">
        <v>23</v>
      </c>
      <c r="I511">
        <v>0</v>
      </c>
      <c r="J511">
        <v>10</v>
      </c>
      <c r="K511">
        <v>0</v>
      </c>
      <c r="L511" t="inlineStr">
        <is>
          <t>short-drama</t>
        </is>
      </c>
      <c r="M511" t="inlineStr">
        <is>
          <t>complete</t>
        </is>
      </c>
      <c r="N511"/>
      <c r="O511" t="inlineStr">
        <is>
          <t>SDRUN-20261008-102852</t>
        </is>
      </c>
      <c r="P511" s="3">
        <v>46303.546585648146</v>
      </c>
      <c r="Q511" t="inlineStr">
        <is>
          <t>SR-000524</t>
        </is>
      </c>
      <c r="R511" t="inlineStr">
        <is>
          <t>Flexlthung</t>
        </is>
      </c>
      <c r="S511" t="inlineStr">
        <is>
          <t>Part 3 | Bully at School, Sugar on Live He says he’s used to getting hurt. The person on the other side of the screen isn’t willing to let that go. ✨ Download the ReelShort app. 👉 Copy the code [4714589] and search for it in the app. #ReelShort #ShortDrama #BLDrama #HiddenFeelings #RomanticDrama</t>
        </is>
      </c>
    </row>
    <row r="512" ht="25.5" customHeight="1">
      <c r="A512" t="inlineStr">
        <is>
          <t>7687848561219833102</t>
        </is>
      </c>
      <c r="B512" s="3">
        <v>46286.875</v>
      </c>
      <c r="C512" t="inlineStr">
        <is>
          <t>dramaexpedition</t>
        </is>
      </c>
      <c r="D512" s="4">
        <v>46303</v>
      </c>
      <c r="E512" s="3">
        <v>46303.437210648146</v>
      </c>
      <c r="F512" s="2" t="str">
        <f>=HYPERLINK("https://www.tiktok.com/@dramaexpedition/video/7687848561219833102", "https://www.tiktok.com/@dramaexpedition/video/7687848561219833102")</f>
        <v>https://www.tiktok.com/@dramaexpedition/video/7687848561219833102</v>
      </c>
      <c r="G512">
        <v>609</v>
      </c>
      <c r="H512">
        <v>8</v>
      </c>
      <c r="I512">
        <v>0</v>
      </c>
      <c r="J512">
        <v>2</v>
      </c>
      <c r="K512">
        <v>0</v>
      </c>
      <c r="L512" t="inlineStr">
        <is>
          <t>short-drama</t>
        </is>
      </c>
      <c r="M512" t="inlineStr">
        <is>
          <t>complete</t>
        </is>
      </c>
      <c r="N512"/>
      <c r="O512" t="inlineStr">
        <is>
          <t>SDRUN-20261008-102852</t>
        </is>
      </c>
      <c r="P512" s="3">
        <v>46303.546585648146</v>
      </c>
      <c r="Q512" t="inlineStr">
        <is>
          <t>SR-000412</t>
        </is>
      </c>
      <c r="R512" t="inlineStr">
        <is>
          <t>dramaexpedition</t>
        </is>
      </c>
      <c r="S512" t="inlineStr">
        <is>
          <t>An Archmage in the City Full episode look up 4733228 in reelshort  Or link in bio 🤯  #drama #fyp #comeback #shortsrama #aidrama</t>
        </is>
      </c>
    </row>
    <row r="513" ht="25.5" customHeight="1">
      <c r="A513" t="inlineStr">
        <is>
          <t>7687543961501601037</t>
        </is>
      </c>
      <c r="B513" s="3">
        <v>46286.94652777778</v>
      </c>
      <c r="C513" t="inlineStr">
        <is>
          <t>lthung263</t>
        </is>
      </c>
      <c r="D513" s="4">
        <v>46303</v>
      </c>
      <c r="E513" s="3">
        <v>46303.437210648146</v>
      </c>
      <c r="F513" s="2" t="str">
        <f>=HYPERLINK("https://www.tiktok.com/@lthung263/video/7687543961501601037", "https://www.tiktok.com/@lthung263/video/7687543961501601037")</f>
        <v>https://www.tiktok.com/@lthung263/video/7687543961501601037</v>
      </c>
      <c r="G513">
        <v>355</v>
      </c>
      <c r="H513">
        <v>10</v>
      </c>
      <c r="I513">
        <v>0</v>
      </c>
      <c r="J513">
        <v>6</v>
      </c>
      <c r="K513">
        <v>0</v>
      </c>
      <c r="L513" t="inlineStr">
        <is>
          <t>short-drama</t>
        </is>
      </c>
      <c r="M513" t="inlineStr">
        <is>
          <t>complete</t>
        </is>
      </c>
      <c r="N513"/>
      <c r="O513" t="inlineStr">
        <is>
          <t>SDRUN-20261008-102852</t>
        </is>
      </c>
      <c r="P513" s="3">
        <v>46303.546585648146</v>
      </c>
      <c r="Q513" t="inlineStr">
        <is>
          <t>SR-000525</t>
        </is>
      </c>
      <c r="R513" t="inlineStr">
        <is>
          <t>Flexlthung</t>
        </is>
      </c>
      <c r="S513" t="inlineStr">
        <is>
          <t>Part 1 | Bully at School, Sugar on Live Behind a beaded mask, he catches a generous viewer’s attention. But the gifts soon come with something more personal. ✨ Download the ReelShort app. 👉 Copy the code [4714589] and search for it in the app. #ReelShort #ShortDrama #BLDrama #SecretIdentity #RomanticDrama</t>
        </is>
      </c>
    </row>
    <row r="514" ht="25.5" customHeight="1">
      <c r="A514" t="inlineStr">
        <is>
          <t>7687883106652622094</t>
        </is>
      </c>
      <c r="B514" s="3">
        <v>46286.967361111114</v>
      </c>
      <c r="C514" t="inlineStr">
        <is>
          <t>dramaclips0364</t>
        </is>
      </c>
      <c r="D514" s="4">
        <v>46303</v>
      </c>
      <c r="E514" s="3">
        <v>46303.437210648146</v>
      </c>
      <c r="F514" s="2" t="str">
        <f>=HYPERLINK("https://www.tiktok.com/@dramaclips0364/video/7687883106652622094", "https://www.tiktok.com/@dramaclips0364/video/7687883106652622094")</f>
        <v>https://www.tiktok.com/@dramaclips0364/video/7687883106652622094</v>
      </c>
      <c r="G514">
        <v>401</v>
      </c>
      <c r="H514">
        <v>6</v>
      </c>
      <c r="I514">
        <v>0</v>
      </c>
      <c r="J514">
        <v>1</v>
      </c>
      <c r="K514">
        <v>0</v>
      </c>
      <c r="L514" t="inlineStr">
        <is>
          <t>short-drama</t>
        </is>
      </c>
      <c r="M514" t="inlineStr">
        <is>
          <t>complete</t>
        </is>
      </c>
      <c r="N514"/>
      <c r="O514" t="inlineStr">
        <is>
          <t>SDRUN-20261008-102852</t>
        </is>
      </c>
      <c r="P514" s="3">
        <v>46303.546585648146</v>
      </c>
      <c r="Q514" t="inlineStr">
        <is>
          <t>SR-000548</t>
        </is>
      </c>
      <c r="R514" t="inlineStr">
        <is>
          <t>dramaclips0364</t>
        </is>
      </c>
      <c r="S514" t="inlineStr">
        <is>
          <t>She thought the robbery had ended—until the man she trusted made one choice that changed her life forever. 😨🎹 🌟 Continue the story here 👉 Find the full series on “ReelShort” 🔍 Look up “4718190” ✨ #ShortDrama #DarkRomance #ThrillerDrama #ReelShort</t>
        </is>
      </c>
    </row>
    <row r="515" ht="25.5" customHeight="1">
      <c r="A515" t="inlineStr">
        <is>
          <t>7687947285916896543</t>
        </is>
      </c>
      <c r="B515" s="3">
        <v>46286.96944444445</v>
      </c>
      <c r="C515" t="inlineStr">
        <is>
          <t>shirley5278789</t>
        </is>
      </c>
      <c r="D515" s="4">
        <v>46303</v>
      </c>
      <c r="E515" s="3">
        <v>46303.437210648146</v>
      </c>
      <c r="F515" s="2" t="str">
        <f>=HYPERLINK("https://www.tiktok.com/@shirley5278789/video/7687947285916896543", "https://www.tiktok.com/@shirley5278789/video/7687947285916896543")</f>
        <v>https://www.tiktok.com/@shirley5278789/video/7687947285916896543</v>
      </c>
      <c r="G515">
        <v>93500</v>
      </c>
      <c r="H515">
        <v>553</v>
      </c>
      <c r="I515">
        <v>1</v>
      </c>
      <c r="J515">
        <v>181</v>
      </c>
      <c r="K515">
        <v>36</v>
      </c>
      <c r="L515" t="inlineStr">
        <is>
          <t>short-drama</t>
        </is>
      </c>
      <c r="M515" t="inlineStr">
        <is>
          <t>complete</t>
        </is>
      </c>
      <c r="N515"/>
      <c r="O515" t="inlineStr">
        <is>
          <t>SDRUN-20261008-102852</t>
        </is>
      </c>
      <c r="P515" s="3">
        <v>46303.546585648146</v>
      </c>
      <c r="Q515" t="inlineStr">
        <is>
          <t>SR-000444</t>
        </is>
      </c>
      <c r="R515" t="inlineStr">
        <is>
          <t>shirley5278789</t>
        </is>
      </c>
      <c r="S515" t="inlineStr">
        <is>
          <t>El mundo se derrumbó y Wade apenas logra sobrevivir… hasta que una extraña marca activa un poder que nadie más posee. ⚡🔥 🌟 La historia continúa 👉 Mira la serie completa en “ReelShort” 🔍 Busca el código “4737389” ✨ #Minidrama #Apocalipsis #Supervivencia #ReelShort</t>
        </is>
      </c>
    </row>
    <row r="516" ht="25.5" customHeight="1">
      <c r="A516" t="inlineStr">
        <is>
          <t>7687937354878782750</t>
        </is>
      </c>
      <c r="B516" s="3">
        <v>46286.99930555555</v>
      </c>
      <c r="C516"/>
      <c r="D516" s="4">
        <v>46287</v>
      </c>
      <c r="E516" s="3">
        <v>46287.01074074074</v>
      </c>
      <c r="F516" s="2" t="str">
        <f>=HYPERLINK("https://www.tiktok.com/@willque92/video/7687937354878782750", "https://www.tiktok.com/@willque92/video/7687937354878782750")</f>
        <v>https://www.tiktok.com/@willque92/video/7687937354878782750</v>
      </c>
      <c r="G516">
        <v>49</v>
      </c>
      <c r="H516">
        <v>0</v>
      </c>
      <c r="I516">
        <v>0</v>
      </c>
      <c r="J516">
        <v>0</v>
      </c>
      <c r="K516">
        <v>0</v>
      </c>
      <c r="L516" t="inlineStr">
        <is>
          <t>short-drama</t>
        </is>
      </c>
      <c r="M516" t="inlineStr">
        <is>
          <t>complete</t>
        </is>
      </c>
      <c r="N516"/>
      <c r="O516" t="inlineStr">
        <is>
          <t>SDRUN-20260922-001509</t>
        </is>
      </c>
      <c r="P516" s="3">
        <v>46287.047997685186</v>
      </c>
      <c r="Q516"/>
      <c r="R516"/>
      <c r="S516" t="inlineStr">
        <is>
          <t>Part 2 | His Own Family Offered Him as a Slave (Blood Lion: The Sacrificial Cage) With their city under siege, the royal family chooses Kaelin as their sacrifice. His divine blood may save their people, but the price is his freedom. ✨ Download the ReelShort app. 👉 Copy the code [4735012] and search it. #Drama #AIDrama #ShortDrama #RoyalBetrayal #ReelShort</t>
        </is>
      </c>
    </row>
    <row r="517" ht="25.5" customHeight="1">
      <c r="A517" t="inlineStr">
        <is>
          <t>7687934003176951054</t>
        </is>
      </c>
      <c r="B517" s="3">
        <v>46287.001388888886</v>
      </c>
      <c r="C517" t="inlineStr">
        <is>
          <t>ngphnggiang40</t>
        </is>
      </c>
      <c r="D517" s="4">
        <v>46303</v>
      </c>
      <c r="E517" s="3">
        <v>46303.437210648146</v>
      </c>
      <c r="F517" s="2" t="str">
        <f>=HYPERLINK("https://www.tiktok.com/@ngphnggiang40/video/7687934003176951054", "https://www.tiktok.com/@ngphnggiang40/video/7687934003176951054")</f>
        <v>https://www.tiktok.com/@ngphnggiang40/video/7687934003176951054</v>
      </c>
      <c r="G517">
        <v>39100</v>
      </c>
      <c r="H517">
        <v>276</v>
      </c>
      <c r="I517">
        <v>0</v>
      </c>
      <c r="J517">
        <v>68</v>
      </c>
      <c r="K517">
        <v>3</v>
      </c>
      <c r="L517" t="inlineStr">
        <is>
          <t>short-drama</t>
        </is>
      </c>
      <c r="M517" t="inlineStr">
        <is>
          <t>complete</t>
        </is>
      </c>
      <c r="N517"/>
      <c r="O517" t="inlineStr">
        <is>
          <t>SDRUN-20261008-102852</t>
        </is>
      </c>
      <c r="P517" s="3">
        <v>46303.546585648146</v>
      </c>
      <c r="Q517" t="inlineStr">
        <is>
          <t>SR-000527</t>
        </is>
      </c>
      <c r="R517" t="inlineStr">
        <is>
          <t>VoidFaic</t>
        </is>
      </c>
      <c r="S517" t="inlineStr">
        <is>
          <t>Part 2 | The Unbreakables: Super Son Returns Raised by a villain, he still chooses to save others. But the man he calls Dad plans to turn him against his real father. ✨ Download the ReelShort app. 👉 Copy the code [4719203] and search for it in the app. #ReelShort #ShortDrama #Superhero #HiddenIdentity #FamilyDrama</t>
        </is>
      </c>
    </row>
    <row r="518" ht="25.5" customHeight="1">
      <c r="A518" t="inlineStr">
        <is>
          <t>7687849379398503694</t>
        </is>
      </c>
      <c r="B518" s="3">
        <v>46287.0625</v>
      </c>
      <c r="C518" t="inlineStr">
        <is>
          <t>dramaexpedition</t>
        </is>
      </c>
      <c r="D518" s="4">
        <v>46303</v>
      </c>
      <c r="E518" s="3">
        <v>46303.437210648146</v>
      </c>
      <c r="F518" s="2" t="str">
        <f>=HYPERLINK("https://www.tiktok.com/@dramaexpedition/video/7687849379398503694", "https://www.tiktok.com/@dramaexpedition/video/7687849379398503694")</f>
        <v>https://www.tiktok.com/@dramaexpedition/video/7687849379398503694</v>
      </c>
      <c r="G518">
        <v>750</v>
      </c>
      <c r="H518">
        <v>10</v>
      </c>
      <c r="I518">
        <v>0</v>
      </c>
      <c r="J518">
        <v>3</v>
      </c>
      <c r="K518">
        <v>0</v>
      </c>
      <c r="L518" t="inlineStr">
        <is>
          <t>short-drama</t>
        </is>
      </c>
      <c r="M518" t="inlineStr">
        <is>
          <t>complete</t>
        </is>
      </c>
      <c r="N518"/>
      <c r="O518" t="inlineStr">
        <is>
          <t>SDRUN-20261008-102852</t>
        </is>
      </c>
      <c r="P518" s="3">
        <v>46303.546585648146</v>
      </c>
      <c r="Q518" t="inlineStr">
        <is>
          <t>SR-000401</t>
        </is>
      </c>
      <c r="R518" t="inlineStr">
        <is>
          <t>dramaexpedition</t>
        </is>
      </c>
      <c r="S518" t="inlineStr">
        <is>
          <t>An Archmage in the City Full episode look up 4733228 in reelshort  Or link in bio 🤯  #drama #fyp #comeback #shortsrama #aidrama</t>
        </is>
      </c>
    </row>
    <row r="519" ht="25.5" customHeight="1">
      <c r="A519" t="inlineStr">
        <is>
          <t>7687947575445523742</t>
        </is>
      </c>
      <c r="B519" s="3">
        <v>46287.09375</v>
      </c>
      <c r="C519" t="inlineStr">
        <is>
          <t>shirley5278789</t>
        </is>
      </c>
      <c r="D519" s="4">
        <v>46303</v>
      </c>
      <c r="E519" s="3">
        <v>46303.437210648146</v>
      </c>
      <c r="F519" s="2" t="str">
        <f>=HYPERLINK("https://www.tiktok.com/@shirley5278789/video/7687947575445523742", "https://www.tiktok.com/@shirley5278789/video/7687947575445523742")</f>
        <v>https://www.tiktok.com/@shirley5278789/video/7687947575445523742</v>
      </c>
      <c r="G519">
        <v>39600</v>
      </c>
      <c r="H519">
        <v>206</v>
      </c>
      <c r="I519">
        <v>1</v>
      </c>
      <c r="J519">
        <v>72</v>
      </c>
      <c r="K519">
        <v>2</v>
      </c>
      <c r="L519" t="inlineStr">
        <is>
          <t>short-drama</t>
        </is>
      </c>
      <c r="M519" t="inlineStr">
        <is>
          <t>complete</t>
        </is>
      </c>
      <c r="N519"/>
      <c r="O519" t="inlineStr">
        <is>
          <t>SDRUN-20261008-102852</t>
        </is>
      </c>
      <c r="P519" s="3">
        <v>46303.546585648146</v>
      </c>
      <c r="Q519" t="inlineStr">
        <is>
          <t>SR-000445</t>
        </is>
      </c>
      <c r="R519" t="inlineStr">
        <is>
          <t>shirley5278789</t>
        </is>
      </c>
      <c r="S519" t="inlineStr">
        <is>
          <t>El sistema le da solo tres minutos para encontrar una pareja compatible, o perderá su única oportunidad de sobrevivir. 😱⏳ 🌟 La historia continúa 👉 Mira la serie completa en “ReelShort” 🔍 Busca el código “4737389” ✨ #Minidrama #SistemaMisterioso #RomanceApocaliptico #ReelShort</t>
        </is>
      </c>
    </row>
    <row r="520" ht="25.5" customHeight="1">
      <c r="A520" t="inlineStr">
        <is>
          <t>7687883221987593485</t>
        </is>
      </c>
      <c r="B520" s="3">
        <v>46287.123611111114</v>
      </c>
      <c r="C520" t="inlineStr">
        <is>
          <t>dramaclips0364</t>
        </is>
      </c>
      <c r="D520" s="4">
        <v>46303</v>
      </c>
      <c r="E520" s="3">
        <v>46303.437210648146</v>
      </c>
      <c r="F520" s="2" t="str">
        <f>=HYPERLINK("https://www.tiktok.com/@dramaclips0364/video/7687883221987593485", "https://www.tiktok.com/@dramaclips0364/video/7687883221987593485")</f>
        <v>https://www.tiktok.com/@dramaclips0364/video/7687883221987593485</v>
      </c>
      <c r="G520">
        <v>234</v>
      </c>
      <c r="H520">
        <v>1</v>
      </c>
      <c r="I520">
        <v>0</v>
      </c>
      <c r="J520">
        <v>1</v>
      </c>
      <c r="K520">
        <v>0</v>
      </c>
      <c r="L520" t="inlineStr">
        <is>
          <t>short-drama</t>
        </is>
      </c>
      <c r="M520" t="inlineStr">
        <is>
          <t>complete</t>
        </is>
      </c>
      <c r="N520"/>
      <c r="O520" t="inlineStr">
        <is>
          <t>SDRUN-20261008-102852</t>
        </is>
      </c>
      <c r="P520" s="3">
        <v>46303.546585648146</v>
      </c>
      <c r="Q520" t="inlineStr">
        <is>
          <t>SR-000566</t>
        </is>
      </c>
      <c r="R520" t="inlineStr">
        <is>
          <t>dramaclips0364</t>
        </is>
      </c>
      <c r="S520" t="inlineStr">
        <is>
          <t>The scholarship student becomes the school’s favorite target, but one classmate refuses to let the bullies win. 💔🔥 🌟 Continue the story here 👉 Find the full series on “ReelShort” 🔍 Look up “4718190” ✨ #ShortDrama #SchoolDrama #BullyingStory #ReelShort</t>
        </is>
      </c>
    </row>
    <row r="521" ht="25.5" customHeight="1">
      <c r="A521" t="inlineStr">
        <is>
          <t>7687544108239293710</t>
        </is>
      </c>
      <c r="B521" s="3">
        <v>46287.154861111114</v>
      </c>
      <c r="C521" t="inlineStr">
        <is>
          <t>lthung263</t>
        </is>
      </c>
      <c r="D521" s="4">
        <v>46303</v>
      </c>
      <c r="E521" s="3">
        <v>46303.437210648146</v>
      </c>
      <c r="F521" s="2" t="str">
        <f>=HYPERLINK("https://www.tiktok.com/@lthung263/video/7687544108239293710", "https://www.tiktok.com/@lthung263/video/7687544108239293710")</f>
        <v>https://www.tiktok.com/@lthung263/video/7687544108239293710</v>
      </c>
      <c r="G521">
        <v>309</v>
      </c>
      <c r="H521">
        <v>14</v>
      </c>
      <c r="I521">
        <v>0</v>
      </c>
      <c r="J521">
        <v>7</v>
      </c>
      <c r="K521">
        <v>0</v>
      </c>
      <c r="L521" t="inlineStr">
        <is>
          <t>short-drama</t>
        </is>
      </c>
      <c r="M521" t="inlineStr">
        <is>
          <t>complete</t>
        </is>
      </c>
      <c r="N521"/>
      <c r="O521" t="inlineStr">
        <is>
          <t>SDRUN-20261008-102852</t>
        </is>
      </c>
      <c r="P521" s="3">
        <v>46303.546585648146</v>
      </c>
      <c r="Q521" t="inlineStr">
        <is>
          <t>SR-000551</t>
        </is>
      </c>
      <c r="R521" t="inlineStr">
        <is>
          <t>Flexlthung</t>
        </is>
      </c>
      <c r="S521" t="inlineStr">
        <is>
          <t>Part 2 | Bully at School, Sugar on Live The person on the other end of the network is not only from my school, but also on the ice hockey team—just who is he? Could it possibly be Felix...? ✨ Download the ReelShort app. 👉 Copy the code [4714589] and search for it in the app. #ReelShort #ShortDrama #BLDrama #UnexpectedLove #RomanticDrama</t>
        </is>
      </c>
    </row>
    <row r="522" ht="25.5" customHeight="1">
      <c r="A522" t="inlineStr">
        <is>
          <t>7687936580140485901</t>
        </is>
      </c>
      <c r="B522" s="3">
        <v>46287.21041666667</v>
      </c>
      <c r="C522" t="inlineStr">
        <is>
          <t>ngphnggiang40</t>
        </is>
      </c>
      <c r="D522" s="4">
        <v>46303</v>
      </c>
      <c r="E522" s="3">
        <v>46303.437210648146</v>
      </c>
      <c r="F522" s="2" t="str">
        <f>=HYPERLINK("https://www.tiktok.com/@ngphnggiang40/video/7687936580140485901", "https://www.tiktok.com/@ngphnggiang40/video/7687936580140485901")</f>
        <v>https://www.tiktok.com/@ngphnggiang40/video/7687936580140485901</v>
      </c>
      <c r="G522">
        <v>47900</v>
      </c>
      <c r="H522">
        <v>259</v>
      </c>
      <c r="I522">
        <v>5</v>
      </c>
      <c r="J522">
        <v>81</v>
      </c>
      <c r="K522">
        <v>11</v>
      </c>
      <c r="L522" t="inlineStr">
        <is>
          <t>short-drama</t>
        </is>
      </c>
      <c r="M522" t="inlineStr">
        <is>
          <t>complete</t>
        </is>
      </c>
      <c r="N522"/>
      <c r="O522" t="inlineStr">
        <is>
          <t>SDRUN-20261008-102852</t>
        </is>
      </c>
      <c r="P522" s="3">
        <v>46303.546585648146</v>
      </c>
      <c r="Q522" t="inlineStr">
        <is>
          <t>SR-000550</t>
        </is>
      </c>
      <c r="R522" t="inlineStr">
        <is>
          <t>VoidFaic</t>
        </is>
      </c>
      <c r="S522" t="inlineStr">
        <is>
          <t>Part 3 | The Unbreakables: Super Son Returns His own father believes the accusations against him, unaware he's the son he lost. Only his sister stands up for him. ✨ Download the ReelShort app. 👉 Copy the code [4719203] and search for it in the app. #ReelShort #ShortDrama #LostSon #FamilySecrets #Superhero</t>
        </is>
      </c>
    </row>
    <row r="523" ht="25.5" customHeight="1">
      <c r="A523" t="inlineStr">
        <is>
          <t>7687883407191231757</t>
        </is>
      </c>
      <c r="B523" s="3">
        <v>46287.28472222222</v>
      </c>
      <c r="C523" t="inlineStr">
        <is>
          <t>dramaclips0364</t>
        </is>
      </c>
      <c r="D523" s="4">
        <v>46303</v>
      </c>
      <c r="E523" s="3">
        <v>46303.437210648146</v>
      </c>
      <c r="F523" s="2" t="str">
        <f>=HYPERLINK("https://www.tiktok.com/@dramaclips0364/video/7687883407191231757", "https://www.tiktok.com/@dramaclips0364/video/7687883407191231757")</f>
        <v>https://www.tiktok.com/@dramaclips0364/video/7687883407191231757</v>
      </c>
      <c r="G523">
        <v>452</v>
      </c>
      <c r="H523">
        <v>1</v>
      </c>
      <c r="I523">
        <v>0</v>
      </c>
      <c r="J523">
        <v>1</v>
      </c>
      <c r="K523">
        <v>0</v>
      </c>
      <c r="L523" t="inlineStr">
        <is>
          <t>short-drama</t>
        </is>
      </c>
      <c r="M523" t="inlineStr">
        <is>
          <t>complete</t>
        </is>
      </c>
      <c r="N523"/>
      <c r="O523" t="inlineStr">
        <is>
          <t>SDRUN-20261008-102852</t>
        </is>
      </c>
      <c r="P523" s="3">
        <v>46303.546585648146</v>
      </c>
      <c r="Q523" t="inlineStr">
        <is>
          <t>SR-000567</t>
        </is>
      </c>
      <c r="R523" t="inlineStr">
        <is>
          <t>dramaclips0364</t>
        </is>
      </c>
      <c r="S523" t="inlineStr">
        <is>
          <t>Her mysterious rescuer walks into class as her new professor—and suddenly their dangerous secret is impossible to hide. 😳🎼 🌟 Continue the story here 👉 Find the full series on “ReelShort” 🔍 Look up “4718190” ✨ #ShortDrama #ForbiddenRomance #SecretIdentity #ReelShort</t>
        </is>
      </c>
    </row>
    <row r="524" ht="25.5" customHeight="1">
      <c r="A524" t="inlineStr">
        <is>
          <t>7687947948574936351</t>
        </is>
      </c>
      <c r="B524" s="3">
        <v>46287.285416666666</v>
      </c>
      <c r="C524" t="inlineStr">
        <is>
          <t>shirley5278789</t>
        </is>
      </c>
      <c r="D524" s="4">
        <v>46303</v>
      </c>
      <c r="E524" s="3">
        <v>46303.437210648146</v>
      </c>
      <c r="F524" s="2" t="str">
        <f>=HYPERLINK("https://www.tiktok.com/@shirley5278789/video/7687947948574936351", "https://www.tiktok.com/@shirley5278789/video/7687947948574936351")</f>
        <v>https://www.tiktok.com/@shirley5278789/video/7687947948574936351</v>
      </c>
      <c r="G524">
        <v>15500</v>
      </c>
      <c r="H524">
        <v>103</v>
      </c>
      <c r="I524">
        <v>0</v>
      </c>
      <c r="J524">
        <v>17</v>
      </c>
      <c r="K524">
        <v>1</v>
      </c>
      <c r="L524" t="inlineStr">
        <is>
          <t>short-drama</t>
        </is>
      </c>
      <c r="M524" t="inlineStr">
        <is>
          <t>complete</t>
        </is>
      </c>
      <c r="N524"/>
      <c r="O524" t="inlineStr">
        <is>
          <t>SDRUN-20261008-102852</t>
        </is>
      </c>
      <c r="P524" s="3">
        <v>46303.546585648146</v>
      </c>
      <c r="Q524" t="inlineStr">
        <is>
          <t>SR-000446</t>
        </is>
      </c>
      <c r="R524" t="inlineStr">
        <is>
          <t>shirley5278789</t>
        </is>
      </c>
      <c r="S524" t="inlineStr">
        <is>
          <t>Una mujer está a punto de ser vendida en la subasta, pero Wade desafía a toda la ciudad para impedirlo. 🔥⚔️ 🌟 La historia continúa 👉 Mira la serie completa en “ReelShort” 🔍 Busca el código “4737389” ✨ #Minidrama #HeroeInesperado #DramaPostapocaliptico #ReelShort</t>
        </is>
      </c>
    </row>
    <row r="525" ht="25.5" customHeight="1">
      <c r="A525" t="inlineStr">
        <is>
          <t>7687849709372771597</t>
        </is>
      </c>
      <c r="B525" s="3">
        <v>46287.30902777778</v>
      </c>
      <c r="C525" t="inlineStr">
        <is>
          <t>dramaexpedition</t>
        </is>
      </c>
      <c r="D525" s="4">
        <v>46303</v>
      </c>
      <c r="E525" s="3">
        <v>46303.437210648146</v>
      </c>
      <c r="F525" s="2" t="str">
        <f>=HYPERLINK("https://www.tiktok.com/@dramaexpedition/video/7687849709372771597", "https://www.tiktok.com/@dramaexpedition/video/7687849709372771597")</f>
        <v>https://www.tiktok.com/@dramaexpedition/video/7687849709372771597</v>
      </c>
      <c r="G525">
        <v>516</v>
      </c>
      <c r="H525">
        <v>6</v>
      </c>
      <c r="I525">
        <v>0</v>
      </c>
      <c r="J525">
        <v>0</v>
      </c>
      <c r="K525">
        <v>0</v>
      </c>
      <c r="L525" t="inlineStr">
        <is>
          <t>short-drama</t>
        </is>
      </c>
      <c r="M525" t="inlineStr">
        <is>
          <t>complete</t>
        </is>
      </c>
      <c r="N525"/>
      <c r="O525" t="inlineStr">
        <is>
          <t>SDRUN-20261008-102852</t>
        </is>
      </c>
      <c r="P525" s="3">
        <v>46303.546585648146</v>
      </c>
      <c r="Q525" t="inlineStr">
        <is>
          <t>SR-000402</t>
        </is>
      </c>
      <c r="R525" t="inlineStr">
        <is>
          <t>dramaexpedition</t>
        </is>
      </c>
      <c r="S525" t="inlineStr">
        <is>
          <t>An Archmage in the City Full episode look up 4733228 in reelshort  Or link in bio 🤯  #drama #fyp #comeback #shortsrama #aidrama</t>
        </is>
      </c>
    </row>
    <row r="526" ht="25.5" customHeight="1">
      <c r="A526" t="inlineStr">
        <is>
          <t>7687883425256148237</t>
        </is>
      </c>
      <c r="B526" s="3">
        <v>46287.41736111111</v>
      </c>
      <c r="C526" t="inlineStr">
        <is>
          <t>dramaclips0364</t>
        </is>
      </c>
      <c r="D526" s="4">
        <v>46303</v>
      </c>
      <c r="E526" s="3">
        <v>46303.437210648146</v>
      </c>
      <c r="F526" s="2" t="str">
        <f>=HYPERLINK("https://www.tiktok.com/@dramaclips0364/video/7687883425256148237", "https://www.tiktok.com/@dramaclips0364/video/7687883425256148237")</f>
        <v>https://www.tiktok.com/@dramaclips0364/video/7687883425256148237</v>
      </c>
      <c r="G526">
        <v>222</v>
      </c>
      <c r="H526">
        <v>1</v>
      </c>
      <c r="I526">
        <v>0</v>
      </c>
      <c r="J526">
        <v>0</v>
      </c>
      <c r="K526">
        <v>0</v>
      </c>
      <c r="L526" t="inlineStr">
        <is>
          <t>short-drama</t>
        </is>
      </c>
      <c r="M526" t="inlineStr">
        <is>
          <t>complete</t>
        </is>
      </c>
      <c r="N526"/>
      <c r="O526" t="inlineStr">
        <is>
          <t>SDRUN-20261008-102852</t>
        </is>
      </c>
      <c r="P526" s="3">
        <v>46303.546585648146</v>
      </c>
      <c r="Q526" t="inlineStr">
        <is>
          <t>SR-000568</t>
        </is>
      </c>
      <c r="R526" t="inlineStr">
        <is>
          <t>dramaclips0364</t>
        </is>
      </c>
      <c r="S526" t="inlineStr">
        <is>
          <t>She confronts the professor who humiliated her, but his private lesson crosses a line she never expected. 🔥🎹 🌟 Continue the story here 👉 Find the full series on “ReelShort” 🔍 Look up “4718190” ✨ #ShortDrama #ProfessorRomance #DramaSeries #ReelShort</t>
        </is>
      </c>
    </row>
    <row r="527" ht="25.5" customHeight="1">
      <c r="A527" t="inlineStr">
        <is>
          <t>7687948527493844254</t>
        </is>
      </c>
      <c r="B527" s="3">
        <v>46287.430555555555</v>
      </c>
      <c r="C527" t="inlineStr">
        <is>
          <t>shirley5278789</t>
        </is>
      </c>
      <c r="D527" s="4">
        <v>46303</v>
      </c>
      <c r="E527" s="3">
        <v>46303.437210648146</v>
      </c>
      <c r="F527" s="2" t="str">
        <f>=HYPERLINK("https://www.tiktok.com/@shirley5278789/video/7687948527493844254", "https://www.tiktok.com/@shirley5278789/video/7687948527493844254")</f>
        <v>https://www.tiktok.com/@shirley5278789/video/7687948527493844254</v>
      </c>
      <c r="G527">
        <v>22300</v>
      </c>
      <c r="H527">
        <v>114</v>
      </c>
      <c r="I527">
        <v>0</v>
      </c>
      <c r="J527">
        <v>22</v>
      </c>
      <c r="K527">
        <v>1</v>
      </c>
      <c r="L527" t="inlineStr">
        <is>
          <t>short-drama</t>
        </is>
      </c>
      <c r="M527" t="inlineStr">
        <is>
          <t>complete</t>
        </is>
      </c>
      <c r="N527"/>
      <c r="O527" t="inlineStr">
        <is>
          <t>SDRUN-20261008-102852</t>
        </is>
      </c>
      <c r="P527" s="3">
        <v>46303.546585648146</v>
      </c>
      <c r="Q527" t="inlineStr">
        <is>
          <t>SR-000447</t>
        </is>
      </c>
      <c r="R527" t="inlineStr">
        <is>
          <t>shirley5278789</t>
        </is>
      </c>
      <c r="S527" t="inlineStr">
        <is>
          <t>Todos se ríen de su mochila vacía… hasta que Wade revela una reserva de agua capaz de cambiar el yermo. 💧😳 🌟 La historia continúa 👉 Mira la serie completa en “ReelShort” 🔍 Busca el código “4737389” ✨ #Minidrama #MundoPostapocaliptico #PoderOculto #ReelShort</t>
        </is>
      </c>
    </row>
    <row r="528" ht="25.5" customHeight="1">
      <c r="A528" t="inlineStr">
        <is>
          <t>7688173511365414157</t>
        </is>
      </c>
      <c r="B528" s="3">
        <v>46287.43648148148</v>
      </c>
      <c r="C528" t="inlineStr">
        <is>
          <t>nobleltcpnj</t>
        </is>
      </c>
      <c r="D528" s="4">
        <v>46303</v>
      </c>
      <c r="E528" s="3">
        <v>46303.437210648146</v>
      </c>
      <c r="F528" s="2" t="str">
        <f>=HYPERLINK("https://www.tiktok.com/@nobleltcpnj/video/7688173511365414157", "https://www.tiktok.com/@nobleltcpnj/video/7688173511365414157")</f>
        <v>https://www.tiktok.com/@nobleltcpnj/video/7688173511365414157</v>
      </c>
      <c r="G528">
        <v>644</v>
      </c>
      <c r="H528">
        <v>5</v>
      </c>
      <c r="I528">
        <v>0</v>
      </c>
      <c r="J528">
        <v>5</v>
      </c>
      <c r="K528">
        <v>1</v>
      </c>
      <c r="L528" t="inlineStr">
        <is>
          <t>short-drama</t>
        </is>
      </c>
      <c r="M528" t="inlineStr">
        <is>
          <t>complete</t>
        </is>
      </c>
      <c r="N528"/>
      <c r="O528" t="inlineStr">
        <is>
          <t>SDRUN-20261008-102852</t>
        </is>
      </c>
      <c r="P528" s="3">
        <v>46303.546585648146</v>
      </c>
      <c r="Q528" t="inlineStr">
        <is>
          <t>SR-000553</t>
        </is>
      </c>
      <c r="R528" t="inlineStr">
        <is>
          <t>Mouse glue trap</t>
        </is>
      </c>
      <c r="S528" t="inlineStr">
        <is>
          <t>Part 1 | Betrayed, Broken, But Crowned the Dragon King's Queen Her husband sells her to pay his debts—but an unexpected bond with the Dragon King could change everything. ✨ Download the ReelShort app. 👉 Copy the code [4736296] and search for it in the app. #ReelShort #ShortDrama #FantasyRomance #Betrayal #FatedMates</t>
        </is>
      </c>
    </row>
    <row r="529" ht="25.5" customHeight="1">
      <c r="A529" t="inlineStr">
        <is>
          <t>7687948582397283614</t>
        </is>
      </c>
      <c r="B529" s="3">
        <v>46287.58541666667</v>
      </c>
      <c r="C529" t="inlineStr">
        <is>
          <t>shirley5278789</t>
        </is>
      </c>
      <c r="D529" s="4">
        <v>46303</v>
      </c>
      <c r="E529" s="3">
        <v>46303.437210648146</v>
      </c>
      <c r="F529" s="2" t="str">
        <f>=HYPERLINK("https://www.tiktok.com/@shirley5278789/video/7687948582397283614", "https://www.tiktok.com/@shirley5278789/video/7687948582397283614")</f>
        <v>https://www.tiktok.com/@shirley5278789/video/7687948582397283614</v>
      </c>
      <c r="G529">
        <v>11900</v>
      </c>
      <c r="H529">
        <v>67</v>
      </c>
      <c r="I529">
        <v>1</v>
      </c>
      <c r="J529">
        <v>8</v>
      </c>
      <c r="K529">
        <v>0</v>
      </c>
      <c r="L529" t="inlineStr">
        <is>
          <t>short-drama</t>
        </is>
      </c>
      <c r="M529" t="inlineStr">
        <is>
          <t>complete</t>
        </is>
      </c>
      <c r="N529"/>
      <c r="O529" t="inlineStr">
        <is>
          <t>SDRUN-20261008-102852</t>
        </is>
      </c>
      <c r="P529" s="3">
        <v>46303.546585648146</v>
      </c>
      <c r="Q529" t="inlineStr">
        <is>
          <t>SR-000448</t>
        </is>
      </c>
      <c r="R529" t="inlineStr">
        <is>
          <t>shirley5278789</t>
        </is>
      </c>
      <c r="S529" t="inlineStr">
        <is>
          <t>El convoy cae en una emboscada y el vehículo vuelca, pero Wade se niega a abandonar a la mujer atrapada. 🚙🔥 🌟 La historia continúa 👉 Mira la serie completa en “ReelShort” 🔍 Busca el código “4737389” ✨ #Minidrama #Emboscada #RescateExtremo #ReelShort</t>
        </is>
      </c>
    </row>
    <row r="530" ht="25.5" customHeight="1">
      <c r="A530" t="inlineStr">
        <is>
          <t>7687883904254020877</t>
        </is>
      </c>
      <c r="B530" s="3">
        <v>46287.59930555556</v>
      </c>
      <c r="C530" t="inlineStr">
        <is>
          <t>dramaclips0364</t>
        </is>
      </c>
      <c r="D530" s="4">
        <v>46303</v>
      </c>
      <c r="E530" s="3">
        <v>46303.437210648146</v>
      </c>
      <c r="F530" s="2" t="str">
        <f>=HYPERLINK("https://www.tiktok.com/@dramaclips0364/video/7687883904254020877", "https://www.tiktok.com/@dramaclips0364/video/7687883904254020877")</f>
        <v>https://www.tiktok.com/@dramaclips0364/video/7687883904254020877</v>
      </c>
      <c r="G530">
        <v>258</v>
      </c>
      <c r="H530">
        <v>1</v>
      </c>
      <c r="I530">
        <v>0</v>
      </c>
      <c r="J530">
        <v>0</v>
      </c>
      <c r="K530">
        <v>0</v>
      </c>
      <c r="L530" t="inlineStr">
        <is>
          <t>short-drama</t>
        </is>
      </c>
      <c r="M530" t="inlineStr">
        <is>
          <t>complete</t>
        </is>
      </c>
      <c r="N530"/>
      <c r="O530" t="inlineStr">
        <is>
          <t>SDRUN-20261008-102852</t>
        </is>
      </c>
      <c r="P530" s="3">
        <v>46303.546585648146</v>
      </c>
      <c r="Q530" t="inlineStr">
        <is>
          <t>SR-000569</t>
        </is>
      </c>
      <c r="R530" t="inlineStr">
        <is>
          <t>dramaclips0364</t>
        </is>
      </c>
      <c r="S530" t="inlineStr">
        <is>
          <t>He investigates the quiet pianist’s past and discovers the darkness she has been hiding from everyone. 🖤🎼 🌟 Continue the story here 👉 Find the full series on “ReelShort” 🔍 Look up “4718190” ✨ #ShortDrama #HiddenPast #MysteryRomance #ReelShort</t>
        </is>
      </c>
    </row>
    <row r="531" ht="25.5" customHeight="1">
      <c r="A531" t="inlineStr">
        <is>
          <t>7688244624363703566</t>
        </is>
      </c>
      <c r="B531" s="3">
        <v>46287.61347222222</v>
      </c>
      <c r="C531" t="inlineStr">
        <is>
          <t>dramavault163</t>
        </is>
      </c>
      <c r="D531" s="4">
        <v>46303</v>
      </c>
      <c r="E531" s="3">
        <v>46303.437210648146</v>
      </c>
      <c r="F531" s="2" t="str">
        <f>=HYPERLINK("https://www.tiktok.com/@dramavault163/video/7688244624363703566", "https://www.tiktok.com/@dramavault163/video/7688244624363703566")</f>
        <v>https://www.tiktok.com/@dramavault163/video/7688244624363703566</v>
      </c>
      <c r="G531">
        <v>6293</v>
      </c>
      <c r="H531">
        <v>29</v>
      </c>
      <c r="I531">
        <v>0</v>
      </c>
      <c r="J531">
        <v>3</v>
      </c>
      <c r="K531">
        <v>2</v>
      </c>
      <c r="L531" t="inlineStr">
        <is>
          <t>short-drama</t>
        </is>
      </c>
      <c r="M531" t="inlineStr">
        <is>
          <t>complete</t>
        </is>
      </c>
      <c r="N531"/>
      <c r="O531" t="inlineStr">
        <is>
          <t>SDRUN-20261008-102852</t>
        </is>
      </c>
      <c r="P531" s="3">
        <v>46303.546585648146</v>
      </c>
      <c r="Q531" t="inlineStr">
        <is>
          <t>SR-000581</t>
        </is>
      </c>
      <c r="R531" t="inlineStr">
        <is>
          <t>dramavault163</t>
        </is>
      </c>
      <c r="S531" t="inlineStr">
        <is>
          <t>#The7YearOldBoxingChampion  One perfect counter exposes a secret no one saw coming: this fearless child learned to fight from the late world champion Tommy Moss. 👀🥊 ✨ Download the MoboReels app. 👉 Copy the code [265RPU] and search it. 👀 A huge number of short dramas are waiting for you to explore. 🌈 #ShortDrama #BoxingChampion #HiddenIdentity #MoboReels</t>
        </is>
      </c>
    </row>
    <row r="532" ht="25.5" customHeight="1">
      <c r="A532" t="inlineStr">
        <is>
          <t>7688245119887117581</t>
        </is>
      </c>
      <c r="B532" s="3">
        <v>46287.61524305555</v>
      </c>
      <c r="C532" t="inlineStr">
        <is>
          <t>dramavault163</t>
        </is>
      </c>
      <c r="D532" s="4">
        <v>46303</v>
      </c>
      <c r="E532" s="3">
        <v>46303.437210648146</v>
      </c>
      <c r="F532" s="2" t="str">
        <f>=HYPERLINK("https://www.tiktok.com/@dramavault163/video/7688245119887117581", "https://www.tiktok.com/@dramavault163/video/7688245119887117581")</f>
        <v>https://www.tiktok.com/@dramavault163/video/7688245119887117581</v>
      </c>
      <c r="G532">
        <v>11000</v>
      </c>
      <c r="H532">
        <v>78</v>
      </c>
      <c r="I532">
        <v>0</v>
      </c>
      <c r="J532">
        <v>9</v>
      </c>
      <c r="K532">
        <v>0</v>
      </c>
      <c r="L532" t="inlineStr">
        <is>
          <t>short-drama</t>
        </is>
      </c>
      <c r="M532" t="inlineStr">
        <is>
          <t>complete</t>
        </is>
      </c>
      <c r="N532"/>
      <c r="O532" t="inlineStr">
        <is>
          <t>SDRUN-20261008-102852</t>
        </is>
      </c>
      <c r="P532" s="3">
        <v>46303.546585648146</v>
      </c>
      <c r="Q532" t="inlineStr">
        <is>
          <t>SR-000580</t>
        </is>
      </c>
      <c r="R532" t="inlineStr">
        <is>
          <t>dramavault163</t>
        </is>
      </c>
      <c r="S532" t="inlineStr">
        <is>
          <t>#The7YearOldBoxingChampion  A state champion promises to crush the seven-year-old slowly. One perfectly placed punch turns his threat into the crowd's biggest shock. 😱🥊 ✨ Download the MoboReels app. 👉 Copy the code [265RPU] and search it. 👀 A huge number of short dramas are waiting for you to explore. 🌈 #ShortDrama #OnePunch #BoxingDrama #MoboReels</t>
        </is>
      </c>
    </row>
    <row r="533" ht="25.5" customHeight="1">
      <c r="A533" t="inlineStr">
        <is>
          <t>7688245705827175694</t>
        </is>
      </c>
      <c r="B533" s="3">
        <v>46287.61850694445</v>
      </c>
      <c r="C533" t="inlineStr">
        <is>
          <t>dramavault163</t>
        </is>
      </c>
      <c r="D533" s="4">
        <v>46303</v>
      </c>
      <c r="E533" s="3">
        <v>46303.437210648146</v>
      </c>
      <c r="F533" s="2" t="str">
        <f>=HYPERLINK("https://www.tiktok.com/@dramavault163/video/7688245705827175694", "https://www.tiktok.com/@dramavault163/video/7688245705827175694")</f>
        <v>https://www.tiktok.com/@dramavault163/video/7688245705827175694</v>
      </c>
      <c r="G533">
        <v>6365</v>
      </c>
      <c r="H533">
        <v>43</v>
      </c>
      <c r="I533">
        <v>0</v>
      </c>
      <c r="J533">
        <v>1</v>
      </c>
      <c r="K533">
        <v>2</v>
      </c>
      <c r="L533" t="inlineStr">
        <is>
          <t>short-drama</t>
        </is>
      </c>
      <c r="M533" t="inlineStr">
        <is>
          <t>complete</t>
        </is>
      </c>
      <c r="N533"/>
      <c r="O533" t="inlineStr">
        <is>
          <t>SDRUN-20261008-102852</t>
        </is>
      </c>
      <c r="P533" s="3">
        <v>46303.546585648146</v>
      </c>
      <c r="Q533" t="inlineStr">
        <is>
          <t>SR-000579</t>
        </is>
      </c>
      <c r="R533" t="inlineStr">
        <is>
          <t>dramavault163</t>
        </is>
      </c>
      <c r="S533" t="inlineStr">
        <is>
          <t>#The7YearOldBoxingChampion  The strongest opponent nearly overwhelms the young fighter—until a legendary move known only by a ten-time world champion changes everything. 🔥🏆 ✨ Download the MoboReels app. 👉 Copy the code [265RPU] and search it. 👀 A huge number of short dramas are waiting for you to explore. 🌈 #ShortDrama #FinalFight #SecretLegacy #MoboReels</t>
        </is>
      </c>
    </row>
    <row r="534" ht="25.5" customHeight="1">
      <c r="A534" t="inlineStr">
        <is>
          <t>7688173976983457038</t>
        </is>
      </c>
      <c r="B534" s="3">
        <v>46287.81180555555</v>
      </c>
      <c r="C534" t="inlineStr">
        <is>
          <t>nobleltcpnj</t>
        </is>
      </c>
      <c r="D534" s="4">
        <v>46303</v>
      </c>
      <c r="E534" s="3">
        <v>46303.437210648146</v>
      </c>
      <c r="F534" s="2" t="str">
        <f>=HYPERLINK("https://www.tiktok.com/@nobleltcpnj/video/7688173976983457038", "https://www.tiktok.com/@nobleltcpnj/video/7688173976983457038")</f>
        <v>https://www.tiktok.com/@nobleltcpnj/video/7688173976983457038</v>
      </c>
      <c r="G534">
        <v>567</v>
      </c>
      <c r="H534">
        <v>12</v>
      </c>
      <c r="I534">
        <v>0</v>
      </c>
      <c r="J534">
        <v>5</v>
      </c>
      <c r="K534">
        <v>0</v>
      </c>
      <c r="L534" t="inlineStr">
        <is>
          <t>short-drama</t>
        </is>
      </c>
      <c r="M534" t="inlineStr">
        <is>
          <t>complete</t>
        </is>
      </c>
      <c r="N534"/>
      <c r="O534" t="inlineStr">
        <is>
          <t>SDRUN-20261008-102852</t>
        </is>
      </c>
      <c r="P534" s="3">
        <v>46303.546585648146</v>
      </c>
      <c r="Q534" t="inlineStr">
        <is>
          <t>SR-000554</t>
        </is>
      </c>
      <c r="R534" t="inlineStr">
        <is>
          <t>Mouse glue trap</t>
        </is>
      </c>
      <c r="S534" t="inlineStr">
        <is>
          <t>Part 2 | Betrayed, Broken, But Crowned the Dragon King's Queen They call her nothing more than his cure—but she refuses to be anyone’s tool, and the Dragon King steps in when his rival suitor strikes. ✨ Download the ReelShort app. 👉 Copy the code [4736296] and search for it in the app. #ReelShort #ShortDrama #FantasyRomance #DragonKing #RoyalRivalry</t>
        </is>
      </c>
    </row>
    <row r="535" ht="25.5" customHeight="1">
      <c r="A535" t="inlineStr">
        <is>
          <t>7688285401118805262</t>
        </is>
      </c>
      <c r="B535" s="3">
        <v>46287.84722222222</v>
      </c>
      <c r="C535" t="inlineStr">
        <is>
          <t>dramadetour0</t>
        </is>
      </c>
      <c r="D535" s="4">
        <v>46303</v>
      </c>
      <c r="E535" s="3">
        <v>46303.437210648146</v>
      </c>
      <c r="F535" s="2" t="str">
        <f>=HYPERLINK("https://www.tiktok.com/@dramadetour0/video/7688285401118805262", "https://www.tiktok.com/@dramadetour0/video/7688285401118805262")</f>
        <v>https://www.tiktok.com/@dramadetour0/video/7688285401118805262</v>
      </c>
      <c r="G535">
        <v>1779</v>
      </c>
      <c r="H535">
        <v>21</v>
      </c>
      <c r="I535">
        <v>0</v>
      </c>
      <c r="J535">
        <v>3</v>
      </c>
      <c r="K535">
        <v>2</v>
      </c>
      <c r="L535" t="inlineStr">
        <is>
          <t>short-drama</t>
        </is>
      </c>
      <c r="M535" t="inlineStr">
        <is>
          <t>complete</t>
        </is>
      </c>
      <c r="N535"/>
      <c r="O535" t="inlineStr">
        <is>
          <t>SDRUN-20261008-102852</t>
        </is>
      </c>
      <c r="P535" s="3">
        <v>46303.546585648146</v>
      </c>
      <c r="Q535" t="inlineStr">
        <is>
          <t>SR-000485</t>
        </is>
      </c>
      <c r="R535" t="inlineStr">
        <is>
          <t>dramadetour0</t>
        </is>
      </c>
      <c r="S535" t="inlineStr">
        <is>
          <t>Part 1 | I'm a Witch, But I Just Want to Farm Full series link in bio Elara was hiding from the mages. The family that took her in had almost nothing to eat—until she entered the forest. ✨ Download the ReelShort app. 👉 Copy the code [4759294] and search it. #ShortDrama #ReelShort #Witch #FoundFamily #FantasyDrama</t>
        </is>
      </c>
    </row>
    <row r="536" ht="25.5" customHeight="1">
      <c r="A536" t="inlineStr">
        <is>
          <t>7688231228520156447</t>
        </is>
      </c>
      <c r="B536" s="3">
        <v>46287.854166666664</v>
      </c>
      <c r="C536" t="inlineStr">
        <is>
          <t>jolienqaq</t>
        </is>
      </c>
      <c r="D536" s="4">
        <v>46303</v>
      </c>
      <c r="E536" s="3">
        <v>46303.437210648146</v>
      </c>
      <c r="F536" s="2" t="str">
        <f>=HYPERLINK("https://www.tiktok.com/@jolienqaq/video/7688231228520156447", "https://www.tiktok.com/@jolienqaq/video/7688231228520156447")</f>
        <v>https://www.tiktok.com/@jolienqaq/video/7688231228520156447</v>
      </c>
      <c r="G536">
        <v>812</v>
      </c>
      <c r="H536">
        <v>36</v>
      </c>
      <c r="I536">
        <v>0</v>
      </c>
      <c r="J536">
        <v>17</v>
      </c>
      <c r="K536">
        <v>32</v>
      </c>
      <c r="L536" t="inlineStr">
        <is>
          <t>short-drama</t>
        </is>
      </c>
      <c r="M536" t="inlineStr">
        <is>
          <t>complete</t>
        </is>
      </c>
      <c r="N536"/>
      <c r="O536" t="inlineStr">
        <is>
          <t>SDRUN-20261008-102852</t>
        </is>
      </c>
      <c r="P536" s="3">
        <v>46303.546585648146</v>
      </c>
      <c r="Q536" t="inlineStr">
        <is>
          <t>SR-000725</t>
        </is>
      </c>
      <c r="R536" t="inlineStr">
        <is>
          <t>jolienqaq</t>
        </is>
      </c>
      <c r="S536" t="inlineStr">
        <is>
          <t>Part 1 | Bully at School Sugar on Live Full series link in bio He bullies Little Fox at school—then falls for his stream. ✨ ReelShort · Search "4734368" for the full series. #BLDrama #BullyAtSchool</t>
        </is>
      </c>
    </row>
    <row r="537" ht="25.5" customHeight="1">
      <c r="A537" t="inlineStr">
        <is>
          <t>7688254865574726926</t>
        </is>
      </c>
      <c r="B537" s="3">
        <v>46287.861805555556</v>
      </c>
      <c r="C537" t="inlineStr">
        <is>
          <t>ngphnggiang40</t>
        </is>
      </c>
      <c r="D537" s="4">
        <v>46303</v>
      </c>
      <c r="E537" s="3">
        <v>46303.437210648146</v>
      </c>
      <c r="F537" s="2" t="str">
        <f>=HYPERLINK("https://www.tiktok.com/@ngphnggiang40/video/7688254865574726926", "https://www.tiktok.com/@ngphnggiang40/video/7688254865574726926")</f>
        <v>https://www.tiktok.com/@ngphnggiang40/video/7688254865574726926</v>
      </c>
      <c r="G537">
        <v>5470</v>
      </c>
      <c r="H537">
        <v>14</v>
      </c>
      <c r="I537">
        <v>0</v>
      </c>
      <c r="J537">
        <v>7</v>
      </c>
      <c r="K537">
        <v>0</v>
      </c>
      <c r="L537" t="inlineStr">
        <is>
          <t>short-drama</t>
        </is>
      </c>
      <c r="M537" t="inlineStr">
        <is>
          <t>complete</t>
        </is>
      </c>
      <c r="N537"/>
      <c r="O537" t="inlineStr">
        <is>
          <t>SDRUN-20261008-102852</t>
        </is>
      </c>
      <c r="P537" s="3">
        <v>46303.546585648146</v>
      </c>
      <c r="Q537" t="inlineStr">
        <is>
          <t>SR-000482</t>
        </is>
      </c>
      <c r="R537" t="inlineStr">
        <is>
          <t>VoidFaic</t>
        </is>
      </c>
      <c r="S537" t="inlineStr">
        <is>
          <t>Part 1 | My Trash Pup Is Fenrir A brave girl risks her life to save Cub and makes him promise to find her again. After they are separated, his overwhelming spiritual power is discovered—and a new destiny begins. ✨ Download the DramaBox app. 👉 Copy the code [vlk74] and search it. #DramaBox #AIDrama #ShortDrama #ChildhoodPromise #FantasyAdventure</t>
        </is>
      </c>
    </row>
    <row r="538" ht="25.5" customHeight="1">
      <c r="A538" t="inlineStr">
        <is>
          <t>7687877837591776526</t>
        </is>
      </c>
      <c r="B538" s="3">
        <v>46287.92569444444</v>
      </c>
      <c r="C538" t="inlineStr">
        <is>
          <t>lthung263</t>
        </is>
      </c>
      <c r="D538" s="4">
        <v>46303</v>
      </c>
      <c r="E538" s="3">
        <v>46303.437210648146</v>
      </c>
      <c r="F538" s="2" t="str">
        <f>=HYPERLINK("https://www.tiktok.com/@lthung263/video/7687877837591776526", "https://www.tiktok.com/@lthung263/video/7687877837591776526")</f>
        <v>https://www.tiktok.com/@lthung263/video/7687877837591776526</v>
      </c>
      <c r="G538">
        <v>192</v>
      </c>
      <c r="H538">
        <v>2</v>
      </c>
      <c r="I538">
        <v>0</v>
      </c>
      <c r="J538">
        <v>0</v>
      </c>
      <c r="K538">
        <v>0</v>
      </c>
      <c r="L538" t="inlineStr">
        <is>
          <t>short-drama</t>
        </is>
      </c>
      <c r="M538" t="inlineStr">
        <is>
          <t>complete</t>
        </is>
      </c>
      <c r="N538"/>
      <c r="O538" t="inlineStr">
        <is>
          <t>SDRUN-20261008-102852</t>
        </is>
      </c>
      <c r="P538" s="3">
        <v>46303.546585648146</v>
      </c>
      <c r="Q538" t="inlineStr">
        <is>
          <t>SR-000552</t>
        </is>
      </c>
      <c r="R538" t="inlineStr">
        <is>
          <t>Flexlthung</t>
        </is>
      </c>
      <c r="S538" t="inlineStr">
        <is>
          <t>Part 4 | Bully at School, Sugar on Live Felix saves Daniel from his teammates—but getting this close makes him realize Daniel is the mysterious streamer from last night. ✨ Download the ReelShort app. 👉 Copy the code [4714589] and search it. #Drama #ShortDrama #BoysLove #SecretIdentity #SchoolRomance</t>
        </is>
      </c>
    </row>
    <row r="539" ht="25.5" customHeight="1">
      <c r="A539" t="inlineStr">
        <is>
          <t>7687884328243694861</t>
        </is>
      </c>
      <c r="B539" s="3">
        <v>46287.97638888889</v>
      </c>
      <c r="C539" t="inlineStr">
        <is>
          <t>dramaclips0364</t>
        </is>
      </c>
      <c r="D539" s="4">
        <v>46303</v>
      </c>
      <c r="E539" s="3">
        <v>46303.437210648146</v>
      </c>
      <c r="F539" s="2" t="str">
        <f>=HYPERLINK("https://www.tiktok.com/@dramaclips0364/video/7687884328243694861", "https://www.tiktok.com/@dramaclips0364/video/7687884328243694861")</f>
        <v>https://www.tiktok.com/@dramaclips0364/video/7687884328243694861</v>
      </c>
      <c r="G539">
        <v>236</v>
      </c>
      <c r="H539">
        <v>3</v>
      </c>
      <c r="I539">
        <v>0</v>
      </c>
      <c r="J539">
        <v>1</v>
      </c>
      <c r="K539">
        <v>0</v>
      </c>
      <c r="L539" t="inlineStr">
        <is>
          <t>short-drama</t>
        </is>
      </c>
      <c r="M539" t="inlineStr">
        <is>
          <t>complete</t>
        </is>
      </c>
      <c r="N539"/>
      <c r="O539" t="inlineStr">
        <is>
          <t>SDRUN-20261008-102852</t>
        </is>
      </c>
      <c r="P539" s="3">
        <v>46303.546585648146</v>
      </c>
      <c r="Q539" t="inlineStr">
        <is>
          <t>SR-000570</t>
        </is>
      </c>
      <c r="R539" t="inlineStr">
        <is>
          <t>dramaclips0364</t>
        </is>
      </c>
      <c r="S539" t="inlineStr">
        <is>
          <t>The rich girls humiliate her in front of the entire class—then the professor walks in and changes everything. 😱🔥 🌟 Continue the story here 👉 Find the full series on “ReelShort” 🔍 Look up “4718190” ✨ #ShortDrama #SchoolDrama #RevengeStory #ReelShort</t>
        </is>
      </c>
    </row>
    <row r="540" ht="25.5" customHeight="1">
      <c r="A540" t="inlineStr">
        <is>
          <t>7687950156083236127</t>
        </is>
      </c>
      <c r="B540" s="3">
        <v>46287.98611111111</v>
      </c>
      <c r="C540" t="inlineStr">
        <is>
          <t>shirley5278789</t>
        </is>
      </c>
      <c r="D540" s="4">
        <v>46303</v>
      </c>
      <c r="E540" s="3">
        <v>46303.437210648146</v>
      </c>
      <c r="F540" s="2" t="str">
        <f>=HYPERLINK("https://www.tiktok.com/@shirley5278789/video/7687950156083236127", "https://www.tiktok.com/@shirley5278789/video/7687950156083236127")</f>
        <v>https://www.tiktok.com/@shirley5278789/video/7687950156083236127</v>
      </c>
      <c r="G540">
        <v>13300</v>
      </c>
      <c r="H540">
        <v>94</v>
      </c>
      <c r="I540">
        <v>1</v>
      </c>
      <c r="J540">
        <v>19</v>
      </c>
      <c r="K540">
        <v>1</v>
      </c>
      <c r="L540" t="inlineStr">
        <is>
          <t>short-drama</t>
        </is>
      </c>
      <c r="M540" t="inlineStr">
        <is>
          <t>complete</t>
        </is>
      </c>
      <c r="N540"/>
      <c r="O540" t="inlineStr">
        <is>
          <t>SDRUN-20261008-102852</t>
        </is>
      </c>
      <c r="P540" s="3">
        <v>46303.546585648146</v>
      </c>
      <c r="Q540" t="inlineStr">
        <is>
          <t>SR-000834</t>
        </is>
      </c>
      <c r="R540" t="inlineStr">
        <is>
          <t>shirley5278789</t>
        </is>
      </c>
      <c r="S540" t="inlineStr">
        <is>
          <t>El depósito de chatarra parece abandonado, pero Kate descubre demasiado tarde que todo el lugar es una trampa. 😨🎯 🌟 La historia continúa 👉 Mira la serie completa en “ReelShort” 🔍 Busca el código “4737389” ✨ #Minidrama #TrampaMortal #AccionApocaliptica #ReelShort</t>
        </is>
      </c>
    </row>
    <row r="541" ht="25.5" customHeight="1">
      <c r="A541" t="inlineStr">
        <is>
          <t>7688282612581846286</t>
        </is>
      </c>
      <c r="B541" s="3">
        <v>46288.020833333336</v>
      </c>
      <c r="C541" t="inlineStr">
        <is>
          <t>dramadetour0</t>
        </is>
      </c>
      <c r="D541" s="4">
        <v>46303</v>
      </c>
      <c r="E541" s="3">
        <v>46303.437210648146</v>
      </c>
      <c r="F541" s="2" t="str">
        <f>=HYPERLINK("https://www.tiktok.com/@dramadetour0/video/7688282612581846286", "https://www.tiktok.com/@dramadetour0/video/7688282612581846286")</f>
        <v>https://www.tiktok.com/@dramadetour0/video/7688282612581846286</v>
      </c>
      <c r="G541">
        <v>2273</v>
      </c>
      <c r="H541">
        <v>29</v>
      </c>
      <c r="I541">
        <v>3</v>
      </c>
      <c r="J541">
        <v>10</v>
      </c>
      <c r="K541">
        <v>1</v>
      </c>
      <c r="L541" t="inlineStr">
        <is>
          <t>short-drama</t>
        </is>
      </c>
      <c r="M541" t="inlineStr">
        <is>
          <t>complete</t>
        </is>
      </c>
      <c r="N541"/>
      <c r="O541" t="inlineStr">
        <is>
          <t>SDRUN-20261008-102852</t>
        </is>
      </c>
      <c r="P541" s="3">
        <v>46303.546585648146</v>
      </c>
      <c r="Q541" t="inlineStr">
        <is>
          <t>SR-000486</t>
        </is>
      </c>
      <c r="R541" t="inlineStr">
        <is>
          <t>dramadetour0</t>
        </is>
      </c>
      <c r="S541" t="inlineStr">
        <is>
          <t>Part 2 | I'm a Witch, But I Just Want to Farm Full series link in bio Elara turned wild berries into money for medicine. Saving her new family may expose the magic she is hiding. ✨ Download the ReelShort app. 👉 Copy the code [4759294] and search it. #ShortDrama #ReelShort #Magic #FoundFamily #FantasyDrama</t>
        </is>
      </c>
    </row>
    <row r="542" ht="25.5" customHeight="1">
      <c r="A542" t="inlineStr">
        <is>
          <t>7688231351224503583</t>
        </is>
      </c>
      <c r="B542" s="3">
        <v>46288.020833333336</v>
      </c>
      <c r="C542" t="inlineStr">
        <is>
          <t>jolienqaq</t>
        </is>
      </c>
      <c r="D542" s="4">
        <v>46303</v>
      </c>
      <c r="E542" s="3">
        <v>46303.437210648146</v>
      </c>
      <c r="F542" s="2" t="str">
        <f>=HYPERLINK("https://www.tiktok.com/@jolienqaq/video/7688231351224503583", "https://www.tiktok.com/@jolienqaq/video/7688231351224503583")</f>
        <v>https://www.tiktok.com/@jolienqaq/video/7688231351224503583</v>
      </c>
      <c r="G542">
        <v>3395</v>
      </c>
      <c r="H542">
        <v>42</v>
      </c>
      <c r="I542">
        <v>2</v>
      </c>
      <c r="J542">
        <v>23</v>
      </c>
      <c r="K542">
        <v>0</v>
      </c>
      <c r="L542" t="inlineStr">
        <is>
          <t>short-drama</t>
        </is>
      </c>
      <c r="M542" t="inlineStr">
        <is>
          <t>complete</t>
        </is>
      </c>
      <c r="N542"/>
      <c r="O542" t="inlineStr">
        <is>
          <t>SDRUN-20261008-102852</t>
        </is>
      </c>
      <c r="P542" s="3">
        <v>46303.546585648146</v>
      </c>
      <c r="Q542" t="inlineStr">
        <is>
          <t>SR-000727</t>
        </is>
      </c>
      <c r="R542" t="inlineStr">
        <is>
          <t>jolienqaq</t>
        </is>
      </c>
      <c r="S542" t="inlineStr">
        <is>
          <t>Part 2 | Bully at School Sugar on Live Full series link in bio He sees the wound no one else cared about. ✨ ReelShort · Search "4734368" for the full series. #BLDrama #BullyAtSchool #aidrama #bl #drama</t>
        </is>
      </c>
    </row>
    <row r="543" ht="25.5" customHeight="1">
      <c r="A543" t="inlineStr">
        <is>
          <t>7688174272073829645</t>
        </is>
      </c>
      <c r="B543" s="3">
        <v>46288.021527777775</v>
      </c>
      <c r="C543" t="inlineStr">
        <is>
          <t>nobleltcpnj</t>
        </is>
      </c>
      <c r="D543" s="4">
        <v>46303</v>
      </c>
      <c r="E543" s="3">
        <v>46303.437210648146</v>
      </c>
      <c r="F543" s="2" t="str">
        <f>=HYPERLINK("https://www.tiktok.com/@nobleltcpnj/video/7688174272073829645", "https://www.tiktok.com/@nobleltcpnj/video/7688174272073829645")</f>
        <v>https://www.tiktok.com/@nobleltcpnj/video/7688174272073829645</v>
      </c>
      <c r="G543">
        <v>405</v>
      </c>
      <c r="H543">
        <v>6</v>
      </c>
      <c r="I543">
        <v>0</v>
      </c>
      <c r="J543">
        <v>2</v>
      </c>
      <c r="K543">
        <v>0</v>
      </c>
      <c r="L543" t="inlineStr">
        <is>
          <t>short-drama</t>
        </is>
      </c>
      <c r="M543" t="inlineStr">
        <is>
          <t>complete</t>
        </is>
      </c>
      <c r="N543"/>
      <c r="O543" t="inlineStr">
        <is>
          <t>SDRUN-20261008-102852</t>
        </is>
      </c>
      <c r="P543" s="3">
        <v>46303.546585648146</v>
      </c>
      <c r="Q543" t="inlineStr">
        <is>
          <t>SR-000437</t>
        </is>
      </c>
      <c r="R543" t="inlineStr">
        <is>
          <t>Mouse glue trap</t>
        </is>
      </c>
      <c r="S543" t="inlineStr">
        <is>
          <t>Part 3 | Betrayed, Broken, But Crowned the Dragon King's Queen Her first taste of freedom turns into a nightmare when her ex-husband’s lies turn a crowd against her—can the Dragon King reach her in time? ✨ Download the ReelShort app. 👉 Copy the code [4736296] and search for it in the app. #ReelShort #ShortDrama #FantasyRomance #FatedMates #LoveAndBetrayal</t>
        </is>
      </c>
    </row>
    <row r="544" ht="25.5" customHeight="1">
      <c r="A544" t="inlineStr">
        <is>
          <t>7688255871532420366</t>
        </is>
      </c>
      <c r="B544" s="3">
        <v>46288.029861111114</v>
      </c>
      <c r="C544" t="inlineStr">
        <is>
          <t>ngphnggiang40</t>
        </is>
      </c>
      <c r="D544" s="4">
        <v>46303</v>
      </c>
      <c r="E544" s="3">
        <v>46303.437210648146</v>
      </c>
      <c r="F544" s="2" t="str">
        <f>=HYPERLINK("https://www.tiktok.com/@ngphnggiang40/video/7688255871532420366", "https://www.tiktok.com/@ngphnggiang40/video/7688255871532420366")</f>
        <v>https://www.tiktok.com/@ngphnggiang40/video/7688255871532420366</v>
      </c>
      <c r="G544">
        <v>27800</v>
      </c>
      <c r="H544">
        <v>281</v>
      </c>
      <c r="I544">
        <v>8</v>
      </c>
      <c r="J544">
        <v>46</v>
      </c>
      <c r="K544">
        <v>2</v>
      </c>
      <c r="L544" t="inlineStr">
        <is>
          <t>short-drama</t>
        </is>
      </c>
      <c r="M544" t="inlineStr">
        <is>
          <t>complete</t>
        </is>
      </c>
      <c r="N544"/>
      <c r="O544" t="inlineStr">
        <is>
          <t>SDRUN-20261008-102852</t>
        </is>
      </c>
      <c r="P544" s="3">
        <v>46303.546585648146</v>
      </c>
      <c r="Q544" t="inlineStr">
        <is>
          <t>SR-000483</t>
        </is>
      </c>
      <c r="R544" t="inlineStr">
        <is>
          <t>VoidFaic</t>
        </is>
      </c>
      <c r="S544" t="inlineStr">
        <is>
          <t>Part 2 | My Trash Pup Is Fenrir Everyone sees Max as a useless little dog. But when Blackstone City faces destruction, the “trash pup” unleashes apocalypse-level power—and exposes his master as a legendary savior. ✨ Download the DramaBox app. 👉 Copy the code [vlk74] and search it. #DramaBox #AIDrama #ShortDrama #HiddenPower #Fenrir</t>
        </is>
      </c>
    </row>
    <row r="545" ht="25.5" customHeight="1">
      <c r="A545" t="inlineStr">
        <is>
          <t>7688280455992429837</t>
        </is>
      </c>
      <c r="B545" s="3">
        <v>46288.029861111114</v>
      </c>
      <c r="C545" t="inlineStr">
        <is>
          <t>nobleltcpnj</t>
        </is>
      </c>
      <c r="D545" s="4">
        <v>46303</v>
      </c>
      <c r="E545" s="3">
        <v>46303.437210648146</v>
      </c>
      <c r="F545" s="2" t="str">
        <f>=HYPERLINK("https://www.tiktok.com/@nobleltcpnj/video/7688280455992429837", "https://www.tiktok.com/@nobleltcpnj/video/7688280455992429837")</f>
        <v>https://www.tiktok.com/@nobleltcpnj/video/7688280455992429837</v>
      </c>
      <c r="G545">
        <v>451</v>
      </c>
      <c r="H545">
        <v>3</v>
      </c>
      <c r="I545">
        <v>0</v>
      </c>
      <c r="J545">
        <v>3</v>
      </c>
      <c r="K545">
        <v>0</v>
      </c>
      <c r="L545" t="inlineStr">
        <is>
          <t>short-drama</t>
        </is>
      </c>
      <c r="M545" t="inlineStr">
        <is>
          <t>complete</t>
        </is>
      </c>
      <c r="N545"/>
      <c r="O545" t="inlineStr">
        <is>
          <t>SDRUN-20261008-102852</t>
        </is>
      </c>
      <c r="P545" s="3">
        <v>46303.546585648146</v>
      </c>
      <c r="Q545" t="inlineStr">
        <is>
          <t>SR-000473</t>
        </is>
      </c>
      <c r="R545" t="inlineStr">
        <is>
          <t>Mouse glue trap</t>
        </is>
      </c>
      <c r="S545" t="inlineStr">
        <is>
          <t>Part 1 | Call Me a Substitute? Kill Me and Your Mistress Dies Too After nearly dying in childbirth, Elara’s husband gives their baby to his mistress and reveals that she was only ever a substitute. Poisoned and left with seven days to live, she vows to take back her child. ✨ Download the DramaBox app. 👉 Copy the code [vlh50] and search it. #DramaBox #AIDrama #ShortDrama #Betrayal #RevengeDrama</t>
        </is>
      </c>
    </row>
    <row r="546" ht="25.5" customHeight="1">
      <c r="A546" t="inlineStr">
        <is>
          <t>7687936039809322253</t>
        </is>
      </c>
      <c r="B546" s="3">
        <v>46288.09652777778</v>
      </c>
      <c r="C546" t="inlineStr">
        <is>
          <t>dramaclips0364</t>
        </is>
      </c>
      <c r="D546" s="4">
        <v>46303</v>
      </c>
      <c r="E546" s="3">
        <v>46303.437210648146</v>
      </c>
      <c r="F546" s="2" t="str">
        <f>=HYPERLINK("https://www.tiktok.com/@dramaclips0364/video/7687936039809322253", "https://www.tiktok.com/@dramaclips0364/video/7687936039809322253")</f>
        <v>https://www.tiktok.com/@dramaclips0364/video/7687936039809322253</v>
      </c>
      <c r="G546">
        <v>249</v>
      </c>
      <c r="H546">
        <v>0</v>
      </c>
      <c r="I546">
        <v>0</v>
      </c>
      <c r="J546">
        <v>0</v>
      </c>
      <c r="K546">
        <v>0</v>
      </c>
      <c r="L546" t="inlineStr">
        <is>
          <t>short-drama</t>
        </is>
      </c>
      <c r="M546" t="inlineStr">
        <is>
          <t>complete</t>
        </is>
      </c>
      <c r="N546"/>
      <c r="O546" t="inlineStr">
        <is>
          <t>SDRUN-20261008-102852</t>
        </is>
      </c>
      <c r="P546" s="3">
        <v>46303.546585648146</v>
      </c>
      <c r="Q546" t="inlineStr">
        <is>
          <t>SR-000571</t>
        </is>
      </c>
      <c r="R546" t="inlineStr">
        <is>
          <t>dramaclips0364</t>
        </is>
      </c>
      <c r="S546" t="inlineStr">
        <is>
          <t>A girl from the streets takes one desperate deal—then learns the man offering it rules all of Santener. 😳👑 🌟 Continue the story here 👉 Find the full series on “ReelShort” 🔍 Look up “4717815” ✨ #ShortDrama #BillionaireRomance #HiddenPower #ReelShort</t>
        </is>
      </c>
    </row>
    <row r="547" ht="25.5" customHeight="1">
      <c r="A547" t="inlineStr">
        <is>
          <t>7688254076680752415</t>
        </is>
      </c>
      <c r="B547" s="3">
        <v>46288.1125</v>
      </c>
      <c r="C547" t="inlineStr">
        <is>
          <t>shirley5278789</t>
        </is>
      </c>
      <c r="D547" s="4">
        <v>46303</v>
      </c>
      <c r="E547" s="3">
        <v>46303.437210648146</v>
      </c>
      <c r="F547" s="2" t="str">
        <f>=HYPERLINK("https://www.tiktok.com/@shirley5278789/video/7688254076680752415", "https://www.tiktok.com/@shirley5278789/video/7688254076680752415")</f>
        <v>https://www.tiktok.com/@shirley5278789/video/7688254076680752415</v>
      </c>
      <c r="G547">
        <v>8044</v>
      </c>
      <c r="H547">
        <v>9</v>
      </c>
      <c r="I547">
        <v>0</v>
      </c>
      <c r="J547">
        <v>1</v>
      </c>
      <c r="K547">
        <v>0</v>
      </c>
      <c r="L547" t="inlineStr">
        <is>
          <t>short-drama</t>
        </is>
      </c>
      <c r="M547" t="inlineStr">
        <is>
          <t>complete</t>
        </is>
      </c>
      <c r="N547"/>
      <c r="O547" t="inlineStr">
        <is>
          <t>SDRUN-20261008-102852</t>
        </is>
      </c>
      <c r="P547" s="3">
        <v>46303.546585648146</v>
      </c>
      <c r="Q547" t="inlineStr">
        <is>
          <t>SR-000476</t>
        </is>
      </c>
      <c r="R547" t="inlineStr">
        <is>
          <t>shirley5278789</t>
        </is>
      </c>
      <c r="S547" t="inlineStr">
        <is>
          <t>Ella solo quería tratar a su paciente, pero un heredero arrogante convierte una confusión en el encuentro más incómodo de su vida. 😳🏥 🌟 La historia continúa 👉 Mira la serie completa en “ReelShort” 🔍 Busca el código “4756373” ✨ #Minidrama #RomanceMedico #Malentendido #ReelShort</t>
        </is>
      </c>
    </row>
    <row r="548" ht="25.5" customHeight="1">
      <c r="A548" t="inlineStr">
        <is>
          <t>7688252409910447373</t>
        </is>
      </c>
      <c r="B548" s="3">
        <v>46288.143055555556</v>
      </c>
      <c r="C548" t="inlineStr">
        <is>
          <t>lthung263</t>
        </is>
      </c>
      <c r="D548" s="4">
        <v>46303</v>
      </c>
      <c r="E548" s="3">
        <v>46303.437210648146</v>
      </c>
      <c r="F548" s="2" t="str">
        <f>=HYPERLINK("https://www.tiktok.com/@lthung263/video/7688252409910447373", "https://www.tiktok.com/@lthung263/video/7688252409910447373")</f>
        <v>https://www.tiktok.com/@lthung263/video/7688252409910447373</v>
      </c>
      <c r="G548">
        <v>320</v>
      </c>
      <c r="H548">
        <v>0</v>
      </c>
      <c r="I548">
        <v>0</v>
      </c>
      <c r="J548">
        <v>1</v>
      </c>
      <c r="K548">
        <v>0</v>
      </c>
      <c r="L548" t="inlineStr">
        <is>
          <t>short-drama</t>
        </is>
      </c>
      <c r="M548" t="inlineStr">
        <is>
          <t>complete</t>
        </is>
      </c>
      <c r="N548"/>
      <c r="O548" t="inlineStr">
        <is>
          <t>SDRUN-20261008-102852</t>
        </is>
      </c>
      <c r="P548" s="3">
        <v>46303.546585648146</v>
      </c>
      <c r="Q548" t="inlineStr">
        <is>
          <t>SR-000470</t>
        </is>
      </c>
      <c r="R548" t="inlineStr">
        <is>
          <t>Flexlthung</t>
        </is>
      </c>
      <c r="S548" t="inlineStr">
        <is>
          <t>Part 1 | Bound by the Demon Lord: Obsession 100% She entered a dating game looking for romance—only to spawn in hell with monsters hunting her. The dangerously handsome demon lord who saves her may also be the man sent to kill her. ✨ Download the DramaBox app. 👉 Copy the code [vle09] and search it. #DramaBox #AIDrama #ShortDrama #FantasyRomance #DemonLord</t>
        </is>
      </c>
    </row>
    <row r="549" ht="25.5" customHeight="1">
      <c r="A549" t="inlineStr">
        <is>
          <t>7688280875804544270</t>
        </is>
      </c>
      <c r="B549" s="3">
        <v>46288.21875</v>
      </c>
      <c r="C549" t="inlineStr">
        <is>
          <t>nobleltcpnj</t>
        </is>
      </c>
      <c r="D549" s="4">
        <v>46303</v>
      </c>
      <c r="E549" s="3">
        <v>46303.437210648146</v>
      </c>
      <c r="F549" s="2" t="str">
        <f>=HYPERLINK("https://www.tiktok.com/@nobleltcpnj/video/7688280875804544270", "https://www.tiktok.com/@nobleltcpnj/video/7688280875804544270")</f>
        <v>https://www.tiktok.com/@nobleltcpnj/video/7688280875804544270</v>
      </c>
      <c r="G549">
        <v>91</v>
      </c>
      <c r="H549">
        <v>1</v>
      </c>
      <c r="I549">
        <v>0</v>
      </c>
      <c r="J549">
        <v>0</v>
      </c>
      <c r="K549">
        <v>0</v>
      </c>
      <c r="L549" t="inlineStr">
        <is>
          <t>short-drama</t>
        </is>
      </c>
      <c r="M549" t="inlineStr">
        <is>
          <t>complete</t>
        </is>
      </c>
      <c r="N549"/>
      <c r="O549" t="inlineStr">
        <is>
          <t>SDRUN-20261008-102852</t>
        </is>
      </c>
      <c r="P549" s="3">
        <v>46303.546585648146</v>
      </c>
      <c r="Q549" t="inlineStr">
        <is>
          <t>SR-000474</t>
        </is>
      </c>
      <c r="R549" t="inlineStr">
        <is>
          <t>Mouse glue trap</t>
        </is>
      </c>
      <c r="S549" t="inlineStr">
        <is>
          <t>Part 2 | Call Me a Substitute? Kill Me and Your Mistress Dies Too Elara goes searching for her stolen child and catches her husband with his mistress beneath the sacred tree. Instead of showing remorse, they humiliate her and threaten her life. ✨ Download the DramaBox app. 👉 Copy the code [vlh50] and search it. #DramaBox #AIDrama #ShortDrama #CheatingHusband #QueenRevenge</t>
        </is>
      </c>
    </row>
    <row r="550" ht="25.5" customHeight="1">
      <c r="A550" t="inlineStr">
        <is>
          <t>7688256780882677006</t>
        </is>
      </c>
      <c r="B550" s="3">
        <v>46288.23888888889</v>
      </c>
      <c r="C550" t="inlineStr">
        <is>
          <t>ngphnggiang40</t>
        </is>
      </c>
      <c r="D550" s="4">
        <v>46303</v>
      </c>
      <c r="E550" s="3">
        <v>46303.437210648146</v>
      </c>
      <c r="F550" s="2" t="str">
        <f>=HYPERLINK("https://www.tiktok.com/@ngphnggiang40/video/7688256780882677006", "https://www.tiktok.com/@ngphnggiang40/video/7688256780882677006")</f>
        <v>https://www.tiktok.com/@ngphnggiang40/video/7688256780882677006</v>
      </c>
      <c r="G550">
        <v>5434</v>
      </c>
      <c r="H550">
        <v>44</v>
      </c>
      <c r="I550">
        <v>2</v>
      </c>
      <c r="J550">
        <v>9</v>
      </c>
      <c r="K550">
        <v>0</v>
      </c>
      <c r="L550" t="inlineStr">
        <is>
          <t>short-drama</t>
        </is>
      </c>
      <c r="M550" t="inlineStr">
        <is>
          <t>complete</t>
        </is>
      </c>
      <c r="N550"/>
      <c r="O550" t="inlineStr">
        <is>
          <t>SDRUN-20261008-102852</t>
        </is>
      </c>
      <c r="P550" s="3">
        <v>46303.546585648146</v>
      </c>
      <c r="Q550" t="inlineStr">
        <is>
          <t>SR-000484</t>
        </is>
      </c>
      <c r="R550" t="inlineStr">
        <is>
          <t>VoidFaic</t>
        </is>
      </c>
      <c r="S550" t="inlineStr">
        <is>
          <t>Part 3 | My Trash Pup Is Fenrir Fourteen years after they were separated, Rayan and Elena meet again without recognizing each other. As she risks her life defending the city, their forgotten promise finally brings the truth back. ✨ Download the DramaBox app. 👉 Copy the code [vlk74] and search it. #DramaBox #AIDrama #ShortDrama #ChildhoodLove #EpicRomance</t>
        </is>
      </c>
    </row>
    <row r="551" ht="25.5" customHeight="1">
      <c r="A551" t="inlineStr">
        <is>
          <t>7688282178387528973</t>
        </is>
      </c>
      <c r="B551" s="3">
        <v>46288.25277777778</v>
      </c>
      <c r="C551" t="inlineStr">
        <is>
          <t>nobleltcpnj</t>
        </is>
      </c>
      <c r="D551" s="4">
        <v>46303</v>
      </c>
      <c r="E551" s="3">
        <v>46303.437210648146</v>
      </c>
      <c r="F551" s="2" t="str">
        <f>=HYPERLINK("https://www.tiktok.com/@nobleltcpnj/video/7688282178387528973", "https://www.tiktok.com/@nobleltcpnj/video/7688282178387528973")</f>
        <v>https://www.tiktok.com/@nobleltcpnj/video/7688282178387528973</v>
      </c>
      <c r="G551">
        <v>104</v>
      </c>
      <c r="H551">
        <v>2</v>
      </c>
      <c r="I551">
        <v>0</v>
      </c>
      <c r="J551">
        <v>0</v>
      </c>
      <c r="K551">
        <v>0</v>
      </c>
      <c r="L551" t="inlineStr">
        <is>
          <t>short-drama</t>
        </is>
      </c>
      <c r="M551" t="inlineStr">
        <is>
          <t>complete</t>
        </is>
      </c>
      <c r="N551"/>
      <c r="O551" t="inlineStr">
        <is>
          <t>SDRUN-20261008-102852</t>
        </is>
      </c>
      <c r="P551" s="3">
        <v>46303.546585648146</v>
      </c>
      <c r="Q551" t="inlineStr">
        <is>
          <t>SR-000905</t>
        </is>
      </c>
      <c r="R551" t="inlineStr">
        <is>
          <t>Mouse glue trap</t>
        </is>
      </c>
      <c r="S551" t="inlineStr">
        <is>
          <t>Part 3 | Call Me a Substitute? Kill Me and Your Mistress Dies Too As Elara collapses from poison, every wound on her body suddenly appears on the new queen. The court finally discovers the truth: if Elara dies, her husband’s beloved mistress dies with her. ✨ Download the DramaBox app. 👉 Copy the code [vlh50] and search it. #DramaBox #AIDrama #ShortDrama #Revenge #FantasyDrama</t>
        </is>
      </c>
    </row>
    <row r="552" ht="25.5" customHeight="1">
      <c r="A552" t="inlineStr">
        <is>
          <t>7688284895801625870</t>
        </is>
      </c>
      <c r="B552" s="3">
        <v>46288.26527777778</v>
      </c>
      <c r="C552" t="inlineStr">
        <is>
          <t>dramadetour0</t>
        </is>
      </c>
      <c r="D552" s="4">
        <v>46303</v>
      </c>
      <c r="E552" s="3">
        <v>46303.437210648146</v>
      </c>
      <c r="F552" s="2" t="str">
        <f>=HYPERLINK("https://www.tiktok.com/@dramadetour0/video/7688284895801625870", "https://www.tiktok.com/@dramadetour0/video/7688284895801625870")</f>
        <v>https://www.tiktok.com/@dramadetour0/video/7688284895801625870</v>
      </c>
      <c r="G552">
        <v>922</v>
      </c>
      <c r="H552">
        <v>18</v>
      </c>
      <c r="I552">
        <v>0</v>
      </c>
      <c r="J552">
        <v>4</v>
      </c>
      <c r="K552">
        <v>1</v>
      </c>
      <c r="L552" t="inlineStr">
        <is>
          <t>short-drama</t>
        </is>
      </c>
      <c r="M552" t="inlineStr">
        <is>
          <t>complete</t>
        </is>
      </c>
      <c r="N552"/>
      <c r="O552" t="inlineStr">
        <is>
          <t>SDRUN-20261008-102852</t>
        </is>
      </c>
      <c r="P552" s="3">
        <v>46303.546585648146</v>
      </c>
      <c r="Q552" t="inlineStr">
        <is>
          <t>SR-000487</t>
        </is>
      </c>
      <c r="R552" t="inlineStr">
        <is>
          <t>dramadetour0</t>
        </is>
      </c>
      <c r="S552" t="inlineStr">
        <is>
          <t>Part 3 | I'm a Witch, But I Just Want to Farm Full series link in bio The crops died overnight. When Mother collapsed, Elara had to choose between staying hidden and saving her. ✨ Download the ReelShort app. 👉 Copy the code [4759294] and search it. #ShortDrama #ReelShort #Witch #DarkMagic #FantasyDrama</t>
        </is>
      </c>
    </row>
    <row r="553" ht="25.5" customHeight="1">
      <c r="A553" t="inlineStr">
        <is>
          <t>7687949126310399263</t>
        </is>
      </c>
      <c r="B553" s="3">
        <v>46288.270833333336</v>
      </c>
      <c r="C553" t="inlineStr">
        <is>
          <t>jolienqaq</t>
        </is>
      </c>
      <c r="D553" s="4">
        <v>46303</v>
      </c>
      <c r="E553" s="3">
        <v>46303.437210648146</v>
      </c>
      <c r="F553" s="2" t="str">
        <f>=HYPERLINK("https://www.tiktok.com/@jolienqaq/video/7687949126310399263", "https://www.tiktok.com/@jolienqaq/video/7687949126310399263")</f>
        <v>https://www.tiktok.com/@jolienqaq/video/7687949126310399263</v>
      </c>
      <c r="G553">
        <v>837</v>
      </c>
      <c r="H553">
        <v>37</v>
      </c>
      <c r="I553">
        <v>0</v>
      </c>
      <c r="J553">
        <v>17</v>
      </c>
      <c r="K553">
        <v>1</v>
      </c>
      <c r="L553" t="inlineStr">
        <is>
          <t>short-drama</t>
        </is>
      </c>
      <c r="M553" t="inlineStr">
        <is>
          <t>complete</t>
        </is>
      </c>
      <c r="N553"/>
      <c r="O553" t="inlineStr">
        <is>
          <t>SDRUN-20261008-102852</t>
        </is>
      </c>
      <c r="P553" s="3">
        <v>46303.546585648146</v>
      </c>
      <c r="Q553" t="inlineStr">
        <is>
          <t>SR-000726</t>
        </is>
      </c>
      <c r="R553" t="inlineStr">
        <is>
          <t>jolienqaq</t>
        </is>
      </c>
      <c r="S553" t="inlineStr">
        <is>
          <t>Part 3 | Bully at School Sugar on Live Full series link in bio He knows who Little Fox is. Little Fox doesn't know King. ✨ ReelShort · Search "4734368" for the full series. #BLDrama #BullyAtSchool #bl #drama #dramaepisode</t>
        </is>
      </c>
    </row>
    <row r="554" ht="25.5" customHeight="1">
      <c r="A554" t="inlineStr">
        <is>
          <t>7687936397516213517</t>
        </is>
      </c>
      <c r="B554" s="3">
        <v>46288.288194444445</v>
      </c>
      <c r="C554" t="inlineStr">
        <is>
          <t>dramaclips0364</t>
        </is>
      </c>
      <c r="D554" s="4">
        <v>46303</v>
      </c>
      <c r="E554" s="3">
        <v>46303.437210648146</v>
      </c>
      <c r="F554" s="2" t="str">
        <f>=HYPERLINK("https://www.tiktok.com/@dramaclips0364/video/7687936397516213517", "https://www.tiktok.com/@dramaclips0364/video/7687936397516213517")</f>
        <v>https://www.tiktok.com/@dramaclips0364/video/7687936397516213517</v>
      </c>
      <c r="G554">
        <v>200</v>
      </c>
      <c r="H554">
        <v>1</v>
      </c>
      <c r="I554">
        <v>0</v>
      </c>
      <c r="J554">
        <v>0</v>
      </c>
      <c r="K554">
        <v>0</v>
      </c>
      <c r="L554" t="inlineStr">
        <is>
          <t>short-drama</t>
        </is>
      </c>
      <c r="M554" t="inlineStr">
        <is>
          <t>complete</t>
        </is>
      </c>
      <c r="N554"/>
      <c r="O554" t="inlineStr">
        <is>
          <t>SDRUN-20261008-102852</t>
        </is>
      </c>
      <c r="P554" s="3">
        <v>46303.546585648146</v>
      </c>
      <c r="Q554" t="inlineStr">
        <is>
          <t>SR-000572</t>
        </is>
      </c>
      <c r="R554" t="inlineStr">
        <is>
          <t>dramaclips0364</t>
        </is>
      </c>
      <c r="S554" t="inlineStr">
        <is>
          <t>The most powerful family wants a marriage alliance, but the only woman he notices has nothing to offer but courage. 💔✨ 🌟 Continue the story here 👉 Find the full series on “ReelShort” 🔍 Look up “4717815” ✨ #ShortDrama #ForcedMarriage #RichRomance #ReelShort</t>
        </is>
      </c>
    </row>
    <row r="555" ht="25.5" customHeight="1">
      <c r="A555" t="inlineStr">
        <is>
          <t>7688254511848213790</t>
        </is>
      </c>
      <c r="B555" s="3">
        <v>46288.30486111111</v>
      </c>
      <c r="C555" t="inlineStr">
        <is>
          <t>shirley5278789</t>
        </is>
      </c>
      <c r="D555" s="4">
        <v>46303</v>
      </c>
      <c r="E555" s="3">
        <v>46303.437210648146</v>
      </c>
      <c r="F555" s="2" t="str">
        <f>=HYPERLINK("https://www.tiktok.com/@shirley5278789/video/7688254511848213790", "https://www.tiktok.com/@shirley5278789/video/7688254511848213790")</f>
        <v>https://www.tiktok.com/@shirley5278789/video/7688254511848213790</v>
      </c>
      <c r="G555">
        <v>4026</v>
      </c>
      <c r="H555">
        <v>1</v>
      </c>
      <c r="I555">
        <v>0</v>
      </c>
      <c r="J555">
        <v>1</v>
      </c>
      <c r="K555">
        <v>1</v>
      </c>
      <c r="L555" t="inlineStr">
        <is>
          <t>short-drama</t>
        </is>
      </c>
      <c r="M555" t="inlineStr">
        <is>
          <t>complete</t>
        </is>
      </c>
      <c r="N555"/>
      <c r="O555" t="inlineStr">
        <is>
          <t>SDRUN-20261008-102852</t>
        </is>
      </c>
      <c r="P555" s="3">
        <v>46303.546585648146</v>
      </c>
      <c r="Q555" t="inlineStr">
        <is>
          <t>SR-000479</t>
        </is>
      </c>
      <c r="R555" t="inlineStr">
        <is>
          <t>shirley5278789</t>
        </is>
      </c>
      <c r="S555" t="inlineStr">
        <is>
          <t>Un desconocido le propone matrimonio sin previo aviso, y el contrato que pone sobre la mesa es imposible de ignorar. 💍🔥 🌟 La historia continúa 👉 Mira la serie completa en “ReelShort” 🔍 Busca el código “4756373” ✨ #Minidrama #MatrimonioPorContrato #RomanceCEO #ReelShort</t>
        </is>
      </c>
    </row>
    <row r="556" ht="25.5" customHeight="1">
      <c r="A556" t="inlineStr">
        <is>
          <t>7688253467558677773</t>
        </is>
      </c>
      <c r="B556" s="3">
        <v>46288.35208333333</v>
      </c>
      <c r="C556" t="inlineStr">
        <is>
          <t>lthung263</t>
        </is>
      </c>
      <c r="D556" s="4">
        <v>46303</v>
      </c>
      <c r="E556" s="3">
        <v>46303.437210648146</v>
      </c>
      <c r="F556" s="2" t="str">
        <f>=HYPERLINK("https://www.tiktok.com/@lthung263/video/7688253467558677773", "https://www.tiktok.com/@lthung263/video/7688253467558677773")</f>
        <v>https://www.tiktok.com/@lthung263/video/7688253467558677773</v>
      </c>
      <c r="G556">
        <v>240</v>
      </c>
      <c r="H556">
        <v>0</v>
      </c>
      <c r="I556">
        <v>0</v>
      </c>
      <c r="J556">
        <v>0</v>
      </c>
      <c r="K556">
        <v>0</v>
      </c>
      <c r="L556" t="inlineStr">
        <is>
          <t>short-drama</t>
        </is>
      </c>
      <c r="M556" t="inlineStr">
        <is>
          <t>complete</t>
        </is>
      </c>
      <c r="N556"/>
      <c r="O556" t="inlineStr">
        <is>
          <t>SDRUN-20261008-102852</t>
        </is>
      </c>
      <c r="P556" s="3">
        <v>46303.546585648146</v>
      </c>
      <c r="Q556" t="inlineStr">
        <is>
          <t>SR-000471</t>
        </is>
      </c>
      <c r="R556" t="inlineStr">
        <is>
          <t>Flexlthung</t>
        </is>
      </c>
      <c r="S556" t="inlineStr">
        <is>
          <t>Part 2 | Bound by the Demon Lord: Obsession 100% Chloe is trapped in a game where every injury could destroy her real body. Her only way to survive is to make the demon lord fall for the assassin he came to execute. ✨ Download the DramaBox app. 👉 Copy the code [vle09] and search it. #DramaBox #AIDrama #ShortDrama #EnemiesToLovers #FantasyDrama</t>
        </is>
      </c>
    </row>
    <row r="557" ht="25.5" customHeight="1">
      <c r="A557" t="inlineStr">
        <is>
          <t>7688252115696782606</t>
        </is>
      </c>
      <c r="B557" s="3">
        <v>46288.385416666664</v>
      </c>
      <c r="C557" t="inlineStr">
        <is>
          <t>lthung263</t>
        </is>
      </c>
      <c r="D557" s="4">
        <v>46303</v>
      </c>
      <c r="E557" s="3">
        <v>46303.437210648146</v>
      </c>
      <c r="F557" s="2" t="str">
        <f>=HYPERLINK("https://www.tiktok.com/@lthung263/video/7688252115696782606", "https://www.tiktok.com/@lthung263/video/7688252115696782606")</f>
        <v>https://www.tiktok.com/@lthung263/video/7688252115696782606</v>
      </c>
      <c r="G557">
        <v>1604</v>
      </c>
      <c r="H557">
        <v>5</v>
      </c>
      <c r="I557">
        <v>0</v>
      </c>
      <c r="J557">
        <v>4</v>
      </c>
      <c r="K557">
        <v>1</v>
      </c>
      <c r="L557" t="inlineStr">
        <is>
          <t>short-drama</t>
        </is>
      </c>
      <c r="M557" t="inlineStr">
        <is>
          <t>complete</t>
        </is>
      </c>
      <c r="N557"/>
      <c r="O557" t="inlineStr">
        <is>
          <t>SDRUN-20261008-102852</t>
        </is>
      </c>
      <c r="P557" s="3">
        <v>46303.546585648146</v>
      </c>
      <c r="Q557" t="inlineStr">
        <is>
          <t>SR-000472</t>
        </is>
      </c>
      <c r="R557" t="inlineStr">
        <is>
          <t>Flexlthung</t>
        </is>
      </c>
      <c r="S557" t="inlineStr">
        <is>
          <t>Part 3 | Bound by the Demon Lord Obsession She asks for one hundred days before accepting his proposal. When the demon lord finally offers her his life-giving core, the game reveals the terrifying cost of refusing him. ✨ Download the DramaBox app. 👉 Copy the code [vle09] and search it. #DramaBox #AIDrama #ShortDrama #PossessiveLove #RomanticFantasy</t>
        </is>
      </c>
    </row>
    <row r="558" ht="25.5" customHeight="1">
      <c r="A558" t="inlineStr">
        <is>
          <t>7687937873072508173</t>
        </is>
      </c>
      <c r="B558" s="3">
        <v>46288.42083333333</v>
      </c>
      <c r="C558" t="inlineStr">
        <is>
          <t>dramaclips0364</t>
        </is>
      </c>
      <c r="D558" s="4">
        <v>46303</v>
      </c>
      <c r="E558" s="3">
        <v>46303.437210648146</v>
      </c>
      <c r="F558" s="2" t="str">
        <f>=HYPERLINK("https://www.tiktok.com/@dramaclips0364/video/7687937873072508173", "https://www.tiktok.com/@dramaclips0364/video/7687937873072508173")</f>
        <v>https://www.tiktok.com/@dramaclips0364/video/7687937873072508173</v>
      </c>
      <c r="G558">
        <v>215</v>
      </c>
      <c r="H558">
        <v>1</v>
      </c>
      <c r="I558">
        <v>0</v>
      </c>
      <c r="J558">
        <v>0</v>
      </c>
      <c r="K558">
        <v>0</v>
      </c>
      <c r="L558" t="inlineStr">
        <is>
          <t>short-drama</t>
        </is>
      </c>
      <c r="M558" t="inlineStr">
        <is>
          <t>complete</t>
        </is>
      </c>
      <c r="N558"/>
      <c r="O558" t="inlineStr">
        <is>
          <t>SDRUN-20261008-102852</t>
        </is>
      </c>
      <c r="P558" s="3">
        <v>46303.546585648146</v>
      </c>
      <c r="Q558" t="inlineStr">
        <is>
          <t>SR-000573</t>
        </is>
      </c>
      <c r="R558" t="inlineStr">
        <is>
          <t>dramaclips0364</t>
        </is>
      </c>
      <c r="S558" t="inlineStr">
        <is>
          <t>They call her a street rat—until the scar on her hand exposes a secret that could change the entire family. 😨🖤 🌟 Continue the story here 👉 Find the full series on “ReelShort” 🔍 Look up “4717815” ✨ #ShortDrama #SecretIdentity #FamilyDrama #ReelShort</t>
        </is>
      </c>
    </row>
    <row r="559" ht="25.5" customHeight="1">
      <c r="A559" t="inlineStr">
        <is>
          <t>7688254526976970014</t>
        </is>
      </c>
      <c r="B559" s="3">
        <v>46288.427777777775</v>
      </c>
      <c r="C559" t="inlineStr">
        <is>
          <t>shirley5278789</t>
        </is>
      </c>
      <c r="D559" s="4">
        <v>46303</v>
      </c>
      <c r="E559" s="3">
        <v>46303.437210648146</v>
      </c>
      <c r="F559" s="2" t="str">
        <f>=HYPERLINK("https://www.tiktok.com/@shirley5278789/video/7688254526976970014", "https://www.tiktok.com/@shirley5278789/video/7688254526976970014")</f>
        <v>https://www.tiktok.com/@shirley5278789/video/7688254526976970014</v>
      </c>
      <c r="G559">
        <v>2921</v>
      </c>
      <c r="H559">
        <v>2</v>
      </c>
      <c r="I559">
        <v>0</v>
      </c>
      <c r="J559">
        <v>1</v>
      </c>
      <c r="K559">
        <v>0</v>
      </c>
      <c r="L559" t="inlineStr">
        <is>
          <t>short-drama</t>
        </is>
      </c>
      <c r="M559" t="inlineStr">
        <is>
          <t>complete</t>
        </is>
      </c>
      <c r="N559"/>
      <c r="O559" t="inlineStr">
        <is>
          <t>SDRUN-20261008-102852</t>
        </is>
      </c>
      <c r="P559" s="3">
        <v>46303.546585648146</v>
      </c>
      <c r="Q559" t="inlineStr">
        <is>
          <t>SR-000480</t>
        </is>
      </c>
      <c r="R559" t="inlineStr">
        <is>
          <t>shirley5278789</t>
        </is>
      </c>
      <c r="S559" t="inlineStr">
        <is>
          <t>Un video manipulado la convierte en el blanco de todo internet, pero alguien poderoso ya está siguiendo cada ataque. 📱💔 🌟 La historia continúa 👉 Mira la serie completa en “ReelShort” 🔍 Busca el código “4756373” ✨ #Minidrama #EscandaloViral #DramaRomantico #ReelShort</t>
        </is>
      </c>
    </row>
    <row r="560" ht="25.5" customHeight="1">
      <c r="A560" t="inlineStr">
        <is>
          <t>7687936982940486926</t>
        </is>
      </c>
      <c r="B560" s="3">
        <v>46288.60138888889</v>
      </c>
      <c r="C560" t="inlineStr">
        <is>
          <t>dramaclips0364</t>
        </is>
      </c>
      <c r="D560" s="4">
        <v>46303</v>
      </c>
      <c r="E560" s="3">
        <v>46303.437210648146</v>
      </c>
      <c r="F560" s="2" t="str">
        <f>=HYPERLINK("https://www.tiktok.com/@dramaclips0364/video/7687936982940486926", "https://www.tiktok.com/@dramaclips0364/video/7687936982940486926")</f>
        <v>https://www.tiktok.com/@dramaclips0364/video/7687936982940486926</v>
      </c>
      <c r="G560">
        <v>191</v>
      </c>
      <c r="H560">
        <v>1</v>
      </c>
      <c r="I560">
        <v>0</v>
      </c>
      <c r="J560">
        <v>0</v>
      </c>
      <c r="K560">
        <v>0</v>
      </c>
      <c r="L560" t="inlineStr">
        <is>
          <t>short-drama</t>
        </is>
      </c>
      <c r="M560" t="inlineStr">
        <is>
          <t>complete</t>
        </is>
      </c>
      <c r="N560"/>
      <c r="O560" t="inlineStr">
        <is>
          <t>SDRUN-20261008-102852</t>
        </is>
      </c>
      <c r="P560" s="3">
        <v>46303.546585648146</v>
      </c>
      <c r="Q560" t="inlineStr">
        <is>
          <t>SR-000574</t>
        </is>
      </c>
      <c r="R560" t="inlineStr">
        <is>
          <t>dramaclips0364</t>
        </is>
      </c>
      <c r="S560" t="inlineStr">
        <is>
          <t>She is trapped by the man who owns her future—until a ruthless stranger storms in and claims her as his. 🔥 🌟 Continue the story here 👉 Find the full series on “ReelShort” 🔍 Look up “4717815” ✨ #ShortDrama #RescueRomance #DarkDrama #ReelShort</t>
        </is>
      </c>
    </row>
    <row r="561" ht="25.5" customHeight="1">
      <c r="A561" t="inlineStr">
        <is>
          <t>7688254780422081822</t>
        </is>
      </c>
      <c r="B561" s="3">
        <v>46288.6125</v>
      </c>
      <c r="C561" t="inlineStr">
        <is>
          <t>shirley5278789</t>
        </is>
      </c>
      <c r="D561" s="4">
        <v>46303</v>
      </c>
      <c r="E561" s="3">
        <v>46303.437210648146</v>
      </c>
      <c r="F561" s="2" t="str">
        <f>=HYPERLINK("https://www.tiktok.com/@shirley5278789/video/7688254780422081822", "https://www.tiktok.com/@shirley5278789/video/7688254780422081822")</f>
        <v>https://www.tiktok.com/@shirley5278789/video/7688254780422081822</v>
      </c>
      <c r="G561">
        <v>2147</v>
      </c>
      <c r="H561">
        <v>1</v>
      </c>
      <c r="I561">
        <v>0</v>
      </c>
      <c r="J561">
        <v>1</v>
      </c>
      <c r="K561">
        <v>0</v>
      </c>
      <c r="L561" t="inlineStr">
        <is>
          <t>short-drama</t>
        </is>
      </c>
      <c r="M561" t="inlineStr">
        <is>
          <t>complete</t>
        </is>
      </c>
      <c r="N561"/>
      <c r="O561" t="inlineStr">
        <is>
          <t>SDRUN-20261008-102852</t>
        </is>
      </c>
      <c r="P561" s="3">
        <v>46303.546585648146</v>
      </c>
      <c r="Q561" t="inlineStr">
        <is>
          <t>SR-000481</t>
        </is>
      </c>
      <c r="R561" t="inlineStr">
        <is>
          <t>shirley5278789</t>
        </is>
      </c>
      <c r="S561" t="inlineStr">
        <is>
          <t>La humillan frente a miles de espectadores, hasta que él aparece en la transmisión y le propone matrimonio en directo. 😱💍 🌟 La historia continúa 👉 Mira la serie completa en “ReelShort” 🔍 Busca el código “4756373” ✨ #Minidrama #PropuestaSorpresa #AmorSecreto #ReelShort</t>
        </is>
      </c>
    </row>
    <row r="562" ht="25.5" customHeight="1">
      <c r="A562" t="inlineStr">
        <is>
          <t>7688657646949354766</t>
        </is>
      </c>
      <c r="B562" s="3">
        <v>46288.72443287037</v>
      </c>
      <c r="C562" t="inlineStr">
        <is>
          <t>dramaflick00</t>
        </is>
      </c>
      <c r="D562" s="4">
        <v>46303</v>
      </c>
      <c r="E562" s="3">
        <v>46303.437210648146</v>
      </c>
      <c r="F562" s="2" t="str">
        <f>=HYPERLINK("https://www.tiktok.com/@dramaflick00/video/7688657646949354766", "https://www.tiktok.com/@dramaflick00/video/7688657646949354766")</f>
        <v>https://www.tiktok.com/@dramaflick00/video/7688657646949354766</v>
      </c>
      <c r="G562">
        <v>722</v>
      </c>
      <c r="H562">
        <v>21</v>
      </c>
      <c r="I562">
        <v>0</v>
      </c>
      <c r="J562">
        <v>3</v>
      </c>
      <c r="K562">
        <v>0</v>
      </c>
      <c r="L562" t="inlineStr">
        <is>
          <t>short-drama</t>
        </is>
      </c>
      <c r="M562" t="inlineStr">
        <is>
          <t>complete</t>
        </is>
      </c>
      <c r="N562"/>
      <c r="O562" t="inlineStr">
        <is>
          <t>SDRUN-20261008-102852</t>
        </is>
      </c>
      <c r="P562" s="3">
        <v>46303.546585648146</v>
      </c>
      <c r="Q562" t="inlineStr">
        <is>
          <t>SR-000833</t>
        </is>
      </c>
      <c r="R562" t="inlineStr">
        <is>
          <t>dramaflick00</t>
        </is>
      </c>
      <c r="S562" t="inlineStr">
        <is>
          <t>#TheSecretOfGalaNight  The billionaire has every clue except the one that matters: the woman who saved him has disappeared. 🔥👀 ✨ Download the MoboReels app. 👉 Copy the code [259KAR] and search it. 👀 A huge number of short dramas are waiting for you to explore. 🌈 #ShortDrama #HiddenIdentity #RomanceDrama #MoboReels</t>
        </is>
      </c>
    </row>
    <row r="563" ht="25.5" customHeight="1">
      <c r="A563" t="inlineStr">
        <is>
          <t>7688658088693337357</t>
        </is>
      </c>
      <c r="B563" s="3">
        <v>46288.725694444445</v>
      </c>
      <c r="C563" t="inlineStr">
        <is>
          <t>dramaflick00</t>
        </is>
      </c>
      <c r="D563" s="4">
        <v>46303</v>
      </c>
      <c r="E563" s="3">
        <v>46303.437210648146</v>
      </c>
      <c r="F563" s="2" t="str">
        <f>=HYPERLINK("https://www.tiktok.com/@dramaflick00/video/7688658088693337357", "https://www.tiktok.com/@dramaflick00/video/7688658088693337357")</f>
        <v>https://www.tiktok.com/@dramaflick00/video/7688658088693337357</v>
      </c>
      <c r="G563">
        <v>1005</v>
      </c>
      <c r="H563">
        <v>54</v>
      </c>
      <c r="I563">
        <v>1</v>
      </c>
      <c r="J563">
        <v>13</v>
      </c>
      <c r="K563">
        <v>2</v>
      </c>
      <c r="L563" t="inlineStr">
        <is>
          <t>short-drama</t>
        </is>
      </c>
      <c r="M563" t="inlineStr">
        <is>
          <t>complete</t>
        </is>
      </c>
      <c r="N563"/>
      <c r="O563" t="inlineStr">
        <is>
          <t>SDRUN-20261008-102852</t>
        </is>
      </c>
      <c r="P563" s="3">
        <v>46303.546585648146</v>
      </c>
      <c r="Q563" t="inlineStr">
        <is>
          <t>SR-000832</t>
        </is>
      </c>
      <c r="R563" t="inlineStr">
        <is>
          <t>dramaflick00</t>
        </is>
      </c>
      <c r="S563" t="inlineStr">
        <is>
          <t>#TheSecretOfGalaNight  Thirty thousand a month sounds perfect—until the new nanny is sent somewhere she was never meant to go. 😮‍💨🏠 ✨ Download the MoboReels app. 👉 Copy the code [259KAR] and search it. 👀 A huge number of short dramas are waiting for you to explore. 🌈 #ShortDrama #NannyDrama #BillionaireRomance #MoboReels</t>
        </is>
      </c>
    </row>
    <row r="564" ht="25.5" customHeight="1">
      <c r="A564" t="inlineStr">
        <is>
          <t>7688658563547352334</t>
        </is>
      </c>
      <c r="B564" s="3">
        <v>46288.72813657407</v>
      </c>
      <c r="C564" t="inlineStr">
        <is>
          <t>dramaflick00</t>
        </is>
      </c>
      <c r="D564" s="4">
        <v>46303</v>
      </c>
      <c r="E564" s="3">
        <v>46303.437210648146</v>
      </c>
      <c r="F564" s="2" t="str">
        <f>=HYPERLINK("https://www.tiktok.com/@dramaflick00/video/7688658563547352334", "https://www.tiktok.com/@dramaflick00/video/7688658563547352334")</f>
        <v>https://www.tiktok.com/@dramaflick00/video/7688658563547352334</v>
      </c>
      <c r="G564">
        <v>2559</v>
      </c>
      <c r="H564">
        <v>59</v>
      </c>
      <c r="I564">
        <v>0</v>
      </c>
      <c r="J564">
        <v>24</v>
      </c>
      <c r="K564">
        <v>15</v>
      </c>
      <c r="L564" t="inlineStr">
        <is>
          <t>short-drama</t>
        </is>
      </c>
      <c r="M564" t="inlineStr">
        <is>
          <t>complete</t>
        </is>
      </c>
      <c r="N564"/>
      <c r="O564" t="inlineStr">
        <is>
          <t>SDRUN-20261008-102852</t>
        </is>
      </c>
      <c r="P564" s="3">
        <v>46303.546585648146</v>
      </c>
      <c r="Q564" t="inlineStr">
        <is>
          <t>SR-000831</t>
        </is>
      </c>
      <c r="R564" t="inlineStr">
        <is>
          <t>dramaflick00</t>
        </is>
      </c>
      <c r="S564" t="inlineStr">
        <is>
          <t>#TheSecretOfGalaNight  They call her a gold digger in front of everyone—until the billionaire reveals exactly who she is. 😤✨ ✨ Download the MoboReels app. 👉 Copy the code [259KAR] and search it. 👀 A huge number of short dramas are waiting for you to explore. 🌈 #ShortDrama #BossRomance #HiddenIdentity #MoboReels</t>
        </is>
      </c>
    </row>
    <row r="565" ht="25.5" customHeight="1">
      <c r="A565" t="inlineStr">
        <is>
          <t>7688659252465995021</t>
        </is>
      </c>
      <c r="B565" s="3">
        <v>46288.728946759256</v>
      </c>
      <c r="C565" t="inlineStr">
        <is>
          <t>dramaflick00</t>
        </is>
      </c>
      <c r="D565" s="4">
        <v>46303</v>
      </c>
      <c r="E565" s="3">
        <v>46303.437210648146</v>
      </c>
      <c r="F565" s="2" t="str">
        <f>=HYPERLINK("https://www.tiktok.com/@dramaflick00/video/7688659252465995021", "https://www.tiktok.com/@dramaflick00/video/7688659252465995021")</f>
        <v>https://www.tiktok.com/@dramaflick00/video/7688659252465995021</v>
      </c>
      <c r="G565">
        <v>1579</v>
      </c>
      <c r="H565">
        <v>4</v>
      </c>
      <c r="I565">
        <v>0</v>
      </c>
      <c r="J565">
        <v>1</v>
      </c>
      <c r="K565">
        <v>0</v>
      </c>
      <c r="L565" t="inlineStr">
        <is>
          <t>short-drama</t>
        </is>
      </c>
      <c r="M565" t="inlineStr">
        <is>
          <t>complete</t>
        </is>
      </c>
      <c r="N565"/>
      <c r="O565" t="inlineStr">
        <is>
          <t>SDRUN-20261008-102852</t>
        </is>
      </c>
      <c r="P565" s="3">
        <v>46303.546585648146</v>
      </c>
      <c r="Q565" t="inlineStr">
        <is>
          <t>SR-000830</t>
        </is>
      </c>
      <c r="R565" t="inlineStr">
        <is>
          <t>dramaflick00</t>
        </is>
      </c>
      <c r="S565" t="inlineStr">
        <is>
          <t>#TheSecretOfGalaNight  After she saves his sick son, the CEO has one warning for her: don’t fall for him. ❤️‍🔥 ✨ Download the MoboReels app. 👉 Copy the code [259KAR] and search it. 👀 A huge number of short dramas are waiting for you to explore. 🌈 #ShortDrama #CEOStory #SlowBurnRomance #MoboReels</t>
        </is>
      </c>
    </row>
    <row r="566" ht="25.5" customHeight="1">
      <c r="A566" t="inlineStr">
        <is>
          <t>7688676236117232909</t>
        </is>
      </c>
      <c r="B566" s="3">
        <v>46288.77462962963</v>
      </c>
      <c r="C566" t="inlineStr">
        <is>
          <t>dramaexpedition</t>
        </is>
      </c>
      <c r="D566" s="4">
        <v>46303</v>
      </c>
      <c r="E566" s="3">
        <v>46303.437210648146</v>
      </c>
      <c r="F566" s="2" t="str">
        <f>=HYPERLINK("https://www.tiktok.com/@dramaexpedition/video/7688676236117232909", "https://www.tiktok.com/@dramaexpedition/video/7688676236117232909")</f>
        <v>https://www.tiktok.com/@dramaexpedition/video/7688676236117232909</v>
      </c>
      <c r="G566">
        <v>318</v>
      </c>
      <c r="H566">
        <v>2</v>
      </c>
      <c r="I566">
        <v>0</v>
      </c>
      <c r="J566">
        <v>0</v>
      </c>
      <c r="K566">
        <v>1</v>
      </c>
      <c r="L566" t="inlineStr">
        <is>
          <t>short-drama</t>
        </is>
      </c>
      <c r="M566" t="inlineStr">
        <is>
          <t>complete</t>
        </is>
      </c>
      <c r="N566"/>
      <c r="O566" t="inlineStr">
        <is>
          <t>SDRUN-20261008-102852</t>
        </is>
      </c>
      <c r="P566" s="3">
        <v>46303.546585648146</v>
      </c>
      <c r="Q566" t="inlineStr">
        <is>
          <t>SR-000555</t>
        </is>
      </c>
      <c r="R566" t="inlineStr">
        <is>
          <t>dramaexpedition</t>
        </is>
      </c>
      <c r="S566" t="inlineStr">
        <is>
          <t xml:space="preserve">#GodOfWarDeliversPackagesNotMercy  Part 1 | God of War Delivers Packages, Not Mercy Trevor runs into a gas leak to save two women. They mistake him for a creep, film him, and demand money he doesn't have. ✨ Download the MoboReels app. 👉 Copy [266GSU] and search it. #drama #MoboReels #aishortdrama #DeliveryGuy </t>
        </is>
      </c>
    </row>
    <row r="567" ht="25.5" customHeight="1">
      <c r="A567" t="inlineStr">
        <is>
          <t>7688678505692826894</t>
        </is>
      </c>
      <c r="B567" s="3">
        <v>46288.78094907408</v>
      </c>
      <c r="C567" t="inlineStr">
        <is>
          <t>dramaexpedition</t>
        </is>
      </c>
      <c r="D567" s="4">
        <v>46303</v>
      </c>
      <c r="E567" s="3">
        <v>46303.437210648146</v>
      </c>
      <c r="F567" s="2" t="str">
        <f>=HYPERLINK("https://www.tiktok.com/@dramaexpedition/video/7688678505692826894", "https://www.tiktok.com/@dramaexpedition/video/7688678505692826894")</f>
        <v>https://www.tiktok.com/@dramaexpedition/video/7688678505692826894</v>
      </c>
      <c r="G567">
        <v>613</v>
      </c>
      <c r="H567">
        <v>42</v>
      </c>
      <c r="I567">
        <v>1</v>
      </c>
      <c r="J567">
        <v>3</v>
      </c>
      <c r="K567">
        <v>0</v>
      </c>
      <c r="L567" t="inlineStr">
        <is>
          <t>short-drama</t>
        </is>
      </c>
      <c r="M567" t="inlineStr">
        <is>
          <t>complete</t>
        </is>
      </c>
      <c r="N567"/>
      <c r="O567" t="inlineStr">
        <is>
          <t>SDRUN-20261008-102852</t>
        </is>
      </c>
      <c r="P567" s="3">
        <v>46303.546585648146</v>
      </c>
      <c r="Q567" t="inlineStr">
        <is>
          <t>SR-000556</t>
        </is>
      </c>
      <c r="R567" t="inlineStr">
        <is>
          <t>dramaexpedition</t>
        </is>
      </c>
      <c r="S567" t="inlineStr">
        <is>
          <t>#GodOfWarDeliversPackagesNotMercy  Part 2 | God of War Delivers Packages, Not Mercy Someone tries to scam a small restaurant with a planted roach. The delivery guy knows exactly what happened. ✨ Download the MoboReels app. 👉 Copy [266GSU] and search it. #drama #MoboReels #ScamExposed #OldFriends</t>
        </is>
      </c>
    </row>
    <row r="568" ht="25.5" customHeight="1">
      <c r="A568" t="inlineStr">
        <is>
          <t>7688681999694826765</t>
        </is>
      </c>
      <c r="B568" s="3">
        <v>46288.79001157408</v>
      </c>
      <c r="C568" t="inlineStr">
        <is>
          <t>dramaexpedition</t>
        </is>
      </c>
      <c r="D568" s="4">
        <v>46303</v>
      </c>
      <c r="E568" s="3">
        <v>46303.437210648146</v>
      </c>
      <c r="F568" s="2" t="str">
        <f>=HYPERLINK("https://www.tiktok.com/@dramaexpedition/video/7688681999694826765", "https://www.tiktok.com/@dramaexpedition/video/7688681999694826765")</f>
        <v>https://www.tiktok.com/@dramaexpedition/video/7688681999694826765</v>
      </c>
      <c r="G568">
        <v>257</v>
      </c>
      <c r="H568">
        <v>8</v>
      </c>
      <c r="I568">
        <v>0</v>
      </c>
      <c r="J568">
        <v>1</v>
      </c>
      <c r="K568">
        <v>0</v>
      </c>
      <c r="L568" t="inlineStr">
        <is>
          <t>short-drama</t>
        </is>
      </c>
      <c r="M568" t="inlineStr">
        <is>
          <t>complete</t>
        </is>
      </c>
      <c r="N568"/>
      <c r="O568" t="inlineStr">
        <is>
          <t>SDRUN-20261008-102852</t>
        </is>
      </c>
      <c r="P568" s="3">
        <v>46303.546585648146</v>
      </c>
      <c r="Q568" t="inlineStr">
        <is>
          <t>SR-000557</t>
        </is>
      </c>
      <c r="R568" t="inlineStr">
        <is>
          <t>dramaexpedition</t>
        </is>
      </c>
      <c r="S568" t="inlineStr">
        <is>
          <t xml:space="preserve">#GodOfWarDeliversPackagesNotMercy  Part 3 | God of War Delivers Packages, Not Mercy The doctors dismiss Trevor's warning about a critical patient. When their treatment fails, the delivery guy steps in. ✨ Download the MoboReels app. 👉 Copy [266GSU] and search it. #drama #MoboReels #shortdrama #HiddenPower </t>
        </is>
      </c>
    </row>
    <row r="569" ht="25.5" customHeight="1">
      <c r="A569" t="inlineStr">
        <is>
          <t>7688687591708806413</t>
        </is>
      </c>
      <c r="B569" s="3">
        <v>46288.80603009259</v>
      </c>
      <c r="C569" t="inlineStr">
        <is>
          <t>dramaexpedition</t>
        </is>
      </c>
      <c r="D569" s="4">
        <v>46289</v>
      </c>
      <c r="E569" s="3">
        <v>46289.01086805556</v>
      </c>
      <c r="F569" s="2" t="str">
        <f>=HYPERLINK("https://www.tiktok.com/@dramaexpedition/video/7688687591708806413", "https://www.tiktok.com/@dramaexpedition/video/7688687591708806413")</f>
        <v>https://www.tiktok.com/@dramaexpedition/video/7688687591708806413</v>
      </c>
      <c r="G569">
        <v>57</v>
      </c>
      <c r="H569">
        <v>1</v>
      </c>
      <c r="I569">
        <v>0</v>
      </c>
      <c r="J569">
        <v>0</v>
      </c>
      <c r="K569">
        <v>0</v>
      </c>
      <c r="L569" t="inlineStr">
        <is>
          <t>short-drama</t>
        </is>
      </c>
      <c r="M569" t="inlineStr">
        <is>
          <t>complete</t>
        </is>
      </c>
      <c r="N569"/>
      <c r="O569" t="inlineStr">
        <is>
          <t>SDRUN-20260924-001506</t>
        </is>
      </c>
      <c r="P569" s="3">
        <v>46289.06400462963</v>
      </c>
      <c r="Q569" t="inlineStr">
        <is>
          <t>SR-000829</t>
        </is>
      </c>
      <c r="R569" t="inlineStr">
        <is>
          <t>dramaexpedition</t>
        </is>
      </c>
      <c r="S569" t="inlineStr">
        <is>
          <t xml:space="preserve">#GodOfWarDeliversPackagesNotMercy  Part 5 | God of War Delivers Packages, Not Mercy Trevor exposes a fake fortune teller. Then the crowd lines up for readings, and his answers are painfully practical. ✨ Download the MoboReels app. 👉 Copy [266GSU] and search it. #drama #MoboReels #Comedy #fortune </t>
        </is>
      </c>
    </row>
    <row r="570" ht="25.5" customHeight="1">
      <c r="A570" t="inlineStr">
        <is>
          <t>7688546833873800461</t>
        </is>
      </c>
      <c r="B570" s="3">
        <v>46288.81180555555</v>
      </c>
      <c r="C570" t="inlineStr">
        <is>
          <t>ngphnggiang40</t>
        </is>
      </c>
      <c r="D570" s="4">
        <v>46303</v>
      </c>
      <c r="E570" s="3">
        <v>46303.437210648146</v>
      </c>
      <c r="F570" s="2" t="str">
        <f>=HYPERLINK("https://www.tiktok.com/@ngphnggiang40/video/7688546833873800461", "https://www.tiktok.com/@ngphnggiang40/video/7688546833873800461")</f>
        <v>https://www.tiktok.com/@ngphnggiang40/video/7688546833873800461</v>
      </c>
      <c r="G570">
        <v>3117</v>
      </c>
      <c r="H570">
        <v>20</v>
      </c>
      <c r="I570">
        <v>0</v>
      </c>
      <c r="J570">
        <v>10</v>
      </c>
      <c r="K570">
        <v>0</v>
      </c>
      <c r="L570" t="inlineStr">
        <is>
          <t>short-drama</t>
        </is>
      </c>
      <c r="M570" t="inlineStr">
        <is>
          <t>complete</t>
        </is>
      </c>
      <c r="N570"/>
      <c r="O570" t="inlineStr">
        <is>
          <t>SDRUN-20261008-102852</t>
        </is>
      </c>
      <c r="P570" s="3">
        <v>46303.546585648146</v>
      </c>
      <c r="Q570" t="inlineStr">
        <is>
          <t>SR-000599</t>
        </is>
      </c>
      <c r="R570" t="inlineStr">
        <is>
          <t>VoidFaic</t>
        </is>
      </c>
      <c r="S570" t="inlineStr">
        <is>
          <t>Part 1 | Seven Sins! I Claimed Them All! As the angels invade, a desperate queen sends her young son into enemy territory with a mysterious token—hiding him where no one would ever think to search. ✨ Download the ReelShort app. 👉 Copy the code [4771423] and search it. #Drama #ShortDrama #FantasyDrama #HiddenPrince #DarkFantasy</t>
        </is>
      </c>
    </row>
    <row r="571" ht="25.5" customHeight="1">
      <c r="A571" t="inlineStr">
        <is>
          <t>7688288636260846861</t>
        </is>
      </c>
      <c r="B571" s="3">
        <v>46288.836805555555</v>
      </c>
      <c r="C571" t="inlineStr">
        <is>
          <t>dramavault163</t>
        </is>
      </c>
      <c r="D571" s="4">
        <v>46303</v>
      </c>
      <c r="E571" s="3">
        <v>46303.437210648146</v>
      </c>
      <c r="F571" s="2" t="str">
        <f>=HYPERLINK("https://www.tiktok.com/@dramavault163/video/7688288636260846861", "https://www.tiktok.com/@dramavault163/video/7688288636260846861")</f>
        <v>https://www.tiktok.com/@dramavault163/video/7688288636260846861</v>
      </c>
      <c r="G571">
        <v>1499</v>
      </c>
      <c r="H571">
        <v>10</v>
      </c>
      <c r="I571">
        <v>0</v>
      </c>
      <c r="J571">
        <v>1</v>
      </c>
      <c r="K571">
        <v>0</v>
      </c>
      <c r="L571" t="inlineStr">
        <is>
          <t>short-drama</t>
        </is>
      </c>
      <c r="M571" t="inlineStr">
        <is>
          <t>complete</t>
        </is>
      </c>
      <c r="N571"/>
      <c r="O571" t="inlineStr">
        <is>
          <t>SDRUN-20261008-102852</t>
        </is>
      </c>
      <c r="P571" s="3">
        <v>46303.546585648146</v>
      </c>
      <c r="Q571" t="inlineStr">
        <is>
          <t>SR-000582</t>
        </is>
      </c>
      <c r="R571" t="inlineStr">
        <is>
          <t>dramavault163</t>
        </is>
      </c>
      <c r="S571" t="inlineStr">
        <is>
          <t>One act of kindness turns into a nightmare when a stranger blames her for an accident. But this schoolgirl is hiding an identity they never saw coming. 👀💎 ✨ Download the DramaBox app. 👉 Copy the code [vmx48] and search it. 👀 More short dramas are waiting for you to explore. 🌈 #ShortDrama #HiddenHeiress #HiddenIdentity #DramaBox</t>
        </is>
      </c>
    </row>
    <row r="572" ht="25.5" customHeight="1">
      <c r="A572" t="inlineStr">
        <is>
          <t>7688545727986928910</t>
        </is>
      </c>
      <c r="B572" s="3">
        <v>46288.84861111111</v>
      </c>
      <c r="C572" t="inlineStr">
        <is>
          <t>nobleltcpnj</t>
        </is>
      </c>
      <c r="D572" s="4">
        <v>46303</v>
      </c>
      <c r="E572" s="3">
        <v>46303.437210648146</v>
      </c>
      <c r="F572" s="2" t="str">
        <f>=HYPERLINK("https://www.tiktok.com/@nobleltcpnj/video/7688545727986928910", "https://www.tiktok.com/@nobleltcpnj/video/7688545727986928910")</f>
        <v>https://www.tiktok.com/@nobleltcpnj/video/7688545727986928910</v>
      </c>
      <c r="G572">
        <v>406</v>
      </c>
      <c r="H572">
        <v>19</v>
      </c>
      <c r="I572">
        <v>0</v>
      </c>
      <c r="J572">
        <v>3</v>
      </c>
      <c r="K572">
        <v>0</v>
      </c>
      <c r="L572" t="inlineStr">
        <is>
          <t>short-drama</t>
        </is>
      </c>
      <c r="M572" t="inlineStr">
        <is>
          <t>complete</t>
        </is>
      </c>
      <c r="N572"/>
      <c r="O572" t="inlineStr">
        <is>
          <t>SDRUN-20261008-102852</t>
        </is>
      </c>
      <c r="P572" s="3">
        <v>46303.546585648146</v>
      </c>
      <c r="Q572" t="inlineStr">
        <is>
          <t>SR-000605</t>
        </is>
      </c>
      <c r="R572" t="inlineStr">
        <is>
          <t>Mouse glue trap</t>
        </is>
      </c>
      <c r="S572" t="inlineStr">
        <is>
          <t>Part 1 | The Wolfless Queen Selene walks onto the coronation stage believing Tristan will finally keep his promise—only to discover that she is the gift he plans to humiliate and discard. ✨ Download the ReelShort app. 👉 Copy the code [4765978] and search it. #Drama #ShortDrama #WerewolfDrama #Betrayal #RomanticDrama</t>
        </is>
      </c>
    </row>
    <row r="573" ht="25.5" customHeight="1">
      <c r="A573" t="inlineStr">
        <is>
          <t>7688235194121342239</t>
        </is>
      </c>
      <c r="B573" s="3">
        <v>46288.850694444445</v>
      </c>
      <c r="C573" t="inlineStr">
        <is>
          <t>jolienqaq</t>
        </is>
      </c>
      <c r="D573" s="4">
        <v>46303</v>
      </c>
      <c r="E573" s="3">
        <v>46303.437210648146</v>
      </c>
      <c r="F573" s="2" t="str">
        <f>=HYPERLINK("https://www.tiktok.com/@jolienqaq/video/7688235194121342239", "https://www.tiktok.com/@jolienqaq/video/7688235194121342239")</f>
        <v>https://www.tiktok.com/@jolienqaq/video/7688235194121342239</v>
      </c>
      <c r="G573">
        <v>1189</v>
      </c>
      <c r="H573">
        <v>27</v>
      </c>
      <c r="I573">
        <v>0</v>
      </c>
      <c r="J573">
        <v>9</v>
      </c>
      <c r="K573">
        <v>0</v>
      </c>
      <c r="L573" t="inlineStr">
        <is>
          <t>short-drama</t>
        </is>
      </c>
      <c r="M573" t="inlineStr">
        <is>
          <t>complete</t>
        </is>
      </c>
      <c r="N573"/>
      <c r="O573" t="inlineStr">
        <is>
          <t>SDRUN-20261008-102852</t>
        </is>
      </c>
      <c r="P573" s="3">
        <v>46303.546585648146</v>
      </c>
      <c r="Q573" t="inlineStr">
        <is>
          <t>SR-000459</t>
        </is>
      </c>
      <c r="R573" t="inlineStr">
        <is>
          <t>jolienqaq</t>
        </is>
      </c>
      <c r="S573" t="inlineStr">
        <is>
          <t xml:space="preserve">Part 1 | Lion hearted Love Full series link in bio Rejected after eight years. Then one touch changed everything. 🌟 Find the full series on "kalostv" · Search "01C31C" ✨ https://link.inbeidou.cn/link/kalostv/serial/2scGeOI9/11 #BLDrama #LionHeartedLove #drama #dramatok </t>
        </is>
      </c>
    </row>
    <row r="574" ht="25.5" customHeight="1">
      <c r="A574" t="inlineStr">
        <is>
          <t>7688545243200818445</t>
        </is>
      </c>
      <c r="B574" s="3">
        <v>46288.93472222222</v>
      </c>
      <c r="C574" t="inlineStr">
        <is>
          <t>lthung263</t>
        </is>
      </c>
      <c r="D574" s="4">
        <v>46303</v>
      </c>
      <c r="E574" s="3">
        <v>46303.437210648146</v>
      </c>
      <c r="F574" s="2" t="str">
        <f>=HYPERLINK("https://www.tiktok.com/@lthung263/video/7688545243200818445", "https://www.tiktok.com/@lthung263/video/7688545243200818445")</f>
        <v>https://www.tiktok.com/@lthung263/video/7688545243200818445</v>
      </c>
      <c r="G574">
        <v>34600</v>
      </c>
      <c r="H574">
        <v>293</v>
      </c>
      <c r="I574">
        <v>6</v>
      </c>
      <c r="J574">
        <v>142</v>
      </c>
      <c r="K574">
        <v>9</v>
      </c>
      <c r="L574" t="inlineStr">
        <is>
          <t>short-drama</t>
        </is>
      </c>
      <c r="M574" t="inlineStr">
        <is>
          <t>complete</t>
        </is>
      </c>
      <c r="N574"/>
      <c r="O574" t="inlineStr">
        <is>
          <t>SDRUN-20261008-102852</t>
        </is>
      </c>
      <c r="P574" s="3">
        <v>46303.546585648146</v>
      </c>
      <c r="Q574" t="inlineStr">
        <is>
          <t>SR-000611</t>
        </is>
      </c>
      <c r="R574" t="inlineStr">
        <is>
          <t>Flexlthung</t>
        </is>
      </c>
      <c r="S574" t="inlineStr">
        <is>
          <t>Part 1 | Kiss the Vampire or Die Trapped inside a deadly Vampire Academy game, she has only seconds to complete an impossible mission: kiss the most dangerous vampire—or die for real. ✨ Download the ReelShort app. 👉 Copy the code [4765299] and search it. #Drama #ShortDrama #VampireDrama #SurvivalGame #ForbiddenLove</t>
        </is>
      </c>
    </row>
    <row r="575" ht="25.5" customHeight="1">
      <c r="A575" t="inlineStr">
        <is>
          <t>7687937529168923917</t>
        </is>
      </c>
      <c r="B575" s="3">
        <v>46288.96319444444</v>
      </c>
      <c r="C575" t="inlineStr">
        <is>
          <t>dramaclips0364</t>
        </is>
      </c>
      <c r="D575" s="4">
        <v>46303</v>
      </c>
      <c r="E575" s="3">
        <v>46303.437210648146</v>
      </c>
      <c r="F575" s="2" t="str">
        <f>=HYPERLINK("https://www.tiktok.com/@dramaclips0364/video/7687937529168923917", "https://www.tiktok.com/@dramaclips0364/video/7687937529168923917")</f>
        <v>https://www.tiktok.com/@dramaclips0364/video/7687937529168923917</v>
      </c>
      <c r="G575">
        <v>153</v>
      </c>
      <c r="H575">
        <v>2</v>
      </c>
      <c r="I575">
        <v>0</v>
      </c>
      <c r="J575">
        <v>0</v>
      </c>
      <c r="K575">
        <v>0</v>
      </c>
      <c r="L575" t="inlineStr">
        <is>
          <t>short-drama</t>
        </is>
      </c>
      <c r="M575" t="inlineStr">
        <is>
          <t>complete</t>
        </is>
      </c>
      <c r="N575"/>
      <c r="O575" t="inlineStr">
        <is>
          <t>SDRUN-20261008-102852</t>
        </is>
      </c>
      <c r="P575" s="3">
        <v>46303.546585648146</v>
      </c>
      <c r="Q575" t="inlineStr">
        <is>
          <t>SR-000575</t>
        </is>
      </c>
      <c r="R575" t="inlineStr">
        <is>
          <t>dramaclips0364</t>
        </is>
      </c>
      <c r="S575" t="inlineStr">
        <is>
          <t>He finds her surrounded by enemies and makes one thing clear: nobody touches what is under his protection. 😱👑 🌟 Continue the story here 👉 Find the full series on “ReelShort” 🔍 Look up “4717815” ✨ #ShortDrama #ProtectiveHero #BillionaireDrama #ReelShort</t>
        </is>
      </c>
    </row>
    <row r="576" ht="25.5" customHeight="1">
      <c r="A576" t="inlineStr">
        <is>
          <t>7688254938362809631</t>
        </is>
      </c>
      <c r="B576" s="3">
        <v>46288.975694444445</v>
      </c>
      <c r="C576" t="inlineStr">
        <is>
          <t>shirley5278789</t>
        </is>
      </c>
      <c r="D576" s="4">
        <v>46303</v>
      </c>
      <c r="E576" s="3">
        <v>46303.437210648146</v>
      </c>
      <c r="F576" s="2" t="str">
        <f>=HYPERLINK("https://www.tiktok.com/@shirley5278789/video/7688254938362809631", "https://www.tiktok.com/@shirley5278789/video/7688254938362809631")</f>
        <v>https://www.tiktok.com/@shirley5278789/video/7688254938362809631</v>
      </c>
      <c r="G576">
        <v>2085</v>
      </c>
      <c r="H576">
        <v>1</v>
      </c>
      <c r="I576">
        <v>0</v>
      </c>
      <c r="J576">
        <v>0</v>
      </c>
      <c r="K576">
        <v>0</v>
      </c>
      <c r="L576" t="inlineStr">
        <is>
          <t>short-drama</t>
        </is>
      </c>
      <c r="M576" t="inlineStr">
        <is>
          <t>complete</t>
        </is>
      </c>
      <c r="N576"/>
      <c r="O576" t="inlineStr">
        <is>
          <t>SDRUN-20261008-102852</t>
        </is>
      </c>
      <c r="P576" s="3">
        <v>46303.546585648146</v>
      </c>
      <c r="Q576" t="inlineStr">
        <is>
          <t>SR-000586</t>
        </is>
      </c>
      <c r="R576" t="inlineStr">
        <is>
          <t>shirley5278789</t>
        </is>
      </c>
      <c r="S576" t="inlineStr">
        <is>
          <t>Firma un contrato de un año creyendo que todo será sencillo, pero su nueva identidad queda expuesta ante todos. ✍️🔥 🌟 La historia continúa 👉 Mira la serie completa en “ReelShort” 🔍 Busca el código “4756373” ✨ #Minidrama #ContratoDeAmor #IdentidadSecreta #ReelShort</t>
        </is>
      </c>
    </row>
    <row r="577" ht="25.5" customHeight="1">
      <c r="A577" t="inlineStr">
        <is>
          <t>7688288637422800141</t>
        </is>
      </c>
      <c r="B577" s="3">
        <v>46288.995833333334</v>
      </c>
      <c r="C577" t="inlineStr">
        <is>
          <t>dramavault163</t>
        </is>
      </c>
      <c r="D577" s="4">
        <v>46303</v>
      </c>
      <c r="E577" s="3">
        <v>46303.437210648146</v>
      </c>
      <c r="F577" s="2" t="str">
        <f>=HYPERLINK("https://www.tiktok.com/@dramavault163/video/7688288637422800141", "https://www.tiktok.com/@dramavault163/video/7688288637422800141")</f>
        <v>https://www.tiktok.com/@dramavault163/video/7688288637422800141</v>
      </c>
      <c r="G577">
        <v>3243</v>
      </c>
      <c r="H577">
        <v>14</v>
      </c>
      <c r="I577">
        <v>0</v>
      </c>
      <c r="J577">
        <v>4</v>
      </c>
      <c r="K577">
        <v>0</v>
      </c>
      <c r="L577" t="inlineStr">
        <is>
          <t>short-drama</t>
        </is>
      </c>
      <c r="M577" t="inlineStr">
        <is>
          <t>complete</t>
        </is>
      </c>
      <c r="N577"/>
      <c r="O577" t="inlineStr">
        <is>
          <t>SDRUN-20261008-102852</t>
        </is>
      </c>
      <c r="P577" s="3">
        <v>46303.546585648146</v>
      </c>
      <c r="Q577" t="inlineStr">
        <is>
          <t>SR-000583</t>
        </is>
      </c>
      <c r="R577" t="inlineStr">
        <is>
          <t>dramavault163</t>
        </is>
      </c>
      <c r="S577" t="inlineStr">
        <is>
          <t>They drop billionaire Richard Sterling’s name to scare her into paying. Her reaction says it all: “My dad?” 👀🔥 ✨ Download the DramaBox app. 👉 Copy the code [vmx48] and search it. 👀 More short dramas are waiting for you to explore. 🌈 #ShortDrama #HiddenHeiress #HiddenIdentity #DramaBox</t>
        </is>
      </c>
    </row>
    <row r="578" ht="25.5" customHeight="1">
      <c r="A578" t="inlineStr">
        <is>
          <t>7688545817577164046</t>
        </is>
      </c>
      <c r="B578" s="3">
        <v>46289.01597222222</v>
      </c>
      <c r="C578" t="inlineStr">
        <is>
          <t>nobleltcpnj</t>
        </is>
      </c>
      <c r="D578" s="4">
        <v>46303</v>
      </c>
      <c r="E578" s="3">
        <v>46303.437210648146</v>
      </c>
      <c r="F578" s="2" t="str">
        <f>=HYPERLINK("https://www.tiktok.com/@nobleltcpnj/video/7688545817577164046", "https://www.tiktok.com/@nobleltcpnj/video/7688545817577164046")</f>
        <v>https://www.tiktok.com/@nobleltcpnj/video/7688545817577164046</v>
      </c>
      <c r="G578">
        <v>763</v>
      </c>
      <c r="H578">
        <v>25</v>
      </c>
      <c r="I578">
        <v>0</v>
      </c>
      <c r="J578">
        <v>5</v>
      </c>
      <c r="K578">
        <v>0</v>
      </c>
      <c r="L578" t="inlineStr">
        <is>
          <t>short-drama</t>
        </is>
      </c>
      <c r="M578" t="inlineStr">
        <is>
          <t>complete</t>
        </is>
      </c>
      <c r="N578"/>
      <c r="O578" t="inlineStr">
        <is>
          <t>SDRUN-20261008-102852</t>
        </is>
      </c>
      <c r="P578" s="3">
        <v>46303.546585648146</v>
      </c>
      <c r="Q578" t="inlineStr">
        <is>
          <t>SR-000607</t>
        </is>
      </c>
      <c r="R578" t="inlineStr">
        <is>
          <t>Mouse glue trap</t>
        </is>
      </c>
      <c r="S578" t="inlineStr">
        <is>
          <t>Part 2 | The Wolfless Queen After sacrificing eight years of her life for Tristan, Selene watches him call their bond a burden—and reject his fated mate before the entire pack. ✨ Download the ReelShort app. 👉 Copy the code [4765978] and search it. #Drama #ShortDrama #WerewolfDrama #FatedMates #Heartbreak</t>
        </is>
      </c>
    </row>
    <row r="579" ht="25.5" customHeight="1">
      <c r="A579" t="inlineStr">
        <is>
          <t>7688547271436143886</t>
        </is>
      </c>
      <c r="B579" s="3">
        <v>46289.02361111111</v>
      </c>
      <c r="C579" t="inlineStr">
        <is>
          <t>ngphnggiang40</t>
        </is>
      </c>
      <c r="D579" s="4">
        <v>46303</v>
      </c>
      <c r="E579" s="3">
        <v>46303.437210648146</v>
      </c>
      <c r="F579" s="2" t="str">
        <f>=HYPERLINK("https://www.tiktok.com/@ngphnggiang40/video/7688547271436143886", "https://www.tiktok.com/@ngphnggiang40/video/7688547271436143886")</f>
        <v>https://www.tiktok.com/@ngphnggiang40/video/7688547271436143886</v>
      </c>
      <c r="G579">
        <v>1874</v>
      </c>
      <c r="H579">
        <v>5</v>
      </c>
      <c r="I579">
        <v>0</v>
      </c>
      <c r="J579">
        <v>3</v>
      </c>
      <c r="K579">
        <v>0</v>
      </c>
      <c r="L579" t="inlineStr">
        <is>
          <t>short-drama</t>
        </is>
      </c>
      <c r="M579" t="inlineStr">
        <is>
          <t>complete</t>
        </is>
      </c>
      <c r="N579"/>
      <c r="O579" t="inlineStr">
        <is>
          <t>SDRUN-20261008-102852</t>
        </is>
      </c>
      <c r="P579" s="3">
        <v>46303.546585648146</v>
      </c>
      <c r="Q579" t="inlineStr">
        <is>
          <t>SR-000600</t>
        </is>
      </c>
      <c r="R579" t="inlineStr">
        <is>
          <t>VoidFaic</t>
        </is>
      </c>
      <c r="S579" t="inlineStr">
        <is>
          <t>Part 2 | Seven Sins! I Claimed Them All! Bastian enters the virtue tournament as a celebrated prodigy, but the test declares him powerless. Betrayed by his fiancée and condemned by the crowd, he is thrown into the void. ✨ Download the ReelShort app. 👉 Copy the code [4771423] and search it. #Drama #ShortDrama #FantasyDrama #Betrayal #Underdog</t>
        </is>
      </c>
    </row>
    <row r="580" ht="25.5" customHeight="1">
      <c r="A580" t="inlineStr">
        <is>
          <t>7688235936655723807</t>
        </is>
      </c>
      <c r="B580" s="3">
        <v>46289.0625</v>
      </c>
      <c r="C580" t="inlineStr">
        <is>
          <t>jolienqaq</t>
        </is>
      </c>
      <c r="D580" s="4">
        <v>46303</v>
      </c>
      <c r="E580" s="3">
        <v>46303.437210648146</v>
      </c>
      <c r="F580" s="2" t="str">
        <f>=HYPERLINK("https://www.tiktok.com/@jolienqaq/video/7688235936655723807", "https://www.tiktok.com/@jolienqaq/video/7688235936655723807")</f>
        <v>https://www.tiktok.com/@jolienqaq/video/7688235936655723807</v>
      </c>
      <c r="G580">
        <v>544</v>
      </c>
      <c r="H580">
        <v>23</v>
      </c>
      <c r="I580">
        <v>1</v>
      </c>
      <c r="J580">
        <v>6</v>
      </c>
      <c r="K580">
        <v>0</v>
      </c>
      <c r="L580" t="inlineStr">
        <is>
          <t>short-drama</t>
        </is>
      </c>
      <c r="M580" t="inlineStr">
        <is>
          <t>complete</t>
        </is>
      </c>
      <c r="N580"/>
      <c r="O580" t="inlineStr">
        <is>
          <t>SDRUN-20261008-102852</t>
        </is>
      </c>
      <c r="P580" s="3">
        <v>46303.546585648146</v>
      </c>
      <c r="Q580" t="inlineStr">
        <is>
          <t>SR-000464</t>
        </is>
      </c>
      <c r="R580" t="inlineStr">
        <is>
          <t>jolienqaq</t>
        </is>
      </c>
      <c r="S580" t="inlineStr">
        <is>
          <t>Part 2 | Lion hearted Love Full series link in bio One rumor. One fake-boyfriend deal. Zero room for feelings? 🌟 Find the full series on "kalostv" · Search "01C31C" ✨ https://link.inbeidou.cn/link/kalostv/serial/2scGeOI9/11 #BLDrama #LionHeartedLove</t>
        </is>
      </c>
    </row>
    <row r="581" ht="25.5" customHeight="1">
      <c r="A581" t="inlineStr">
        <is>
          <t>7688320676280683790</t>
        </is>
      </c>
      <c r="B581" s="3">
        <v>46289.08194444444</v>
      </c>
      <c r="C581" t="inlineStr">
        <is>
          <t>dramadetour0</t>
        </is>
      </c>
      <c r="D581" s="4">
        <v>46303</v>
      </c>
      <c r="E581" s="3">
        <v>46303.437210648146</v>
      </c>
      <c r="F581" s="2" t="str">
        <f>=HYPERLINK("https://www.tiktok.com/@dramadetour0/video/7688320676280683790", "https://www.tiktok.com/@dramadetour0/video/7688320676280683790")</f>
        <v>https://www.tiktok.com/@dramadetour0/video/7688320676280683790</v>
      </c>
      <c r="G581">
        <v>1653</v>
      </c>
      <c r="H581">
        <v>10</v>
      </c>
      <c r="I581">
        <v>0</v>
      </c>
      <c r="J581">
        <v>1</v>
      </c>
      <c r="K581">
        <v>0</v>
      </c>
      <c r="L581" t="inlineStr">
        <is>
          <t>short-drama</t>
        </is>
      </c>
      <c r="M581" t="inlineStr">
        <is>
          <t>complete</t>
        </is>
      </c>
      <c r="N581"/>
      <c r="O581" t="inlineStr">
        <is>
          <t>SDRUN-20261008-102852</t>
        </is>
      </c>
      <c r="P581" s="3">
        <v>46303.546585648146</v>
      </c>
      <c r="Q581" t="inlineStr">
        <is>
          <t>SR-000734</t>
        </is>
      </c>
      <c r="R581" t="inlineStr">
        <is>
          <t>dramadetour0</t>
        </is>
      </c>
      <c r="S581" t="inlineStr">
        <is>
          <t>Part 2 | My Boyfriend and His Sweetheart's Deadly Prank Full series link in bio Blood appeared under the locked door. Amber called it a trick, and Luke made the container even more dangerous. ✨ Download the ShortMax app. 👉 Copy the code [vzg857] and search it. #ShortDrama #ShortMax #Betrayal #FatalMistake #DramaClips</t>
        </is>
      </c>
    </row>
    <row r="582" ht="25.5" customHeight="1">
      <c r="A582" t="inlineStr">
        <is>
          <t>7687938144250973454</t>
        </is>
      </c>
      <c r="B582" s="3">
        <v>46289.09861111111</v>
      </c>
      <c r="C582" t="inlineStr">
        <is>
          <t>dramaclips0364</t>
        </is>
      </c>
      <c r="D582" s="4">
        <v>46303</v>
      </c>
      <c r="E582" s="3">
        <v>46303.437210648146</v>
      </c>
      <c r="F582" s="2" t="str">
        <f>=HYPERLINK("https://www.tiktok.com/@dramaclips0364/video/7687938144250973454", "https://www.tiktok.com/@dramaclips0364/video/7687938144250973454")</f>
        <v>https://www.tiktok.com/@dramaclips0364/video/7687938144250973454</v>
      </c>
      <c r="G582">
        <v>362</v>
      </c>
      <c r="H582">
        <v>3</v>
      </c>
      <c r="I582">
        <v>0</v>
      </c>
      <c r="J582">
        <v>0</v>
      </c>
      <c r="K582">
        <v>0</v>
      </c>
      <c r="L582" t="inlineStr">
        <is>
          <t>short-drama</t>
        </is>
      </c>
      <c r="M582" t="inlineStr">
        <is>
          <t>complete</t>
        </is>
      </c>
      <c r="N582"/>
      <c r="O582" t="inlineStr">
        <is>
          <t>SDRUN-20261008-102852</t>
        </is>
      </c>
      <c r="P582" s="3">
        <v>46303.546585648146</v>
      </c>
      <c r="Q582" t="inlineStr">
        <is>
          <t>SR-000736</t>
        </is>
      </c>
      <c r="R582" t="inlineStr">
        <is>
          <t>dramaclips0364</t>
        </is>
      </c>
      <c r="S582" t="inlineStr">
        <is>
          <t>He says she must learn to walk, talk, and sit like high society—but her past may destroy every lesson. ✨🖤 🌟 Continue the story here 👉 Find the full series on “ReelShort” 🔍 Look up “4717815” ✨ #ShortDrama #CinderellaStory #HighSociety #ReelShort</t>
        </is>
      </c>
    </row>
    <row r="583" ht="25.5" customHeight="1">
      <c r="A583" t="inlineStr">
        <is>
          <t>7688544781189860621</t>
        </is>
      </c>
      <c r="B583" s="3">
        <v>46289.10208333333</v>
      </c>
      <c r="C583" t="inlineStr">
        <is>
          <t>lthung263</t>
        </is>
      </c>
      <c r="D583" s="4">
        <v>46303</v>
      </c>
      <c r="E583" s="3">
        <v>46303.437210648146</v>
      </c>
      <c r="F583" s="2" t="str">
        <f>=HYPERLINK("https://www.tiktok.com/@lthung263/video/7688544781189860621", "https://www.tiktok.com/@lthung263/video/7688544781189860621")</f>
        <v>https://www.tiktok.com/@lthung263/video/7688544781189860621</v>
      </c>
      <c r="G583">
        <v>15200</v>
      </c>
      <c r="H583">
        <v>131</v>
      </c>
      <c r="I583">
        <v>0</v>
      </c>
      <c r="J583">
        <v>36</v>
      </c>
      <c r="K583">
        <v>3</v>
      </c>
      <c r="L583" t="inlineStr">
        <is>
          <t>short-drama</t>
        </is>
      </c>
      <c r="M583" t="inlineStr">
        <is>
          <t>complete</t>
        </is>
      </c>
      <c r="N583"/>
      <c r="O583" t="inlineStr">
        <is>
          <t>SDRUN-20261008-102852</t>
        </is>
      </c>
      <c r="P583" s="3">
        <v>46303.546585648146</v>
      </c>
      <c r="Q583" t="inlineStr">
        <is>
          <t>SR-000612</t>
        </is>
      </c>
      <c r="R583" t="inlineStr">
        <is>
          <t>Flexlthung</t>
        </is>
      </c>
      <c r="S583" t="inlineStr">
        <is>
          <t>Part 2 | Kiss the Vampire or Die One desperate kiss saves her life, but Professor Nolan sees through her fake confession. Now he promises that their next encounter will end with his fangs at her throat. ✨ Download the ReelShort app. 👉 Copy the code [4765299] and search it. #Drama #ShortDrama #VampireRomance #EnemiesToLovers #DarkRomance</t>
        </is>
      </c>
    </row>
    <row r="584" ht="25.5" customHeight="1">
      <c r="A584" t="inlineStr">
        <is>
          <t>7688255195620396318</t>
        </is>
      </c>
      <c r="B584" s="3">
        <v>46289.114583333336</v>
      </c>
      <c r="C584" t="inlineStr">
        <is>
          <t>shirley5278789</t>
        </is>
      </c>
      <c r="D584" s="4">
        <v>46303</v>
      </c>
      <c r="E584" s="3">
        <v>46303.437210648146</v>
      </c>
      <c r="F584" s="2" t="str">
        <f>=HYPERLINK("https://www.tiktok.com/@shirley5278789/video/7688255195620396318", "https://www.tiktok.com/@shirley5278789/video/7688255195620396318")</f>
        <v>https://www.tiktok.com/@shirley5278789/video/7688255195620396318</v>
      </c>
      <c r="G584">
        <v>2912</v>
      </c>
      <c r="H584">
        <v>9</v>
      </c>
      <c r="I584">
        <v>0</v>
      </c>
      <c r="J584">
        <v>2</v>
      </c>
      <c r="K584">
        <v>1</v>
      </c>
      <c r="L584" t="inlineStr">
        <is>
          <t>short-drama</t>
        </is>
      </c>
      <c r="M584" t="inlineStr">
        <is>
          <t>complete</t>
        </is>
      </c>
      <c r="N584"/>
      <c r="O584" t="inlineStr">
        <is>
          <t>SDRUN-20261008-102852</t>
        </is>
      </c>
      <c r="P584" s="3">
        <v>46303.546585648146</v>
      </c>
      <c r="Q584" t="inlineStr">
        <is>
          <t>SR-000737</t>
        </is>
      </c>
      <c r="R584" t="inlineStr">
        <is>
          <t>shirley5278789</t>
        </is>
      </c>
      <c r="S584" t="inlineStr">
        <is>
          <t>Ella intenta aclarar un rumor durante la transmisión, pero la llegada del misterioso director cambia por completo la historia. 🎥❤️ 🌟 La historia continúa 👉 Mira la serie completa en “ReelShort” 🔍 Busca el código “4756373” ✨ #Minidrama #RomanceEnDirecto #GiroInesperado #ReelShort</t>
        </is>
      </c>
    </row>
    <row r="585" ht="25.5" customHeight="1">
      <c r="A585" t="inlineStr">
        <is>
          <t>7688289013169458445</t>
        </is>
      </c>
      <c r="B585" s="3">
        <v>46289.18194444444</v>
      </c>
      <c r="C585" t="inlineStr">
        <is>
          <t>dramavault163</t>
        </is>
      </c>
      <c r="D585" s="4">
        <v>46303</v>
      </c>
      <c r="E585" s="3">
        <v>46303.437210648146</v>
      </c>
      <c r="F585" s="2" t="str">
        <f>=HYPERLINK("https://www.tiktok.com/@dramavault163/video/7688289013169458445", "https://www.tiktok.com/@dramavault163/video/7688289013169458445")</f>
        <v>https://www.tiktok.com/@dramavault163/video/7688289013169458445</v>
      </c>
      <c r="G585">
        <v>1089</v>
      </c>
      <c r="H585">
        <v>5</v>
      </c>
      <c r="I585">
        <v>0</v>
      </c>
      <c r="J585">
        <v>4</v>
      </c>
      <c r="K585">
        <v>0</v>
      </c>
      <c r="L585" t="inlineStr">
        <is>
          <t>short-drama</t>
        </is>
      </c>
      <c r="M585" t="inlineStr">
        <is>
          <t>complete</t>
        </is>
      </c>
      <c r="N585"/>
      <c r="O585" t="inlineStr">
        <is>
          <t>SDRUN-20261008-102852</t>
        </is>
      </c>
      <c r="P585" s="3">
        <v>46303.546585648146</v>
      </c>
      <c r="Q585" t="inlineStr">
        <is>
          <t>SR-000584</t>
        </is>
      </c>
      <c r="R585" t="inlineStr">
        <is>
          <t>dramavault163</t>
        </is>
      </c>
      <c r="S585" t="inlineStr">
        <is>
          <t>She walks in claiming to be the CEO’s wife—and slaps the girl who could become her stepdaughter. She has no idea whose daughter she just hurt. 😳💥 ✨ Download the DramaBox app. 👉 Copy the code [vmx48] and search it. 👀 More short dramas are waiting for you to explore. 🌈 #ShortDrama #HiddenHeiress #HiddenIdentity #DramaBox</t>
        </is>
      </c>
    </row>
    <row r="586" ht="25.5" customHeight="1">
      <c r="A586" t="inlineStr">
        <is>
          <t>7688547485307915534</t>
        </is>
      </c>
      <c r="B586" s="3">
        <v>46289.225694444445</v>
      </c>
      <c r="C586" t="inlineStr">
        <is>
          <t>nobleltcpnj</t>
        </is>
      </c>
      <c r="D586" s="4">
        <v>46303</v>
      </c>
      <c r="E586" s="3">
        <v>46303.437210648146</v>
      </c>
      <c r="F586" s="2" t="str">
        <f>=HYPERLINK("https://www.tiktok.com/@nobleltcpnj/video/7688547485307915534", "https://www.tiktok.com/@nobleltcpnj/video/7688547485307915534")</f>
        <v>https://www.tiktok.com/@nobleltcpnj/video/7688547485307915534</v>
      </c>
      <c r="G586">
        <v>466</v>
      </c>
      <c r="H586">
        <v>18</v>
      </c>
      <c r="I586">
        <v>0</v>
      </c>
      <c r="J586">
        <v>5</v>
      </c>
      <c r="K586">
        <v>0</v>
      </c>
      <c r="L586" t="inlineStr">
        <is>
          <t>short-drama</t>
        </is>
      </c>
      <c r="M586" t="inlineStr">
        <is>
          <t>complete</t>
        </is>
      </c>
      <c r="N586"/>
      <c r="O586" t="inlineStr">
        <is>
          <t>SDRUN-20261008-102852</t>
        </is>
      </c>
      <c r="P586" s="3">
        <v>46303.546585648146</v>
      </c>
      <c r="Q586" t="inlineStr">
        <is>
          <t>SR-000606</t>
        </is>
      </c>
      <c r="R586" t="inlineStr">
        <is>
          <t>Mouse glue trap</t>
        </is>
      </c>
      <c r="S586" t="inlineStr">
        <is>
          <t>Part 3 | The Wolfless Queen Rejected and stripped of everything she once treasured, Selene finally lets go. But her heartbreak awakens an ancient power—and brings a dangerous new ally to her side. ✨ Download the ReelShort app. 👉 Copy the code [4765978] and search it. #Drama #ShortDrama #WerewolfDrama #FemalePower #Revenge</t>
        </is>
      </c>
    </row>
    <row r="587" ht="25.5" customHeight="1">
      <c r="A587" t="inlineStr">
        <is>
          <t>7688548339847122190</t>
        </is>
      </c>
      <c r="B587" s="3">
        <v>46289.23263888889</v>
      </c>
      <c r="C587" t="inlineStr">
        <is>
          <t>ngphnggiang40</t>
        </is>
      </c>
      <c r="D587" s="4">
        <v>46303</v>
      </c>
      <c r="E587" s="3">
        <v>46303.437210648146</v>
      </c>
      <c r="F587" s="2" t="str">
        <f>=HYPERLINK("https://www.tiktok.com/@ngphnggiang40/video/7688548339847122190", "https://www.tiktok.com/@ngphnggiang40/video/7688548339847122190")</f>
        <v>https://www.tiktok.com/@ngphnggiang40/video/7688548339847122190</v>
      </c>
      <c r="G587">
        <v>2007</v>
      </c>
      <c r="H587">
        <v>15</v>
      </c>
      <c r="I587">
        <v>0</v>
      </c>
      <c r="J587">
        <v>3</v>
      </c>
      <c r="K587">
        <v>0</v>
      </c>
      <c r="L587" t="inlineStr">
        <is>
          <t>short-drama</t>
        </is>
      </c>
      <c r="M587" t="inlineStr">
        <is>
          <t>complete</t>
        </is>
      </c>
      <c r="N587"/>
      <c r="O587" t="inlineStr">
        <is>
          <t>SDRUN-20261008-102852</t>
        </is>
      </c>
      <c r="P587" s="3">
        <v>46303.546585648146</v>
      </c>
      <c r="Q587" t="inlineStr">
        <is>
          <t>SR-000601</t>
        </is>
      </c>
      <c r="R587" t="inlineStr">
        <is>
          <t>VoidFaic</t>
        </is>
      </c>
      <c r="S587" t="inlineStr">
        <is>
          <t>Part 3 | Seven Sins! I Claimed Them All! A mysterious guardian recognizes the token Bastian’s mother left behind and calls him her new master. Then he learns the truth: his mother is alive—and her captor will pay. ✨ Download the ReelShort app. 👉 Copy the code [4771423] and search it. #Drama #ShortDrama #FantasyDrama #HiddenIdentity #Revenge</t>
        </is>
      </c>
    </row>
    <row r="588" ht="25.5" customHeight="1">
      <c r="A588" t="inlineStr">
        <is>
          <t>7688237909916355871</t>
        </is>
      </c>
      <c r="B588" s="3">
        <v>46289.270833333336</v>
      </c>
      <c r="C588" t="inlineStr">
        <is>
          <t>jolienqaq</t>
        </is>
      </c>
      <c r="D588" s="4">
        <v>46303</v>
      </c>
      <c r="E588" s="3">
        <v>46303.437210648146</v>
      </c>
      <c r="F588" s="2" t="str">
        <f>=HYPERLINK("https://www.tiktok.com/@jolienqaq/video/7688237909916355871", "https://www.tiktok.com/@jolienqaq/video/7688237909916355871")</f>
        <v>https://www.tiktok.com/@jolienqaq/video/7688237909916355871</v>
      </c>
      <c r="G588">
        <v>561</v>
      </c>
      <c r="H588">
        <v>22</v>
      </c>
      <c r="I588">
        <v>1</v>
      </c>
      <c r="J588">
        <v>4</v>
      </c>
      <c r="K588">
        <v>0</v>
      </c>
      <c r="L588" t="inlineStr">
        <is>
          <t>short-drama</t>
        </is>
      </c>
      <c r="M588" t="inlineStr">
        <is>
          <t>complete</t>
        </is>
      </c>
      <c r="N588"/>
      <c r="O588" t="inlineStr">
        <is>
          <t>SDRUN-20261008-102852</t>
        </is>
      </c>
      <c r="P588" s="3">
        <v>46303.546585648146</v>
      </c>
      <c r="Q588" t="inlineStr">
        <is>
          <t>SR-000467</t>
        </is>
      </c>
      <c r="R588" t="inlineStr">
        <is>
          <t>jolienqaq</t>
        </is>
      </c>
      <c r="S588" t="inlineStr">
        <is>
          <t xml:space="preserve">Part 3 | Lion hearted Love Full series link in bio Fake boyfriends. One guest room. A very honest tail. 🌟 Find the full series on "kalostv" · Search "01C31C" ✨ https://link.inbeidou.cn/link/kalostv/serial/2scGeOI9/11 #BLDrama #LionHeartedLove #drama #dramaseries </t>
        </is>
      </c>
    </row>
    <row r="589" ht="25.5" customHeight="1">
      <c r="A589" t="inlineStr">
        <is>
          <t>7687940228857793805</t>
        </is>
      </c>
      <c r="B589" s="3">
        <v>46289.274305555555</v>
      </c>
      <c r="C589" t="inlineStr">
        <is>
          <t>dramaclips0364</t>
        </is>
      </c>
      <c r="D589" s="4">
        <v>46303</v>
      </c>
      <c r="E589" s="3">
        <v>46303.437210648146</v>
      </c>
      <c r="F589" s="2" t="str">
        <f>=HYPERLINK("https://www.tiktok.com/@dramaclips0364/video/7687940228857793805", "https://www.tiktok.com/@dramaclips0364/video/7687940228857793805")</f>
        <v>https://www.tiktok.com/@dramaclips0364/video/7687940228857793805</v>
      </c>
      <c r="G589">
        <v>1841</v>
      </c>
      <c r="H589">
        <v>11</v>
      </c>
      <c r="I589">
        <v>0</v>
      </c>
      <c r="J589">
        <v>1</v>
      </c>
      <c r="K589">
        <v>2</v>
      </c>
      <c r="L589" t="inlineStr">
        <is>
          <t>short-drama</t>
        </is>
      </c>
      <c r="M589" t="inlineStr">
        <is>
          <t>complete</t>
        </is>
      </c>
      <c r="N589"/>
      <c r="O589" t="inlineStr">
        <is>
          <t>SDRUN-20261008-102852</t>
        </is>
      </c>
      <c r="P589" s="3">
        <v>46303.546585648146</v>
      </c>
      <c r="Q589" t="inlineStr">
        <is>
          <t>SR-000738</t>
        </is>
      </c>
      <c r="R589" t="inlineStr">
        <is>
          <t>dramaclips0364</t>
        </is>
      </c>
      <c r="S589" t="inlineStr">
        <is>
          <t>A fire-breathing dragon destroys the battlefield—but the mysterious rider behind its eyes may be even more dangerous. 🐉🔥 🌟 Continue the story here 👉 Find the full series on “ReelShort” 🔍 Look up “4645291” ✨ #ShortDrama #DragonFantasy #EpicRomance #ReelShort</t>
        </is>
      </c>
    </row>
    <row r="590" ht="25.5" customHeight="1">
      <c r="A590" t="inlineStr">
        <is>
          <t>7688686639752809758</t>
        </is>
      </c>
      <c r="B590" s="3">
        <v>46289.27569444444</v>
      </c>
      <c r="C590" t="inlineStr">
        <is>
          <t>shirley5278789</t>
        </is>
      </c>
      <c r="D590" s="4">
        <v>46303</v>
      </c>
      <c r="E590" s="3">
        <v>46303.437210648146</v>
      </c>
      <c r="F590" s="2" t="str">
        <f>=HYPERLINK("https://www.tiktok.com/@shirley5278789/video/7688686639752809758", "https://www.tiktok.com/@shirley5278789/video/7688686639752809758")</f>
        <v>https://www.tiktok.com/@shirley5278789/video/7688686639752809758</v>
      </c>
      <c r="G590">
        <v>35900</v>
      </c>
      <c r="H590">
        <v>304</v>
      </c>
      <c r="I590">
        <v>1</v>
      </c>
      <c r="J590">
        <v>90</v>
      </c>
      <c r="K590">
        <v>18</v>
      </c>
      <c r="L590" t="inlineStr">
        <is>
          <t>short-drama</t>
        </is>
      </c>
      <c r="M590" t="inlineStr">
        <is>
          <t>complete</t>
        </is>
      </c>
      <c r="N590"/>
      <c r="O590" t="inlineStr">
        <is>
          <t>SDRUN-20261008-102852</t>
        </is>
      </c>
      <c r="P590" s="3">
        <v>46303.546585648146</v>
      </c>
      <c r="Q590" t="inlineStr">
        <is>
          <t>SR-000739</t>
        </is>
      </c>
      <c r="R590" t="inlineStr">
        <is>
          <t>shirley5278789</t>
        </is>
      </c>
      <c r="S590" t="inlineStr">
        <is>
          <t>La encerraron, la traicionaron y la culparon de un crimen que nunca cometió. Ahora la princesa Alfa solo quiere escapar. 🐺💔 🌟 Continúa la historia aquí 👉 Encuentra la serie completa en “ReelShort” 🔍 Busca “4789842” ✨ #DramaCorto #PrincesaAlfa #Traición #ReelShort</t>
        </is>
      </c>
    </row>
    <row r="591" ht="25.5" customHeight="1">
      <c r="A591" t="inlineStr">
        <is>
          <t>7688320542566321422</t>
        </is>
      </c>
      <c r="B591" s="3">
        <v>46289.28958333333</v>
      </c>
      <c r="C591" t="inlineStr">
        <is>
          <t>dramadetour0</t>
        </is>
      </c>
      <c r="D591" s="4">
        <v>46303</v>
      </c>
      <c r="E591" s="3">
        <v>46303.437210648146</v>
      </c>
      <c r="F591" s="2" t="str">
        <f>=HYPERLINK("https://www.tiktok.com/@dramadetour0/video/7688320542566321422", "https://www.tiktok.com/@dramadetour0/video/7688320542566321422")</f>
        <v>https://www.tiktok.com/@dramadetour0/video/7688320542566321422</v>
      </c>
      <c r="G591">
        <v>2279</v>
      </c>
      <c r="H591">
        <v>17</v>
      </c>
      <c r="I591">
        <v>0</v>
      </c>
      <c r="J591">
        <v>4</v>
      </c>
      <c r="K591">
        <v>0</v>
      </c>
      <c r="L591" t="inlineStr">
        <is>
          <t>short-drama</t>
        </is>
      </c>
      <c r="M591" t="inlineStr">
        <is>
          <t>complete</t>
        </is>
      </c>
      <c r="N591"/>
      <c r="O591" t="inlineStr">
        <is>
          <t>SDRUN-20261008-102852</t>
        </is>
      </c>
      <c r="P591" s="3">
        <v>46303.546585648146</v>
      </c>
      <c r="Q591" t="inlineStr">
        <is>
          <t>SR-000828</t>
        </is>
      </c>
      <c r="R591" t="inlineStr">
        <is>
          <t>dramadetour0</t>
        </is>
      </c>
      <c r="S591" t="inlineStr">
        <is>
          <t>Part 3 | My Boyfriend and His Sweetheart's Deadly Prank Full series link in bio The director demanded the key. Luke dropped it down a drain before anyone could open the door. ✨ Download the ShortMax app. 👉 Copy the code [vzg857] and search it. #ShortDrama #ShortMax #TruthRevealed #DeadlyPrank #DramaClips</t>
        </is>
      </c>
    </row>
    <row r="592" ht="25.5" customHeight="1">
      <c r="A592" t="inlineStr">
        <is>
          <t>7688289089598016782</t>
        </is>
      </c>
      <c r="B592" s="3">
        <v>46289.31041666667</v>
      </c>
      <c r="C592" t="inlineStr">
        <is>
          <t>dramavault163</t>
        </is>
      </c>
      <c r="D592" s="4">
        <v>46303</v>
      </c>
      <c r="E592" s="3">
        <v>46303.437210648146</v>
      </c>
      <c r="F592" s="2" t="str">
        <f>=HYPERLINK("https://www.tiktok.com/@dramavault163/video/7688289089598016782", "https://www.tiktok.com/@dramavault163/video/7688289089598016782")</f>
        <v>https://www.tiktok.com/@dramavault163/video/7688289089598016782</v>
      </c>
      <c r="G592">
        <v>2031</v>
      </c>
      <c r="H592">
        <v>16</v>
      </c>
      <c r="I592">
        <v>0</v>
      </c>
      <c r="J592">
        <v>7</v>
      </c>
      <c r="K592">
        <v>0</v>
      </c>
      <c r="L592" t="inlineStr">
        <is>
          <t>short-drama</t>
        </is>
      </c>
      <c r="M592" t="inlineStr">
        <is>
          <t>complete</t>
        </is>
      </c>
      <c r="N592"/>
      <c r="O592" t="inlineStr">
        <is>
          <t>SDRUN-20261008-102852</t>
        </is>
      </c>
      <c r="P592" s="3">
        <v>46303.546585648146</v>
      </c>
      <c r="Q592" t="inlineStr">
        <is>
          <t>SR-000585</t>
        </is>
      </c>
      <c r="R592" t="inlineStr">
        <is>
          <t>dramavault163</t>
        </is>
      </c>
      <c r="S592" t="inlineStr">
        <is>
          <t>They demand $300,000 and force her to call her father. Then he answers with one warning: “Don’t you dare touch my daughter.” 📞🔥 ✨ Download the DramaBox app. 👉 Copy the code [vmx48] and search it. 👀 More short dramas are waiting for you to explore. 🌈 #ShortDrama #HiddenHeiress #HiddenIdentity #DramaBox</t>
        </is>
      </c>
    </row>
    <row r="593" ht="25.5" customHeight="1">
      <c r="A593" t="inlineStr">
        <is>
          <t>7688546004542524686</t>
        </is>
      </c>
      <c r="B593" s="3">
        <v>46289.35277777778</v>
      </c>
      <c r="C593" t="inlineStr">
        <is>
          <t>lthung263</t>
        </is>
      </c>
      <c r="D593" s="4">
        <v>46303</v>
      </c>
      <c r="E593" s="3">
        <v>46303.437210648146</v>
      </c>
      <c r="F593" s="2" t="str">
        <f>=HYPERLINK("https://www.tiktok.com/@lthung263/video/7688546004542524686", "https://www.tiktok.com/@lthung263/video/7688546004542524686")</f>
        <v>https://www.tiktok.com/@lthung263/video/7688546004542524686</v>
      </c>
      <c r="G593">
        <v>12600</v>
      </c>
      <c r="H593">
        <v>81</v>
      </c>
      <c r="I593">
        <v>1</v>
      </c>
      <c r="J593">
        <v>20</v>
      </c>
      <c r="K593">
        <v>0</v>
      </c>
      <c r="L593" t="inlineStr">
        <is>
          <t>short-drama</t>
        </is>
      </c>
      <c r="M593" t="inlineStr">
        <is>
          <t>complete</t>
        </is>
      </c>
      <c r="N593"/>
      <c r="O593" t="inlineStr">
        <is>
          <t>SDRUN-20261008-102852</t>
        </is>
      </c>
      <c r="P593" s="3">
        <v>46303.546585648146</v>
      </c>
      <c r="Q593" t="inlineStr">
        <is>
          <t>SR-000613</t>
        </is>
      </c>
      <c r="R593" t="inlineStr">
        <is>
          <t>Flexlthung</t>
        </is>
      </c>
      <c r="S593" t="inlineStr">
        <is>
          <t>Part 3 | Kiss the Vampire or Die The other survivors use her as bait, certain that no one escapes Nolan’s fangs. When another hunter discovers his bite mark, he realizes she may be far more important than anyone imagined. ✨ Download the ReelShort app. 👉 Copy the code [4765299] and search it. #Drama #ShortDrama #VampireDrama #DangerousLove #Mystery</t>
        </is>
      </c>
    </row>
    <row r="594" ht="25.5" customHeight="1">
      <c r="A594" t="inlineStr">
        <is>
          <t>7688654735062109453</t>
        </is>
      </c>
      <c r="B594" s="3">
        <v>46289.41875</v>
      </c>
      <c r="C594" t="inlineStr">
        <is>
          <t>dramaclips0364</t>
        </is>
      </c>
      <c r="D594" s="4">
        <v>46303</v>
      </c>
      <c r="E594" s="3">
        <v>46303.437210648146</v>
      </c>
      <c r="F594" s="2" t="str">
        <f>=HYPERLINK("https://www.tiktok.com/@dramaclips0364/video/7688654735062109453", "https://www.tiktok.com/@dramaclips0364/video/7688654735062109453")</f>
        <v>https://www.tiktok.com/@dramaclips0364/video/7688654735062109453</v>
      </c>
      <c r="G594">
        <v>741</v>
      </c>
      <c r="H594">
        <v>6</v>
      </c>
      <c r="I594">
        <v>0</v>
      </c>
      <c r="J594">
        <v>3</v>
      </c>
      <c r="K594">
        <v>1</v>
      </c>
      <c r="L594" t="inlineStr">
        <is>
          <t>short-drama</t>
        </is>
      </c>
      <c r="M594" t="inlineStr">
        <is>
          <t>complete</t>
        </is>
      </c>
      <c r="N594"/>
      <c r="O594" t="inlineStr">
        <is>
          <t>SDRUN-20261008-102852</t>
        </is>
      </c>
      <c r="P594" s="3">
        <v>46303.546585648146</v>
      </c>
      <c r="Q594" t="inlineStr">
        <is>
          <t>SR-000740</t>
        </is>
      </c>
      <c r="R594" t="inlineStr">
        <is>
          <t>dramaclips0364</t>
        </is>
      </c>
      <c r="S594" t="inlineStr">
        <is>
          <t>She saved a noblewoman’s life, yet the royal court repays her mercy with humiliation and a cruel accusation. 💔👑 🌟 Continue the story here 👉 Find the full series on “ReelShort” 🔍 Look up “4645291” ✨ #ShortDrama #RoyalDrama #FantasyRomance #ReelShort</t>
        </is>
      </c>
    </row>
    <row r="595" ht="25.5" customHeight="1">
      <c r="A595" t="inlineStr">
        <is>
          <t>7688686573444992286</t>
        </is>
      </c>
      <c r="B595" s="3">
        <v>46289.447916666664</v>
      </c>
      <c r="C595" t="inlineStr">
        <is>
          <t>shirley5278789</t>
        </is>
      </c>
      <c r="D595" s="4">
        <v>46303</v>
      </c>
      <c r="E595" s="3">
        <v>46303.437210648146</v>
      </c>
      <c r="F595" s="2" t="str">
        <f>=HYPERLINK("https://www.tiktok.com/@shirley5278789/video/7688686573444992286", "https://www.tiktok.com/@shirley5278789/video/7688686573444992286")</f>
        <v>https://www.tiktok.com/@shirley5278789/video/7688686573444992286</v>
      </c>
      <c r="G595">
        <v>63200</v>
      </c>
      <c r="H595">
        <v>589</v>
      </c>
      <c r="I595">
        <v>3</v>
      </c>
      <c r="J595">
        <v>137</v>
      </c>
      <c r="K595">
        <v>10</v>
      </c>
      <c r="L595" t="inlineStr">
        <is>
          <t>short-drama</t>
        </is>
      </c>
      <c r="M595" t="inlineStr">
        <is>
          <t>complete</t>
        </is>
      </c>
      <c r="N595"/>
      <c r="O595" t="inlineStr">
        <is>
          <t>SDRUN-20261008-102852</t>
        </is>
      </c>
      <c r="P595" s="3">
        <v>46303.546585648146</v>
      </c>
      <c r="Q595" t="inlineStr">
        <is>
          <t>SR-000741</t>
        </is>
      </c>
      <c r="R595" t="inlineStr">
        <is>
          <t>shirley5278789</t>
        </is>
      </c>
      <c r="S595" t="inlineStr">
        <is>
          <t>Su propia familia ya decidió que es culpable, mientras la verdadera enemiga sonríe frente a todos. 😨👑 🌟 Continúa la historia aquí 👉 Encuentra la serie completa en “ReelShort” 🔍 Busca “4789842” ✨ #DramaCorto #FamiliaCruel #MujerLobo #ReelShort</t>
        </is>
      </c>
    </row>
    <row r="596" ht="25.5" customHeight="1">
      <c r="A596" t="inlineStr">
        <is>
          <t>7688289497011768589</t>
        </is>
      </c>
      <c r="B596" s="3">
        <v>46289.48472222222</v>
      </c>
      <c r="C596" t="inlineStr">
        <is>
          <t>dramavault163</t>
        </is>
      </c>
      <c r="D596" s="4">
        <v>46303</v>
      </c>
      <c r="E596" s="3">
        <v>46303.437210648146</v>
      </c>
      <c r="F596" s="2" t="str">
        <f>=HYPERLINK("https://www.tiktok.com/@dramavault163/video/7688289497011768589", "https://www.tiktok.com/@dramavault163/video/7688289497011768589")</f>
        <v>https://www.tiktok.com/@dramavault163/video/7688289497011768589</v>
      </c>
      <c r="G596">
        <v>2443</v>
      </c>
      <c r="H596">
        <v>14</v>
      </c>
      <c r="I596">
        <v>0</v>
      </c>
      <c r="J596">
        <v>1</v>
      </c>
      <c r="K596">
        <v>0</v>
      </c>
      <c r="L596" t="inlineStr">
        <is>
          <t>short-drama</t>
        </is>
      </c>
      <c r="M596" t="inlineStr">
        <is>
          <t>complete</t>
        </is>
      </c>
      <c r="N596"/>
      <c r="O596" t="inlineStr">
        <is>
          <t>SDRUN-20261008-102852</t>
        </is>
      </c>
      <c r="P596" s="3">
        <v>46303.546585648146</v>
      </c>
      <c r="Q596" t="inlineStr">
        <is>
          <t>SR-000637</t>
        </is>
      </c>
      <c r="R596" t="inlineStr">
        <is>
          <t>dramavault163</t>
        </is>
      </c>
      <c r="S596" t="inlineStr">
        <is>
          <t>They demand $300,000 and force her to call her father. Then he answers with one warning: “Don’t you dare touch my daughter.” 📞🔥 ✨ Download the DramaBox app. 👉 Copy the code [vmx48] and search it. 👀 More short dramas are waiting for you to explore. 🌈 #ShortDrama #HiddenHeiress #HiddenIdentity #DramaBox</t>
        </is>
      </c>
    </row>
    <row r="597" ht="25.5" customHeight="1">
      <c r="A597" t="inlineStr">
        <is>
          <t>7688983059282038029</t>
        </is>
      </c>
      <c r="B597" s="3">
        <v>46289.604421296295</v>
      </c>
      <c r="C597" t="inlineStr">
        <is>
          <t>dramaexpedition</t>
        </is>
      </c>
      <c r="D597" s="4">
        <v>46303</v>
      </c>
      <c r="E597" s="3">
        <v>46303.437210648146</v>
      </c>
      <c r="F597" s="2" t="str">
        <f>=HYPERLINK("https://www.tiktok.com/@dramaexpedition/video/7688983059282038029", "https://www.tiktok.com/@dramaexpedition/video/7688983059282038029")</f>
        <v>https://www.tiktok.com/@dramaexpedition/video/7688983059282038029</v>
      </c>
      <c r="G597">
        <v>623</v>
      </c>
      <c r="H597">
        <v>13</v>
      </c>
      <c r="I597">
        <v>0</v>
      </c>
      <c r="J597">
        <v>1</v>
      </c>
      <c r="K597">
        <v>1</v>
      </c>
      <c r="L597" t="inlineStr">
        <is>
          <t>short-drama</t>
        </is>
      </c>
      <c r="M597" t="inlineStr">
        <is>
          <t>complete</t>
        </is>
      </c>
      <c r="N597"/>
      <c r="O597" t="inlineStr">
        <is>
          <t>SDRUN-20261008-102852</t>
        </is>
      </c>
      <c r="P597" s="3">
        <v>46303.546585648146</v>
      </c>
      <c r="Q597" t="inlineStr">
        <is>
          <t>SR-000827</t>
        </is>
      </c>
      <c r="R597" t="inlineStr">
        <is>
          <t>dramaexpedition</t>
        </is>
      </c>
      <c r="S597" t="inlineStr">
        <is>
          <t xml:space="preserve">#The7YearOldBoxingChampion </t>
        </is>
      </c>
    </row>
    <row r="598" ht="25.5" customHeight="1">
      <c r="A598" t="inlineStr">
        <is>
          <t>7688984496410053902</t>
        </is>
      </c>
      <c r="B598" s="3">
        <v>46289.607303240744</v>
      </c>
      <c r="C598" t="inlineStr">
        <is>
          <t>dramaexpedition</t>
        </is>
      </c>
      <c r="D598" s="4">
        <v>46303</v>
      </c>
      <c r="E598" s="3">
        <v>46303.437210648146</v>
      </c>
      <c r="F598" s="2" t="str">
        <f>=HYPERLINK("https://www.tiktok.com/@dramaexpedition/video/7688984496410053902", "https://www.tiktok.com/@dramaexpedition/video/7688984496410053902")</f>
        <v>https://www.tiktok.com/@dramaexpedition/video/7688984496410053902</v>
      </c>
      <c r="G598">
        <v>855</v>
      </c>
      <c r="H598">
        <v>8</v>
      </c>
      <c r="I598">
        <v>0</v>
      </c>
      <c r="J598">
        <v>0</v>
      </c>
      <c r="K598">
        <v>0</v>
      </c>
      <c r="L598" t="inlineStr">
        <is>
          <t>short-drama</t>
        </is>
      </c>
      <c r="M598" t="inlineStr">
        <is>
          <t>complete</t>
        </is>
      </c>
      <c r="N598"/>
      <c r="O598" t="inlineStr">
        <is>
          <t>SDRUN-20261008-102852</t>
        </is>
      </c>
      <c r="P598" s="3">
        <v>46303.546585648146</v>
      </c>
      <c r="Q598" t="inlineStr">
        <is>
          <t>SR-000826</t>
        </is>
      </c>
      <c r="R598" t="inlineStr">
        <is>
          <t>dramaexpedition</t>
        </is>
      </c>
      <c r="S598" t="inlineStr">
        <is>
          <t xml:space="preserve">#The7YearOldBoxingChampion  Part 1 | The 7-Year-Old Boxing Champion An aging champion dies after losing his title. He bargains for one more life—and wakes up with a child's hands. ✨ Download the MoboReels app. 👉 Copy [266CXP] and search it. #drama #MoboReels #BoxingChampion #Reborn </t>
        </is>
      </c>
    </row>
    <row r="599" ht="25.5" customHeight="1">
      <c r="A599" t="inlineStr">
        <is>
          <t>7688687201470696734</t>
        </is>
      </c>
      <c r="B599" s="3">
        <v>46289.60833333333</v>
      </c>
      <c r="C599" t="inlineStr">
        <is>
          <t>shirley5278789</t>
        </is>
      </c>
      <c r="D599" s="4">
        <v>46303</v>
      </c>
      <c r="E599" s="3">
        <v>46303.437210648146</v>
      </c>
      <c r="F599" s="2" t="str">
        <f>=HYPERLINK("https://www.tiktok.com/@shirley5278789/video/7688687201470696734", "https://www.tiktok.com/@shirley5278789/video/7688687201470696734")</f>
        <v>https://www.tiktok.com/@shirley5278789/video/7688687201470696734</v>
      </c>
      <c r="G599">
        <v>36500</v>
      </c>
      <c r="H599">
        <v>311</v>
      </c>
      <c r="I599">
        <v>1</v>
      </c>
      <c r="J599">
        <v>46</v>
      </c>
      <c r="K599">
        <v>5</v>
      </c>
      <c r="L599" t="inlineStr">
        <is>
          <t>short-drama</t>
        </is>
      </c>
      <c r="M599" t="inlineStr">
        <is>
          <t>complete</t>
        </is>
      </c>
      <c r="N599"/>
      <c r="O599" t="inlineStr">
        <is>
          <t>SDRUN-20261008-102852</t>
        </is>
      </c>
      <c r="P599" s="3">
        <v>46303.546585648146</v>
      </c>
      <c r="Q599" t="inlineStr">
        <is>
          <t>SR-000742</t>
        </is>
      </c>
      <c r="R599" t="inlineStr">
        <is>
          <t>shirley5278789</t>
        </is>
      </c>
      <c r="S599" t="inlineStr">
        <is>
          <t>La trataron como una sirvienta durante años, pero una confesión revela quién la protegió cuando nadie más quiso hacerlo. 🥺🌙 🌟 Continúa la historia aquí 👉 Encuentra la serie completa en “ReelShort” 🔍 Busca “4789842” ✨ #DramaCorto #VerdadOculta #IdentidadSecreta #ReelShort</t>
        </is>
      </c>
    </row>
    <row r="600" ht="25.5" customHeight="1">
      <c r="A600" t="inlineStr">
        <is>
          <t>7687945411180514574</t>
        </is>
      </c>
      <c r="B600" s="3">
        <v>46289.611805555556</v>
      </c>
      <c r="C600" t="inlineStr">
        <is>
          <t>dramaclips0364</t>
        </is>
      </c>
      <c r="D600" s="4">
        <v>46303</v>
      </c>
      <c r="E600" s="3">
        <v>46303.437210648146</v>
      </c>
      <c r="F600" s="2" t="str">
        <f>=HYPERLINK("https://www.tiktok.com/@dramaclips0364/video/7687945411180514574", "https://www.tiktok.com/@dramaclips0364/video/7687945411180514574")</f>
        <v>https://www.tiktok.com/@dramaclips0364/video/7687945411180514574</v>
      </c>
      <c r="G600">
        <v>442</v>
      </c>
      <c r="H600">
        <v>1</v>
      </c>
      <c r="I600">
        <v>0</v>
      </c>
      <c r="J600">
        <v>2</v>
      </c>
      <c r="K600">
        <v>1</v>
      </c>
      <c r="L600" t="inlineStr">
        <is>
          <t>short-drama</t>
        </is>
      </c>
      <c r="M600" t="inlineStr">
        <is>
          <t>complete</t>
        </is>
      </c>
      <c r="N600"/>
      <c r="O600" t="inlineStr">
        <is>
          <t>SDRUN-20261008-102852</t>
        </is>
      </c>
      <c r="P600" s="3">
        <v>46303.546585648146</v>
      </c>
      <c r="Q600" t="inlineStr">
        <is>
          <t>SR-000743</t>
        </is>
      </c>
      <c r="R600" t="inlineStr">
        <is>
          <t>dramaclips0364</t>
        </is>
      </c>
      <c r="S600" t="inlineStr">
        <is>
          <t>They reveal she is the kingdom’s heir—and bind her to a marriage with the one man she never expected. 😳🐉 🌟 Continue the story here 👉 Find the full series on “ReelShort” 🔍 Look up “4645291” ✨ #ShortDrama #SecretHeir #ForcedMarriage #ReelShort</t>
        </is>
      </c>
    </row>
    <row r="601" ht="25.5" customHeight="1">
      <c r="A601" t="inlineStr">
        <is>
          <t>7688999528518765854</t>
        </is>
      </c>
      <c r="B601" s="3">
        <v>46289.64623842593</v>
      </c>
      <c r="C601" t="inlineStr">
        <is>
          <t>plottwistclips11</t>
        </is>
      </c>
      <c r="D601" s="4">
        <v>46303</v>
      </c>
      <c r="E601" s="3">
        <v>46303.437210648146</v>
      </c>
      <c r="F601" s="2" t="str">
        <f>=HYPERLINK("https://www.tiktok.com/@plottwistclips11/video/7688999528518765854", "https://www.tiktok.com/@plottwistclips11/video/7688999528518765854")</f>
        <v>https://www.tiktok.com/@plottwistclips11/video/7688999528518765854</v>
      </c>
      <c r="G601">
        <v>2869</v>
      </c>
      <c r="H601">
        <v>8</v>
      </c>
      <c r="I601">
        <v>0</v>
      </c>
      <c r="J601">
        <v>3</v>
      </c>
      <c r="K601">
        <v>1</v>
      </c>
      <c r="L601" t="inlineStr">
        <is>
          <t>short-drama</t>
        </is>
      </c>
      <c r="M601" t="inlineStr">
        <is>
          <t>complete</t>
        </is>
      </c>
      <c r="N601"/>
      <c r="O601" t="inlineStr">
        <is>
          <t>SDRUN-20261008-102852</t>
        </is>
      </c>
      <c r="P601" s="3">
        <v>46303.546585648146</v>
      </c>
      <c r="Q601" t="inlineStr">
        <is>
          <t>SR-000675</t>
        </is>
      </c>
      <c r="R601" t="inlineStr">
        <is>
          <t>plottwistclips11</t>
        </is>
      </c>
      <c r="S601" t="inlineStr">
        <is>
          <t>#The7YearOldBoxingChampion  One question exposes the young fighter’s secret: his father was the legendary champion Tommy Moss. 👀🏆 ✨ Download the MoboReels app. 👉 Copy the code [265RPU] and search it. 👀 A huge number of short dramas are waiting for you to explore. 🌈 #ShortDrama #HiddenIdentity #SecretLegacy #MoboReels</t>
        </is>
      </c>
    </row>
    <row r="602" ht="25.5" customHeight="1">
      <c r="A602" t="inlineStr">
        <is>
          <t>7688999743657119007</t>
        </is>
      </c>
      <c r="B602" s="3">
        <v>46289.647372685184</v>
      </c>
      <c r="C602" t="inlineStr">
        <is>
          <t>plottwistclips11</t>
        </is>
      </c>
      <c r="D602" s="4">
        <v>46303</v>
      </c>
      <c r="E602" s="3">
        <v>46303.437210648146</v>
      </c>
      <c r="F602" s="2" t="str">
        <f>=HYPERLINK("https://www.tiktok.com/@plottwistclips11/video/7688999743657119007", "https://www.tiktok.com/@plottwistclips11/video/7688999743657119007")</f>
        <v>https://www.tiktok.com/@plottwistclips11/video/7688999743657119007</v>
      </c>
      <c r="G602">
        <v>125</v>
      </c>
      <c r="H602">
        <v>2</v>
      </c>
      <c r="I602">
        <v>0</v>
      </c>
      <c r="J602">
        <v>0</v>
      </c>
      <c r="K602">
        <v>0</v>
      </c>
      <c r="L602" t="inlineStr">
        <is>
          <t>short-drama</t>
        </is>
      </c>
      <c r="M602" t="inlineStr">
        <is>
          <t>complete</t>
        </is>
      </c>
      <c r="N602"/>
      <c r="O602" t="inlineStr">
        <is>
          <t>SDRUN-20261008-102852</t>
        </is>
      </c>
      <c r="P602" s="3">
        <v>46303.546585648146</v>
      </c>
      <c r="Q602" t="inlineStr">
        <is>
          <t>SR-000676</t>
        </is>
      </c>
      <c r="R602" t="inlineStr">
        <is>
          <t>plottwistclips11</t>
        </is>
      </c>
      <c r="S602" t="inlineStr">
        <is>
          <t>#The7YearOldBoxingChampion  Everyone laughs when the gang brings in a tiny fighter—but losing tonight could cost them all of Brooklyn. 😤🔥 ✨ Download the MoboReels app. 👉 Copy the code [265RPU] and search it. 👀 A huge number of short dramas are waiting for you to explore. 🌈 #ShortDrama #UndergroundDrama #UnderdogHero #MoboReels</t>
        </is>
      </c>
    </row>
    <row r="603" ht="25.5" customHeight="1">
      <c r="A603" t="inlineStr">
        <is>
          <t>7689000798474292510</t>
        </is>
      </c>
      <c r="B603" s="3">
        <v>46289.64980324074</v>
      </c>
      <c r="C603" t="inlineStr">
        <is>
          <t>plottwistclips11</t>
        </is>
      </c>
      <c r="D603" s="4">
        <v>46303</v>
      </c>
      <c r="E603" s="3">
        <v>46303.437210648146</v>
      </c>
      <c r="F603" s="2" t="str">
        <f>=HYPERLINK("https://www.tiktok.com/@plottwistclips11/video/7689000798474292510", "https://www.tiktok.com/@plottwistclips11/video/7689000798474292510")</f>
        <v>https://www.tiktok.com/@plottwistclips11/video/7689000798474292510</v>
      </c>
      <c r="G603">
        <v>166</v>
      </c>
      <c r="H603">
        <v>1</v>
      </c>
      <c r="I603">
        <v>0</v>
      </c>
      <c r="J603">
        <v>1</v>
      </c>
      <c r="K603">
        <v>0</v>
      </c>
      <c r="L603" t="inlineStr">
        <is>
          <t>short-drama</t>
        </is>
      </c>
      <c r="M603" t="inlineStr">
        <is>
          <t>complete</t>
        </is>
      </c>
      <c r="N603"/>
      <c r="O603" t="inlineStr">
        <is>
          <t>SDRUN-20261008-102852</t>
        </is>
      </c>
      <c r="P603" s="3">
        <v>46303.546585648146</v>
      </c>
      <c r="Q603" t="inlineStr">
        <is>
          <t>SR-000677</t>
        </is>
      </c>
      <c r="R603" t="inlineStr">
        <is>
          <t>plottwistclips11</t>
        </is>
      </c>
      <c r="S603" t="inlineStr">
        <is>
          <t>#The7YearOldBoxingChampion  One impossible result shocks the entire room—and reveals that two even stronger opponents are waiting. 😱🥊 ✨ Download the MoboReels app. 👉 Copy the code [265RPU] and search it. 👀 A huge number of short dramas are waiting for you to explore. 🌈 #ShortDrama #PlotTwist #ChampionStory #MoboReels</t>
        </is>
      </c>
    </row>
    <row r="604" ht="25.5" customHeight="1">
      <c r="A604" t="inlineStr">
        <is>
          <t>7689029256080264462</t>
        </is>
      </c>
      <c r="B604" s="3">
        <v>46289.763194444444</v>
      </c>
      <c r="C604" t="inlineStr">
        <is>
          <t>dramaflick00</t>
        </is>
      </c>
      <c r="D604" s="4">
        <v>46303</v>
      </c>
      <c r="E604" s="3">
        <v>46303.437210648146</v>
      </c>
      <c r="F604" s="2" t="str">
        <f>=HYPERLINK("https://www.tiktok.com/@dramaflick00/video/7689029256080264462", "https://www.tiktok.com/@dramaflick00/video/7689029256080264462")</f>
        <v>https://www.tiktok.com/@dramaflick00/video/7689029256080264462</v>
      </c>
      <c r="G604">
        <v>191</v>
      </c>
      <c r="H604">
        <v>3</v>
      </c>
      <c r="I604">
        <v>0</v>
      </c>
      <c r="J604">
        <v>2</v>
      </c>
      <c r="K604">
        <v>0</v>
      </c>
      <c r="L604" t="inlineStr">
        <is>
          <t>short-drama</t>
        </is>
      </c>
      <c r="M604" t="inlineStr">
        <is>
          <t>complete</t>
        </is>
      </c>
      <c r="N604"/>
      <c r="O604" t="inlineStr">
        <is>
          <t>SDRUN-20261008-102852</t>
        </is>
      </c>
      <c r="P604" s="3">
        <v>46303.546585648146</v>
      </c>
      <c r="Q604" t="inlineStr">
        <is>
          <t>SR-000744</t>
        </is>
      </c>
      <c r="R604" t="inlineStr">
        <is>
          <t>dramaflick00</t>
        </is>
      </c>
      <c r="S604" t="inlineStr">
        <is>
          <t>Her billionaire boss needs a wife to save his company—and shocks her with a proposal she never saw coming. 💍🔥 🌟 Continue the story here 👉 Find the full series on “ReelShort” 🔍 Look up “4802835” ✨ #Drama #ShortDrama #BillionaireRomance #BossRomance #ReelShort</t>
        </is>
      </c>
    </row>
    <row r="605" ht="25.5" customHeight="1">
      <c r="A605" t="inlineStr">
        <is>
          <t>7688634822381653262</t>
        </is>
      </c>
      <c r="B605" s="3">
        <v>46289.794444444444</v>
      </c>
      <c r="C605" t="inlineStr">
        <is>
          <t>nobleltcpnj</t>
        </is>
      </c>
      <c r="D605" s="4">
        <v>46303</v>
      </c>
      <c r="E605" s="3">
        <v>46303.437210648146</v>
      </c>
      <c r="F605" s="2" t="str">
        <f>=HYPERLINK("https://www.tiktok.com/@nobleltcpnj/video/7688634822381653262", "https://www.tiktok.com/@nobleltcpnj/video/7688634822381653262")</f>
        <v>https://www.tiktok.com/@nobleltcpnj/video/7688634822381653262</v>
      </c>
      <c r="G605">
        <v>440</v>
      </c>
      <c r="H605">
        <v>6</v>
      </c>
      <c r="I605">
        <v>0</v>
      </c>
      <c r="J605">
        <v>2</v>
      </c>
      <c r="K605">
        <v>0</v>
      </c>
      <c r="L605" t="inlineStr">
        <is>
          <t>short-drama</t>
        </is>
      </c>
      <c r="M605" t="inlineStr">
        <is>
          <t>complete</t>
        </is>
      </c>
      <c r="N605"/>
      <c r="O605" t="inlineStr">
        <is>
          <t>SDRUN-20261008-102852</t>
        </is>
      </c>
      <c r="P605" s="3">
        <v>46303.546585648146</v>
      </c>
      <c r="Q605" t="inlineStr">
        <is>
          <t>SR-000608</t>
        </is>
      </c>
      <c r="R605" t="inlineStr">
        <is>
          <t>Mouse glue trap</t>
        </is>
      </c>
      <c r="S605" t="inlineStr">
        <is>
          <t>Part 1 | The Prince Chooses Her Rival (Fated to the Cruel Falcon) Snow catches the prince with her rival and discovers that his love was built on pity. Now the kingdom she called home is casting her aside. ✨ Download the ReelShort app. 👉 Copy the code [4785266] and search it. #Drama #AIDrama #ShortDrama #FantasyRomance #Betrayal</t>
        </is>
      </c>
    </row>
    <row r="606" ht="25.5" customHeight="1">
      <c r="A606" t="inlineStr">
        <is>
          <t>7689057499776863518</t>
        </is>
      </c>
      <c r="B606" s="3">
        <v>46289.79881944445</v>
      </c>
      <c r="C606" t="inlineStr">
        <is>
          <t>shirley5278789</t>
        </is>
      </c>
      <c r="D606" s="4">
        <v>46303</v>
      </c>
      <c r="E606" s="3">
        <v>46303.437210648146</v>
      </c>
      <c r="F606" s="2" t="str">
        <f>=HYPERLINK("https://www.tiktok.com/@shirley5278789/video/7689057499776863518", "https://www.tiktok.com/@shirley5278789/video/7689057499776863518")</f>
        <v>https://www.tiktok.com/@shirley5278789/video/7689057499776863518</v>
      </c>
      <c r="G606">
        <v>77200</v>
      </c>
      <c r="H606">
        <v>329</v>
      </c>
      <c r="I606">
        <v>2</v>
      </c>
      <c r="J606">
        <v>61</v>
      </c>
      <c r="K606">
        <v>11</v>
      </c>
      <c r="L606" t="inlineStr">
        <is>
          <t>short-drama</t>
        </is>
      </c>
      <c r="M606" t="inlineStr">
        <is>
          <t>complete</t>
        </is>
      </c>
      <c r="N606"/>
      <c r="O606" t="inlineStr">
        <is>
          <t>SDRUN-20261008-102852</t>
        </is>
      </c>
      <c r="P606" s="3">
        <v>46303.546585648146</v>
      </c>
      <c r="Q606" t="inlineStr">
        <is>
          <t>SR-000825</t>
        </is>
      </c>
      <c r="R606" t="inlineStr">
        <is>
          <t>shirley5278789</t>
        </is>
      </c>
      <c r="S606"/>
    </row>
    <row r="607" ht="25.5" customHeight="1">
      <c r="A607" t="inlineStr">
        <is>
          <t>7689056670562995469</t>
        </is>
      </c>
      <c r="B607" s="3">
        <v>46289.81380787037</v>
      </c>
      <c r="C607" t="inlineStr">
        <is>
          <t>dramadetour0</t>
        </is>
      </c>
      <c r="D607" s="4">
        <v>46303</v>
      </c>
      <c r="E607" s="3">
        <v>46303.437210648146</v>
      </c>
      <c r="F607" s="2" t="str">
        <f>=HYPERLINK("https://www.tiktok.com/@dramadetour0/video/7689056670562995469", "https://www.tiktok.com/@dramadetour0/video/7689056670562995469")</f>
        <v>https://www.tiktok.com/@dramadetour0/video/7689056670562995469</v>
      </c>
      <c r="G607">
        <v>15500</v>
      </c>
      <c r="H607">
        <v>155</v>
      </c>
      <c r="I607">
        <v>1</v>
      </c>
      <c r="J607">
        <v>61</v>
      </c>
      <c r="K607">
        <v>6</v>
      </c>
      <c r="L607" t="inlineStr">
        <is>
          <t>short-drama</t>
        </is>
      </c>
      <c r="M607" t="inlineStr">
        <is>
          <t>complete</t>
        </is>
      </c>
      <c r="N607"/>
      <c r="O607" t="inlineStr">
        <is>
          <t>SDRUN-20261008-102852</t>
        </is>
      </c>
      <c r="P607" s="3">
        <v>46303.546585648146</v>
      </c>
      <c r="Q607" t="inlineStr">
        <is>
          <t>SR-000631</t>
        </is>
      </c>
      <c r="R607" t="inlineStr">
        <is>
          <t>dramadetour0</t>
        </is>
      </c>
      <c r="S607" t="inlineStr">
        <is>
          <t>CLIP 01 — Trapped in the vampire game 🔥 Watch the full story on ReelShort: https://reelslink.com/cps/7XNsJc 💥 Or search code 4814864 in the app. #ReelShort #ShortDrama #aidrama #VampireRomance #FantasyDrama</t>
        </is>
      </c>
    </row>
    <row r="608" ht="25.5" customHeight="1">
      <c r="A608" t="inlineStr">
        <is>
          <t>7688977963710287117</t>
        </is>
      </c>
      <c r="B608" s="3">
        <v>46289.83194444444</v>
      </c>
      <c r="C608" t="inlineStr">
        <is>
          <t>ngphnggiang40</t>
        </is>
      </c>
      <c r="D608" s="4">
        <v>46303</v>
      </c>
      <c r="E608" s="3">
        <v>46303.437210648146</v>
      </c>
      <c r="F608" s="2" t="str">
        <f>=HYPERLINK("https://www.tiktok.com/@ngphnggiang40/video/7688977963710287117", "https://www.tiktok.com/@ngphnggiang40/video/7688977963710287117")</f>
        <v>https://www.tiktok.com/@ngphnggiang40/video/7688977963710287117</v>
      </c>
      <c r="G608">
        <v>2334</v>
      </c>
      <c r="H608">
        <v>13</v>
      </c>
      <c r="I608">
        <v>1</v>
      </c>
      <c r="J608">
        <v>7</v>
      </c>
      <c r="K608">
        <v>0</v>
      </c>
      <c r="L608" t="inlineStr">
        <is>
          <t>short-drama</t>
        </is>
      </c>
      <c r="M608" t="inlineStr">
        <is>
          <t>complete</t>
        </is>
      </c>
      <c r="N608"/>
      <c r="O608" t="inlineStr">
        <is>
          <t>SDRUN-20261008-102852</t>
        </is>
      </c>
      <c r="P608" s="3">
        <v>46303.546585648146</v>
      </c>
      <c r="Q608" t="inlineStr">
        <is>
          <t>SR-000602</t>
        </is>
      </c>
      <c r="R608" t="inlineStr">
        <is>
          <t>VoidFaic</t>
        </is>
      </c>
      <c r="S608" t="inlineStr">
        <is>
          <t>Part 1 | Framed by His Own Family (Betrayed by My Wife I Return for Revenge) When Sean’s wife and son choose another man’s future over his freedom, he walks straight into a trap set by the people he trusted most. ✨ Download the ReelShort app. 👉 Copy the code [4785473] and search it. #Drama #AIDrama #ShortDrama #Betrayal #RevengeDrama</t>
        </is>
      </c>
    </row>
    <row r="609" ht="25.5" customHeight="1">
      <c r="A609" t="inlineStr">
        <is>
          <t>7688289841305488654</t>
        </is>
      </c>
      <c r="B609" s="3">
        <v>46289.84027777778</v>
      </c>
      <c r="C609" t="inlineStr">
        <is>
          <t>dramavault163</t>
        </is>
      </c>
      <c r="D609" s="4">
        <v>46303</v>
      </c>
      <c r="E609" s="3">
        <v>46303.437210648146</v>
      </c>
      <c r="F609" s="2" t="str">
        <f>=HYPERLINK("https://www.tiktok.com/@dramavault163/video/7688289841305488654", "https://www.tiktok.com/@dramavault163/video/7688289841305488654")</f>
        <v>https://www.tiktok.com/@dramavault163/video/7688289841305488654</v>
      </c>
      <c r="G609">
        <v>1894</v>
      </c>
      <c r="H609">
        <v>12</v>
      </c>
      <c r="I609">
        <v>1</v>
      </c>
      <c r="J609">
        <v>1</v>
      </c>
      <c r="K609">
        <v>0</v>
      </c>
      <c r="L609" t="inlineStr">
        <is>
          <t>short-drama</t>
        </is>
      </c>
      <c r="M609" t="inlineStr">
        <is>
          <t>complete</t>
        </is>
      </c>
      <c r="N609"/>
      <c r="O609" t="inlineStr">
        <is>
          <t>SDRUN-20261008-102852</t>
        </is>
      </c>
      <c r="P609" s="3">
        <v>46303.546585648146</v>
      </c>
      <c r="Q609" t="inlineStr">
        <is>
          <t>SR-000638</t>
        </is>
      </c>
      <c r="R609" t="inlineStr">
        <is>
          <t>dramavault163</t>
        </is>
      </c>
      <c r="S609" t="inlineStr">
        <is>
          <t>They snatch the only keepsake her mother left behind and use it to force a confession. Her father is on his way—but will he arrive in time? 💔⏳ ✨ Download the DramaBox app. 👉 Copy the code [vmx48] and search it. 👀 More short dramas are waiting for you to explore. 🌈 #ShortDrama #HiddenHeiress #HiddenIdentity #DramaBox</t>
        </is>
      </c>
    </row>
    <row r="610" ht="25.5" customHeight="1">
      <c r="A610" t="inlineStr">
        <is>
          <t>7688238638185942303</t>
        </is>
      </c>
      <c r="B610" s="3">
        <v>46289.86111111111</v>
      </c>
      <c r="C610" t="inlineStr">
        <is>
          <t>jolienqaq</t>
        </is>
      </c>
      <c r="D610" s="4">
        <v>46303</v>
      </c>
      <c r="E610" s="3">
        <v>46303.437210648146</v>
      </c>
      <c r="F610" s="2" t="str">
        <f>=HYPERLINK("https://www.tiktok.com/@jolienqaq/video/7688238638185942303", "https://www.tiktok.com/@jolienqaq/video/7688238638185942303")</f>
        <v>https://www.tiktok.com/@jolienqaq/video/7688238638185942303</v>
      </c>
      <c r="G610">
        <v>1351</v>
      </c>
      <c r="H610">
        <v>19</v>
      </c>
      <c r="I610">
        <v>0</v>
      </c>
      <c r="J610">
        <v>9</v>
      </c>
      <c r="K610">
        <v>0</v>
      </c>
      <c r="L610" t="inlineStr">
        <is>
          <t>short-drama</t>
        </is>
      </c>
      <c r="M610" t="inlineStr">
        <is>
          <t>complete</t>
        </is>
      </c>
      <c r="N610"/>
      <c r="O610" t="inlineStr">
        <is>
          <t>SDRUN-20261008-102852</t>
        </is>
      </c>
      <c r="P610" s="3">
        <v>46303.546585648146</v>
      </c>
      <c r="Q610" t="inlineStr">
        <is>
          <t>SR-000460</t>
        </is>
      </c>
      <c r="R610" t="inlineStr">
        <is>
          <t>jolienqaq</t>
        </is>
      </c>
      <c r="S610" t="inlineStr">
        <is>
          <t xml:space="preserve">Part 1 | The Stepbrother I Hate to Love Full series link in bio His rival stole his date. Then came the family dinner. ✨ ReelShort · Search "4734425" for the full series. #BLDrama #StepbrotherDrama #stepbrother #drama </t>
        </is>
      </c>
    </row>
    <row r="611" ht="25.5" customHeight="1">
      <c r="A611" t="inlineStr">
        <is>
          <t>7688984929291619598</t>
        </is>
      </c>
      <c r="B611" s="3">
        <v>46289.92152777778</v>
      </c>
      <c r="C611" t="inlineStr">
        <is>
          <t>lthung263</t>
        </is>
      </c>
      <c r="D611" s="4">
        <v>46303</v>
      </c>
      <c r="E611" s="3">
        <v>46303.437210648146</v>
      </c>
      <c r="F611" s="2" t="str">
        <f>=HYPERLINK("https://www.tiktok.com/@lthung263/video/7688984929291619598", "https://www.tiktok.com/@lthung263/video/7688984929291619598")</f>
        <v>https://www.tiktok.com/@lthung263/video/7688984929291619598</v>
      </c>
      <c r="G611">
        <v>1597</v>
      </c>
      <c r="H611">
        <v>16</v>
      </c>
      <c r="I611">
        <v>0</v>
      </c>
      <c r="J611">
        <v>6</v>
      </c>
      <c r="K611">
        <v>0</v>
      </c>
      <c r="L611" t="inlineStr">
        <is>
          <t>short-drama</t>
        </is>
      </c>
      <c r="M611" t="inlineStr">
        <is>
          <t>complete</t>
        </is>
      </c>
      <c r="N611"/>
      <c r="O611" t="inlineStr">
        <is>
          <t>SDRUN-20261008-102852</t>
        </is>
      </c>
      <c r="P611" s="3">
        <v>46303.546585648146</v>
      </c>
      <c r="Q611" t="inlineStr">
        <is>
          <t>SR-000596</t>
        </is>
      </c>
      <c r="R611" t="inlineStr">
        <is>
          <t>Flexlthung</t>
        </is>
      </c>
      <c r="S611" t="inlineStr">
        <is>
          <t>Part 1 | Sold by Her Father and Reborn (My Second Life as a Billionaire Heiress) Sold to a wealthy donor by her adoptive father, Scout learns the truth about her powerful birth family moments before death—then wakes up with a second chance. ✨ Download the ReelShort app. 👉 Copy the code [4785038] and search it. #Drama #AIDrama #ShortDrama #RebirthDrama #HiddenHeiress</t>
        </is>
      </c>
    </row>
    <row r="612" ht="25.5" customHeight="1">
      <c r="A612" t="inlineStr">
        <is>
          <t>7687945743377747214</t>
        </is>
      </c>
      <c r="B612" s="3">
        <v>46289.972916666666</v>
      </c>
      <c r="C612" t="inlineStr">
        <is>
          <t>dramaclips0364</t>
        </is>
      </c>
      <c r="D612" s="4">
        <v>46303</v>
      </c>
      <c r="E612" s="3">
        <v>46303.437210648146</v>
      </c>
      <c r="F612" s="2" t="str">
        <f>=HYPERLINK("https://www.tiktok.com/@dramaclips0364/video/7687945743377747214", "https://www.tiktok.com/@dramaclips0364/video/7687945743377747214")</f>
        <v>https://www.tiktok.com/@dramaclips0364/video/7687945743377747214</v>
      </c>
      <c r="G612">
        <v>1967</v>
      </c>
      <c r="H612">
        <v>11</v>
      </c>
      <c r="I612">
        <v>0</v>
      </c>
      <c r="J612">
        <v>2</v>
      </c>
      <c r="K612">
        <v>1</v>
      </c>
      <c r="L612" t="inlineStr">
        <is>
          <t>short-drama</t>
        </is>
      </c>
      <c r="M612" t="inlineStr">
        <is>
          <t>complete</t>
        </is>
      </c>
      <c r="N612"/>
      <c r="O612" t="inlineStr">
        <is>
          <t>SDRUN-20261008-102852</t>
        </is>
      </c>
      <c r="P612" s="3">
        <v>46303.546585648146</v>
      </c>
      <c r="Q612" t="inlineStr">
        <is>
          <t>SR-000745</t>
        </is>
      </c>
      <c r="R612" t="inlineStr">
        <is>
          <t>dramaclips0364</t>
        </is>
      </c>
      <c r="S612" t="inlineStr">
        <is>
          <t>A young dragon breaks loose and terrifies the soldiers, but one ordinary outsider can somehow command the beast. 🔥🐲 🌟 Continue the story here 👉 Find the full series on “ReelShort” 🔍 Look up “4645291” ✨ #ShortDrama #DragonRider #HiddenPower #ReelShort</t>
        </is>
      </c>
    </row>
    <row r="613" ht="25.5" customHeight="1">
      <c r="A613" t="inlineStr">
        <is>
          <t>7688687249671605534</t>
        </is>
      </c>
      <c r="B613" s="3">
        <v>46289.975</v>
      </c>
      <c r="C613" t="inlineStr">
        <is>
          <t>shirley5278789</t>
        </is>
      </c>
      <c r="D613" s="4">
        <v>46303</v>
      </c>
      <c r="E613" s="3">
        <v>46303.437210648146</v>
      </c>
      <c r="F613" s="2" t="str">
        <f>=HYPERLINK("https://www.tiktok.com/@shirley5278789/video/7688687249671605534", "https://www.tiktok.com/@shirley5278789/video/7688687249671605534")</f>
        <v>https://www.tiktok.com/@shirley5278789/video/7688687249671605534</v>
      </c>
      <c r="G613">
        <v>99000</v>
      </c>
      <c r="H613">
        <v>1090</v>
      </c>
      <c r="I613">
        <v>1</v>
      </c>
      <c r="J613">
        <v>190</v>
      </c>
      <c r="K613">
        <v>20</v>
      </c>
      <c r="L613" t="inlineStr">
        <is>
          <t>short-drama</t>
        </is>
      </c>
      <c r="M613" t="inlineStr">
        <is>
          <t>complete</t>
        </is>
      </c>
      <c r="N613"/>
      <c r="O613" t="inlineStr">
        <is>
          <t>SDRUN-20261008-102852</t>
        </is>
      </c>
      <c r="P613" s="3">
        <v>46303.546585648146</v>
      </c>
      <c r="Q613" t="inlineStr">
        <is>
          <t>SR-000746</t>
        </is>
      </c>
      <c r="R613" t="inlineStr">
        <is>
          <t>shirley5278789</t>
        </is>
      </c>
      <c r="S613" t="inlineStr">
        <is>
          <t>Obligan a la princesa Alfa a aceptar un compromiso, mientras su hermana intenta quedarse con todo lo que le pertenece. 💍🔥 🌟 Continúa la historia aquí 👉 Encuentra la serie completa en “ReelShort” 🔍 Busca “4789842” ✨ #DramaCorto #CompromisoForzado #DramaDeLobos #ReelShort</t>
        </is>
      </c>
    </row>
    <row r="614" ht="25.5" customHeight="1">
      <c r="A614" t="inlineStr">
        <is>
          <t>7689015845556587790</t>
        </is>
      </c>
      <c r="B614" s="3">
        <v>46289.986805555556</v>
      </c>
      <c r="C614" t="inlineStr">
        <is>
          <t>dramavault163</t>
        </is>
      </c>
      <c r="D614" s="4">
        <v>46303</v>
      </c>
      <c r="E614" s="3">
        <v>46303.437210648146</v>
      </c>
      <c r="F614" s="2" t="str">
        <f>=HYPERLINK("https://www.tiktok.com/@dramavault163/video/7689015845556587790", "https://www.tiktok.com/@dramavault163/video/7689015845556587790")</f>
        <v>https://www.tiktok.com/@dramavault163/video/7689015845556587790</v>
      </c>
      <c r="G614">
        <v>375</v>
      </c>
      <c r="H614">
        <v>0</v>
      </c>
      <c r="I614">
        <v>0</v>
      </c>
      <c r="J614">
        <v>2</v>
      </c>
      <c r="K614">
        <v>0</v>
      </c>
      <c r="L614" t="inlineStr">
        <is>
          <t>short-drama</t>
        </is>
      </c>
      <c r="M614" t="inlineStr">
        <is>
          <t>complete</t>
        </is>
      </c>
      <c r="N614"/>
      <c r="O614" t="inlineStr">
        <is>
          <t>SDRUN-20261008-102852</t>
        </is>
      </c>
      <c r="P614" s="3">
        <v>46303.546585648146</v>
      </c>
      <c r="Q614" t="inlineStr">
        <is>
          <t>SR-000639</t>
        </is>
      </c>
      <c r="R614" t="inlineStr">
        <is>
          <t>dramavault163</t>
        </is>
      </c>
      <c r="S614" t="inlineStr">
        <is>
          <t>They mocked him as a powerless car wash worker—until one fight exposed the man they should never have touched. Then the Black Vault queen bowed to him. 👀🐉 ✨ Download the DramaBox app. 👉 Copy the code [vnd21] and search it. 👀 More short dramas are waiting for you to explore. 🌈 #ShortDrama #TheDragonLordReturns #HiddenIdentity #DramaBox</t>
        </is>
      </c>
    </row>
    <row r="615" ht="25.5" customHeight="1">
      <c r="A615" t="inlineStr">
        <is>
          <t>7688978456599629070</t>
        </is>
      </c>
      <c r="B615" s="3">
        <v>46290.00069444445</v>
      </c>
      <c r="C615" t="inlineStr">
        <is>
          <t>ngphnggiang40</t>
        </is>
      </c>
      <c r="D615" s="4">
        <v>46303</v>
      </c>
      <c r="E615" s="3">
        <v>46303.437210648146</v>
      </c>
      <c r="F615" s="2" t="str">
        <f>=HYPERLINK("https://www.tiktok.com/@ngphnggiang40/video/7688978456599629070", "https://www.tiktok.com/@ngphnggiang40/video/7688978456599629070")</f>
        <v>https://www.tiktok.com/@ngphnggiang40/video/7688978456599629070</v>
      </c>
      <c r="G615">
        <v>1306</v>
      </c>
      <c r="H615">
        <v>17</v>
      </c>
      <c r="I615">
        <v>0</v>
      </c>
      <c r="J615">
        <v>3</v>
      </c>
      <c r="K615">
        <v>0</v>
      </c>
      <c r="L615" t="inlineStr">
        <is>
          <t>short-drama</t>
        </is>
      </c>
      <c r="M615" t="inlineStr">
        <is>
          <t>complete</t>
        </is>
      </c>
      <c r="N615"/>
      <c r="O615" t="inlineStr">
        <is>
          <t>SDRUN-20261008-102852</t>
        </is>
      </c>
      <c r="P615" s="3">
        <v>46303.546585648146</v>
      </c>
      <c r="Q615" t="inlineStr">
        <is>
          <t>SR-000429</t>
        </is>
      </c>
      <c r="R615" t="inlineStr">
        <is>
          <t>VoidFaic</t>
        </is>
      </c>
      <c r="S615" t="inlineStr">
        <is>
          <t>Part 2 | Betrayed in Court (Betrayed by My Wife I Return for Revenge) Sean begs his wife to reveal the truth, but her silence seals his fate. In the end, his freedom means less to her than another man’s career. ✨ Download the ReelShort app. 👉 Copy the code [4785473] and search it. #Drama #AIDrama #ShortDrama #FamilyBetrayal #EmotionalDrama</t>
        </is>
      </c>
    </row>
    <row r="616" ht="25.5" customHeight="1">
      <c r="A616" t="inlineStr">
        <is>
          <t>7688634300312423693</t>
        </is>
      </c>
      <c r="B616" s="3">
        <v>46290.00347222222</v>
      </c>
      <c r="C616" t="inlineStr">
        <is>
          <t>nobleltcpnj</t>
        </is>
      </c>
      <c r="D616" s="4">
        <v>46303</v>
      </c>
      <c r="E616" s="3">
        <v>46303.437210648146</v>
      </c>
      <c r="F616" s="2" t="str">
        <f>=HYPERLINK("https://www.tiktok.com/@nobleltcpnj/video/7688634300312423693", "https://www.tiktok.com/@nobleltcpnj/video/7688634300312423693")</f>
        <v>https://www.tiktok.com/@nobleltcpnj/video/7688634300312423693</v>
      </c>
      <c r="G616">
        <v>313</v>
      </c>
      <c r="H616">
        <v>1</v>
      </c>
      <c r="I616">
        <v>0</v>
      </c>
      <c r="J616">
        <v>1</v>
      </c>
      <c r="K616">
        <v>0</v>
      </c>
      <c r="L616" t="inlineStr">
        <is>
          <t>short-drama</t>
        </is>
      </c>
      <c r="M616" t="inlineStr">
        <is>
          <t>complete</t>
        </is>
      </c>
      <c r="N616"/>
      <c r="O616" t="inlineStr">
        <is>
          <t>SDRUN-20261008-102852</t>
        </is>
      </c>
      <c r="P616" s="3">
        <v>46303.546585648146</v>
      </c>
      <c r="Q616" t="inlineStr">
        <is>
          <t>SR-000609</t>
        </is>
      </c>
      <c r="R616" t="inlineStr">
        <is>
          <t>Mouse glue trap</t>
        </is>
      </c>
      <c r="S616" t="inlineStr">
        <is>
          <t>Part 2 | Saved by the Enemy Falcon (Fated to the Cruel Falcon) When the Bunny Kingdom falls, Snow is rescued by the enemy she fears most. But the cruel Falcon King may be her only chance to survive. ✨ Download the ReelShort app. 👉 Copy the code [4785266] and search it. #Drama #AIDrama #ShortDrama #FantasyDrama #EnemiesToLovers</t>
        </is>
      </c>
    </row>
    <row r="617" ht="25.5" customHeight="1">
      <c r="A617" t="inlineStr">
        <is>
          <t>7689029563715718414</t>
        </is>
      </c>
      <c r="B617" s="3">
        <v>46290.02013888889</v>
      </c>
      <c r="C617" t="inlineStr">
        <is>
          <t>dramaflick00</t>
        </is>
      </c>
      <c r="D617" s="4">
        <v>46303</v>
      </c>
      <c r="E617" s="3">
        <v>46303.437210648146</v>
      </c>
      <c r="F617" s="2" t="str">
        <f>=HYPERLINK("https://www.tiktok.com/@dramaflick00/video/7689029563715718414", "https://www.tiktok.com/@dramaflick00/video/7689029563715718414")</f>
        <v>https://www.tiktok.com/@dramaflick00/video/7689029563715718414</v>
      </c>
      <c r="G617">
        <v>109</v>
      </c>
      <c r="H617">
        <v>3</v>
      </c>
      <c r="I617">
        <v>0</v>
      </c>
      <c r="J617">
        <v>0</v>
      </c>
      <c r="K617">
        <v>0</v>
      </c>
      <c r="L617" t="inlineStr">
        <is>
          <t>short-drama</t>
        </is>
      </c>
      <c r="M617" t="inlineStr">
        <is>
          <t>complete</t>
        </is>
      </c>
      <c r="N617"/>
      <c r="O617" t="inlineStr">
        <is>
          <t>SDRUN-20261008-102852</t>
        </is>
      </c>
      <c r="P617" s="3">
        <v>46303.546585648146</v>
      </c>
      <c r="Q617" t="inlineStr">
        <is>
          <t>SR-000747</t>
        </is>
      </c>
      <c r="R617" t="inlineStr">
        <is>
          <t>dramaflick00</t>
        </is>
      </c>
      <c r="S617" t="inlineStr">
        <is>
          <t>Her family tries to sell her to an old millionaire, but she has one secret they never expected: she is already married. 😳 🌟 Continue the story here 👉 Find the full series on “ReelShort” 🔍 Look up “4802835” ✨ #Drama #ShortDrama #SecretMarriage #FamilyDrama #ReelShort</t>
        </is>
      </c>
    </row>
    <row r="618" ht="25.5" customHeight="1">
      <c r="A618" t="inlineStr">
        <is>
          <t>7689056608906661133</t>
        </is>
      </c>
      <c r="B618" s="3">
        <v>46290.020833333336</v>
      </c>
      <c r="C618" t="inlineStr">
        <is>
          <t>dramadetour0</t>
        </is>
      </c>
      <c r="D618" s="4">
        <v>46303</v>
      </c>
      <c r="E618" s="3">
        <v>46303.437210648146</v>
      </c>
      <c r="F618" s="2" t="str">
        <f>=HYPERLINK("https://www.tiktok.com/@dramadetour0/video/7689056608906661133", "https://www.tiktok.com/@dramadetour0/video/7689056608906661133")</f>
        <v>https://www.tiktok.com/@dramadetour0/video/7689056608906661133</v>
      </c>
      <c r="G618">
        <v>54900</v>
      </c>
      <c r="H618">
        <v>377</v>
      </c>
      <c r="I618">
        <v>1</v>
      </c>
      <c r="J618">
        <v>208</v>
      </c>
      <c r="K618">
        <v>14</v>
      </c>
      <c r="L618" t="inlineStr">
        <is>
          <t>short-drama</t>
        </is>
      </c>
      <c r="M618" t="inlineStr">
        <is>
          <t>complete</t>
        </is>
      </c>
      <c r="N618"/>
      <c r="O618" t="inlineStr">
        <is>
          <t>SDRUN-20261008-102852</t>
        </is>
      </c>
      <c r="P618" s="3">
        <v>46303.546585648146</v>
      </c>
      <c r="Q618" t="inlineStr">
        <is>
          <t>SR-000632</t>
        </is>
      </c>
      <c r="R618" t="inlineStr">
        <is>
          <t>dramadetour0</t>
        </is>
      </c>
      <c r="S618" t="inlineStr">
        <is>
          <t>CLIP 02 — Trapped in the vampire game 🔥 Watch the full story on ReelShort: https://reelslink.com/cps/7XNsJc 💥 Or search code 4814864 in the app. #ReelShort #ShortDrama #aidrama #VampireRomance #FantasyDrama</t>
        </is>
      </c>
    </row>
    <row r="619" ht="25.5" customHeight="1">
      <c r="A619" t="inlineStr">
        <is>
          <t>7688240696410541343</t>
        </is>
      </c>
      <c r="B619" s="3">
        <v>46290.11111111111</v>
      </c>
      <c r="C619" t="inlineStr">
        <is>
          <t>jolienqaq</t>
        </is>
      </c>
      <c r="D619" s="4">
        <v>46303</v>
      </c>
      <c r="E619" s="3">
        <v>46303.437210648146</v>
      </c>
      <c r="F619" s="2" t="str">
        <f>=HYPERLINK("https://www.tiktok.com/@jolienqaq/video/7688240696410541343", "https://www.tiktok.com/@jolienqaq/video/7688240696410541343")</f>
        <v>https://www.tiktok.com/@jolienqaq/video/7688240696410541343</v>
      </c>
      <c r="G619">
        <v>502</v>
      </c>
      <c r="H619">
        <v>24</v>
      </c>
      <c r="I619">
        <v>0</v>
      </c>
      <c r="J619">
        <v>7</v>
      </c>
      <c r="K619">
        <v>0</v>
      </c>
      <c r="L619" t="inlineStr">
        <is>
          <t>short-drama</t>
        </is>
      </c>
      <c r="M619" t="inlineStr">
        <is>
          <t>complete</t>
        </is>
      </c>
      <c r="N619"/>
      <c r="O619" t="inlineStr">
        <is>
          <t>SDRUN-20261008-102852</t>
        </is>
      </c>
      <c r="P619" s="3">
        <v>46303.546585648146</v>
      </c>
      <c r="Q619" t="inlineStr">
        <is>
          <t>SR-000468</t>
        </is>
      </c>
      <c r="R619" t="inlineStr">
        <is>
          <t>jolienqaq</t>
        </is>
      </c>
      <c r="S619" t="inlineStr">
        <is>
          <t xml:space="preserve">Part 2 | The Stepbrother I Hate to Love Full series link in bio One bathroom fight. One invitation neither expected. ✨ ReelShort · Search "4734425" for the full series. #BLDrama #StepbrotherDrama #drama #dramaseries </t>
        </is>
      </c>
    </row>
    <row r="620" ht="25.5" customHeight="1">
      <c r="A620" t="inlineStr">
        <is>
          <t>7688688091418070303</t>
        </is>
      </c>
      <c r="B620" s="3">
        <v>46290.11111111111</v>
      </c>
      <c r="C620" t="inlineStr">
        <is>
          <t>shirley5278789</t>
        </is>
      </c>
      <c r="D620" s="4">
        <v>46303</v>
      </c>
      <c r="E620" s="3">
        <v>46303.437210648146</v>
      </c>
      <c r="F620" s="2" t="str">
        <f>=HYPERLINK("https://www.tiktok.com/@shirley5278789/video/7688688091418070303", "https://www.tiktok.com/@shirley5278789/video/7688688091418070303")</f>
        <v>https://www.tiktok.com/@shirley5278789/video/7688688091418070303</v>
      </c>
      <c r="G620">
        <v>49600</v>
      </c>
      <c r="H620">
        <v>420</v>
      </c>
      <c r="I620">
        <v>2</v>
      </c>
      <c r="J620">
        <v>57</v>
      </c>
      <c r="K620">
        <v>1</v>
      </c>
      <c r="L620" t="inlineStr">
        <is>
          <t>short-drama</t>
        </is>
      </c>
      <c r="M620" t="inlineStr">
        <is>
          <t>complete</t>
        </is>
      </c>
      <c r="N620"/>
      <c r="O620" t="inlineStr">
        <is>
          <t>SDRUN-20261008-102852</t>
        </is>
      </c>
      <c r="P620" s="3">
        <v>46303.546585648146</v>
      </c>
      <c r="Q620" t="inlineStr">
        <is>
          <t>SR-000748</t>
        </is>
      </c>
      <c r="R620" t="inlineStr">
        <is>
          <t>shirley5278789</t>
        </is>
      </c>
      <c r="S620" t="inlineStr">
        <is>
          <t>La humillan delante de toda la manada, pero ella conoce un secreto capaz de destruir a la favorita de la familia. 👑🐺 🌟 Continúa la historia aquí 👉 Encuentra la serie completa en “ReelShort” 🔍 Busca “4789842” ✨ #DramaCorto #Venganza #SecretoFamiliar #ReelShort</t>
        </is>
      </c>
    </row>
    <row r="621" ht="25.5" customHeight="1">
      <c r="A621" t="inlineStr">
        <is>
          <t>7687946294584724750</t>
        </is>
      </c>
      <c r="B621" s="3">
        <v>46290.115277777775</v>
      </c>
      <c r="C621" t="inlineStr">
        <is>
          <t>dramaclips0364</t>
        </is>
      </c>
      <c r="D621" s="4">
        <v>46303</v>
      </c>
      <c r="E621" s="3">
        <v>46303.437210648146</v>
      </c>
      <c r="F621" s="2" t="str">
        <f>=HYPERLINK("https://www.tiktok.com/@dramaclips0364/video/7687946294584724750", "https://www.tiktok.com/@dramaclips0364/video/7687946294584724750")</f>
        <v>https://www.tiktok.com/@dramaclips0364/video/7687946294584724750</v>
      </c>
      <c r="G621">
        <v>973</v>
      </c>
      <c r="H621">
        <v>6</v>
      </c>
      <c r="I621">
        <v>0</v>
      </c>
      <c r="J621">
        <v>3</v>
      </c>
      <c r="K621">
        <v>1</v>
      </c>
      <c r="L621" t="inlineStr">
        <is>
          <t>short-drama</t>
        </is>
      </c>
      <c r="M621" t="inlineStr">
        <is>
          <t>complete</t>
        </is>
      </c>
      <c r="N621"/>
      <c r="O621" t="inlineStr">
        <is>
          <t>SDRUN-20261008-102852</t>
        </is>
      </c>
      <c r="P621" s="3">
        <v>46303.546585648146</v>
      </c>
      <c r="Q621" t="inlineStr">
        <is>
          <t>SR-000749</t>
        </is>
      </c>
      <c r="R621" t="inlineStr">
        <is>
          <t>dramaclips0364</t>
        </is>
      </c>
      <c r="S621" t="inlineStr">
        <is>
          <t>Assassins storm the castle to capture her—then his eyes turn red and the secret dragon finally awakens. ⚔️🐉 🌟 Continue the story here 👉 Find the full series on “ReelShort” 🔍 Look up “4645291” ✨ #ShortDrama #SecretDragon #FantasyAction #ReelShort</t>
        </is>
      </c>
    </row>
    <row r="622" ht="25.5" customHeight="1">
      <c r="A622" t="inlineStr">
        <is>
          <t>7688984066779090189</t>
        </is>
      </c>
      <c r="B622" s="3">
        <v>46290.12986111111</v>
      </c>
      <c r="C622" t="inlineStr">
        <is>
          <t>lthung263</t>
        </is>
      </c>
      <c r="D622" s="4">
        <v>46303</v>
      </c>
      <c r="E622" s="3">
        <v>46303.437210648146</v>
      </c>
      <c r="F622" s="2" t="str">
        <f>=HYPERLINK("https://www.tiktok.com/@lthung263/video/7688984066779090189", "https://www.tiktok.com/@lthung263/video/7688984066779090189")</f>
        <v>https://www.tiktok.com/@lthung263/video/7688984066779090189</v>
      </c>
      <c r="G622">
        <v>1457</v>
      </c>
      <c r="H622">
        <v>30</v>
      </c>
      <c r="I622">
        <v>0</v>
      </c>
      <c r="J622">
        <v>9</v>
      </c>
      <c r="K622">
        <v>0</v>
      </c>
      <c r="L622" t="inlineStr">
        <is>
          <t>short-drama</t>
        </is>
      </c>
      <c r="M622" t="inlineStr">
        <is>
          <t>complete</t>
        </is>
      </c>
      <c r="N622"/>
      <c r="O622" t="inlineStr">
        <is>
          <t>SDRUN-20261008-102852</t>
        </is>
      </c>
      <c r="P622" s="3">
        <v>46303.546585648146</v>
      </c>
      <c r="Q622" t="inlineStr">
        <is>
          <t>SR-000597</t>
        </is>
      </c>
      <c r="R622" t="inlineStr">
        <is>
          <t>Flexlthung</t>
        </is>
      </c>
      <c r="S622" t="inlineStr">
        <is>
          <t>Part 2 | She Exposes the Family on Stage (My Second Life as a Billionaire Heiress) Instead of helping her adoptive father win, Scout exposes years of abuse in front of everyone. This time, she refuses to remain their victim. ✨ Download the ReelShort app. 👉 Copy the code [4785038] and search it. #Drama #AIDrama #ShortDrama #FamilyRevenge #SecondChance</t>
        </is>
      </c>
    </row>
    <row r="623" ht="25.5" customHeight="1">
      <c r="A623" t="inlineStr">
        <is>
          <t>7689015777868975374</t>
        </is>
      </c>
      <c r="B623" s="3">
        <v>46290.19652777778</v>
      </c>
      <c r="C623" t="inlineStr">
        <is>
          <t>dramavault163</t>
        </is>
      </c>
      <c r="D623" s="4">
        <v>46303</v>
      </c>
      <c r="E623" s="3">
        <v>46303.437210648146</v>
      </c>
      <c r="F623" s="2" t="str">
        <f>=HYPERLINK("https://www.tiktok.com/@dramavault163/video/7689015777868975374", "https://www.tiktok.com/@dramavault163/video/7689015777868975374")</f>
        <v>https://www.tiktok.com/@dramavault163/video/7689015777868975374</v>
      </c>
      <c r="G623">
        <v>426</v>
      </c>
      <c r="H623">
        <v>5</v>
      </c>
      <c r="I623">
        <v>0</v>
      </c>
      <c r="J623">
        <v>1</v>
      </c>
      <c r="K623">
        <v>0</v>
      </c>
      <c r="L623" t="inlineStr">
        <is>
          <t>short-drama</t>
        </is>
      </c>
      <c r="M623" t="inlineStr">
        <is>
          <t>complete</t>
        </is>
      </c>
      <c r="N623"/>
      <c r="O623" t="inlineStr">
        <is>
          <t>SDRUN-20261008-102852</t>
        </is>
      </c>
      <c r="P623" s="3">
        <v>46303.546585648146</v>
      </c>
      <c r="Q623" t="inlineStr">
        <is>
          <t>SR-000640</t>
        </is>
      </c>
      <c r="R623" t="inlineStr">
        <is>
          <t>dramavault163</t>
        </is>
      </c>
      <c r="S623" t="inlineStr">
        <is>
          <t>He secretly planned to make his wife the CEO of Black Vault. She chose another man instead, never knowing who was behind everything she had. 💔🔥 ✨ Download the DramaBox app. 👉 Copy the code [vnd21] and search it. 👀 More short dramas are waiting for you to explore. 🌈 #ShortDrama #TheDragonLordReturns #HiddenIdentity #DramaBox</t>
        </is>
      </c>
    </row>
    <row r="624" ht="25.5" customHeight="1">
      <c r="A624" t="inlineStr">
        <is>
          <t>7688979343904640269</t>
        </is>
      </c>
      <c r="B624" s="3">
        <v>46290.20972222222</v>
      </c>
      <c r="C624" t="inlineStr">
        <is>
          <t>ngphnggiang40</t>
        </is>
      </c>
      <c r="D624" s="4">
        <v>46303</v>
      </c>
      <c r="E624" s="3">
        <v>46303.437210648146</v>
      </c>
      <c r="F624" s="2" t="str">
        <f>=HYPERLINK("https://www.tiktok.com/@ngphnggiang40/video/7688979343904640269", "https://www.tiktok.com/@ngphnggiang40/video/7688979343904640269")</f>
        <v>https://www.tiktok.com/@ngphnggiang40/video/7688979343904640269</v>
      </c>
      <c r="G624">
        <v>1143</v>
      </c>
      <c r="H624">
        <v>12</v>
      </c>
      <c r="I624">
        <v>0</v>
      </c>
      <c r="J624">
        <v>0</v>
      </c>
      <c r="K624">
        <v>0</v>
      </c>
      <c r="L624" t="inlineStr">
        <is>
          <t>short-drama</t>
        </is>
      </c>
      <c r="M624" t="inlineStr">
        <is>
          <t>complete</t>
        </is>
      </c>
      <c r="N624"/>
      <c r="O624" t="inlineStr">
        <is>
          <t>SDRUN-20261008-102852</t>
        </is>
      </c>
      <c r="P624" s="3">
        <v>46303.546585648146</v>
      </c>
      <c r="Q624" t="inlineStr">
        <is>
          <t>SR-000604</t>
        </is>
      </c>
      <c r="R624" t="inlineStr">
        <is>
          <t>VoidFaic</t>
        </is>
      </c>
      <c r="S624" t="inlineStr">
        <is>
          <t>Part 3 | The Heir Returns for Revenge (Betrayed by My Wife I Return for Revenge) After prison, Sean returns to find the man who ruined his life living in his home. But they have no idea who the real heir—and their true benefactor—is. ✨ Download the ReelShort app. 👉 Copy the code [4785473] and search it. #Drama #AIDrama #ShortDrama #Revenge #HiddenIdentity</t>
        </is>
      </c>
    </row>
    <row r="625" ht="25.5" customHeight="1">
      <c r="A625" t="inlineStr">
        <is>
          <t>7689030027471539469</t>
        </is>
      </c>
      <c r="B625" s="3">
        <v>46290.23055555556</v>
      </c>
      <c r="C625" t="inlineStr">
        <is>
          <t>dramaflick00</t>
        </is>
      </c>
      <c r="D625" s="4">
        <v>46303</v>
      </c>
      <c r="E625" s="3">
        <v>46303.437210648146</v>
      </c>
      <c r="F625" s="2" t="str">
        <f>=HYPERLINK("https://www.tiktok.com/@dramaflick00/video/7689030027471539469", "https://www.tiktok.com/@dramaflick00/video/7689030027471539469")</f>
        <v>https://www.tiktok.com/@dramaflick00/video/7689030027471539469</v>
      </c>
      <c r="G625">
        <v>671</v>
      </c>
      <c r="H625">
        <v>22</v>
      </c>
      <c r="I625">
        <v>1</v>
      </c>
      <c r="J625">
        <v>3</v>
      </c>
      <c r="K625">
        <v>0</v>
      </c>
      <c r="L625" t="inlineStr">
        <is>
          <t>short-drama</t>
        </is>
      </c>
      <c r="M625" t="inlineStr">
        <is>
          <t>complete</t>
        </is>
      </c>
      <c r="N625"/>
      <c r="O625" t="inlineStr">
        <is>
          <t>SDRUN-20261008-102852</t>
        </is>
      </c>
      <c r="P625" s="3">
        <v>46303.546585648146</v>
      </c>
      <c r="Q625" t="inlineStr">
        <is>
          <t>SR-000750</t>
        </is>
      </c>
      <c r="R625" t="inlineStr">
        <is>
          <t>dramaflick00</t>
        </is>
      </c>
      <c r="S625" t="inlineStr">
        <is>
          <t>A truck full of proposal gifts arrives—and her jealous stepsister assumes the billionaire chose her. 👀💎 🌟 Continue the story here 👉 Find the full series on “ReelShort” 🔍 Look up “4802835” ✨ #Drama #ShortDrama #BillionaireLove #JealousSister #ReelShort</t>
        </is>
      </c>
    </row>
    <row r="626" ht="25.5" customHeight="1">
      <c r="A626" t="inlineStr">
        <is>
          <t>7688637955790966030</t>
        </is>
      </c>
      <c r="B626" s="3">
        <v>46290.254166666666</v>
      </c>
      <c r="C626" t="inlineStr">
        <is>
          <t>nobleltcpnj</t>
        </is>
      </c>
      <c r="D626" s="4">
        <v>46303</v>
      </c>
      <c r="E626" s="3">
        <v>46303.437210648146</v>
      </c>
      <c r="F626" s="2" t="str">
        <f>=HYPERLINK("https://www.tiktok.com/@nobleltcpnj/video/7688637955790966030", "https://www.tiktok.com/@nobleltcpnj/video/7688637955790966030")</f>
        <v>https://www.tiktok.com/@nobleltcpnj/video/7688637955790966030</v>
      </c>
      <c r="G626">
        <v>370</v>
      </c>
      <c r="H626">
        <v>3</v>
      </c>
      <c r="I626">
        <v>0</v>
      </c>
      <c r="J626">
        <v>2</v>
      </c>
      <c r="K626">
        <v>0</v>
      </c>
      <c r="L626" t="inlineStr">
        <is>
          <t>short-drama</t>
        </is>
      </c>
      <c r="M626" t="inlineStr">
        <is>
          <t>complete</t>
        </is>
      </c>
      <c r="N626"/>
      <c r="O626" t="inlineStr">
        <is>
          <t>SDRUN-20261008-102852</t>
        </is>
      </c>
      <c r="P626" s="3">
        <v>46303.546585648146</v>
      </c>
      <c r="Q626" t="inlineStr">
        <is>
          <t>SR-000610</t>
        </is>
      </c>
      <c r="R626" t="inlineStr">
        <is>
          <t>Mouse glue trap</t>
        </is>
      </c>
      <c r="S626" t="inlineStr">
        <is>
          <t>Part 3 | Snow Faces Her Tormentors (Fated to the Cruel Falcon) Snow returns to face the herd that humiliated her and insulted her family. Just when the cruelty goes too far, the Falcon King steps in. ✨ Download the ReelShort app. 👉 Copy the code [4785266] and search it. #Drama #AIDrama #ShortDrama #FantasyDrama #Revenge</t>
        </is>
      </c>
    </row>
    <row r="627" ht="25.5" customHeight="1">
      <c r="A627" t="inlineStr">
        <is>
          <t>7689057564180401422</t>
        </is>
      </c>
      <c r="B627" s="3">
        <v>46290.275</v>
      </c>
      <c r="C627" t="inlineStr">
        <is>
          <t>dramadetour0</t>
        </is>
      </c>
      <c r="D627" s="4">
        <v>46303</v>
      </c>
      <c r="E627" s="3">
        <v>46303.437210648146</v>
      </c>
      <c r="F627" s="2" t="str">
        <f>=HYPERLINK("https://www.tiktok.com/@dramadetour0/video/7689057564180401422", "https://www.tiktok.com/@dramadetour0/video/7689057564180401422")</f>
        <v>https://www.tiktok.com/@dramadetour0/video/7689057564180401422</v>
      </c>
      <c r="G627">
        <v>31300</v>
      </c>
      <c r="H627">
        <v>166</v>
      </c>
      <c r="I627">
        <v>4</v>
      </c>
      <c r="J627">
        <v>67</v>
      </c>
      <c r="K627">
        <v>6</v>
      </c>
      <c r="L627" t="inlineStr">
        <is>
          <t>short-drama</t>
        </is>
      </c>
      <c r="M627" t="inlineStr">
        <is>
          <t>complete</t>
        </is>
      </c>
      <c r="N627"/>
      <c r="O627" t="inlineStr">
        <is>
          <t>SDRUN-20261008-102852</t>
        </is>
      </c>
      <c r="P627" s="3">
        <v>46303.546585648146</v>
      </c>
      <c r="Q627" t="inlineStr">
        <is>
          <t>SR-000633</t>
        </is>
      </c>
      <c r="R627" t="inlineStr">
        <is>
          <t>dramadetour0</t>
        </is>
      </c>
      <c r="S627" t="inlineStr">
        <is>
          <t>CLIP 03 — Kiss the Vampire or Die 🔥 Watch the full story on ReelShort: https://reelslink.com/cps/7XNsJc 💥 Or search code 4814864 in the app. #ReelShort #ShortDrama #aidrama #VampireRomance #FantasyDrama</t>
        </is>
      </c>
    </row>
    <row r="628" ht="25.5" customHeight="1">
      <c r="A628" t="inlineStr">
        <is>
          <t>7687946327606463757</t>
        </is>
      </c>
      <c r="B628" s="3">
        <v>46290.28055555555</v>
      </c>
      <c r="C628" t="inlineStr">
        <is>
          <t>dramaclips0364</t>
        </is>
      </c>
      <c r="D628" s="4">
        <v>46303</v>
      </c>
      <c r="E628" s="3">
        <v>46303.437210648146</v>
      </c>
      <c r="F628" s="2" t="str">
        <f>=HYPERLINK("https://www.tiktok.com/@dramaclips0364/video/7687946327606463757", "https://www.tiktok.com/@dramaclips0364/video/7687946327606463757")</f>
        <v>https://www.tiktok.com/@dramaclips0364/video/7687946327606463757</v>
      </c>
      <c r="G628">
        <v>686</v>
      </c>
      <c r="H628">
        <v>6</v>
      </c>
      <c r="I628">
        <v>0</v>
      </c>
      <c r="J628">
        <v>0</v>
      </c>
      <c r="K628">
        <v>1</v>
      </c>
      <c r="L628" t="inlineStr">
        <is>
          <t>short-drama</t>
        </is>
      </c>
      <c r="M628" t="inlineStr">
        <is>
          <t>complete</t>
        </is>
      </c>
      <c r="N628"/>
      <c r="O628" t="inlineStr">
        <is>
          <t>SDRUN-20261008-102852</t>
        </is>
      </c>
      <c r="P628" s="3">
        <v>46303.546585648146</v>
      </c>
      <c r="Q628" t="inlineStr">
        <is>
          <t>SR-000751</t>
        </is>
      </c>
      <c r="R628" t="inlineStr">
        <is>
          <t>dramaclips0364</t>
        </is>
      </c>
      <c r="S628" t="inlineStr">
        <is>
          <t>She recognizes the stranger who saved her, while he quietly vows to make everyone who hurt her pay. 🖤🔥 🌟 Continue the story here 👉 Find the full series on “ReelShort” 🔍 Look up “4645291” ✨ #ShortDrama #HiddenIdentity #RevengeRomance #ReelShort</t>
        </is>
      </c>
    </row>
    <row r="629" ht="25.5" customHeight="1">
      <c r="A629" t="inlineStr">
        <is>
          <t>7688985891259370766</t>
        </is>
      </c>
      <c r="B629" s="3">
        <v>46290.29722222222</v>
      </c>
      <c r="C629" t="inlineStr">
        <is>
          <t>lthung263</t>
        </is>
      </c>
      <c r="D629" s="4">
        <v>46303</v>
      </c>
      <c r="E629" s="3">
        <v>46303.437210648146</v>
      </c>
      <c r="F629" s="2" t="str">
        <f>=HYPERLINK("https://www.tiktok.com/@lthung263/video/7688985891259370766", "https://www.tiktok.com/@lthung263/video/7688985891259370766")</f>
        <v>https://www.tiktok.com/@lthung263/video/7688985891259370766</v>
      </c>
      <c r="G629">
        <v>9118</v>
      </c>
      <c r="H629">
        <v>50</v>
      </c>
      <c r="I629">
        <v>0</v>
      </c>
      <c r="J629">
        <v>26</v>
      </c>
      <c r="K629">
        <v>3</v>
      </c>
      <c r="L629" t="inlineStr">
        <is>
          <t>short-drama</t>
        </is>
      </c>
      <c r="M629" t="inlineStr">
        <is>
          <t>complete</t>
        </is>
      </c>
      <c r="N629"/>
      <c r="O629" t="inlineStr">
        <is>
          <t>SDRUN-20261008-102852</t>
        </is>
      </c>
      <c r="P629" s="3">
        <v>46303.546585648146</v>
      </c>
      <c r="Q629" t="inlineStr">
        <is>
          <t>SR-000598</t>
        </is>
      </c>
      <c r="R629" t="inlineStr">
        <is>
          <t>Flexlthung</t>
        </is>
      </c>
      <c r="S629" t="inlineStr">
        <is>
          <t>Part 3 | She Calls the Ruthless Mogul Dad (My Second Life as a Billionaire Heiress) Scout enters the ruthless Dominic Moretti’s world and calls him Dad. With only her mother’s ring and a blood test to prove the truth, everything hangs in the balance. ✨ Download the ReelShort app. 👉 Copy the code [4785038] and search it. #Drama #AIDrama #ShortDrama #BillionaireDrama #SecretHeiress</t>
        </is>
      </c>
    </row>
    <row r="630" ht="25.5" customHeight="1">
      <c r="A630" t="inlineStr">
        <is>
          <t>7688687726987726110</t>
        </is>
      </c>
      <c r="B630" s="3">
        <v>46290.302777777775</v>
      </c>
      <c r="C630" t="inlineStr">
        <is>
          <t>shirley5278789</t>
        </is>
      </c>
      <c r="D630" s="4">
        <v>46303</v>
      </c>
      <c r="E630" s="3">
        <v>46303.437210648146</v>
      </c>
      <c r="F630" s="2" t="str">
        <f>=HYPERLINK("https://www.tiktok.com/@shirley5278789/video/7688687726987726110", "https://www.tiktok.com/@shirley5278789/video/7688687726987726110")</f>
        <v>https://www.tiktok.com/@shirley5278789/video/7688687726987726110</v>
      </c>
      <c r="G630">
        <v>63300</v>
      </c>
      <c r="H630">
        <v>655</v>
      </c>
      <c r="I630">
        <v>12</v>
      </c>
      <c r="J630">
        <v>140</v>
      </c>
      <c r="K630">
        <v>19</v>
      </c>
      <c r="L630" t="inlineStr">
        <is>
          <t>short-drama</t>
        </is>
      </c>
      <c r="M630" t="inlineStr">
        <is>
          <t>complete</t>
        </is>
      </c>
      <c r="N630"/>
      <c r="O630" t="inlineStr">
        <is>
          <t>SDRUN-20261008-102852</t>
        </is>
      </c>
      <c r="P630" s="3">
        <v>46303.546585648146</v>
      </c>
      <c r="Q630" t="inlineStr">
        <is>
          <t>SR-000752</t>
        </is>
      </c>
      <c r="R630" t="inlineStr">
        <is>
          <t>shirley5278789</t>
        </is>
      </c>
      <c r="S630" t="inlineStr">
        <is>
          <t>Le exigen que se arrodille y pida perdón, pero la princesa Alfa prefiere perderlo todo antes que aceptar otra mentira. ⚔️🖤 🌟 Continúa la historia aquí 👉 Encuentra la serie completa en “ReelShort” 🔍 Busca “4789842” ✨ #DramaCorto #ReinaAlfa #NuncaSeRinde #ReelShort</t>
        </is>
      </c>
    </row>
    <row r="631" ht="25.5" customHeight="1">
      <c r="A631" t="inlineStr">
        <is>
          <t>7689016068395846926</t>
        </is>
      </c>
      <c r="B631" s="3">
        <v>46290.31736111111</v>
      </c>
      <c r="C631" t="inlineStr">
        <is>
          <t>dramavault163</t>
        </is>
      </c>
      <c r="D631" s="4">
        <v>46303</v>
      </c>
      <c r="E631" s="3">
        <v>46303.437210648146</v>
      </c>
      <c r="F631" s="2" t="str">
        <f>=HYPERLINK("https://www.tiktok.com/@dramavault163/video/7689016068395846926", "https://www.tiktok.com/@dramavault163/video/7689016068395846926")</f>
        <v>https://www.tiktok.com/@dramavault163/video/7689016068395846926</v>
      </c>
      <c r="G631">
        <v>1209</v>
      </c>
      <c r="H631">
        <v>59</v>
      </c>
      <c r="I631">
        <v>0</v>
      </c>
      <c r="J631">
        <v>45</v>
      </c>
      <c r="K631">
        <v>44</v>
      </c>
      <c r="L631" t="inlineStr">
        <is>
          <t>short-drama</t>
        </is>
      </c>
      <c r="M631" t="inlineStr">
        <is>
          <t>complete</t>
        </is>
      </c>
      <c r="N631"/>
      <c r="O631" t="inlineStr">
        <is>
          <t>SDRUN-20261008-102852</t>
        </is>
      </c>
      <c r="P631" s="3">
        <v>46303.546585648146</v>
      </c>
      <c r="Q631" t="inlineStr">
        <is>
          <t>SR-000641</t>
        </is>
      </c>
      <c r="R631" t="inlineStr">
        <is>
          <t>dramavault163</t>
        </is>
      </c>
      <c r="S631" t="inlineStr">
        <is>
          <t>They called him trash and told him to take the money and leave. The Dragon Lord walked away—with one warning they may never forget. 👑⚡ ✨ Download the DramaBox app. 👉 Copy the code [vnd21] and search it. 👀 More short dramas are waiting for you to explore. 🌈 #ShortDrama #TheDragonLordReturns #HiddenIdentity #DramaBox</t>
        </is>
      </c>
    </row>
    <row r="632" ht="25.5" customHeight="1">
      <c r="A632" t="inlineStr">
        <is>
          <t>7688676979943443726</t>
        </is>
      </c>
      <c r="B632" s="3">
        <v>46290.41736111111</v>
      </c>
      <c r="C632" t="inlineStr">
        <is>
          <t>dramaclips0364</t>
        </is>
      </c>
      <c r="D632" s="4">
        <v>46303</v>
      </c>
      <c r="E632" s="3">
        <v>46303.437210648146</v>
      </c>
      <c r="F632" s="2" t="str">
        <f>=HYPERLINK("https://www.tiktok.com/@dramaclips0364/video/7688676979943443726", "https://www.tiktok.com/@dramaclips0364/video/7688676979943443726")</f>
        <v>https://www.tiktok.com/@dramaclips0364/video/7688676979943443726</v>
      </c>
      <c r="G632">
        <v>248</v>
      </c>
      <c r="H632">
        <v>3</v>
      </c>
      <c r="I632">
        <v>0</v>
      </c>
      <c r="J632">
        <v>0</v>
      </c>
      <c r="K632">
        <v>0</v>
      </c>
      <c r="L632" t="inlineStr">
        <is>
          <t>short-drama</t>
        </is>
      </c>
      <c r="M632" t="inlineStr">
        <is>
          <t>complete</t>
        </is>
      </c>
      <c r="N632"/>
      <c r="O632" t="inlineStr">
        <is>
          <t>SDRUN-20261008-102852</t>
        </is>
      </c>
      <c r="P632" s="3">
        <v>46303.546585648146</v>
      </c>
      <c r="Q632" t="inlineStr">
        <is>
          <t>SR-000753</t>
        </is>
      </c>
      <c r="R632" t="inlineStr">
        <is>
          <t>dramaclips0364</t>
        </is>
      </c>
      <c r="S632" t="inlineStr">
        <is>
          <t>He spies on the mysterious woman next door—then sees something in her bedroom that no human could explain. 🧛‍♀️🌙 🌟 Continue the story here 👉 Find the full series on “ReelShort” 🔍 Look up “4786910” ✨ #ShortDrama #VampireRomance #Mystery #ReelShort</t>
        </is>
      </c>
    </row>
    <row r="633" ht="25.5" customHeight="1">
      <c r="A633" t="inlineStr">
        <is>
          <t>7689033540150775071</t>
        </is>
      </c>
      <c r="B633" s="3">
        <v>46290.42916666667</v>
      </c>
      <c r="C633" t="inlineStr">
        <is>
          <t>shirley5278789</t>
        </is>
      </c>
      <c r="D633" s="4">
        <v>46303</v>
      </c>
      <c r="E633" s="3">
        <v>46303.437210648146</v>
      </c>
      <c r="F633" s="2" t="str">
        <f>=HYPERLINK("https://www.tiktok.com/@shirley5278789/video/7689033540150775071", "https://www.tiktok.com/@shirley5278789/video/7689033540150775071")</f>
        <v>https://www.tiktok.com/@shirley5278789/video/7689033540150775071</v>
      </c>
      <c r="G633">
        <v>27700</v>
      </c>
      <c r="H633">
        <v>61</v>
      </c>
      <c r="I633">
        <v>1</v>
      </c>
      <c r="J633">
        <v>14</v>
      </c>
      <c r="K633">
        <v>0</v>
      </c>
      <c r="L633" t="inlineStr">
        <is>
          <t>short-drama</t>
        </is>
      </c>
      <c r="M633" t="inlineStr">
        <is>
          <t>complete</t>
        </is>
      </c>
      <c r="N633"/>
      <c r="O633" t="inlineStr">
        <is>
          <t>SDRUN-20261008-102852</t>
        </is>
      </c>
      <c r="P633" s="3">
        <v>46303.546585648146</v>
      </c>
      <c r="Q633" t="inlineStr">
        <is>
          <t>SR-000754</t>
        </is>
      </c>
      <c r="R633" t="inlineStr">
        <is>
          <t>shirley5278789</t>
        </is>
      </c>
      <c r="S633" t="inlineStr">
        <is>
          <t>Todos creen que es un simple soldado de rango E… hasta que la gobernante más poderosa le propone matrimonio. 😳⚔️ 🌟 Continúa la historia aquí 👉 Encuentra la serie completa en “ReelShort” 🔍 Busca “4800851” ✨ #Drama #DramaCorto #Romance #GiroInesperado #ReelShort</t>
        </is>
      </c>
    </row>
    <row r="634" ht="25.5" customHeight="1">
      <c r="A634" t="inlineStr">
        <is>
          <t>7689016190592716046</t>
        </is>
      </c>
      <c r="B634" s="3">
        <v>46290.47222222222</v>
      </c>
      <c r="C634" t="inlineStr">
        <is>
          <t>dramavault163</t>
        </is>
      </c>
      <c r="D634" s="4">
        <v>46303</v>
      </c>
      <c r="E634" s="3">
        <v>46303.437210648146</v>
      </c>
      <c r="F634" s="2" t="str">
        <f>=HYPERLINK("https://www.tiktok.com/@dramavault163/video/7689016190592716046", "https://www.tiktok.com/@dramavault163/video/7689016190592716046")</f>
        <v>https://www.tiktok.com/@dramavault163/video/7689016190592716046</v>
      </c>
      <c r="G634">
        <v>754</v>
      </c>
      <c r="H634">
        <v>2</v>
      </c>
      <c r="I634">
        <v>0</v>
      </c>
      <c r="J634">
        <v>0</v>
      </c>
      <c r="K634">
        <v>0</v>
      </c>
      <c r="L634" t="inlineStr">
        <is>
          <t>short-drama</t>
        </is>
      </c>
      <c r="M634" t="inlineStr">
        <is>
          <t>complete</t>
        </is>
      </c>
      <c r="N634"/>
      <c r="O634" t="inlineStr">
        <is>
          <t>SDRUN-20261008-102852</t>
        </is>
      </c>
      <c r="P634" s="3">
        <v>46303.546585648146</v>
      </c>
      <c r="Q634" t="inlineStr">
        <is>
          <t>SR-000642</t>
        </is>
      </c>
      <c r="R634" t="inlineStr">
        <is>
          <t>dramavault163</t>
        </is>
      </c>
      <c r="S634" t="inlineStr">
        <is>
          <t>Everyone else saw a car wash worker. She saw the man she had been searching for—and asked to become his wife. But first, he gave her one impossible task. 👀💍 ✨ Download the DramaBox app. 👉 Copy the code [vnd21] and search it. 👀 More short dramas are waiting for you to explore. 🌈 #ShortDrama #TheDragonLordReturns #HiddenIdentity #DramaBox</t>
        </is>
      </c>
    </row>
    <row r="635" ht="25.5" customHeight="1">
      <c r="A635" t="inlineStr">
        <is>
          <t>7689033538678656287</t>
        </is>
      </c>
      <c r="B635" s="3">
        <v>46290.59444444445</v>
      </c>
      <c r="C635" t="inlineStr">
        <is>
          <t>shirley5278789</t>
        </is>
      </c>
      <c r="D635" s="4">
        <v>46303</v>
      </c>
      <c r="E635" s="3">
        <v>46303.437210648146</v>
      </c>
      <c r="F635" s="2" t="str">
        <f>=HYPERLINK("https://www.tiktok.com/@shirley5278789/video/7689033538678656287", "https://www.tiktok.com/@shirley5278789/video/7689033538678656287")</f>
        <v>https://www.tiktok.com/@shirley5278789/video/7689033538678656287</v>
      </c>
      <c r="G635">
        <v>15600</v>
      </c>
      <c r="H635">
        <v>15</v>
      </c>
      <c r="I635">
        <v>0</v>
      </c>
      <c r="J635">
        <v>1</v>
      </c>
      <c r="K635">
        <v>0</v>
      </c>
      <c r="L635" t="inlineStr">
        <is>
          <t>short-drama</t>
        </is>
      </c>
      <c r="M635" t="inlineStr">
        <is>
          <t>complete</t>
        </is>
      </c>
      <c r="N635"/>
      <c r="O635" t="inlineStr">
        <is>
          <t>SDRUN-20261008-102852</t>
        </is>
      </c>
      <c r="P635" s="3">
        <v>46303.546585648146</v>
      </c>
      <c r="Q635" t="inlineStr">
        <is>
          <t>SR-000755</t>
        </is>
      </c>
      <c r="R635" t="inlineStr">
        <is>
          <t>shirley5278789</t>
        </is>
      </c>
      <c r="S635" t="inlineStr">
        <is>
          <t>Ella le ofrece poder, riqueza y una boda falsa… pero él la rechaza y cambia el destino de toda la ciudad. 🔥 🌟 Continúa la historia aquí 👉 Encuentra la serie completa en “ReelShort” 🔍 Busca “4800851” ✨ #Drama #DramaCorto #MatrimonioFalso #HombrePoderoso #ReelShort</t>
        </is>
      </c>
    </row>
    <row r="636" ht="25.5" customHeight="1">
      <c r="A636" t="inlineStr">
        <is>
          <t>7688676924641594637</t>
        </is>
      </c>
      <c r="B636" s="3">
        <v>46290.60208333333</v>
      </c>
      <c r="C636" t="inlineStr">
        <is>
          <t>dramaclips0364</t>
        </is>
      </c>
      <c r="D636" s="4">
        <v>46303</v>
      </c>
      <c r="E636" s="3">
        <v>46303.437210648146</v>
      </c>
      <c r="F636" s="2" t="str">
        <f>=HYPERLINK("https://www.tiktok.com/@dramaclips0364/video/7688676924641594637", "https://www.tiktok.com/@dramaclips0364/video/7688676924641594637")</f>
        <v>https://www.tiktok.com/@dramaclips0364/video/7688676924641594637</v>
      </c>
      <c r="G636">
        <v>201</v>
      </c>
      <c r="H636">
        <v>2</v>
      </c>
      <c r="I636">
        <v>0</v>
      </c>
      <c r="J636">
        <v>0</v>
      </c>
      <c r="K636">
        <v>0</v>
      </c>
      <c r="L636" t="inlineStr">
        <is>
          <t>short-drama</t>
        </is>
      </c>
      <c r="M636" t="inlineStr">
        <is>
          <t>complete</t>
        </is>
      </c>
      <c r="N636"/>
      <c r="O636" t="inlineStr">
        <is>
          <t>SDRUN-20261008-102852</t>
        </is>
      </c>
      <c r="P636" s="3">
        <v>46303.546585648146</v>
      </c>
      <c r="Q636" t="inlineStr">
        <is>
          <t>SR-000756</t>
        </is>
      </c>
      <c r="R636" t="inlineStr">
        <is>
          <t>dramaclips0364</t>
        </is>
      </c>
      <c r="S636" t="inlineStr">
        <is>
          <t>A beautiful stranger appears at his door after dark, and one broken phone pulls him deeper into her secret. 😳🖤 🌟 Continue the story here 👉 Find the full series on “ReelShort” 🔍 Look up “4786910” ✨ #ShortDrama #VampireNextDoor #DarkRomance #ReelShort</t>
        </is>
      </c>
    </row>
    <row r="637" ht="25.5" customHeight="1">
      <c r="A637" t="inlineStr">
        <is>
          <t>7689030244589784334</t>
        </is>
      </c>
      <c r="B637" s="3">
        <v>46290.60763888889</v>
      </c>
      <c r="C637" t="inlineStr">
        <is>
          <t>dramaflick00</t>
        </is>
      </c>
      <c r="D637" s="4">
        <v>46303</v>
      </c>
      <c r="E637" s="3">
        <v>46303.437210648146</v>
      </c>
      <c r="F637" s="2" t="str">
        <f>=HYPERLINK("https://www.tiktok.com/@dramaflick00/video/7689030244589784334", "https://www.tiktok.com/@dramaflick00/video/7689030244589784334")</f>
        <v>https://www.tiktok.com/@dramaflick00/video/7689030244589784334</v>
      </c>
      <c r="G637">
        <v>61</v>
      </c>
      <c r="H637">
        <v>1</v>
      </c>
      <c r="I637">
        <v>0</v>
      </c>
      <c r="J637">
        <v>1</v>
      </c>
      <c r="K637">
        <v>0</v>
      </c>
      <c r="L637" t="inlineStr">
        <is>
          <t>short-drama</t>
        </is>
      </c>
      <c r="M637" t="inlineStr">
        <is>
          <t>complete</t>
        </is>
      </c>
      <c r="N637"/>
      <c r="O637" t="inlineStr">
        <is>
          <t>SDRUN-20261008-102852</t>
        </is>
      </c>
      <c r="P637" s="3">
        <v>46303.546585648146</v>
      </c>
      <c r="Q637" t="inlineStr">
        <is>
          <t>SR-000757</t>
        </is>
      </c>
      <c r="R637" t="inlineStr">
        <is>
          <t>dramaflick00</t>
        </is>
      </c>
      <c r="S637" t="inlineStr">
        <is>
          <t>She walks in on her new husband at the worst possible moment—and their fake marriage suddenly feels very real. 😳🔥 🌟 Continue the story here 👉 Find the full series on “ReelShort” 🔍 Look up “4802835” ✨ #Drama #ShortDrama #FakeMarriage #RomanticTension #ReelShort</t>
        </is>
      </c>
    </row>
    <row r="638" ht="25.5" customHeight="1">
      <c r="A638" t="inlineStr">
        <is>
          <t>7689030546470604045</t>
        </is>
      </c>
      <c r="B638" s="3">
        <v>46290.78611111111</v>
      </c>
      <c r="C638" t="inlineStr">
        <is>
          <t>dramaflick00</t>
        </is>
      </c>
      <c r="D638" s="4">
        <v>46303</v>
      </c>
      <c r="E638" s="3">
        <v>46303.437210648146</v>
      </c>
      <c r="F638" s="2" t="str">
        <f>=HYPERLINK("https://www.tiktok.com/@dramaflick00/video/7689030546470604045", "https://www.tiktok.com/@dramaflick00/video/7689030546470604045")</f>
        <v>https://www.tiktok.com/@dramaflick00/video/7689030546470604045</v>
      </c>
      <c r="G638">
        <v>636</v>
      </c>
      <c r="H638">
        <v>12</v>
      </c>
      <c r="I638">
        <v>1</v>
      </c>
      <c r="J638">
        <v>1</v>
      </c>
      <c r="K638">
        <v>0</v>
      </c>
      <c r="L638" t="inlineStr">
        <is>
          <t>short-drama</t>
        </is>
      </c>
      <c r="M638" t="inlineStr">
        <is>
          <t>complete</t>
        </is>
      </c>
      <c r="N638"/>
      <c r="O638" t="inlineStr">
        <is>
          <t>SDRUN-20261008-102852</t>
        </is>
      </c>
      <c r="P638" s="3">
        <v>46303.546585648146</v>
      </c>
      <c r="Q638" t="inlineStr">
        <is>
          <t>SR-000758</t>
        </is>
      </c>
      <c r="R638" t="inlineStr">
        <is>
          <t>dramaflick00</t>
        </is>
      </c>
      <c r="S638" t="inlineStr">
        <is>
          <t>Her stepsister claims she is the billionaire’s fiancée—until the real wife finds his diamond ring. 💍😏 🌟 Continue the story here 👉 Find the full series on “ReelShort” 🔍 Look up “4802835” ✨ #Drama #ShortDrama #HiddenIdentity #LoveRival #ReelShort</t>
        </is>
      </c>
    </row>
    <row r="639" ht="25.5" customHeight="1">
      <c r="A639" t="inlineStr">
        <is>
          <t>7688282618210569485</t>
        </is>
      </c>
      <c r="B639" s="3">
        <v>46290.80138888889</v>
      </c>
      <c r="C639" t="inlineStr">
        <is>
          <t>nobleltcpnj</t>
        </is>
      </c>
      <c r="D639" s="4">
        <v>46303</v>
      </c>
      <c r="E639" s="3">
        <v>46303.437210648146</v>
      </c>
      <c r="F639" s="2" t="str">
        <f>=HYPERLINK("https://www.tiktok.com/@nobleltcpnj/video/7688282618210569485", "https://www.tiktok.com/@nobleltcpnj/video/7688282618210569485")</f>
        <v>https://www.tiktok.com/@nobleltcpnj/video/7688282618210569485</v>
      </c>
      <c r="G639">
        <v>613</v>
      </c>
      <c r="H639">
        <v>11</v>
      </c>
      <c r="I639">
        <v>0</v>
      </c>
      <c r="J639">
        <v>4</v>
      </c>
      <c r="K639">
        <v>1</v>
      </c>
      <c r="L639" t="inlineStr">
        <is>
          <t>short-drama</t>
        </is>
      </c>
      <c r="M639" t="inlineStr">
        <is>
          <t>complete</t>
        </is>
      </c>
      <c r="N639"/>
      <c r="O639" t="inlineStr">
        <is>
          <t>SDRUN-20261008-102852</t>
        </is>
      </c>
      <c r="P639" s="3">
        <v>46303.546585648146</v>
      </c>
      <c r="Q639" t="inlineStr">
        <is>
          <t>SR-000712</t>
        </is>
      </c>
      <c r="R639" t="inlineStr">
        <is>
          <t>Mouse glue trap</t>
        </is>
      </c>
      <c r="S639" t="inlineStr">
        <is>
          <t>Part 1 | She Could Hear the Baby Dragon Cry for Help (I Spoke Baby Dragon and Won Everyone Over) Everyone thought the little prince was simply crying—until a human girl heard him reveal the painful truth. ✨ Watch the full story on NetShort. 👉 Download NetShort here: https://link.inbeidou.cn/link/netshort/serial/215qL4XW/11 #Drama #ShortDrama #FantasyDrama #BabyDragon #OtherWorld</t>
        </is>
      </c>
    </row>
    <row r="640" ht="25.5" customHeight="1">
      <c r="A640" t="inlineStr">
        <is>
          <t>7689057952648514830</t>
        </is>
      </c>
      <c r="B640" s="3">
        <v>46290.81736111111</v>
      </c>
      <c r="C640" t="inlineStr">
        <is>
          <t>dramadetour0</t>
        </is>
      </c>
      <c r="D640" s="4">
        <v>46303</v>
      </c>
      <c r="E640" s="3">
        <v>46303.437210648146</v>
      </c>
      <c r="F640" s="2" t="str">
        <f>=HYPERLINK("https://www.tiktok.com/@dramadetour0/video/7689057952648514830", "https://www.tiktok.com/@dramadetour0/video/7689057952648514830")</f>
        <v>https://www.tiktok.com/@dramadetour0/video/7689057952648514830</v>
      </c>
      <c r="G640">
        <v>40600</v>
      </c>
      <c r="H640">
        <v>355</v>
      </c>
      <c r="I640">
        <v>3</v>
      </c>
      <c r="J640">
        <v>120</v>
      </c>
      <c r="K640">
        <v>6</v>
      </c>
      <c r="L640" t="inlineStr">
        <is>
          <t>short-drama</t>
        </is>
      </c>
      <c r="M640" t="inlineStr">
        <is>
          <t>complete</t>
        </is>
      </c>
      <c r="N640"/>
      <c r="O640" t="inlineStr">
        <is>
          <t>SDRUN-20261008-102852</t>
        </is>
      </c>
      <c r="P640" s="3">
        <v>46303.546585648146</v>
      </c>
      <c r="Q640" t="inlineStr">
        <is>
          <t>SR-000634</t>
        </is>
      </c>
      <c r="R640" t="inlineStr">
        <is>
          <t>dramadetour0</t>
        </is>
      </c>
      <c r="S640" t="inlineStr">
        <is>
          <t>CLIP 04 — Kiss the Vampire or Die 🔥 Watch the full story on ReelShort: https://reelslink.com/cps/7XNsJc 💥 Or search code 4814864 in the app. #ReelShort #ShortDrama #aidrama #VampireRomance #FantasyDrama</t>
        </is>
      </c>
    </row>
    <row r="641" ht="25.5" customHeight="1">
      <c r="A641" t="inlineStr">
        <is>
          <t>7689016413733899533</t>
        </is>
      </c>
      <c r="B641" s="3">
        <v>46290.84444444445</v>
      </c>
      <c r="C641" t="inlineStr">
        <is>
          <t>dramavault163</t>
        </is>
      </c>
      <c r="D641" s="4">
        <v>46303</v>
      </c>
      <c r="E641" s="3">
        <v>46303.437210648146</v>
      </c>
      <c r="F641" s="2" t="str">
        <f>=HYPERLINK("https://www.tiktok.com/@dramavault163/video/7689016413733899533", "https://www.tiktok.com/@dramavault163/video/7689016413733899533")</f>
        <v>https://www.tiktok.com/@dramavault163/video/7689016413733899533</v>
      </c>
      <c r="G641">
        <v>2029</v>
      </c>
      <c r="H641">
        <v>13</v>
      </c>
      <c r="I641">
        <v>0</v>
      </c>
      <c r="J641">
        <v>2</v>
      </c>
      <c r="K641">
        <v>0</v>
      </c>
      <c r="L641" t="inlineStr">
        <is>
          <t>short-drama</t>
        </is>
      </c>
      <c r="M641" t="inlineStr">
        <is>
          <t>complete</t>
        </is>
      </c>
      <c r="N641"/>
      <c r="O641" t="inlineStr">
        <is>
          <t>SDRUN-20261008-102852</t>
        </is>
      </c>
      <c r="P641" s="3">
        <v>46303.546585648146</v>
      </c>
      <c r="Q641" t="inlineStr">
        <is>
          <t>SR-000643</t>
        </is>
      </c>
      <c r="R641" t="inlineStr">
        <is>
          <t>dramavault163</t>
        </is>
      </c>
      <c r="S641" t="inlineStr">
        <is>
          <t>He promised to marry the woman who found his Dragon Sigil. She already had it—and the truth behind their connection goes back three years. 🐉💍 ✨ Download the DramaBox app. 👉 Copy the code [vnd21] and search it. 👀 More short dramas are waiting for you to explore. 🌈 #ShortDrama #TheDragonLordReturns #HiddenIdentity #DramaBox</t>
        </is>
      </c>
    </row>
    <row r="642" ht="25.5" customHeight="1">
      <c r="A642" t="inlineStr">
        <is>
          <t>7688979093395721485</t>
        </is>
      </c>
      <c r="B642" s="3">
        <v>46290.84652777778</v>
      </c>
      <c r="C642" t="inlineStr">
        <is>
          <t>ngphnggiang40</t>
        </is>
      </c>
      <c r="D642" s="4">
        <v>46303</v>
      </c>
      <c r="E642" s="3">
        <v>46303.437210648146</v>
      </c>
      <c r="F642" s="2" t="str">
        <f>=HYPERLINK("https://www.tiktok.com/@ngphnggiang40/video/7688979093395721485", "https://www.tiktok.com/@ngphnggiang40/video/7688979093395721485")</f>
        <v>https://www.tiktok.com/@ngphnggiang40/video/7688979093395721485</v>
      </c>
      <c r="G642">
        <v>6262</v>
      </c>
      <c r="H642">
        <v>39</v>
      </c>
      <c r="I642">
        <v>0</v>
      </c>
      <c r="J642">
        <v>10</v>
      </c>
      <c r="K642">
        <v>0</v>
      </c>
      <c r="L642" t="inlineStr">
        <is>
          <t>short-drama</t>
        </is>
      </c>
      <c r="M642" t="inlineStr">
        <is>
          <t>complete</t>
        </is>
      </c>
      <c r="N642"/>
      <c r="O642" t="inlineStr">
        <is>
          <t>SDRUN-20261008-102852</t>
        </is>
      </c>
      <c r="P642" s="3">
        <v>46303.546585648146</v>
      </c>
      <c r="Q642" t="inlineStr">
        <is>
          <t>SR-000623</t>
        </is>
      </c>
      <c r="R642" t="inlineStr">
        <is>
          <t>VoidFaic</t>
        </is>
      </c>
      <c r="S642" t="inlineStr">
        <is>
          <t>Part 1 | Betrayed by My Dragon, Back with Twin Phoenixes Alaric’s bonded dragon attacks him in front of everyone—just to protect another man. The wound may heal, but her betrayal changes everything. ✨ Download the ShortMax app.   👉 Copy the code [sru106] and search it. \#Drama \#ShortDrama \#FantasyDrama \#Betrayal \#DragonRomance</t>
        </is>
      </c>
    </row>
    <row r="643" ht="25.5" customHeight="1">
      <c r="A643" t="inlineStr">
        <is>
          <t>7688935192504880397</t>
        </is>
      </c>
      <c r="B643" s="3">
        <v>46290.84722222222</v>
      </c>
      <c r="C643" t="inlineStr">
        <is>
          <t>dramaexpedition</t>
        </is>
      </c>
      <c r="D643" s="4">
        <v>46303</v>
      </c>
      <c r="E643" s="3">
        <v>46303.437210648146</v>
      </c>
      <c r="F643" s="2" t="str">
        <f>=HYPERLINK("https://www.tiktok.com/@dramaexpedition/video/7688935192504880397", "https://www.tiktok.com/@dramaexpedition/video/7688935192504880397")</f>
        <v>https://www.tiktok.com/@dramaexpedition/video/7688935192504880397</v>
      </c>
      <c r="G643">
        <v>1503</v>
      </c>
      <c r="H643">
        <v>11</v>
      </c>
      <c r="I643">
        <v>0</v>
      </c>
      <c r="J643">
        <v>3</v>
      </c>
      <c r="K643">
        <v>1</v>
      </c>
      <c r="L643" t="inlineStr">
        <is>
          <t>short-drama</t>
        </is>
      </c>
      <c r="M643" t="inlineStr">
        <is>
          <t>complete</t>
        </is>
      </c>
      <c r="N643"/>
      <c r="O643" t="inlineStr">
        <is>
          <t>SDRUN-20261008-102852</t>
        </is>
      </c>
      <c r="P643" s="3">
        <v>46303.546585648146</v>
      </c>
      <c r="Q643" t="inlineStr">
        <is>
          <t>SR-000560</t>
        </is>
      </c>
      <c r="R643" t="inlineStr">
        <is>
          <t>dramaexpedition</t>
        </is>
      </c>
      <c r="S643" t="inlineStr">
        <is>
          <t>Part 1 | Brothers in Arms Everyone in Vegas fears Nick. When a terrified man mentions his family, Nick makes a choice none of his crew expects. Watch the full story on ReelShort. Title ID: 4787336. #ReelShort #shortdrama #dramaseries #vegas #Drama</t>
        </is>
      </c>
    </row>
    <row r="644" ht="25.5" customHeight="1">
      <c r="A644" t="inlineStr">
        <is>
          <t>7689041978641665311</t>
        </is>
      </c>
      <c r="B644" s="3">
        <v>46290.84722222222</v>
      </c>
      <c r="C644" t="inlineStr">
        <is>
          <t>jolienqaq</t>
        </is>
      </c>
      <c r="D644" s="4">
        <v>46303</v>
      </c>
      <c r="E644" s="3">
        <v>46303.437210648146</v>
      </c>
      <c r="F644" s="2" t="str">
        <f>=HYPERLINK("https://www.tiktok.com/@jolienqaq/video/7689041978641665311", "https://www.tiktok.com/@jolienqaq/video/7689041978641665311")</f>
        <v>https://www.tiktok.com/@jolienqaq/video/7689041978641665311</v>
      </c>
      <c r="G644">
        <v>1122</v>
      </c>
      <c r="H644">
        <v>56</v>
      </c>
      <c r="I644">
        <v>0</v>
      </c>
      <c r="J644">
        <v>31</v>
      </c>
      <c r="K644">
        <v>4</v>
      </c>
      <c r="L644" t="inlineStr">
        <is>
          <t>short-drama</t>
        </is>
      </c>
      <c r="M644" t="inlineStr">
        <is>
          <t>complete</t>
        </is>
      </c>
      <c r="N644"/>
      <c r="O644" t="inlineStr">
        <is>
          <t>SDRUN-20261008-102852</t>
        </is>
      </c>
      <c r="P644" s="3">
        <v>46303.546585648146</v>
      </c>
      <c r="Q644" t="inlineStr">
        <is>
          <t>SR-000614</t>
        </is>
      </c>
      <c r="R644" t="inlineStr">
        <is>
          <t>jolienqaq</t>
        </is>
      </c>
      <c r="S644" t="inlineStr">
        <is>
          <t xml:space="preserve">Part 1 | Fake Dating My Football Rival Full series link in bio He agreed to fake-date his rival for the money. The photoshoot got a little too convincing—and breaking character could cost them three million. ✨ Download the ReelShort app. 👉 Copy the code [4802502] and search it. #BL #BoysLove #FakeDating #EnemiesToLovers #bldrama </t>
        </is>
      </c>
    </row>
    <row r="645" ht="25.5" customHeight="1">
      <c r="A645" t="inlineStr">
        <is>
          <t>7688986075900939534</t>
        </is>
      </c>
      <c r="B645" s="3">
        <v>46290.92916666667</v>
      </c>
      <c r="C645" t="inlineStr">
        <is>
          <t>lthung263</t>
        </is>
      </c>
      <c r="D645" s="4">
        <v>46303</v>
      </c>
      <c r="E645" s="3">
        <v>46303.437210648146</v>
      </c>
      <c r="F645" s="2" t="str">
        <f>=HYPERLINK("https://www.tiktok.com/@lthung263/video/7688986075900939534", "https://www.tiktok.com/@lthung263/video/7688986075900939534")</f>
        <v>https://www.tiktok.com/@lthung263/video/7688986075900939534</v>
      </c>
      <c r="G645">
        <v>248</v>
      </c>
      <c r="H645">
        <v>0</v>
      </c>
      <c r="I645">
        <v>0</v>
      </c>
      <c r="J645">
        <v>0</v>
      </c>
      <c r="K645">
        <v>0</v>
      </c>
      <c r="L645" t="inlineStr">
        <is>
          <t>short-drama</t>
        </is>
      </c>
      <c r="M645" t="inlineStr">
        <is>
          <t>complete</t>
        </is>
      </c>
      <c r="N645"/>
      <c r="O645" t="inlineStr">
        <is>
          <t>SDRUN-20261008-102852</t>
        </is>
      </c>
      <c r="P645" s="3">
        <v>46303.546585648146</v>
      </c>
      <c r="Q645" t="inlineStr">
        <is>
          <t>SR-000422</t>
        </is>
      </c>
      <c r="R645" t="inlineStr">
        <is>
          <t>Flexlthung</t>
        </is>
      </c>
      <c r="S645" t="inlineStr">
        <is>
          <t>Part 1 | A False Prophecy Made the Dragon King Abandon His Pregnant Lover One cruel lie turned Cale against Lyra. By the time the truth surfaced, she had already been cast out—and was giving birth to the first dragonborn in a thousand years alone. ✨ Download the DramaBox app. 👉 Copy the code [vie22] and search it. #Drama #AIDrama #DragonRomance #SecretBaby #ForbiddenLove</t>
        </is>
      </c>
    </row>
    <row r="646" ht="25.5" customHeight="1">
      <c r="A646" t="inlineStr">
        <is>
          <t>7688678401514671373</t>
        </is>
      </c>
      <c r="B646" s="3">
        <v>46290.95972222222</v>
      </c>
      <c r="C646" t="inlineStr">
        <is>
          <t>dramaclips0364</t>
        </is>
      </c>
      <c r="D646" s="4">
        <v>46303</v>
      </c>
      <c r="E646" s="3">
        <v>46303.437210648146</v>
      </c>
      <c r="F646" s="2" t="str">
        <f>=HYPERLINK("https://www.tiktok.com/@dramaclips0364/video/7688678401514671373", "https://www.tiktok.com/@dramaclips0364/video/7688678401514671373")</f>
        <v>https://www.tiktok.com/@dramaclips0364/video/7688678401514671373</v>
      </c>
      <c r="G646">
        <v>114</v>
      </c>
      <c r="H646">
        <v>0</v>
      </c>
      <c r="I646">
        <v>0</v>
      </c>
      <c r="J646">
        <v>0</v>
      </c>
      <c r="K646">
        <v>0</v>
      </c>
      <c r="L646" t="inlineStr">
        <is>
          <t>short-drama</t>
        </is>
      </c>
      <c r="M646" t="inlineStr">
        <is>
          <t>complete</t>
        </is>
      </c>
      <c r="N646"/>
      <c r="O646" t="inlineStr">
        <is>
          <t>SDRUN-20261008-102852</t>
        </is>
      </c>
      <c r="P646" s="3">
        <v>46303.546585648146</v>
      </c>
      <c r="Q646" t="inlineStr">
        <is>
          <t>SR-000759</t>
        </is>
      </c>
      <c r="R646" t="inlineStr">
        <is>
          <t>dramaclips0364</t>
        </is>
      </c>
      <c r="S646" t="inlineStr">
        <is>
          <t>Her story sounds perfect—until one question about last night makes the mysterious neighbor lose her smile. 👀🌙 🌟 Continue the story here 👉 Find the full series on “ReelShort” 🔍 Look up “4786910” ✨ #ShortDrama #Suspense #SecretIdentity #ReelShort</t>
        </is>
      </c>
    </row>
    <row r="647" ht="25.5" customHeight="1">
      <c r="A647" t="inlineStr">
        <is>
          <t>7689033798503173407</t>
        </is>
      </c>
      <c r="B647" s="3">
        <v>46290.95972222222</v>
      </c>
      <c r="C647" t="inlineStr">
        <is>
          <t>shirley5278789</t>
        </is>
      </c>
      <c r="D647" s="4">
        <v>46303</v>
      </c>
      <c r="E647" s="3">
        <v>46303.437210648146</v>
      </c>
      <c r="F647" s="2" t="str">
        <f>=HYPERLINK("https://www.tiktok.com/@shirley5278789/video/7689033798503173407", "https://www.tiktok.com/@shirley5278789/video/7689033798503173407")</f>
        <v>https://www.tiktok.com/@shirley5278789/video/7689033798503173407</v>
      </c>
      <c r="G647">
        <v>12300</v>
      </c>
      <c r="H647">
        <v>6</v>
      </c>
      <c r="I647">
        <v>0</v>
      </c>
      <c r="J647">
        <v>0</v>
      </c>
      <c r="K647">
        <v>0</v>
      </c>
      <c r="L647" t="inlineStr">
        <is>
          <t>short-drama</t>
        </is>
      </c>
      <c r="M647" t="inlineStr">
        <is>
          <t>complete</t>
        </is>
      </c>
      <c r="N647"/>
      <c r="O647" t="inlineStr">
        <is>
          <t>SDRUN-20261008-102852</t>
        </is>
      </c>
      <c r="P647" s="3">
        <v>46303.546585648146</v>
      </c>
      <c r="Q647" t="inlineStr">
        <is>
          <t>SR-000760</t>
        </is>
      </c>
      <c r="R647" t="inlineStr">
        <is>
          <t>shirley5278789</t>
        </is>
      </c>
      <c r="S647" t="inlineStr">
        <is>
          <t>Prometió volver para casarse con ella, pero al regresar descubre que ahora se avergüenza de él. 💔 🌟 Continúa la historia aquí 👉 Encuentra la serie completa en “ReelShort” 🔍 Busca “4800851” ✨ #Drama #DramaCorto #Traición #AmorYVenganza #ReelShort</t>
        </is>
      </c>
    </row>
    <row r="648" ht="25.5" customHeight="1">
      <c r="A648" t="inlineStr">
        <is>
          <t>7689008726572911903</t>
        </is>
      </c>
      <c r="B648" s="3">
        <v>46290.975</v>
      </c>
      <c r="C648" t="inlineStr">
        <is>
          <t>plottwistclips11</t>
        </is>
      </c>
      <c r="D648" s="4">
        <v>46303</v>
      </c>
      <c r="E648" s="3">
        <v>46303.437210648146</v>
      </c>
      <c r="F648" s="2" t="str">
        <f>=HYPERLINK("https://www.tiktok.com/@plottwistclips11/video/7689008726572911903", "https://www.tiktok.com/@plottwistclips11/video/7689008726572911903")</f>
        <v>https://www.tiktok.com/@plottwistclips11/video/7689008726572911903</v>
      </c>
      <c r="G648">
        <v>1337</v>
      </c>
      <c r="H648">
        <v>8</v>
      </c>
      <c r="I648">
        <v>0</v>
      </c>
      <c r="J648">
        <v>2</v>
      </c>
      <c r="K648">
        <v>0</v>
      </c>
      <c r="L648" t="inlineStr">
        <is>
          <t>short-drama</t>
        </is>
      </c>
      <c r="M648" t="inlineStr">
        <is>
          <t>complete</t>
        </is>
      </c>
      <c r="N648"/>
      <c r="O648" t="inlineStr">
        <is>
          <t>SDRUN-20261008-102852</t>
        </is>
      </c>
      <c r="P648" s="3">
        <v>46303.546585648146</v>
      </c>
      <c r="Q648" t="inlineStr">
        <is>
          <t>SR-000761</t>
        </is>
      </c>
      <c r="R648" t="inlineStr">
        <is>
          <t>plottwistclips11</t>
        </is>
      </c>
      <c r="S648" t="inlineStr">
        <is>
          <t>Five powerful women were promised to one wolf prince—but the boy they abandoned grew into a man who remembers everything. 🐺👑 🌟 Continue the story here 👉 Find the full series on “ReelShort” 🔍 Look up “4530464” ✨ #ShortDrama #WolfPrince #RejectedMates #ReelShort</t>
        </is>
      </c>
    </row>
    <row r="649" ht="25.5" customHeight="1">
      <c r="A649" t="inlineStr">
        <is>
          <t>7689016652939234574</t>
        </is>
      </c>
      <c r="B649" s="3">
        <v>46290.978472222225</v>
      </c>
      <c r="C649" t="inlineStr">
        <is>
          <t>dramavault163</t>
        </is>
      </c>
      <c r="D649" s="4">
        <v>46303</v>
      </c>
      <c r="E649" s="3">
        <v>46303.437210648146</v>
      </c>
      <c r="F649" s="2" t="str">
        <f>=HYPERLINK("https://www.tiktok.com/@dramavault163/video/7689016652939234574", "https://www.tiktok.com/@dramavault163/video/7689016652939234574")</f>
        <v>https://www.tiktok.com/@dramavault163/video/7689016652939234574</v>
      </c>
      <c r="G649">
        <v>1432</v>
      </c>
      <c r="H649">
        <v>8</v>
      </c>
      <c r="I649">
        <v>1</v>
      </c>
      <c r="J649">
        <v>1</v>
      </c>
      <c r="K649">
        <v>0</v>
      </c>
      <c r="L649" t="inlineStr">
        <is>
          <t>short-drama</t>
        </is>
      </c>
      <c r="M649" t="inlineStr">
        <is>
          <t>complete</t>
        </is>
      </c>
      <c r="N649"/>
      <c r="O649" t="inlineStr">
        <is>
          <t>SDRUN-20261008-102852</t>
        </is>
      </c>
      <c r="P649" s="3">
        <v>46303.546585648146</v>
      </c>
      <c r="Q649" t="inlineStr">
        <is>
          <t>SR-000644</t>
        </is>
      </c>
      <c r="R649" t="inlineStr">
        <is>
          <t>dramavault163</t>
        </is>
      </c>
      <c r="S649" t="inlineStr">
        <is>
          <t>His new wife invited him to the Dragon’s Return gala, unaware of the entrance he was about to make. The man everyone underestimated is ready to return. 👑🔥 ✨ Download the DramaBox app. 👉 Copy the code [vnd21] and search it. 👀 More short dramas are waiting for you to explore. 🌈 #ShortDrama #TheDragonLordReturns #HiddenIdentity #DramaBox</t>
        </is>
      </c>
    </row>
    <row r="650" ht="25.5" customHeight="1">
      <c r="A650" t="inlineStr">
        <is>
          <t>7688283362628324622</t>
        </is>
      </c>
      <c r="B650" s="3">
        <v>46291.010416666664</v>
      </c>
      <c r="C650" t="inlineStr">
        <is>
          <t>nobleltcpnj</t>
        </is>
      </c>
      <c r="D650" s="4">
        <v>46303</v>
      </c>
      <c r="E650" s="3">
        <v>46303.437210648146</v>
      </c>
      <c r="F650" s="2" t="str">
        <f>=HYPERLINK("https://www.tiktok.com/@nobleltcpnj/video/7688283362628324622", "https://www.tiktok.com/@nobleltcpnj/video/7688283362628324622")</f>
        <v>https://www.tiktok.com/@nobleltcpnj/video/7688283362628324622</v>
      </c>
      <c r="G650">
        <v>499</v>
      </c>
      <c r="H650">
        <v>13</v>
      </c>
      <c r="I650">
        <v>0</v>
      </c>
      <c r="J650">
        <v>3</v>
      </c>
      <c r="K650">
        <v>0</v>
      </c>
      <c r="L650" t="inlineStr">
        <is>
          <t>short-drama</t>
        </is>
      </c>
      <c r="M650" t="inlineStr">
        <is>
          <t>complete</t>
        </is>
      </c>
      <c r="N650"/>
      <c r="O650" t="inlineStr">
        <is>
          <t>SDRUN-20261008-102852</t>
        </is>
      </c>
      <c r="P650" s="3">
        <v>46303.546585648146</v>
      </c>
      <c r="Q650" t="inlineStr">
        <is>
          <t>SR-000713</t>
        </is>
      </c>
      <c r="R650" t="inlineStr">
        <is>
          <t>Mouse glue trap</t>
        </is>
      </c>
      <c r="S650" t="inlineStr">
        <is>
          <t>Part 2 | The Royal Milk Was Poisoning the Baby Dragon (I Spoke Baby Dragon and Won Everyone Over) The entire royal court trusted an ancient tradition, but one human girl proved that the prince’s sacred milk was making him sick. ✨ Watch the full story on NetShort. 👉 Download NetShort here: https://link.inbeidou.cn/link/netshort/serial/215qL4XW/11 #Drama #ShortDrama #FantasyDrama #BabyDragon #RoyalFamily</t>
        </is>
      </c>
    </row>
    <row r="651" ht="25.5" customHeight="1">
      <c r="A651" t="inlineStr">
        <is>
          <t>7688980032722701582</t>
        </is>
      </c>
      <c r="B651" s="3">
        <v>46291.013194444444</v>
      </c>
      <c r="C651" t="inlineStr">
        <is>
          <t>ngphnggiang40</t>
        </is>
      </c>
      <c r="D651" s="4">
        <v>46303</v>
      </c>
      <c r="E651" s="3">
        <v>46303.437210648146</v>
      </c>
      <c r="F651" s="2" t="str">
        <f>=HYPERLINK("https://www.tiktok.com/@ngphnggiang40/video/7688980032722701582", "https://www.tiktok.com/@ngphnggiang40/video/7688980032722701582")</f>
        <v>https://www.tiktok.com/@ngphnggiang40/video/7688980032722701582</v>
      </c>
      <c r="G651">
        <v>6779</v>
      </c>
      <c r="H651">
        <v>36</v>
      </c>
      <c r="I651">
        <v>0</v>
      </c>
      <c r="J651">
        <v>7</v>
      </c>
      <c r="K651">
        <v>2</v>
      </c>
      <c r="L651" t="inlineStr">
        <is>
          <t>short-drama</t>
        </is>
      </c>
      <c r="M651" t="inlineStr">
        <is>
          <t>complete</t>
        </is>
      </c>
      <c r="N651"/>
      <c r="O651" t="inlineStr">
        <is>
          <t>SDRUN-20261008-102852</t>
        </is>
      </c>
      <c r="P651" s="3">
        <v>46303.546585648146</v>
      </c>
      <c r="Q651" t="inlineStr">
        <is>
          <t>SR-000624</t>
        </is>
      </c>
      <c r="R651" t="inlineStr">
        <is>
          <t>VoidFaic</t>
        </is>
      </c>
      <c r="S651" t="inlineStr">
        <is>
          <t>Part 2 | Betrayed by My Dragon, Back with Twin Phoenixes When Alaric exposes Eira’s loyalty to Celes, their bond becomes a weapon. Celes attacks to protect her—but even badly wounded, Alaric refuses to fall. ✨ Download the ShortMax app.   👉 Copy the code [sru106] and search it. \#Drama \#ShortDrama \#FantasyDrama \#MagicBattle \#Betrayal</t>
        </is>
      </c>
    </row>
    <row r="652" ht="25.5" customHeight="1">
      <c r="A652" t="inlineStr">
        <is>
          <t>7689058618523651342</t>
        </is>
      </c>
      <c r="B652" s="3">
        <v>46291.02777777778</v>
      </c>
      <c r="C652" t="inlineStr">
        <is>
          <t>dramadetour0</t>
        </is>
      </c>
      <c r="D652" s="4">
        <v>46303</v>
      </c>
      <c r="E652" s="3">
        <v>46303.437210648146</v>
      </c>
      <c r="F652" s="2" t="str">
        <f>=HYPERLINK("https://www.tiktok.com/@dramadetour0/video/7689058618523651342", "https://www.tiktok.com/@dramadetour0/video/7689058618523651342")</f>
        <v>https://www.tiktok.com/@dramadetour0/video/7689058618523651342</v>
      </c>
      <c r="G652">
        <v>4672</v>
      </c>
      <c r="H652">
        <v>39</v>
      </c>
      <c r="I652">
        <v>1</v>
      </c>
      <c r="J652">
        <v>17</v>
      </c>
      <c r="K652">
        <v>0</v>
      </c>
      <c r="L652" t="inlineStr">
        <is>
          <t>short-drama</t>
        </is>
      </c>
      <c r="M652" t="inlineStr">
        <is>
          <t>complete</t>
        </is>
      </c>
      <c r="N652"/>
      <c r="O652" t="inlineStr">
        <is>
          <t>SDRUN-20261008-102852</t>
        </is>
      </c>
      <c r="P652" s="3">
        <v>46303.546585648146</v>
      </c>
      <c r="Q652" t="inlineStr">
        <is>
          <t>SR-000635</t>
        </is>
      </c>
      <c r="R652" t="inlineStr">
        <is>
          <t>dramadetour0</t>
        </is>
      </c>
      <c r="S652" t="inlineStr">
        <is>
          <t>CLIP 05 — Kiss the Vampire or Die 🔥 Watch the full story on ReelShort: https://reelslink.com/cps/7XNsJc 💥 Or search code 4814864 in the app. #ReelShort #ShortDrama #aidrama #VampireRomance #FantasyDrama</t>
        </is>
      </c>
    </row>
    <row r="653" ht="25.5" customHeight="1">
      <c r="A653" t="inlineStr">
        <is>
          <t>7688936192934563085</t>
        </is>
      </c>
      <c r="B653" s="3">
        <v>46291.041666666664</v>
      </c>
      <c r="C653" t="inlineStr">
        <is>
          <t>dramaexpedition</t>
        </is>
      </c>
      <c r="D653" s="4">
        <v>46303</v>
      </c>
      <c r="E653" s="3">
        <v>46303.437210648146</v>
      </c>
      <c r="F653" s="2" t="str">
        <f>=HYPERLINK("https://www.tiktok.com/@dramaexpedition/video/7688936192934563085", "https://www.tiktok.com/@dramaexpedition/video/7688936192934563085")</f>
        <v>https://www.tiktok.com/@dramaexpedition/video/7688936192934563085</v>
      </c>
      <c r="G653">
        <v>343</v>
      </c>
      <c r="H653">
        <v>1</v>
      </c>
      <c r="I653">
        <v>0</v>
      </c>
      <c r="J653">
        <v>1</v>
      </c>
      <c r="K653">
        <v>0</v>
      </c>
      <c r="L653" t="inlineStr">
        <is>
          <t>short-drama</t>
        </is>
      </c>
      <c r="M653" t="inlineStr">
        <is>
          <t>complete</t>
        </is>
      </c>
      <c r="N653"/>
      <c r="O653" t="inlineStr">
        <is>
          <t>SDRUN-20261008-102852</t>
        </is>
      </c>
      <c r="P653" s="3">
        <v>46303.546585648146</v>
      </c>
      <c r="Q653" t="inlineStr">
        <is>
          <t>SR-000561</t>
        </is>
      </c>
      <c r="R653" t="inlineStr">
        <is>
          <t>dramaexpedition</t>
        </is>
      </c>
      <c r="S653" t="inlineStr">
        <is>
          <t>Part 2 | Brothers in Arms Jake saved Nick on the battlefield. Nick promised that one call would bring him back, no matter when or where. Watch the full story on ReelShort. Title ID: 4787336. #ReelShort #BrothersInArms #Military #shortdrama #Drama</t>
        </is>
      </c>
    </row>
    <row r="654" ht="25.5" customHeight="1">
      <c r="A654" t="inlineStr">
        <is>
          <t>7689052278212398366</t>
        </is>
      </c>
      <c r="B654" s="3">
        <v>46291.08611111111</v>
      </c>
      <c r="C654" t="inlineStr">
        <is>
          <t>shirley5278789</t>
        </is>
      </c>
      <c r="D654" s="4">
        <v>46303</v>
      </c>
      <c r="E654" s="3">
        <v>46303.437210648146</v>
      </c>
      <c r="F654" s="2" t="str">
        <f>=HYPERLINK("https://www.tiktok.com/@shirley5278789/video/7689052278212398366", "https://www.tiktok.com/@shirley5278789/video/7689052278212398366")</f>
        <v>https://www.tiktok.com/@shirley5278789/video/7689052278212398366</v>
      </c>
      <c r="G654">
        <v>63482</v>
      </c>
      <c r="H654">
        <v>665</v>
      </c>
      <c r="I654">
        <v>2</v>
      </c>
      <c r="J654">
        <v>267</v>
      </c>
      <c r="K654">
        <v>21</v>
      </c>
      <c r="L654" t="inlineStr">
        <is>
          <t>short-drama</t>
        </is>
      </c>
      <c r="M654" t="inlineStr">
        <is>
          <t>complete</t>
        </is>
      </c>
      <c r="N654"/>
      <c r="O654" t="inlineStr">
        <is>
          <t>SDRUN-20261008-102852</t>
        </is>
      </c>
      <c r="P654" s="3">
        <v>46303.546585648146</v>
      </c>
      <c r="Q654" t="inlineStr">
        <is>
          <t>SR-000762</t>
        </is>
      </c>
      <c r="R654" t="inlineStr">
        <is>
          <t>shirley5278789</t>
        </is>
      </c>
      <c r="S654" t="inlineStr">
        <is>
          <t>El día de su boda descubre a su prometido con otra mujer… y decide vengarse de la forma más inesperada. 💔🔥 🌟 Continúa la historia aquí 👉 Encuentra la serie completa en “ReelShort” 🔍 Busca “4809855” ✨ #Drama #DramaCorto #Traición #Venganza #ReelShort</t>
        </is>
      </c>
    </row>
    <row r="655" ht="25.5" customHeight="1">
      <c r="A655" t="inlineStr">
        <is>
          <t>7688678393415470349</t>
        </is>
      </c>
      <c r="B655" s="3">
        <v>46291.09722222222</v>
      </c>
      <c r="C655" t="inlineStr">
        <is>
          <t>dramaclips0364</t>
        </is>
      </c>
      <c r="D655" s="4">
        <v>46303</v>
      </c>
      <c r="E655" s="3">
        <v>46303.437210648146</v>
      </c>
      <c r="F655" s="2" t="str">
        <f>=HYPERLINK("https://www.tiktok.com/@dramaclips0364/video/7688678393415470349", "https://www.tiktok.com/@dramaclips0364/video/7688678393415470349")</f>
        <v>https://www.tiktok.com/@dramaclips0364/video/7688678393415470349</v>
      </c>
      <c r="G655">
        <v>119</v>
      </c>
      <c r="H655">
        <v>1</v>
      </c>
      <c r="I655">
        <v>0</v>
      </c>
      <c r="J655">
        <v>0</v>
      </c>
      <c r="K655">
        <v>0</v>
      </c>
      <c r="L655" t="inlineStr">
        <is>
          <t>short-drama</t>
        </is>
      </c>
      <c r="M655" t="inlineStr">
        <is>
          <t>complete</t>
        </is>
      </c>
      <c r="N655"/>
      <c r="O655" t="inlineStr">
        <is>
          <t>SDRUN-20261008-102852</t>
        </is>
      </c>
      <c r="P655" s="3">
        <v>46303.546585648146</v>
      </c>
      <c r="Q655" t="inlineStr">
        <is>
          <t>SR-000763</t>
        </is>
      </c>
      <c r="R655" t="inlineStr">
        <is>
          <t>dramaclips0364</t>
        </is>
      </c>
      <c r="S655" t="inlineStr">
        <is>
          <t>He sneaks into the house next door looking for answers and comes face-to-face with the woman he feared. 🧛‍♀️😱 🌟 Continue the story here 👉 Find the full series on “ReelShort” 🔍 Look up “4786910” ✨ #ShortDrama #VampireDrama #ForbiddenLove #ReelShort</t>
        </is>
      </c>
    </row>
    <row r="656" ht="25.5" customHeight="1">
      <c r="A656" t="inlineStr">
        <is>
          <t>7689040390955060510</t>
        </is>
      </c>
      <c r="B656" s="3">
        <v>46291.09722222222</v>
      </c>
      <c r="C656" t="inlineStr">
        <is>
          <t>jolienqaq</t>
        </is>
      </c>
      <c r="D656" s="4">
        <v>46303</v>
      </c>
      <c r="E656" s="3">
        <v>46303.437210648146</v>
      </c>
      <c r="F656" s="2" t="str">
        <f>=HYPERLINK("https://www.tiktok.com/@jolienqaq/video/7689040390955060510", "https://www.tiktok.com/@jolienqaq/video/7689040390955060510")</f>
        <v>https://www.tiktok.com/@jolienqaq/video/7689040390955060510</v>
      </c>
      <c r="G656">
        <v>16300</v>
      </c>
      <c r="H656">
        <v>262</v>
      </c>
      <c r="I656">
        <v>0</v>
      </c>
      <c r="J656">
        <v>188</v>
      </c>
      <c r="K656">
        <v>12</v>
      </c>
      <c r="L656" t="inlineStr">
        <is>
          <t>short-drama</t>
        </is>
      </c>
      <c r="M656" t="inlineStr">
        <is>
          <t>complete</t>
        </is>
      </c>
      <c r="N656"/>
      <c r="O656" t="inlineStr">
        <is>
          <t>SDRUN-20261008-102852</t>
        </is>
      </c>
      <c r="P656" s="3">
        <v>46303.546585648146</v>
      </c>
      <c r="Q656" t="inlineStr">
        <is>
          <t>SR-000615</t>
        </is>
      </c>
      <c r="R656" t="inlineStr">
        <is>
          <t>jolienqaq</t>
        </is>
      </c>
      <c r="S656" t="inlineStr">
        <is>
          <t>Part 2 | Fake Dating My Football Rival Full series link in bio Leo covered for him in front of his mom. Now he wants a thank-you—and the taxi driver has already seen their couples ad. ✨ Download the ReelShort app. 👉 Copy the code [4802502] and search it. #BL #BoysLove #FakeDating #drama #bldrama</t>
        </is>
      </c>
    </row>
    <row r="657" ht="25.5" customHeight="1">
      <c r="A657" t="inlineStr">
        <is>
          <t>7689033753733254431</t>
        </is>
      </c>
      <c r="B657" s="3">
        <v>46291.12708333333</v>
      </c>
      <c r="C657" t="inlineStr">
        <is>
          <t>shirley5278789</t>
        </is>
      </c>
      <c r="D657" s="4">
        <v>46303</v>
      </c>
      <c r="E657" s="3">
        <v>46303.437210648146</v>
      </c>
      <c r="F657" s="2" t="str">
        <f>=HYPERLINK("https://www.tiktok.com/@shirley5278789/video/7689033753733254431", "https://www.tiktok.com/@shirley5278789/video/7689033753733254431")</f>
        <v>https://www.tiktok.com/@shirley5278789/video/7689033753733254431</v>
      </c>
      <c r="G657">
        <v>15600</v>
      </c>
      <c r="H657">
        <v>14</v>
      </c>
      <c r="I657">
        <v>0</v>
      </c>
      <c r="J657">
        <v>4</v>
      </c>
      <c r="K657">
        <v>1</v>
      </c>
      <c r="L657" t="inlineStr">
        <is>
          <t>short-drama</t>
        </is>
      </c>
      <c r="M657" t="inlineStr">
        <is>
          <t>complete</t>
        </is>
      </c>
      <c r="N657"/>
      <c r="O657" t="inlineStr">
        <is>
          <t>SDRUN-20261008-102852</t>
        </is>
      </c>
      <c r="P657" s="3">
        <v>46303.546585648146</v>
      </c>
      <c r="Q657" t="inlineStr">
        <is>
          <t>SR-000764</t>
        </is>
      </c>
      <c r="R657" t="inlineStr">
        <is>
          <t>shirley5278789</t>
        </is>
      </c>
      <c r="S657" t="inlineStr">
        <is>
          <t>Después de siete años y diecisiete condecoraciones, ella lo abandona por no tener estatus. No sabe quién es realmente. 😤 🌟 Continúa la historia aquí 👉 Encuentra la serie completa en “ReelShort” 🔍 Busca “4800851” ✨ #Drama #DramaCorto #Venganza #IdentidadOculta #ReelShort</t>
        </is>
      </c>
    </row>
    <row r="658" ht="25.5" customHeight="1">
      <c r="A658" t="inlineStr">
        <is>
          <t>7688986693285776653</t>
        </is>
      </c>
      <c r="B658" s="3">
        <v>46291.138194444444</v>
      </c>
      <c r="C658" t="inlineStr">
        <is>
          <t>lthung263</t>
        </is>
      </c>
      <c r="D658" s="4">
        <v>46303</v>
      </c>
      <c r="E658" s="3">
        <v>46303.437210648146</v>
      </c>
      <c r="F658" s="2" t="str">
        <f>=HYPERLINK("https://www.tiktok.com/@lthung263/video/7688986693285776653", "https://www.tiktok.com/@lthung263/video/7688986693285776653")</f>
        <v>https://www.tiktok.com/@lthung263/video/7688986693285776653</v>
      </c>
      <c r="G658">
        <v>973</v>
      </c>
      <c r="H658">
        <v>14</v>
      </c>
      <c r="I658">
        <v>1</v>
      </c>
      <c r="J658">
        <v>1</v>
      </c>
      <c r="K658">
        <v>0</v>
      </c>
      <c r="L658" t="inlineStr">
        <is>
          <t>short-drama</t>
        </is>
      </c>
      <c r="M658" t="inlineStr">
        <is>
          <t>complete</t>
        </is>
      </c>
      <c r="N658"/>
      <c r="O658" t="inlineStr">
        <is>
          <t>SDRUN-20261008-102852</t>
        </is>
      </c>
      <c r="P658" s="3">
        <v>46303.546585648146</v>
      </c>
      <c r="Q658" t="inlineStr">
        <is>
          <t>SR-000627</t>
        </is>
      </c>
      <c r="R658" t="inlineStr">
        <is>
          <t>Flexlthung</t>
        </is>
      </c>
      <c r="S658" t="inlineStr">
        <is>
          <t>Part 2 | Her Daughter’s Dragon Blood Was Breaking Free Amber’s hidden dragon blood suddenly awakens, and the seal cannot hold forever. To save her daughter, Lyra must return to the realm ruled by the one man who can never know the child exists. ✨ Download the DramaBox app. 👉 Copy the code [vie22] and search it. #Drama #AIDrama #DragonRomance #SecretChild #FantasyDrama</t>
        </is>
      </c>
    </row>
    <row r="659" ht="25.5" customHeight="1">
      <c r="A659" t="inlineStr">
        <is>
          <t>7688988185162026253</t>
        </is>
      </c>
      <c r="B659" s="3">
        <v>46291.13888888889</v>
      </c>
      <c r="C659" t="inlineStr">
        <is>
          <t>lthung263</t>
        </is>
      </c>
      <c r="D659" s="4">
        <v>46303</v>
      </c>
      <c r="E659" s="3">
        <v>46303.437210648146</v>
      </c>
      <c r="F659" s="2" t="str">
        <f>=HYPERLINK("https://www.tiktok.com/@lthung263/video/7688988185162026253", "https://www.tiktok.com/@lthung263/video/7688988185162026253")</f>
        <v>https://www.tiktok.com/@lthung263/video/7688988185162026253</v>
      </c>
      <c r="G659">
        <v>757</v>
      </c>
      <c r="H659">
        <v>23</v>
      </c>
      <c r="I659">
        <v>0</v>
      </c>
      <c r="J659">
        <v>4</v>
      </c>
      <c r="K659">
        <v>0</v>
      </c>
      <c r="L659" t="inlineStr">
        <is>
          <t>short-drama</t>
        </is>
      </c>
      <c r="M659" t="inlineStr">
        <is>
          <t>complete</t>
        </is>
      </c>
      <c r="N659"/>
      <c r="O659" t="inlineStr">
        <is>
          <t>SDRUN-20261008-102852</t>
        </is>
      </c>
      <c r="P659" s="3">
        <v>46303.546585648146</v>
      </c>
      <c r="Q659" t="inlineStr">
        <is>
          <t>SR-000628</t>
        </is>
      </c>
      <c r="R659" t="inlineStr">
        <is>
          <t>Flexlthung</t>
        </is>
      </c>
      <c r="S659" t="inlineStr">
        <is>
          <t>Part 3 | She Took Their Secret Daughter to His Bride-Selection Ball Lyra only wants to find the Grand Healer, but she must bring Amber into the Dragon King’s royal ball. One familiar scent could expose the secret she has protected for years. ✨ Download the DramaBox app. 👉 Copy the code [vie22] and search it. #Drama #AIDrama #SecretBaby #RoyalRomance #ForbiddenLove</t>
        </is>
      </c>
    </row>
    <row r="660" ht="25.5" customHeight="1">
      <c r="A660" t="inlineStr">
        <is>
          <t>7689008556653219103</t>
        </is>
      </c>
      <c r="B660" s="3">
        <v>46291.14791666667</v>
      </c>
      <c r="C660" t="inlineStr">
        <is>
          <t>plottwistclips11</t>
        </is>
      </c>
      <c r="D660" s="4">
        <v>46303</v>
      </c>
      <c r="E660" s="3">
        <v>46303.437210648146</v>
      </c>
      <c r="F660" s="2" t="str">
        <f>=HYPERLINK("https://www.tiktok.com/@plottwistclips11/video/7689008556653219103", "https://www.tiktok.com/@plottwistclips11/video/7689008556653219103")</f>
        <v>https://www.tiktok.com/@plottwistclips11/video/7689008556653219103</v>
      </c>
      <c r="G660">
        <v>406</v>
      </c>
      <c r="H660">
        <v>2</v>
      </c>
      <c r="I660">
        <v>0</v>
      </c>
      <c r="J660">
        <v>0</v>
      </c>
      <c r="K660">
        <v>0</v>
      </c>
      <c r="L660" t="inlineStr">
        <is>
          <t>short-drama</t>
        </is>
      </c>
      <c r="M660" t="inlineStr">
        <is>
          <t>complete</t>
        </is>
      </c>
      <c r="N660"/>
      <c r="O660" t="inlineStr">
        <is>
          <t>SDRUN-20261008-102852</t>
        </is>
      </c>
      <c r="P660" s="3">
        <v>46303.546585648146</v>
      </c>
      <c r="Q660" t="inlineStr">
        <is>
          <t>SR-000765</t>
        </is>
      </c>
      <c r="R660" t="inlineStr">
        <is>
          <t>plottwistclips11</t>
        </is>
      </c>
      <c r="S660" t="inlineStr">
        <is>
          <t>His father orders him to choose one of five mates, but the future Alpha shocks the entire court by rejecting them all. 😳🔥 🌟 Continue the story here 👉 Find the full series on “ReelShort” 🔍 Look up “4530464” ✨ #ShortDrama #AlphaWolf #ForcedMarriage #ReelShort</t>
        </is>
      </c>
    </row>
    <row r="661" ht="25.5" customHeight="1">
      <c r="A661" t="inlineStr">
        <is>
          <t>7689020531395333389</t>
        </is>
      </c>
      <c r="B661" s="3">
        <v>46291.177083333336</v>
      </c>
      <c r="C661" t="inlineStr">
        <is>
          <t>dramavault163</t>
        </is>
      </c>
      <c r="D661" s="4">
        <v>46303</v>
      </c>
      <c r="E661" s="3">
        <v>46303.437210648146</v>
      </c>
      <c r="F661" s="2" t="str">
        <f>=HYPERLINK("https://www.tiktok.com/@dramavault163/video/7689020531395333389", "https://www.tiktok.com/@dramavault163/video/7689020531395333389")</f>
        <v>https://www.tiktok.com/@dramavault163/video/7689020531395333389</v>
      </c>
      <c r="G661">
        <v>329</v>
      </c>
      <c r="H661">
        <v>2</v>
      </c>
      <c r="I661">
        <v>0</v>
      </c>
      <c r="J661">
        <v>0</v>
      </c>
      <c r="K661">
        <v>0</v>
      </c>
      <c r="L661" t="inlineStr">
        <is>
          <t>short-drama</t>
        </is>
      </c>
      <c r="M661" t="inlineStr">
        <is>
          <t>complete</t>
        </is>
      </c>
      <c r="N661"/>
      <c r="O661" t="inlineStr">
        <is>
          <t>SDRUN-20261008-102852</t>
        </is>
      </c>
      <c r="P661" s="3">
        <v>46303.546585648146</v>
      </c>
      <c r="Q661" t="inlineStr">
        <is>
          <t>SR-000645</t>
        </is>
      </c>
      <c r="R661" t="inlineStr">
        <is>
          <t>dramavault163</t>
        </is>
      </c>
      <c r="S661" t="inlineStr">
        <is>
          <t>Her first minute on the ice ends in disaster—and the hockey captain decides she is the easiest target on campus. 🏒😳 🌟 Continue the story here 👉 Find the full series on “ReelShort” 🔍 Look up “4802444” ✨ #ShortDrama #HockeyRomance #CampusDrama #ReelShort</t>
        </is>
      </c>
    </row>
    <row r="662" ht="25.5" customHeight="1">
      <c r="A662" t="inlineStr">
        <is>
          <t>7688286380413259022</t>
        </is>
      </c>
      <c r="B662" s="3">
        <v>46291.21944444445</v>
      </c>
      <c r="C662" t="inlineStr">
        <is>
          <t>nobleltcpnj</t>
        </is>
      </c>
      <c r="D662" s="4">
        <v>46303</v>
      </c>
      <c r="E662" s="3">
        <v>46303.437210648146</v>
      </c>
      <c r="F662" s="2" t="str">
        <f>=HYPERLINK("https://www.tiktok.com/@nobleltcpnj/video/7688286380413259022", "https://www.tiktok.com/@nobleltcpnj/video/7688286380413259022")</f>
        <v>https://www.tiktok.com/@nobleltcpnj/video/7688286380413259022</v>
      </c>
      <c r="G662">
        <v>701</v>
      </c>
      <c r="H662">
        <v>3</v>
      </c>
      <c r="I662">
        <v>0</v>
      </c>
      <c r="J662">
        <v>1</v>
      </c>
      <c r="K662">
        <v>0</v>
      </c>
      <c r="L662" t="inlineStr">
        <is>
          <t>short-drama</t>
        </is>
      </c>
      <c r="M662" t="inlineStr">
        <is>
          <t>complete</t>
        </is>
      </c>
      <c r="N662"/>
      <c r="O662" t="inlineStr">
        <is>
          <t>SDRUN-20261008-102852</t>
        </is>
      </c>
      <c r="P662" s="3">
        <v>46303.546585648146</v>
      </c>
      <c r="Q662" t="inlineStr">
        <is>
          <t>SR-000714</t>
        </is>
      </c>
      <c r="R662" t="inlineStr">
        <is>
          <t>Mouse glue trap</t>
        </is>
      </c>
      <c r="S662" t="inlineStr">
        <is>
          <t>Part 3 | Everyone Said He Was Dead—But She Could Still Hear Him (I Spoke Baby Dragon and Won Everyone Over) When the baby dragon stopped breathing, every healer gave up. Ava was the only one who could still hear his desperate voice. ✨ Watch the full story on NetShort. 👉 Download NetShort here: https://link.inbeidou.cn/link/netshort/serial/215qL4XW/11 #Drama #ShortDrama #FantasyDrama #Rescue #BabyDragon</t>
        </is>
      </c>
    </row>
    <row r="663" ht="25.5" customHeight="1">
      <c r="A663" t="inlineStr">
        <is>
          <t>7689030848363891981</t>
        </is>
      </c>
      <c r="B663" s="3">
        <v>46291.23333333333</v>
      </c>
      <c r="C663" t="inlineStr">
        <is>
          <t>dramaflick00</t>
        </is>
      </c>
      <c r="D663" s="4">
        <v>46303</v>
      </c>
      <c r="E663" s="3">
        <v>46303.437210648146</v>
      </c>
      <c r="F663" s="2" t="str">
        <f>=HYPERLINK("https://www.tiktok.com/@dramaflick00/video/7689030848363891981", "https://www.tiktok.com/@dramaflick00/video/7689030848363891981")</f>
        <v>https://www.tiktok.com/@dramaflick00/video/7689030848363891981</v>
      </c>
      <c r="G663">
        <v>893</v>
      </c>
      <c r="H663">
        <v>2</v>
      </c>
      <c r="I663">
        <v>0</v>
      </c>
      <c r="J663">
        <v>1</v>
      </c>
      <c r="K663">
        <v>0</v>
      </c>
      <c r="L663" t="inlineStr">
        <is>
          <t>short-drama</t>
        </is>
      </c>
      <c r="M663" t="inlineStr">
        <is>
          <t>complete</t>
        </is>
      </c>
      <c r="N663"/>
      <c r="O663" t="inlineStr">
        <is>
          <t>SDRUN-20261008-102852</t>
        </is>
      </c>
      <c r="P663" s="3">
        <v>46303.546585648146</v>
      </c>
      <c r="Q663" t="inlineStr">
        <is>
          <t>SR-000766</t>
        </is>
      </c>
      <c r="R663" t="inlineStr">
        <is>
          <t>dramaflick00</t>
        </is>
      </c>
      <c r="S663" t="inlineStr">
        <is>
          <t>They frame her as a thief and try to humiliate her—without realizing the billionaire CEO is already on his way. 😱🔥 🌟 Continue the story here 👉 Find the full series on “ReelShort” 🔍 Look up “4802835” ✨ #Drama #ShortDrama #RevengeDrama #CEOromance #ReelShort</t>
        </is>
      </c>
    </row>
    <row r="664" ht="25.5" customHeight="1">
      <c r="A664" t="inlineStr">
        <is>
          <t>7689034035204459807</t>
        </is>
      </c>
      <c r="B664" s="3">
        <v>46291.25763888889</v>
      </c>
      <c r="C664" t="inlineStr">
        <is>
          <t>shirley5278789</t>
        </is>
      </c>
      <c r="D664" s="4">
        <v>46303</v>
      </c>
      <c r="E664" s="3">
        <v>46303.437210648146</v>
      </c>
      <c r="F664" s="2" t="str">
        <f>=HYPERLINK("https://www.tiktok.com/@shirley5278789/video/7689034035204459807", "https://www.tiktok.com/@shirley5278789/video/7689034035204459807")</f>
        <v>https://www.tiktok.com/@shirley5278789/video/7689034035204459807</v>
      </c>
      <c r="G664">
        <v>13200</v>
      </c>
      <c r="H664">
        <v>18</v>
      </c>
      <c r="I664">
        <v>0</v>
      </c>
      <c r="J664">
        <v>4</v>
      </c>
      <c r="K664">
        <v>0</v>
      </c>
      <c r="L664" t="inlineStr">
        <is>
          <t>short-drama</t>
        </is>
      </c>
      <c r="M664" t="inlineStr">
        <is>
          <t>complete</t>
        </is>
      </c>
      <c r="N664"/>
      <c r="O664" t="inlineStr">
        <is>
          <t>SDRUN-20261008-102852</t>
        </is>
      </c>
      <c r="P664" s="3">
        <v>46303.546585648146</v>
      </c>
      <c r="Q664" t="inlineStr">
        <is>
          <t>SR-000767</t>
        </is>
      </c>
      <c r="R664" t="inlineStr">
        <is>
          <t>shirley5278789</t>
        </is>
      </c>
      <c r="S664" t="inlineStr">
        <is>
          <t>Su ex está embarazada de otro comandante… mientras la mujer más poderosa ya ha decidido casarse con él. 😱 🌟 Continúa la historia aquí 👉 Encuentra la serie completa en “ReelShort” 🔍 Busca “4800851” ✨ #Drama #DramaCorto #Infidelidad #RomanceDramático #ReelShort</t>
        </is>
      </c>
    </row>
    <row r="665" ht="25.5" customHeight="1">
      <c r="A665" t="inlineStr">
        <is>
          <t>7688980693455621389</t>
        </is>
      </c>
      <c r="B665" s="3">
        <v>46291.26388888889</v>
      </c>
      <c r="C665" t="inlineStr">
        <is>
          <t>ngphnggiang40</t>
        </is>
      </c>
      <c r="D665" s="4">
        <v>46303</v>
      </c>
      <c r="E665" s="3">
        <v>46303.437210648146</v>
      </c>
      <c r="F665" s="2" t="str">
        <f>=HYPERLINK("https://www.tiktok.com/@ngphnggiang40/video/7688980693455621389", "https://www.tiktok.com/@ngphnggiang40/video/7688980693455621389")</f>
        <v>https://www.tiktok.com/@ngphnggiang40/video/7688980693455621389</v>
      </c>
      <c r="G665">
        <v>3937</v>
      </c>
      <c r="H665">
        <v>19</v>
      </c>
      <c r="I665">
        <v>1</v>
      </c>
      <c r="J665">
        <v>5</v>
      </c>
      <c r="K665">
        <v>0</v>
      </c>
      <c r="L665" t="inlineStr">
        <is>
          <t>short-drama</t>
        </is>
      </c>
      <c r="M665" t="inlineStr">
        <is>
          <t>complete</t>
        </is>
      </c>
      <c r="N665"/>
      <c r="O665" t="inlineStr">
        <is>
          <t>SDRUN-20261008-102852</t>
        </is>
      </c>
      <c r="P665" s="3">
        <v>46303.546585648146</v>
      </c>
      <c r="Q665" t="inlineStr">
        <is>
          <t>SR-000625</t>
        </is>
      </c>
      <c r="R665" t="inlineStr">
        <is>
          <t>VoidFaic</t>
        </is>
      </c>
      <c r="S665" t="inlineStr">
        <is>
          <t>Part 3 | Betrayed by My Dragon, Back with Twin Phoenixes They want Alaric to surrender his bonded dragon. Instead, he follows the soul bond back to the sealed abyss—where the truth about Eira’s mysterious power is waiting. ✨ Download the ShortMax app.   👉 Copy the code [sru106] and search it. \#Drama \#ShortDrama \#FantasyDrama \#HiddenPower \#DragonMystery</t>
        </is>
      </c>
    </row>
    <row r="666" ht="25.5" customHeight="1">
      <c r="A666" t="inlineStr">
        <is>
          <t>7688935920183069965</t>
        </is>
      </c>
      <c r="B666" s="3">
        <v>46291.26736111111</v>
      </c>
      <c r="C666" t="inlineStr">
        <is>
          <t>dramaexpedition</t>
        </is>
      </c>
      <c r="D666" s="4">
        <v>46303</v>
      </c>
      <c r="E666" s="3">
        <v>46303.437210648146</v>
      </c>
      <c r="F666" s="2" t="str">
        <f>=HYPERLINK("https://www.tiktok.com/@dramaexpedition/video/7688935920183069965", "https://www.tiktok.com/@dramaexpedition/video/7688935920183069965")</f>
        <v>https://www.tiktok.com/@dramaexpedition/video/7688935920183069965</v>
      </c>
      <c r="G666">
        <v>722</v>
      </c>
      <c r="H666">
        <v>15</v>
      </c>
      <c r="I666">
        <v>1</v>
      </c>
      <c r="J666">
        <v>3</v>
      </c>
      <c r="K666">
        <v>2</v>
      </c>
      <c r="L666" t="inlineStr">
        <is>
          <t>short-drama</t>
        </is>
      </c>
      <c r="M666" t="inlineStr">
        <is>
          <t>complete</t>
        </is>
      </c>
      <c r="N666"/>
      <c r="O666" t="inlineStr">
        <is>
          <t>SDRUN-20261008-102852</t>
        </is>
      </c>
      <c r="P666" s="3">
        <v>46303.546585648146</v>
      </c>
      <c r="Q666" t="inlineStr">
        <is>
          <t>SR-000562</t>
        </is>
      </c>
      <c r="R666" t="inlineStr">
        <is>
          <t>dramaexpedition</t>
        </is>
      </c>
      <c r="S666" t="inlineStr">
        <is>
          <t>Part 3 | Brothers in Arms She spent four months collecting bottles for her dad's treatment. He gives her a photo with one number on the back. Watch the full story on ReelShort. Title ID: 4787336. #ReelShort #FamilyDrama #Daughter #Promise #Drama</t>
        </is>
      </c>
    </row>
    <row r="667" ht="25.5" customHeight="1">
      <c r="A667" t="inlineStr">
        <is>
          <t>7689058921780219149</t>
        </is>
      </c>
      <c r="B667" s="3">
        <v>46291.27847222222</v>
      </c>
      <c r="C667" t="inlineStr">
        <is>
          <t>dramadetour0</t>
        </is>
      </c>
      <c r="D667" s="4">
        <v>46303</v>
      </c>
      <c r="E667" s="3">
        <v>46303.437210648146</v>
      </c>
      <c r="F667" s="2" t="str">
        <f>=HYPERLINK("https://www.tiktok.com/@dramadetour0/video/7689058921780219149", "https://www.tiktok.com/@dramadetour0/video/7689058921780219149")</f>
        <v>https://www.tiktok.com/@dramadetour0/video/7689058921780219149</v>
      </c>
      <c r="G667">
        <v>10800</v>
      </c>
      <c r="H667">
        <v>66</v>
      </c>
      <c r="I667">
        <v>6</v>
      </c>
      <c r="J667">
        <v>26</v>
      </c>
      <c r="K667">
        <v>3</v>
      </c>
      <c r="L667" t="inlineStr">
        <is>
          <t>short-drama</t>
        </is>
      </c>
      <c r="M667" t="inlineStr">
        <is>
          <t>complete</t>
        </is>
      </c>
      <c r="N667"/>
      <c r="O667" t="inlineStr">
        <is>
          <t>SDRUN-20261008-102852</t>
        </is>
      </c>
      <c r="P667" s="3">
        <v>46303.546585648146</v>
      </c>
      <c r="Q667" t="inlineStr">
        <is>
          <t>SR-000636</t>
        </is>
      </c>
      <c r="R667" t="inlineStr">
        <is>
          <t>dramadetour0</t>
        </is>
      </c>
      <c r="S667" t="inlineStr">
        <is>
          <t>CLIP 06 — Kiss the Vampire or Die 🔥 Watch the full story on ReelShort: https://reelslink.com/cps/7XNsJc 💥 Or search code 4814864 in the app. #ReelShort #ShortDrama #aidrama #VampireRomance #FantasyDrama</t>
        </is>
      </c>
    </row>
    <row r="668" ht="25.5" customHeight="1">
      <c r="A668" t="inlineStr">
        <is>
          <t>7688678770273684750</t>
        </is>
      </c>
      <c r="B668" s="3">
        <v>46291.294444444444</v>
      </c>
      <c r="C668" t="inlineStr">
        <is>
          <t>dramaclips0364</t>
        </is>
      </c>
      <c r="D668" s="4">
        <v>46303</v>
      </c>
      <c r="E668" s="3">
        <v>46303.437210648146</v>
      </c>
      <c r="F668" s="2" t="str">
        <f>=HYPERLINK("https://www.tiktok.com/@dramaclips0364/video/7688678770273684750", "https://www.tiktok.com/@dramaclips0364/video/7688678770273684750")</f>
        <v>https://www.tiktok.com/@dramaclips0364/video/7688678770273684750</v>
      </c>
      <c r="G668">
        <v>217</v>
      </c>
      <c r="H668">
        <v>1</v>
      </c>
      <c r="I668">
        <v>0</v>
      </c>
      <c r="J668">
        <v>0</v>
      </c>
      <c r="K668">
        <v>0</v>
      </c>
      <c r="L668" t="inlineStr">
        <is>
          <t>short-drama</t>
        </is>
      </c>
      <c r="M668" t="inlineStr">
        <is>
          <t>complete</t>
        </is>
      </c>
      <c r="N668"/>
      <c r="O668" t="inlineStr">
        <is>
          <t>SDRUN-20261008-102852</t>
        </is>
      </c>
      <c r="P668" s="3">
        <v>46303.546585648146</v>
      </c>
      <c r="Q668" t="inlineStr">
        <is>
          <t>SR-000768</t>
        </is>
      </c>
      <c r="R668" t="inlineStr">
        <is>
          <t>dramaclips0364</t>
        </is>
      </c>
      <c r="S668" t="inlineStr">
        <is>
          <t>She demands a ride and offers a dangerous bargain—but he has no idea where this vampire plans to take him. 🚗🩸 🌟 Continue the story here 👉 Find the full series on “ReelShort” 🔍 Look up “4786910” ✨ #ShortDrama #SupernaturalRomance #DangerousDeal #ReelShort</t>
        </is>
      </c>
    </row>
    <row r="669" ht="25.5" customHeight="1">
      <c r="A669" t="inlineStr">
        <is>
          <t>7689052259832876319</t>
        </is>
      </c>
      <c r="B669" s="3">
        <v>46291.29513888889</v>
      </c>
      <c r="C669" t="inlineStr">
        <is>
          <t>shirley5278789</t>
        </is>
      </c>
      <c r="D669" s="4">
        <v>46300</v>
      </c>
      <c r="E669" s="3">
        <v>46300.00105324074</v>
      </c>
      <c r="F669" s="2" t="str">
        <f>=HYPERLINK("https://www.tiktok.com/@shirley5278789/video/7689052259832876319", "https://www.tiktok.com/@shirley5278789/video/7689052259832876319")</f>
        <v>https://www.tiktok.com/@shirley5278789/video/7689052259832876319</v>
      </c>
      <c r="G669">
        <v>47400</v>
      </c>
      <c r="H669">
        <v>409</v>
      </c>
      <c r="I669">
        <v>1</v>
      </c>
      <c r="J669">
        <v>89</v>
      </c>
      <c r="K669">
        <v>12</v>
      </c>
      <c r="L669" t="inlineStr">
        <is>
          <t>short-drama</t>
        </is>
      </c>
      <c r="M669" t="inlineStr">
        <is>
          <t>complete</t>
        </is>
      </c>
      <c r="N669"/>
      <c r="O669" t="inlineStr">
        <is>
          <t>SDRUN-20261005-000100</t>
        </is>
      </c>
      <c r="P669" s="3">
        <v>46300.0858912037</v>
      </c>
      <c r="Q669" t="inlineStr">
        <is>
          <t>SR-000769</t>
        </is>
      </c>
      <c r="R669" t="inlineStr">
        <is>
          <t>shirley5278789</t>
        </is>
      </c>
      <c r="S669" t="inlineStr">
        <is>
          <t>Ella intenta cancelar la boda, pero él amenaza a su hermana menor para obligarla a volver. 😱 🌟 Continúa la historia aquí 👉 Encuentra la serie completa en “ReelShort” 🔍 Busca “4809855” ✨ #Drama #DramaCorto #MafiaRomance #AmorProhibido #ReelShort</t>
        </is>
      </c>
    </row>
    <row r="670" ht="25.5" customHeight="1">
      <c r="A670" t="inlineStr">
        <is>
          <t>7689020714103360782</t>
        </is>
      </c>
      <c r="B670" s="3">
        <v>46291.30347222222</v>
      </c>
      <c r="C670" t="inlineStr">
        <is>
          <t>dramavault163</t>
        </is>
      </c>
      <c r="D670" s="4">
        <v>46303</v>
      </c>
      <c r="E670" s="3">
        <v>46303.437210648146</v>
      </c>
      <c r="F670" s="2" t="str">
        <f>=HYPERLINK("https://www.tiktok.com/@dramavault163/video/7689020714103360782", "https://www.tiktok.com/@dramavault163/video/7689020714103360782")</f>
        <v>https://www.tiktok.com/@dramavault163/video/7689020714103360782</v>
      </c>
      <c r="G670">
        <v>217</v>
      </c>
      <c r="H670">
        <v>0</v>
      </c>
      <c r="I670">
        <v>0</v>
      </c>
      <c r="J670">
        <v>0</v>
      </c>
      <c r="K670">
        <v>0</v>
      </c>
      <c r="L670" t="inlineStr">
        <is>
          <t>short-drama</t>
        </is>
      </c>
      <c r="M670" t="inlineStr">
        <is>
          <t>complete</t>
        </is>
      </c>
      <c r="N670"/>
      <c r="O670" t="inlineStr">
        <is>
          <t>SDRUN-20261008-102852</t>
        </is>
      </c>
      <c r="P670" s="3">
        <v>46303.546585648146</v>
      </c>
      <c r="Q670" t="inlineStr">
        <is>
          <t>SR-000646</t>
        </is>
      </c>
      <c r="R670" t="inlineStr">
        <is>
          <t>dramavault163</t>
        </is>
      </c>
      <c r="S670" t="inlineStr">
        <is>
          <t>The captain humiliates her in front of the entire team, but she refuses to give him the reaction he wants. 🔥🏒 🌟 Continue the story here 👉 Find the full series on “ReelShort” 🔍 Look up “4802444” ✨ #ShortDrama #EnemiesToLovers #CollegeRomance #ReelShort</t>
        </is>
      </c>
    </row>
    <row r="671" ht="25.5" customHeight="1">
      <c r="A671" t="inlineStr">
        <is>
          <t>7689041471353244958</t>
        </is>
      </c>
      <c r="B671" s="3">
        <v>46291.305555555555</v>
      </c>
      <c r="C671" t="inlineStr">
        <is>
          <t>jolienqaq</t>
        </is>
      </c>
      <c r="D671" s="4">
        <v>46303</v>
      </c>
      <c r="E671" s="3">
        <v>46303.437210648146</v>
      </c>
      <c r="F671" s="2" t="str">
        <f>=HYPERLINK("https://www.tiktok.com/@jolienqaq/video/7689041471353244958", "https://www.tiktok.com/@jolienqaq/video/7689041471353244958")</f>
        <v>https://www.tiktok.com/@jolienqaq/video/7689041471353244958</v>
      </c>
      <c r="G671">
        <v>415</v>
      </c>
      <c r="H671">
        <v>20</v>
      </c>
      <c r="I671">
        <v>0</v>
      </c>
      <c r="J671">
        <v>8</v>
      </c>
      <c r="K671">
        <v>0</v>
      </c>
      <c r="L671" t="inlineStr">
        <is>
          <t>short-drama</t>
        </is>
      </c>
      <c r="M671" t="inlineStr">
        <is>
          <t>complete</t>
        </is>
      </c>
      <c r="N671"/>
      <c r="O671" t="inlineStr">
        <is>
          <t>SDRUN-20261008-102852</t>
        </is>
      </c>
      <c r="P671" s="3">
        <v>46303.546585648146</v>
      </c>
      <c r="Q671" t="inlineStr">
        <is>
          <t>SR-000616</t>
        </is>
      </c>
      <c r="R671" t="inlineStr">
        <is>
          <t>jolienqaq</t>
        </is>
      </c>
      <c r="S671" t="inlineStr">
        <is>
          <t>Part 3 | Fake Dating My Football Rival Full series link in bio He denied their fake relationship under pressure. Then Leo stepped in: “We are a real couple.” ✨ Download the ReelShort app. 👉 Copy the code [4802502] and search it. #BL #BoysLove #FakeDating #bldrama #Drama</t>
        </is>
      </c>
    </row>
    <row r="672" ht="25.5" customHeight="1">
      <c r="A672" t="inlineStr">
        <is>
          <t>7689052799908285726</t>
        </is>
      </c>
      <c r="B672" s="3">
        <v>46291.43263888889</v>
      </c>
      <c r="C672" t="inlineStr">
        <is>
          <t>shirley5278789</t>
        </is>
      </c>
      <c r="D672" s="4">
        <v>46303</v>
      </c>
      <c r="E672" s="3">
        <v>46303.437210648146</v>
      </c>
      <c r="F672" s="2" t="str">
        <f>=HYPERLINK("https://www.tiktok.com/@shirley5278789/video/7689052799908285726", "https://www.tiktok.com/@shirley5278789/video/7689052799908285726")</f>
        <v>https://www.tiktok.com/@shirley5278789/video/7689052799908285726</v>
      </c>
      <c r="G672">
        <v>58105</v>
      </c>
      <c r="H672">
        <v>427</v>
      </c>
      <c r="I672">
        <v>4</v>
      </c>
      <c r="J672">
        <v>101</v>
      </c>
      <c r="K672">
        <v>8</v>
      </c>
      <c r="L672" t="inlineStr">
        <is>
          <t>short-drama</t>
        </is>
      </c>
      <c r="M672" t="inlineStr">
        <is>
          <t>complete</t>
        </is>
      </c>
      <c r="N672"/>
      <c r="O672" t="inlineStr">
        <is>
          <t>SDRUN-20261008-102852</t>
        </is>
      </c>
      <c r="P672" s="3">
        <v>46303.546585648146</v>
      </c>
      <c r="Q672" t="inlineStr">
        <is>
          <t>SR-000770</t>
        </is>
      </c>
      <c r="R672" t="inlineStr">
        <is>
          <t>shirley5278789</t>
        </is>
      </c>
      <c r="S672" t="inlineStr">
        <is>
          <t>El desconocido con quien pasó la noche no era un acompañante… era el temido hermano de su prometido. 👀🔥 🌟 Continúa la historia aquí 👉 Encuentra la serie completa en “ReelShort” 🔍 Busca “4809855” ✨ #Drama #DramaCorto #IdentidadSecreta #GiroInesperado #ReelShort</t>
        </is>
      </c>
    </row>
    <row r="673" ht="25.5" customHeight="1">
      <c r="A673" t="inlineStr">
        <is>
          <t>7689034048714411294</t>
        </is>
      </c>
      <c r="B673" s="3">
        <v>46291.43402777778</v>
      </c>
      <c r="C673" t="inlineStr">
        <is>
          <t>shirley5278789</t>
        </is>
      </c>
      <c r="D673" s="4">
        <v>46303</v>
      </c>
      <c r="E673" s="3">
        <v>46303.437210648146</v>
      </c>
      <c r="F673" s="2" t="str">
        <f>=HYPERLINK("https://www.tiktok.com/@shirley5278789/video/7689034048714411294", "https://www.tiktok.com/@shirley5278789/video/7689034048714411294")</f>
        <v>https://www.tiktok.com/@shirley5278789/video/7689034048714411294</v>
      </c>
      <c r="G673">
        <v>20600</v>
      </c>
      <c r="H673">
        <v>29</v>
      </c>
      <c r="I673">
        <v>0</v>
      </c>
      <c r="J673">
        <v>6</v>
      </c>
      <c r="K673">
        <v>0</v>
      </c>
      <c r="L673" t="inlineStr">
        <is>
          <t>short-drama</t>
        </is>
      </c>
      <c r="M673" t="inlineStr">
        <is>
          <t>complete</t>
        </is>
      </c>
      <c r="N673"/>
      <c r="O673" t="inlineStr">
        <is>
          <t>SDRUN-20261008-102852</t>
        </is>
      </c>
      <c r="P673" s="3">
        <v>46303.546585648146</v>
      </c>
      <c r="Q673" t="inlineStr">
        <is>
          <t>SR-000771</t>
        </is>
      </c>
      <c r="R673" t="inlineStr">
        <is>
          <t>shirley5278789</t>
        </is>
      </c>
      <c r="S673" t="inlineStr">
        <is>
          <t>Todos lo llaman un don nadie hasta que Eve aparece y revela delante de todos: «Es mi esposo». 👀🔥 🌟 Continúa la historia aquí 👉 Encuentra la serie completa en “ReelShort” 🔍 Busca “4800851” ✨ #Drama #DramaCorto #Revelación #FinalImpactante #ReelShort</t>
        </is>
      </c>
    </row>
    <row r="674" ht="25.5" customHeight="1">
      <c r="A674" t="inlineStr">
        <is>
          <t>7689009228102602015</t>
        </is>
      </c>
      <c r="B674" s="3">
        <v>46291.43680555555</v>
      </c>
      <c r="C674" t="inlineStr">
        <is>
          <t>plottwistclips11</t>
        </is>
      </c>
      <c r="D674" s="4">
        <v>46303</v>
      </c>
      <c r="E674" s="3">
        <v>46303.437210648146</v>
      </c>
      <c r="F674" s="2" t="str">
        <f>=HYPERLINK("https://www.tiktok.com/@plottwistclips11/video/7689009228102602015", "https://www.tiktok.com/@plottwistclips11/video/7689009228102602015")</f>
        <v>https://www.tiktok.com/@plottwistclips11/video/7689009228102602015</v>
      </c>
      <c r="G674">
        <v>5062</v>
      </c>
      <c r="H674">
        <v>28</v>
      </c>
      <c r="I674">
        <v>0</v>
      </c>
      <c r="J674">
        <v>7</v>
      </c>
      <c r="K674">
        <v>3</v>
      </c>
      <c r="L674" t="inlineStr">
        <is>
          <t>short-drama</t>
        </is>
      </c>
      <c r="M674" t="inlineStr">
        <is>
          <t>complete</t>
        </is>
      </c>
      <c r="N674"/>
      <c r="O674" t="inlineStr">
        <is>
          <t>SDRUN-20261008-102852</t>
        </is>
      </c>
      <c r="P674" s="3">
        <v>46303.546585648146</v>
      </c>
      <c r="Q674" t="inlineStr">
        <is>
          <t>SR-000772</t>
        </is>
      </c>
      <c r="R674" t="inlineStr">
        <is>
          <t>plottwistclips11</t>
        </is>
      </c>
      <c r="S674" t="inlineStr">
        <is>
          <t>Years of exile could not break him. When his wolf power finally awakens, even the warriors hunting him step back. 🐺⚡ 🌟 Continue the story here 👉 Find the full series on “ReelShort” 🔍 Look up “4530464” ✨ #ShortDrama #WolfAwakening #HiddenPower #ReelShort</t>
        </is>
      </c>
    </row>
    <row r="675" ht="25.5" customHeight="1">
      <c r="A675" t="inlineStr">
        <is>
          <t>7689021515240623373</t>
        </is>
      </c>
      <c r="B675" s="3">
        <v>46291.47152777778</v>
      </c>
      <c r="C675" t="inlineStr">
        <is>
          <t>dramavault163</t>
        </is>
      </c>
      <c r="D675" s="4">
        <v>46303</v>
      </c>
      <c r="E675" s="3">
        <v>46303.437210648146</v>
      </c>
      <c r="F675" s="2" t="str">
        <f>=HYPERLINK("https://www.tiktok.com/@dramavault163/video/7689021515240623373", "https://www.tiktok.com/@dramavault163/video/7689021515240623373")</f>
        <v>https://www.tiktok.com/@dramavault163/video/7689021515240623373</v>
      </c>
      <c r="G675">
        <v>265</v>
      </c>
      <c r="H675">
        <v>0</v>
      </c>
      <c r="I675">
        <v>0</v>
      </c>
      <c r="J675">
        <v>0</v>
      </c>
      <c r="K675">
        <v>0</v>
      </c>
      <c r="L675" t="inlineStr">
        <is>
          <t>short-drama</t>
        </is>
      </c>
      <c r="M675" t="inlineStr">
        <is>
          <t>complete</t>
        </is>
      </c>
      <c r="N675"/>
      <c r="O675" t="inlineStr">
        <is>
          <t>SDRUN-20261008-102852</t>
        </is>
      </c>
      <c r="P675" s="3">
        <v>46303.546585648146</v>
      </c>
      <c r="Q675" t="inlineStr">
        <is>
          <t>SR-000647</t>
        </is>
      </c>
      <c r="R675" t="inlineStr">
        <is>
          <t>dramavault163</t>
        </is>
      </c>
      <c r="S675" t="inlineStr">
        <is>
          <t>He corners her in the hallway and tells her to quit—but getting this close makes their hatred look dangerously different. 😳❤️ 🌟 Continue the story here 👉 Find the full series on “ReelShort” 🔍 Look up “4802444” ✨ #ShortDrama #Tension #HockeyCaptain #ReelShort</t>
        </is>
      </c>
    </row>
    <row r="676" ht="25.5" customHeight="1">
      <c r="A676" t="inlineStr">
        <is>
          <t>7688678784937102605</t>
        </is>
      </c>
      <c r="B676" s="3">
        <v>46291.54791666667</v>
      </c>
      <c r="C676" t="inlineStr">
        <is>
          <t>dramaclips0364</t>
        </is>
      </c>
      <c r="D676" s="4">
        <v>46303</v>
      </c>
      <c r="E676" s="3">
        <v>46303.437210648146</v>
      </c>
      <c r="F676" s="2" t="str">
        <f>=HYPERLINK("https://www.tiktok.com/@dramaclips0364/video/7688678784937102605", "https://www.tiktok.com/@dramaclips0364/video/7688678784937102605")</f>
        <v>https://www.tiktok.com/@dramaclips0364/video/7688678784937102605</v>
      </c>
      <c r="G676">
        <v>313</v>
      </c>
      <c r="H676">
        <v>9</v>
      </c>
      <c r="I676">
        <v>0</v>
      </c>
      <c r="J676">
        <v>2</v>
      </c>
      <c r="K676">
        <v>0</v>
      </c>
      <c r="L676" t="inlineStr">
        <is>
          <t>short-drama</t>
        </is>
      </c>
      <c r="M676" t="inlineStr">
        <is>
          <t>complete</t>
        </is>
      </c>
      <c r="N676"/>
      <c r="O676" t="inlineStr">
        <is>
          <t>SDRUN-20261008-102852</t>
        </is>
      </c>
      <c r="P676" s="3">
        <v>46303.546585648146</v>
      </c>
      <c r="Q676" t="inlineStr">
        <is>
          <t>SR-000773</t>
        </is>
      </c>
      <c r="R676" t="inlineStr">
        <is>
          <t>dramaclips0364</t>
        </is>
      </c>
      <c r="S676" t="inlineStr">
        <is>
          <t>He waits outside for her return, but the night ends with a brutal attack and a vampire at his car door. 😨🩸 🌟 Continue the story here 👉 Find the full series on “ReelShort” 🔍 Look up “4786910” ✨ #ShortDrama #VampireAttack #Cliffhanger #ReelShort</t>
        </is>
      </c>
    </row>
    <row r="677" ht="25.5" customHeight="1">
      <c r="A677" t="inlineStr">
        <is>
          <t>7689035643363544333</t>
        </is>
      </c>
      <c r="B677" s="3">
        <v>46291.59305555555</v>
      </c>
      <c r="C677" t="inlineStr">
        <is>
          <t>dramaflick00</t>
        </is>
      </c>
      <c r="D677" s="4">
        <v>46303</v>
      </c>
      <c r="E677" s="3">
        <v>46303.437210648146</v>
      </c>
      <c r="F677" s="2" t="str">
        <f>=HYPERLINK("https://www.tiktok.com/@dramaflick00/video/7689035643363544333", "https://www.tiktok.com/@dramaflick00/video/7689035643363544333")</f>
        <v>https://www.tiktok.com/@dramaflick00/video/7689035643363544333</v>
      </c>
      <c r="G677">
        <v>222</v>
      </c>
      <c r="H677">
        <v>5</v>
      </c>
      <c r="I677">
        <v>0</v>
      </c>
      <c r="J677">
        <v>1</v>
      </c>
      <c r="K677">
        <v>0</v>
      </c>
      <c r="L677" t="inlineStr">
        <is>
          <t>short-drama</t>
        </is>
      </c>
      <c r="M677" t="inlineStr">
        <is>
          <t>complete</t>
        </is>
      </c>
      <c r="N677"/>
      <c r="O677" t="inlineStr">
        <is>
          <t>SDRUN-20261008-102852</t>
        </is>
      </c>
      <c r="P677" s="3">
        <v>46303.546585648146</v>
      </c>
      <c r="Q677" t="inlineStr">
        <is>
          <t>SR-000774</t>
        </is>
      </c>
      <c r="R677" t="inlineStr">
        <is>
          <t>dramaflick00</t>
        </is>
      </c>
      <c r="S677" t="inlineStr">
        <is>
          <t>His final wish frees an immortal genie—but his last request binds that genie to a five-year marriage. 🧞‍♂️💍 🌟 Continue the story here 👉 Find the full series on “ReelShort” 🔍 Look up “4568850” ✨ #Drama #ShortDrama #FantasyRomance #SecretIdentity #ReelShort</t>
        </is>
      </c>
    </row>
    <row r="678" ht="25.5" customHeight="1">
      <c r="A678" t="inlineStr">
        <is>
          <t>7689052818858167583</t>
        </is>
      </c>
      <c r="B678" s="3">
        <v>46291.59305555555</v>
      </c>
      <c r="C678" t="inlineStr">
        <is>
          <t>shirley5278789</t>
        </is>
      </c>
      <c r="D678" s="4">
        <v>46303</v>
      </c>
      <c r="E678" s="3">
        <v>46303.437210648146</v>
      </c>
      <c r="F678" s="2" t="str">
        <f>=HYPERLINK("https://www.tiktok.com/@shirley5278789/video/7689052818858167583", "https://www.tiktok.com/@shirley5278789/video/7689052818858167583")</f>
        <v>https://www.tiktok.com/@shirley5278789/video/7689052818858167583</v>
      </c>
      <c r="G678">
        <v>29600</v>
      </c>
      <c r="H678">
        <v>447</v>
      </c>
      <c r="I678">
        <v>13</v>
      </c>
      <c r="J678">
        <v>163</v>
      </c>
      <c r="K678">
        <v>5</v>
      </c>
      <c r="L678" t="inlineStr">
        <is>
          <t>short-drama</t>
        </is>
      </c>
      <c r="M678" t="inlineStr">
        <is>
          <t>complete</t>
        </is>
      </c>
      <c r="N678"/>
      <c r="O678" t="inlineStr">
        <is>
          <t>SDRUN-20261008-102852</t>
        </is>
      </c>
      <c r="P678" s="3">
        <v>46303.546585648146</v>
      </c>
      <c r="Q678" t="inlineStr">
        <is>
          <t>SR-000775</t>
        </is>
      </c>
      <c r="R678" t="inlineStr">
        <is>
          <t>shirley5278789</t>
        </is>
      </c>
      <c r="S678" t="inlineStr">
        <is>
          <t>Una tensa cena familiar casi revela el secreto que ella comparte con su futuro cuñado. 😳 🌟 Continúa la historia aquí 👉 Encuentra la serie completa en “ReelShort” 🔍 Busca “4809855” ✨ #Drama #DramaCorto #SecretoProhibido #TriánguloAmoroso #ReelShort</t>
        </is>
      </c>
    </row>
    <row r="679" ht="25.5" customHeight="1">
      <c r="A679" t="inlineStr">
        <is>
          <t>7689035727568424205</t>
        </is>
      </c>
      <c r="B679" s="3">
        <v>46291.75486111111</v>
      </c>
      <c r="C679" t="inlineStr">
        <is>
          <t>dramaflick00</t>
        </is>
      </c>
      <c r="D679" s="4">
        <v>46303</v>
      </c>
      <c r="E679" s="3">
        <v>46303.437210648146</v>
      </c>
      <c r="F679" s="2" t="str">
        <f>=HYPERLINK("https://www.tiktok.com/@dramaflick00/video/7689035727568424205", "https://www.tiktok.com/@dramaflick00/video/7689035727568424205")</f>
        <v>https://www.tiktok.com/@dramaflick00/video/7689035727568424205</v>
      </c>
      <c r="G679">
        <v>260</v>
      </c>
      <c r="H679">
        <v>3</v>
      </c>
      <c r="I679">
        <v>0</v>
      </c>
      <c r="J679">
        <v>0</v>
      </c>
      <c r="K679">
        <v>0</v>
      </c>
      <c r="L679" t="inlineStr">
        <is>
          <t>short-drama</t>
        </is>
      </c>
      <c r="M679" t="inlineStr">
        <is>
          <t>complete</t>
        </is>
      </c>
      <c r="N679"/>
      <c r="O679" t="inlineStr">
        <is>
          <t>SDRUN-20261008-102852</t>
        </is>
      </c>
      <c r="P679" s="3">
        <v>46303.546585648146</v>
      </c>
      <c r="Q679" t="inlineStr">
        <is>
          <t>SR-000776</t>
        </is>
      </c>
      <c r="R679" t="inlineStr">
        <is>
          <t>dramaflick00</t>
        </is>
      </c>
      <c r="S679" t="inlineStr">
        <is>
          <t>His final wish frees an immortal genie—but his last request binds that genie to a five-year marriage. 🧞‍♂️💍 🌟 Continue the story here 👉 Find the full series on “ReelShort” 🔍 Look up “4568850” ✨ #Drama #ShortDrama #FantasyRomance #SecretIdentity #ReelShort</t>
        </is>
      </c>
    </row>
    <row r="680" ht="25.5" customHeight="1">
      <c r="A680" t="inlineStr">
        <is>
          <t>7689000077561433358</t>
        </is>
      </c>
      <c r="B680" s="3">
        <v>46291.82638888889</v>
      </c>
      <c r="C680" t="inlineStr">
        <is>
          <t>nobleltcpnj</t>
        </is>
      </c>
      <c r="D680" s="4">
        <v>46303</v>
      </c>
      <c r="E680" s="3">
        <v>46303.437210648146</v>
      </c>
      <c r="F680" s="2" t="str">
        <f>=HYPERLINK("https://www.tiktok.com/@nobleltcpnj/video/7689000077561433358", "https://www.tiktok.com/@nobleltcpnj/video/7689000077561433358")</f>
        <v>https://www.tiktok.com/@nobleltcpnj/video/7689000077561433358</v>
      </c>
      <c r="G680">
        <v>9398</v>
      </c>
      <c r="H680">
        <v>48</v>
      </c>
      <c r="I680">
        <v>3</v>
      </c>
      <c r="J680">
        <v>21</v>
      </c>
      <c r="K680">
        <v>7</v>
      </c>
      <c r="L680" t="inlineStr">
        <is>
          <t>short-drama</t>
        </is>
      </c>
      <c r="M680" t="inlineStr">
        <is>
          <t>complete</t>
        </is>
      </c>
      <c r="N680"/>
      <c r="O680" t="inlineStr">
        <is>
          <t>SDRUN-20261008-102852</t>
        </is>
      </c>
      <c r="P680" s="3">
        <v>46303.546585648146</v>
      </c>
      <c r="Q680" t="inlineStr">
        <is>
          <t>SR-000715</t>
        </is>
      </c>
      <c r="R680" t="inlineStr">
        <is>
          <t>Mouse glue trap</t>
        </is>
      </c>
      <c r="S680" t="inlineStr">
        <is>
          <t>Part 1 | Caught Between Twin Husbands On her wedding night, Lilith realizes the man beside her may not be her husband. A hidden twin and a dangerous secret leave her questioning everything. ✨ Download the FlickReels app.   👉 Copy the code [zglm85] and search it. #Drama #AIDrama #ShortDrama #TwinRomance #ForbiddenLove</t>
        </is>
      </c>
    </row>
    <row r="681" ht="25.5" customHeight="1">
      <c r="A681" t="inlineStr">
        <is>
          <t>7688981223997279501</t>
        </is>
      </c>
      <c r="B681" s="3">
        <v>46291.8375</v>
      </c>
      <c r="C681" t="inlineStr">
        <is>
          <t>ngphnggiang40</t>
        </is>
      </c>
      <c r="D681" s="4">
        <v>46303</v>
      </c>
      <c r="E681" s="3">
        <v>46303.437210648146</v>
      </c>
      <c r="F681" s="2" t="str">
        <f>=HYPERLINK("https://www.tiktok.com/@ngphnggiang40/video/7688981223997279501", "https://www.tiktok.com/@ngphnggiang40/video/7688981223997279501")</f>
        <v>https://www.tiktok.com/@ngphnggiang40/video/7688981223997279501</v>
      </c>
      <c r="G681">
        <v>5991</v>
      </c>
      <c r="H681">
        <v>36</v>
      </c>
      <c r="I681">
        <v>1</v>
      </c>
      <c r="J681">
        <v>11</v>
      </c>
      <c r="K681">
        <v>0</v>
      </c>
      <c r="L681" t="inlineStr">
        <is>
          <t>short-drama</t>
        </is>
      </c>
      <c r="M681" t="inlineStr">
        <is>
          <t>complete</t>
        </is>
      </c>
      <c r="N681"/>
      <c r="O681" t="inlineStr">
        <is>
          <t>SDRUN-20261008-102852</t>
        </is>
      </c>
      <c r="P681" s="3">
        <v>46303.546585648146</v>
      </c>
      <c r="Q681" t="inlineStr">
        <is>
          <t>SR-000721</t>
        </is>
      </c>
      <c r="R681" t="inlineStr">
        <is>
          <t>VoidFaic</t>
        </is>
      </c>
      <c r="S681" t="inlineStr">
        <is>
          <t>Part 1 | She Took Her Sister’s Place at a Deadly Mafia Wedding Victoria runs away after hearing that the groom killed his last wife. When the furious mafia family threatens to erase her entire bloodline, Lily makes an impossible choice: she will become Dominic’s bride instead. ✨ Download the DramaBox app. 👉 Copy the code [vie49] and search it. #Drama #AIDrama #MafiaRomance #ForcedMarriage #DangerousLove</t>
        </is>
      </c>
    </row>
    <row r="682" ht="25.5" customHeight="1">
      <c r="A682" t="inlineStr">
        <is>
          <t>7689021809362062605</t>
        </is>
      </c>
      <c r="B682" s="3">
        <v>46291.84375</v>
      </c>
      <c r="C682" t="inlineStr">
        <is>
          <t>dramavault163</t>
        </is>
      </c>
      <c r="D682" s="4">
        <v>46303</v>
      </c>
      <c r="E682" s="3">
        <v>46303.437210648146</v>
      </c>
      <c r="F682" s="2" t="str">
        <f>=HYPERLINK("https://www.tiktok.com/@dramavault163/video/7689021809362062605", "https://www.tiktok.com/@dramavault163/video/7689021809362062605")</f>
        <v>https://www.tiktok.com/@dramavault163/video/7689021809362062605</v>
      </c>
      <c r="G682">
        <v>395</v>
      </c>
      <c r="H682">
        <v>1</v>
      </c>
      <c r="I682">
        <v>0</v>
      </c>
      <c r="J682">
        <v>0</v>
      </c>
      <c r="K682">
        <v>0</v>
      </c>
      <c r="L682" t="inlineStr">
        <is>
          <t>short-drama</t>
        </is>
      </c>
      <c r="M682" t="inlineStr">
        <is>
          <t>complete</t>
        </is>
      </c>
      <c r="N682"/>
      <c r="O682" t="inlineStr">
        <is>
          <t>SDRUN-20261008-102852</t>
        </is>
      </c>
      <c r="P682" s="3">
        <v>46303.546585648146</v>
      </c>
      <c r="Q682" t="inlineStr">
        <is>
          <t>SR-000648</t>
        </is>
      </c>
      <c r="R682" t="inlineStr">
        <is>
          <t>dramavault163</t>
        </is>
      </c>
      <c r="S682" t="inlineStr">
        <is>
          <t>The campus bully mocks her body in the cafeteria, until the hockey captain steps in and changes the entire room. 💥🖤 🌟 Continue the story here 👉 Find the full series on “ReelShort” 🔍 Look up “4802444” ✨ #ShortDrama #BullyDrama #ProtectiveHero #ReelShort</t>
        </is>
      </c>
    </row>
    <row r="683" ht="25.5" customHeight="1">
      <c r="A683" t="inlineStr">
        <is>
          <t>7688936861833710861</t>
        </is>
      </c>
      <c r="B683" s="3">
        <v>46291.850694444445</v>
      </c>
      <c r="C683" t="inlineStr">
        <is>
          <t>dramaexpedition</t>
        </is>
      </c>
      <c r="D683" s="4">
        <v>46303</v>
      </c>
      <c r="E683" s="3">
        <v>46303.437210648146</v>
      </c>
      <c r="F683" s="2" t="str">
        <f>=HYPERLINK("https://www.tiktok.com/@dramaexpedition/video/7688936861833710861", "https://www.tiktok.com/@dramaexpedition/video/7688936861833710861")</f>
        <v>https://www.tiktok.com/@dramaexpedition/video/7688936861833710861</v>
      </c>
      <c r="G683">
        <v>500</v>
      </c>
      <c r="H683">
        <v>17</v>
      </c>
      <c r="I683">
        <v>0</v>
      </c>
      <c r="J683">
        <v>5</v>
      </c>
      <c r="K683">
        <v>2</v>
      </c>
      <c r="L683" t="inlineStr">
        <is>
          <t>short-drama</t>
        </is>
      </c>
      <c r="M683" t="inlineStr">
        <is>
          <t>complete</t>
        </is>
      </c>
      <c r="N683"/>
      <c r="O683" t="inlineStr">
        <is>
          <t>SDRUN-20261008-102852</t>
        </is>
      </c>
      <c r="P683" s="3">
        <v>46303.546585648146</v>
      </c>
      <c r="Q683" t="inlineStr">
        <is>
          <t>SR-000563</t>
        </is>
      </c>
      <c r="R683" t="inlineStr">
        <is>
          <t>dramaexpedition</t>
        </is>
      </c>
      <c r="S683" t="inlineStr">
        <is>
          <t>Part 4 | Brothers in Arms Before his family loses him, Jake calls in the one favor he never wanted to need: protect his wife and daughter. Watch the full story on ReelShort. Title ID: 4787336. #ReelShort #FamilyDrama #LastPromise #BrothersInArms #Drama</t>
        </is>
      </c>
    </row>
    <row r="684" ht="25.5" customHeight="1">
      <c r="A684" t="inlineStr">
        <is>
          <t>7689059443291573518</t>
        </is>
      </c>
      <c r="B684" s="3">
        <v>46291.86319444444</v>
      </c>
      <c r="C684" t="inlineStr">
        <is>
          <t>dramadetour0</t>
        </is>
      </c>
      <c r="D684" s="4">
        <v>46303</v>
      </c>
      <c r="E684" s="3">
        <v>46303.437210648146</v>
      </c>
      <c r="F684" s="2" t="str">
        <f>=HYPERLINK("https://www.tiktok.com/@dramadetour0/video/7689059443291573518", "https://www.tiktok.com/@dramadetour0/video/7689059443291573518")</f>
        <v>https://www.tiktok.com/@dramadetour0/video/7689059443291573518</v>
      </c>
      <c r="G684">
        <v>4926</v>
      </c>
      <c r="H684">
        <v>41</v>
      </c>
      <c r="I684">
        <v>6</v>
      </c>
      <c r="J684">
        <v>8</v>
      </c>
      <c r="K684">
        <v>1</v>
      </c>
      <c r="L684" t="inlineStr">
        <is>
          <t>short-drama</t>
        </is>
      </c>
      <c r="M684" t="inlineStr">
        <is>
          <t>complete</t>
        </is>
      </c>
      <c r="N684"/>
      <c r="O684" t="inlineStr">
        <is>
          <t>SDRUN-20261008-102852</t>
        </is>
      </c>
      <c r="P684" s="3">
        <v>46303.546585648146</v>
      </c>
      <c r="Q684" t="inlineStr">
        <is>
          <t>SR-000730</t>
        </is>
      </c>
      <c r="R684" t="inlineStr">
        <is>
          <t>dramadetour0</t>
        </is>
      </c>
      <c r="S684" t="inlineStr">
        <is>
          <t>CLIP 01 — He Called It a Prank，I Called It Goodbye Watch the full story on ReelShort: https://reelslink.com/cps/pZcc11 Or search code 4813457 in the ReelShort app. #ReelShort #ShortDrama #DramaTok #Betrayal #RevengeDrama</t>
        </is>
      </c>
    </row>
    <row r="685" ht="25.5" customHeight="1">
      <c r="A685" t="inlineStr">
        <is>
          <t>7689047359933697311</t>
        </is>
      </c>
      <c r="B685" s="3">
        <v>46291.90277777778</v>
      </c>
      <c r="C685" t="inlineStr">
        <is>
          <t>jolienqaq</t>
        </is>
      </c>
      <c r="D685" s="4">
        <v>46303</v>
      </c>
      <c r="E685" s="3">
        <v>46303.437210648146</v>
      </c>
      <c r="F685" s="2" t="str">
        <f>=HYPERLINK("https://www.tiktok.com/@jolienqaq/video/7689047359933697311", "https://www.tiktok.com/@jolienqaq/video/7689047359933697311")</f>
        <v>https://www.tiktok.com/@jolienqaq/video/7689047359933697311</v>
      </c>
      <c r="G685">
        <v>790</v>
      </c>
      <c r="H685">
        <v>16</v>
      </c>
      <c r="I685">
        <v>0</v>
      </c>
      <c r="J685">
        <v>12</v>
      </c>
      <c r="K685">
        <v>1</v>
      </c>
      <c r="L685" t="inlineStr">
        <is>
          <t>short-drama</t>
        </is>
      </c>
      <c r="M685" t="inlineStr">
        <is>
          <t>complete</t>
        </is>
      </c>
      <c r="N685"/>
      <c r="O685" t="inlineStr">
        <is>
          <t>SDRUN-20261008-102852</t>
        </is>
      </c>
      <c r="P685" s="3">
        <v>46303.546585648146</v>
      </c>
      <c r="Q685" t="inlineStr">
        <is>
          <t>SR-000617</t>
        </is>
      </c>
      <c r="R685" t="inlineStr">
        <is>
          <t>jolienqaq</t>
        </is>
      </c>
      <c r="S685" t="inlineStr">
        <is>
          <t xml:space="preserve">Part 1 | His Defective Robot Boyfriend Full series link in bio ✨ Download the ReelShort app. 👉 Copy the code [4802532] and search it. #BL #BoysLove #drama #ChosenLove #shortdrama </t>
        </is>
      </c>
    </row>
    <row r="686" ht="25.5" customHeight="1">
      <c r="A686" t="inlineStr">
        <is>
          <t>7688689675900325134</t>
        </is>
      </c>
      <c r="B686" s="3">
        <v>46291.95972222222</v>
      </c>
      <c r="C686" t="inlineStr">
        <is>
          <t>dramaclips0364</t>
        </is>
      </c>
      <c r="D686" s="4">
        <v>46303</v>
      </c>
      <c r="E686" s="3">
        <v>46303.437210648146</v>
      </c>
      <c r="F686" s="2" t="str">
        <f>=HYPERLINK("https://www.tiktok.com/@dramaclips0364/video/7688689675900325134", "https://www.tiktok.com/@dramaclips0364/video/7688689675900325134")</f>
        <v>https://www.tiktok.com/@dramaclips0364/video/7688689675900325134</v>
      </c>
      <c r="G686">
        <v>304</v>
      </c>
      <c r="H686">
        <v>5</v>
      </c>
      <c r="I686">
        <v>0</v>
      </c>
      <c r="J686">
        <v>2</v>
      </c>
      <c r="K686">
        <v>0</v>
      </c>
      <c r="L686" t="inlineStr">
        <is>
          <t>short-drama</t>
        </is>
      </c>
      <c r="M686" t="inlineStr">
        <is>
          <t>complete</t>
        </is>
      </c>
      <c r="N686"/>
      <c r="O686" t="inlineStr">
        <is>
          <t>SDRUN-20261008-102852</t>
        </is>
      </c>
      <c r="P686" s="3">
        <v>46303.546585648146</v>
      </c>
      <c r="Q686" t="inlineStr">
        <is>
          <t>SR-000777</t>
        </is>
      </c>
      <c r="R686" t="inlineStr">
        <is>
          <t>dramaclips0364</t>
        </is>
      </c>
      <c r="S686" t="inlineStr">
        <is>
          <t>One wedding, one missing child, and a woman whose face brings a buried family secret back to life. 😳🌸 🌟 Continue the story here 👉 Find the full series on “ReelShort” 🔍 Look up “4788279” ✨ #ShortDrama #SecretIdentity #FamilyMystery #ReelShort</t>
        </is>
      </c>
    </row>
    <row r="687" ht="25.5" customHeight="1">
      <c r="A687" t="inlineStr">
        <is>
          <t>7689053260375723294</t>
        </is>
      </c>
      <c r="B687" s="3">
        <v>46291.96111111111</v>
      </c>
      <c r="C687" t="inlineStr">
        <is>
          <t>shirley5278789</t>
        </is>
      </c>
      <c r="D687" s="4">
        <v>46303</v>
      </c>
      <c r="E687" s="3">
        <v>46303.437210648146</v>
      </c>
      <c r="F687" s="2" t="str">
        <f>=HYPERLINK("https://www.tiktok.com/@shirley5278789/video/7689053260375723294", "https://www.tiktok.com/@shirley5278789/video/7689053260375723294")</f>
        <v>https://www.tiktok.com/@shirley5278789/video/7689053260375723294</v>
      </c>
      <c r="G687">
        <v>64098</v>
      </c>
      <c r="H687">
        <v>767</v>
      </c>
      <c r="I687">
        <v>16</v>
      </c>
      <c r="J687">
        <v>279</v>
      </c>
      <c r="K687">
        <v>18</v>
      </c>
      <c r="L687" t="inlineStr">
        <is>
          <t>short-drama</t>
        </is>
      </c>
      <c r="M687" t="inlineStr">
        <is>
          <t>complete</t>
        </is>
      </c>
      <c r="N687"/>
      <c r="O687" t="inlineStr">
        <is>
          <t>SDRUN-20261008-102852</t>
        </is>
      </c>
      <c r="P687" s="3">
        <v>46303.546585648146</v>
      </c>
      <c r="Q687" t="inlineStr">
        <is>
          <t>SR-000778</t>
        </is>
      </c>
      <c r="R687" t="inlineStr">
        <is>
          <t>shirley5278789</t>
        </is>
      </c>
      <c r="S687" t="inlineStr">
        <is>
          <t>El rey de la mafia le da solo tres días para romper su compromiso públicamente y elegir entre dos hermanos. ⏳🔥 🌟 Continúa la historia aquí 👉 Encuentra la serie completa en “ReelShort” 🔍 Busca “4809855” ✨ #Drama #DramaCorto #RomanceMafia #AmorPeligroso #ReelShort</t>
        </is>
      </c>
    </row>
    <row r="688" ht="25.5" customHeight="1">
      <c r="A688" t="inlineStr">
        <is>
          <t>7689022264230055181</t>
        </is>
      </c>
      <c r="B688" s="3">
        <v>46291.96944444445</v>
      </c>
      <c r="C688" t="inlineStr">
        <is>
          <t>dramavault163</t>
        </is>
      </c>
      <c r="D688" s="4">
        <v>46303</v>
      </c>
      <c r="E688" s="3">
        <v>46303.437210648146</v>
      </c>
      <c r="F688" s="2" t="str">
        <f>=HYPERLINK("https://www.tiktok.com/@dramavault163/video/7689022264230055181", "https://www.tiktok.com/@dramavault163/video/7689022264230055181")</f>
        <v>https://www.tiktok.com/@dramavault163/video/7689022264230055181</v>
      </c>
      <c r="G688">
        <v>280</v>
      </c>
      <c r="H688">
        <v>0</v>
      </c>
      <c r="I688">
        <v>0</v>
      </c>
      <c r="J688">
        <v>0</v>
      </c>
      <c r="K688">
        <v>0</v>
      </c>
      <c r="L688" t="inlineStr">
        <is>
          <t>short-drama</t>
        </is>
      </c>
      <c r="M688" t="inlineStr">
        <is>
          <t>complete</t>
        </is>
      </c>
      <c r="N688"/>
      <c r="O688" t="inlineStr">
        <is>
          <t>SDRUN-20261008-102852</t>
        </is>
      </c>
      <c r="P688" s="3">
        <v>46303.546585648146</v>
      </c>
      <c r="Q688" t="inlineStr">
        <is>
          <t>SR-000649</t>
        </is>
      </c>
      <c r="R688" t="inlineStr">
        <is>
          <t>dramavault163</t>
        </is>
      </c>
      <c r="S688" t="inlineStr">
        <is>
          <t>The biggest game of the season turns brutal when the captain takes a hit—and she is the only one who sees how badly he is hurt. 🏒💔 🌟 Continue the story here 👉 Find the full series on “ReelShort” 🔍 Look up “4802444” ✨ #ShortDrama #SportsRomance #HockeyInjury #ReelShort</t>
        </is>
      </c>
    </row>
    <row r="689" ht="25.5" customHeight="1">
      <c r="A689" t="inlineStr">
        <is>
          <t>7688981895983549710</t>
        </is>
      </c>
      <c r="B689" s="3">
        <v>46291.97361111111</v>
      </c>
      <c r="C689" t="inlineStr">
        <is>
          <t>lthung263</t>
        </is>
      </c>
      <c r="D689" s="4">
        <v>46303</v>
      </c>
      <c r="E689" s="3">
        <v>46303.437210648146</v>
      </c>
      <c r="F689" s="2" t="str">
        <f>=HYPERLINK("https://www.tiktok.com/@lthung263/video/7688981895983549710", "https://www.tiktok.com/@lthung263/video/7688981895983549710")</f>
        <v>https://www.tiktok.com/@lthung263/video/7688981895983549710</v>
      </c>
      <c r="G689">
        <v>1781</v>
      </c>
      <c r="H689">
        <v>16</v>
      </c>
      <c r="I689">
        <v>0</v>
      </c>
      <c r="J689">
        <v>8</v>
      </c>
      <c r="K689">
        <v>0</v>
      </c>
      <c r="L689" t="inlineStr">
        <is>
          <t>short-drama</t>
        </is>
      </c>
      <c r="M689" t="inlineStr">
        <is>
          <t>complete</t>
        </is>
      </c>
      <c r="N689"/>
      <c r="O689" t="inlineStr">
        <is>
          <t>SDRUN-20261008-102852</t>
        </is>
      </c>
      <c r="P689" s="3">
        <v>46303.546585648146</v>
      </c>
      <c r="Q689" t="inlineStr">
        <is>
          <t>SR-000424</t>
        </is>
      </c>
      <c r="R689" t="inlineStr">
        <is>
          <t>Flexlthung</t>
        </is>
      </c>
      <c r="S689" t="inlineStr">
        <is>
          <t>Part 1 | She Traded Her Voice and Life for Love（The Last Seven Tears of The Mermaid Bride） To love a human, Ariel surrendered her voice, her tail, and her future—but every heartbreak now brings her one step closer to disappearing forever. ✨ Download the DramaBox app. 👉 Copy the code [vhy59] and search it. #Drama #ShortDrama #MermaidRomance #ForbiddenLove #RomanticDrama</t>
        </is>
      </c>
    </row>
    <row r="690" ht="25.5" customHeight="1">
      <c r="A690" t="inlineStr">
        <is>
          <t>7689009289511390495</t>
        </is>
      </c>
      <c r="B690" s="3">
        <v>46291.97430555556</v>
      </c>
      <c r="C690" t="inlineStr">
        <is>
          <t>plottwistclips11</t>
        </is>
      </c>
      <c r="D690" s="4">
        <v>46303</v>
      </c>
      <c r="E690" s="3">
        <v>46303.437210648146</v>
      </c>
      <c r="F690" s="2" t="str">
        <f>=HYPERLINK("https://www.tiktok.com/@plottwistclips11/video/7689009289511390495", "https://www.tiktok.com/@plottwistclips11/video/7689009289511390495")</f>
        <v>https://www.tiktok.com/@plottwistclips11/video/7689009289511390495</v>
      </c>
      <c r="G690">
        <v>346</v>
      </c>
      <c r="H690">
        <v>1</v>
      </c>
      <c r="I690">
        <v>0</v>
      </c>
      <c r="J690">
        <v>0</v>
      </c>
      <c r="K690">
        <v>0</v>
      </c>
      <c r="L690" t="inlineStr">
        <is>
          <t>short-drama</t>
        </is>
      </c>
      <c r="M690" t="inlineStr">
        <is>
          <t>complete</t>
        </is>
      </c>
      <c r="N690"/>
      <c r="O690" t="inlineStr">
        <is>
          <t>SDRUN-20261008-102852</t>
        </is>
      </c>
      <c r="P690" s="3">
        <v>46303.546585648146</v>
      </c>
      <c r="Q690" t="inlineStr">
        <is>
          <t>SR-000779</t>
        </is>
      </c>
      <c r="R690" t="inlineStr">
        <is>
          <t>plottwistclips11</t>
        </is>
      </c>
      <c r="S690" t="inlineStr">
        <is>
          <t>Five women were trained to become his perfect mates—but their secret powers reveal how dangerous this alliance really is. 🌙🔥 🌟 Continue the story here 👉 Find the full series on “ReelShort” 🔍 Look up “4530464” ✨ #ShortDrama #FiveMates #SecretPowers #ReelShort</t>
        </is>
      </c>
    </row>
    <row r="691" ht="25.5" customHeight="1">
      <c r="A691" t="inlineStr">
        <is>
          <t>7688981275490667790</t>
        </is>
      </c>
      <c r="B691" s="3">
        <v>46292.00486111111</v>
      </c>
      <c r="C691" t="inlineStr">
        <is>
          <t>ngphnggiang40</t>
        </is>
      </c>
      <c r="D691" s="4">
        <v>46303</v>
      </c>
      <c r="E691" s="3">
        <v>46303.437210648146</v>
      </c>
      <c r="F691" s="2" t="str">
        <f>=HYPERLINK("https://www.tiktok.com/@ngphnggiang40/video/7688981275490667790", "https://www.tiktok.com/@ngphnggiang40/video/7688981275490667790")</f>
        <v>https://www.tiktok.com/@ngphnggiang40/video/7688981275490667790</v>
      </c>
      <c r="G691">
        <v>18600</v>
      </c>
      <c r="H691">
        <v>98</v>
      </c>
      <c r="I691">
        <v>1</v>
      </c>
      <c r="J691">
        <v>43</v>
      </c>
      <c r="K691">
        <v>2</v>
      </c>
      <c r="L691" t="inlineStr">
        <is>
          <t>short-drama</t>
        </is>
      </c>
      <c r="M691" t="inlineStr">
        <is>
          <t>complete</t>
        </is>
      </c>
      <c r="N691"/>
      <c r="O691" t="inlineStr">
        <is>
          <t>SDRUN-20261008-102852</t>
        </is>
      </c>
      <c r="P691" s="3">
        <v>46303.546585648146</v>
      </c>
      <c r="Q691" t="inlineStr">
        <is>
          <t>SR-000722</t>
        </is>
      </c>
      <c r="R691" t="inlineStr">
        <is>
          <t>VoidFaic</t>
        </is>
      </c>
      <c r="S691" t="inlineStr">
        <is>
          <t>Part 2 | Her Mafia Husband Handed Her a Gun and Said, “Pull the Trigger” Dominic offers Lily a terrifying wager: if the gun fires, he dies and she walks free. If it does not, she belongs to him completely. Now she must decide whether to pull the trigger. ✨ Download the DramaBox app. 👉 Copy the code [vie49] and search it. #Drama #AIDrama #DarkRomance #ForcedMarriage #MafiaDrama</t>
        </is>
      </c>
    </row>
    <row r="692" ht="25.5" customHeight="1">
      <c r="A692" t="inlineStr">
        <is>
          <t>7689060741353180430</t>
        </is>
      </c>
      <c r="B692" s="3">
        <v>46292.020833333336</v>
      </c>
      <c r="C692" t="inlineStr">
        <is>
          <t>dramadetour0</t>
        </is>
      </c>
      <c r="D692" s="4">
        <v>46303</v>
      </c>
      <c r="E692" s="3">
        <v>46303.437210648146</v>
      </c>
      <c r="F692" s="2" t="str">
        <f>=HYPERLINK("https://www.tiktok.com/@dramadetour0/video/7689060741353180430", "https://www.tiktok.com/@dramadetour0/video/7689060741353180430")</f>
        <v>https://www.tiktok.com/@dramadetour0/video/7689060741353180430</v>
      </c>
      <c r="G692">
        <v>32300</v>
      </c>
      <c r="H692">
        <v>262</v>
      </c>
      <c r="I692">
        <v>4</v>
      </c>
      <c r="J692">
        <v>67</v>
      </c>
      <c r="K692">
        <v>2</v>
      </c>
      <c r="L692" t="inlineStr">
        <is>
          <t>short-drama</t>
        </is>
      </c>
      <c r="M692" t="inlineStr">
        <is>
          <t>complete</t>
        </is>
      </c>
      <c r="N692"/>
      <c r="O692" t="inlineStr">
        <is>
          <t>SDRUN-20261008-102852</t>
        </is>
      </c>
      <c r="P692" s="3">
        <v>46303.546585648146</v>
      </c>
      <c r="Q692" t="inlineStr">
        <is>
          <t>SR-000729</t>
        </is>
      </c>
      <c r="R692" t="inlineStr">
        <is>
          <t>dramadetour0</t>
        </is>
      </c>
      <c r="S692" t="inlineStr">
        <is>
          <t>He Called It a Prank，I Called It Goodbye Watch the full story on ReelShort: https://reelslink.com/cps/pZcc11 Or search code 4813457 in the ReelShort app. #ReelShort #ShortDrama #DramaTok #Heartbreak #aidrama</t>
        </is>
      </c>
    </row>
    <row r="693" ht="25.5" customHeight="1">
      <c r="A693" t="inlineStr">
        <is>
          <t>7689041527942761742</t>
        </is>
      </c>
      <c r="B693" s="3">
        <v>46292.03611111111</v>
      </c>
      <c r="C693" t="inlineStr">
        <is>
          <t>nobleltcpnj</t>
        </is>
      </c>
      <c r="D693" s="4">
        <v>46303</v>
      </c>
      <c r="E693" s="3">
        <v>46303.437210648146</v>
      </c>
      <c r="F693" s="2" t="str">
        <f>=HYPERLINK("https://www.tiktok.com/@nobleltcpnj/video/7689041527942761742", "https://www.tiktok.com/@nobleltcpnj/video/7689041527942761742")</f>
        <v>https://www.tiktok.com/@nobleltcpnj/video/7689041527942761742</v>
      </c>
      <c r="G693">
        <v>9883</v>
      </c>
      <c r="H693">
        <v>34</v>
      </c>
      <c r="I693">
        <v>1</v>
      </c>
      <c r="J693">
        <v>7</v>
      </c>
      <c r="K693">
        <v>1</v>
      </c>
      <c r="L693" t="inlineStr">
        <is>
          <t>short-drama</t>
        </is>
      </c>
      <c r="M693" t="inlineStr">
        <is>
          <t>complete</t>
        </is>
      </c>
      <c r="N693"/>
      <c r="O693" t="inlineStr">
        <is>
          <t>SDRUN-20261008-102852</t>
        </is>
      </c>
      <c r="P693" s="3">
        <v>46303.546585648146</v>
      </c>
      <c r="Q693" t="inlineStr">
        <is>
          <t>SR-000716</t>
        </is>
      </c>
      <c r="R693" t="inlineStr">
        <is>
          <t>Mouse glue trap</t>
        </is>
      </c>
      <c r="S693" t="inlineStr">
        <is>
          <t>Part 2 | Caught Between Twin Husbands After discovering that the twin brothers have been switching places, Lilith decides to turn their game against them. But during the hunt, her revenge takes an unexpected turn when Ryan risks himself to protect her. ✨ Download the FlickReels app.   👉 Copy the code [zglm85] and search it. #Drama #AIDrama #ShortDrama #RevengeRomance #RomanticDrama</t>
        </is>
      </c>
    </row>
    <row r="694" ht="25.5" customHeight="1">
      <c r="A694" t="inlineStr">
        <is>
          <t>7689035903578246414</t>
        </is>
      </c>
      <c r="B694" s="3">
        <v>46292.05902777778</v>
      </c>
      <c r="C694" t="inlineStr">
        <is>
          <t>dramaflick00</t>
        </is>
      </c>
      <c r="D694" s="4">
        <v>46303</v>
      </c>
      <c r="E694" s="3">
        <v>46303.437210648146</v>
      </c>
      <c r="F694" s="2" t="str">
        <f>=HYPERLINK("https://www.tiktok.com/@dramaflick00/video/7689035903578246414", "https://www.tiktok.com/@dramaflick00/video/7689035903578246414")</f>
        <v>https://www.tiktok.com/@dramaflick00/video/7689035903578246414</v>
      </c>
      <c r="G694">
        <v>217</v>
      </c>
      <c r="H694">
        <v>6</v>
      </c>
      <c r="I694">
        <v>0</v>
      </c>
      <c r="J694">
        <v>2</v>
      </c>
      <c r="K694">
        <v>0</v>
      </c>
      <c r="L694" t="inlineStr">
        <is>
          <t>short-drama</t>
        </is>
      </c>
      <c r="M694" t="inlineStr">
        <is>
          <t>complete</t>
        </is>
      </c>
      <c r="N694"/>
      <c r="O694" t="inlineStr">
        <is>
          <t>SDRUN-20261008-102852</t>
        </is>
      </c>
      <c r="P694" s="3">
        <v>46303.546585648146</v>
      </c>
      <c r="Q694" t="inlineStr">
        <is>
          <t>SR-000780</t>
        </is>
      </c>
      <c r="R694" t="inlineStr">
        <is>
          <t>dramaflick00</t>
        </is>
      </c>
      <c r="S694" t="inlineStr">
        <is>
          <t>Every doctor gave up on the dying billionaire. Then a mysterious stranger walked in and promised the impossible. 🔥 🌟 Continue the story here 👉 Find the full series on “ReelShort” 🔍 Look up “4568850” ✨ #Drama #ShortDrama #SupernaturalPower #Miracle #ReelShort</t>
        </is>
      </c>
    </row>
    <row r="695" ht="25.5" customHeight="1">
      <c r="A695" t="inlineStr">
        <is>
          <t>7688987376642821389</t>
        </is>
      </c>
      <c r="B695" s="3">
        <v>46292.0625</v>
      </c>
      <c r="C695" t="inlineStr">
        <is>
          <t>dramaexpedition</t>
        </is>
      </c>
      <c r="D695" s="4">
        <v>46303</v>
      </c>
      <c r="E695" s="3">
        <v>46303.437210648146</v>
      </c>
      <c r="F695" s="2" t="str">
        <f>=HYPERLINK("https://www.tiktok.com/@dramaexpedition/video/7688987376642821389", "https://www.tiktok.com/@dramaexpedition/video/7688987376642821389")</f>
        <v>https://www.tiktok.com/@dramaexpedition/video/7688987376642821389</v>
      </c>
      <c r="G695">
        <v>276</v>
      </c>
      <c r="H695">
        <v>9</v>
      </c>
      <c r="I695">
        <v>0</v>
      </c>
      <c r="J695">
        <v>3</v>
      </c>
      <c r="K695">
        <v>2</v>
      </c>
      <c r="L695" t="inlineStr">
        <is>
          <t>short-drama</t>
        </is>
      </c>
      <c r="M695" t="inlineStr">
        <is>
          <t>complete</t>
        </is>
      </c>
      <c r="N695"/>
      <c r="O695" t="inlineStr">
        <is>
          <t>SDRUN-20261008-102852</t>
        </is>
      </c>
      <c r="P695" s="3">
        <v>46303.546585648146</v>
      </c>
      <c r="Q695" t="inlineStr">
        <is>
          <t>SR-000564</t>
        </is>
      </c>
      <c r="R695" t="inlineStr">
        <is>
          <t>dramaexpedition</t>
        </is>
      </c>
      <c r="S695" t="inlineStr">
        <is>
          <t>Part 5 | Brothers in Arms The debt collector comes back after the funeral. This time, he admits the money was never all he wanted. Watch the full story on ReelShort. Title ID: 4787336. #ReelShort #DebtCollector #ProtectHer #FamilyDrama #Drama</t>
        </is>
      </c>
    </row>
    <row r="696" ht="25.5" customHeight="1">
      <c r="A696" t="inlineStr">
        <is>
          <t>7689043111892487455</t>
        </is>
      </c>
      <c r="B696" s="3">
        <v>46292.069444444445</v>
      </c>
      <c r="C696" t="inlineStr">
        <is>
          <t>jolienqaq</t>
        </is>
      </c>
      <c r="D696" s="4">
        <v>46303</v>
      </c>
      <c r="E696" s="3">
        <v>46303.437210648146</v>
      </c>
      <c r="F696" s="2" t="str">
        <f>=HYPERLINK("https://www.tiktok.com/@jolienqaq/video/7689043111892487455", "https://www.tiktok.com/@jolienqaq/video/7689043111892487455")</f>
        <v>https://www.tiktok.com/@jolienqaq/video/7689043111892487455</v>
      </c>
      <c r="G696">
        <v>822</v>
      </c>
      <c r="H696">
        <v>19</v>
      </c>
      <c r="I696">
        <v>1</v>
      </c>
      <c r="J696">
        <v>7</v>
      </c>
      <c r="K696">
        <v>1</v>
      </c>
      <c r="L696" t="inlineStr">
        <is>
          <t>short-drama</t>
        </is>
      </c>
      <c r="M696" t="inlineStr">
        <is>
          <t>complete</t>
        </is>
      </c>
      <c r="N696"/>
      <c r="O696" t="inlineStr">
        <is>
          <t>SDRUN-20261008-102852</t>
        </is>
      </c>
      <c r="P696" s="3">
        <v>46303.546585648146</v>
      </c>
      <c r="Q696" t="inlineStr">
        <is>
          <t>SR-000618</t>
        </is>
      </c>
      <c r="R696" t="inlineStr">
        <is>
          <t>jolienqaq</t>
        </is>
      </c>
      <c r="S696" t="inlineStr">
        <is>
          <t xml:space="preserve">Part 2 | His Defective Robot Boyfriend Full series link in bio ✨ Download the ReelShort app. 👉 Copy the code [4802532] and search it. #BL #BoysLove #drama #ChosenLove #shortdrama </t>
        </is>
      </c>
    </row>
    <row r="697" ht="25.5" customHeight="1">
      <c r="A697" t="inlineStr">
        <is>
          <t>7689054179452521759</t>
        </is>
      </c>
      <c r="B697" s="3">
        <v>46292.1</v>
      </c>
      <c r="C697" t="inlineStr">
        <is>
          <t>shirley5278789</t>
        </is>
      </c>
      <c r="D697" s="4">
        <v>46303</v>
      </c>
      <c r="E697" s="3">
        <v>46303.437210648146</v>
      </c>
      <c r="F697" s="2" t="str">
        <f>=HYPERLINK("https://www.tiktok.com/@shirley5278789/video/7689054179452521759", "https://www.tiktok.com/@shirley5278789/video/7689054179452521759")</f>
        <v>https://www.tiktok.com/@shirley5278789/video/7689054179452521759</v>
      </c>
      <c r="G697">
        <v>40400</v>
      </c>
      <c r="H697">
        <v>1153</v>
      </c>
      <c r="I697">
        <v>54</v>
      </c>
      <c r="J697">
        <v>597</v>
      </c>
      <c r="K697">
        <v>20</v>
      </c>
      <c r="L697" t="inlineStr">
        <is>
          <t>short-drama</t>
        </is>
      </c>
      <c r="M697" t="inlineStr">
        <is>
          <t>complete</t>
        </is>
      </c>
      <c r="N697"/>
      <c r="O697" t="inlineStr">
        <is>
          <t>SDRUN-20261008-102852</t>
        </is>
      </c>
      <c r="P697" s="3">
        <v>46303.546585648146</v>
      </c>
      <c r="Q697" t="inlineStr">
        <is>
          <t>SR-000781</t>
        </is>
      </c>
      <c r="R697" t="inlineStr">
        <is>
          <t>shirley5278789</t>
        </is>
      </c>
      <c r="S697" t="inlineStr">
        <is>
          <t>Todos exigen saber quién dejó esas marcas en su cuerpo… hasta que él aparece y confiesa la verdad. 😱 🌟 Continúa la historia aquí 👉 Encuentra la serie completa en “ReelShort” 🔍 Busca “4809855” ✨ #Drama #DramaCorto #Revelación #FinalImpactante #ReelShort</t>
        </is>
      </c>
    </row>
    <row r="698" ht="25.5" customHeight="1">
      <c r="A698" t="inlineStr">
        <is>
          <t>7688689802333392141</t>
        </is>
      </c>
      <c r="B698" s="3">
        <v>46292.10486111111</v>
      </c>
      <c r="C698" t="inlineStr">
        <is>
          <t>dramaclips0364</t>
        </is>
      </c>
      <c r="D698" s="4">
        <v>46303</v>
      </c>
      <c r="E698" s="3">
        <v>46303.437210648146</v>
      </c>
      <c r="F698" s="2" t="str">
        <f>=HYPERLINK("https://www.tiktok.com/@dramaclips0364/video/7688689802333392141", "https://www.tiktok.com/@dramaclips0364/video/7688689802333392141")</f>
        <v>https://www.tiktok.com/@dramaclips0364/video/7688689802333392141</v>
      </c>
      <c r="G698">
        <v>589</v>
      </c>
      <c r="H698">
        <v>12</v>
      </c>
      <c r="I698">
        <v>0</v>
      </c>
      <c r="J698">
        <v>4</v>
      </c>
      <c r="K698">
        <v>0</v>
      </c>
      <c r="L698" t="inlineStr">
        <is>
          <t>short-drama</t>
        </is>
      </c>
      <c r="M698" t="inlineStr">
        <is>
          <t>complete</t>
        </is>
      </c>
      <c r="N698"/>
      <c r="O698" t="inlineStr">
        <is>
          <t>SDRUN-20261008-102852</t>
        </is>
      </c>
      <c r="P698" s="3">
        <v>46303.546585648146</v>
      </c>
      <c r="Q698" t="inlineStr">
        <is>
          <t>SR-000782</t>
        </is>
      </c>
      <c r="R698" t="inlineStr">
        <is>
          <t>dramaclips0364</t>
        </is>
      </c>
      <c r="S698" t="inlineStr">
        <is>
          <t>The billionaire's children reject every woman around them—until they meet the florist they instantly call Mommy. 🥹💐 🌟 Continue the story here 👉 Find the full series on “ReelShort” 🔍 Look up “4788279” ✨ #ShortDrama #InstantFamily #BillionaireRomance #ReelShort</t>
        </is>
      </c>
    </row>
    <row r="699" ht="25.5" customHeight="1">
      <c r="A699" t="inlineStr">
        <is>
          <t>7689010056402111775</t>
        </is>
      </c>
      <c r="B699" s="3">
        <v>46292.149305555555</v>
      </c>
      <c r="C699" t="inlineStr">
        <is>
          <t>plottwistclips11</t>
        </is>
      </c>
      <c r="D699" s="4">
        <v>46303</v>
      </c>
      <c r="E699" s="3">
        <v>46303.437210648146</v>
      </c>
      <c r="F699" s="2" t="str">
        <f>=HYPERLINK("https://www.tiktok.com/@plottwistclips11/video/7689010056402111775", "https://www.tiktok.com/@plottwistclips11/video/7689010056402111775")</f>
        <v>https://www.tiktok.com/@plottwistclips11/video/7689010056402111775</v>
      </c>
      <c r="G699">
        <v>761</v>
      </c>
      <c r="H699">
        <v>3</v>
      </c>
      <c r="I699">
        <v>0</v>
      </c>
      <c r="J699">
        <v>1</v>
      </c>
      <c r="K699">
        <v>0</v>
      </c>
      <c r="L699" t="inlineStr">
        <is>
          <t>short-drama</t>
        </is>
      </c>
      <c r="M699" t="inlineStr">
        <is>
          <t>complete</t>
        </is>
      </c>
      <c r="N699"/>
      <c r="O699" t="inlineStr">
        <is>
          <t>SDRUN-20261008-102852</t>
        </is>
      </c>
      <c r="P699" s="3">
        <v>46303.546585648146</v>
      </c>
      <c r="Q699" t="inlineStr">
        <is>
          <t>SR-000783</t>
        </is>
      </c>
      <c r="R699" t="inlineStr">
        <is>
          <t>plottwistclips11</t>
        </is>
      </c>
      <c r="S699" t="inlineStr">
        <is>
          <t>The kingdom's champion wears legendary armor and challenges the rejected prince—until a greater power answers his attack. ⚔️🐺 🌟 Continue the story here 👉 Find the full series on “ReelShort” 🔍 Look up “4530464” ✨ #ShortDrama #MagicArmor #AlphaBattle #ReelShort</t>
        </is>
      </c>
    </row>
    <row r="700" ht="25.5" customHeight="1">
      <c r="A700" t="inlineStr">
        <is>
          <t>7688982327078194445</t>
        </is>
      </c>
      <c r="B700" s="3">
        <v>46292.15</v>
      </c>
      <c r="C700" t="inlineStr">
        <is>
          <t>lthung263</t>
        </is>
      </c>
      <c r="D700" s="4">
        <v>46303</v>
      </c>
      <c r="E700" s="3">
        <v>46303.437210648146</v>
      </c>
      <c r="F700" s="2" t="str">
        <f>=HYPERLINK("https://www.tiktok.com/@lthung263/video/7688982327078194445", "https://www.tiktok.com/@lthung263/video/7688982327078194445")</f>
        <v>https://www.tiktok.com/@lthung263/video/7688982327078194445</v>
      </c>
      <c r="G700">
        <v>537</v>
      </c>
      <c r="H700">
        <v>6</v>
      </c>
      <c r="I700">
        <v>0</v>
      </c>
      <c r="J700">
        <v>0</v>
      </c>
      <c r="K700">
        <v>0</v>
      </c>
      <c r="L700" t="inlineStr">
        <is>
          <t>short-drama</t>
        </is>
      </c>
      <c r="M700" t="inlineStr">
        <is>
          <t>complete</t>
        </is>
      </c>
      <c r="N700"/>
      <c r="O700" t="inlineStr">
        <is>
          <t>SDRUN-20261008-102852</t>
        </is>
      </c>
      <c r="P700" s="3">
        <v>46303.546585648146</v>
      </c>
      <c r="Q700" t="inlineStr">
        <is>
          <t>SR-000629</t>
        </is>
      </c>
      <c r="R700" t="inlineStr">
        <is>
          <t>Flexlthung</t>
        </is>
      </c>
      <c r="S700" t="inlineStr">
        <is>
          <t>Part 2 | They Took Her Baby and Erased the Truth（The Last Seven Tears of The Mermaid Bride） A question about the royal heir forces Ariel to relive the child stolen from her—and the devastating truth someone erased from her memory. ✨ Download the DramaBox app. 👉 Copy the code [vhy59] and search it. #Drama #ShortDrama #MermaidDrama #LostMemory #TragicRomance</t>
        </is>
      </c>
    </row>
    <row r="701" ht="25.5" customHeight="1">
      <c r="A701" t="inlineStr">
        <is>
          <t>7688982924208704782</t>
        </is>
      </c>
      <c r="B701" s="3">
        <v>46292.17222222222</v>
      </c>
      <c r="C701" t="inlineStr">
        <is>
          <t>ngphnggiang40</t>
        </is>
      </c>
      <c r="D701" s="4">
        <v>46303</v>
      </c>
      <c r="E701" s="3">
        <v>46303.437210648146</v>
      </c>
      <c r="F701" s="2" t="str">
        <f>=HYPERLINK("https://www.tiktok.com/@ngphnggiang40/video/7688982924208704782", "https://www.tiktok.com/@ngphnggiang40/video/7688982924208704782")</f>
        <v>https://www.tiktok.com/@ngphnggiang40/video/7688982924208704782</v>
      </c>
      <c r="G701">
        <v>1906</v>
      </c>
      <c r="H701">
        <v>22</v>
      </c>
      <c r="I701">
        <v>0</v>
      </c>
      <c r="J701">
        <v>6</v>
      </c>
      <c r="K701">
        <v>0</v>
      </c>
      <c r="L701" t="inlineStr">
        <is>
          <t>short-drama</t>
        </is>
      </c>
      <c r="M701" t="inlineStr">
        <is>
          <t>complete</t>
        </is>
      </c>
      <c r="N701"/>
      <c r="O701" t="inlineStr">
        <is>
          <t>SDRUN-20261008-102852</t>
        </is>
      </c>
      <c r="P701" s="3">
        <v>46303.546585648146</v>
      </c>
      <c r="Q701" t="inlineStr">
        <is>
          <t>SR-000723</t>
        </is>
      </c>
      <c r="R701" t="inlineStr">
        <is>
          <t>VoidFaic</t>
        </is>
      </c>
      <c r="S701" t="inlineStr">
        <is>
          <t>Part 3 | “Take Your Hands Off My Wife” After Lily rejects Daniel, he sells her to a gang seeking revenge against her husband. But Dominic arrives before it is too late—and touching his wife carries a brutal price. ✨ Download the DramaBox app. 👉 Copy the code [vie49] and search it. #Drama #AIDrama #MafiaRomance #ProtectiveHero #RevengeDrama</t>
        </is>
      </c>
    </row>
    <row r="702" ht="25.5" customHeight="1">
      <c r="A702" t="inlineStr">
        <is>
          <t>7689024448367791374</t>
        </is>
      </c>
      <c r="B702" s="3">
        <v>46292.177777777775</v>
      </c>
      <c r="C702" t="inlineStr">
        <is>
          <t>dramavault163</t>
        </is>
      </c>
      <c r="D702" s="4">
        <v>46303</v>
      </c>
      <c r="E702" s="3">
        <v>46303.437210648146</v>
      </c>
      <c r="F702" s="2" t="str">
        <f>=HYPERLINK("https://www.tiktok.com/@dramavault163/video/7689024448367791374", "https://www.tiktok.com/@dramavault163/video/7689024448367791374")</f>
        <v>https://www.tiktok.com/@dramavault163/video/7689024448367791374</v>
      </c>
      <c r="G702">
        <v>359</v>
      </c>
      <c r="H702">
        <v>2</v>
      </c>
      <c r="I702">
        <v>0</v>
      </c>
      <c r="J702">
        <v>1</v>
      </c>
      <c r="K702">
        <v>0</v>
      </c>
      <c r="L702" t="inlineStr">
        <is>
          <t>short-drama</t>
        </is>
      </c>
      <c r="M702" t="inlineStr">
        <is>
          <t>complete</t>
        </is>
      </c>
      <c r="N702"/>
      <c r="O702" t="inlineStr">
        <is>
          <t>SDRUN-20261008-102852</t>
        </is>
      </c>
      <c r="P702" s="3">
        <v>46303.546585648146</v>
      </c>
      <c r="Q702" t="inlineStr">
        <is>
          <t>SR-000650</t>
        </is>
      </c>
      <c r="R702" t="inlineStr">
        <is>
          <t>dramavault163</t>
        </is>
      </c>
      <c r="S702" t="inlineStr">
        <is>
          <t>Their punishment forces them to work side by side, and the captain who hates her suddenly refuses to leave her alone. 😏✨ 🌟 Continue the story here 👉 Find the full series on “ReelShort” 🔍 Look up “4802444” ✨ #ShortDrama #ForcedProximity #CampusRomance #ReelShort</t>
        </is>
      </c>
    </row>
    <row r="703" ht="25.5" customHeight="1">
      <c r="A703" t="inlineStr">
        <is>
          <t>7689049900138450190</t>
        </is>
      </c>
      <c r="B703" s="3">
        <v>46292.205555555556</v>
      </c>
      <c r="C703" t="inlineStr">
        <is>
          <t>nobleltcpnj</t>
        </is>
      </c>
      <c r="D703" s="4">
        <v>46303</v>
      </c>
      <c r="E703" s="3">
        <v>46303.437210648146</v>
      </c>
      <c r="F703" s="2" t="str">
        <f>=HYPERLINK("https://www.tiktok.com/@nobleltcpnj/video/7689049900138450190", "https://www.tiktok.com/@nobleltcpnj/video/7689049900138450190")</f>
        <v>https://www.tiktok.com/@nobleltcpnj/video/7689049900138450190</v>
      </c>
      <c r="G703">
        <v>41000</v>
      </c>
      <c r="H703">
        <v>210</v>
      </c>
      <c r="I703">
        <v>4</v>
      </c>
      <c r="J703">
        <v>81</v>
      </c>
      <c r="K703">
        <v>6</v>
      </c>
      <c r="L703" t="inlineStr">
        <is>
          <t>short-drama</t>
        </is>
      </c>
      <c r="M703" t="inlineStr">
        <is>
          <t>complete</t>
        </is>
      </c>
      <c r="N703"/>
      <c r="O703" t="inlineStr">
        <is>
          <t>SDRUN-20261008-102852</t>
        </is>
      </c>
      <c r="P703" s="3">
        <v>46303.546585648146</v>
      </c>
      <c r="Q703" t="inlineStr">
        <is>
          <t>SR-000717</t>
        </is>
      </c>
      <c r="R703" t="inlineStr">
        <is>
          <t>Mouse glue trap</t>
        </is>
      </c>
      <c r="S703" t="inlineStr">
        <is>
          <t>Part 3 | Caught Between Twin Husbands Reign hears Lilith being intimate with his twin brother behind the locked door. Powerless to stop them, he can only pound on the door as jealousy and regret consume him. ✨ Download the FlickReels app.   👉 Copy the code [zglm85] and search it. #Drama #AIDrama #ShortDrama #TwinRomance #ForbiddenLove</t>
        </is>
      </c>
    </row>
    <row r="704" ht="25.5" customHeight="1">
      <c r="A704" t="inlineStr">
        <is>
          <t>7688979414314421518</t>
        </is>
      </c>
      <c r="B704" s="3">
        <v>46292.29652777778</v>
      </c>
      <c r="C704" t="inlineStr">
        <is>
          <t>dramaclips0364</t>
        </is>
      </c>
      <c r="D704" s="4">
        <v>46303</v>
      </c>
      <c r="E704" s="3">
        <v>46303.437210648146</v>
      </c>
      <c r="F704" s="2" t="str">
        <f>=HYPERLINK("https://www.tiktok.com/@dramaclips0364/video/7688979414314421518", "https://www.tiktok.com/@dramaclips0364/video/7688979414314421518")</f>
        <v>https://www.tiktok.com/@dramaclips0364/video/7688979414314421518</v>
      </c>
      <c r="G704">
        <v>520</v>
      </c>
      <c r="H704">
        <v>16</v>
      </c>
      <c r="I704">
        <v>0</v>
      </c>
      <c r="J704">
        <v>1</v>
      </c>
      <c r="K704">
        <v>0</v>
      </c>
      <c r="L704" t="inlineStr">
        <is>
          <t>short-drama</t>
        </is>
      </c>
      <c r="M704" t="inlineStr">
        <is>
          <t>complete</t>
        </is>
      </c>
      <c r="N704"/>
      <c r="O704" t="inlineStr">
        <is>
          <t>SDRUN-20261008-102852</t>
        </is>
      </c>
      <c r="P704" s="3">
        <v>46303.546585648146</v>
      </c>
      <c r="Q704" t="inlineStr">
        <is>
          <t>SR-000784</t>
        </is>
      </c>
      <c r="R704" t="inlineStr">
        <is>
          <t>dramaclips0364</t>
        </is>
      </c>
      <c r="S704" t="inlineStr">
        <is>
          <t>She says she is their biological mother, but the children only want the stranger who smells like home. 😨🖤 🌟 Continue the story here 👉 Find the full series on “ReelShort” 🔍 Look up “4788279” ✨ #ShortDrama #FamilyDrama #HiddenTruth #ReelShort</t>
        </is>
      </c>
    </row>
    <row r="705" ht="25.5" customHeight="1">
      <c r="A705" t="inlineStr">
        <is>
          <t>7689034357331234062</t>
        </is>
      </c>
      <c r="B705" s="3">
        <v>46292.311111111114</v>
      </c>
      <c r="C705" t="inlineStr">
        <is>
          <t>dramavault163</t>
        </is>
      </c>
      <c r="D705" s="4">
        <v>46303</v>
      </c>
      <c r="E705" s="3">
        <v>46303.437210648146</v>
      </c>
      <c r="F705" s="2" t="str">
        <f>=HYPERLINK("https://www.tiktok.com/@dramavault163/video/7689034357331234062", "https://www.tiktok.com/@dramavault163/video/7689034357331234062")</f>
        <v>https://www.tiktok.com/@dramavault163/video/7689034357331234062</v>
      </c>
      <c r="G705">
        <v>2155</v>
      </c>
      <c r="H705">
        <v>15</v>
      </c>
      <c r="I705">
        <v>0</v>
      </c>
      <c r="J705">
        <v>3</v>
      </c>
      <c r="K705">
        <v>0</v>
      </c>
      <c r="L705" t="inlineStr">
        <is>
          <t>short-drama</t>
        </is>
      </c>
      <c r="M705" t="inlineStr">
        <is>
          <t>complete</t>
        </is>
      </c>
      <c r="N705"/>
      <c r="O705" t="inlineStr">
        <is>
          <t>SDRUN-20261008-102852</t>
        </is>
      </c>
      <c r="P705" s="3">
        <v>46303.546585648146</v>
      </c>
      <c r="Q705" t="inlineStr">
        <is>
          <t>SR-000651</t>
        </is>
      </c>
      <c r="R705" t="inlineStr">
        <is>
          <t>dramavault163</t>
        </is>
      </c>
      <c r="S705" t="inlineStr">
        <is>
          <t>A pregnant wolf is hunted beneath the blood moon, while the Alpha she was promised to has no idea she is fighting for her life. 🐺🌕 🌟 Continue the story here 👉 Find the full series on “ReelShort” 🔍 Look up “4802561” ✨ #ShortDrama #AlphaRomance #WolfLuna #ReelShort</t>
        </is>
      </c>
    </row>
    <row r="706" ht="25.5" customHeight="1">
      <c r="A706" t="inlineStr">
        <is>
          <t>7689045628931886367</t>
        </is>
      </c>
      <c r="B706" s="3">
        <v>46292.3125</v>
      </c>
      <c r="C706" t="inlineStr">
        <is>
          <t>jolienqaq</t>
        </is>
      </c>
      <c r="D706" s="4">
        <v>46303</v>
      </c>
      <c r="E706" s="3">
        <v>46303.437210648146</v>
      </c>
      <c r="F706" s="2" t="str">
        <f>=HYPERLINK("https://www.tiktok.com/@jolienqaq/video/7689045628931886367", "https://www.tiktok.com/@jolienqaq/video/7689045628931886367")</f>
        <v>https://www.tiktok.com/@jolienqaq/video/7689045628931886367</v>
      </c>
      <c r="G706">
        <v>663</v>
      </c>
      <c r="H706">
        <v>20</v>
      </c>
      <c r="I706">
        <v>0</v>
      </c>
      <c r="J706">
        <v>10</v>
      </c>
      <c r="K706">
        <v>3</v>
      </c>
      <c r="L706" t="inlineStr">
        <is>
          <t>short-drama</t>
        </is>
      </c>
      <c r="M706" t="inlineStr">
        <is>
          <t>complete</t>
        </is>
      </c>
      <c r="N706"/>
      <c r="O706" t="inlineStr">
        <is>
          <t>SDRUN-20261008-102852</t>
        </is>
      </c>
      <c r="P706" s="3">
        <v>46303.546585648146</v>
      </c>
      <c r="Q706" t="inlineStr">
        <is>
          <t>SR-000619</t>
        </is>
      </c>
      <c r="R706" t="inlineStr">
        <is>
          <t>jolienqaq</t>
        </is>
      </c>
      <c r="S706" t="inlineStr">
        <is>
          <t xml:space="preserve">Part 3 | His Defective Robot Boyfriend Full series link in bio ✨ Download the ReelShort app. 👉 Copy the code [4802532] and search it. #BL #BoysLove #drama #ChosenLove #shortdrama </t>
        </is>
      </c>
    </row>
    <row r="707" ht="25.5" customHeight="1">
      <c r="A707" t="inlineStr">
        <is>
          <t>7688938064869117198</t>
        </is>
      </c>
      <c r="B707" s="3">
        <v>46292.354166666664</v>
      </c>
      <c r="C707" t="inlineStr">
        <is>
          <t>dramaexpedition</t>
        </is>
      </c>
      <c r="D707" s="4">
        <v>46303</v>
      </c>
      <c r="E707" s="3">
        <v>46303.437210648146</v>
      </c>
      <c r="F707" s="2" t="str">
        <f>=HYPERLINK("https://www.tiktok.com/@dramaexpedition/video/7688938064869117198", "https://www.tiktok.com/@dramaexpedition/video/7688938064869117198")</f>
        <v>https://www.tiktok.com/@dramaexpedition/video/7688938064869117198</v>
      </c>
      <c r="G707">
        <v>505</v>
      </c>
      <c r="H707">
        <v>5</v>
      </c>
      <c r="I707">
        <v>1</v>
      </c>
      <c r="J707">
        <v>5</v>
      </c>
      <c r="K707">
        <v>4</v>
      </c>
      <c r="L707" t="inlineStr">
        <is>
          <t>short-drama</t>
        </is>
      </c>
      <c r="M707" t="inlineStr">
        <is>
          <t>complete</t>
        </is>
      </c>
      <c r="N707"/>
      <c r="O707" t="inlineStr">
        <is>
          <t>SDRUN-20261008-102852</t>
        </is>
      </c>
      <c r="P707" s="3">
        <v>46303.546585648146</v>
      </c>
      <c r="Q707" t="inlineStr">
        <is>
          <t>SR-000565</t>
        </is>
      </c>
      <c r="R707" t="inlineStr">
        <is>
          <t>dramaexpedition</t>
        </is>
      </c>
      <c r="S707" t="inlineStr">
        <is>
          <t xml:space="preserve">Part 6 | Brothers in Arms A little girl calls the most feared man in Vegas for help. He thinks she's a scammer—until he asks about her father. Watch the full story on ReelShort. Title ID: 4787336. #ReelShort #MobBoss #drama #shortdrama #armylife </t>
        </is>
      </c>
    </row>
    <row r="708" ht="25.5" customHeight="1">
      <c r="A708" t="inlineStr">
        <is>
          <t>7689060254906174734</t>
        </is>
      </c>
      <c r="B708" s="3">
        <v>46292.364583333336</v>
      </c>
      <c r="C708" t="inlineStr">
        <is>
          <t>dramadetour0</t>
        </is>
      </c>
      <c r="D708" s="4">
        <v>46303</v>
      </c>
      <c r="E708" s="3">
        <v>46303.437210648146</v>
      </c>
      <c r="F708" s="2" t="str">
        <f>=HYPERLINK("https://www.tiktok.com/@dramadetour0/video/7689060254906174734", "https://www.tiktok.com/@dramadetour0/video/7689060254906174734")</f>
        <v>https://www.tiktok.com/@dramadetour0/video/7689060254906174734</v>
      </c>
      <c r="G708">
        <v>7743</v>
      </c>
      <c r="H708">
        <v>107</v>
      </c>
      <c r="I708">
        <v>1</v>
      </c>
      <c r="J708">
        <v>38</v>
      </c>
      <c r="K708">
        <v>3</v>
      </c>
      <c r="L708" t="inlineStr">
        <is>
          <t>short-drama</t>
        </is>
      </c>
      <c r="M708" t="inlineStr">
        <is>
          <t>complete</t>
        </is>
      </c>
      <c r="N708"/>
      <c r="O708" t="inlineStr">
        <is>
          <t>SDRUN-20261008-102852</t>
        </is>
      </c>
      <c r="P708" s="3">
        <v>46303.546585648146</v>
      </c>
      <c r="Q708" t="inlineStr">
        <is>
          <t>SR-000733</t>
        </is>
      </c>
      <c r="R708" t="inlineStr">
        <is>
          <t>dramadetour0</t>
        </is>
      </c>
      <c r="S708" t="inlineStr">
        <is>
          <t>He Called It a Prank，I Called It Goodbye Watch the full story on ReelShort: https://reelslink.com/cps/pZcc11 Or search code 4813457 in the ReelShort app. #ReelShort #ShortDrama #DramaTok #Heartbreak #LeavingHim</t>
        </is>
      </c>
    </row>
    <row r="709" ht="25.5" customHeight="1">
      <c r="A709" t="inlineStr">
        <is>
          <t>7688981600981306637</t>
        </is>
      </c>
      <c r="B709" s="3">
        <v>46292.38680555556</v>
      </c>
      <c r="C709" t="inlineStr">
        <is>
          <t>lthung263</t>
        </is>
      </c>
      <c r="D709" s="4">
        <v>46303</v>
      </c>
      <c r="E709" s="3">
        <v>46303.437210648146</v>
      </c>
      <c r="F709" s="2" t="str">
        <f>=HYPERLINK("https://www.tiktok.com/@lthung263/video/7688981600981306637", "https://www.tiktok.com/@lthung263/video/7688981600981306637")</f>
        <v>https://www.tiktok.com/@lthung263/video/7688981600981306637</v>
      </c>
      <c r="G709">
        <v>946</v>
      </c>
      <c r="H709">
        <v>20</v>
      </c>
      <c r="I709">
        <v>0</v>
      </c>
      <c r="J709">
        <v>7</v>
      </c>
      <c r="K709">
        <v>0</v>
      </c>
      <c r="L709" t="inlineStr">
        <is>
          <t>short-drama</t>
        </is>
      </c>
      <c r="M709" t="inlineStr">
        <is>
          <t>complete</t>
        </is>
      </c>
      <c r="N709"/>
      <c r="O709" t="inlineStr">
        <is>
          <t>SDRUN-20261008-102852</t>
        </is>
      </c>
      <c r="P709" s="3">
        <v>46303.546585648146</v>
      </c>
      <c r="Q709" t="inlineStr">
        <is>
          <t>SR-000630</t>
        </is>
      </c>
      <c r="R709" t="inlineStr">
        <is>
          <t>Flexlthung</t>
        </is>
      </c>
      <c r="S709" t="inlineStr">
        <is>
          <t>Part 3 | He Left His Mermaid Bride to Freeze（The Last Seven Tears of The Mermaid Bride） Lucian leaves Ariel in a freezing lake to punish her, unaware that one more shattered pearl could cost his mermaid bride her life. ✨ Download the DramaBox app. 👉 Copy the code [vhy59] and search it. #Drama #ShortDrama #MermaidRomance #Heartbreak #FantasyDrama</t>
        </is>
      </c>
    </row>
    <row r="710" ht="25.5" customHeight="1">
      <c r="A710" t="inlineStr">
        <is>
          <t>7689056398113623327</t>
        </is>
      </c>
      <c r="B710" s="3">
        <v>46292.40902777778</v>
      </c>
      <c r="C710" t="inlineStr">
        <is>
          <t>shirley5278789</t>
        </is>
      </c>
      <c r="D710" s="4">
        <v>46303</v>
      </c>
      <c r="E710" s="3">
        <v>46303.437210648146</v>
      </c>
      <c r="F710" s="2" t="str">
        <f>=HYPERLINK("https://www.tiktok.com/@shirley5278789/video/7689056398113623327", "https://www.tiktok.com/@shirley5278789/video/7689056398113623327")</f>
        <v>https://www.tiktok.com/@shirley5278789/video/7689056398113623327</v>
      </c>
      <c r="G710">
        <v>26700</v>
      </c>
      <c r="H710">
        <v>97</v>
      </c>
      <c r="I710">
        <v>0</v>
      </c>
      <c r="J710">
        <v>27</v>
      </c>
      <c r="K710">
        <v>11</v>
      </c>
      <c r="L710" t="inlineStr">
        <is>
          <t>short-drama</t>
        </is>
      </c>
      <c r="M710" t="inlineStr">
        <is>
          <t>complete</t>
        </is>
      </c>
      <c r="N710"/>
      <c r="O710" t="inlineStr">
        <is>
          <t>SDRUN-20261008-102852</t>
        </is>
      </c>
      <c r="P710" s="3">
        <v>46303.546585648146</v>
      </c>
      <c r="Q710" t="inlineStr">
        <is>
          <t>SR-000785</t>
        </is>
      </c>
      <c r="R710" t="inlineStr">
        <is>
          <t>shirley5278789</t>
        </is>
      </c>
      <c r="S710" t="inlineStr">
        <is>
          <t>Las cinco mujeres destinadas a ser sus compañeras eligieron al mismo hombre… así que él las rechazó a todas. 🐺🔥 🌟 Continúa la historia aquí 👉 Encuentra la serie completa en “ReelShort” 🔍 Busca “4809701” ✨ #Drama #DramaCorto #HombresLobo #CompañerosDestinados #ReelShort</t>
        </is>
      </c>
    </row>
    <row r="711" ht="25.5" customHeight="1">
      <c r="A711" t="inlineStr">
        <is>
          <t>7688979110546197773</t>
        </is>
      </c>
      <c r="B711" s="3">
        <v>46292.43194444444</v>
      </c>
      <c r="C711" t="inlineStr">
        <is>
          <t>dramaclips0364</t>
        </is>
      </c>
      <c r="D711" s="4">
        <v>46303</v>
      </c>
      <c r="E711" s="3">
        <v>46303.437210648146</v>
      </c>
      <c r="F711" s="2" t="str">
        <f>=HYPERLINK("https://www.tiktok.com/@dramaclips0364/video/7688979110546197773", "https://www.tiktok.com/@dramaclips0364/video/7688979110546197773")</f>
        <v>https://www.tiktok.com/@dramaclips0364/video/7688979110546197773</v>
      </c>
      <c r="G711">
        <v>1097</v>
      </c>
      <c r="H711">
        <v>14</v>
      </c>
      <c r="I711">
        <v>0</v>
      </c>
      <c r="J711">
        <v>4</v>
      </c>
      <c r="K711">
        <v>0</v>
      </c>
      <c r="L711" t="inlineStr">
        <is>
          <t>short-drama</t>
        </is>
      </c>
      <c r="M711" t="inlineStr">
        <is>
          <t>complete</t>
        </is>
      </c>
      <c r="N711"/>
      <c r="O711" t="inlineStr">
        <is>
          <t>SDRUN-20261008-102852</t>
        </is>
      </c>
      <c r="P711" s="3">
        <v>46303.546585648146</v>
      </c>
      <c r="Q711" t="inlineStr">
        <is>
          <t>SR-000786</t>
        </is>
      </c>
      <c r="R711" t="inlineStr">
        <is>
          <t>dramaclips0364</t>
        </is>
      </c>
      <c r="S711" t="inlineStr">
        <is>
          <t>A struggling florist receives an impossible offer: marry a powerful stranger and become mother to his children. 💍🌹 🌟 Continue the story here 👉 Find the full series on “ReelShort” 🔍 Look up “4788279” ✨ #ShortDrama #ContractMarriage #RomanceDrama #ReelShort</t>
        </is>
      </c>
    </row>
    <row r="712" ht="25.5" customHeight="1">
      <c r="A712" t="inlineStr">
        <is>
          <t>7689009869118049567</t>
        </is>
      </c>
      <c r="B712" s="3">
        <v>46292.47986111111</v>
      </c>
      <c r="C712" t="inlineStr">
        <is>
          <t>plottwistclips11</t>
        </is>
      </c>
      <c r="D712" s="4">
        <v>46303</v>
      </c>
      <c r="E712" s="3">
        <v>46303.437210648146</v>
      </c>
      <c r="F712" s="2" t="str">
        <f>=HYPERLINK("https://www.tiktok.com/@plottwistclips11/video/7689009869118049567", "https://www.tiktok.com/@plottwistclips11/video/7689009869118049567")</f>
        <v>https://www.tiktok.com/@plottwistclips11/video/7689009869118049567</v>
      </c>
      <c r="G712">
        <v>461</v>
      </c>
      <c r="H712">
        <v>3</v>
      </c>
      <c r="I712">
        <v>0</v>
      </c>
      <c r="J712">
        <v>0</v>
      </c>
      <c r="K712">
        <v>0</v>
      </c>
      <c r="L712" t="inlineStr">
        <is>
          <t>short-drama</t>
        </is>
      </c>
      <c r="M712" t="inlineStr">
        <is>
          <t>complete</t>
        </is>
      </c>
      <c r="N712"/>
      <c r="O712" t="inlineStr">
        <is>
          <t>SDRUN-20261008-102852</t>
        </is>
      </c>
      <c r="P712" s="3">
        <v>46303.546585648146</v>
      </c>
      <c r="Q712" t="inlineStr">
        <is>
          <t>SR-000787</t>
        </is>
      </c>
      <c r="R712" t="inlineStr">
        <is>
          <t>plottwistclips11</t>
        </is>
      </c>
      <c r="S712" t="inlineStr">
        <is>
          <t>The kingdom gathers to crown its new Alpha, but one rejected mate is ready to steal the ceremony—and his future. 👑⚡ 🌟 Continue the story here 👉 Find the full series on “ReelShort” 🔍 Look up “4530464” ✨ #ShortDrama #AlphaCeremony #PowerStruggle #ReelShort</t>
        </is>
      </c>
    </row>
    <row r="713" ht="25.5" customHeight="1">
      <c r="A713" t="inlineStr">
        <is>
          <t>7689034246794644749</t>
        </is>
      </c>
      <c r="B713" s="3">
        <v>46292.489583333336</v>
      </c>
      <c r="C713" t="inlineStr">
        <is>
          <t>dramavault163</t>
        </is>
      </c>
      <c r="D713" s="4">
        <v>46303</v>
      </c>
      <c r="E713" s="3">
        <v>46303.437210648146</v>
      </c>
      <c r="F713" s="2" t="str">
        <f>=HYPERLINK("https://www.tiktok.com/@dramavault163/video/7689034246794644749", "https://www.tiktok.com/@dramavault163/video/7689034246794644749")</f>
        <v>https://www.tiktok.com/@dramavault163/video/7689034246794644749</v>
      </c>
      <c r="G713">
        <v>1215</v>
      </c>
      <c r="H713">
        <v>9</v>
      </c>
      <c r="I713">
        <v>0</v>
      </c>
      <c r="J713">
        <v>3</v>
      </c>
      <c r="K713">
        <v>0</v>
      </c>
      <c r="L713" t="inlineStr">
        <is>
          <t>short-drama</t>
        </is>
      </c>
      <c r="M713" t="inlineStr">
        <is>
          <t>complete</t>
        </is>
      </c>
      <c r="N713"/>
      <c r="O713" t="inlineStr">
        <is>
          <t>SDRUN-20261008-102852</t>
        </is>
      </c>
      <c r="P713" s="3">
        <v>46303.546585648146</v>
      </c>
      <c r="Q713" t="inlineStr">
        <is>
          <t>SR-000652</t>
        </is>
      </c>
      <c r="R713" t="inlineStr">
        <is>
          <t>dramavault163</t>
        </is>
      </c>
      <c r="S713" t="inlineStr">
        <is>
          <t>Everyone laughs when the nanny risks everything to save a tiny pet—until the Alpha sees how fiercely she protects his daughter. 🐹❤️ 🌟 Continue the story here 👉 Find the full series on “ReelShort” 🔍 Look up “4802561” ✨ #ShortDrama #ProtectiveNanny #SingleDadRomance #ReelShort</t>
        </is>
      </c>
    </row>
    <row r="714" ht="25.5" customHeight="1">
      <c r="A714" t="inlineStr">
        <is>
          <t>7689036111947042061</t>
        </is>
      </c>
      <c r="B714" s="3">
        <v>46292.59097222222</v>
      </c>
      <c r="C714" t="inlineStr">
        <is>
          <t>dramaflick00</t>
        </is>
      </c>
      <c r="D714" s="4">
        <v>46303</v>
      </c>
      <c r="E714" s="3">
        <v>46303.437210648146</v>
      </c>
      <c r="F714" s="2" t="str">
        <f>=HYPERLINK("https://www.tiktok.com/@dramaflick00/video/7689036111947042061", "https://www.tiktok.com/@dramaflick00/video/7689036111947042061")</f>
        <v>https://www.tiktok.com/@dramaflick00/video/7689036111947042061</v>
      </c>
      <c r="G714">
        <v>143</v>
      </c>
      <c r="H714">
        <v>0</v>
      </c>
      <c r="I714">
        <v>0</v>
      </c>
      <c r="J714">
        <v>0</v>
      </c>
      <c r="K714">
        <v>0</v>
      </c>
      <c r="L714" t="inlineStr">
        <is>
          <t>short-drama</t>
        </is>
      </c>
      <c r="M714" t="inlineStr">
        <is>
          <t>complete</t>
        </is>
      </c>
      <c r="N714"/>
      <c r="O714" t="inlineStr">
        <is>
          <t>SDRUN-20261008-102852</t>
        </is>
      </c>
      <c r="P714" s="3">
        <v>46303.546585648146</v>
      </c>
      <c r="Q714" t="inlineStr">
        <is>
          <t>SR-000788</t>
        </is>
      </c>
      <c r="R714" t="inlineStr">
        <is>
          <t>dramaflick00</t>
        </is>
      </c>
      <c r="S714" t="inlineStr">
        <is>
          <t>Her famous ex humiliates her husband and throws his precious gift into the pool—but he still dives in to save it. 💔 🌟 Continue the story here 👉 Find the full series on “ReelShort” 🔍 Look up “4568850” ✨ #Drama #ShortDrama #LoveTriangle #Betrayal #ReelShort</t>
        </is>
      </c>
    </row>
    <row r="715" ht="25.5" customHeight="1">
      <c r="A715" t="inlineStr">
        <is>
          <t>7688981397595278605</t>
        </is>
      </c>
      <c r="B715" s="3">
        <v>46292.59722222222</v>
      </c>
      <c r="C715" t="inlineStr">
        <is>
          <t>dramaclips0364</t>
        </is>
      </c>
      <c r="D715" s="4">
        <v>46303</v>
      </c>
      <c r="E715" s="3">
        <v>46303.437210648146</v>
      </c>
      <c r="F715" s="2" t="str">
        <f>=HYPERLINK("https://www.tiktok.com/@dramaclips0364/video/7688981397595278605", "https://www.tiktok.com/@dramaclips0364/video/7688981397595278605")</f>
        <v>https://www.tiktok.com/@dramaclips0364/video/7688981397595278605</v>
      </c>
      <c r="G715">
        <v>205</v>
      </c>
      <c r="H715">
        <v>5</v>
      </c>
      <c r="I715">
        <v>0</v>
      </c>
      <c r="J715">
        <v>0</v>
      </c>
      <c r="K715">
        <v>0</v>
      </c>
      <c r="L715" t="inlineStr">
        <is>
          <t>short-drama</t>
        </is>
      </c>
      <c r="M715" t="inlineStr">
        <is>
          <t>complete</t>
        </is>
      </c>
      <c r="N715"/>
      <c r="O715" t="inlineStr">
        <is>
          <t>SDRUN-20261008-102852</t>
        </is>
      </c>
      <c r="P715" s="3">
        <v>46303.546585648146</v>
      </c>
      <c r="Q715" t="inlineStr">
        <is>
          <t>SR-000789</t>
        </is>
      </c>
      <c r="R715" t="inlineStr">
        <is>
          <t>dramaclips0364</t>
        </is>
      </c>
      <c r="S715" t="inlineStr">
        <is>
          <t>An old fragrance formula connects her flower shop to the billionaire's past—and he wants to know who created it. 🌸🔍 🌟 Continue the story here 👉 Find the full series on “ReelShort” 🔍 Look up “4788279” ✨ #ShortDrama #FragranceMystery #SecretPast #ReelShort</t>
        </is>
      </c>
    </row>
    <row r="716" ht="25.5" customHeight="1">
      <c r="A716" t="inlineStr">
        <is>
          <t>7689056550815616286</t>
        </is>
      </c>
      <c r="B716" s="3">
        <v>46292.60625</v>
      </c>
      <c r="C716" t="inlineStr">
        <is>
          <t>shirley5278789</t>
        </is>
      </c>
      <c r="D716" s="4">
        <v>46303</v>
      </c>
      <c r="E716" s="3">
        <v>46303.437210648146</v>
      </c>
      <c r="F716" s="2" t="str">
        <f>=HYPERLINK("https://www.tiktok.com/@shirley5278789/video/7689056550815616286", "https://www.tiktok.com/@shirley5278789/video/7689056550815616286")</f>
        <v>https://www.tiktok.com/@shirley5278789/video/7689056550815616286</v>
      </c>
      <c r="G716">
        <v>29500</v>
      </c>
      <c r="H716">
        <v>118</v>
      </c>
      <c r="I716">
        <v>1</v>
      </c>
      <c r="J716">
        <v>22</v>
      </c>
      <c r="K716">
        <v>7</v>
      </c>
      <c r="L716" t="inlineStr">
        <is>
          <t>short-drama</t>
        </is>
      </c>
      <c r="M716" t="inlineStr">
        <is>
          <t>complete</t>
        </is>
      </c>
      <c r="N716"/>
      <c r="O716" t="inlineStr">
        <is>
          <t>SDRUN-20261008-102852</t>
        </is>
      </c>
      <c r="P716" s="3">
        <v>46303.546585648146</v>
      </c>
      <c r="Q716" t="inlineStr">
        <is>
          <t>SR-000790</t>
        </is>
      </c>
      <c r="R716" t="inlineStr">
        <is>
          <t>shirley5278789</t>
        </is>
      </c>
      <c r="S716" t="inlineStr">
        <is>
          <t>Todos esperaban que eligiera a una de las cinco hermanas, pero él ya había prometido casarse con una princesa. 👑🐺 🌟 Continúa la historia aquí 👉 Encuentra la serie completa en “ReelShort” 🔍 Busca “4809701” ✨ #Drama #DramaCorto #RomanceLobo #MatrimonioSecreto #ReelShort</t>
        </is>
      </c>
    </row>
    <row r="717" ht="25.5" customHeight="1">
      <c r="A717" t="inlineStr">
        <is>
          <t>7689036147649023246</t>
        </is>
      </c>
      <c r="B717" s="3">
        <v>46292.802777777775</v>
      </c>
      <c r="C717" t="inlineStr">
        <is>
          <t>dramaflick00</t>
        </is>
      </c>
      <c r="D717" s="4">
        <v>46303</v>
      </c>
      <c r="E717" s="3">
        <v>46303.437210648146</v>
      </c>
      <c r="F717" s="2" t="str">
        <f>=HYPERLINK("https://www.tiktok.com/@dramaflick00/video/7689036147649023246", "https://www.tiktok.com/@dramaflick00/video/7689036147649023246")</f>
        <v>https://www.tiktok.com/@dramaflick00/video/7689036147649023246</v>
      </c>
      <c r="G717">
        <v>374</v>
      </c>
      <c r="H717">
        <v>10</v>
      </c>
      <c r="I717">
        <v>0</v>
      </c>
      <c r="J717">
        <v>2</v>
      </c>
      <c r="K717">
        <v>0</v>
      </c>
      <c r="L717" t="inlineStr">
        <is>
          <t>short-drama</t>
        </is>
      </c>
      <c r="M717" t="inlineStr">
        <is>
          <t>complete</t>
        </is>
      </c>
      <c r="N717"/>
      <c r="O717" t="inlineStr">
        <is>
          <t>SDRUN-20261008-102852</t>
        </is>
      </c>
      <c r="P717" s="3">
        <v>46303.546585648146</v>
      </c>
      <c r="Q717" t="inlineStr">
        <is>
          <t>SR-000791</t>
        </is>
      </c>
      <c r="R717" t="inlineStr">
        <is>
          <t>dramaflick00</t>
        </is>
      </c>
      <c r="S717" t="inlineStr">
        <is>
          <t>Her “useless” husband secretly saves her company, but she gives all the credit to the ex who did nothing. 👀 🌟 Continue the story here 👉 Find the full series on “ReelShort” 🔍 Look up “4568850” ✨ #Drama #ShortDrama #HiddenPower #WrongedHusband #ReelShort</t>
        </is>
      </c>
    </row>
    <row r="718" ht="25.5" customHeight="1">
      <c r="A718" t="inlineStr">
        <is>
          <t>7688658878476700941</t>
        </is>
      </c>
      <c r="B718" s="3">
        <v>46292.822222222225</v>
      </c>
      <c r="C718" t="inlineStr">
        <is>
          <t>nobleltcpnj</t>
        </is>
      </c>
      <c r="D718" s="4">
        <v>46303</v>
      </c>
      <c r="E718" s="3">
        <v>46303.437210648146</v>
      </c>
      <c r="F718" s="2" t="str">
        <f>=HYPERLINK("https://www.tiktok.com/@nobleltcpnj/video/7688658878476700941", "https://www.tiktok.com/@nobleltcpnj/video/7688658878476700941")</f>
        <v>https://www.tiktok.com/@nobleltcpnj/video/7688658878476700941</v>
      </c>
      <c r="G718">
        <v>2332</v>
      </c>
      <c r="H718">
        <v>24</v>
      </c>
      <c r="I718">
        <v>0</v>
      </c>
      <c r="J718">
        <v>2</v>
      </c>
      <c r="K718">
        <v>0</v>
      </c>
      <c r="L718" t="inlineStr">
        <is>
          <t>short-drama</t>
        </is>
      </c>
      <c r="M718" t="inlineStr">
        <is>
          <t>complete</t>
        </is>
      </c>
      <c r="N718"/>
      <c r="O718" t="inlineStr">
        <is>
          <t>SDRUN-20261008-102852</t>
        </is>
      </c>
      <c r="P718" s="3">
        <v>46303.546585648146</v>
      </c>
      <c r="Q718" t="inlineStr">
        <is>
          <t>SR-000718</t>
        </is>
      </c>
      <c r="R718" t="inlineStr">
        <is>
          <t>Mouse glue trap</t>
        </is>
      </c>
      <c r="S718" t="inlineStr">
        <is>
          <t>Part 1 | Her Parents Left Her to Die in the Horror Game (Abandoned in a Horror Game, Adopted by the Final Boss) She sacrificed herself to protect her family, only to watch them escape with her adopted sister and leave her trapped forever. ✨ Download the DramaBox app. 👉 Copy the code [vne89] and search it. #Drama #ShortDrama #HorrorGame #FamilyBetrayal #DarkFantasy</t>
        </is>
      </c>
    </row>
    <row r="719" ht="25.5" customHeight="1">
      <c r="A719" t="inlineStr">
        <is>
          <t>7689006904579804429</t>
        </is>
      </c>
      <c r="B719" s="3">
        <v>46292.833333333336</v>
      </c>
      <c r="C719" t="inlineStr">
        <is>
          <t>dramaexpedition</t>
        </is>
      </c>
      <c r="D719" s="4">
        <v>46303</v>
      </c>
      <c r="E719" s="3">
        <v>46303.437210648146</v>
      </c>
      <c r="F719" s="2" t="str">
        <f>=HYPERLINK("https://www.tiktok.com/@dramaexpedition/video/7689006904579804429", "https://www.tiktok.com/@dramaexpedition/video/7689006904579804429")</f>
        <v>https://www.tiktok.com/@dramaexpedition/video/7689006904579804429</v>
      </c>
      <c r="G719">
        <v>248</v>
      </c>
      <c r="H719">
        <v>10</v>
      </c>
      <c r="I719">
        <v>0</v>
      </c>
      <c r="J719">
        <v>4</v>
      </c>
      <c r="K719">
        <v>0</v>
      </c>
      <c r="L719" t="inlineStr">
        <is>
          <t>short-drama</t>
        </is>
      </c>
      <c r="M719" t="inlineStr">
        <is>
          <t>complete</t>
        </is>
      </c>
      <c r="N719"/>
      <c r="O719" t="inlineStr">
        <is>
          <t>SDRUN-20261008-102852</t>
        </is>
      </c>
      <c r="P719" s="3">
        <v>46303.546585648146</v>
      </c>
      <c r="Q719" t="inlineStr">
        <is>
          <t>SR-000591</t>
        </is>
      </c>
      <c r="R719" t="inlineStr">
        <is>
          <t>dramaexpedition</t>
        </is>
      </c>
      <c r="S719" t="inlineStr">
        <is>
          <t>Part 1 | King of the Four Seas: Legend Reborn He saved 5,000 people at sea. Then he woke up nine years old, two hours before the disaster that took his mother. Watch the full story on ReelShort. Title ID: 4787263. #ReelShort #TimeTravel #Shipwreck #Shortdrama #Drama</t>
        </is>
      </c>
    </row>
    <row r="720" ht="25.5" customHeight="1">
      <c r="A720" t="inlineStr">
        <is>
          <t>7689035225170496782</t>
        </is>
      </c>
      <c r="B720" s="3">
        <v>46292.856944444444</v>
      </c>
      <c r="C720" t="inlineStr">
        <is>
          <t>dramavault163</t>
        </is>
      </c>
      <c r="D720" s="4">
        <v>46303</v>
      </c>
      <c r="E720" s="3">
        <v>46303.437210648146</v>
      </c>
      <c r="F720" s="2" t="str">
        <f>=HYPERLINK("https://www.tiktok.com/@dramavault163/video/7689035225170496782", "https://www.tiktok.com/@dramavault163/video/7689035225170496782")</f>
        <v>https://www.tiktok.com/@dramavault163/video/7689035225170496782</v>
      </c>
      <c r="G720">
        <v>4256</v>
      </c>
      <c r="H720">
        <v>15</v>
      </c>
      <c r="I720">
        <v>0</v>
      </c>
      <c r="J720">
        <v>1</v>
      </c>
      <c r="K720">
        <v>0</v>
      </c>
      <c r="L720" t="inlineStr">
        <is>
          <t>short-drama</t>
        </is>
      </c>
      <c r="M720" t="inlineStr">
        <is>
          <t>complete</t>
        </is>
      </c>
      <c r="N720"/>
      <c r="O720" t="inlineStr">
        <is>
          <t>SDRUN-20261008-102852</t>
        </is>
      </c>
      <c r="P720" s="3">
        <v>46303.546585648146</v>
      </c>
      <c r="Q720" t="inlineStr">
        <is>
          <t>SR-000653</t>
        </is>
      </c>
      <c r="R720" t="inlineStr">
        <is>
          <t>dramavault163</t>
        </is>
      </c>
      <c r="S720" t="inlineStr">
        <is>
          <t>The little princess is threatened inside her own home, and the powerless nanny reveals a strength no ordinary human should possess. ⚡🐺 🌟 Continue the story here 👉 Find the full series on “ReelShort” 🔍 Look up “4802561” ✨ #ShortDrama #HiddenPower #WolfPrincess #ReelShort</t>
        </is>
      </c>
    </row>
    <row r="721" ht="25.5" customHeight="1">
      <c r="A721" t="inlineStr">
        <is>
          <t>7688984703512202509</t>
        </is>
      </c>
      <c r="B721" s="3">
        <v>46292.86041666667</v>
      </c>
      <c r="C721" t="inlineStr">
        <is>
          <t>ngphnggiang40</t>
        </is>
      </c>
      <c r="D721" s="4">
        <v>46303</v>
      </c>
      <c r="E721" s="3">
        <v>46303.437210648146</v>
      </c>
      <c r="F721" s="2" t="str">
        <f>=HYPERLINK("https://www.tiktok.com/@ngphnggiang40/video/7688984703512202509", "https://www.tiktok.com/@ngphnggiang40/video/7688984703512202509")</f>
        <v>https://www.tiktok.com/@ngphnggiang40/video/7688984703512202509</v>
      </c>
      <c r="G721">
        <v>1048</v>
      </c>
      <c r="H721">
        <v>7</v>
      </c>
      <c r="I721">
        <v>0</v>
      </c>
      <c r="J721">
        <v>0</v>
      </c>
      <c r="K721">
        <v>0</v>
      </c>
      <c r="L721" t="inlineStr">
        <is>
          <t>short-drama</t>
        </is>
      </c>
      <c r="M721" t="inlineStr">
        <is>
          <t>complete</t>
        </is>
      </c>
      <c r="N721"/>
      <c r="O721" t="inlineStr">
        <is>
          <t>SDRUN-20261008-102852</t>
        </is>
      </c>
      <c r="P721" s="3">
        <v>46303.546585648146</v>
      </c>
      <c r="Q721" t="inlineStr">
        <is>
          <t>SR-000824</t>
        </is>
      </c>
      <c r="R721" t="inlineStr">
        <is>
          <t>VoidFaic</t>
        </is>
      </c>
      <c r="S721" t="inlineStr">
        <is>
          <t>Part 1 | Pregnant, She Broke His Heart to Save Him (He Broke the Heart That Saved Him) She discovered she was carrying his child—but saving his life meant making him believe she never loved him. ✨ Download the DramaBox app. 👉 Copy the code [vne00] and search it. #Drama #ShortDrama #SecretPregnancy #Heartbreak #RomanticDrama</t>
        </is>
      </c>
    </row>
    <row r="722" ht="25.5" customHeight="1">
      <c r="A722" t="inlineStr">
        <is>
          <t>7689048094364716318</t>
        </is>
      </c>
      <c r="B722" s="3">
        <v>46292.864583333336</v>
      </c>
      <c r="C722" t="inlineStr">
        <is>
          <t>jolienqaq</t>
        </is>
      </c>
      <c r="D722" s="4">
        <v>46303</v>
      </c>
      <c r="E722" s="3">
        <v>46303.437210648146</v>
      </c>
      <c r="F722" s="2" t="str">
        <f>=HYPERLINK("https://www.tiktok.com/@jolienqaq/video/7689048094364716318", "https://www.tiktok.com/@jolienqaq/video/7689048094364716318")</f>
        <v>https://www.tiktok.com/@jolienqaq/video/7689048094364716318</v>
      </c>
      <c r="G722">
        <v>2492</v>
      </c>
      <c r="H722">
        <v>78</v>
      </c>
      <c r="I722">
        <v>1</v>
      </c>
      <c r="J722">
        <v>33</v>
      </c>
      <c r="K722">
        <v>1</v>
      </c>
      <c r="L722" t="inlineStr">
        <is>
          <t>short-drama</t>
        </is>
      </c>
      <c r="M722" t="inlineStr">
        <is>
          <t>complete</t>
        </is>
      </c>
      <c r="N722"/>
      <c r="O722" t="inlineStr">
        <is>
          <t>SDRUN-20261008-102852</t>
        </is>
      </c>
      <c r="P722" s="3">
        <v>46303.546585648146</v>
      </c>
      <c r="Q722" t="inlineStr">
        <is>
          <t>SR-000620</t>
        </is>
      </c>
      <c r="R722" t="inlineStr">
        <is>
          <t>jolienqaq</t>
        </is>
      </c>
      <c r="S722" t="inlineStr">
        <is>
          <t>Part 1 | My Pup Became My Alpha Full series link in bio A new suit of armor was his excuse to get closer. Then Ash noticed a sweetness Raven was trying to hide. ✨ Download the ReelShort app. 👉 Copy the code [4802457] and search it. #BL #BoysLove #AlphaOmega #HiddenIdentity #FantasyRomance</t>
        </is>
      </c>
    </row>
    <row r="723" ht="25.5" customHeight="1">
      <c r="A723" t="inlineStr">
        <is>
          <t>7688980290420641037</t>
        </is>
      </c>
      <c r="B723" s="3">
        <v>46292.927083333336</v>
      </c>
      <c r="C723" t="inlineStr">
        <is>
          <t>lthung263</t>
        </is>
      </c>
      <c r="D723" s="4">
        <v>46303</v>
      </c>
      <c r="E723" s="3">
        <v>46303.437210648146</v>
      </c>
      <c r="F723" s="2" t="str">
        <f>=HYPERLINK("https://www.tiktok.com/@lthung263/video/7688980290420641037", "https://www.tiktok.com/@lthung263/video/7688980290420641037")</f>
        <v>https://www.tiktok.com/@lthung263/video/7688980290420641037</v>
      </c>
      <c r="G723">
        <v>757</v>
      </c>
      <c r="H723">
        <v>10</v>
      </c>
      <c r="I723">
        <v>0</v>
      </c>
      <c r="J723">
        <v>4</v>
      </c>
      <c r="K723">
        <v>0</v>
      </c>
      <c r="L723" t="inlineStr">
        <is>
          <t>short-drama</t>
        </is>
      </c>
      <c r="M723" t="inlineStr">
        <is>
          <t>complete</t>
        </is>
      </c>
      <c r="N723"/>
      <c r="O723" t="inlineStr">
        <is>
          <t>SDRUN-20261008-102852</t>
        </is>
      </c>
      <c r="P723" s="3">
        <v>46303.546585648146</v>
      </c>
      <c r="Q723" t="inlineStr">
        <is>
          <t>SR-000823</t>
        </is>
      </c>
      <c r="R723" t="inlineStr">
        <is>
          <t>Flexlthung</t>
        </is>
      </c>
      <c r="S723" t="inlineStr">
        <is>
          <t>Part 1 | The Billion-Dollar Heiress’ Reckoning Serena planned the perfect anniversary surprise—until another woman showed her a one-of-a-kind wedding ring that should have belonged to Serena alone. ✨ Download the ReelShort app.   👉 Copy the code [4787382] and search it. #Drama #ShortDrama #Betrayal #SecretAffair #RevengeDrama</t>
        </is>
      </c>
    </row>
    <row r="724" ht="25.5" customHeight="1">
      <c r="A724" t="inlineStr">
        <is>
          <t>7688981833991687437</t>
        </is>
      </c>
      <c r="B724" s="3">
        <v>46292.96319444444</v>
      </c>
      <c r="C724" t="inlineStr">
        <is>
          <t>dramaclips0364</t>
        </is>
      </c>
      <c r="D724" s="4">
        <v>46303</v>
      </c>
      <c r="E724" s="3">
        <v>46303.437210648146</v>
      </c>
      <c r="F724" s="2" t="str">
        <f>=HYPERLINK("https://www.tiktok.com/@dramaclips0364/video/7688981833991687437", "https://www.tiktok.com/@dramaclips0364/video/7688981833991687437")</f>
        <v>https://www.tiktok.com/@dramaclips0364/video/7688981833991687437</v>
      </c>
      <c r="G724">
        <v>505</v>
      </c>
      <c r="H724">
        <v>3</v>
      </c>
      <c r="I724">
        <v>0</v>
      </c>
      <c r="J724">
        <v>3</v>
      </c>
      <c r="K724">
        <v>0</v>
      </c>
      <c r="L724" t="inlineStr">
        <is>
          <t>short-drama</t>
        </is>
      </c>
      <c r="M724" t="inlineStr">
        <is>
          <t>complete</t>
        </is>
      </c>
      <c r="N724"/>
      <c r="O724" t="inlineStr">
        <is>
          <t>SDRUN-20261008-102852</t>
        </is>
      </c>
      <c r="P724" s="3">
        <v>46303.546585648146</v>
      </c>
      <c r="Q724" t="inlineStr">
        <is>
          <t>SR-000792</t>
        </is>
      </c>
      <c r="R724" t="inlineStr">
        <is>
          <t>dramaclips0364</t>
        </is>
      </c>
      <c r="S724" t="inlineStr">
        <is>
          <t>At the perfume industry's biggest event, one stolen fragrance threatens to expose the woman who took everything from her. 🔥✨ 🌟 Continue the story here 👉 Find the full series on “ReelShort” 🔍 Look up “4788279” ✨ #ShortDrama #RevengeDrama #PerfumeWar #ReelShort</t>
        </is>
      </c>
    </row>
    <row r="725" ht="25.5" customHeight="1">
      <c r="A725" t="inlineStr">
        <is>
          <t>7689035485632646413</t>
        </is>
      </c>
      <c r="B725" s="3">
        <v>46292.97361111111</v>
      </c>
      <c r="C725" t="inlineStr">
        <is>
          <t>dramavault163</t>
        </is>
      </c>
      <c r="D725" s="4">
        <v>46303</v>
      </c>
      <c r="E725" s="3">
        <v>46303.437210648146</v>
      </c>
      <c r="F725" s="2" t="str">
        <f>=HYPERLINK("https://www.tiktok.com/@dramavault163/video/7689035485632646413", "https://www.tiktok.com/@dramavault163/video/7689035485632646413")</f>
        <v>https://www.tiktok.com/@dramavault163/video/7689035485632646413</v>
      </c>
      <c r="G725">
        <v>301</v>
      </c>
      <c r="H725">
        <v>1</v>
      </c>
      <c r="I725">
        <v>0</v>
      </c>
      <c r="J725">
        <v>0</v>
      </c>
      <c r="K725">
        <v>0</v>
      </c>
      <c r="L725" t="inlineStr">
        <is>
          <t>short-drama</t>
        </is>
      </c>
      <c r="M725" t="inlineStr">
        <is>
          <t>complete</t>
        </is>
      </c>
      <c r="N725"/>
      <c r="O725" t="inlineStr">
        <is>
          <t>SDRUN-20261008-102852</t>
        </is>
      </c>
      <c r="P725" s="3">
        <v>46303.546585648146</v>
      </c>
      <c r="Q725" t="inlineStr">
        <is>
          <t>SR-000654</t>
        </is>
      </c>
      <c r="R725" t="inlineStr">
        <is>
          <t>dramavault163</t>
        </is>
      </c>
      <c r="S725" t="inlineStr">
        <is>
          <t>He promised to stand beside her when she became a world champion—but one night changed both of their lives forever. ⛸️💔 🌟 Continue the story here 👉 Find the full series on “ReelShort” 🔍 Look up “4802581” ✨ #ShortDrama #SecondChance #IceSkatingRomance #ReelShort</t>
        </is>
      </c>
    </row>
    <row r="726" ht="25.5" customHeight="1">
      <c r="A726" t="inlineStr">
        <is>
          <t>7689026009512889631</t>
        </is>
      </c>
      <c r="B726" s="3">
        <v>46292.979166666664</v>
      </c>
      <c r="C726" t="inlineStr">
        <is>
          <t>plottwistclips11</t>
        </is>
      </c>
      <c r="D726" s="4">
        <v>46303</v>
      </c>
      <c r="E726" s="3">
        <v>46303.437210648146</v>
      </c>
      <c r="F726" s="2" t="str">
        <f>=HYPERLINK("https://www.tiktok.com/@plottwistclips11/video/7689026009512889631", "https://www.tiktok.com/@plottwistclips11/video/7689026009512889631")</f>
        <v>https://www.tiktok.com/@plottwistclips11/video/7689026009512889631</v>
      </c>
      <c r="G726">
        <v>273</v>
      </c>
      <c r="H726">
        <v>0</v>
      </c>
      <c r="I726">
        <v>0</v>
      </c>
      <c r="J726">
        <v>0</v>
      </c>
      <c r="K726">
        <v>0</v>
      </c>
      <c r="L726" t="inlineStr">
        <is>
          <t>short-drama</t>
        </is>
      </c>
      <c r="M726" t="inlineStr">
        <is>
          <t>complete</t>
        </is>
      </c>
      <c r="N726"/>
      <c r="O726" t="inlineStr">
        <is>
          <t>SDRUN-20261008-102852</t>
        </is>
      </c>
      <c r="P726" s="3">
        <v>46303.546585648146</v>
      </c>
      <c r="Q726" t="inlineStr">
        <is>
          <t>SR-000793</t>
        </is>
      </c>
      <c r="R726" t="inlineStr">
        <is>
          <t>plottwistclips11</t>
        </is>
      </c>
      <c r="S726" t="inlineStr">
        <is>
          <t>A captured soldier refuses to break, even as his enemy promises that no one is coming to save him. 🎖️🔥 🌟 Continue the story here 👉 Find the full series on “ReelShort” 🔍 Look up “4786896” ✨ #ShortDrama #MilitaryDrama #BrothersInArms #ReelShort</t>
        </is>
      </c>
    </row>
    <row r="727" ht="25.5" customHeight="1">
      <c r="A727" t="inlineStr">
        <is>
          <t>7689056912104639775</t>
        </is>
      </c>
      <c r="B727" s="3">
        <v>46292.981944444444</v>
      </c>
      <c r="C727" t="inlineStr">
        <is>
          <t>shirley5278789</t>
        </is>
      </c>
      <c r="D727" s="4">
        <v>46303</v>
      </c>
      <c r="E727" s="3">
        <v>46303.437210648146</v>
      </c>
      <c r="F727" s="2" t="str">
        <f>=HYPERLINK("https://www.tiktok.com/@shirley5278789/video/7689056912104639775", "https://www.tiktok.com/@shirley5278789/video/7689056912104639775")</f>
        <v>https://www.tiktok.com/@shirley5278789/video/7689056912104639775</v>
      </c>
      <c r="G727">
        <v>12800</v>
      </c>
      <c r="H727">
        <v>52</v>
      </c>
      <c r="I727">
        <v>1</v>
      </c>
      <c r="J727">
        <v>14</v>
      </c>
      <c r="K727">
        <v>0</v>
      </c>
      <c r="L727" t="inlineStr">
        <is>
          <t>short-drama</t>
        </is>
      </c>
      <c r="M727" t="inlineStr">
        <is>
          <t>complete</t>
        </is>
      </c>
      <c r="N727"/>
      <c r="O727" t="inlineStr">
        <is>
          <t>SDRUN-20261008-102852</t>
        </is>
      </c>
      <c r="P727" s="3">
        <v>46303.546585648146</v>
      </c>
      <c r="Q727" t="inlineStr">
        <is>
          <t>SR-000794</t>
        </is>
      </c>
      <c r="R727" t="inlineStr">
        <is>
          <t>shirley5278789</t>
        </is>
      </c>
      <c r="S727" t="inlineStr">
        <is>
          <t>Eva acepta casarse con él solo si deja en paz a Seth… pero su respuesta sorprende a las cinco. 😳 🌟 Continúa la historia aquí 👉 Encuentra la serie completa en “ReelShort” 🔍 Busca “4809701” ✨ #Drama #DramaCorto #Rechazo #AmorYVenganza #ReelShort</t>
        </is>
      </c>
    </row>
    <row r="728" ht="25.5" customHeight="1">
      <c r="A728" t="inlineStr">
        <is>
          <t>7688984744561790221</t>
        </is>
      </c>
      <c r="B728" s="3">
        <v>46293.02777777778</v>
      </c>
      <c r="C728" t="inlineStr">
        <is>
          <t>ngphnggiang40</t>
        </is>
      </c>
      <c r="D728" s="4">
        <v>46303</v>
      </c>
      <c r="E728" s="3">
        <v>46303.437210648146</v>
      </c>
      <c r="F728" s="2" t="str">
        <f>=HYPERLINK("https://www.tiktok.com/@ngphnggiang40/video/7688984744561790221", "https://www.tiktok.com/@ngphnggiang40/video/7688984744561790221")</f>
        <v>https://www.tiktok.com/@ngphnggiang40/video/7688984744561790221</v>
      </c>
      <c r="G728">
        <v>897</v>
      </c>
      <c r="H728">
        <v>18</v>
      </c>
      <c r="I728">
        <v>0</v>
      </c>
      <c r="J728">
        <v>5</v>
      </c>
      <c r="K728">
        <v>0</v>
      </c>
      <c r="L728" t="inlineStr">
        <is>
          <t>short-drama</t>
        </is>
      </c>
      <c r="M728" t="inlineStr">
        <is>
          <t>complete</t>
        </is>
      </c>
      <c r="N728"/>
      <c r="O728" t="inlineStr">
        <is>
          <t>SDRUN-20261008-102852</t>
        </is>
      </c>
      <c r="P728" s="3">
        <v>46303.546585648146</v>
      </c>
      <c r="Q728" t="inlineStr">
        <is>
          <t>SR-000822</t>
        </is>
      </c>
      <c r="R728" t="inlineStr">
        <is>
          <t>VoidFaic</t>
        </is>
      </c>
      <c r="S728" t="inlineStr">
        <is>
          <t>Part 2 | She Begged Him for a Heart Chip—He Gave Her a Fake (He Broke the Heart That Saved Him) She returned to beg for the only heart chip that could save their son, unaware that the access key in her hands had already been voided. ✨ Download the DramaBox app. 👉 Copy the code [vne00] and search it. #Drama #ShortDrama #Betrayal #SecretChild #EmotionalDrama</t>
        </is>
      </c>
    </row>
    <row r="729" ht="25.5" customHeight="1">
      <c r="A729" t="inlineStr">
        <is>
          <t>7688658746691702029</t>
        </is>
      </c>
      <c r="B729" s="3">
        <v>46293.03125</v>
      </c>
      <c r="C729" t="inlineStr">
        <is>
          <t>nobleltcpnj</t>
        </is>
      </c>
      <c r="D729" s="4">
        <v>46303</v>
      </c>
      <c r="E729" s="3">
        <v>46303.437210648146</v>
      </c>
      <c r="F729" s="2" t="str">
        <f>=HYPERLINK("https://www.tiktok.com/@nobleltcpnj/video/7688658746691702029", "https://www.tiktok.com/@nobleltcpnj/video/7688658746691702029")</f>
        <v>https://www.tiktok.com/@nobleltcpnj/video/7688658746691702029</v>
      </c>
      <c r="G729">
        <v>1115</v>
      </c>
      <c r="H729">
        <v>12</v>
      </c>
      <c r="I729">
        <v>0</v>
      </c>
      <c r="J729">
        <v>4</v>
      </c>
      <c r="K729">
        <v>1</v>
      </c>
      <c r="L729" t="inlineStr">
        <is>
          <t>short-drama</t>
        </is>
      </c>
      <c r="M729" t="inlineStr">
        <is>
          <t>complete</t>
        </is>
      </c>
      <c r="N729"/>
      <c r="O729" t="inlineStr">
        <is>
          <t>SDRUN-20261008-102852</t>
        </is>
      </c>
      <c r="P729" s="3">
        <v>46303.546585648146</v>
      </c>
      <c r="Q729" t="inlineStr">
        <is>
          <t>SR-000719</t>
        </is>
      </c>
      <c r="R729" t="inlineStr">
        <is>
          <t>Mouse glue trap</t>
        </is>
      </c>
      <c r="S729" t="inlineStr">
        <is>
          <t>Part 2 | The Final Boss Said He Needed a Daughter (Abandoned in a Horror Game, Adopted by the Final Boss) Abandoned and badly wounded, she begged the terrifying dungeon lord not to send her away—and found the father she had always deserved. ✨ Download the DramaBox app. 👉 Copy the code [vne89] and search it. #Drama #ShortDrama #DarkFantasy #FoundFamily #FinalBoss</t>
        </is>
      </c>
    </row>
    <row r="730" ht="25.5" customHeight="1">
      <c r="A730" t="inlineStr">
        <is>
          <t>7689011370532146446</t>
        </is>
      </c>
      <c r="B730" s="3">
        <v>46293.041666666664</v>
      </c>
      <c r="C730" t="inlineStr">
        <is>
          <t>dramaexpedition</t>
        </is>
      </c>
      <c r="D730" s="4">
        <v>46303</v>
      </c>
      <c r="E730" s="3">
        <v>46303.437210648146</v>
      </c>
      <c r="F730" s="2" t="str">
        <f>=HYPERLINK("https://www.tiktok.com/@dramaexpedition/video/7689011370532146446", "https://www.tiktok.com/@dramaexpedition/video/7689011370532146446")</f>
        <v>https://www.tiktok.com/@dramaexpedition/video/7689011370532146446</v>
      </c>
      <c r="G730">
        <v>184</v>
      </c>
      <c r="H730">
        <v>8</v>
      </c>
      <c r="I730">
        <v>0</v>
      </c>
      <c r="J730">
        <v>2</v>
      </c>
      <c r="K730">
        <v>0</v>
      </c>
      <c r="L730" t="inlineStr">
        <is>
          <t>short-drama</t>
        </is>
      </c>
      <c r="M730" t="inlineStr">
        <is>
          <t>complete</t>
        </is>
      </c>
      <c r="N730"/>
      <c r="O730" t="inlineStr">
        <is>
          <t>SDRUN-20261008-102852</t>
        </is>
      </c>
      <c r="P730" s="3">
        <v>46303.546585648146</v>
      </c>
      <c r="Q730" t="inlineStr">
        <is>
          <t>SR-000592</t>
        </is>
      </c>
      <c r="R730" t="inlineStr">
        <is>
          <t>dramaexpedition</t>
        </is>
      </c>
      <c r="S730" t="inlineStr">
        <is>
          <t>Part 2 | King of the Four Seas: Legend Reborn No one believes the boy can read the sea. The captain's daughter changes her mind when he knows a secret she has never told anyone. Watch the full story on ReelShort. Title ID: 4787263. #ReelShort #HiddenIdentity #SeaRescue #shortdrama#Drama</t>
        </is>
      </c>
    </row>
    <row r="731" ht="25.5" customHeight="1">
      <c r="A731" t="inlineStr">
        <is>
          <t>7689036433805364494</t>
        </is>
      </c>
      <c r="B731" s="3">
        <v>46293.072222222225</v>
      </c>
      <c r="C731" t="inlineStr">
        <is>
          <t>dramaflick00</t>
        </is>
      </c>
      <c r="D731" s="4">
        <v>46303</v>
      </c>
      <c r="E731" s="3">
        <v>46303.437210648146</v>
      </c>
      <c r="F731" s="2" t="str">
        <f>=HYPERLINK("https://www.tiktok.com/@dramaflick00/video/7689036433805364494", "https://www.tiktok.com/@dramaflick00/video/7689036433805364494")</f>
        <v>https://www.tiktok.com/@dramaflick00/video/7689036433805364494</v>
      </c>
      <c r="G731">
        <v>85</v>
      </c>
      <c r="H731">
        <v>1</v>
      </c>
      <c r="I731">
        <v>0</v>
      </c>
      <c r="J731">
        <v>0</v>
      </c>
      <c r="K731">
        <v>0</v>
      </c>
      <c r="L731" t="inlineStr">
        <is>
          <t>short-drama</t>
        </is>
      </c>
      <c r="M731" t="inlineStr">
        <is>
          <t>complete</t>
        </is>
      </c>
      <c r="N731"/>
      <c r="O731" t="inlineStr">
        <is>
          <t>SDRUN-20261008-102852</t>
        </is>
      </c>
      <c r="P731" s="3">
        <v>46303.546585648146</v>
      </c>
      <c r="Q731" t="inlineStr">
        <is>
          <t>SR-000795</t>
        </is>
      </c>
      <c r="R731" t="inlineStr">
        <is>
          <t>dramaflick00</t>
        </is>
      </c>
      <c r="S731" t="inlineStr">
        <is>
          <t>He stops her ex from assaulting her—and she rewards him with a slap and says she never wanted him as her husband. 😱🔥 🌟 Continue the story here 👉 Find the full series on “ReelShort” 🔍 Look up “4568850” ✨ #Drama #ShortDrama #MarriageCrisis #RevengeDrama #ReelShort</t>
        </is>
      </c>
    </row>
    <row r="732" ht="25.5" customHeight="1">
      <c r="A732" t="inlineStr">
        <is>
          <t>7689050068430621982</t>
        </is>
      </c>
      <c r="B732" s="3">
        <v>46293.07361111111</v>
      </c>
      <c r="C732" t="inlineStr">
        <is>
          <t>jolienqaq</t>
        </is>
      </c>
      <c r="D732" s="4">
        <v>46303</v>
      </c>
      <c r="E732" s="3">
        <v>46303.437210648146</v>
      </c>
      <c r="F732" s="2" t="str">
        <f>=HYPERLINK("https://www.tiktok.com/@jolienqaq/video/7689050068430621982", "https://www.tiktok.com/@jolienqaq/video/7689050068430621982")</f>
        <v>https://www.tiktok.com/@jolienqaq/video/7689050068430621982</v>
      </c>
      <c r="G732">
        <v>675</v>
      </c>
      <c r="H732">
        <v>25</v>
      </c>
      <c r="I732">
        <v>0</v>
      </c>
      <c r="J732">
        <v>6</v>
      </c>
      <c r="K732">
        <v>1</v>
      </c>
      <c r="L732" t="inlineStr">
        <is>
          <t>short-drama</t>
        </is>
      </c>
      <c r="M732" t="inlineStr">
        <is>
          <t>complete</t>
        </is>
      </c>
      <c r="N732"/>
      <c r="O732" t="inlineStr">
        <is>
          <t>SDRUN-20261008-102852</t>
        </is>
      </c>
      <c r="P732" s="3">
        <v>46303.546585648146</v>
      </c>
      <c r="Q732" t="inlineStr">
        <is>
          <t>SR-000621</t>
        </is>
      </c>
      <c r="R732" t="inlineStr">
        <is>
          <t>jolienqaq</t>
        </is>
      </c>
      <c r="S732" t="inlineStr">
        <is>
          <t>Part 2 | My Pup Became My Alpha Full series link in bio Raven taught him how to hunt. During one night exercise, Ash turned the lesson back on him. ✨ Download the ReelShort app. 👉 Copy the code [4802457] and search it. #BL #BoysLove #PowerShift #AlphaWolf #FantasyDrama</t>
        </is>
      </c>
    </row>
    <row r="733" ht="25.5" customHeight="1">
      <c r="A733" t="inlineStr">
        <is>
          <t>7688983381144505614</t>
        </is>
      </c>
      <c r="B733" s="3">
        <v>46293.10625</v>
      </c>
      <c r="C733" t="inlineStr">
        <is>
          <t>dramaclips0364</t>
        </is>
      </c>
      <c r="D733" s="4">
        <v>46303</v>
      </c>
      <c r="E733" s="3">
        <v>46303.437210648146</v>
      </c>
      <c r="F733" s="2" t="str">
        <f>=HYPERLINK("https://www.tiktok.com/@dramaclips0364/video/7688983381144505614", "https://www.tiktok.com/@dramaclips0364/video/7688983381144505614")</f>
        <v>https://www.tiktok.com/@dramaclips0364/video/7688983381144505614</v>
      </c>
      <c r="G733">
        <v>421</v>
      </c>
      <c r="H733">
        <v>2</v>
      </c>
      <c r="I733">
        <v>0</v>
      </c>
      <c r="J733">
        <v>0</v>
      </c>
      <c r="K733">
        <v>0</v>
      </c>
      <c r="L733" t="inlineStr">
        <is>
          <t>short-drama</t>
        </is>
      </c>
      <c r="M733" t="inlineStr">
        <is>
          <t>complete</t>
        </is>
      </c>
      <c r="N733"/>
      <c r="O733" t="inlineStr">
        <is>
          <t>SDRUN-20261008-102852</t>
        </is>
      </c>
      <c r="P733" s="3">
        <v>46303.546585648146</v>
      </c>
      <c r="Q733" t="inlineStr">
        <is>
          <t>SR-000796</t>
        </is>
      </c>
      <c r="R733" t="inlineStr">
        <is>
          <t>dramaclips0364</t>
        </is>
      </c>
      <c r="S733" t="inlineStr">
        <is>
          <t>They put a gun to his friend’s head, thinking the homeless man was helpless—until he showed them who they had threatened. 🔥😨 🌟 Continue the story here 👉 Find the full series on “ReelShort” 🔍 Look up “4717619” ✨ #ShortDrama #HiddenPower #ActionDrama #ReelShor</t>
        </is>
      </c>
    </row>
    <row r="734" ht="25.5" customHeight="1">
      <c r="A734" t="inlineStr">
        <is>
          <t>7689035632542223630</t>
        </is>
      </c>
      <c r="B734" s="3">
        <v>46293.135416666664</v>
      </c>
      <c r="C734" t="inlineStr">
        <is>
          <t>dramavault163</t>
        </is>
      </c>
      <c r="D734" s="4">
        <v>46303</v>
      </c>
      <c r="E734" s="3">
        <v>46303.437210648146</v>
      </c>
      <c r="F734" s="2" t="str">
        <f>=HYPERLINK("https://www.tiktok.com/@dramavault163/video/7689035632542223630", "https://www.tiktok.com/@dramavault163/video/7689035632542223630")</f>
        <v>https://www.tiktok.com/@dramavault163/video/7689035632542223630</v>
      </c>
      <c r="G734">
        <v>113</v>
      </c>
      <c r="H734">
        <v>2</v>
      </c>
      <c r="I734">
        <v>0</v>
      </c>
      <c r="J734">
        <v>1</v>
      </c>
      <c r="K734">
        <v>0</v>
      </c>
      <c r="L734" t="inlineStr">
        <is>
          <t>short-drama</t>
        </is>
      </c>
      <c r="M734" t="inlineStr">
        <is>
          <t>complete</t>
        </is>
      </c>
      <c r="N734"/>
      <c r="O734" t="inlineStr">
        <is>
          <t>SDRUN-20261008-102852</t>
        </is>
      </c>
      <c r="P734" s="3">
        <v>46303.546585648146</v>
      </c>
      <c r="Q734" t="inlineStr">
        <is>
          <t>SR-000655</t>
        </is>
      </c>
      <c r="R734" t="inlineStr">
        <is>
          <t>dramavault163</t>
        </is>
      </c>
      <c r="S734" t="inlineStr">
        <is>
          <t>A bouquet of roses exposes the secret he has been hiding, and the woman who trusted him realizes she was never his first choice. 🌹😨 🌟 Continue the story here 👉 Find the full series on “ReelShort” 🔍 Look up “4802581” ✨ #ShortDrama #Betrayal #BrokenPromise #ReelShort</t>
        </is>
      </c>
    </row>
    <row r="735" ht="25.5" customHeight="1">
      <c r="A735" t="inlineStr">
        <is>
          <t>7688979884403690766</t>
        </is>
      </c>
      <c r="B735" s="3">
        <v>46293.1375</v>
      </c>
      <c r="C735" t="inlineStr">
        <is>
          <t>lthung263</t>
        </is>
      </c>
      <c r="D735" s="4">
        <v>46303</v>
      </c>
      <c r="E735" s="3">
        <v>46303.437210648146</v>
      </c>
      <c r="F735" s="2" t="str">
        <f>=HYPERLINK("https://www.tiktok.com/@lthung263/video/7688979884403690766", "https://www.tiktok.com/@lthung263/video/7688979884403690766")</f>
        <v>https://www.tiktok.com/@lthung263/video/7688979884403690766</v>
      </c>
      <c r="G735">
        <v>691</v>
      </c>
      <c r="H735">
        <v>7</v>
      </c>
      <c r="I735">
        <v>1</v>
      </c>
      <c r="J735">
        <v>2</v>
      </c>
      <c r="K735">
        <v>0</v>
      </c>
      <c r="L735" t="inlineStr">
        <is>
          <t>short-drama</t>
        </is>
      </c>
      <c r="M735" t="inlineStr">
        <is>
          <t>complete</t>
        </is>
      </c>
      <c r="N735"/>
      <c r="O735" t="inlineStr">
        <is>
          <t>SDRUN-20261008-102852</t>
        </is>
      </c>
      <c r="P735" s="3">
        <v>46303.546585648146</v>
      </c>
      <c r="Q735" t="inlineStr">
        <is>
          <t>SR-000821</t>
        </is>
      </c>
      <c r="R735" t="inlineStr">
        <is>
          <t>Flexlthung</t>
        </is>
      </c>
      <c r="S735" t="inlineStr">
        <is>
          <t>Part 2 | The Billion-Dollar Heiress’ Reckoning After losing her daughter, Serena believed her husband’s promise that she was the only woman he would ever love. Now his mistress is wearing her stolen ring—and proudly reveals the name of the man they share. ✨ Download the ReelShort app.   👉 Copy the code [4787382] and search it. #Drama #ShortDrama #MarriageBetrayal #HiddenIdentity #RevengeDrama</t>
        </is>
      </c>
    </row>
    <row r="736" ht="25.5" customHeight="1">
      <c r="A736" t="inlineStr">
        <is>
          <t>7689058565968989471</t>
        </is>
      </c>
      <c r="B736" s="3">
        <v>46293.15069444444</v>
      </c>
      <c r="C736" t="inlineStr">
        <is>
          <t>shirley5278789</t>
        </is>
      </c>
      <c r="D736" s="4">
        <v>46303</v>
      </c>
      <c r="E736" s="3">
        <v>46303.437210648146</v>
      </c>
      <c r="F736" s="2" t="str">
        <f>=HYPERLINK("https://www.tiktok.com/@shirley5278789/video/7689058565968989471", "https://www.tiktok.com/@shirley5278789/video/7689058565968989471")</f>
        <v>https://www.tiktok.com/@shirley5278789/video/7689058565968989471</v>
      </c>
      <c r="G736">
        <v>11600</v>
      </c>
      <c r="H736">
        <v>145</v>
      </c>
      <c r="I736">
        <v>0</v>
      </c>
      <c r="J736">
        <v>20</v>
      </c>
      <c r="K736">
        <v>4</v>
      </c>
      <c r="L736" t="inlineStr">
        <is>
          <t>short-drama</t>
        </is>
      </c>
      <c r="M736" t="inlineStr">
        <is>
          <t>complete</t>
        </is>
      </c>
      <c r="N736"/>
      <c r="O736" t="inlineStr">
        <is>
          <t>SDRUN-20261008-102852</t>
        </is>
      </c>
      <c r="P736" s="3">
        <v>46303.546585648146</v>
      </c>
      <c r="Q736" t="inlineStr">
        <is>
          <t>SR-000797</t>
        </is>
      </c>
      <c r="R736" t="inlineStr">
        <is>
          <t>shirley5278789</t>
        </is>
      </c>
      <c r="S736" t="inlineStr">
        <is>
          <t>Recibe la armadura sagrada del Dios de la Luna, pero ellas le ordenan arrancársela y entregársela a Seth. ⚔️🔥 🌟 Continúa la historia aquí 👉 Encuentra la serie completa en “ReelShort” 🔍 Busca “4809701” ✨ #Drama #DramaCorto #PoderOculto #Traición #ReelShort</t>
        </is>
      </c>
    </row>
    <row r="737" ht="25.5" customHeight="1">
      <c r="A737" t="inlineStr">
        <is>
          <t>7689024708351675678</t>
        </is>
      </c>
      <c r="B737" s="3">
        <v>46293.15416666667</v>
      </c>
      <c r="C737" t="inlineStr">
        <is>
          <t>plottwistclips11</t>
        </is>
      </c>
      <c r="D737" s="4">
        <v>46303</v>
      </c>
      <c r="E737" s="3">
        <v>46303.437210648146</v>
      </c>
      <c r="F737" s="2" t="str">
        <f>=HYPERLINK("https://www.tiktok.com/@plottwistclips11/video/7689024708351675678", "https://www.tiktok.com/@plottwistclips11/video/7689024708351675678")</f>
        <v>https://www.tiktok.com/@plottwistclips11/video/7689024708351675678</v>
      </c>
      <c r="G737">
        <v>234</v>
      </c>
      <c r="H737">
        <v>0</v>
      </c>
      <c r="I737">
        <v>0</v>
      </c>
      <c r="J737">
        <v>0</v>
      </c>
      <c r="K737">
        <v>0</v>
      </c>
      <c r="L737" t="inlineStr">
        <is>
          <t>short-drama</t>
        </is>
      </c>
      <c r="M737" t="inlineStr">
        <is>
          <t>complete</t>
        </is>
      </c>
      <c r="N737"/>
      <c r="O737" t="inlineStr">
        <is>
          <t>SDRUN-20261008-102852</t>
        </is>
      </c>
      <c r="P737" s="3">
        <v>46303.546585648146</v>
      </c>
      <c r="Q737" t="inlineStr">
        <is>
          <t>SR-000798</t>
        </is>
      </c>
      <c r="R737" t="inlineStr">
        <is>
          <t>plottwistclips11</t>
        </is>
      </c>
      <c r="S737" t="inlineStr">
        <is>
          <t>His brothers storm the enemy base, but the wounded soldier fears he may never make it home to his daughter. 💔🪖 🌟 Continue the story here 👉 Find the full series on “ReelShort” 🔍 Look up “4786896” ✨ #ShortDrama #RescueMission #Brotherhood #ReelShort</t>
        </is>
      </c>
    </row>
    <row r="738" ht="25.5" customHeight="1">
      <c r="A738" t="inlineStr">
        <is>
          <t>7688986074823150861</t>
        </is>
      </c>
      <c r="B738" s="3">
        <v>46293.236805555556</v>
      </c>
      <c r="C738" t="inlineStr">
        <is>
          <t>ngphnggiang40</t>
        </is>
      </c>
      <c r="D738" s="4">
        <v>46303</v>
      </c>
      <c r="E738" s="3">
        <v>46303.437210648146</v>
      </c>
      <c r="F738" s="2" t="str">
        <f>=HYPERLINK("https://www.tiktok.com/@ngphnggiang40/video/7688986074823150861", "https://www.tiktok.com/@ngphnggiang40/video/7688986074823150861")</f>
        <v>https://www.tiktok.com/@ngphnggiang40/video/7688986074823150861</v>
      </c>
      <c r="G738">
        <v>764</v>
      </c>
      <c r="H738">
        <v>8</v>
      </c>
      <c r="I738">
        <v>1</v>
      </c>
      <c r="J738">
        <v>1</v>
      </c>
      <c r="K738">
        <v>1</v>
      </c>
      <c r="L738" t="inlineStr">
        <is>
          <t>short-drama</t>
        </is>
      </c>
      <c r="M738" t="inlineStr">
        <is>
          <t>complete</t>
        </is>
      </c>
      <c r="N738"/>
      <c r="O738" t="inlineStr">
        <is>
          <t>SDRUN-20261008-102852</t>
        </is>
      </c>
      <c r="P738" s="3">
        <v>46303.546585648146</v>
      </c>
      <c r="Q738" t="inlineStr">
        <is>
          <t>SR-000820</t>
        </is>
      </c>
      <c r="R738" t="inlineStr">
        <is>
          <t>VoidFaic</t>
        </is>
      </c>
      <c r="S738" t="inlineStr">
        <is>
          <t>Part 3 | He Was About to Destroy His Own Son (He Broke the Heart That Saved Him) Blinded by lies and resentment, he came dangerously close to destroying the child he never knew was his. ✨ Download the DramaBox app. 👉 Copy the code [vne00] and search it. #Drama #ShortDrama #SecretChild #Regret #RomanticDrama</t>
        </is>
      </c>
    </row>
    <row r="739" ht="25.5" customHeight="1">
      <c r="A739" t="inlineStr">
        <is>
          <t>7688909425964322062</t>
        </is>
      </c>
      <c r="B739" s="3">
        <v>46293.24166666667</v>
      </c>
      <c r="C739" t="inlineStr">
        <is>
          <t>nobleltcpnj</t>
        </is>
      </c>
      <c r="D739" s="4">
        <v>46303</v>
      </c>
      <c r="E739" s="3">
        <v>46303.437210648146</v>
      </c>
      <c r="F739" s="2" t="str">
        <f>=HYPERLINK("https://www.tiktok.com/@nobleltcpnj/video/7688909425964322062", "https://www.tiktok.com/@nobleltcpnj/video/7688909425964322062")</f>
        <v>https://www.tiktok.com/@nobleltcpnj/video/7688909425964322062</v>
      </c>
      <c r="G739">
        <v>757</v>
      </c>
      <c r="H739">
        <v>19</v>
      </c>
      <c r="I739">
        <v>0</v>
      </c>
      <c r="J739">
        <v>4</v>
      </c>
      <c r="K739">
        <v>0</v>
      </c>
      <c r="L739" t="inlineStr">
        <is>
          <t>short-drama</t>
        </is>
      </c>
      <c r="M739" t="inlineStr">
        <is>
          <t>complete</t>
        </is>
      </c>
      <c r="N739"/>
      <c r="O739" t="inlineStr">
        <is>
          <t>SDRUN-20261008-102852</t>
        </is>
      </c>
      <c r="P739" s="3">
        <v>46303.546585648146</v>
      </c>
      <c r="Q739" t="inlineStr">
        <is>
          <t>SR-000720</t>
        </is>
      </c>
      <c r="R739" t="inlineStr">
        <is>
          <t>Mouse glue trap</t>
        </is>
      </c>
      <c r="S739" t="inlineStr">
        <is>
          <t>Part 3 | They Stole Her Talent and Summoned Her Real Father (Abandoned in a Horror Game, Adopted by the Final Boss) Her birth parents tried to steal her power for their favorite daughter, never realizing the monster they summoned would arrive to protect his own child. ✨ Download the DramaBox app. 👉 Copy the code [vne89] and search it. #Drama #ShortDrama #DarkFantasy #Revenge #FoundFamily</t>
        </is>
      </c>
    </row>
    <row r="740" ht="25.5" customHeight="1">
      <c r="A740" t="inlineStr">
        <is>
          <t>7689035810355645710</t>
        </is>
      </c>
      <c r="B740" s="3">
        <v>46293.27569444444</v>
      </c>
      <c r="C740" t="inlineStr">
        <is>
          <t>dramavault163</t>
        </is>
      </c>
      <c r="D740" s="4">
        <v>46303</v>
      </c>
      <c r="E740" s="3">
        <v>46303.437210648146</v>
      </c>
      <c r="F740" s="2" t="str">
        <f>=HYPERLINK("https://www.tiktok.com/@dramavault163/video/7689035810355645710", "https://www.tiktok.com/@dramavault163/video/7689035810355645710")</f>
        <v>https://www.tiktok.com/@dramavault163/video/7689035810355645710</v>
      </c>
      <c r="G740">
        <v>258</v>
      </c>
      <c r="H740">
        <v>4</v>
      </c>
      <c r="I740">
        <v>0</v>
      </c>
      <c r="J740">
        <v>2</v>
      </c>
      <c r="K740">
        <v>0</v>
      </c>
      <c r="L740" t="inlineStr">
        <is>
          <t>short-drama</t>
        </is>
      </c>
      <c r="M740" t="inlineStr">
        <is>
          <t>complete</t>
        </is>
      </c>
      <c r="N740"/>
      <c r="O740" t="inlineStr">
        <is>
          <t>SDRUN-20261008-102852</t>
        </is>
      </c>
      <c r="P740" s="3">
        <v>46303.546585648146</v>
      </c>
      <c r="Q740" t="inlineStr">
        <is>
          <t>SR-000656</t>
        </is>
      </c>
      <c r="R740" t="inlineStr">
        <is>
          <t>dramavault163</t>
        </is>
      </c>
      <c r="S740" t="inlineStr">
        <is>
          <t>She wakes up ten years in the past with the same engagement ring—and one chance to avoid the future that destroyed her. ⏳💍 🌟 Continue the story here 👉 Find the full series on “ReelShort” 🔍 Look up “4802581” ✨ #ShortDrama #TimeTravelRomance #SecondLife #ReelShort</t>
        </is>
      </c>
    </row>
    <row r="741" ht="25.5" customHeight="1">
      <c r="A741" t="inlineStr">
        <is>
          <t>7689011392225021197</t>
        </is>
      </c>
      <c r="B741" s="3">
        <v>46293.302083333336</v>
      </c>
      <c r="C741" t="inlineStr">
        <is>
          <t>dramaexpedition</t>
        </is>
      </c>
      <c r="D741" s="4">
        <v>46303</v>
      </c>
      <c r="E741" s="3">
        <v>46303.437210648146</v>
      </c>
      <c r="F741" s="2" t="str">
        <f>=HYPERLINK("https://www.tiktok.com/@dramaexpedition/video/7689011392225021197", "https://www.tiktok.com/@dramaexpedition/video/7689011392225021197")</f>
        <v>https://www.tiktok.com/@dramaexpedition/video/7689011392225021197</v>
      </c>
      <c r="G741">
        <v>16</v>
      </c>
      <c r="H741">
        <v>0</v>
      </c>
      <c r="I741">
        <v>0</v>
      </c>
      <c r="J741">
        <v>0</v>
      </c>
      <c r="K741">
        <v>0</v>
      </c>
      <c r="L741" t="inlineStr">
        <is>
          <t>short-drama</t>
        </is>
      </c>
      <c r="M741" t="inlineStr">
        <is>
          <t>complete</t>
        </is>
      </c>
      <c r="N741"/>
      <c r="O741" t="inlineStr">
        <is>
          <t>SDRUN-20261008-102852</t>
        </is>
      </c>
      <c r="P741" s="3">
        <v>46303.546585648146</v>
      </c>
      <c r="Q741" t="inlineStr">
        <is>
          <t>SR-000593</t>
        </is>
      </c>
      <c r="R741" t="inlineStr">
        <is>
          <t>dramaexpedition</t>
        </is>
      </c>
      <c r="S741" t="inlineStr">
        <is>
          <t>Part 3 | King of the Four Seas: Legend Reborn The captain calls him a liar. Seconds later, the crew spots the reef—and the only plan left comes from a nine-year-old. Watch the full story on ReelShort. Title ID: 4787263. #ReelShort #Shipwreck #ChildGenius #shortdrama #Drama</t>
        </is>
      </c>
    </row>
    <row r="742" ht="25.5" customHeight="1">
      <c r="A742" t="inlineStr">
        <is>
          <t>7688983229151415565</t>
        </is>
      </c>
      <c r="B742" s="3">
        <v>46293.3125</v>
      </c>
      <c r="C742" t="inlineStr">
        <is>
          <t>dramaclips0364</t>
        </is>
      </c>
      <c r="D742" s="4">
        <v>46303</v>
      </c>
      <c r="E742" s="3">
        <v>46303.437210648146</v>
      </c>
      <c r="F742" s="2" t="str">
        <f>=HYPERLINK("https://www.tiktok.com/@dramaclips0364/video/7688983229151415565", "https://www.tiktok.com/@dramaclips0364/video/7688983229151415565")</f>
        <v>https://www.tiktok.com/@dramaclips0364/video/7688983229151415565</v>
      </c>
      <c r="G742">
        <v>963</v>
      </c>
      <c r="H742">
        <v>3</v>
      </c>
      <c r="I742">
        <v>0</v>
      </c>
      <c r="J742">
        <v>0</v>
      </c>
      <c r="K742">
        <v>0</v>
      </c>
      <c r="L742" t="inlineStr">
        <is>
          <t>short-drama</t>
        </is>
      </c>
      <c r="M742" t="inlineStr">
        <is>
          <t>complete</t>
        </is>
      </c>
      <c r="N742"/>
      <c r="O742" t="inlineStr">
        <is>
          <t>SDRUN-20261008-102852</t>
        </is>
      </c>
      <c r="P742" s="3">
        <v>46303.546585648146</v>
      </c>
      <c r="Q742" t="inlineStr">
        <is>
          <t>SR-000799</t>
        </is>
      </c>
      <c r="R742" t="inlineStr">
        <is>
          <t>dramaclips0364</t>
        </is>
      </c>
      <c r="S742" t="inlineStr">
        <is>
          <t>The mysterious woman finds a homeless man on the street and announces that he is heir to America’s most powerful underworld empire. 👑🔥 🌟 Continue the story here 👉 Find the full series on “ReelShort” 🔍 Look up “4717619” ✨ #ShortDrama #SecretHeir #MafiaDrama #ReelShort</t>
        </is>
      </c>
    </row>
    <row r="743" ht="25.5" customHeight="1">
      <c r="A743" t="inlineStr">
        <is>
          <t>7688979016509967629</t>
        </is>
      </c>
      <c r="B743" s="3">
        <v>46293.38611111111</v>
      </c>
      <c r="C743" t="inlineStr">
        <is>
          <t>lthung263</t>
        </is>
      </c>
      <c r="D743" s="4">
        <v>46303</v>
      </c>
      <c r="E743" s="3">
        <v>46303.437210648146</v>
      </c>
      <c r="F743" s="2" t="str">
        <f>=HYPERLINK("https://www.tiktok.com/@lthung263/video/7688979016509967629", "https://www.tiktok.com/@lthung263/video/7688979016509967629")</f>
        <v>https://www.tiktok.com/@lthung263/video/7688979016509967629</v>
      </c>
      <c r="G743">
        <v>548</v>
      </c>
      <c r="H743">
        <v>11</v>
      </c>
      <c r="I743">
        <v>0</v>
      </c>
      <c r="J743">
        <v>2</v>
      </c>
      <c r="K743">
        <v>0</v>
      </c>
      <c r="L743" t="inlineStr">
        <is>
          <t>short-drama</t>
        </is>
      </c>
      <c r="M743" t="inlineStr">
        <is>
          <t>complete</t>
        </is>
      </c>
      <c r="N743"/>
      <c r="O743" t="inlineStr">
        <is>
          <t>SDRUN-20261008-102852</t>
        </is>
      </c>
      <c r="P743" s="3">
        <v>46303.546585648146</v>
      </c>
      <c r="Q743" t="inlineStr">
        <is>
          <t>SR-000819</t>
        </is>
      </c>
      <c r="R743" t="inlineStr">
        <is>
          <t>Flexlthung</t>
        </is>
      </c>
      <c r="S743" t="inlineStr">
        <is>
          <t>Part 3 | The Billion-Dollar Heiress’ Reckoning Humiliated in front of the entire VIP suite, Serena challenges the arrogant mistress to call Liam and find out which woman he will publicly choose. ✨ Download the ReelShort app.   👉 Copy the code [4787382] and search it. #Drama #ShortDrama #CheatingHusband #PublicShowdown #RevengeDrama</t>
        </is>
      </c>
    </row>
    <row r="744" ht="25.5" customHeight="1">
      <c r="A744" t="inlineStr">
        <is>
          <t>7688983908381101326</t>
        </is>
      </c>
      <c r="B744" s="3">
        <v>46293.4125</v>
      </c>
      <c r="C744" t="inlineStr">
        <is>
          <t>dramaclips0364</t>
        </is>
      </c>
      <c r="D744" s="4">
        <v>46303</v>
      </c>
      <c r="E744" s="3">
        <v>46303.437210648146</v>
      </c>
      <c r="F744" s="2" t="str">
        <f>=HYPERLINK("https://www.tiktok.com/@dramaclips0364/video/7688983908381101326", "https://www.tiktok.com/@dramaclips0364/video/7688983908381101326")</f>
        <v>https://www.tiktok.com/@dramaclips0364/video/7688983908381101326</v>
      </c>
      <c r="G744">
        <v>231</v>
      </c>
      <c r="H744">
        <v>1</v>
      </c>
      <c r="I744">
        <v>0</v>
      </c>
      <c r="J744">
        <v>0</v>
      </c>
      <c r="K744">
        <v>0</v>
      </c>
      <c r="L744" t="inlineStr">
        <is>
          <t>short-drama</t>
        </is>
      </c>
      <c r="M744" t="inlineStr">
        <is>
          <t>complete</t>
        </is>
      </c>
      <c r="N744"/>
      <c r="O744" t="inlineStr">
        <is>
          <t>SDRUN-20261008-102852</t>
        </is>
      </c>
      <c r="P744" s="3">
        <v>46303.546585648146</v>
      </c>
      <c r="Q744" t="inlineStr">
        <is>
          <t>SR-000800</t>
        </is>
      </c>
      <c r="R744" t="inlineStr">
        <is>
          <t>dramaclips0364</t>
        </is>
      </c>
      <c r="S744" t="inlineStr">
        <is>
          <t>A billionaire heiress gives him a priceless ring, but the women around her believe the homeless stranger stole it. 💍😳 🌟 Continue the story here 👉 Find the full series on “ReelShort” 🔍 Look up “4717619” ✨ #ShortDrama #HiddenIdentity #BillionaireDrama #ReelShort</t>
        </is>
      </c>
    </row>
    <row r="745" ht="25.5" customHeight="1">
      <c r="A745" t="inlineStr">
        <is>
          <t>7689059632152661279</t>
        </is>
      </c>
      <c r="B745" s="3">
        <v>46293.43125</v>
      </c>
      <c r="C745" t="inlineStr">
        <is>
          <t>shirley5278789</t>
        </is>
      </c>
      <c r="D745" s="4">
        <v>46303</v>
      </c>
      <c r="E745" s="3">
        <v>46303.437210648146</v>
      </c>
      <c r="F745" s="2" t="str">
        <f>=HYPERLINK("https://www.tiktok.com/@shirley5278789/video/7689059632152661279", "https://www.tiktok.com/@shirley5278789/video/7689059632152661279")</f>
        <v>https://www.tiktok.com/@shirley5278789/video/7689059632152661279</v>
      </c>
      <c r="G745">
        <v>16100</v>
      </c>
      <c r="H745">
        <v>324</v>
      </c>
      <c r="I745">
        <v>1</v>
      </c>
      <c r="J745">
        <v>46</v>
      </c>
      <c r="K745">
        <v>6</v>
      </c>
      <c r="L745" t="inlineStr">
        <is>
          <t>short-drama</t>
        </is>
      </c>
      <c r="M745" t="inlineStr">
        <is>
          <t>complete</t>
        </is>
      </c>
      <c r="N745"/>
      <c r="O745" t="inlineStr">
        <is>
          <t>SDRUN-20261008-102852</t>
        </is>
      </c>
      <c r="P745" s="3">
        <v>46303.546585648146</v>
      </c>
      <c r="Q745" t="inlineStr">
        <is>
          <t>SR-000801</t>
        </is>
      </c>
      <c r="R745" t="inlineStr">
        <is>
          <t>shirley5278789</t>
        </is>
      </c>
      <c r="S745" t="inlineStr">
        <is>
          <t>Quitarle la armadura podría dejarlo inválido para siempre… aun así, las cinco dicen que Seth la merece más. 💔 🌟 Continúa la historia aquí 👉 Encuentra la serie completa en “ReelShort” 🔍 Busca “4809701” ✨ #Drama #DramaCorto #Fantasía #Venganza #ReelShort</t>
        </is>
      </c>
    </row>
    <row r="746" ht="25.5" customHeight="1">
      <c r="A746" t="inlineStr">
        <is>
          <t>7689032427758472478</t>
        </is>
      </c>
      <c r="B746" s="3">
        <v>46293.44930555556</v>
      </c>
      <c r="C746" t="inlineStr">
        <is>
          <t>plottwistclips11</t>
        </is>
      </c>
      <c r="D746" s="4">
        <v>46303</v>
      </c>
      <c r="E746" s="3">
        <v>46303.437210648146</v>
      </c>
      <c r="F746" s="2" t="str">
        <f>=HYPERLINK("https://www.tiktok.com/@plottwistclips11/video/7689032427758472478", "https://www.tiktok.com/@plottwistclips11/video/7689032427758472478")</f>
        <v>https://www.tiktok.com/@plottwistclips11/video/7689032427758472478</v>
      </c>
      <c r="G746">
        <v>93</v>
      </c>
      <c r="H746">
        <v>0</v>
      </c>
      <c r="I746">
        <v>0</v>
      </c>
      <c r="J746">
        <v>0</v>
      </c>
      <c r="K746">
        <v>0</v>
      </c>
      <c r="L746" t="inlineStr">
        <is>
          <t>short-drama</t>
        </is>
      </c>
      <c r="M746" t="inlineStr">
        <is>
          <t>complete</t>
        </is>
      </c>
      <c r="N746"/>
      <c r="O746" t="inlineStr">
        <is>
          <t>SDRUN-20261008-102852</t>
        </is>
      </c>
      <c r="P746" s="3">
        <v>46303.546585648146</v>
      </c>
      <c r="Q746" t="inlineStr">
        <is>
          <t>SR-000802</t>
        </is>
      </c>
      <c r="R746" t="inlineStr">
        <is>
          <t>plottwistclips11</t>
        </is>
      </c>
      <c r="S746" t="inlineStr">
        <is>
          <t>A little girl knows why her father never came home, but her mother is terrified to tell her the truth. 😢🖤 🌟 Continue the story here 👉 Find the full series on “ReelShort” 🔍 Look up “4786896” ✨ #ShortDrama #FamilySecret #SoldierFamily #ReelShort</t>
        </is>
      </c>
    </row>
    <row r="747" ht="25.5" customHeight="1">
      <c r="A747" t="inlineStr">
        <is>
          <t>7689035941599612173</t>
        </is>
      </c>
      <c r="B747" s="3">
        <v>46293.464583333334</v>
      </c>
      <c r="C747" t="inlineStr">
        <is>
          <t>dramavault163</t>
        </is>
      </c>
      <c r="D747" s="4">
        <v>46303</v>
      </c>
      <c r="E747" s="3">
        <v>46303.437210648146</v>
      </c>
      <c r="F747" s="2" t="str">
        <f>=HYPERLINK("https://www.tiktok.com/@dramavault163/video/7689035941599612173", "https://www.tiktok.com/@dramavault163/video/7689035941599612173")</f>
        <v>https://www.tiktok.com/@dramavault163/video/7689035941599612173</v>
      </c>
      <c r="G747">
        <v>108</v>
      </c>
      <c r="H747">
        <v>0</v>
      </c>
      <c r="I747">
        <v>0</v>
      </c>
      <c r="J747">
        <v>0</v>
      </c>
      <c r="K747">
        <v>0</v>
      </c>
      <c r="L747" t="inlineStr">
        <is>
          <t>short-drama</t>
        </is>
      </c>
      <c r="M747" t="inlineStr">
        <is>
          <t>complete</t>
        </is>
      </c>
      <c r="N747"/>
      <c r="O747" t="inlineStr">
        <is>
          <t>SDRUN-20261008-102852</t>
        </is>
      </c>
      <c r="P747" s="3">
        <v>46303.546585648146</v>
      </c>
      <c r="Q747" t="inlineStr">
        <is>
          <t>SR-000803</t>
        </is>
      </c>
      <c r="R747" t="inlineStr">
        <is>
          <t>dramavault163</t>
        </is>
      </c>
      <c r="S747" t="inlineStr">
        <is>
          <t>This time she refuses to chase the man who broke her heart and chooses the one person who always treated her like family. ✨🖤 🌟 Continue the story here 👉 Find the full series on “ReelShort” 🔍 Look up “4802581” ✨ #ShortDrama #RewriteThePast #RomanceDrama #ReelShort</t>
        </is>
      </c>
    </row>
    <row r="748" ht="25.5" customHeight="1">
      <c r="A748" t="inlineStr">
        <is>
          <t>7690418828978687262</t>
        </is>
      </c>
      <c r="B748" s="3">
        <v>46293.46740740741</v>
      </c>
      <c r="C748" t="inlineStr">
        <is>
          <t>jolienqaq</t>
        </is>
      </c>
      <c r="D748" s="4">
        <v>46303</v>
      </c>
      <c r="E748" s="3">
        <v>46303.437210648146</v>
      </c>
      <c r="F748" s="2" t="str">
        <f>=HYPERLINK("https://www.tiktok.com/@jolienqaq/video/7690418828978687262", "https://www.tiktok.com/@jolienqaq/video/7690418828978687262")</f>
        <v>https://www.tiktok.com/@jolienqaq/video/7690418828978687262</v>
      </c>
      <c r="G748">
        <v>889</v>
      </c>
      <c r="H748">
        <v>27</v>
      </c>
      <c r="I748">
        <v>0</v>
      </c>
      <c r="J748">
        <v>13</v>
      </c>
      <c r="K748">
        <v>1</v>
      </c>
      <c r="L748" t="inlineStr">
        <is>
          <t>short-drama</t>
        </is>
      </c>
      <c r="M748" t="inlineStr">
        <is>
          <t>complete</t>
        </is>
      </c>
      <c r="N748"/>
      <c r="O748" t="inlineStr">
        <is>
          <t>SDRUN-20261008-102852</t>
        </is>
      </c>
      <c r="P748" s="3">
        <v>46303.546585648146</v>
      </c>
      <c r="Q748" t="inlineStr">
        <is>
          <t>SR-000622</t>
        </is>
      </c>
      <c r="R748" t="inlineStr">
        <is>
          <t>jolienqaq</t>
        </is>
      </c>
      <c r="S748" t="inlineStr">
        <is>
          <t>Part 3 | My Pup Became My Alpha Full series link in bio Ash promised nothing would touch Raven while he was there. Then an ambush put that promise to the test. ✨ Download the ReelShort app. 👉 Copy the code [4802457] and search it. #BL #BoysLove #ProtectiveAlpha #Rescue #FantasyRomance</t>
        </is>
      </c>
    </row>
    <row r="749" ht="25.5" customHeight="1">
      <c r="A749" t="inlineStr">
        <is>
          <t>7689058784760663326</t>
        </is>
      </c>
      <c r="B749" s="3">
        <v>46293.595138888886</v>
      </c>
      <c r="C749" t="inlineStr">
        <is>
          <t>shirley5278789</t>
        </is>
      </c>
      <c r="D749" s="4">
        <v>46303</v>
      </c>
      <c r="E749" s="3">
        <v>46303.437210648146</v>
      </c>
      <c r="F749" s="2" t="str">
        <f>=HYPERLINK("https://www.tiktok.com/@shirley5278789/video/7689058784760663326", "https://www.tiktok.com/@shirley5278789/video/7689058784760663326")</f>
        <v>https://www.tiktok.com/@shirley5278789/video/7689058784760663326</v>
      </c>
      <c r="G749">
        <v>88400</v>
      </c>
      <c r="H749">
        <v>1092</v>
      </c>
      <c r="I749">
        <v>6</v>
      </c>
      <c r="J749">
        <v>175</v>
      </c>
      <c r="K749">
        <v>25</v>
      </c>
      <c r="L749" t="inlineStr">
        <is>
          <t>short-drama</t>
        </is>
      </c>
      <c r="M749" t="inlineStr">
        <is>
          <t>complete</t>
        </is>
      </c>
      <c r="N749"/>
      <c r="O749" t="inlineStr">
        <is>
          <t>SDRUN-20261008-102852</t>
        </is>
      </c>
      <c r="P749" s="3">
        <v>46303.546585648146</v>
      </c>
      <c r="Q749" t="inlineStr">
        <is>
          <t>SR-000804</t>
        </is>
      </c>
      <c r="R749" t="inlineStr">
        <is>
          <t>shirley5278789</t>
        </is>
      </c>
      <c r="S749" t="inlineStr">
        <is>
          <t>Su ceremonia de ascenso se convierte en una amenaza mortal cuando Seth aparece dispuesto a quitarle todo. 😱🐺 🌟 Continúa la historia aquí 👉 Encuentra la serie completa en “ReelShort” 🔍 Busca “4809701” ✨ #Drama #DramaCorto #Alfa #FinalImpactante #ReelShort</t>
        </is>
      </c>
    </row>
    <row r="750" ht="25.5" customHeight="1">
      <c r="A750" t="inlineStr">
        <is>
          <t>7688984038853381389</t>
        </is>
      </c>
      <c r="B750" s="3">
        <v>46293.59861111111</v>
      </c>
      <c r="C750" t="inlineStr">
        <is>
          <t>dramaclips0364</t>
        </is>
      </c>
      <c r="D750" s="4">
        <v>46303</v>
      </c>
      <c r="E750" s="3">
        <v>46303.437210648146</v>
      </c>
      <c r="F750" s="2" t="str">
        <f>=HYPERLINK("https://www.tiktok.com/@dramaclips0364/video/7688984038853381389", "https://www.tiktok.com/@dramaclips0364/video/7688984038853381389")</f>
        <v>https://www.tiktok.com/@dramaclips0364/video/7688984038853381389</v>
      </c>
      <c r="G750">
        <v>323</v>
      </c>
      <c r="H750">
        <v>0</v>
      </c>
      <c r="I750">
        <v>0</v>
      </c>
      <c r="J750">
        <v>0</v>
      </c>
      <c r="K750">
        <v>0</v>
      </c>
      <c r="L750" t="inlineStr">
        <is>
          <t>short-drama</t>
        </is>
      </c>
      <c r="M750" t="inlineStr">
        <is>
          <t>complete</t>
        </is>
      </c>
      <c r="N750"/>
      <c r="O750" t="inlineStr">
        <is>
          <t>SDRUN-20261008-102852</t>
        </is>
      </c>
      <c r="P750" s="3">
        <v>46303.546585648146</v>
      </c>
      <c r="Q750" t="inlineStr">
        <is>
          <t>SR-000805</t>
        </is>
      </c>
      <c r="R750" t="inlineStr">
        <is>
          <t>dramaclips0364</t>
        </is>
      </c>
      <c r="S750" t="inlineStr">
        <is>
          <t>Her family wants to control her future, but she shocks everyone by choosing the homeless man standing beside her. ❤️🔥 🌟 Continue the story here 👉 Find the full series on “ReelShort” 🔍 Look up “4717619” ✨ #ShortDrama #ForbiddenLove #RichGirlRomance #ReelShort</t>
        </is>
      </c>
    </row>
    <row r="751" ht="25.5" customHeight="1">
      <c r="A751" t="inlineStr">
        <is>
          <t>7690475611550141710</t>
        </is>
      </c>
      <c r="B751" s="3">
        <v>46293.62542824074</v>
      </c>
      <c r="C751" t="inlineStr">
        <is>
          <t>dramaflick00</t>
        </is>
      </c>
      <c r="D751" s="4">
        <v>46303</v>
      </c>
      <c r="E751" s="3">
        <v>46303.437210648146</v>
      </c>
      <c r="F751" s="2" t="str">
        <f>=HYPERLINK("https://www.tiktok.com/@dramaflick00/video/7690475611550141710", "https://www.tiktok.com/@dramaflick00/video/7690475611550141710")</f>
        <v>https://www.tiktok.com/@dramaflick00/video/7690475611550141710</v>
      </c>
      <c r="G751">
        <v>7997</v>
      </c>
      <c r="H751">
        <v>44</v>
      </c>
      <c r="I751">
        <v>0</v>
      </c>
      <c r="J751">
        <v>11</v>
      </c>
      <c r="K751">
        <v>0</v>
      </c>
      <c r="L751" t="inlineStr">
        <is>
          <t>short-drama</t>
        </is>
      </c>
      <c r="M751" t="inlineStr">
        <is>
          <t>complete</t>
        </is>
      </c>
      <c r="N751"/>
      <c r="O751" t="inlineStr">
        <is>
          <t>SDRUN-20261008-102852</t>
        </is>
      </c>
      <c r="P751" s="3">
        <v>46303.546585648146</v>
      </c>
      <c r="Q751" t="inlineStr">
        <is>
          <t>SR-000818</t>
        </is>
      </c>
      <c r="R751" t="inlineStr">
        <is>
          <t>dramaflick00</t>
        </is>
      </c>
      <c r="S751" t="inlineStr">
        <is>
          <t>#OneBetrayalOneNightWithMyBoss  She drunkenly asks her boss if he ever cheated on his ex-wife—then discovers the powerful man beside her was betrayed too. 🍷👀💔 ✨ Download the MoboReels app. 👉 Copy the code [269RSC] and search it. 👀 A huge number of short dramas are waiting for you to explore. 🌈 #ShortDrama #BrokenTrust #BossRomance #MoboReels</t>
        </is>
      </c>
    </row>
    <row r="752" ht="25.5" customHeight="1">
      <c r="A752" t="inlineStr">
        <is>
          <t>7690476082373463309</t>
        </is>
      </c>
      <c r="B752" s="3">
        <v>46293.626805555556</v>
      </c>
      <c r="C752" t="inlineStr">
        <is>
          <t>dramaflick00</t>
        </is>
      </c>
      <c r="D752" s="4">
        <v>46303</v>
      </c>
      <c r="E752" s="3">
        <v>46303.437210648146</v>
      </c>
      <c r="F752" s="2" t="str">
        <f>=HYPERLINK("https://www.tiktok.com/@dramaflick00/video/7690476082373463309", "https://www.tiktok.com/@dramaflick00/video/7690476082373463309")</f>
        <v>https://www.tiktok.com/@dramaflick00/video/7690476082373463309</v>
      </c>
      <c r="G752">
        <v>1158</v>
      </c>
      <c r="H752">
        <v>19</v>
      </c>
      <c r="I752">
        <v>0</v>
      </c>
      <c r="J752">
        <v>6</v>
      </c>
      <c r="K752">
        <v>0</v>
      </c>
      <c r="L752" t="inlineStr">
        <is>
          <t>short-drama</t>
        </is>
      </c>
      <c r="M752" t="inlineStr">
        <is>
          <t>complete</t>
        </is>
      </c>
      <c r="N752"/>
      <c r="O752" t="inlineStr">
        <is>
          <t>SDRUN-20261008-102852</t>
        </is>
      </c>
      <c r="P752" s="3">
        <v>46303.546585648146</v>
      </c>
      <c r="Q752" t="inlineStr">
        <is>
          <t>SR-000817</t>
        </is>
      </c>
      <c r="R752" t="inlineStr">
        <is>
          <t>dramaflick00</t>
        </is>
      </c>
      <c r="S752" t="inlineStr">
        <is>
          <t>#OneBetrayalOneNightWithMyBoss  She thinks sleeping with her boss makes her no better than her cheating fiancé. He insists their chemistry was real—then catches her getting jealous. 😳🔥💼 ✨ Download the MoboReels app. 👉 Copy the code [269RSC] and search it. 👀 A huge number of short dramas are waiting for you to explore. 🌈 #ShortDrama #JealousRomance #OfficeDrama #MoboReels</t>
        </is>
      </c>
    </row>
    <row r="753" ht="25.5" customHeight="1">
      <c r="A753" t="inlineStr">
        <is>
          <t>7690475832627744014</t>
        </is>
      </c>
      <c r="B753" s="3">
        <v>46293.62688657407</v>
      </c>
      <c r="C753" t="inlineStr">
        <is>
          <t>dramaflick00</t>
        </is>
      </c>
      <c r="D753" s="4">
        <v>46303</v>
      </c>
      <c r="E753" s="3">
        <v>46303.437210648146</v>
      </c>
      <c r="F753" s="2" t="str">
        <f>=HYPERLINK("https://www.tiktok.com/@dramaflick00/video/7690475832627744014", "https://www.tiktok.com/@dramaflick00/video/7690475832627744014")</f>
        <v>https://www.tiktok.com/@dramaflick00/video/7690475832627744014</v>
      </c>
      <c r="G753">
        <v>686</v>
      </c>
      <c r="H753">
        <v>6</v>
      </c>
      <c r="I753">
        <v>0</v>
      </c>
      <c r="J753">
        <v>3</v>
      </c>
      <c r="K753">
        <v>0</v>
      </c>
      <c r="L753" t="inlineStr">
        <is>
          <t>short-drama</t>
        </is>
      </c>
      <c r="M753" t="inlineStr">
        <is>
          <t>complete</t>
        </is>
      </c>
      <c r="N753"/>
      <c r="O753" t="inlineStr">
        <is>
          <t>SDRUN-20261008-102852</t>
        </is>
      </c>
      <c r="P753" s="3">
        <v>46303.546585648146</v>
      </c>
      <c r="Q753" t="inlineStr">
        <is>
          <t>SR-000816</t>
        </is>
      </c>
      <c r="R753" t="inlineStr">
        <is>
          <t>dramaflick00</t>
        </is>
      </c>
      <c r="S753" t="inlineStr">
        <is>
          <t>#OneBetrayalOneNightWithMyBoss  Her boss secretly moves her into his estate, while the cousin who betrayed her watches her pack in silence—and hides something even worse. 🏡👀💔 ✨ Download the MoboReels app. 👉 Copy the code [269RSC] and search it. 👀 A huge number of short dramas are waiting for you to explore. 🌈 #ShortDrama #HiddenSecret #BetrayalDrama #MoboReels</t>
        </is>
      </c>
    </row>
    <row r="754" ht="25.5" customHeight="1">
      <c r="A754" t="inlineStr">
        <is>
          <t>7690476329560591630</t>
        </is>
      </c>
      <c r="B754" s="3">
        <v>46293.63077546296</v>
      </c>
      <c r="C754" t="inlineStr">
        <is>
          <t>dramaclips0364</t>
        </is>
      </c>
      <c r="D754" s="4">
        <v>46303</v>
      </c>
      <c r="E754" s="3">
        <v>46303.437210648146</v>
      </c>
      <c r="F754" s="2" t="str">
        <f>=HYPERLINK("https://www.tiktok.com/@dramaclips0364/video/7690476329560591630", "https://www.tiktok.com/@dramaclips0364/video/7690476329560591630")</f>
        <v>https://www.tiktok.com/@dramaclips0364/video/7690476329560591630</v>
      </c>
      <c r="G754">
        <v>4885</v>
      </c>
      <c r="H754">
        <v>69</v>
      </c>
      <c r="I754">
        <v>0</v>
      </c>
      <c r="J754">
        <v>23</v>
      </c>
      <c r="K754">
        <v>1</v>
      </c>
      <c r="L754" t="inlineStr">
        <is>
          <t>short-drama</t>
        </is>
      </c>
      <c r="M754" t="inlineStr">
        <is>
          <t>complete</t>
        </is>
      </c>
      <c r="N754"/>
      <c r="O754" t="inlineStr">
        <is>
          <t>SDRUN-20261008-102852</t>
        </is>
      </c>
      <c r="P754" s="3">
        <v>46303.546585648146</v>
      </c>
      <c r="Q754" t="inlineStr">
        <is>
          <t>SR-000815</t>
        </is>
      </c>
      <c r="R754" t="inlineStr">
        <is>
          <t>dramaclips0364</t>
        </is>
      </c>
      <c r="S754" t="inlineStr">
        <is>
          <t>#OneBetrayalOneNightWithMyBoss  She fears one night with her boss will cost her the job she loves. Instead, he tells her she is his—and asks her to move into his estate. 😳🏡❤️‍🔥 ✨ Download the MoboReels app. 👉 Copy the code [269RSC] and search it. 👀 A huge number of short dramas are waiting for you to explore. 🌈 #ShortDrama #PossessiveBoss #OfficeRomance #MoboReels</t>
        </is>
      </c>
    </row>
    <row r="755" ht="25.5" customHeight="1">
      <c r="A755" t="inlineStr">
        <is>
          <t>7690512797838494990</t>
        </is>
      </c>
      <c r="B755" s="3">
        <v>46293.82152777778</v>
      </c>
      <c r="C755" t="inlineStr">
        <is>
          <t>ngphnggiang40</t>
        </is>
      </c>
      <c r="D755" s="4">
        <v>46303</v>
      </c>
      <c r="E755" s="3">
        <v>46303.437210648146</v>
      </c>
      <c r="F755" s="2" t="str">
        <f>=HYPERLINK("https://www.tiktok.com/@ngphnggiang40/video/7690512797838494990", "https://www.tiktok.com/@ngphnggiang40/video/7690512797838494990")</f>
        <v>https://www.tiktok.com/@ngphnggiang40/video/7690512797838494990</v>
      </c>
      <c r="G755">
        <v>989</v>
      </c>
      <c r="H755">
        <v>11</v>
      </c>
      <c r="I755">
        <v>0</v>
      </c>
      <c r="J755">
        <v>3</v>
      </c>
      <c r="K755">
        <v>0</v>
      </c>
      <c r="L755" t="inlineStr">
        <is>
          <t>short-drama</t>
        </is>
      </c>
      <c r="M755" t="inlineStr">
        <is>
          <t>complete</t>
        </is>
      </c>
      <c r="N755"/>
      <c r="O755" t="inlineStr">
        <is>
          <t>SDRUN-20261008-102852</t>
        </is>
      </c>
      <c r="P755" s="3">
        <v>46303.546585648146</v>
      </c>
      <c r="Q755" t="inlineStr">
        <is>
          <t>SR-000814</t>
        </is>
      </c>
      <c r="R755" t="inlineStr">
        <is>
          <t>VoidFaic</t>
        </is>
      </c>
      <c r="S755" t="inlineStr">
        <is>
          <t>Part 1 | Dragon blood Uprising A sick old guardian humiliates himself to save a persecuted half-dragon boy, but the lord's men murder him and leave Kyle with nothing but rage. ✨ Download the ReelShort app. 👉 Copy the code [4928735] and search it. #Drama #AIDrama #ShortDrama #DragonDrama #RevengeDrama</t>
        </is>
      </c>
    </row>
    <row r="756" ht="25.5" customHeight="1">
      <c r="A756" t="inlineStr">
        <is>
          <t>7690508604939439373</t>
        </is>
      </c>
      <c r="B756" s="3">
        <v>46293.83611111111</v>
      </c>
      <c r="C756" t="inlineStr">
        <is>
          <t>sofiblmoments</t>
        </is>
      </c>
      <c r="D756" s="4">
        <v>46303</v>
      </c>
      <c r="E756" s="3">
        <v>46303.437210648146</v>
      </c>
      <c r="F756" s="2" t="str">
        <f>=HYPERLINK("https://www.tiktok.com/@sofiblmoments/video/7690508604939439373", "https://www.tiktok.com/@sofiblmoments/video/7690508604939439373")</f>
        <v>https://www.tiktok.com/@sofiblmoments/video/7690508604939439373</v>
      </c>
      <c r="G756">
        <v>143</v>
      </c>
      <c r="H756">
        <v>2</v>
      </c>
      <c r="I756">
        <v>0</v>
      </c>
      <c r="J756">
        <v>1</v>
      </c>
      <c r="K756">
        <v>0</v>
      </c>
      <c r="L756" t="inlineStr">
        <is>
          <t>short-drama</t>
        </is>
      </c>
      <c r="M756" t="inlineStr">
        <is>
          <t>complete</t>
        </is>
      </c>
      <c r="N756"/>
      <c r="O756" t="inlineStr">
        <is>
          <t>SDRUN-20261008-102852</t>
        </is>
      </c>
      <c r="P756" s="3">
        <v>46303.546585648146</v>
      </c>
      <c r="Q756" t="inlineStr">
        <is>
          <t>SR-001467</t>
        </is>
      </c>
      <c r="R756" t="inlineStr">
        <is>
          <t>sofiblmoments</t>
        </is>
      </c>
      <c r="S756" t="inlineStr">
        <is>
          <t>A struggling student gets assigned the one tutor he cannot stand—but the tension between them feels far too personal. 📚🔥 🌟 Continue the story here 👉 Find the full series on “ReelShort” 🔍 Look up “4825222” ✨ #BLDrama #PrivateTutoring #EnemiesToLovers #ReelShort</t>
        </is>
      </c>
    </row>
    <row r="757" ht="25.5" customHeight="1">
      <c r="A757" t="inlineStr">
        <is>
          <t>7689036176061123854</t>
        </is>
      </c>
      <c r="B757" s="3">
        <v>46293.84027777778</v>
      </c>
      <c r="C757" t="inlineStr">
        <is>
          <t>dramavault163</t>
        </is>
      </c>
      <c r="D757" s="4">
        <v>46303</v>
      </c>
      <c r="E757" s="3">
        <v>46303.437210648146</v>
      </c>
      <c r="F757" s="2" t="str">
        <f>=HYPERLINK("https://www.tiktok.com/@dramavault163/video/7689036176061123854", "https://www.tiktok.com/@dramavault163/video/7689036176061123854")</f>
        <v>https://www.tiktok.com/@dramavault163/video/7689036176061123854</v>
      </c>
      <c r="G757">
        <v>304</v>
      </c>
      <c r="H757">
        <v>1</v>
      </c>
      <c r="I757">
        <v>0</v>
      </c>
      <c r="J757">
        <v>0</v>
      </c>
      <c r="K757">
        <v>0</v>
      </c>
      <c r="L757" t="inlineStr">
        <is>
          <t>short-drama</t>
        </is>
      </c>
      <c r="M757" t="inlineStr">
        <is>
          <t>complete</t>
        </is>
      </c>
      <c r="N757"/>
      <c r="O757" t="inlineStr">
        <is>
          <t>SDRUN-20261008-102852</t>
        </is>
      </c>
      <c r="P757" s="3">
        <v>46303.546585648146</v>
      </c>
      <c r="Q757" t="inlineStr">
        <is>
          <t>SR-000806</t>
        </is>
      </c>
      <c r="R757" t="inlineStr">
        <is>
          <t>dramavault163</t>
        </is>
      </c>
      <c r="S757" t="inlineStr">
        <is>
          <t>At the engagement party, her old love demands an answer—until she reveals the choice that changes everyone's future. 😳🥂 🌟 Continue the story here 👉 Find the full series on “ReelShort” 🔍 Look up “4802581” ✨ #ShortDrama #EngagementDrama #LoveTriangle #ReelShort</t>
        </is>
      </c>
    </row>
    <row r="758" ht="25.5" customHeight="1">
      <c r="A758" t="inlineStr">
        <is>
          <t>7690536143875509518</t>
        </is>
      </c>
      <c r="B758" s="3">
        <v>46293.84375</v>
      </c>
      <c r="C758" t="inlineStr">
        <is>
          <t>dramaexpedition</t>
        </is>
      </c>
      <c r="D758" s="4">
        <v>46303</v>
      </c>
      <c r="E758" s="3">
        <v>46303.437210648146</v>
      </c>
      <c r="F758" s="2" t="str">
        <f>=HYPERLINK("https://www.tiktok.com/@dramaexpedition/video/7690536143875509518", "https://www.tiktok.com/@dramaexpedition/video/7690536143875509518")</f>
        <v>https://www.tiktok.com/@dramaexpedition/video/7690536143875509518</v>
      </c>
      <c r="G758">
        <v>221</v>
      </c>
      <c r="H758">
        <v>9</v>
      </c>
      <c r="I758">
        <v>0</v>
      </c>
      <c r="J758">
        <v>2</v>
      </c>
      <c r="K758">
        <v>0</v>
      </c>
      <c r="L758" t="inlineStr">
        <is>
          <t>short-drama</t>
        </is>
      </c>
      <c r="M758" t="inlineStr">
        <is>
          <t>complete</t>
        </is>
      </c>
      <c r="N758"/>
      <c r="O758" t="inlineStr">
        <is>
          <t>SDRUN-20261008-102852</t>
        </is>
      </c>
      <c r="P758" s="3">
        <v>46303.546585648146</v>
      </c>
      <c r="Q758" t="inlineStr">
        <is>
          <t>SR-000812</t>
        </is>
      </c>
      <c r="R758" t="inlineStr">
        <is>
          <t>dramaexpedition</t>
        </is>
      </c>
      <c r="S758" t="inlineStr">
        <is>
          <t>part 1 | The Ice Man A man's weakness is mocked in front of others. Watch on ReelShort. Search code 4933302. https://reelslink.com/cps/N249DE #drama #shortdrama #aidrama #revengedrama #fyp</t>
        </is>
      </c>
    </row>
    <row r="759" ht="25.5" customHeight="1">
      <c r="A759" t="inlineStr">
        <is>
          <t>7690419013289069855</t>
        </is>
      </c>
      <c r="B759" s="3">
        <v>46293.84375</v>
      </c>
      <c r="C759" t="inlineStr">
        <is>
          <t>jolienqaq</t>
        </is>
      </c>
      <c r="D759" s="4">
        <v>46303</v>
      </c>
      <c r="E759" s="3">
        <v>46303.437210648146</v>
      </c>
      <c r="F759" s="2" t="str">
        <f>=HYPERLINK("https://www.tiktok.com/@jolienqaq/video/7690419013289069855", "https://www.tiktok.com/@jolienqaq/video/7690419013289069855")</f>
        <v>https://www.tiktok.com/@jolienqaq/video/7690419013289069855</v>
      </c>
      <c r="G759">
        <v>1331</v>
      </c>
      <c r="H759">
        <v>28</v>
      </c>
      <c r="I759">
        <v>0</v>
      </c>
      <c r="J759">
        <v>13</v>
      </c>
      <c r="K759">
        <v>0</v>
      </c>
      <c r="L759" t="inlineStr">
        <is>
          <t>short-drama</t>
        </is>
      </c>
      <c r="M759" t="inlineStr">
        <is>
          <t>complete</t>
        </is>
      </c>
      <c r="N759"/>
      <c r="O759" t="inlineStr">
        <is>
          <t>SDRUN-20261008-102852</t>
        </is>
      </c>
      <c r="P759" s="3">
        <v>46303.546585648146</v>
      </c>
      <c r="Q759" t="inlineStr">
        <is>
          <t>SR-000813</t>
        </is>
      </c>
      <c r="R759" t="inlineStr">
        <is>
          <t>jolienqaq</t>
        </is>
      </c>
      <c r="S759" t="inlineStr">
        <is>
          <t>Part 1 | My Two Dangerous Roommates Crave Me Full series link in bio He said he’d choose Noah over his mocking roommate. Noah was standing in the doorway—and he heard every word. ✨ Download the ReelShort app. 👉 Copy the code [4802542] and search it. #BL #BoysLove #bldrama #shortdrama #LoveTriangle</t>
        </is>
      </c>
    </row>
    <row r="760" ht="25.5" customHeight="1">
      <c r="A760" t="inlineStr">
        <is>
          <t>7690530102974729485</t>
        </is>
      </c>
      <c r="B760" s="3">
        <v>46293.86319444444</v>
      </c>
      <c r="C760" t="inlineStr">
        <is>
          <t>nobleltcpnj</t>
        </is>
      </c>
      <c r="D760" s="4">
        <v>46303</v>
      </c>
      <c r="E760" s="3">
        <v>46303.437210648146</v>
      </c>
      <c r="F760" s="2" t="str">
        <f>=HYPERLINK("https://www.tiktok.com/@nobleltcpnj/video/7690530102974729485", "https://www.tiktok.com/@nobleltcpnj/video/7690530102974729485")</f>
        <v>https://www.tiktok.com/@nobleltcpnj/video/7690530102974729485</v>
      </c>
      <c r="G760">
        <v>8790</v>
      </c>
      <c r="H760">
        <v>61</v>
      </c>
      <c r="I760">
        <v>0</v>
      </c>
      <c r="J760">
        <v>29</v>
      </c>
      <c r="K760">
        <v>1</v>
      </c>
      <c r="L760" t="inlineStr">
        <is>
          <t>short-drama</t>
        </is>
      </c>
      <c r="M760" t="inlineStr">
        <is>
          <t>complete</t>
        </is>
      </c>
      <c r="N760"/>
      <c r="O760" t="inlineStr">
        <is>
          <t>SDRUN-20261008-102852</t>
        </is>
      </c>
      <c r="P760" s="3">
        <v>46303.546585648146</v>
      </c>
      <c r="Q760" t="inlineStr">
        <is>
          <t>SR-000811</t>
        </is>
      </c>
      <c r="R760" t="inlineStr">
        <is>
          <t>Mouse glue trap</t>
        </is>
      </c>
      <c r="S760" t="inlineStr">
        <is>
          <t>Part 1 | The Lazy Fairy Solves Two Mysteries (The Fairy Who Slept Her Way to the Throne) All she wants is a little more sleep. Instead, two strange mysteries pull her into the heart of the royal court. ✨ Download the ReelShort app. 👉 Copy the code [4931406] and search it. #ShortDrama #AIDrama #FantasyDrama #FairyDrama</t>
        </is>
      </c>
    </row>
    <row r="761" ht="25.5" customHeight="1">
      <c r="A761" t="inlineStr">
        <is>
          <t>7690490400842304798</t>
        </is>
      </c>
      <c r="B761" s="3">
        <v>46293.95972222222</v>
      </c>
      <c r="C761" t="inlineStr">
        <is>
          <t>shirley5278789</t>
        </is>
      </c>
      <c r="D761" s="4">
        <v>46303</v>
      </c>
      <c r="E761" s="3">
        <v>46303.437210648146</v>
      </c>
      <c r="F761" s="2" t="str">
        <f>=HYPERLINK("https://www.tiktok.com/@shirley5278789/video/7690490400842304798", "https://www.tiktok.com/@shirley5278789/video/7690490400842304798")</f>
        <v>https://www.tiktok.com/@shirley5278789/video/7690490400842304798</v>
      </c>
      <c r="G761">
        <v>38100</v>
      </c>
      <c r="H761">
        <v>235</v>
      </c>
      <c r="I761">
        <v>3</v>
      </c>
      <c r="J761">
        <v>72</v>
      </c>
      <c r="K761">
        <v>5</v>
      </c>
      <c r="L761" t="inlineStr">
        <is>
          <t>short-drama</t>
        </is>
      </c>
      <c r="M761" t="inlineStr">
        <is>
          <t>complete</t>
        </is>
      </c>
      <c r="N761"/>
      <c r="O761" t="inlineStr">
        <is>
          <t>SDRUN-20261008-102852</t>
        </is>
      </c>
      <c r="P761" s="3">
        <v>46303.546585648146</v>
      </c>
      <c r="Q761" t="inlineStr">
        <is>
          <t>SR-000807</t>
        </is>
      </c>
      <c r="R761" t="inlineStr">
        <is>
          <t>shirley5278789</t>
        </is>
      </c>
      <c r="S761" t="inlineStr">
        <is>
          <t>Traicionada bajo la luna de sangre, una mujer embarazada huye por su vida. Pero el bebé que lleva podría cambiar el mundo de los Alfas para siempre. 🌕🐺 🌟 Continúa la historia aquí 👉 Encuentra la serie completa en “ReelShort” 🔍 Busca “4931565” ✨ #DramaCorto #RomanceDeHombresLobo #DramaDeAlfas #ReelShort</t>
        </is>
      </c>
    </row>
    <row r="762" ht="25.5" customHeight="1">
      <c r="A762" t="inlineStr">
        <is>
          <t>7690519365564779789</t>
        </is>
      </c>
      <c r="B762" s="3">
        <v>46293.96319444444</v>
      </c>
      <c r="C762" t="inlineStr">
        <is>
          <t>lthung263</t>
        </is>
      </c>
      <c r="D762" s="4">
        <v>46303</v>
      </c>
      <c r="E762" s="3">
        <v>46303.437210648146</v>
      </c>
      <c r="F762" s="2" t="str">
        <f>=HYPERLINK("https://www.tiktok.com/@lthung263/video/7690519365564779789", "https://www.tiktok.com/@lthung263/video/7690519365564779789")</f>
        <v>https://www.tiktok.com/@lthung263/video/7690519365564779789</v>
      </c>
      <c r="G762">
        <v>426</v>
      </c>
      <c r="H762">
        <v>12</v>
      </c>
      <c r="I762">
        <v>0</v>
      </c>
      <c r="J762">
        <v>3</v>
      </c>
      <c r="K762">
        <v>0</v>
      </c>
      <c r="L762" t="inlineStr">
        <is>
          <t>short-drama</t>
        </is>
      </c>
      <c r="M762" t="inlineStr">
        <is>
          <t>complete</t>
        </is>
      </c>
      <c r="N762"/>
      <c r="O762" t="inlineStr">
        <is>
          <t>SDRUN-20261008-102852</t>
        </is>
      </c>
      <c r="P762" s="3">
        <v>46303.546585648146</v>
      </c>
      <c r="Q762" t="inlineStr">
        <is>
          <t>SR-000810</t>
        </is>
      </c>
      <c r="R762" t="inlineStr">
        <is>
          <t>Flexlthung</t>
        </is>
      </c>
      <c r="S762" t="inlineStr">
        <is>
          <t>Part 1 | Alpha’s Cursed Mate — The Serpent Ambush A student is cornered by hunters who want the power hidden inside her, and a mysterious protector throws himself into the fight. ✨ Download the ReelShort app. 👉 Copy the code [4802790] and search it. #Drama #AIDrama #ShortDrama #WerewolfRomance #FatedMates</t>
        </is>
      </c>
    </row>
    <row r="763" ht="25.5" customHeight="1">
      <c r="A763" t="inlineStr">
        <is>
          <t>7689033064860618015</t>
        </is>
      </c>
      <c r="B763" s="3">
        <v>46293.978472222225</v>
      </c>
      <c r="C763" t="inlineStr">
        <is>
          <t>plottwistclips11</t>
        </is>
      </c>
      <c r="D763" s="4">
        <v>46303</v>
      </c>
      <c r="E763" s="3">
        <v>46303.437210648146</v>
      </c>
      <c r="F763" s="2" t="str">
        <f>=HYPERLINK("https://www.tiktok.com/@plottwistclips11/video/7689033064860618015", "https://www.tiktok.com/@plottwistclips11/video/7689033064860618015")</f>
        <v>https://www.tiktok.com/@plottwistclips11/video/7689033064860618015</v>
      </c>
      <c r="G763">
        <v>115</v>
      </c>
      <c r="H763">
        <v>0</v>
      </c>
      <c r="I763">
        <v>0</v>
      </c>
      <c r="J763">
        <v>0</v>
      </c>
      <c r="K763">
        <v>0</v>
      </c>
      <c r="L763" t="inlineStr">
        <is>
          <t>short-drama</t>
        </is>
      </c>
      <c r="M763" t="inlineStr">
        <is>
          <t>complete</t>
        </is>
      </c>
      <c r="N763"/>
      <c r="O763" t="inlineStr">
        <is>
          <t>SDRUN-20261008-102852</t>
        </is>
      </c>
      <c r="P763" s="3">
        <v>46303.546585648146</v>
      </c>
      <c r="Q763" t="inlineStr">
        <is>
          <t>SR-000808</t>
        </is>
      </c>
      <c r="R763" t="inlineStr">
        <is>
          <t>plottwistclips11</t>
        </is>
      </c>
      <c r="S763" t="inlineStr">
        <is>
          <t>A wounded veteran hides in his fallen brother's home—until the little girl runs in and mistakes him for the father she lost. 😳💔 🌟 Continue the story here 👉 Find the full series on “ReelShort” 🔍 Look up “4786896” ✨ #ShortDrama #HiddenIdentity #FamilyMystery #ReelShort</t>
        </is>
      </c>
    </row>
    <row r="764" ht="25.5" customHeight="1">
      <c r="A764" t="inlineStr">
        <is>
          <t>7689036623085833486</t>
        </is>
      </c>
      <c r="B764" s="3">
        <v>46294.00277777778</v>
      </c>
      <c r="C764" t="inlineStr">
        <is>
          <t>dramavault163</t>
        </is>
      </c>
      <c r="D764" s="4">
        <v>46303</v>
      </c>
      <c r="E764" s="3">
        <v>46303.437210648146</v>
      </c>
      <c r="F764" s="2" t="str">
        <f>=HYPERLINK("https://www.tiktok.com/@dramavault163/video/7689036623085833486", "https://www.tiktok.com/@dramavault163/video/7689036623085833486")</f>
        <v>https://www.tiktok.com/@dramavault163/video/7689036623085833486</v>
      </c>
      <c r="G764">
        <v>159</v>
      </c>
      <c r="H764">
        <v>3</v>
      </c>
      <c r="I764">
        <v>0</v>
      </c>
      <c r="J764">
        <v>1</v>
      </c>
      <c r="K764">
        <v>0</v>
      </c>
      <c r="L764" t="inlineStr">
        <is>
          <t>short-drama</t>
        </is>
      </c>
      <c r="M764" t="inlineStr">
        <is>
          <t>complete</t>
        </is>
      </c>
      <c r="N764"/>
      <c r="O764" t="inlineStr">
        <is>
          <t>SDRUN-20261008-102852</t>
        </is>
      </c>
      <c r="P764" s="3">
        <v>46303.546585648146</v>
      </c>
      <c r="Q764" t="inlineStr">
        <is>
          <t>SR-000809</t>
        </is>
      </c>
      <c r="R764" t="inlineStr">
        <is>
          <t>dramavault163</t>
        </is>
      </c>
      <c r="S764" t="inlineStr">
        <is>
          <t>He leaves her alone in the rain after a brutal argument, but the man who finds her may be the one she should have chosen. 🌧️💔 🌟 Continue the story here 👉 Find the full series on “ReelShort” 🔍 Look up “4802581” ✨ #ShortDrama #RainyNight #SecondChanceLove #ReelShort</t>
        </is>
      </c>
    </row>
    <row r="765" ht="25.5" customHeight="1">
      <c r="A765" t="inlineStr">
        <is>
          <t>7690531819070033165</t>
        </is>
      </c>
      <c r="B765" s="3">
        <v>46294.03125</v>
      </c>
      <c r="C765" t="inlineStr">
        <is>
          <t>nobleltcpnj</t>
        </is>
      </c>
      <c r="D765" s="4">
        <v>46303</v>
      </c>
      <c r="E765" s="3">
        <v>46303.437210648146</v>
      </c>
      <c r="F765" s="2" t="str">
        <f>=HYPERLINK("https://www.tiktok.com/@nobleltcpnj/video/7690531819070033165", "https://www.tiktok.com/@nobleltcpnj/video/7690531819070033165")</f>
        <v>https://www.tiktok.com/@nobleltcpnj/video/7690531819070033165</v>
      </c>
      <c r="G765">
        <v>1409</v>
      </c>
      <c r="H765">
        <v>12</v>
      </c>
      <c r="I765">
        <v>0</v>
      </c>
      <c r="J765">
        <v>4</v>
      </c>
      <c r="K765">
        <v>0</v>
      </c>
      <c r="L765" t="inlineStr">
        <is>
          <t>short-drama</t>
        </is>
      </c>
      <c r="M765" t="inlineStr">
        <is>
          <t>complete</t>
        </is>
      </c>
      <c r="N765"/>
      <c r="O765" t="inlineStr">
        <is>
          <t>SDRUN-20261008-102852</t>
        </is>
      </c>
      <c r="P765" s="3">
        <v>46303.546585648146</v>
      </c>
      <c r="Q765" t="inlineStr">
        <is>
          <t>SR-000932</t>
        </is>
      </c>
      <c r="R765" t="inlineStr">
        <is>
          <t>Mouse glue trap</t>
        </is>
      </c>
      <c r="S765" t="inlineStr">
        <is>
          <t>Part 2 | The Death Sentence Poison Reversal (The Fairy Who Slept Her Way to the Throne) A poisoning accusation could end in a death sentence—until the sleepy fairy turns the case upside down. ✨ Download the ReelShort app. 👉 Copy the code [4931406] and search it. #ShortDrama #AIDrama #FantasyDrama #MysteryDrama</t>
        </is>
      </c>
    </row>
    <row r="766" ht="25.5" customHeight="1">
      <c r="A766" t="inlineStr">
        <is>
          <t>7690514639540571405</t>
        </is>
      </c>
      <c r="B766" s="3">
        <v>46294.03611111111</v>
      </c>
      <c r="C766" t="inlineStr">
        <is>
          <t>ngphnggiang40</t>
        </is>
      </c>
      <c r="D766" s="4">
        <v>46303</v>
      </c>
      <c r="E766" s="3">
        <v>46303.437210648146</v>
      </c>
      <c r="F766" s="2" t="str">
        <f>=HYPERLINK("https://www.tiktok.com/@ngphnggiang40/video/7690514639540571405", "https://www.tiktok.com/@ngphnggiang40/video/7690514639540571405")</f>
        <v>https://www.tiktok.com/@ngphnggiang40/video/7690514639540571405</v>
      </c>
      <c r="G766">
        <v>1290</v>
      </c>
      <c r="H766">
        <v>15</v>
      </c>
      <c r="I766">
        <v>0</v>
      </c>
      <c r="J766">
        <v>4</v>
      </c>
      <c r="K766">
        <v>0</v>
      </c>
      <c r="L766" t="inlineStr">
        <is>
          <t>short-drama</t>
        </is>
      </c>
      <c r="M766" t="inlineStr">
        <is>
          <t>complete</t>
        </is>
      </c>
      <c r="N766"/>
      <c r="O766" t="inlineStr">
        <is>
          <t>SDRUN-20261008-102852</t>
        </is>
      </c>
      <c r="P766" s="3">
        <v>46303.546585648146</v>
      </c>
      <c r="Q766" t="inlineStr">
        <is>
          <t>SR-000933</t>
        </is>
      </c>
      <c r="R766" t="inlineStr">
        <is>
          <t>VoidFaic</t>
        </is>
      </c>
      <c r="S766" t="inlineStr">
        <is>
          <t>Part 2 | Dragon blood Uprising Cornered after Arthur's death, Kyle awakens an ancient dragon egg and turns the lord's executioners into prey. ✨ Download the ReelShort app. 👉 Copy the code [4928735] and search it. #Drama #AIDrama #ShortDrama #DragonDrama #RevengeDrama</t>
        </is>
      </c>
    </row>
    <row r="767" ht="25.5" customHeight="1">
      <c r="A767" t="inlineStr">
        <is>
          <t>7690536423790890254</t>
        </is>
      </c>
      <c r="B767" s="3">
        <v>46294.041666666664</v>
      </c>
      <c r="C767" t="inlineStr">
        <is>
          <t>dramaexpedition</t>
        </is>
      </c>
      <c r="D767" s="4">
        <v>46303</v>
      </c>
      <c r="E767" s="3">
        <v>46303.437210648146</v>
      </c>
      <c r="F767" s="2" t="str">
        <f>=HYPERLINK("https://www.tiktok.com/@dramaexpedition/video/7690536423790890254", "https://www.tiktok.com/@dramaexpedition/video/7690536423790890254")</f>
        <v>https://www.tiktok.com/@dramaexpedition/video/7690536423790890254</v>
      </c>
      <c r="G767">
        <v>158</v>
      </c>
      <c r="H767">
        <v>5</v>
      </c>
      <c r="I767">
        <v>0</v>
      </c>
      <c r="J767">
        <v>0</v>
      </c>
      <c r="K767">
        <v>0</v>
      </c>
      <c r="L767" t="inlineStr">
        <is>
          <t>short-drama</t>
        </is>
      </c>
      <c r="M767" t="inlineStr">
        <is>
          <t>complete</t>
        </is>
      </c>
      <c r="N767"/>
      <c r="O767" t="inlineStr">
        <is>
          <t>SDRUN-20261008-102852</t>
        </is>
      </c>
      <c r="P767" s="3">
        <v>46303.546585648146</v>
      </c>
      <c r="Q767" t="inlineStr">
        <is>
          <t>SR-000935</t>
        </is>
      </c>
      <c r="R767" t="inlineStr">
        <is>
          <t>dramaexpedition</t>
        </is>
      </c>
      <c r="S767" t="inlineStr">
        <is>
          <t>part 2 | The Ice Man An unexpected confrontation changes the mood. Watch on ReelShort. Search code 4933302. https://reelslink.com/cps/N249DE #drama #shortdrama #aidrama #revengedrama #fyp</t>
        </is>
      </c>
    </row>
    <row r="768" ht="25.5" customHeight="1">
      <c r="A768" t="inlineStr">
        <is>
          <t>7690419931954957599</t>
        </is>
      </c>
      <c r="B768" s="3">
        <v>46294.041666666664</v>
      </c>
      <c r="C768" t="inlineStr">
        <is>
          <t>jolienqaq</t>
        </is>
      </c>
      <c r="D768" s="4">
        <v>46303</v>
      </c>
      <c r="E768" s="3">
        <v>46303.437210648146</v>
      </c>
      <c r="F768" s="2" t="str">
        <f>=HYPERLINK("https://www.tiktok.com/@jolienqaq/video/7690419931954957599", "https://www.tiktok.com/@jolienqaq/video/7690419931954957599")</f>
        <v>https://www.tiktok.com/@jolienqaq/video/7690419931954957599</v>
      </c>
      <c r="G768">
        <v>666</v>
      </c>
      <c r="H768">
        <v>26</v>
      </c>
      <c r="I768">
        <v>1</v>
      </c>
      <c r="J768">
        <v>9</v>
      </c>
      <c r="K768">
        <v>0</v>
      </c>
      <c r="L768" t="inlineStr">
        <is>
          <t>short-drama</t>
        </is>
      </c>
      <c r="M768" t="inlineStr">
        <is>
          <t>complete</t>
        </is>
      </c>
      <c r="N768"/>
      <c r="O768" t="inlineStr">
        <is>
          <t>SDRUN-20261008-102852</t>
        </is>
      </c>
      <c r="P768" s="3">
        <v>46303.546585648146</v>
      </c>
      <c r="Q768" t="inlineStr">
        <is>
          <t>SR-000934</t>
        </is>
      </c>
      <c r="R768" t="inlineStr">
        <is>
          <t>jolienqaq</t>
        </is>
      </c>
      <c r="S768" t="inlineStr">
        <is>
          <t>Part 2 | My Two Dangerous Roommates Crave Me Full series link in bio Chase warned him to stay away from Noah. Eli answered with an ice cube—and a few truths Chase didn’t want to hear. ✨ Download the ReelShort app. 👉 Copy the code [4802542] and search it. #BL #BoysLove #LoveTriangle #Rivalry #CampusDrama</t>
        </is>
      </c>
    </row>
    <row r="769" ht="25.5" customHeight="1">
      <c r="A769" t="inlineStr">
        <is>
          <t>7690508624661122318</t>
        </is>
      </c>
      <c r="B769" s="3">
        <v>46294.0625</v>
      </c>
      <c r="C769" t="inlineStr">
        <is>
          <t>sofiblmoments</t>
        </is>
      </c>
      <c r="D769" s="4">
        <v>46303</v>
      </c>
      <c r="E769" s="3">
        <v>46303.437210648146</v>
      </c>
      <c r="F769" s="2" t="str">
        <f>=HYPERLINK("https://www.tiktok.com/@sofiblmoments/video/7690508624661122318", "https://www.tiktok.com/@sofiblmoments/video/7690508624661122318")</f>
        <v>https://www.tiktok.com/@sofiblmoments/video/7690508624661122318</v>
      </c>
      <c r="G769">
        <v>65</v>
      </c>
      <c r="H769">
        <v>2</v>
      </c>
      <c r="I769">
        <v>0</v>
      </c>
      <c r="J769">
        <v>2</v>
      </c>
      <c r="K769">
        <v>0</v>
      </c>
      <c r="L769" t="inlineStr">
        <is>
          <t>short-drama</t>
        </is>
      </c>
      <c r="M769" t="inlineStr">
        <is>
          <t>complete</t>
        </is>
      </c>
      <c r="N769"/>
      <c r="O769" t="inlineStr">
        <is>
          <t>SDRUN-20261008-102852</t>
        </is>
      </c>
      <c r="P769" s="3">
        <v>46303.546585648146</v>
      </c>
      <c r="Q769" t="inlineStr">
        <is>
          <t>SR-001468</t>
        </is>
      </c>
      <c r="R769" t="inlineStr">
        <is>
          <t>sofiblmoments</t>
        </is>
      </c>
      <c r="S769" t="inlineStr">
        <is>
          <t>Inside a virtual world, their rivalry turns into something neither of them is ready to admit. 🎮💙 🌟 Continue the story here 👉 Find the full series on “ReelShort” 🔍 Look up “4825222” ✨ #BLDrama #VirtualRomance #SecretFeelings #ReelShort</t>
        </is>
      </c>
    </row>
    <row r="770" ht="25.5" customHeight="1">
      <c r="A770" t="inlineStr">
        <is>
          <t>7690521317635886350</t>
        </is>
      </c>
      <c r="B770" s="3">
        <v>46294.13611111111</v>
      </c>
      <c r="C770" t="inlineStr">
        <is>
          <t>lthung263</t>
        </is>
      </c>
      <c r="D770" s="4">
        <v>46303</v>
      </c>
      <c r="E770" s="3">
        <v>46303.437210648146</v>
      </c>
      <c r="F770" s="2" t="str">
        <f>=HYPERLINK("https://www.tiktok.com/@lthung263/video/7690521317635886350", "https://www.tiktok.com/@lthung263/video/7690521317635886350")</f>
        <v>https://www.tiktok.com/@lthung263/video/7690521317635886350</v>
      </c>
      <c r="G770">
        <v>930</v>
      </c>
      <c r="H770">
        <v>17</v>
      </c>
      <c r="I770">
        <v>0</v>
      </c>
      <c r="J770">
        <v>7</v>
      </c>
      <c r="K770">
        <v>0</v>
      </c>
      <c r="L770" t="inlineStr">
        <is>
          <t>short-drama</t>
        </is>
      </c>
      <c r="M770" t="inlineStr">
        <is>
          <t>complete</t>
        </is>
      </c>
      <c r="N770"/>
      <c r="O770" t="inlineStr">
        <is>
          <t>SDRUN-20261008-102852</t>
        </is>
      </c>
      <c r="P770" s="3">
        <v>46303.546585648146</v>
      </c>
      <c r="Q770" t="inlineStr">
        <is>
          <t>SR-000936</t>
        </is>
      </c>
      <c r="R770" t="inlineStr">
        <is>
          <t>Flexlthung</t>
        </is>
      </c>
      <c r="S770" t="inlineStr">
        <is>
          <t>Part 2 | Alpha’s Cursed Mate — The Queen’s Blood Awakens Lila’s hidden serpent power erupts, forcing her to face the truth about her mother and the war that has followed her since childhood. ✨ Download the ReelShort app. 👉 Copy the code [4802790] and search it. #Drama #AIDrama #ShortDrama #WerewolfRomance #FatedMates</t>
        </is>
      </c>
    </row>
    <row r="771" ht="25.5" customHeight="1">
      <c r="A771" t="inlineStr">
        <is>
          <t>7689033989146840351</t>
        </is>
      </c>
      <c r="B771" s="3">
        <v>46294.15069444444</v>
      </c>
      <c r="C771" t="inlineStr">
        <is>
          <t>plottwistclips11</t>
        </is>
      </c>
      <c r="D771" s="4">
        <v>46303</v>
      </c>
      <c r="E771" s="3">
        <v>46303.437210648146</v>
      </c>
      <c r="F771" s="2" t="str">
        <f>=HYPERLINK("https://www.tiktok.com/@plottwistclips11/video/7689033989146840351", "https://www.tiktok.com/@plottwistclips11/video/7689033989146840351")</f>
        <v>https://www.tiktok.com/@plottwistclips11/video/7689033989146840351</v>
      </c>
      <c r="G771">
        <v>161</v>
      </c>
      <c r="H771">
        <v>0</v>
      </c>
      <c r="I771">
        <v>0</v>
      </c>
      <c r="J771">
        <v>0</v>
      </c>
      <c r="K771">
        <v>0</v>
      </c>
      <c r="L771" t="inlineStr">
        <is>
          <t>short-drama</t>
        </is>
      </c>
      <c r="M771" t="inlineStr">
        <is>
          <t>complete</t>
        </is>
      </c>
      <c r="N771"/>
      <c r="O771" t="inlineStr">
        <is>
          <t>SDRUN-20261008-102852</t>
        </is>
      </c>
      <c r="P771" s="3">
        <v>46303.546585648146</v>
      </c>
      <c r="Q771" t="inlineStr">
        <is>
          <t>SR-000937</t>
        </is>
      </c>
      <c r="R771" t="inlineStr">
        <is>
          <t>plottwistclips11</t>
        </is>
      </c>
      <c r="S771" t="inlineStr">
        <is>
          <t>A ruthless gangster corners the soldier's widow and demands payment, unaware her husband's brothers are watching. 🔥⚠️ 🌟 Continue the story here 👉 Find the full series on “ReelShort” 🔍 Look up “4786896” ✨ #ShortDrama #FamilyThreat #ProtectiveSoldier #ReelShort</t>
        </is>
      </c>
    </row>
    <row r="772" ht="25.5" customHeight="1">
      <c r="A772" t="inlineStr">
        <is>
          <t>7690514453992967437</t>
        </is>
      </c>
      <c r="B772" s="3">
        <v>46294.19930555556</v>
      </c>
      <c r="C772" t="inlineStr">
        <is>
          <t>ngphnggiang40</t>
        </is>
      </c>
      <c r="D772" s="4">
        <v>46303</v>
      </c>
      <c r="E772" s="3">
        <v>46303.437210648146</v>
      </c>
      <c r="F772" s="2" t="str">
        <f>=HYPERLINK("https://www.tiktok.com/@ngphnggiang40/video/7690514453992967437", "https://www.tiktok.com/@ngphnggiang40/video/7690514453992967437")</f>
        <v>https://www.tiktok.com/@ngphnggiang40/video/7690514453992967437</v>
      </c>
      <c r="G772">
        <v>481</v>
      </c>
      <c r="H772">
        <v>10</v>
      </c>
      <c r="I772">
        <v>0</v>
      </c>
      <c r="J772">
        <v>3</v>
      </c>
      <c r="K772">
        <v>0</v>
      </c>
      <c r="L772" t="inlineStr">
        <is>
          <t>short-drama</t>
        </is>
      </c>
      <c r="M772" t="inlineStr">
        <is>
          <t>complete</t>
        </is>
      </c>
      <c r="N772"/>
      <c r="O772" t="inlineStr">
        <is>
          <t>SDRUN-20261008-102852</t>
        </is>
      </c>
      <c r="P772" s="3">
        <v>46303.546585648146</v>
      </c>
      <c r="Q772" t="inlineStr">
        <is>
          <t>SR-000938</t>
        </is>
      </c>
      <c r="R772" t="inlineStr">
        <is>
          <t>VoidFaic</t>
        </is>
      </c>
      <c r="S772" t="inlineStr">
        <is>
          <t>Part 3 | Dragon blood Uprising A fugitive wolf girl refuses to abandon a broken half-dragon, and their bond gives them the power to destroy the slavers hunting them. ✨ Download the ReelShort app. 👉 Copy the code [4928735] and search it. #Drama #AIDrama #ShortDrama #DragonDrama #RevengeDrama</t>
        </is>
      </c>
    </row>
    <row r="773" ht="25.5" customHeight="1">
      <c r="A773" t="inlineStr">
        <is>
          <t>7690420160506645791</t>
        </is>
      </c>
      <c r="B773" s="3">
        <v>46294.29861111111</v>
      </c>
      <c r="C773" t="inlineStr">
        <is>
          <t>jolienqaq</t>
        </is>
      </c>
      <c r="D773" s="4">
        <v>46303</v>
      </c>
      <c r="E773" s="3">
        <v>46303.437210648146</v>
      </c>
      <c r="F773" s="2" t="str">
        <f>=HYPERLINK("https://www.tiktok.com/@jolienqaq/video/7690420160506645791", "https://www.tiktok.com/@jolienqaq/video/7690420160506645791")</f>
        <v>https://www.tiktok.com/@jolienqaq/video/7690420160506645791</v>
      </c>
      <c r="G773">
        <v>692</v>
      </c>
      <c r="H773">
        <v>24</v>
      </c>
      <c r="I773">
        <v>1</v>
      </c>
      <c r="J773">
        <v>12</v>
      </c>
      <c r="K773">
        <v>0</v>
      </c>
      <c r="L773" t="inlineStr">
        <is>
          <t>short-drama</t>
        </is>
      </c>
      <c r="M773" t="inlineStr">
        <is>
          <t>complete</t>
        </is>
      </c>
      <c r="N773"/>
      <c r="O773" t="inlineStr">
        <is>
          <t>SDRUN-20261008-102852</t>
        </is>
      </c>
      <c r="P773" s="3">
        <v>46303.546585648146</v>
      </c>
      <c r="Q773" t="inlineStr">
        <is>
          <t>SR-000939</t>
        </is>
      </c>
      <c r="R773" t="inlineStr">
        <is>
          <t>jolienqaq</t>
        </is>
      </c>
      <c r="S773" t="inlineStr">
        <is>
          <t>Part 3 | My Two Dangerous Roommates Crave Me Full series link in bio Noah’s bed got wet, so he climbed into Eli’s. Once the other roommates left, his innocent act disappeared. ✨ Download the ReelShort app. 👉 Copy the code [4802542] and search it. #BL #BoysLove #RoommateRomance #OneBed #LoveTriangle</t>
        </is>
      </c>
    </row>
    <row r="774" ht="25.5" customHeight="1">
      <c r="A774" t="inlineStr">
        <is>
          <t>7690536480678202638</t>
        </is>
      </c>
      <c r="B774" s="3">
        <v>46294.305555555555</v>
      </c>
      <c r="C774" t="inlineStr">
        <is>
          <t>dramaexpedition</t>
        </is>
      </c>
      <c r="D774" s="4">
        <v>46303</v>
      </c>
      <c r="E774" s="3">
        <v>46303.437210648146</v>
      </c>
      <c r="F774" s="2" t="str">
        <f>=HYPERLINK("https://www.tiktok.com/@dramaexpedition/video/7690536480678202638", "https://www.tiktok.com/@dramaexpedition/video/7690536480678202638")</f>
        <v>https://www.tiktok.com/@dramaexpedition/video/7690536480678202638</v>
      </c>
      <c r="G774">
        <v>198</v>
      </c>
      <c r="H774">
        <v>7</v>
      </c>
      <c r="I774">
        <v>0</v>
      </c>
      <c r="J774">
        <v>2</v>
      </c>
      <c r="K774">
        <v>0</v>
      </c>
      <c r="L774" t="inlineStr">
        <is>
          <t>short-drama</t>
        </is>
      </c>
      <c r="M774" t="inlineStr">
        <is>
          <t>complete</t>
        </is>
      </c>
      <c r="N774"/>
      <c r="O774" t="inlineStr">
        <is>
          <t>SDRUN-20261008-102852</t>
        </is>
      </c>
      <c r="P774" s="3">
        <v>46303.546585648146</v>
      </c>
      <c r="Q774" t="inlineStr">
        <is>
          <t>SR-000940</t>
        </is>
      </c>
      <c r="R774" t="inlineStr">
        <is>
          <t>dramaexpedition</t>
        </is>
      </c>
      <c r="S774" t="inlineStr">
        <is>
          <t>part 3 | The Ice Man An icy conversation turns personal. Watch on ReelShort. Search code 4933302. https://reelslink.com/cps/N249DE #drama #shortdrama #aidrama #revengedrama #fyp</t>
        </is>
      </c>
    </row>
    <row r="775" ht="25.5" customHeight="1">
      <c r="A775" t="inlineStr">
        <is>
          <t>7690510847000595725</t>
        </is>
      </c>
      <c r="B775" s="3">
        <v>46294.31319444445</v>
      </c>
      <c r="C775" t="inlineStr">
        <is>
          <t>sofiblmoments</t>
        </is>
      </c>
      <c r="D775" s="4">
        <v>46303</v>
      </c>
      <c r="E775" s="3">
        <v>46303.437210648146</v>
      </c>
      <c r="F775" s="2" t="str">
        <f>=HYPERLINK("https://www.tiktok.com/@sofiblmoments/video/7690510847000595725", "https://www.tiktok.com/@sofiblmoments/video/7690510847000595725")</f>
        <v>https://www.tiktok.com/@sofiblmoments/video/7690510847000595725</v>
      </c>
      <c r="G775">
        <v>127</v>
      </c>
      <c r="H775">
        <v>6</v>
      </c>
      <c r="I775">
        <v>0</v>
      </c>
      <c r="J775">
        <v>1</v>
      </c>
      <c r="K775">
        <v>0</v>
      </c>
      <c r="L775" t="inlineStr">
        <is>
          <t>short-drama</t>
        </is>
      </c>
      <c r="M775" t="inlineStr">
        <is>
          <t>complete</t>
        </is>
      </c>
      <c r="N775"/>
      <c r="O775" t="inlineStr">
        <is>
          <t>SDRUN-20261008-102852</t>
        </is>
      </c>
      <c r="P775" s="3">
        <v>46303.546585648146</v>
      </c>
      <c r="Q775" t="inlineStr">
        <is>
          <t>SR-001469</t>
        </is>
      </c>
      <c r="R775" t="inlineStr">
        <is>
          <t>sofiblmoments</t>
        </is>
      </c>
      <c r="S775" t="inlineStr">
        <is>
          <t>One humiliating confrontation at school forces his strict tutor to step in—and changes the balance between them. 😳🖤 🌟 Continue the story here 👉 Find the full series on “ReelShort” 🔍 Look up “4825222” ✨ #BLDrama #ProtectiveTutor #SchoolRomance #ReelShort</t>
        </is>
      </c>
    </row>
    <row r="776" ht="25.5" customHeight="1">
      <c r="A776" t="inlineStr">
        <is>
          <t>7690520855733865742</t>
        </is>
      </c>
      <c r="B776" s="3">
        <v>46294.38125</v>
      </c>
      <c r="C776" t="inlineStr">
        <is>
          <t>lthung263</t>
        </is>
      </c>
      <c r="D776" s="4">
        <v>46303</v>
      </c>
      <c r="E776" s="3">
        <v>46303.437210648146</v>
      </c>
      <c r="F776" s="2" t="str">
        <f>=HYPERLINK("https://www.tiktok.com/@lthung263/video/7690520855733865742", "https://www.tiktok.com/@lthung263/video/7690520855733865742")</f>
        <v>https://www.tiktok.com/@lthung263/video/7690520855733865742</v>
      </c>
      <c r="G776">
        <v>512</v>
      </c>
      <c r="H776">
        <v>10</v>
      </c>
      <c r="I776">
        <v>0</v>
      </c>
      <c r="J776">
        <v>1</v>
      </c>
      <c r="K776">
        <v>0</v>
      </c>
      <c r="L776" t="inlineStr">
        <is>
          <t>short-drama</t>
        </is>
      </c>
      <c r="M776" t="inlineStr">
        <is>
          <t>complete</t>
        </is>
      </c>
      <c r="N776"/>
      <c r="O776" t="inlineStr">
        <is>
          <t>SDRUN-20261008-102852</t>
        </is>
      </c>
      <c r="P776" s="3">
        <v>46303.546585648146</v>
      </c>
      <c r="Q776" t="inlineStr">
        <is>
          <t>SR-000941</t>
        </is>
      </c>
      <c r="R776" t="inlineStr">
        <is>
          <t>Flexlthung</t>
        </is>
      </c>
      <c r="S776" t="inlineStr">
        <is>
          <t>Part 3 | Alpha’s Cursed Mate — Her Enemy Is Her Fated Mate Lila answers Marcus’s bloody challenge, only for both enemies to discover that fate has bound them together. ✨ Download the ReelShort app. 👉 Copy the code [4802790] and search it. #Drama #AIDrama #ShortDrama #WerewolfRomance #FatedMates</t>
        </is>
      </c>
    </row>
    <row r="777" ht="25.5" customHeight="1">
      <c r="A777" t="inlineStr">
        <is>
          <t>7689033740357553439</t>
        </is>
      </c>
      <c r="B777" s="3">
        <v>46294.450694444444</v>
      </c>
      <c r="C777" t="inlineStr">
        <is>
          <t>plottwistclips11</t>
        </is>
      </c>
      <c r="D777" s="4">
        <v>46303</v>
      </c>
      <c r="E777" s="3">
        <v>46303.437210648146</v>
      </c>
      <c r="F777" s="2" t="str">
        <f>=HYPERLINK("https://www.tiktok.com/@plottwistclips11/video/7689033740357553439", "https://www.tiktok.com/@plottwistclips11/video/7689033740357553439")</f>
        <v>https://www.tiktok.com/@plottwistclips11/video/7689033740357553439</v>
      </c>
      <c r="G777">
        <v>112</v>
      </c>
      <c r="H777">
        <v>1</v>
      </c>
      <c r="I777">
        <v>0</v>
      </c>
      <c r="J777">
        <v>1</v>
      </c>
      <c r="K777">
        <v>0</v>
      </c>
      <c r="L777" t="inlineStr">
        <is>
          <t>short-drama</t>
        </is>
      </c>
      <c r="M777" t="inlineStr">
        <is>
          <t>complete</t>
        </is>
      </c>
      <c r="N777"/>
      <c r="O777" t="inlineStr">
        <is>
          <t>SDRUN-20261008-102852</t>
        </is>
      </c>
      <c r="P777" s="3">
        <v>46303.546585648146</v>
      </c>
      <c r="Q777" t="inlineStr">
        <is>
          <t>SR-000942</t>
        </is>
      </c>
      <c r="R777" t="inlineStr">
        <is>
          <t>plottwistclips11</t>
        </is>
      </c>
      <c r="S777" t="inlineStr">
        <is>
          <t>A mysterious call sounds like a scam—until a frightened girl says the name of the brother they thought was dead. 📱😨 🌟 Continue the story here 👉 Find the full series on “ReelShort” 🔍 Look up “4786896” ✨ #ShortDrama #EmergencyCall #Brotherhood #ReelShort</t>
        </is>
      </c>
    </row>
    <row r="778" ht="25.5" customHeight="1">
      <c r="A778" t="inlineStr">
        <is>
          <t>7690775628802575630</t>
        </is>
      </c>
      <c r="B778" s="3">
        <v>46294.458333333336</v>
      </c>
      <c r="C778" t="inlineStr">
        <is>
          <t>nobleltcpnj</t>
        </is>
      </c>
      <c r="D778" s="4">
        <v>46303</v>
      </c>
      <c r="E778" s="3">
        <v>46303.437210648146</v>
      </c>
      <c r="F778" s="2" t="str">
        <f>=HYPERLINK("https://www.tiktok.com/@nobleltcpnj/video/7690775628802575630", "https://www.tiktok.com/@nobleltcpnj/video/7690775628802575630")</f>
        <v>https://www.tiktok.com/@nobleltcpnj/video/7690775628802575630</v>
      </c>
      <c r="G778">
        <v>1886</v>
      </c>
      <c r="H778">
        <v>15</v>
      </c>
      <c r="I778">
        <v>0</v>
      </c>
      <c r="J778">
        <v>3</v>
      </c>
      <c r="K778">
        <v>0</v>
      </c>
      <c r="L778" t="inlineStr">
        <is>
          <t>short-drama</t>
        </is>
      </c>
      <c r="M778" t="inlineStr">
        <is>
          <t>complete</t>
        </is>
      </c>
      <c r="N778"/>
      <c r="O778" t="inlineStr">
        <is>
          <t>SDRUN-20261008-102852</t>
        </is>
      </c>
      <c r="P778" s="3">
        <v>46303.546585648146</v>
      </c>
      <c r="Q778" t="inlineStr">
        <is>
          <t>SR-000943</t>
        </is>
      </c>
      <c r="R778" t="inlineStr">
        <is>
          <t>Mouse glue trap</t>
        </is>
      </c>
      <c r="S778" t="inlineStr">
        <is>
          <t>Part 3 | Framed for Murdering the Prince (The Fairy Who Slept Her Way to the Throne) Framed for the prince’s murder, the fairy must uncover the truth before the royal court decides her fate. ✨ Download the ReelShort app. 👉 Copy the code [4931406] and search it. #ShortDrama #AIDrama #FantasyDrama #RoyalIntrigue</t>
        </is>
      </c>
    </row>
    <row r="779" ht="25.5" customHeight="1">
      <c r="A779" t="inlineStr">
        <is>
          <t>7690490598633065759</t>
        </is>
      </c>
      <c r="B779" s="3">
        <v>46294.46111111111</v>
      </c>
      <c r="C779" t="inlineStr">
        <is>
          <t>shirley5278789</t>
        </is>
      </c>
      <c r="D779" s="4">
        <v>46303</v>
      </c>
      <c r="E779" s="3">
        <v>46303.437210648146</v>
      </c>
      <c r="F779" s="2" t="str">
        <f>=HYPERLINK("https://www.tiktok.com/@shirley5278789/video/7690490598633065759", "https://www.tiktok.com/@shirley5278789/video/7690490598633065759")</f>
        <v>https://www.tiktok.com/@shirley5278789/video/7690490598633065759</v>
      </c>
      <c r="G779">
        <v>39000</v>
      </c>
      <c r="H779">
        <v>259</v>
      </c>
      <c r="I779">
        <v>0</v>
      </c>
      <c r="J779">
        <v>64</v>
      </c>
      <c r="K779">
        <v>7</v>
      </c>
      <c r="L779" t="inlineStr">
        <is>
          <t>short-drama</t>
        </is>
      </c>
      <c r="M779" t="inlineStr">
        <is>
          <t>complete</t>
        </is>
      </c>
      <c r="N779"/>
      <c r="O779" t="inlineStr">
        <is>
          <t>SDRUN-20261008-102852</t>
        </is>
      </c>
      <c r="P779" s="3">
        <v>46303.546585648146</v>
      </c>
      <c r="Q779" t="inlineStr">
        <is>
          <t>SR-000944</t>
        </is>
      </c>
      <c r="R779" t="inlineStr">
        <is>
          <t>shirley5278789</t>
        </is>
      </c>
      <c r="S779" t="inlineStr">
        <is>
          <t>Años después, una joven desesperada entra en el castillo del Alfa y conoce a la pequeña que cambiará su destino por completo. 🏰💙 🌟 Continúa la historia aquí 👉 Encuentra la serie completa en “ReelShort” 🔍 Busca “4931565” ✨ #DramaCorto #RomanceConLaNiñera #ReyAlfa #ReelShort</t>
        </is>
      </c>
    </row>
    <row r="780" ht="25.5" customHeight="1">
      <c r="A780" t="inlineStr">
        <is>
          <t>7690849913298586911</t>
        </is>
      </c>
      <c r="B780" s="3">
        <v>46294.62967592593</v>
      </c>
      <c r="C780" t="inlineStr">
        <is>
          <t>felicitypatterson67</t>
        </is>
      </c>
      <c r="D780" s="4">
        <v>46303</v>
      </c>
      <c r="E780" s="3">
        <v>46303.437210648146</v>
      </c>
      <c r="F780" s="2" t="str">
        <f>=HYPERLINK("https://www.tiktok.com/@felicitypatterson67/video/7690849913298586911", "https://www.tiktok.com/@felicitypatterson67/video/7690849913298586911")</f>
        <v>https://www.tiktok.com/@felicitypatterson67/video/7690849913298586911</v>
      </c>
      <c r="G780">
        <v>316</v>
      </c>
      <c r="H780">
        <v>4</v>
      </c>
      <c r="I780">
        <v>0</v>
      </c>
      <c r="J780">
        <v>1</v>
      </c>
      <c r="K780">
        <v>0</v>
      </c>
      <c r="L780" t="inlineStr">
        <is>
          <t>short-drama</t>
        </is>
      </c>
      <c r="M780" t="inlineStr">
        <is>
          <t>complete</t>
        </is>
      </c>
      <c r="N780"/>
      <c r="O780" t="inlineStr">
        <is>
          <t>SDRUN-20261008-102852</t>
        </is>
      </c>
      <c r="P780" s="3">
        <v>46303.546585648146</v>
      </c>
      <c r="Q780" t="inlineStr">
        <is>
          <t>SR-000945</t>
        </is>
      </c>
      <c r="R780"/>
      <c r="S780" t="inlineStr">
        <is>
          <t>After My Three Alpha Childhood Sweethearts Abandoned Me, They Regretted It                            🐺 Three Alphas walked away from her—now they wish they hadn’t.                           Download ReelShort and search 4932758 #AlphaRomance #Regret #WerewolfDrama</t>
        </is>
      </c>
    </row>
    <row r="781" ht="25.5" customHeight="1">
      <c r="A781" t="inlineStr">
        <is>
          <t>7690867733138918687</t>
        </is>
      </c>
      <c r="B781" s="3">
        <v>46294.72083333333</v>
      </c>
      <c r="C781" t="inlineStr">
        <is>
          <t>hcngsn5459</t>
        </is>
      </c>
      <c r="D781" s="4">
        <v>46303</v>
      </c>
      <c r="E781" s="3">
        <v>46303.437210648146</v>
      </c>
      <c r="F781" s="2" t="str">
        <f>=HYPERLINK("https://www.tiktok.com/@hcngsn5459/video/7690867733138918687", "https://www.tiktok.com/@hcngsn5459/video/7690867733138918687")</f>
        <v>https://www.tiktok.com/@hcngsn5459/video/7690867733138918687</v>
      </c>
      <c r="G781">
        <v>366</v>
      </c>
      <c r="H781">
        <v>1</v>
      </c>
      <c r="I781">
        <v>0</v>
      </c>
      <c r="J781">
        <v>2</v>
      </c>
      <c r="K781">
        <v>1</v>
      </c>
      <c r="L781" t="inlineStr">
        <is>
          <t>short-drama</t>
        </is>
      </c>
      <c r="M781" t="inlineStr">
        <is>
          <t>complete</t>
        </is>
      </c>
      <c r="N781"/>
      <c r="O781" t="inlineStr">
        <is>
          <t>SDRUN-20261008-102852</t>
        </is>
      </c>
      <c r="P781" s="3">
        <v>46303.546585648146</v>
      </c>
      <c r="Q781" t="inlineStr">
        <is>
          <t>SR-000946</t>
        </is>
      </c>
      <c r="R781"/>
      <c r="S781" t="inlineStr">
        <is>
          <t>The Mafia Don Got the Wrong Wife, So I Ran Away Pregnant  🤰 She married the wrong man—and ran before he could find out she was carrying his child. Download ReelShort and search 4932490 #MafiaRomance #PregnancyDrama #ShortDrama</t>
        </is>
      </c>
    </row>
    <row r="782" ht="25.5" customHeight="1">
      <c r="A782" t="inlineStr">
        <is>
          <t>7690535771698121997</t>
        </is>
      </c>
      <c r="B782" s="3">
        <v>46294.77569444444</v>
      </c>
      <c r="C782" t="inlineStr">
        <is>
          <t>dramaclips0364</t>
        </is>
      </c>
      <c r="D782" s="4">
        <v>46303</v>
      </c>
      <c r="E782" s="3">
        <v>46303.437210648146</v>
      </c>
      <c r="F782" s="2" t="str">
        <f>=HYPERLINK("https://www.tiktok.com/@dramaclips0364/video/7690535771698121997", "https://www.tiktok.com/@dramaclips0364/video/7690535771698121997")</f>
        <v>https://www.tiktok.com/@dramaclips0364/video/7690535771698121997</v>
      </c>
      <c r="G782">
        <v>411</v>
      </c>
      <c r="H782">
        <v>1</v>
      </c>
      <c r="I782">
        <v>0</v>
      </c>
      <c r="J782">
        <v>2</v>
      </c>
      <c r="K782">
        <v>0</v>
      </c>
      <c r="L782" t="inlineStr">
        <is>
          <t>short-drama</t>
        </is>
      </c>
      <c r="M782" t="inlineStr">
        <is>
          <t>complete</t>
        </is>
      </c>
      <c r="N782"/>
      <c r="O782" t="inlineStr">
        <is>
          <t>SDRUN-20261008-102852</t>
        </is>
      </c>
      <c r="P782" s="3">
        <v>46303.546585648146</v>
      </c>
      <c r="Q782" t="inlineStr">
        <is>
          <t>SR-000947</t>
        </is>
      </c>
      <c r="R782" t="inlineStr">
        <is>
          <t>dramaclips0364</t>
        </is>
      </c>
      <c r="S782" t="inlineStr">
        <is>
          <t>They force her to sign a marriage contract, but the homeless man beside her may be the only person powerful enough to stop them. 💔📜 🌟 Continue the story here 👉 Find the full series on “ReelShort” 🔍 Look up “4717619” ✨ #ShortDrama #ForcedMarriage #HiddenBillionaire #ReelShort</t>
        </is>
      </c>
    </row>
    <row r="783" ht="25.5" customHeight="1">
      <c r="A783" t="inlineStr">
        <is>
          <t>7690915362963082510</t>
        </is>
      </c>
      <c r="B783" s="3">
        <v>46294.822222222225</v>
      </c>
      <c r="C783" t="inlineStr">
        <is>
          <t>dramaflick00</t>
        </is>
      </c>
      <c r="D783" s="4">
        <v>46303</v>
      </c>
      <c r="E783" s="3">
        <v>46303.437210648146</v>
      </c>
      <c r="F783" s="2" t="str">
        <f>=HYPERLINK("https://www.tiktok.com/@dramaflick00/video/7690915362963082510", "https://www.tiktok.com/@dramaflick00/video/7690915362963082510")</f>
        <v>https://www.tiktok.com/@dramaflick00/video/7690915362963082510</v>
      </c>
      <c r="G783">
        <v>2648</v>
      </c>
      <c r="H783">
        <v>55</v>
      </c>
      <c r="I783">
        <v>1</v>
      </c>
      <c r="J783">
        <v>10</v>
      </c>
      <c r="K783">
        <v>2</v>
      </c>
      <c r="L783" t="inlineStr">
        <is>
          <t>short-drama</t>
        </is>
      </c>
      <c r="M783" t="inlineStr">
        <is>
          <t>complete</t>
        </is>
      </c>
      <c r="N783"/>
      <c r="O783" t="inlineStr">
        <is>
          <t>SDRUN-20261008-102852</t>
        </is>
      </c>
      <c r="P783" s="3">
        <v>46303.546585648146</v>
      </c>
      <c r="Q783" t="inlineStr">
        <is>
          <t>SR-000948</t>
        </is>
      </c>
      <c r="R783" t="inlineStr">
        <is>
          <t>dramaflick00</t>
        </is>
      </c>
      <c r="S783" t="inlineStr">
        <is>
          <t>The Billionaire's Superhuman Maid — EP1 One choice changes everything. 🌟 Continue the story here 👉 Find the full series on “ReelShort” 🔍 Look up “4957251” ✨ #ReelShort #ShortDrama #SuperhumanMaid #BillionaireRomance</t>
        </is>
      </c>
    </row>
    <row r="784" ht="25.5" customHeight="1">
      <c r="A784" t="inlineStr">
        <is>
          <t>7690515246032751885</t>
        </is>
      </c>
      <c r="B784" s="3">
        <v>46294.82847222222</v>
      </c>
      <c r="C784" t="inlineStr">
        <is>
          <t>ngphnggiang40</t>
        </is>
      </c>
      <c r="D784" s="4">
        <v>46303</v>
      </c>
      <c r="E784" s="3">
        <v>46303.437210648146</v>
      </c>
      <c r="F784" s="2" t="str">
        <f>=HYPERLINK("https://www.tiktok.com/@ngphnggiang40/video/7690515246032751885", "https://www.tiktok.com/@ngphnggiang40/video/7690515246032751885")</f>
        <v>https://www.tiktok.com/@ngphnggiang40/video/7690515246032751885</v>
      </c>
      <c r="G784">
        <v>694</v>
      </c>
      <c r="H784">
        <v>11</v>
      </c>
      <c r="I784">
        <v>0</v>
      </c>
      <c r="J784">
        <v>2</v>
      </c>
      <c r="K784">
        <v>1</v>
      </c>
      <c r="L784" t="inlineStr">
        <is>
          <t>short-drama</t>
        </is>
      </c>
      <c r="M784" t="inlineStr">
        <is>
          <t>complete</t>
        </is>
      </c>
      <c r="N784"/>
      <c r="O784" t="inlineStr">
        <is>
          <t>SDRUN-20261008-102852</t>
        </is>
      </c>
      <c r="P784" s="3">
        <v>46303.546585648146</v>
      </c>
      <c r="Q784" t="inlineStr">
        <is>
          <t>SR-000949</t>
        </is>
      </c>
      <c r="R784" t="inlineStr">
        <is>
          <t>VoidFaic</t>
        </is>
      </c>
      <c r="S784" t="inlineStr">
        <is>
          <t>Part 1 | My Taxi Driver Ex Is a Billionaire Ryan's passenger is actually his billionaire father, who offers him a family empire if he abandons the wife who made him walk away from it all. ✨ Download the ReelShort app. 👉 Copy the code [4928943] and search it. #Drama #AIDrama #ShortDrama #BillionaireDrama #ComebackDrama</t>
        </is>
      </c>
    </row>
    <row r="785" ht="25.5" customHeight="1">
      <c r="A785" t="inlineStr">
        <is>
          <t>7690488384946588941</t>
        </is>
      </c>
      <c r="B785" s="3">
        <v>46294.84166666667</v>
      </c>
      <c r="C785" t="inlineStr">
        <is>
          <t>dramavault163</t>
        </is>
      </c>
      <c r="D785" s="4">
        <v>46303</v>
      </c>
      <c r="E785" s="3">
        <v>46303.437210648146</v>
      </c>
      <c r="F785" s="2" t="str">
        <f>=HYPERLINK("https://www.tiktok.com/@dramavault163/video/7690488384946588941", "https://www.tiktok.com/@dramavault163/video/7690488384946588941")</f>
        <v>https://www.tiktok.com/@dramavault163/video/7690488384946588941</v>
      </c>
      <c r="G785">
        <v>285</v>
      </c>
      <c r="H785">
        <v>4</v>
      </c>
      <c r="I785">
        <v>0</v>
      </c>
      <c r="J785">
        <v>0</v>
      </c>
      <c r="K785">
        <v>0</v>
      </c>
      <c r="L785" t="inlineStr">
        <is>
          <t>short-drama</t>
        </is>
      </c>
      <c r="M785" t="inlineStr">
        <is>
          <t>complete</t>
        </is>
      </c>
      <c r="N785"/>
      <c r="O785" t="inlineStr">
        <is>
          <t>SDRUN-20261008-102852</t>
        </is>
      </c>
      <c r="P785" s="3">
        <v>46303.546585648146</v>
      </c>
      <c r="Q785" t="inlineStr">
        <is>
          <t>SR-000950</t>
        </is>
      </c>
      <c r="R785" t="inlineStr">
        <is>
          <t>dramavault163</t>
        </is>
      </c>
      <c r="S785" t="inlineStr">
        <is>
          <t>The girl they treated like trash finally learns the truth about her birth, but her cruel adoptive family will do anything to keep her silent. 😨🔥 🌟 Continue the story here 👉 Find the full series on “ReelShort” 🔍 Look up “4932750” ✨ #ShortDrama #HiddenIdentity #FamilyBetrayal #ReelShort</t>
        </is>
      </c>
    </row>
    <row r="786" ht="25.5" customHeight="1">
      <c r="A786" t="inlineStr">
        <is>
          <t>7690864184099114270</t>
        </is>
      </c>
      <c r="B786" s="3">
        <v>46294.845138888886</v>
      </c>
      <c r="C786" t="inlineStr">
        <is>
          <t>qqfqvkxrybkjkjnp20</t>
        </is>
      </c>
      <c r="D786" s="4">
        <v>46303</v>
      </c>
      <c r="E786" s="3">
        <v>46303.437210648146</v>
      </c>
      <c r="F786" s="2" t="str">
        <f>=HYPERLINK("https://www.tiktok.com/@qqfqvkxrybkjkjnp20/video/7690864184099114270", "https://www.tiktok.com/@qqfqvkxrybkjkjnp20/video/7690864184099114270")</f>
        <v>https://www.tiktok.com/@qqfqvkxrybkjkjnp20/video/7690864184099114270</v>
      </c>
      <c r="G786">
        <v>280</v>
      </c>
      <c r="H786">
        <v>1</v>
      </c>
      <c r="I786">
        <v>0</v>
      </c>
      <c r="J786">
        <v>2</v>
      </c>
      <c r="K786">
        <v>0</v>
      </c>
      <c r="L786" t="inlineStr">
        <is>
          <t>short-drama</t>
        </is>
      </c>
      <c r="M786" t="inlineStr">
        <is>
          <t>complete</t>
        </is>
      </c>
      <c r="N786"/>
      <c r="O786" t="inlineStr">
        <is>
          <t>SDRUN-20261008-102852</t>
        </is>
      </c>
      <c r="P786" s="3">
        <v>46303.546585648146</v>
      </c>
      <c r="Q786" t="inlineStr">
        <is>
          <t>SR-000951</t>
        </is>
      </c>
      <c r="R786" t="inlineStr">
        <is>
          <t>Velvet Temptations</t>
        </is>
      </c>
      <c r="S786" t="inlineStr">
        <is>
          <t>Part 1 | Apollo I’d Rather Marry a Monster — She Ate From the Floor for Her Missing Mother Anya is humiliated with her mother's keepsake, endures the demand, and learns the promised clue was a cruel lie. ✨ Download the ReelShort app. 👉 Copy the code [4958220] and search it. #Drama #AIDrama #ShortDrama #ForbiddenLove #FantasyRomance</t>
        </is>
      </c>
    </row>
    <row r="787" ht="25.5" customHeight="1">
      <c r="A787" t="inlineStr">
        <is>
          <t>7690536741803019533</t>
        </is>
      </c>
      <c r="B787" s="3">
        <v>46294.84722222222</v>
      </c>
      <c r="C787" t="inlineStr">
        <is>
          <t>dramaexpedition</t>
        </is>
      </c>
      <c r="D787" s="4">
        <v>46303</v>
      </c>
      <c r="E787" s="3">
        <v>46303.437210648146</v>
      </c>
      <c r="F787" s="2" t="str">
        <f>=HYPERLINK("https://www.tiktok.com/@dramaexpedition/video/7690536741803019533", "https://www.tiktok.com/@dramaexpedition/video/7690536741803019533")</f>
        <v>https://www.tiktok.com/@dramaexpedition/video/7690536741803019533</v>
      </c>
      <c r="G787">
        <v>174</v>
      </c>
      <c r="H787">
        <v>8</v>
      </c>
      <c r="I787">
        <v>0</v>
      </c>
      <c r="J787">
        <v>1</v>
      </c>
      <c r="K787">
        <v>0</v>
      </c>
      <c r="L787" t="inlineStr">
        <is>
          <t>short-drama</t>
        </is>
      </c>
      <c r="M787" t="inlineStr">
        <is>
          <t>complete</t>
        </is>
      </c>
      <c r="N787"/>
      <c r="O787" t="inlineStr">
        <is>
          <t>SDRUN-20261008-102852</t>
        </is>
      </c>
      <c r="P787" s="3">
        <v>46303.546585648146</v>
      </c>
      <c r="Q787" t="inlineStr">
        <is>
          <t>SR-000841</t>
        </is>
      </c>
      <c r="R787" t="inlineStr">
        <is>
          <t>dramaexpedition</t>
        </is>
      </c>
      <c r="S787" t="inlineStr">
        <is>
          <t>part 4 | The Ice Man Old feelings surface after one night. Watch on ReelShort. Search code 4933302. https://reelslink.com/cps/N249DE #drama #shortdrama #aidrama #revengedrama #fyp</t>
        </is>
      </c>
    </row>
    <row r="788" ht="25.5" customHeight="1">
      <c r="A788" t="inlineStr">
        <is>
          <t>7690909926650055967</t>
        </is>
      </c>
      <c r="B788" s="3">
        <v>46294.84722222222</v>
      </c>
      <c r="C788" t="inlineStr">
        <is>
          <t>jolienqaq</t>
        </is>
      </c>
      <c r="D788" s="4">
        <v>46303</v>
      </c>
      <c r="E788" s="3">
        <v>46303.437210648146</v>
      </c>
      <c r="F788" s="2" t="str">
        <f>=HYPERLINK("https://www.tiktok.com/@jolienqaq/video/7690909926650055967", "https://www.tiktok.com/@jolienqaq/video/7690909926650055967")</f>
        <v>https://www.tiktok.com/@jolienqaq/video/7690909926650055967</v>
      </c>
      <c r="G788">
        <v>1858</v>
      </c>
      <c r="H788">
        <v>78</v>
      </c>
      <c r="I788">
        <v>0</v>
      </c>
      <c r="J788">
        <v>45</v>
      </c>
      <c r="K788">
        <v>4</v>
      </c>
      <c r="L788" t="inlineStr">
        <is>
          <t>short-drama</t>
        </is>
      </c>
      <c r="M788" t="inlineStr">
        <is>
          <t>complete</t>
        </is>
      </c>
      <c r="N788"/>
      <c r="O788" t="inlineStr">
        <is>
          <t>SDRUN-20261008-102852</t>
        </is>
      </c>
      <c r="P788" s="3">
        <v>46303.546585648146</v>
      </c>
      <c r="Q788" t="inlineStr">
        <is>
          <t>SR-000884</t>
        </is>
      </c>
      <c r="R788" t="inlineStr">
        <is>
          <t>jolienqaq</t>
        </is>
      </c>
      <c r="S788" t="inlineStr">
        <is>
          <t>Part 1 | My Two Spy Daddies Two fake husbands turn up the chemistry for an adoption interview, but their new daughter sees right through them. 👀 Full series link in bio. ✨ Download the ReelShort app. 👉 Copy the code 4958248 and search it. #MyTwoSpyDaddies #BLDrama #SpyRomance #ReelShort</t>
        </is>
      </c>
    </row>
    <row r="789" ht="25.5" customHeight="1">
      <c r="A789" t="inlineStr">
        <is>
          <t>7690771276578819341</t>
        </is>
      </c>
      <c r="B789" s="3">
        <v>46294.84861111111</v>
      </c>
      <c r="C789" t="inlineStr">
        <is>
          <t>nobleltcpnj</t>
        </is>
      </c>
      <c r="D789" s="4">
        <v>46303</v>
      </c>
      <c r="E789" s="3">
        <v>46303.437210648146</v>
      </c>
      <c r="F789" s="2" t="str">
        <f>=HYPERLINK("https://www.tiktok.com/@nobleltcpnj/video/7690771276578819341", "https://www.tiktok.com/@nobleltcpnj/video/7690771276578819341")</f>
        <v>https://www.tiktok.com/@nobleltcpnj/video/7690771276578819341</v>
      </c>
      <c r="G789">
        <v>6483</v>
      </c>
      <c r="H789">
        <v>38</v>
      </c>
      <c r="I789">
        <v>0</v>
      </c>
      <c r="J789">
        <v>10</v>
      </c>
      <c r="K789">
        <v>1</v>
      </c>
      <c r="L789" t="inlineStr">
        <is>
          <t>short-drama</t>
        </is>
      </c>
      <c r="M789" t="inlineStr">
        <is>
          <t>complete</t>
        </is>
      </c>
      <c r="N789"/>
      <c r="O789" t="inlineStr">
        <is>
          <t>SDRUN-20261008-102852</t>
        </is>
      </c>
      <c r="P789" s="3">
        <v>46303.546585648146</v>
      </c>
      <c r="Q789" t="inlineStr">
        <is>
          <t>SR-000952</t>
        </is>
      </c>
      <c r="R789" t="inlineStr">
        <is>
          <t>Mouse glue trap</t>
        </is>
      </c>
      <c r="S789" t="inlineStr">
        <is>
          <t>Part 1 | Bullied Into the Dragon Tower (My Dragon Husband) Madison’s bullies throw her into a forbidden tower—but the cursed dragon lord inside recognizes her as his destined mate. ✨ Download the ReelShort app.   👉 Copy the code [4931268] and search it. #Drama #AIDrama #ShortDrama #DragonRomance #FatedMates</t>
        </is>
      </c>
    </row>
    <row r="790" ht="25.5" customHeight="1">
      <c r="A790" t="inlineStr">
        <is>
          <t>7690509391723891982</t>
        </is>
      </c>
      <c r="B790" s="3">
        <v>46294.85555555556</v>
      </c>
      <c r="C790" t="inlineStr">
        <is>
          <t>sofiblmoments</t>
        </is>
      </c>
      <c r="D790" s="4">
        <v>46303</v>
      </c>
      <c r="E790" s="3">
        <v>46303.437210648146</v>
      </c>
      <c r="F790" s="2" t="str">
        <f>=HYPERLINK("https://www.tiktok.com/@sofiblmoments/video/7690509391723891982", "https://www.tiktok.com/@sofiblmoments/video/7690509391723891982")</f>
        <v>https://www.tiktok.com/@sofiblmoments/video/7690509391723891982</v>
      </c>
      <c r="G790">
        <v>45</v>
      </c>
      <c r="H790">
        <v>2</v>
      </c>
      <c r="I790">
        <v>0</v>
      </c>
      <c r="J790">
        <v>0</v>
      </c>
      <c r="K790">
        <v>0</v>
      </c>
      <c r="L790" t="inlineStr">
        <is>
          <t>short-drama</t>
        </is>
      </c>
      <c r="M790" t="inlineStr">
        <is>
          <t>complete</t>
        </is>
      </c>
      <c r="N790"/>
      <c r="O790" t="inlineStr">
        <is>
          <t>SDRUN-20261008-102852</t>
        </is>
      </c>
      <c r="P790" s="3">
        <v>46303.546585648146</v>
      </c>
      <c r="Q790" t="inlineStr">
        <is>
          <t>SR-001470</t>
        </is>
      </c>
      <c r="R790" t="inlineStr">
        <is>
          <t>sofiblmoments</t>
        </is>
      </c>
      <c r="S790" t="inlineStr">
        <is>
          <t>A playful lesson gets dangerously intimate when the tutor decides to prove exactly who is in control. ❤️‍🔥 🌟 Continue the story here 👉 Find the full series on “ReelShort” 🔍 Look up “4825222” ✨ #BLDrama #ForbiddenRomance #TutorLove #ReelShort</t>
        </is>
      </c>
    </row>
    <row r="791" ht="25.5" customHeight="1">
      <c r="A791" t="inlineStr">
        <is>
          <t>7690875039155047710</t>
        </is>
      </c>
      <c r="B791" s="3">
        <v>46294.95208333333</v>
      </c>
      <c r="C791" t="inlineStr">
        <is>
          <t>magnoliaisabella64</t>
        </is>
      </c>
      <c r="D791" s="4">
        <v>46303</v>
      </c>
      <c r="E791" s="3">
        <v>46303.437210648146</v>
      </c>
      <c r="F791" s="2" t="str">
        <f>=HYPERLINK("https://www.tiktok.com/@magnoliaisabella64/video/7690875039155047710", "https://www.tiktok.com/@magnoliaisabella64/video/7690875039155047710")</f>
        <v>https://www.tiktok.com/@magnoliaisabella64/video/7690875039155047710</v>
      </c>
      <c r="G791">
        <v>1869</v>
      </c>
      <c r="H791">
        <v>37</v>
      </c>
      <c r="I791">
        <v>1</v>
      </c>
      <c r="J791">
        <v>51</v>
      </c>
      <c r="K791">
        <v>5</v>
      </c>
      <c r="L791" t="inlineStr">
        <is>
          <t>short-drama</t>
        </is>
      </c>
      <c r="M791" t="inlineStr">
        <is>
          <t>complete</t>
        </is>
      </c>
      <c r="N791"/>
      <c r="O791" t="inlineStr">
        <is>
          <t>SDRUN-20261008-102852</t>
        </is>
      </c>
      <c r="P791" s="3">
        <v>46303.546585648146</v>
      </c>
      <c r="Q791" t="inlineStr">
        <is>
          <t>SR-000953</t>
        </is>
      </c>
      <c r="R791" t="inlineStr">
        <is>
          <t>Pretty Boy Problems</t>
        </is>
      </c>
      <c r="S791" t="inlineStr">
        <is>
          <t>Part 1 | Bloodbound to You He inherits the blood, the burden, and every enemy of House Lane. Now he must reach the Holy Mountain before sundown—or the Blood Lord’s seal may fall. ✨ Download the MoboReels app. 👉 Copy the code [4957188] and search it. #Drama #AIDrama #ShortDrama #VampireRomance #DarkFantasy</t>
        </is>
      </c>
    </row>
    <row r="792" ht="25.5" customHeight="1">
      <c r="A792" t="inlineStr">
        <is>
          <t>7690523801888607502</t>
        </is>
      </c>
      <c r="B792" s="3">
        <v>46294.97083333333</v>
      </c>
      <c r="C792" t="inlineStr">
        <is>
          <t>lthung263</t>
        </is>
      </c>
      <c r="D792" s="4">
        <v>46303</v>
      </c>
      <c r="E792" s="3">
        <v>46303.437210648146</v>
      </c>
      <c r="F792" s="2" t="str">
        <f>=HYPERLINK("https://www.tiktok.com/@lthung263/video/7690523801888607502", "https://www.tiktok.com/@lthung263/video/7690523801888607502")</f>
        <v>https://www.tiktok.com/@lthung263/video/7690523801888607502</v>
      </c>
      <c r="G792">
        <v>2221</v>
      </c>
      <c r="H792">
        <v>28</v>
      </c>
      <c r="I792">
        <v>0</v>
      </c>
      <c r="J792">
        <v>14</v>
      </c>
      <c r="K792">
        <v>1</v>
      </c>
      <c r="L792" t="inlineStr">
        <is>
          <t>short-drama</t>
        </is>
      </c>
      <c r="M792" t="inlineStr">
        <is>
          <t>complete</t>
        </is>
      </c>
      <c r="N792"/>
      <c r="O792" t="inlineStr">
        <is>
          <t>SDRUN-20261008-102852</t>
        </is>
      </c>
      <c r="P792" s="3">
        <v>46303.546585648146</v>
      </c>
      <c r="Q792" t="inlineStr">
        <is>
          <t>SR-000954</t>
        </is>
      </c>
      <c r="R792" t="inlineStr">
        <is>
          <t>Flexlthung</t>
        </is>
      </c>
      <c r="S792" t="inlineStr">
        <is>
          <t>Part 1 | Eight Heirs for the Dragon King — Betrayed, Burned, and Reborn After her husband destroys their family for failing to win the throne, Laura wakes on the day both dragon princes choose their brides. ✨ Download the ReelShort app. 👉 Copy the code [4803105] and search it. #Drama #AIDrama #ShortDrama #DragonRomance #RebirthDrama</t>
        </is>
      </c>
    </row>
    <row r="793" ht="25.5" customHeight="1">
      <c r="A793" t="inlineStr">
        <is>
          <t>7690534152751287565</t>
        </is>
      </c>
      <c r="B793" s="3">
        <v>46294.97152777778</v>
      </c>
      <c r="C793" t="inlineStr">
        <is>
          <t>dramaclips0364</t>
        </is>
      </c>
      <c r="D793" s="4">
        <v>46303</v>
      </c>
      <c r="E793" s="3">
        <v>46303.437210648146</v>
      </c>
      <c r="F793" s="2" t="str">
        <f>=HYPERLINK("https://www.tiktok.com/@dramaclips0364/video/7690534152751287565", "https://www.tiktok.com/@dramaclips0364/video/7690534152751287565")</f>
        <v>https://www.tiktok.com/@dramaclips0364/video/7690534152751287565</v>
      </c>
      <c r="G793">
        <v>8325</v>
      </c>
      <c r="H793">
        <v>47</v>
      </c>
      <c r="I793">
        <v>1</v>
      </c>
      <c r="J793">
        <v>25</v>
      </c>
      <c r="K793">
        <v>4</v>
      </c>
      <c r="L793" t="inlineStr">
        <is>
          <t>short-drama</t>
        </is>
      </c>
      <c r="M793" t="inlineStr">
        <is>
          <t>complete</t>
        </is>
      </c>
      <c r="N793"/>
      <c r="O793" t="inlineStr">
        <is>
          <t>SDRUN-20261008-102852</t>
        </is>
      </c>
      <c r="P793" s="3">
        <v>46303.546585648146</v>
      </c>
      <c r="Q793" t="inlineStr">
        <is>
          <t>SR-000955</t>
        </is>
      </c>
      <c r="R793" t="inlineStr">
        <is>
          <t>dramaclips0364</t>
        </is>
      </c>
      <c r="S793" t="inlineStr">
        <is>
          <t>Days before her sister’s wedding, she is chosen as the sacrifice for a cursed Alpha—and her family lets it happen. 🌕💔 🌟 Continue the story here 👉 Find the full series on “ReelShort” 🔍 Look up “4934003” ✨ #ShortDrama #CursedAlpha #ForcedMarriage #ReelShort</t>
        </is>
      </c>
    </row>
    <row r="794" ht="25.5" customHeight="1">
      <c r="A794" t="inlineStr">
        <is>
          <t>7690537534409035039</t>
        </is>
      </c>
      <c r="B794" s="3">
        <v>46294.972916666666</v>
      </c>
      <c r="C794" t="inlineStr">
        <is>
          <t>plottwistclips11</t>
        </is>
      </c>
      <c r="D794" s="4">
        <v>46303</v>
      </c>
      <c r="E794" s="3">
        <v>46303.437210648146</v>
      </c>
      <c r="F794" s="2" t="str">
        <f>=HYPERLINK("https://www.tiktok.com/@plottwistclips11/video/7690537534409035039", "https://www.tiktok.com/@plottwistclips11/video/7690537534409035039")</f>
        <v>https://www.tiktok.com/@plottwistclips11/video/7690537534409035039</v>
      </c>
      <c r="G794">
        <v>796</v>
      </c>
      <c r="H794">
        <v>7</v>
      </c>
      <c r="I794">
        <v>0</v>
      </c>
      <c r="J794">
        <v>1</v>
      </c>
      <c r="K794">
        <v>0</v>
      </c>
      <c r="L794" t="inlineStr">
        <is>
          <t>short-drama</t>
        </is>
      </c>
      <c r="M794" t="inlineStr">
        <is>
          <t>complete</t>
        </is>
      </c>
      <c r="N794"/>
      <c r="O794" t="inlineStr">
        <is>
          <t>SDRUN-20261008-102852</t>
        </is>
      </c>
      <c r="P794" s="3">
        <v>46303.546585648146</v>
      </c>
      <c r="Q794" t="inlineStr">
        <is>
          <t>SR-000956</t>
        </is>
      </c>
      <c r="R794" t="inlineStr">
        <is>
          <t>plottwistclips11</t>
        </is>
      </c>
      <c r="S794" t="inlineStr">
        <is>
          <t>She gave everything to three boys who promised to protect her, but one new girl makes them forget she ever mattered. 💔🏫 🌟 Continue the story here 👉 Find the full series on “ReelShort” 🔍 Look up “4933978” ✨ #ShortDrama #TripletsRegret #SchoolDrama #ReelShort</t>
        </is>
      </c>
    </row>
    <row r="795" ht="25.5" customHeight="1">
      <c r="A795" t="inlineStr">
        <is>
          <t>7690490673312714014</t>
        </is>
      </c>
      <c r="B795" s="3">
        <v>46294.97986111111</v>
      </c>
      <c r="C795" t="inlineStr">
        <is>
          <t>shirley5278789</t>
        </is>
      </c>
      <c r="D795" s="4">
        <v>46303</v>
      </c>
      <c r="E795" s="3">
        <v>46303.437210648146</v>
      </c>
      <c r="F795" s="2" t="str">
        <f>=HYPERLINK("https://www.tiktok.com/@shirley5278789/video/7690490673312714014", "https://www.tiktok.com/@shirley5278789/video/7690490673312714014")</f>
        <v>https://www.tiktok.com/@shirley5278789/video/7690490673312714014</v>
      </c>
      <c r="G795">
        <v>9917</v>
      </c>
      <c r="H795">
        <v>75</v>
      </c>
      <c r="I795">
        <v>2</v>
      </c>
      <c r="J795">
        <v>11</v>
      </c>
      <c r="K795">
        <v>0</v>
      </c>
      <c r="L795" t="inlineStr">
        <is>
          <t>short-drama</t>
        </is>
      </c>
      <c r="M795" t="inlineStr">
        <is>
          <t>complete</t>
        </is>
      </c>
      <c r="N795"/>
      <c r="O795" t="inlineStr">
        <is>
          <t>SDRUN-20261008-102852</t>
        </is>
      </c>
      <c r="P795" s="3">
        <v>46303.546585648146</v>
      </c>
      <c r="Q795" t="inlineStr">
        <is>
          <t>SR-000957</t>
        </is>
      </c>
      <c r="R795" t="inlineStr">
        <is>
          <t>shirley5278789</t>
        </is>
      </c>
      <c r="S795" t="inlineStr">
        <is>
          <t>Mientras compite por convertirse en la niñera de la princesa, se enfrenta a rivales crueles y a una mujer poderosa decidida a expulsarla. 👑😨 🌟 Continúa la historia aquí 👉 Encuentra la serie completa en “ReelShort” 🔍 Busca “4931565” ✨ #DramaCorto #DramaReal #NiñeraLuna #ReelShort</t>
        </is>
      </c>
    </row>
    <row r="796" ht="25.5" customHeight="1">
      <c r="A796" t="inlineStr">
        <is>
          <t>7690515659037412622</t>
        </is>
      </c>
      <c r="B796" s="3">
        <v>46294.995833333334</v>
      </c>
      <c r="C796" t="inlineStr">
        <is>
          <t>ngphnggiang40</t>
        </is>
      </c>
      <c r="D796" s="4">
        <v>46303</v>
      </c>
      <c r="E796" s="3">
        <v>46303.437210648146</v>
      </c>
      <c r="F796" s="2" t="str">
        <f>=HYPERLINK("https://www.tiktok.com/@ngphnggiang40/video/7690515659037412622", "https://www.tiktok.com/@ngphnggiang40/video/7690515659037412622")</f>
        <v>https://www.tiktok.com/@ngphnggiang40/video/7690515659037412622</v>
      </c>
      <c r="G796">
        <v>630</v>
      </c>
      <c r="H796">
        <v>10</v>
      </c>
      <c r="I796">
        <v>1</v>
      </c>
      <c r="J796">
        <v>4</v>
      </c>
      <c r="K796">
        <v>0</v>
      </c>
      <c r="L796" t="inlineStr">
        <is>
          <t>short-drama</t>
        </is>
      </c>
      <c r="M796" t="inlineStr">
        <is>
          <t>complete</t>
        </is>
      </c>
      <c r="N796"/>
      <c r="O796" t="inlineStr">
        <is>
          <t>SDRUN-20261008-102852</t>
        </is>
      </c>
      <c r="P796" s="3">
        <v>46303.546585648146</v>
      </c>
      <c r="Q796" t="inlineStr">
        <is>
          <t>SR-000958</t>
        </is>
      </c>
      <c r="R796" t="inlineStr">
        <is>
          <t>VoidFaic</t>
        </is>
      </c>
      <c r="S796" t="inlineStr">
        <is>
          <t>Part 2 | My Taxi Driver Ex Is a Billionaire While Ryan's grandmother lies in critical condition, Bella abandons her to comfort the wealthy man she insists is only a friend. ✨ Download the ReelShort app. 👉 Copy the code [4928943] and search it. #Drama #AIDrama #ShortDrama #BillionaireDrama #ComebackDrama</t>
        </is>
      </c>
    </row>
    <row r="797" ht="25.5" customHeight="1">
      <c r="A797" t="inlineStr">
        <is>
          <t>7690486947868970253</t>
        </is>
      </c>
      <c r="B797" s="3">
        <v>46295.004166666666</v>
      </c>
      <c r="C797" t="inlineStr">
        <is>
          <t>dramavault163</t>
        </is>
      </c>
      <c r="D797" s="4">
        <v>46303</v>
      </c>
      <c r="E797" s="3">
        <v>46303.437210648146</v>
      </c>
      <c r="F797" s="2" t="str">
        <f>=HYPERLINK("https://www.tiktok.com/@dramavault163/video/7690486947868970253", "https://www.tiktok.com/@dramavault163/video/7690486947868970253")</f>
        <v>https://www.tiktok.com/@dramavault163/video/7690486947868970253</v>
      </c>
      <c r="G797">
        <v>2266</v>
      </c>
      <c r="H797">
        <v>13</v>
      </c>
      <c r="I797">
        <v>0</v>
      </c>
      <c r="J797">
        <v>3</v>
      </c>
      <c r="K797">
        <v>0</v>
      </c>
      <c r="L797" t="inlineStr">
        <is>
          <t>short-drama</t>
        </is>
      </c>
      <c r="M797" t="inlineStr">
        <is>
          <t>complete</t>
        </is>
      </c>
      <c r="N797"/>
      <c r="O797" t="inlineStr">
        <is>
          <t>SDRUN-20261008-102852</t>
        </is>
      </c>
      <c r="P797" s="3">
        <v>46303.546585648146</v>
      </c>
      <c r="Q797" t="inlineStr">
        <is>
          <t>SR-000959</t>
        </is>
      </c>
      <c r="R797" t="inlineStr">
        <is>
          <t>dramavault163</t>
        </is>
      </c>
      <c r="S797" t="inlineStr">
        <is>
          <t>A frightened child calls her “Mommy,” unlocking memories from a life she thought was gone forever. 👧💔 🌟 Continue the story here 👉 Find the full series on “ReelShort” 🔍 Look up “4932750” ✨ #ShortDrama #SecondChance #MotherAndDaughter #ReelShort</t>
        </is>
      </c>
    </row>
    <row r="798" ht="25.5" customHeight="1">
      <c r="A798" t="inlineStr">
        <is>
          <t>7690864348222344478</t>
        </is>
      </c>
      <c r="B798" s="3">
        <v>46295.01597222222</v>
      </c>
      <c r="C798" t="inlineStr">
        <is>
          <t>qqfqvkxrybkjkjnp20</t>
        </is>
      </c>
      <c r="D798" s="4">
        <v>46303</v>
      </c>
      <c r="E798" s="3">
        <v>46303.437210648146</v>
      </c>
      <c r="F798" s="2" t="str">
        <f>=HYPERLINK("https://www.tiktok.com/@qqfqvkxrybkjkjnp20/video/7690864348222344478", "https://www.tiktok.com/@qqfqvkxrybkjkjnp20/video/7690864348222344478")</f>
        <v>https://www.tiktok.com/@qqfqvkxrybkjkjnp20/video/7690864348222344478</v>
      </c>
      <c r="G798">
        <v>131</v>
      </c>
      <c r="H798">
        <v>0</v>
      </c>
      <c r="I798">
        <v>0</v>
      </c>
      <c r="J798">
        <v>0</v>
      </c>
      <c r="K798">
        <v>0</v>
      </c>
      <c r="L798" t="inlineStr">
        <is>
          <t>short-drama</t>
        </is>
      </c>
      <c r="M798" t="inlineStr">
        <is>
          <t>complete</t>
        </is>
      </c>
      <c r="N798"/>
      <c r="O798" t="inlineStr">
        <is>
          <t>SDRUN-20261008-102852</t>
        </is>
      </c>
      <c r="P798" s="3">
        <v>46303.546585648146</v>
      </c>
      <c r="Q798" t="inlineStr">
        <is>
          <t>SR-001515</t>
        </is>
      </c>
      <c r="R798" t="inlineStr">
        <is>
          <t>Velvet Temptations</t>
        </is>
      </c>
      <c r="S798" t="inlineStr">
        <is>
          <t>Part 2 | Apollo I’d Rather Marry a Monster — Apollo Admits His Bride Is Only a Shield Anya overhears Apollo confess that he will use her as a target while promising his future to Athena. ✨ Download the ReelShort app. 👉 Copy the code [4958220] and search it. #Drama #AIDrama #ShortDrama #ForbiddenLove #FantasyRomance</t>
        </is>
      </c>
    </row>
    <row r="799" ht="25.5" customHeight="1">
      <c r="A799" t="inlineStr">
        <is>
          <t>7690777742094142733</t>
        </is>
      </c>
      <c r="B799" s="3">
        <v>46295.01736111111</v>
      </c>
      <c r="C799" t="inlineStr">
        <is>
          <t>nobleltcpnj</t>
        </is>
      </c>
      <c r="D799" s="4">
        <v>46303</v>
      </c>
      <c r="E799" s="3">
        <v>46303.437210648146</v>
      </c>
      <c r="F799" s="2" t="str">
        <f>=HYPERLINK("https://www.tiktok.com/@nobleltcpnj/video/7690777742094142733", "https://www.tiktok.com/@nobleltcpnj/video/7690777742094142733")</f>
        <v>https://www.tiktok.com/@nobleltcpnj/video/7690777742094142733</v>
      </c>
      <c r="G799">
        <v>1148</v>
      </c>
      <c r="H799">
        <v>13</v>
      </c>
      <c r="I799">
        <v>0</v>
      </c>
      <c r="J799">
        <v>3</v>
      </c>
      <c r="K799">
        <v>0</v>
      </c>
      <c r="L799" t="inlineStr">
        <is>
          <t>short-drama</t>
        </is>
      </c>
      <c r="M799" t="inlineStr">
        <is>
          <t>complete</t>
        </is>
      </c>
      <c r="N799"/>
      <c r="O799" t="inlineStr">
        <is>
          <t>SDRUN-20261008-102852</t>
        </is>
      </c>
      <c r="P799" s="3">
        <v>46303.546585648146</v>
      </c>
      <c r="Q799" t="inlineStr">
        <is>
          <t>SR-001516</t>
        </is>
      </c>
      <c r="R799" t="inlineStr">
        <is>
          <t>Mouse glue trap</t>
        </is>
      </c>
      <c r="S799" t="inlineStr">
        <is>
          <t>Part 2 | Expelled Mother of Dragon Twins (My Dragon Husband) Expelled for an impossible pregnancy, Madison raises two mysterious children alone—until dragon horns, tails, and a crushing medical bill reveal their true nature. ✨ Download the ReelShort app.   👉 Copy the code [4931268] and search it. #Drama #AIDrama #ShortDrama #DragonTwins #SecretChildren</t>
        </is>
      </c>
    </row>
    <row r="800" ht="25.5" customHeight="1">
      <c r="A800" t="inlineStr">
        <is>
          <t>7690915511701359885</t>
        </is>
      </c>
      <c r="B800" s="3">
        <v>46295.027083333334</v>
      </c>
      <c r="C800" t="inlineStr">
        <is>
          <t>dramaflick00</t>
        </is>
      </c>
      <c r="D800" s="4">
        <v>46303</v>
      </c>
      <c r="E800" s="3">
        <v>46303.437210648146</v>
      </c>
      <c r="F800" s="2" t="str">
        <f>=HYPERLINK("https://www.tiktok.com/@dramaflick00/video/7690915511701359885", "https://www.tiktok.com/@dramaflick00/video/7690915511701359885")</f>
        <v>https://www.tiktok.com/@dramaflick00/video/7690915511701359885</v>
      </c>
      <c r="G800">
        <v>285</v>
      </c>
      <c r="H800">
        <v>14</v>
      </c>
      <c r="I800">
        <v>0</v>
      </c>
      <c r="J800">
        <v>3</v>
      </c>
      <c r="K800">
        <v>0</v>
      </c>
      <c r="L800" t="inlineStr">
        <is>
          <t>short-drama</t>
        </is>
      </c>
      <c r="M800" t="inlineStr">
        <is>
          <t>complete</t>
        </is>
      </c>
      <c r="N800"/>
      <c r="O800" t="inlineStr">
        <is>
          <t>SDRUN-20261008-102852</t>
        </is>
      </c>
      <c r="P800" s="3">
        <v>46303.546585648146</v>
      </c>
      <c r="Q800" t="inlineStr">
        <is>
          <t>SR-001517</t>
        </is>
      </c>
      <c r="R800" t="inlineStr">
        <is>
          <t>dramaflick00</t>
        </is>
      </c>
      <c r="S800" t="inlineStr">
        <is>
          <t>The Billionaire's Superhuman Maid — EP2 The truth was hiding in plain sight. 🌟 Continue the story here 👉 Find the full series on “ReelShort” 🔍 Look up “4957251” ✨ #ReelShort #ShortDrama #SuperhumanMaid #BillionaireRomance</t>
        </is>
      </c>
    </row>
    <row r="801" ht="25.5" customHeight="1">
      <c r="A801" t="inlineStr">
        <is>
          <t>7690537121098042637</t>
        </is>
      </c>
      <c r="B801" s="3">
        <v>46295.055555555555</v>
      </c>
      <c r="C801" t="inlineStr">
        <is>
          <t>dramaexpedition</t>
        </is>
      </c>
      <c r="D801" s="4">
        <v>46303</v>
      </c>
      <c r="E801" s="3">
        <v>46303.437210648146</v>
      </c>
      <c r="F801" s="2" t="str">
        <f>=HYPERLINK("https://www.tiktok.com/@dramaexpedition/video/7690537121098042637", "https://www.tiktok.com/@dramaexpedition/video/7690537121098042637")</f>
        <v>https://www.tiktok.com/@dramaexpedition/video/7690537121098042637</v>
      </c>
      <c r="G801">
        <v>185</v>
      </c>
      <c r="H801">
        <v>11</v>
      </c>
      <c r="I801">
        <v>0</v>
      </c>
      <c r="J801">
        <v>1</v>
      </c>
      <c r="K801">
        <v>0</v>
      </c>
      <c r="L801" t="inlineStr">
        <is>
          <t>short-drama</t>
        </is>
      </c>
      <c r="M801" t="inlineStr">
        <is>
          <t>complete</t>
        </is>
      </c>
      <c r="N801"/>
      <c r="O801" t="inlineStr">
        <is>
          <t>SDRUN-20261008-102852</t>
        </is>
      </c>
      <c r="P801" s="3">
        <v>46303.546585648146</v>
      </c>
      <c r="Q801" t="inlineStr">
        <is>
          <t>SR-000842</t>
        </is>
      </c>
      <c r="R801" t="inlineStr">
        <is>
          <t>dramaexpedition</t>
        </is>
      </c>
      <c r="S801" t="inlineStr">
        <is>
          <t>part 5 | The Ice Man A search for Alan raises questions. Watch on ReelShort. Search code 4933302. https://reelslink.com/cps/N249DE #drama #shortdrama #aidrama #revengedrama #fyp</t>
        </is>
      </c>
    </row>
    <row r="802" ht="25.5" customHeight="1">
      <c r="A802" t="inlineStr">
        <is>
          <t>7690909629580201247</t>
        </is>
      </c>
      <c r="B802" s="3">
        <v>46295.0625</v>
      </c>
      <c r="C802" t="inlineStr">
        <is>
          <t>jolienqaq</t>
        </is>
      </c>
      <c r="D802" s="4">
        <v>46303</v>
      </c>
      <c r="E802" s="3">
        <v>46303.437210648146</v>
      </c>
      <c r="F802" s="2" t="str">
        <f>=HYPERLINK("https://www.tiktok.com/@jolienqaq/video/7690909629580201247", "https://www.tiktok.com/@jolienqaq/video/7690909629580201247")</f>
        <v>https://www.tiktok.com/@jolienqaq/video/7690909629580201247</v>
      </c>
      <c r="G802">
        <v>871</v>
      </c>
      <c r="H802">
        <v>38</v>
      </c>
      <c r="I802">
        <v>0</v>
      </c>
      <c r="J802">
        <v>11</v>
      </c>
      <c r="K802">
        <v>1</v>
      </c>
      <c r="L802" t="inlineStr">
        <is>
          <t>short-drama</t>
        </is>
      </c>
      <c r="M802" t="inlineStr">
        <is>
          <t>complete</t>
        </is>
      </c>
      <c r="N802"/>
      <c r="O802" t="inlineStr">
        <is>
          <t>SDRUN-20261008-102852</t>
        </is>
      </c>
      <c r="P802" s="3">
        <v>46303.546585648146</v>
      </c>
      <c r="Q802" t="inlineStr">
        <is>
          <t>SR-000885</t>
        </is>
      </c>
      <c r="R802" t="inlineStr">
        <is>
          <t>jolienqaq</t>
        </is>
      </c>
      <c r="S802" t="inlineStr">
        <is>
          <t>Part 2 | My Two Spy Daddies Their daughter insists her two dads share a bed. The undercover husbands take the act a little too far. 🛏️ Full series link in bio. ✨ Download the ReelShort app. 👉 Copy the code 4958248 and search it. #MyTwoSpyDaddies #BLDrama #SpyRomance #ReelShort</t>
        </is>
      </c>
    </row>
    <row r="803" ht="25.5" customHeight="1">
      <c r="A803" t="inlineStr">
        <is>
          <t>7690534120413302030</t>
        </is>
      </c>
      <c r="B803" s="3">
        <v>46295.13680555556</v>
      </c>
      <c r="C803" t="inlineStr">
        <is>
          <t>dramaclips0364</t>
        </is>
      </c>
      <c r="D803" s="4">
        <v>46303</v>
      </c>
      <c r="E803" s="3">
        <v>46303.437210648146</v>
      </c>
      <c r="F803" s="2" t="str">
        <f>=HYPERLINK("https://www.tiktok.com/@dramaclips0364/video/7690534120413302030", "https://www.tiktok.com/@dramaclips0364/video/7690534120413302030")</f>
        <v>https://www.tiktok.com/@dramaclips0364/video/7690534120413302030</v>
      </c>
      <c r="G803">
        <v>6140</v>
      </c>
      <c r="H803">
        <v>22</v>
      </c>
      <c r="I803">
        <v>0</v>
      </c>
      <c r="J803">
        <v>5</v>
      </c>
      <c r="K803">
        <v>1</v>
      </c>
      <c r="L803" t="inlineStr">
        <is>
          <t>short-drama</t>
        </is>
      </c>
      <c r="M803" t="inlineStr">
        <is>
          <t>complete</t>
        </is>
      </c>
      <c r="N803"/>
      <c r="O803" t="inlineStr">
        <is>
          <t>SDRUN-20261008-102852</t>
        </is>
      </c>
      <c r="P803" s="3">
        <v>46303.546585648146</v>
      </c>
      <c r="Q803" t="inlineStr">
        <is>
          <t>SR-001518</t>
        </is>
      </c>
      <c r="R803" t="inlineStr">
        <is>
          <t>dramaclips0364</t>
        </is>
      </c>
      <c r="S803" t="inlineStr">
        <is>
          <t>Abandoned in the frozen wilderness, she finally meets the terrifying man everyone warned her about. ❄️🐺 🌟 Continue the story here 👉 Find the full series on “ReelShort” 🔍 Look up “4934003” ✨ #ShortDrama #AlphaRomance #FatedMates #ReelShort</t>
        </is>
      </c>
    </row>
    <row r="804" ht="25.5" customHeight="1">
      <c r="A804" t="inlineStr">
        <is>
          <t>7690915795093785870</t>
        </is>
      </c>
      <c r="B804" s="3">
        <v>46295.1375</v>
      </c>
      <c r="C804" t="inlineStr">
        <is>
          <t>dramaflick00</t>
        </is>
      </c>
      <c r="D804" s="4">
        <v>46303</v>
      </c>
      <c r="E804" s="3">
        <v>46303.437210648146</v>
      </c>
      <c r="F804" s="2" t="str">
        <f>=HYPERLINK("https://www.tiktok.com/@dramaflick00/video/7690915795093785870", "https://www.tiktok.com/@dramaflick00/video/7690915795093785870")</f>
        <v>https://www.tiktok.com/@dramaflick00/video/7690915795093785870</v>
      </c>
      <c r="G804">
        <v>451</v>
      </c>
      <c r="H804">
        <v>9</v>
      </c>
      <c r="I804">
        <v>0</v>
      </c>
      <c r="J804">
        <v>0</v>
      </c>
      <c r="K804">
        <v>0</v>
      </c>
      <c r="L804" t="inlineStr">
        <is>
          <t>short-drama</t>
        </is>
      </c>
      <c r="M804" t="inlineStr">
        <is>
          <t>complete</t>
        </is>
      </c>
      <c r="N804"/>
      <c r="O804" t="inlineStr">
        <is>
          <t>SDRUN-20261008-102852</t>
        </is>
      </c>
      <c r="P804" s="3">
        <v>46303.546585648146</v>
      </c>
      <c r="Q804" t="inlineStr">
        <is>
          <t>SR-001520</t>
        </is>
      </c>
      <c r="R804" t="inlineStr">
        <is>
          <t>dramaflick00</t>
        </is>
      </c>
      <c r="S804" t="inlineStr">
        <is>
          <t>The Billionaire's Superhuman Maid — EP3 They crossed a line they can never uncross. 🌟 Continue the story here 👉 Find the full series on “ReelShort” 🔍 Look up “4957251” ✨ #ReelShort #ShortDrama #SuperhumanMaid #BillionaireRomance</t>
        </is>
      </c>
    </row>
    <row r="805" ht="25.5" customHeight="1">
      <c r="A805" t="inlineStr">
        <is>
          <t>7690490994525064479</t>
        </is>
      </c>
      <c r="B805" s="3">
        <v>46295.1375</v>
      </c>
      <c r="C805" t="inlineStr">
        <is>
          <t>shirley5278789</t>
        </is>
      </c>
      <c r="D805" s="4">
        <v>46303</v>
      </c>
      <c r="E805" s="3">
        <v>46303.437210648146</v>
      </c>
      <c r="F805" s="2" t="str">
        <f>=HYPERLINK("https://www.tiktok.com/@shirley5278789/video/7690490994525064479", "https://www.tiktok.com/@shirley5278789/video/7690490994525064479")</f>
        <v>https://www.tiktok.com/@shirley5278789/video/7690490994525064479</v>
      </c>
      <c r="G805">
        <v>10800</v>
      </c>
      <c r="H805">
        <v>65</v>
      </c>
      <c r="I805">
        <v>1</v>
      </c>
      <c r="J805">
        <v>9</v>
      </c>
      <c r="K805">
        <v>0</v>
      </c>
      <c r="L805" t="inlineStr">
        <is>
          <t>short-drama</t>
        </is>
      </c>
      <c r="M805" t="inlineStr">
        <is>
          <t>complete</t>
        </is>
      </c>
      <c r="N805"/>
      <c r="O805" t="inlineStr">
        <is>
          <t>SDRUN-20261008-102852</t>
        </is>
      </c>
      <c r="P805" s="3">
        <v>46303.546585648146</v>
      </c>
      <c r="Q805" t="inlineStr">
        <is>
          <t>SR-001519</t>
        </is>
      </c>
      <c r="R805" t="inlineStr">
        <is>
          <t>shirley5278789</t>
        </is>
      </c>
      <c r="S805" t="inlineStr">
        <is>
          <t>Cuando la joven princesa corre peligro, la tímida niñera demuestra un valor y un poder misterioso que nadie esperaba. 🐺🔥 🌟 Continúa la historia aquí 👉 Encuentra la serie completa en “ReelShort” 🔍 Busca “4931565” ✨ #DramaCorto #ProtegeALaPrincesa #PoderSecreto #ReelShort</t>
        </is>
      </c>
    </row>
    <row r="806" ht="25.5" customHeight="1">
      <c r="A806" t="inlineStr">
        <is>
          <t>7690522312788954382</t>
        </is>
      </c>
      <c r="B806" s="3">
        <v>46295.13888888889</v>
      </c>
      <c r="C806" t="inlineStr">
        <is>
          <t>lthung263</t>
        </is>
      </c>
      <c r="D806" s="4">
        <v>46303</v>
      </c>
      <c r="E806" s="3">
        <v>46303.437210648146</v>
      </c>
      <c r="F806" s="2" t="str">
        <f>=HYPERLINK("https://www.tiktok.com/@lthung263/video/7690522312788954382", "https://www.tiktok.com/@lthung263/video/7690522312788954382")</f>
        <v>https://www.tiktok.com/@lthung263/video/7690522312788954382</v>
      </c>
      <c r="G806">
        <v>2701</v>
      </c>
      <c r="H806">
        <v>42</v>
      </c>
      <c r="I806">
        <v>0</v>
      </c>
      <c r="J806">
        <v>23</v>
      </c>
      <c r="K806">
        <v>0</v>
      </c>
      <c r="L806" t="inlineStr">
        <is>
          <t>short-drama</t>
        </is>
      </c>
      <c r="M806" t="inlineStr">
        <is>
          <t>complete</t>
        </is>
      </c>
      <c r="N806"/>
      <c r="O806" t="inlineStr">
        <is>
          <t>SDRUN-20261008-102852</t>
        </is>
      </c>
      <c r="P806" s="3">
        <v>46303.546585648146</v>
      </c>
      <c r="Q806" t="inlineStr">
        <is>
          <t>SR-001521</t>
        </is>
      </c>
      <c r="R806" t="inlineStr">
        <is>
          <t>Flexlthung</t>
        </is>
      </c>
      <c r="S806" t="inlineStr">
        <is>
          <t>Part 2 | Eight Heirs for the Dragon King — The Dragon Prince Chooses the Cursed Bride With rejection meaning death for Laura, Asha chooses her before the entire court and silences everyone who calls her weak. ✨ Download the ReelShort app. 👉 Copy the code [4803105] and search it. #Drama #AIDrama #ShortDrama #DragonRomance #RebirthDrama</t>
        </is>
      </c>
    </row>
    <row r="807" ht="25.5" customHeight="1">
      <c r="A807" t="inlineStr">
        <is>
          <t>7690537810670947614</t>
        </is>
      </c>
      <c r="B807" s="3">
        <v>46295.14166666667</v>
      </c>
      <c r="C807" t="inlineStr">
        <is>
          <t>plottwistclips11</t>
        </is>
      </c>
      <c r="D807" s="4">
        <v>46303</v>
      </c>
      <c r="E807" s="3">
        <v>46303.437210648146</v>
      </c>
      <c r="F807" s="2" t="str">
        <f>=HYPERLINK("https://www.tiktok.com/@plottwistclips11/video/7690537810670947614", "https://www.tiktok.com/@plottwistclips11/video/7690537810670947614")</f>
        <v>https://www.tiktok.com/@plottwistclips11/video/7690537810670947614</v>
      </c>
      <c r="G807">
        <v>261</v>
      </c>
      <c r="H807">
        <v>9</v>
      </c>
      <c r="I807">
        <v>0</v>
      </c>
      <c r="J807">
        <v>0</v>
      </c>
      <c r="K807">
        <v>0</v>
      </c>
      <c r="L807" t="inlineStr">
        <is>
          <t>short-drama</t>
        </is>
      </c>
      <c r="M807" t="inlineStr">
        <is>
          <t>complete</t>
        </is>
      </c>
      <c r="N807"/>
      <c r="O807" t="inlineStr">
        <is>
          <t>SDRUN-20261008-102852</t>
        </is>
      </c>
      <c r="P807" s="3">
        <v>46303.546585648146</v>
      </c>
      <c r="Q807" t="inlineStr">
        <is>
          <t>SR-001522</t>
        </is>
      </c>
      <c r="R807" t="inlineStr">
        <is>
          <t>plottwistclips11</t>
        </is>
      </c>
      <c r="S807" t="inlineStr">
        <is>
          <t>Even her own family chooses the other girl, forcing her to make a decision none of them will be able to undo. 😢🖤 🌟 Continue the story here 👉 Find the full series on “ReelShort” 🔍 Look up “4933978” ✨ #ShortDrama #FamilyBetrayal #FinalRegret #ReelShort</t>
        </is>
      </c>
    </row>
    <row r="808" ht="25.5" customHeight="1">
      <c r="A808" t="inlineStr">
        <is>
          <t>7690837926938168606</t>
        </is>
      </c>
      <c r="B808" s="3">
        <v>46295.15833333333</v>
      </c>
      <c r="C808" t="inlineStr">
        <is>
          <t>hnlinhthng9678</t>
        </is>
      </c>
      <c r="D808" s="4">
        <v>46303</v>
      </c>
      <c r="E808" s="3">
        <v>46303.437210648146</v>
      </c>
      <c r="F808" s="2" t="str">
        <f>=HYPERLINK("https://www.tiktok.com/@hnlinhthng9678/video/7690837926938168606", "https://www.tiktok.com/@hnlinhthng9678/video/7690837926938168606")</f>
        <v>https://www.tiktok.com/@hnlinhthng9678/video/7690837926938168606</v>
      </c>
      <c r="G808">
        <v>183</v>
      </c>
      <c r="H808">
        <v>1</v>
      </c>
      <c r="I808">
        <v>0</v>
      </c>
      <c r="J808">
        <v>1</v>
      </c>
      <c r="K808">
        <v>0</v>
      </c>
      <c r="L808" t="inlineStr">
        <is>
          <t>short-drama</t>
        </is>
      </c>
      <c r="M808" t="inlineStr">
        <is>
          <t>complete</t>
        </is>
      </c>
      <c r="N808"/>
      <c r="O808" t="inlineStr">
        <is>
          <t>SDRUN-20261008-102852</t>
        </is>
      </c>
      <c r="P808" s="3">
        <v>46303.546585648146</v>
      </c>
      <c r="Q808" t="inlineStr">
        <is>
          <t>SR-001374</t>
        </is>
      </c>
      <c r="R808" t="inlineStr">
        <is>
          <t>NeonHlin</t>
        </is>
      </c>
      <c r="S808" t="inlineStr">
        <is>
          <t>Rejected Luna is His Fated Mate — EP2 The Alpha King is rejected at the same ceremony—then arrives at Nova’s door with 108 chests and a proposal. 🌟 Continue the story here 👉 Find the full series on “ReelShort” 🔍 Look up “4936530” ✨ #ShortDrama #ReelShort #DramaSeries</t>
        </is>
      </c>
    </row>
    <row r="809" ht="25.5" customHeight="1">
      <c r="A809" t="inlineStr">
        <is>
          <t>7690878447018675487</t>
        </is>
      </c>
      <c r="B809" s="3">
        <v>46295.16111111111</v>
      </c>
      <c r="C809" t="inlineStr">
        <is>
          <t>magnoliaisabella64</t>
        </is>
      </c>
      <c r="D809" s="4">
        <v>46303</v>
      </c>
      <c r="E809" s="3">
        <v>46303.437210648146</v>
      </c>
      <c r="F809" s="2" t="str">
        <f>=HYPERLINK("https://www.tiktok.com/@magnoliaisabella64/video/7690878447018675487", "https://www.tiktok.com/@magnoliaisabella64/video/7690878447018675487")</f>
        <v>https://www.tiktok.com/@magnoliaisabella64/video/7690878447018675487</v>
      </c>
      <c r="G809">
        <v>2599</v>
      </c>
      <c r="H809">
        <v>31</v>
      </c>
      <c r="I809">
        <v>1</v>
      </c>
      <c r="J809">
        <v>26</v>
      </c>
      <c r="K809">
        <v>1</v>
      </c>
      <c r="L809" t="inlineStr">
        <is>
          <t>short-drama</t>
        </is>
      </c>
      <c r="M809" t="inlineStr">
        <is>
          <t>complete</t>
        </is>
      </c>
      <c r="N809"/>
      <c r="O809" t="inlineStr">
        <is>
          <t>SDRUN-20261008-102852</t>
        </is>
      </c>
      <c r="P809" s="3">
        <v>46303.546585648146</v>
      </c>
      <c r="Q809" t="inlineStr">
        <is>
          <t>SR-001523</t>
        </is>
      </c>
      <c r="R809" t="inlineStr">
        <is>
          <t>Pretty Boy Problems</t>
        </is>
      </c>
      <c r="S809" t="inlineStr">
        <is>
          <t>Part 2 | Bloodbound to You He swears that the ancient seal will never break—but the vampire imprisoned for three hundred years looks at him as if they have met before. ✨ Download the MoboReels app. 👉 Copy the code [4957188] and search it. #Drama #AIDrama #ShortDrama #ForbiddenLove #VampireDrama</t>
        </is>
      </c>
    </row>
    <row r="810" ht="25.5" customHeight="1">
      <c r="A810" t="inlineStr">
        <is>
          <t>7690516077721292045</t>
        </is>
      </c>
      <c r="B810" s="3">
        <v>46295.24722222222</v>
      </c>
      <c r="C810" t="inlineStr">
        <is>
          <t>ngphnggiang40</t>
        </is>
      </c>
      <c r="D810" s="4">
        <v>46303</v>
      </c>
      <c r="E810" s="3">
        <v>46303.437210648146</v>
      </c>
      <c r="F810" s="2" t="str">
        <f>=HYPERLINK("https://www.tiktok.com/@ngphnggiang40/video/7690516077721292045", "https://www.tiktok.com/@ngphnggiang40/video/7690516077721292045")</f>
        <v>https://www.tiktok.com/@ngphnggiang40/video/7690516077721292045</v>
      </c>
      <c r="G810">
        <v>442</v>
      </c>
      <c r="H810">
        <v>14</v>
      </c>
      <c r="I810">
        <v>0</v>
      </c>
      <c r="J810">
        <v>2</v>
      </c>
      <c r="K810">
        <v>0</v>
      </c>
      <c r="L810" t="inlineStr">
        <is>
          <t>short-drama</t>
        </is>
      </c>
      <c r="M810" t="inlineStr">
        <is>
          <t>complete</t>
        </is>
      </c>
      <c r="N810"/>
      <c r="O810" t="inlineStr">
        <is>
          <t>SDRUN-20261008-102852</t>
        </is>
      </c>
      <c r="P810" s="3">
        <v>46303.546585648146</v>
      </c>
      <c r="Q810" t="inlineStr">
        <is>
          <t>SR-001030</t>
        </is>
      </c>
      <c r="R810" t="inlineStr">
        <is>
          <t>VoidFaic</t>
        </is>
      </c>
      <c r="S810" t="inlineStr">
        <is>
          <t>Part 3 | My Taxi Driver Ex Is a Billionaire After his grandmother dies waiting for Bella, Ryan renounces the marriage that cost him everything and returns to lead the richest family on Wall Street. ✨ Download the ReelShort app. 👉 Copy the code [4928943] and search it. #Drama #AIDrama #ShortDrama #BillionaireDrama #ComebackDrama</t>
        </is>
      </c>
    </row>
    <row r="811" ht="25.5" customHeight="1">
      <c r="A811" t="inlineStr">
        <is>
          <t>7690487646447095054</t>
        </is>
      </c>
      <c r="B811" s="3">
        <v>46295.26597222222</v>
      </c>
      <c r="C811" t="inlineStr">
        <is>
          <t>dramavault163</t>
        </is>
      </c>
      <c r="D811" s="4">
        <v>46303</v>
      </c>
      <c r="E811" s="3">
        <v>46303.437210648146</v>
      </c>
      <c r="F811" s="2" t="str">
        <f>=HYPERLINK("https://www.tiktok.com/@dramavault163/video/7690487646447095054", "https://www.tiktok.com/@dramavault163/video/7690487646447095054")</f>
        <v>https://www.tiktok.com/@dramavault163/video/7690487646447095054</v>
      </c>
      <c r="G811">
        <v>899</v>
      </c>
      <c r="H811">
        <v>6</v>
      </c>
      <c r="I811">
        <v>1</v>
      </c>
      <c r="J811">
        <v>1</v>
      </c>
      <c r="K811">
        <v>0</v>
      </c>
      <c r="L811" t="inlineStr">
        <is>
          <t>short-drama</t>
        </is>
      </c>
      <c r="M811" t="inlineStr">
        <is>
          <t>complete</t>
        </is>
      </c>
      <c r="N811"/>
      <c r="O811" t="inlineStr">
        <is>
          <t>SDRUN-20261008-102852</t>
        </is>
      </c>
      <c r="P811" s="3">
        <v>46303.546585648146</v>
      </c>
      <c r="Q811" t="inlineStr">
        <is>
          <t>SR-001524</t>
        </is>
      </c>
      <c r="R811" t="inlineStr">
        <is>
          <t>dramavault163</t>
        </is>
      </c>
      <c r="S811" t="inlineStr">
        <is>
          <t>She begs the most powerful man in the city to believe her story—and discovers he may be the father she has searched for all her life. 🖤✨ 🌟 Continue the story here 👉 Find the full series on “ReelShort” 🔍 Look up “4932750” ✨ #ShortDrama #BillionaireFather #LostHeiress #ReelShort</t>
        </is>
      </c>
    </row>
    <row r="812" ht="25.5" customHeight="1">
      <c r="A812" t="inlineStr">
        <is>
          <t>7690868760932011295</t>
        </is>
      </c>
      <c r="B812" s="3">
        <v>46295.26597222222</v>
      </c>
      <c r="C812" t="inlineStr">
        <is>
          <t>qqfqvkxrybkjkjnp20</t>
        </is>
      </c>
      <c r="D812" s="4">
        <v>46303</v>
      </c>
      <c r="E812" s="3">
        <v>46303.437210648146</v>
      </c>
      <c r="F812" s="2" t="str">
        <f>=HYPERLINK("https://www.tiktok.com/@qqfqvkxrybkjkjnp20/video/7690868760932011295", "https://www.tiktok.com/@qqfqvkxrybkjkjnp20/video/7690868760932011295")</f>
        <v>https://www.tiktok.com/@qqfqvkxrybkjkjnp20/video/7690868760932011295</v>
      </c>
      <c r="G812">
        <v>204</v>
      </c>
      <c r="H812">
        <v>1</v>
      </c>
      <c r="I812">
        <v>0</v>
      </c>
      <c r="J812">
        <v>0</v>
      </c>
      <c r="K812">
        <v>0</v>
      </c>
      <c r="L812" t="inlineStr">
        <is>
          <t>short-drama</t>
        </is>
      </c>
      <c r="M812" t="inlineStr">
        <is>
          <t>complete</t>
        </is>
      </c>
      <c r="N812"/>
      <c r="O812" t="inlineStr">
        <is>
          <t>SDRUN-20261008-102852</t>
        </is>
      </c>
      <c r="P812" s="3">
        <v>46303.546585648146</v>
      </c>
      <c r="Q812" t="inlineStr">
        <is>
          <t>SR-001525</t>
        </is>
      </c>
      <c r="R812" t="inlineStr">
        <is>
          <t>Velvet Temptations</t>
        </is>
      </c>
      <c r="S812" t="inlineStr">
        <is>
          <t>Part 3 | Apollo I’d Rather Marry a Monster — She Saved the Monster Hunted by Soldiers Anya rescues a cursed stranger from armed hunters and discovers that her touch can quiet his curse. ✨ Download the ReelShort app. 👉 Copy the code [4958220] and search it. #Drama #AIDrama #ShortDrama #ForbiddenLove #FantasyRomance</t>
        </is>
      </c>
    </row>
    <row r="813" ht="25.5" customHeight="1">
      <c r="A813" t="inlineStr">
        <is>
          <t>7690778499661024526</t>
        </is>
      </c>
      <c r="B813" s="3">
        <v>46295.268055555556</v>
      </c>
      <c r="C813" t="inlineStr">
        <is>
          <t>nobleltcpnj</t>
        </is>
      </c>
      <c r="D813" s="4">
        <v>46303</v>
      </c>
      <c r="E813" s="3">
        <v>46303.437210648146</v>
      </c>
      <c r="F813" s="2" t="str">
        <f>=HYPERLINK("https://www.tiktok.com/@nobleltcpnj/video/7690778499661024526", "https://www.tiktok.com/@nobleltcpnj/video/7690778499661024526")</f>
        <v>https://www.tiktok.com/@nobleltcpnj/video/7690778499661024526</v>
      </c>
      <c r="G813">
        <v>38800</v>
      </c>
      <c r="H813">
        <v>150</v>
      </c>
      <c r="I813">
        <v>5</v>
      </c>
      <c r="J813">
        <v>53</v>
      </c>
      <c r="K813">
        <v>15</v>
      </c>
      <c r="L813" t="inlineStr">
        <is>
          <t>short-drama</t>
        </is>
      </c>
      <c r="M813" t="inlineStr">
        <is>
          <t>complete</t>
        </is>
      </c>
      <c r="N813"/>
      <c r="O813" t="inlineStr">
        <is>
          <t>SDRUN-20261008-102852</t>
        </is>
      </c>
      <c r="P813" s="3">
        <v>46303.546585648146</v>
      </c>
      <c r="Q813" t="inlineStr">
        <is>
          <t>SR-001526</t>
        </is>
      </c>
      <c r="R813" t="inlineStr">
        <is>
          <t>Mouse glue trap</t>
        </is>
      </c>
      <c r="S813" t="inlineStr">
        <is>
          <t>Part 3 | The Maid Interview Misunderstanding (My Dragon Husband) Madison arrives for a cleaning job, but a dangerous misunderstanding puts her face-to-face with the dragon lord. One slap later, he is determined to discover who she really is. ✨ Download the ReelShort app.   👉 Copy the code [4931268] and search it. #Drama #AIDrama #ShortDrama #RomanticComedy #DragonLord</t>
        </is>
      </c>
    </row>
    <row r="814" ht="25.5" customHeight="1">
      <c r="A814" t="inlineStr">
        <is>
          <t>7690511477140163853</t>
        </is>
      </c>
      <c r="B814" s="3">
        <v>46295.27291666667</v>
      </c>
      <c r="C814" t="inlineStr">
        <is>
          <t>sofiblmoments</t>
        </is>
      </c>
      <c r="D814" s="4">
        <v>46303</v>
      </c>
      <c r="E814" s="3">
        <v>46303.437210648146</v>
      </c>
      <c r="F814" s="2" t="str">
        <f>=HYPERLINK("https://www.tiktok.com/@sofiblmoments/video/7690511477140163853", "https://www.tiktok.com/@sofiblmoments/video/7690511477140163853")</f>
        <v>https://www.tiktok.com/@sofiblmoments/video/7690511477140163853</v>
      </c>
      <c r="G814">
        <v>186</v>
      </c>
      <c r="H814">
        <v>6</v>
      </c>
      <c r="I814">
        <v>0</v>
      </c>
      <c r="J814">
        <v>4</v>
      </c>
      <c r="K814">
        <v>0</v>
      </c>
      <c r="L814" t="inlineStr">
        <is>
          <t>short-drama</t>
        </is>
      </c>
      <c r="M814" t="inlineStr">
        <is>
          <t>complete</t>
        </is>
      </c>
      <c r="N814"/>
      <c r="O814" t="inlineStr">
        <is>
          <t>SDRUN-20261008-102852</t>
        </is>
      </c>
      <c r="P814" s="3">
        <v>46303.546585648146</v>
      </c>
      <c r="Q814" t="inlineStr">
        <is>
          <t>SR-001471</t>
        </is>
      </c>
      <c r="R814" t="inlineStr">
        <is>
          <t>sofiblmoments</t>
        </is>
      </c>
      <c r="S814" t="inlineStr">
        <is>
          <t>Living under the same roof makes their attraction impossible to hide—and every argument pulls them closer. 🏠💋 🌟 Continue the story here 👉 Find the full series on “ReelShort” 🔍 Look up “4825222” ✨ #BLDrama #ForcedProximity #SlowBurn #ReelShort</t>
        </is>
      </c>
    </row>
    <row r="815" ht="25.5" customHeight="1">
      <c r="A815" t="inlineStr">
        <is>
          <t>7690511408324267278</t>
        </is>
      </c>
      <c r="B815" s="3">
        <v>46295.28333333333</v>
      </c>
      <c r="C815" t="inlineStr">
        <is>
          <t>sofiblmoments</t>
        </is>
      </c>
      <c r="D815" s="4">
        <v>46303</v>
      </c>
      <c r="E815" s="3">
        <v>46303.437210648146</v>
      </c>
      <c r="F815" s="2" t="str">
        <f>=HYPERLINK("https://www.tiktok.com/@sofiblmoments/video/7690511408324267278", "https://www.tiktok.com/@sofiblmoments/video/7690511408324267278")</f>
        <v>https://www.tiktok.com/@sofiblmoments/video/7690511408324267278</v>
      </c>
      <c r="G815">
        <v>808</v>
      </c>
      <c r="H815">
        <v>12</v>
      </c>
      <c r="I815">
        <v>1</v>
      </c>
      <c r="J815">
        <v>4</v>
      </c>
      <c r="K815">
        <v>0</v>
      </c>
      <c r="L815" t="inlineStr">
        <is>
          <t>short-drama</t>
        </is>
      </c>
      <c r="M815" t="inlineStr">
        <is>
          <t>complete</t>
        </is>
      </c>
      <c r="N815"/>
      <c r="O815" t="inlineStr">
        <is>
          <t>SDRUN-20261008-102852</t>
        </is>
      </c>
      <c r="P815" s="3">
        <v>46303.546585648146</v>
      </c>
      <c r="Q815" t="inlineStr">
        <is>
          <t>SR-001472</t>
        </is>
      </c>
      <c r="R815" t="inlineStr">
        <is>
          <t>sofiblmoments</t>
        </is>
      </c>
      <c r="S815" t="inlineStr">
        <is>
          <t>When the final battle begins, he risks everything to protect the boy who has become more than just his student. ⚔️💙 🌟 Continue the story here 👉 Find the full series on “ReelShort” 🔍 Look up “4825222” ✨ #BLDrama #FantasyRomance #ProtectiveLove #ReelShort</t>
        </is>
      </c>
    </row>
    <row r="816" ht="25.5" customHeight="1">
      <c r="A816" t="inlineStr">
        <is>
          <t>7690537224101776654</t>
        </is>
      </c>
      <c r="B816" s="3">
        <v>46295.30694444444</v>
      </c>
      <c r="C816" t="inlineStr">
        <is>
          <t>dramaexpedition</t>
        </is>
      </c>
      <c r="D816" s="4">
        <v>46303</v>
      </c>
      <c r="E816" s="3">
        <v>46303.437210648146</v>
      </c>
      <c r="F816" s="2" t="str">
        <f>=HYPERLINK("https://www.tiktok.com/@dramaexpedition/video/7690537224101776654", "https://www.tiktok.com/@dramaexpedition/video/7690537224101776654")</f>
        <v>https://www.tiktok.com/@dramaexpedition/video/7690537224101776654</v>
      </c>
      <c r="G816">
        <v>267</v>
      </c>
      <c r="H816">
        <v>8</v>
      </c>
      <c r="I816">
        <v>0</v>
      </c>
      <c r="J816">
        <v>1</v>
      </c>
      <c r="K816">
        <v>0</v>
      </c>
      <c r="L816" t="inlineStr">
        <is>
          <t>short-drama</t>
        </is>
      </c>
      <c r="M816" t="inlineStr">
        <is>
          <t>complete</t>
        </is>
      </c>
      <c r="N816"/>
      <c r="O816" t="inlineStr">
        <is>
          <t>SDRUN-20261008-102852</t>
        </is>
      </c>
      <c r="P816" s="3">
        <v>46303.546585648146</v>
      </c>
      <c r="Q816" t="inlineStr">
        <is>
          <t>SR-000962</t>
        </is>
      </c>
      <c r="R816" t="inlineStr">
        <is>
          <t>dramaexpedition</t>
        </is>
      </c>
      <c r="S816" t="inlineStr">
        <is>
          <t>part 6 | The Ice Man A joke goes too far. Watch on ReelShort. Search code 4933302. https://reelslink.com/cps/N249DE #drama #shortdrama #aidrama #revengedrama #fyp</t>
        </is>
      </c>
    </row>
    <row r="817" ht="25.5" customHeight="1">
      <c r="A817" t="inlineStr">
        <is>
          <t>7690910325448707359</t>
        </is>
      </c>
      <c r="B817" s="3">
        <v>46295.3125</v>
      </c>
      <c r="C817" t="inlineStr">
        <is>
          <t>jolienqaq</t>
        </is>
      </c>
      <c r="D817" s="4">
        <v>46303</v>
      </c>
      <c r="E817" s="3">
        <v>46303.437210648146</v>
      </c>
      <c r="F817" s="2" t="str">
        <f>=HYPERLINK("https://www.tiktok.com/@jolienqaq/video/7690910325448707359", "https://www.tiktok.com/@jolienqaq/video/7690910325448707359")</f>
        <v>https://www.tiktok.com/@jolienqaq/video/7690910325448707359</v>
      </c>
      <c r="G817">
        <v>9109</v>
      </c>
      <c r="H817">
        <v>157</v>
      </c>
      <c r="I817">
        <v>2</v>
      </c>
      <c r="J817">
        <v>54</v>
      </c>
      <c r="K817">
        <v>5</v>
      </c>
      <c r="L817" t="inlineStr">
        <is>
          <t>short-drama</t>
        </is>
      </c>
      <c r="M817" t="inlineStr">
        <is>
          <t>complete</t>
        </is>
      </c>
      <c r="N817"/>
      <c r="O817" t="inlineStr">
        <is>
          <t>SDRUN-20261008-102852</t>
        </is>
      </c>
      <c r="P817" s="3">
        <v>46303.546585648146</v>
      </c>
      <c r="Q817" t="inlineStr">
        <is>
          <t>SR-000886</t>
        </is>
      </c>
      <c r="R817" t="inlineStr">
        <is>
          <t>jolienqaq</t>
        </is>
      </c>
      <c r="S817" t="inlineStr">
        <is>
          <t>Part 3 | My Two Spy Daddies A heated moment with his husband turns into a mission-ending reveal: they work for opposite sides. 🔥 Full series link in bio. ✨ Download the ReelShort app. 👉 Copy the code 4958248 and search it. #MyTwoSpyDaddies #BLDrama #SpyRomance #ReelShort</t>
        </is>
      </c>
    </row>
    <row r="818" ht="25.5" customHeight="1">
      <c r="A818" t="inlineStr">
        <is>
          <t>7690882910366354718</t>
        </is>
      </c>
      <c r="B818" s="3">
        <v>46295.37013888889</v>
      </c>
      <c r="C818" t="inlineStr">
        <is>
          <t>magnoliaisabella64</t>
        </is>
      </c>
      <c r="D818" s="4">
        <v>46303</v>
      </c>
      <c r="E818" s="3">
        <v>46303.437210648146</v>
      </c>
      <c r="F818" s="2" t="str">
        <f>=HYPERLINK("https://www.tiktok.com/@magnoliaisabella64/video/7690882910366354718", "https://www.tiktok.com/@magnoliaisabella64/video/7690882910366354718")</f>
        <v>https://www.tiktok.com/@magnoliaisabella64/video/7690882910366354718</v>
      </c>
      <c r="G818">
        <v>1414</v>
      </c>
      <c r="H818">
        <v>27</v>
      </c>
      <c r="I818">
        <v>0</v>
      </c>
      <c r="J818">
        <v>13</v>
      </c>
      <c r="K818">
        <v>0</v>
      </c>
      <c r="L818" t="inlineStr">
        <is>
          <t>short-drama</t>
        </is>
      </c>
      <c r="M818" t="inlineStr">
        <is>
          <t>complete</t>
        </is>
      </c>
      <c r="N818"/>
      <c r="O818" t="inlineStr">
        <is>
          <t>SDRUN-20261008-102852</t>
        </is>
      </c>
      <c r="P818" s="3">
        <v>46303.546585648146</v>
      </c>
      <c r="Q818" t="inlineStr">
        <is>
          <t>SR-001527</t>
        </is>
      </c>
      <c r="R818" t="inlineStr">
        <is>
          <t>Pretty Boy Problems</t>
        </is>
      </c>
      <c r="S818" t="inlineStr">
        <is>
          <t>Part 3 | Bloodbound to You The Blood Lord is awake—and he knows the heir of House Lane. With weapons raised and buried memories returning, one forbidden command changes everything. ✨ Download the MoboReels app. 👉 Copy the code [4957188] and search it. #Drama #AIDrama #ShortDrama #VampireRomance #ForbiddenLove</t>
        </is>
      </c>
    </row>
    <row r="819" ht="25.5" customHeight="1">
      <c r="A819" t="inlineStr">
        <is>
          <t>7690522605681528077</t>
        </is>
      </c>
      <c r="B819" s="3">
        <v>46295.38958333333</v>
      </c>
      <c r="C819" t="inlineStr">
        <is>
          <t>lthung263</t>
        </is>
      </c>
      <c r="D819" s="4">
        <v>46303</v>
      </c>
      <c r="E819" s="3">
        <v>46303.437210648146</v>
      </c>
      <c r="F819" s="2" t="str">
        <f>=HYPERLINK("https://www.tiktok.com/@lthung263/video/7690522605681528077", "https://www.tiktok.com/@lthung263/video/7690522605681528077")</f>
        <v>https://www.tiktok.com/@lthung263/video/7690522605681528077</v>
      </c>
      <c r="G819">
        <v>2436</v>
      </c>
      <c r="H819">
        <v>39</v>
      </c>
      <c r="I819">
        <v>0</v>
      </c>
      <c r="J819">
        <v>7</v>
      </c>
      <c r="K819">
        <v>0</v>
      </c>
      <c r="L819" t="inlineStr">
        <is>
          <t>short-drama</t>
        </is>
      </c>
      <c r="M819" t="inlineStr">
        <is>
          <t>complete</t>
        </is>
      </c>
      <c r="N819"/>
      <c r="O819" t="inlineStr">
        <is>
          <t>SDRUN-20261008-102852</t>
        </is>
      </c>
      <c r="P819" s="3">
        <v>46303.546585648146</v>
      </c>
      <c r="Q819" t="inlineStr">
        <is>
          <t>SR-001528</t>
        </is>
      </c>
      <c r="R819" t="inlineStr">
        <is>
          <t>Flexlthung</t>
        </is>
      </c>
      <c r="S819" t="inlineStr">
        <is>
          <t>Part 3 | Eight Heirs for the Dragon King — She Is Carrying Eight Dragon Heirs Laura collapses at a royal banquet while her rivals mock her, only for the physician to reveal an impossible pregnancy. ✨ Download the ReelShort app. 👉 Copy the code [4803105] and search it. #Drama #AIDrama #ShortDrama #DragonRomance #RebirthDrama</t>
        </is>
      </c>
    </row>
    <row r="820" ht="25.5" customHeight="1">
      <c r="A820" t="inlineStr">
        <is>
          <t>7690838257864641823</t>
        </is>
      </c>
      <c r="B820" s="3">
        <v>46295.415972222225</v>
      </c>
      <c r="C820" t="inlineStr">
        <is>
          <t>hnlinhthng9678</t>
        </is>
      </c>
      <c r="D820" s="4">
        <v>46303</v>
      </c>
      <c r="E820" s="3">
        <v>46303.437210648146</v>
      </c>
      <c r="F820" s="2" t="str">
        <f>=HYPERLINK("https://www.tiktok.com/@hnlinhthng9678/video/7690838257864641823", "https://www.tiktok.com/@hnlinhthng9678/video/7690838257864641823")</f>
        <v>https://www.tiktok.com/@hnlinhthng9678/video/7690838257864641823</v>
      </c>
      <c r="G820">
        <v>135</v>
      </c>
      <c r="H820">
        <v>2</v>
      </c>
      <c r="I820">
        <v>0</v>
      </c>
      <c r="J820">
        <v>0</v>
      </c>
      <c r="K820">
        <v>0</v>
      </c>
      <c r="L820" t="inlineStr">
        <is>
          <t>short-drama</t>
        </is>
      </c>
      <c r="M820" t="inlineStr">
        <is>
          <t>complete</t>
        </is>
      </c>
      <c r="N820"/>
      <c r="O820" t="inlineStr">
        <is>
          <t>SDRUN-20261008-102852</t>
        </is>
      </c>
      <c r="P820" s="3">
        <v>46303.546585648146</v>
      </c>
      <c r="Q820" t="inlineStr">
        <is>
          <t>SR-001375</t>
        </is>
      </c>
      <c r="R820" t="inlineStr">
        <is>
          <t>NeonHlin</t>
        </is>
      </c>
      <c r="S820" t="inlineStr">
        <is>
          <t>Rejected Luna is His Fated Mate — EP3 Cole wants Nova to accept being his second Luna, but her answer destroys the future he planned for her. 🌟 Continue the story here 👉 Find the full series on “ReelShort” 🔍 Look up “4936530” ✨ #ShortDrama #ReelShort #DramaSeries</t>
        </is>
      </c>
    </row>
    <row r="821" ht="25.5" customHeight="1">
      <c r="A821" t="inlineStr">
        <is>
          <t>7690538034378362142</t>
        </is>
      </c>
      <c r="B821" s="3">
        <v>46295.43402777778</v>
      </c>
      <c r="C821" t="inlineStr">
        <is>
          <t>plottwistclips11</t>
        </is>
      </c>
      <c r="D821" s="4">
        <v>46303</v>
      </c>
      <c r="E821" s="3">
        <v>46303.437210648146</v>
      </c>
      <c r="F821" s="2" t="str">
        <f>=HYPERLINK("https://www.tiktok.com/@plottwistclips11/video/7690538034378362142", "https://www.tiktok.com/@plottwistclips11/video/7690538034378362142")</f>
        <v>https://www.tiktok.com/@plottwistclips11/video/7690538034378362142</v>
      </c>
      <c r="G821">
        <v>140</v>
      </c>
      <c r="H821">
        <v>2</v>
      </c>
      <c r="I821">
        <v>0</v>
      </c>
      <c r="J821">
        <v>0</v>
      </c>
      <c r="K821">
        <v>0</v>
      </c>
      <c r="L821" t="inlineStr">
        <is>
          <t>short-drama</t>
        </is>
      </c>
      <c r="M821" t="inlineStr">
        <is>
          <t>complete</t>
        </is>
      </c>
      <c r="N821"/>
      <c r="O821" t="inlineStr">
        <is>
          <t>SDRUN-20261008-102852</t>
        </is>
      </c>
      <c r="P821" s="3">
        <v>46303.546585648146</v>
      </c>
      <c r="Q821" t="inlineStr">
        <is>
          <t>SR-001529</t>
        </is>
      </c>
      <c r="R821" t="inlineStr">
        <is>
          <t>plottwistclips11</t>
        </is>
      </c>
      <c r="S821" t="inlineStr">
        <is>
          <t>The new favorite humiliates her in public while the triplets watch—and their silence hurts more than the attack. 😨🔥 🌟 Continue the story here 👉 Find the full series on “ReelShort” 🔍 Look up “4933978” ✨ #ShortDrama #JealousRival #BrokenTrust #ReelShort</t>
        </is>
      </c>
    </row>
    <row r="822" ht="25.5" customHeight="1">
      <c r="A822" t="inlineStr">
        <is>
          <t>7690493228100930846</t>
        </is>
      </c>
      <c r="B822" s="3">
        <v>46295.44236111111</v>
      </c>
      <c r="C822" t="inlineStr">
        <is>
          <t>shirley5278789</t>
        </is>
      </c>
      <c r="D822" s="4">
        <v>46303</v>
      </c>
      <c r="E822" s="3">
        <v>46303.437210648146</v>
      </c>
      <c r="F822" s="2" t="str">
        <f>=HYPERLINK("https://www.tiktok.com/@shirley5278789/video/7690493228100930846", "https://www.tiktok.com/@shirley5278789/video/7690493228100930846")</f>
        <v>https://www.tiktok.com/@shirley5278789/video/7690493228100930846</v>
      </c>
      <c r="G822">
        <v>17300</v>
      </c>
      <c r="H822">
        <v>133</v>
      </c>
      <c r="I822">
        <v>3</v>
      </c>
      <c r="J822">
        <v>15</v>
      </c>
      <c r="K822">
        <v>4</v>
      </c>
      <c r="L822" t="inlineStr">
        <is>
          <t>short-drama</t>
        </is>
      </c>
      <c r="M822" t="inlineStr">
        <is>
          <t>complete</t>
        </is>
      </c>
      <c r="N822"/>
      <c r="O822" t="inlineStr">
        <is>
          <t>SDRUN-20261008-102852</t>
        </is>
      </c>
      <c r="P822" s="3">
        <v>46303.546585648146</v>
      </c>
      <c r="Q822" t="inlineStr">
        <is>
          <t>SR-001530</t>
        </is>
      </c>
      <c r="R822" t="inlineStr">
        <is>
          <t>shirley5278789</t>
        </is>
      </c>
      <c r="S822" t="inlineStr">
        <is>
          <t>El Alfa percibe algo imposible en la nueva niñera de su hija y debe elegir entre sus sospechas y el vínculo que los une. ❤️‍🔥🐺 🌟 Continúa la historia aquí 👉 Encuentra la serie completa en “ReelShort” 🔍 Busca “4931565” ✨ #DramaCorto #RomanceAlfa #ParejasDestinadas #ReelShort</t>
        </is>
      </c>
    </row>
    <row r="823" ht="25.5" customHeight="1">
      <c r="A823" t="inlineStr">
        <is>
          <t>7690534469140352269</t>
        </is>
      </c>
      <c r="B823" s="3">
        <v>46295.464583333334</v>
      </c>
      <c r="C823" t="inlineStr">
        <is>
          <t>dramaclips0364</t>
        </is>
      </c>
      <c r="D823" s="4">
        <v>46303</v>
      </c>
      <c r="E823" s="3">
        <v>46303.437210648146</v>
      </c>
      <c r="F823" s="2" t="str">
        <f>=HYPERLINK("https://www.tiktok.com/@dramaclips0364/video/7690534469140352269", "https://www.tiktok.com/@dramaclips0364/video/7690534469140352269")</f>
        <v>https://www.tiktok.com/@dramaclips0364/video/7690534469140352269</v>
      </c>
      <c r="G823">
        <v>9932</v>
      </c>
      <c r="H823">
        <v>36</v>
      </c>
      <c r="I823">
        <v>2</v>
      </c>
      <c r="J823">
        <v>18</v>
      </c>
      <c r="K823">
        <v>5</v>
      </c>
      <c r="L823" t="inlineStr">
        <is>
          <t>short-drama</t>
        </is>
      </c>
      <c r="M823" t="inlineStr">
        <is>
          <t>complete</t>
        </is>
      </c>
      <c r="N823"/>
      <c r="O823" t="inlineStr">
        <is>
          <t>SDRUN-20261008-102852</t>
        </is>
      </c>
      <c r="P823" s="3">
        <v>46303.546585648146</v>
      </c>
      <c r="Q823" t="inlineStr">
        <is>
          <t>SR-001531</t>
        </is>
      </c>
      <c r="R823" t="inlineStr">
        <is>
          <t>dramaclips0364</t>
        </is>
      </c>
      <c r="S823" t="inlineStr">
        <is>
          <t>The cursed Alpha saves her from freezing, but the mark between them reveals a bond neither of them can escape. ❤️‍🔥🌕 🌟 Continue the story here 👉 Find the full series on “ReelShort” 🔍 Look up “4934003” ✨ #ShortDrama #MateBond #WerewolfRomance #ReelShort</t>
        </is>
      </c>
    </row>
    <row r="824" ht="25.5" customHeight="1">
      <c r="A824" t="inlineStr">
        <is>
          <t>7690872426611117343</t>
        </is>
      </c>
      <c r="B824" s="3">
        <v>46295.51736111111</v>
      </c>
      <c r="C824" t="inlineStr">
        <is>
          <t>hcngsn5459</t>
        </is>
      </c>
      <c r="D824" s="4">
        <v>46303</v>
      </c>
      <c r="E824" s="3">
        <v>46303.437210648146</v>
      </c>
      <c r="F824" s="2" t="str">
        <f>=HYPERLINK("https://www.tiktok.com/@hcngsn5459/video/7690872426611117343", "https://www.tiktok.com/@hcngsn5459/video/7690872426611117343")</f>
        <v>https://www.tiktok.com/@hcngsn5459/video/7690872426611117343</v>
      </c>
      <c r="G824">
        <v>753</v>
      </c>
      <c r="H824">
        <v>7</v>
      </c>
      <c r="I824">
        <v>0</v>
      </c>
      <c r="J824">
        <v>2</v>
      </c>
      <c r="K824">
        <v>0</v>
      </c>
      <c r="L824" t="inlineStr">
        <is>
          <t>short-drama</t>
        </is>
      </c>
      <c r="M824" t="inlineStr">
        <is>
          <t>complete</t>
        </is>
      </c>
      <c r="N824"/>
      <c r="O824" t="inlineStr">
        <is>
          <t>SDRUN-20261008-102852</t>
        </is>
      </c>
      <c r="P824" s="3">
        <v>46303.546585648146</v>
      </c>
      <c r="Q824" t="inlineStr">
        <is>
          <t>SR-001532</t>
        </is>
      </c>
      <c r="R824"/>
      <c r="S824" t="inlineStr">
        <is>
          <t>The Mafia Don Got the Wrong Wife, So I Ran Away Pregnant  💔 A mistaken bride, a dangerous Mafia Don, and a secret that could change everything. Download ReelShort and search 4932490 #drama#MafiaDon #SecretBaby #RomanceDrama</t>
        </is>
      </c>
    </row>
    <row r="825" ht="25.5" customHeight="1">
      <c r="A825" t="inlineStr">
        <is>
          <t>7690915803134266638</t>
        </is>
      </c>
      <c r="B825" s="3">
        <v>46295.60625</v>
      </c>
      <c r="C825" t="inlineStr">
        <is>
          <t>dramaflick00</t>
        </is>
      </c>
      <c r="D825" s="4">
        <v>46303</v>
      </c>
      <c r="E825" s="3">
        <v>46303.437210648146</v>
      </c>
      <c r="F825" s="2" t="str">
        <f>=HYPERLINK("https://www.tiktok.com/@dramaflick00/video/7690915803134266638", "https://www.tiktok.com/@dramaflick00/video/7690915803134266638")</f>
        <v>https://www.tiktok.com/@dramaflick00/video/7690915803134266638</v>
      </c>
      <c r="G825">
        <v>311</v>
      </c>
      <c r="H825">
        <v>12</v>
      </c>
      <c r="I825">
        <v>1</v>
      </c>
      <c r="J825">
        <v>3</v>
      </c>
      <c r="K825">
        <v>0</v>
      </c>
      <c r="L825" t="inlineStr">
        <is>
          <t>short-drama</t>
        </is>
      </c>
      <c r="M825" t="inlineStr">
        <is>
          <t>complete</t>
        </is>
      </c>
      <c r="N825"/>
      <c r="O825" t="inlineStr">
        <is>
          <t>SDRUN-20261008-102852</t>
        </is>
      </c>
      <c r="P825" s="3">
        <v>46303.546585648146</v>
      </c>
      <c r="Q825" t="inlineStr">
        <is>
          <t>SR-001443</t>
        </is>
      </c>
      <c r="R825" t="inlineStr">
        <is>
          <t>dramaflick00</t>
        </is>
      </c>
      <c r="S825" t="inlineStr">
        <is>
          <t>The Billionaire's Superhuman Maid — EP4 Just when it feels safe, the secret explodes. 🌟 Continue the story here 👉 Find the full series on “ReelShort” 🔍 Look up “4957251” ✨ #ReelShort #ShortDrama #SuperhumanMaid #BillionaireRomance</t>
        </is>
      </c>
    </row>
    <row r="826" ht="25.5" customHeight="1">
      <c r="A826" t="inlineStr">
        <is>
          <t>7691231648792251662</t>
        </is>
      </c>
      <c r="B826" s="3">
        <v>46295.65777777778</v>
      </c>
      <c r="C826" t="inlineStr">
        <is>
          <t>nobleltcpnj</t>
        </is>
      </c>
      <c r="D826" s="4">
        <v>46295</v>
      </c>
      <c r="E826" s="3">
        <v>46295.676087962966</v>
      </c>
      <c r="F826" s="2" t="str">
        <f>=HYPERLINK("https://www.tiktok.com/@nobleltcpnj/video/7691231648792251662", "https://www.tiktok.com/@nobleltcpnj/video/7691231648792251662")</f>
        <v>https://www.tiktok.com/@nobleltcpnj/video/7691231648792251662</v>
      </c>
      <c r="G826">
        <v>48</v>
      </c>
      <c r="H826"/>
      <c r="I826"/>
      <c r="J826"/>
      <c r="K826"/>
      <c r="L826" t="inlineStr">
        <is>
          <t>short-drama</t>
        </is>
      </c>
      <c r="M826" t="inlineStr">
        <is>
          <t>partial</t>
        </is>
      </c>
      <c r="N826" t="inlineStr">
        <is>
          <t>likes, comments, favorites, shares</t>
        </is>
      </c>
      <c r="O826" t="inlineStr">
        <is>
          <t>SDRUN-20260930-161303</t>
        </is>
      </c>
      <c r="P826" s="3">
        <v>46295.738969907405</v>
      </c>
      <c r="Q826"/>
      <c r="R826" t="inlineStr">
        <is>
          <t>Mouse glue trap</t>
        </is>
      </c>
      <c r="S826"/>
    </row>
    <row r="827" ht="25.5" customHeight="1">
      <c r="A827" t="inlineStr">
        <is>
          <t>7690876430766312735</t>
        </is>
      </c>
      <c r="B827" s="3">
        <v>46295.70972222222</v>
      </c>
      <c r="C827" t="inlineStr">
        <is>
          <t>hcngsn5459</t>
        </is>
      </c>
      <c r="D827" s="4">
        <v>46303</v>
      </c>
      <c r="E827" s="3">
        <v>46303.437210648146</v>
      </c>
      <c r="F827" s="2" t="str">
        <f>=HYPERLINK("https://www.tiktok.com/@hcngsn5459/video/7690876430766312735", "https://www.tiktok.com/@hcngsn5459/video/7690876430766312735")</f>
        <v>https://www.tiktok.com/@hcngsn5459/video/7690876430766312735</v>
      </c>
      <c r="G827">
        <v>258</v>
      </c>
      <c r="H827">
        <v>2</v>
      </c>
      <c r="I827">
        <v>0</v>
      </c>
      <c r="J827">
        <v>2</v>
      </c>
      <c r="K827">
        <v>2</v>
      </c>
      <c r="L827" t="inlineStr">
        <is>
          <t>short-drama</t>
        </is>
      </c>
      <c r="M827" t="inlineStr">
        <is>
          <t>complete</t>
        </is>
      </c>
      <c r="N827"/>
      <c r="O827" t="inlineStr">
        <is>
          <t>SDRUN-20261008-102852</t>
        </is>
      </c>
      <c r="P827" s="3">
        <v>46303.546585648146</v>
      </c>
      <c r="Q827" t="inlineStr">
        <is>
          <t>SR-001087</t>
        </is>
      </c>
      <c r="R827"/>
      <c r="S827" t="inlineStr">
        <is>
          <t>The Mafia Don Got the Wrong Wife, So I Ran Away Pregnant  🏃‍♀️ She ran from the Mafia Don, but can she keep her pregnancy a secret? Download ReelShort and search 4932490 #RunawayBride #MafiaLove #DramaTok#drama</t>
        </is>
      </c>
    </row>
    <row r="828" ht="25.5" customHeight="1">
      <c r="A828" t="inlineStr">
        <is>
          <t>7690875103646698765</t>
        </is>
      </c>
      <c r="B828" s="3">
        <v>46295.79791666667</v>
      </c>
      <c r="C828" t="inlineStr">
        <is>
          <t>gaylenepowers350</t>
        </is>
      </c>
      <c r="D828" s="4">
        <v>46303</v>
      </c>
      <c r="E828" s="3">
        <v>46303.437210648146</v>
      </c>
      <c r="F828" s="2" t="str">
        <f>=HYPERLINK("https://www.tiktok.com/@gaylenepowers350/video/7690875103646698765", "https://www.tiktok.com/@gaylenepowers350/video/7690875103646698765")</f>
        <v>https://www.tiktok.com/@gaylenepowers350/video/7690875103646698765</v>
      </c>
      <c r="G828">
        <v>187</v>
      </c>
      <c r="H828">
        <v>6</v>
      </c>
      <c r="I828">
        <v>0</v>
      </c>
      <c r="J828">
        <v>1</v>
      </c>
      <c r="K828">
        <v>0</v>
      </c>
      <c r="L828" t="inlineStr">
        <is>
          <t>short-drama</t>
        </is>
      </c>
      <c r="M828" t="inlineStr">
        <is>
          <t>complete</t>
        </is>
      </c>
      <c r="N828"/>
      <c r="O828" t="inlineStr">
        <is>
          <t>SDRUN-20261008-102852</t>
        </is>
      </c>
      <c r="P828" s="3">
        <v>46303.546585648146</v>
      </c>
      <c r="Q828" t="inlineStr">
        <is>
          <t>SR-001057</t>
        </is>
      </c>
      <c r="R828"/>
      <c r="S828" t="inlineStr">
        <is>
          <t>The Slum Girl Who Became a Billionaire’s Wife A dangerous allergy turns a tense encounter into a fight for the truth. ⚠️💊 Download ReelShort and search 4935898 🔎 #TheSlumGirlWhoBecameABillionairesWife #RomanceDrama #FamilySecrets #ReelShort</t>
        </is>
      </c>
    </row>
    <row r="829" ht="25.5" customHeight="1">
      <c r="A829" t="inlineStr">
        <is>
          <t>7690868245082934559</t>
        </is>
      </c>
      <c r="B829" s="3">
        <v>46295.80972222222</v>
      </c>
      <c r="C829" t="inlineStr">
        <is>
          <t>qqfqvkxrybkjkjnp20</t>
        </is>
      </c>
      <c r="D829" s="4">
        <v>46303</v>
      </c>
      <c r="E829" s="3">
        <v>46303.437210648146</v>
      </c>
      <c r="F829" s="2" t="str">
        <f>=HYPERLINK("https://www.tiktok.com/@qqfqvkxrybkjkjnp20/video/7690868245082934559", "https://www.tiktok.com/@qqfqvkxrybkjkjnp20/video/7690868245082934559")</f>
        <v>https://www.tiktok.com/@qqfqvkxrybkjkjnp20/video/7690868245082934559</v>
      </c>
      <c r="G829">
        <v>294</v>
      </c>
      <c r="H829">
        <v>2</v>
      </c>
      <c r="I829">
        <v>0</v>
      </c>
      <c r="J829">
        <v>0</v>
      </c>
      <c r="K829">
        <v>0</v>
      </c>
      <c r="L829" t="inlineStr">
        <is>
          <t>short-drama</t>
        </is>
      </c>
      <c r="M829" t="inlineStr">
        <is>
          <t>complete</t>
        </is>
      </c>
      <c r="N829"/>
      <c r="O829" t="inlineStr">
        <is>
          <t>SDRUN-20261008-102852</t>
        </is>
      </c>
      <c r="P829" s="3">
        <v>46303.546585648146</v>
      </c>
      <c r="Q829" t="inlineStr">
        <is>
          <t>SR-001135</t>
        </is>
      </c>
      <c r="R829" t="inlineStr">
        <is>
          <t>Velvet Temptations</t>
        </is>
      </c>
      <c r="S829" t="inlineStr">
        <is>
          <t>Part 1 | Crown of the Nile My Beggar Husband is the Pharaoh — Murdered by Her Sister She Wakes Five Years Earlier Merit is murdered by the sister who envies her false glory, regrets her first life, and wakes before the marriage choice that ruined them both. ✨ Download the ReelShort app. 👉 Copy the code [4957941] and search it. #Drama #AIDrama #ShortDrama #RoyalRomance #SecondChance</t>
        </is>
      </c>
    </row>
    <row r="830" ht="25.5" customHeight="1">
      <c r="A830" t="inlineStr">
        <is>
          <t>7690916094265101582</t>
        </is>
      </c>
      <c r="B830" s="3">
        <v>46295.819444444445</v>
      </c>
      <c r="C830" t="inlineStr">
        <is>
          <t>dramaflick00</t>
        </is>
      </c>
      <c r="D830" s="4">
        <v>46303</v>
      </c>
      <c r="E830" s="3">
        <v>46303.437210648146</v>
      </c>
      <c r="F830" s="2" t="str">
        <f>=HYPERLINK("https://www.tiktok.com/@dramaflick00/video/7690916094265101582", "https://www.tiktok.com/@dramaflick00/video/7690916094265101582")</f>
        <v>https://www.tiktok.com/@dramaflick00/video/7690916094265101582</v>
      </c>
      <c r="G830">
        <v>99</v>
      </c>
      <c r="H830">
        <v>3</v>
      </c>
      <c r="I830">
        <v>0</v>
      </c>
      <c r="J830">
        <v>0</v>
      </c>
      <c r="K830">
        <v>0</v>
      </c>
      <c r="L830" t="inlineStr">
        <is>
          <t>short-drama</t>
        </is>
      </c>
      <c r="M830" t="inlineStr">
        <is>
          <t>complete</t>
        </is>
      </c>
      <c r="N830"/>
      <c r="O830" t="inlineStr">
        <is>
          <t>SDRUN-20261008-102852</t>
        </is>
      </c>
      <c r="P830" s="3">
        <v>46303.546585648146</v>
      </c>
      <c r="Q830" t="inlineStr">
        <is>
          <t>SR-001444</t>
        </is>
      </c>
      <c r="R830" t="inlineStr">
        <is>
          <t>dramaflick00</t>
        </is>
      </c>
      <c r="S830" t="inlineStr">
        <is>
          <t>The Billionaire's Superhuman Maid — EP5 Love, betrayal, and one impossible decision. 🌟 Continue the story here 👉 Find the full series on “ReelShort” 🔍 Look up “4957251” ✨ #ReelShort #ShortDrama #SuperhumanMaid #BillionaireRomance</t>
        </is>
      </c>
    </row>
    <row r="831" ht="25.5" customHeight="1">
      <c r="A831" t="inlineStr">
        <is>
          <t>7690776112636415246</t>
        </is>
      </c>
      <c r="B831" s="3">
        <v>46295.822222222225</v>
      </c>
      <c r="C831" t="inlineStr">
        <is>
          <t>nobleltcpnj</t>
        </is>
      </c>
      <c r="D831" s="4">
        <v>46303</v>
      </c>
      <c r="E831" s="3">
        <v>46303.437210648146</v>
      </c>
      <c r="F831" s="2" t="str">
        <f>=HYPERLINK("https://www.tiktok.com/@nobleltcpnj/video/7690776112636415246", "https://www.tiktok.com/@nobleltcpnj/video/7690776112636415246")</f>
        <v>https://www.tiktok.com/@nobleltcpnj/video/7690776112636415246</v>
      </c>
      <c r="G831">
        <v>772</v>
      </c>
      <c r="H831">
        <v>7</v>
      </c>
      <c r="I831">
        <v>0</v>
      </c>
      <c r="J831">
        <v>1</v>
      </c>
      <c r="K831">
        <v>0</v>
      </c>
      <c r="L831" t="inlineStr">
        <is>
          <t>short-drama</t>
        </is>
      </c>
      <c r="M831" t="inlineStr">
        <is>
          <t>complete</t>
        </is>
      </c>
      <c r="N831"/>
      <c r="O831" t="inlineStr">
        <is>
          <t>SDRUN-20261008-102852</t>
        </is>
      </c>
      <c r="P831" s="3">
        <v>46303.546585648146</v>
      </c>
      <c r="Q831" t="inlineStr">
        <is>
          <t>SR-001111</t>
        </is>
      </c>
      <c r="R831" t="inlineStr">
        <is>
          <t>Mouse glue trap</t>
        </is>
      </c>
      <c r="S831" t="inlineStr">
        <is>
          <t>Part 1 | Betrayed and Poisoned by Her Fiancé (The Revenant’s Vow: Shattered Crown) Astrid catches her fiancé with her closest friend and discovers he only wants the power of her royal bloodline. To protect his claim to the throne, he decides she must die. ✨ Download the ReelShort app.   👉 Copy the code [4932324] and search it. #Drama #AIDrama #ShortDrama #RoyalBetrayal #RevengeDrama</t>
        </is>
      </c>
    </row>
    <row r="832" ht="25.5" customHeight="1">
      <c r="A832" t="inlineStr">
        <is>
          <t>7690516330923052301</t>
        </is>
      </c>
      <c r="B832" s="3">
        <v>46295.83194444444</v>
      </c>
      <c r="C832" t="inlineStr">
        <is>
          <t>ngphnggiang40</t>
        </is>
      </c>
      <c r="D832" s="4">
        <v>46303</v>
      </c>
      <c r="E832" s="3">
        <v>46303.437210648146</v>
      </c>
      <c r="F832" s="2" t="str">
        <f>=HYPERLINK("https://www.tiktok.com/@ngphnggiang40/video/7690516330923052301", "https://www.tiktok.com/@ngphnggiang40/video/7690516330923052301")</f>
        <v>https://www.tiktok.com/@ngphnggiang40/video/7690516330923052301</v>
      </c>
      <c r="G832">
        <v>477</v>
      </c>
      <c r="H832">
        <v>5</v>
      </c>
      <c r="I832">
        <v>0</v>
      </c>
      <c r="J832">
        <v>0</v>
      </c>
      <c r="K832">
        <v>0</v>
      </c>
      <c r="L832" t="inlineStr">
        <is>
          <t>short-drama</t>
        </is>
      </c>
      <c r="M832" t="inlineStr">
        <is>
          <t>complete</t>
        </is>
      </c>
      <c r="N832"/>
      <c r="O832" t="inlineStr">
        <is>
          <t>SDRUN-20261008-102852</t>
        </is>
      </c>
      <c r="P832" s="3">
        <v>46303.546585648146</v>
      </c>
      <c r="Q832" t="inlineStr">
        <is>
          <t>SR-001031</t>
        </is>
      </c>
      <c r="R832" t="inlineStr">
        <is>
          <t>VoidFaic</t>
        </is>
      </c>
      <c r="S832" t="inlineStr">
        <is>
          <t>Part 1 | Apocalypse Siege King of the Awakened After losing their parents in the apocalypse, Maya learns that Caleb carries the forbidden Dominion gene and must keep him hidden. ✨ Download the ReelShort app. 👉 Copy the code [4929370] and search it. #Drama #AIDrama #ShortDrama #ApocalypseDrama #SuperpowerDrama</t>
        </is>
      </c>
    </row>
    <row r="833" ht="25.5" customHeight="1">
      <c r="A833" t="inlineStr">
        <is>
          <t>7691243805395160334</t>
        </is>
      </c>
      <c r="B833" s="3">
        <v>46295.833333333336</v>
      </c>
      <c r="C833" t="inlineStr">
        <is>
          <t>dramadetour0</t>
        </is>
      </c>
      <c r="D833" s="4">
        <v>46303</v>
      </c>
      <c r="E833" s="3">
        <v>46303.437210648146</v>
      </c>
      <c r="F833" s="2" t="str">
        <f>=HYPERLINK("https://www.tiktok.com/@dramadetour0/video/7691243805395160334", "https://www.tiktok.com/@dramadetour0/video/7691243805395160334")</f>
        <v>https://www.tiktok.com/@dramadetour0/video/7691243805395160334</v>
      </c>
      <c r="G833">
        <v>1814</v>
      </c>
      <c r="H833">
        <v>59</v>
      </c>
      <c r="I833">
        <v>0</v>
      </c>
      <c r="J833">
        <v>18</v>
      </c>
      <c r="K833">
        <v>1</v>
      </c>
      <c r="L833" t="inlineStr">
        <is>
          <t>short-drama</t>
        </is>
      </c>
      <c r="M833" t="inlineStr">
        <is>
          <t>complete</t>
        </is>
      </c>
      <c r="N833"/>
      <c r="O833" t="inlineStr">
        <is>
          <t>SDRUN-20261008-102852</t>
        </is>
      </c>
      <c r="P833" s="3">
        <v>46303.546585648146</v>
      </c>
      <c r="Q833" t="inlineStr">
        <is>
          <t>SR-000963</t>
        </is>
      </c>
      <c r="R833" t="inlineStr">
        <is>
          <t>dramadetour0</t>
        </is>
      </c>
      <c r="S833" t="inlineStr">
        <is>
          <t xml:space="preserve">The Weakest Orange Cat Is the Strongest Golden Tiger — They see a helpless orange cat and a valley full of treasure. They have no idea whose daughter they are threatening. 🎬 Full episode link in bio 🔎 Or search for 4982564 in the ReelShort app. #drama #shortdrama #dramaseries #HiddenIdentity #catsoftiktok </t>
        </is>
      </c>
    </row>
    <row r="834" ht="25.5" customHeight="1">
      <c r="A834" t="inlineStr">
        <is>
          <t>7690887660277107981</t>
        </is>
      </c>
      <c r="B834" s="3">
        <v>46295.83472222222</v>
      </c>
      <c r="C834" t="inlineStr">
        <is>
          <t>mochiclips55</t>
        </is>
      </c>
      <c r="D834" s="4">
        <v>46303</v>
      </c>
      <c r="E834" s="3">
        <v>46303.437210648146</v>
      </c>
      <c r="F834" s="2" t="str">
        <f>=HYPERLINK("https://www.tiktok.com/@mochiclips55/video/7690887660277107981", "https://www.tiktok.com/@mochiclips55/video/7690887660277107981")</f>
        <v>https://www.tiktok.com/@mochiclips55/video/7690887660277107981</v>
      </c>
      <c r="G834">
        <v>57</v>
      </c>
      <c r="H834">
        <v>1</v>
      </c>
      <c r="I834">
        <v>0</v>
      </c>
      <c r="J834">
        <v>1</v>
      </c>
      <c r="K834">
        <v>0</v>
      </c>
      <c r="L834" t="inlineStr">
        <is>
          <t>short-drama</t>
        </is>
      </c>
      <c r="M834" t="inlineStr">
        <is>
          <t>complete</t>
        </is>
      </c>
      <c r="N834"/>
      <c r="O834" t="inlineStr">
        <is>
          <t>SDRUN-20261008-102852</t>
        </is>
      </c>
      <c r="P834" s="3">
        <v>46303.546585648146</v>
      </c>
      <c r="Q834" t="inlineStr">
        <is>
          <t>SR-001395</t>
        </is>
      </c>
      <c r="R834" t="inlineStr">
        <is>
          <t>mochiclips55</t>
        </is>
      </c>
      <c r="S834" t="inlineStr">
        <is>
          <t>Never Fall Alone — EP1 A gifted diver mistakes a younger athlete for someone else during one reckless night. 🌟 Continue the story here 👉 Find the full series on “ReelShort” 🔍 Search “Never Fall Alone” ✨ #BLDrama #ReelShort #DramaSeries</t>
        </is>
      </c>
    </row>
    <row r="835" ht="25.5" customHeight="1">
      <c r="A835" t="inlineStr">
        <is>
          <t>7691245825762037006</t>
        </is>
      </c>
      <c r="B835" s="3">
        <v>46295.83819444444</v>
      </c>
      <c r="C835" t="inlineStr">
        <is>
          <t>apdt6w97o2pk</t>
        </is>
      </c>
      <c r="D835" s="4">
        <v>46303</v>
      </c>
      <c r="E835" s="3">
        <v>46303.773518518516</v>
      </c>
      <c r="F835" s="2" t="str">
        <f>=HYPERLINK("https://www.tiktok.com/@apdt6w97o2pk/video/7691245825762037006", "https://www.tiktok.com/@apdt6w97o2pk/video/7691245825762037006")</f>
        <v>https://www.tiktok.com/@apdt6w97o2pk/video/7691245825762037006</v>
      </c>
      <c r="G835">
        <v>449</v>
      </c>
      <c r="H835">
        <v>4</v>
      </c>
      <c r="I835">
        <v>0</v>
      </c>
      <c r="J835">
        <v>0</v>
      </c>
      <c r="K835">
        <v>0</v>
      </c>
      <c r="L835" t="inlineStr">
        <is>
          <t>short-drama</t>
        </is>
      </c>
      <c r="M835" t="inlineStr">
        <is>
          <t>complete</t>
        </is>
      </c>
      <c r="N835"/>
      <c r="O835" t="inlineStr">
        <is>
          <t>e8723e7c-3d74-4646-9e84-53ccfd1ab294</t>
        </is>
      </c>
      <c r="P835" s="3">
        <v>46303.775625</v>
      </c>
      <c r="Q835" t="inlineStr">
        <is>
          <t>SR-001183</t>
        </is>
      </c>
      <c r="R835"/>
      <c r="S835" t="inlineStr">
        <is>
          <t>He Left Me at the Altar, So I Married the Man Above Him He walks away from the altar even after her ultimatum. Will she really wait for him? 💔 ✨ Download ReelShort. Copy code 4964931 and search it. #LeftAtTheAltar #WeddingBetrayal #RevengeRomance #ShortDrama</t>
        </is>
      </c>
    </row>
    <row r="836" ht="25.5" customHeight="1">
      <c r="A836" t="inlineStr">
        <is>
          <t>7690488823393930509</t>
        </is>
      </c>
      <c r="B836" s="3">
        <v>46295.84305555555</v>
      </c>
      <c r="C836" t="inlineStr">
        <is>
          <t>dramavault163</t>
        </is>
      </c>
      <c r="D836" s="4">
        <v>46303</v>
      </c>
      <c r="E836" s="3">
        <v>46303.437210648146</v>
      </c>
      <c r="F836" s="2" t="str">
        <f>=HYPERLINK("https://www.tiktok.com/@dramavault163/video/7690488823393930509", "https://www.tiktok.com/@dramavault163/video/7690488823393930509")</f>
        <v>https://www.tiktok.com/@dramavault163/video/7690488823393930509</v>
      </c>
      <c r="G836">
        <v>2081</v>
      </c>
      <c r="H836">
        <v>11</v>
      </c>
      <c r="I836">
        <v>0</v>
      </c>
      <c r="J836">
        <v>5</v>
      </c>
      <c r="K836">
        <v>0</v>
      </c>
      <c r="L836" t="inlineStr">
        <is>
          <t>short-drama</t>
        </is>
      </c>
      <c r="M836" t="inlineStr">
        <is>
          <t>complete</t>
        </is>
      </c>
      <c r="N836"/>
      <c r="O836" t="inlineStr">
        <is>
          <t>SDRUN-20261008-102852</t>
        </is>
      </c>
      <c r="P836" s="3">
        <v>46303.546585648146</v>
      </c>
      <c r="Q836" t="inlineStr">
        <is>
          <t>SR-001533</t>
        </is>
      </c>
      <c r="R836" t="inlineStr">
        <is>
          <t>dramavault163</t>
        </is>
      </c>
      <c r="S836" t="inlineStr">
        <is>
          <t>Just when her attackers think no one is coming, the billionaire arrives and makes them regret ever touching his daughter. 😤🔥 🌟 Continue the story here 👉 Find the full series on “ReelShort” 🔍 Look up “4932750” ✨ #ShortDrama #ProtectiveFather #RevengeDrama #ReelShort</t>
        </is>
      </c>
    </row>
    <row r="837" ht="25.5" customHeight="1">
      <c r="A837" t="inlineStr">
        <is>
          <t>7690538788346465550</t>
        </is>
      </c>
      <c r="B837" s="3">
        <v>46295.850694444445</v>
      </c>
      <c r="C837" t="inlineStr">
        <is>
          <t>dramaexpedition</t>
        </is>
      </c>
      <c r="D837" s="4">
        <v>46303</v>
      </c>
      <c r="E837" s="3">
        <v>46303.437210648146</v>
      </c>
      <c r="F837" s="2" t="str">
        <f>=HYPERLINK("https://www.tiktok.com/@dramaexpedition/video/7690538788346465550", "https://www.tiktok.com/@dramaexpedition/video/7690538788346465550")</f>
        <v>https://www.tiktok.com/@dramaexpedition/video/7690538788346465550</v>
      </c>
      <c r="G837">
        <v>151</v>
      </c>
      <c r="H837">
        <v>1</v>
      </c>
      <c r="I837">
        <v>0</v>
      </c>
      <c r="J837">
        <v>0</v>
      </c>
      <c r="K837">
        <v>0</v>
      </c>
      <c r="L837" t="inlineStr">
        <is>
          <t>short-drama</t>
        </is>
      </c>
      <c r="M837" t="inlineStr">
        <is>
          <t>complete</t>
        </is>
      </c>
      <c r="N837"/>
      <c r="O837" t="inlineStr">
        <is>
          <t>SDRUN-20261008-102852</t>
        </is>
      </c>
      <c r="P837" s="3">
        <v>46303.546585648146</v>
      </c>
      <c r="Q837" t="inlineStr">
        <is>
          <t>SR-000843</t>
        </is>
      </c>
      <c r="R837" t="inlineStr">
        <is>
          <t>dramaexpedition</t>
        </is>
      </c>
      <c r="S837" t="inlineStr">
        <is>
          <t>part 1 | The Husband She Took for Granted A doctor's family call interrupts his breakthrough. Watch on ReelShort. Search code 4933308. https://reelslink.com/cps/i3dj2y #drama #shortdrama #aidrama #romancedrama #fyp</t>
        </is>
      </c>
    </row>
    <row r="838" ht="25.5" customHeight="1">
      <c r="A838" t="inlineStr">
        <is>
          <t>7690911205417962783</t>
        </is>
      </c>
      <c r="B838" s="3">
        <v>46295.854166666664</v>
      </c>
      <c r="C838" t="inlineStr">
        <is>
          <t>jolienqaq</t>
        </is>
      </c>
      <c r="D838" s="4">
        <v>46303</v>
      </c>
      <c r="E838" s="3">
        <v>46303.437210648146</v>
      </c>
      <c r="F838" s="2" t="str">
        <f>=HYPERLINK("https://www.tiktok.com/@jolienqaq/video/7690911205417962783", "https://www.tiktok.com/@jolienqaq/video/7690911205417962783")</f>
        <v>https://www.tiktok.com/@jolienqaq/video/7690911205417962783</v>
      </c>
      <c r="G838">
        <v>1390</v>
      </c>
      <c r="H838">
        <v>43</v>
      </c>
      <c r="I838">
        <v>0</v>
      </c>
      <c r="J838">
        <v>19</v>
      </c>
      <c r="K838">
        <v>0</v>
      </c>
      <c r="L838" t="inlineStr">
        <is>
          <t>short-drama</t>
        </is>
      </c>
      <c r="M838" t="inlineStr">
        <is>
          <t>complete</t>
        </is>
      </c>
      <c r="N838"/>
      <c r="O838" t="inlineStr">
        <is>
          <t>SDRUN-20261008-102852</t>
        </is>
      </c>
      <c r="P838" s="3">
        <v>46303.546585648146</v>
      </c>
      <c r="Q838" t="inlineStr">
        <is>
          <t>SR-000887</t>
        </is>
      </c>
      <c r="R838" t="inlineStr">
        <is>
          <t>jolienqaq</t>
        </is>
      </c>
      <c r="S838" t="inlineStr">
        <is>
          <t>Part 1 | The Double Life of My Mafia Husband At a funeral, a stranger steps in and calls him “my husband” to save him. 💍 Full series link in bio. ✨ Download the ReelShort app. 👉 Copy the code 4961621 and search it. #TheDoubleLifeOfMyMafiaHusband #BLDrama #MafiaRomance #ReelShort</t>
        </is>
      </c>
    </row>
    <row r="839" ht="25.5" customHeight="1">
      <c r="A839" t="inlineStr">
        <is>
          <t>7690511895450717454</t>
        </is>
      </c>
      <c r="B839" s="3">
        <v>46295.85833333333</v>
      </c>
      <c r="C839" t="inlineStr">
        <is>
          <t>sofiblmoments</t>
        </is>
      </c>
      <c r="D839" s="4">
        <v>46303</v>
      </c>
      <c r="E839" s="3">
        <v>46303.437210648146</v>
      </c>
      <c r="F839" s="2" t="str">
        <f>=HYPERLINK("https://www.tiktok.com/@sofiblmoments/video/7690511895450717454", "https://www.tiktok.com/@sofiblmoments/video/7690511895450717454")</f>
        <v>https://www.tiktok.com/@sofiblmoments/video/7690511895450717454</v>
      </c>
      <c r="G839">
        <v>150</v>
      </c>
      <c r="H839">
        <v>4</v>
      </c>
      <c r="I839">
        <v>0</v>
      </c>
      <c r="J839">
        <v>1</v>
      </c>
      <c r="K839">
        <v>0</v>
      </c>
      <c r="L839" t="inlineStr">
        <is>
          <t>short-drama</t>
        </is>
      </c>
      <c r="M839" t="inlineStr">
        <is>
          <t>complete</t>
        </is>
      </c>
      <c r="N839"/>
      <c r="O839" t="inlineStr">
        <is>
          <t>SDRUN-20261008-102852</t>
        </is>
      </c>
      <c r="P839" s="3">
        <v>46303.546585648146</v>
      </c>
      <c r="Q839" t="inlineStr">
        <is>
          <t>SR-001473</t>
        </is>
      </c>
      <c r="R839" t="inlineStr">
        <is>
          <t>sofiblmoments</t>
        </is>
      </c>
      <c r="S839" t="inlineStr">
        <is>
          <t>An injured Omega wakes beneath the gaze of a ruthless officer—and one command changes both of their lives. 🖤🐺 🌟 Continue the story here 👉 Find the full series on “ReelShort” 🔍 Look up “4825124” ✨ #BLDrama #OmegaVerse #AlphaOmega #ReelShort</t>
        </is>
      </c>
    </row>
    <row r="840" ht="25.5" customHeight="1">
      <c r="A840" t="inlineStr">
        <is>
          <t>7690838086997069086</t>
        </is>
      </c>
      <c r="B840" s="3">
        <v>46295.950694444444</v>
      </c>
      <c r="C840" t="inlineStr">
        <is>
          <t>hnlinhthng9678</t>
        </is>
      </c>
      <c r="D840" s="4">
        <v>46303</v>
      </c>
      <c r="E840" s="3">
        <v>46303.437210648146</v>
      </c>
      <c r="F840" s="2" t="str">
        <f>=HYPERLINK("https://www.tiktok.com/@hnlinhthng9678/video/7690838086997069086", "https://www.tiktok.com/@hnlinhthng9678/video/7690838086997069086")</f>
        <v>https://www.tiktok.com/@hnlinhthng9678/video/7690838086997069086</v>
      </c>
      <c r="G840">
        <v>1215</v>
      </c>
      <c r="H840">
        <v>7</v>
      </c>
      <c r="I840">
        <v>0</v>
      </c>
      <c r="J840">
        <v>2</v>
      </c>
      <c r="K840">
        <v>0</v>
      </c>
      <c r="L840" t="inlineStr">
        <is>
          <t>short-drama</t>
        </is>
      </c>
      <c r="M840" t="inlineStr">
        <is>
          <t>complete</t>
        </is>
      </c>
      <c r="N840"/>
      <c r="O840" t="inlineStr">
        <is>
          <t>SDRUN-20261008-102852</t>
        </is>
      </c>
      <c r="P840" s="3">
        <v>46303.546585648146</v>
      </c>
      <c r="Q840" t="inlineStr">
        <is>
          <t>SR-001377</t>
        </is>
      </c>
      <c r="R840" t="inlineStr">
        <is>
          <t>NeonHlin</t>
        </is>
      </c>
      <c r="S840" t="inlineStr">
        <is>
          <t>Rejected Luna is His Fated Mate — EP4 Nova accepts Ronan’s unexpected offer, never realizing the feared Alpha King has loved her for twenty years. 🌟 Continue the story here 👉 Find the full series on “ReelShort” 🔍 Look up “4936530” ✨ #ShortDrama #ReelShort #DramaSerie</t>
        </is>
      </c>
    </row>
    <row r="841" ht="25.5" customHeight="1">
      <c r="A841" t="inlineStr">
        <is>
          <t>7690885428924173599</t>
        </is>
      </c>
      <c r="B841" s="3">
        <v>46295.95416666667</v>
      </c>
      <c r="C841" t="inlineStr">
        <is>
          <t>magnoliaisabella64</t>
        </is>
      </c>
      <c r="D841" s="4">
        <v>46303</v>
      </c>
      <c r="E841" s="3">
        <v>46303.437210648146</v>
      </c>
      <c r="F841" s="2" t="str">
        <f>=HYPERLINK("https://www.tiktok.com/@magnoliaisabella64/video/7690885428924173599", "https://www.tiktok.com/@magnoliaisabella64/video/7690885428924173599")</f>
        <v>https://www.tiktok.com/@magnoliaisabella64/video/7690885428924173599</v>
      </c>
      <c r="G841">
        <v>436</v>
      </c>
      <c r="H841">
        <v>6</v>
      </c>
      <c r="I841">
        <v>0</v>
      </c>
      <c r="J841">
        <v>5</v>
      </c>
      <c r="K841">
        <v>0</v>
      </c>
      <c r="L841" t="inlineStr">
        <is>
          <t>short-drama</t>
        </is>
      </c>
      <c r="M841" t="inlineStr">
        <is>
          <t>complete</t>
        </is>
      </c>
      <c r="N841"/>
      <c r="O841" t="inlineStr">
        <is>
          <t>SDRUN-20261008-102852</t>
        </is>
      </c>
      <c r="P841" s="3">
        <v>46303.546585648146</v>
      </c>
      <c r="Q841" t="inlineStr">
        <is>
          <t>SR-001159</t>
        </is>
      </c>
      <c r="R841" t="inlineStr">
        <is>
          <t>Pretty Boy Problems</t>
        </is>
      </c>
      <c r="S841" t="inlineStr">
        <is>
          <t>Part 1 | Paladin Betrays God for the Wolf The accused werewolf claims his clan was framed—and reveals that the real killer wore the Holy Temple’s armor. Now Leon must choose between unquestioning faith and the truth behind his family’s massacre. ✨ Download the ReelShort app. 👉 Copy the code [4932398] and search it. #Drama #AIDrama #ShortDrama #WerewolfDrama #FantasyDrama</t>
        </is>
      </c>
    </row>
    <row r="842" ht="25.5" customHeight="1">
      <c r="A842" t="inlineStr">
        <is>
          <t>7690520763731954974</t>
        </is>
      </c>
      <c r="B842" s="3">
        <v>46295.96388888889</v>
      </c>
      <c r="C842" t="inlineStr">
        <is>
          <t>shirley5278789</t>
        </is>
      </c>
      <c r="D842" s="4">
        <v>46303</v>
      </c>
      <c r="E842" s="3">
        <v>46303.437210648146</v>
      </c>
      <c r="F842" s="2" t="str">
        <f>=HYPERLINK("https://www.tiktok.com/@shirley5278789/video/7690520763731954974", "https://www.tiktok.com/@shirley5278789/video/7690520763731954974")</f>
        <v>https://www.tiktok.com/@shirley5278789/video/7690520763731954974</v>
      </c>
      <c r="G842">
        <v>4050</v>
      </c>
      <c r="H842">
        <v>10</v>
      </c>
      <c r="I842">
        <v>0</v>
      </c>
      <c r="J842">
        <v>5</v>
      </c>
      <c r="K842">
        <v>2</v>
      </c>
      <c r="L842" t="inlineStr">
        <is>
          <t>short-drama</t>
        </is>
      </c>
      <c r="M842" t="inlineStr">
        <is>
          <t>complete</t>
        </is>
      </c>
      <c r="N842"/>
      <c r="O842" t="inlineStr">
        <is>
          <t>SDRUN-20261008-102852</t>
        </is>
      </c>
      <c r="P842" s="3">
        <v>46303.546585648146</v>
      </c>
      <c r="Q842" t="inlineStr">
        <is>
          <t>SR-001269</t>
        </is>
      </c>
      <c r="R842" t="inlineStr">
        <is>
          <t>shirley5278789</t>
        </is>
      </c>
      <c r="S842" t="inlineStr">
        <is>
          <t>Rompe una sola regla en este hospital embrujado y morirás al instante. Pero la advertencia sobre lo que se esconde debajo de la cama es aún peor. 😨🏥 🌟 Continúa la historia aquí 👉 Encuentra la serie completa en “ReelShort” 🔍 Busca el código “4931710” ✨ #Drama #DramaCorto #Terror #Misterio #ReelShort</t>
        </is>
      </c>
    </row>
    <row r="843" ht="25.5" customHeight="1">
      <c r="A843" t="inlineStr">
        <is>
          <t>7690534935987277070</t>
        </is>
      </c>
      <c r="B843" s="3">
        <v>46295.96597222222</v>
      </c>
      <c r="C843" t="inlineStr">
        <is>
          <t>dramaclips0364</t>
        </is>
      </c>
      <c r="D843" s="4">
        <v>46303</v>
      </c>
      <c r="E843" s="3">
        <v>46303.437210648146</v>
      </c>
      <c r="F843" s="2" t="str">
        <f>=HYPERLINK("https://www.tiktok.com/@dramaclips0364/video/7690534935987277070", "https://www.tiktok.com/@dramaclips0364/video/7690534935987277070")</f>
        <v>https://www.tiktok.com/@dramaclips0364/video/7690534935987277070</v>
      </c>
      <c r="G843">
        <v>2302</v>
      </c>
      <c r="H843">
        <v>8</v>
      </c>
      <c r="I843">
        <v>0</v>
      </c>
      <c r="J843">
        <v>3</v>
      </c>
      <c r="K843">
        <v>1</v>
      </c>
      <c r="L843" t="inlineStr">
        <is>
          <t>short-drama</t>
        </is>
      </c>
      <c r="M843" t="inlineStr">
        <is>
          <t>complete</t>
        </is>
      </c>
      <c r="N843"/>
      <c r="O843" t="inlineStr">
        <is>
          <t>SDRUN-20261008-102852</t>
        </is>
      </c>
      <c r="P843" s="3">
        <v>46303.546585648146</v>
      </c>
      <c r="Q843" t="inlineStr">
        <is>
          <t>SR-001311</t>
        </is>
      </c>
      <c r="R843" t="inlineStr">
        <is>
          <t>dramaclips0364</t>
        </is>
      </c>
      <c r="S843" t="inlineStr">
        <is>
          <t>She expected a monster, but his wounded daughter shows her the lonely family hidden behind the curse. 👧🖤 🌟 Continue the story here 👉 Find the full series on “ReelShort” 🔍 Look up “4934003” ✨ #ShortDrama #AlphaDaddy #UnexpectedFamily #ReelShort</t>
        </is>
      </c>
    </row>
    <row r="844" ht="25.5" customHeight="1">
      <c r="A844" t="inlineStr">
        <is>
          <t>7690877823300422926</t>
        </is>
      </c>
      <c r="B844" s="3">
        <v>46295.97152777778</v>
      </c>
      <c r="C844" t="inlineStr">
        <is>
          <t>jazlynnayeli6</t>
        </is>
      </c>
      <c r="D844" s="4">
        <v>46303</v>
      </c>
      <c r="E844" s="3">
        <v>46303.437210648146</v>
      </c>
      <c r="F844" s="2" t="str">
        <f>=HYPERLINK("https://www.tiktok.com/@jazlynnayeli6/video/7690877823300422926", "https://www.tiktok.com/@jazlynnayeli6/video/7690877823300422926")</f>
        <v>https://www.tiktok.com/@jazlynnayeli6/video/7690877823300422926</v>
      </c>
      <c r="G844">
        <v>211</v>
      </c>
      <c r="H844">
        <v>0</v>
      </c>
      <c r="I844">
        <v>0</v>
      </c>
      <c r="J844">
        <v>2</v>
      </c>
      <c r="K844">
        <v>0</v>
      </c>
      <c r="L844" t="inlineStr">
        <is>
          <t>short-drama</t>
        </is>
      </c>
      <c r="M844" t="inlineStr">
        <is>
          <t>complete</t>
        </is>
      </c>
      <c r="N844"/>
      <c r="O844" t="inlineStr">
        <is>
          <t>SDRUN-20261008-102852</t>
        </is>
      </c>
      <c r="P844" s="3">
        <v>46303.546585648146</v>
      </c>
      <c r="Q844" t="inlineStr">
        <is>
          <t>SR-001006</t>
        </is>
      </c>
      <c r="R844"/>
      <c r="S844" t="inlineStr">
        <is>
          <t>Daughter of the Four Norse God-Kings A father’s favoritism pushes one daughter aside—and the consequences become impossible to ignore. 💔⚡ Download ReelShort and search 4934895 🔎 #DaughterOfTheFourNorseGodKings #NorseMythology #FamilyDrama #ReelShort</t>
        </is>
      </c>
    </row>
    <row r="845" ht="25.5" customHeight="1">
      <c r="A845" t="inlineStr">
        <is>
          <t>7690871183511670030</t>
        </is>
      </c>
      <c r="B845" s="3">
        <v>46295.97222222222</v>
      </c>
      <c r="C845" t="inlineStr">
        <is>
          <t>amariari11</t>
        </is>
      </c>
      <c r="D845" s="4">
        <v>46303</v>
      </c>
      <c r="E845" s="3">
        <v>46303.437210648146</v>
      </c>
      <c r="F845" s="2" t="str">
        <f>=HYPERLINK("https://www.tiktok.com/@amariari11/video/7690871183511670030", "https://www.tiktok.com/@amariari11/video/7690871183511670030")</f>
        <v>https://www.tiktok.com/@amariari11/video/7690871183511670030</v>
      </c>
      <c r="G845">
        <v>27</v>
      </c>
      <c r="H845">
        <v>0</v>
      </c>
      <c r="I845">
        <v>0</v>
      </c>
      <c r="J845">
        <v>0</v>
      </c>
      <c r="K845">
        <v>0</v>
      </c>
      <c r="L845" t="inlineStr">
        <is>
          <t>short-drama</t>
        </is>
      </c>
      <c r="M845" t="inlineStr">
        <is>
          <t>complete</t>
        </is>
      </c>
      <c r="N845"/>
      <c r="O845" t="inlineStr">
        <is>
          <t>SDRUN-20261008-102852</t>
        </is>
      </c>
      <c r="P845" s="3">
        <v>46303.546585648146</v>
      </c>
      <c r="Q845" t="inlineStr">
        <is>
          <t>SR-001245</t>
        </is>
      </c>
      <c r="R845"/>
      <c r="S845" t="inlineStr">
        <is>
          <t>The Scent That Found Me The children call the florist their dream mom while Vera insists she is their biological mother. Download ReelShort and search 4934077 #TheScentThatFoundMe #FamilyDrama #EmotionalStory #ReelShort</t>
        </is>
      </c>
    </row>
    <row r="846" ht="25.5" customHeight="1">
      <c r="A846" t="inlineStr">
        <is>
          <t>7690879837107408159</t>
        </is>
      </c>
      <c r="B846" s="3">
        <v>46295.97222222222</v>
      </c>
      <c r="C846" t="inlineStr">
        <is>
          <t>scenesbl77</t>
        </is>
      </c>
      <c r="D846" s="4">
        <v>46303</v>
      </c>
      <c r="E846" s="3">
        <v>46303.437210648146</v>
      </c>
      <c r="F846" s="2" t="str">
        <f>=HYPERLINK("https://www.tiktok.com/@scenesbl77/video/7690879837107408159", "https://www.tiktok.com/@scenesbl77/video/7690879837107408159")</f>
        <v>https://www.tiktok.com/@scenesbl77/video/7690879837107408159</v>
      </c>
      <c r="G846">
        <v>385</v>
      </c>
      <c r="H846">
        <v>15</v>
      </c>
      <c r="I846">
        <v>0</v>
      </c>
      <c r="J846">
        <v>8</v>
      </c>
      <c r="K846">
        <v>1</v>
      </c>
      <c r="L846" t="inlineStr">
        <is>
          <t>short-drama</t>
        </is>
      </c>
      <c r="M846" t="inlineStr">
        <is>
          <t>complete</t>
        </is>
      </c>
      <c r="N846"/>
      <c r="O846" t="inlineStr">
        <is>
          <t>SDRUN-20261008-102852</t>
        </is>
      </c>
      <c r="P846" s="3">
        <v>46303.546585648146</v>
      </c>
      <c r="Q846" t="inlineStr">
        <is>
          <t>SR-001350</t>
        </is>
      </c>
      <c r="R846" t="inlineStr">
        <is>
          <t>scenesbl77</t>
        </is>
      </c>
      <c r="S846" t="inlineStr">
        <is>
          <t>Private Tutoring — EP1 A struggling student gets assigned the one tutor he cannot stand—but their tension feels far too personal. 🌟 Continue the story here 👉 Find the full series on “ReelShort” 🔍 Look up “4825222” ✨ #BLDrama #ReelShort #DramaSeries</t>
        </is>
      </c>
    </row>
    <row r="847" ht="25.5" customHeight="1">
      <c r="A847" t="inlineStr">
        <is>
          <t>7690524307302173966</t>
        </is>
      </c>
      <c r="B847" s="3">
        <v>46295.97638888889</v>
      </c>
      <c r="C847" t="inlineStr">
        <is>
          <t>lthung263</t>
        </is>
      </c>
      <c r="D847" s="4">
        <v>46303</v>
      </c>
      <c r="E847" s="3">
        <v>46303.437210648146</v>
      </c>
      <c r="F847" s="2" t="str">
        <f>=HYPERLINK("https://www.tiktok.com/@lthung263/video/7690524307302173966", "https://www.tiktok.com/@lthung263/video/7690524307302173966")</f>
        <v>https://www.tiktok.com/@lthung263/video/7690524307302173966</v>
      </c>
      <c r="G847">
        <v>391</v>
      </c>
      <c r="H847">
        <v>12</v>
      </c>
      <c r="I847">
        <v>0</v>
      </c>
      <c r="J847">
        <v>4</v>
      </c>
      <c r="K847">
        <v>0</v>
      </c>
      <c r="L847" t="inlineStr">
        <is>
          <t>short-drama</t>
        </is>
      </c>
      <c r="M847" t="inlineStr">
        <is>
          <t>complete</t>
        </is>
      </c>
      <c r="N847"/>
      <c r="O847" t="inlineStr">
        <is>
          <t>SDRUN-20261008-102852</t>
        </is>
      </c>
      <c r="P847" s="3">
        <v>46303.546585648146</v>
      </c>
      <c r="Q847" t="inlineStr">
        <is>
          <t>SR-001084</t>
        </is>
      </c>
      <c r="R847" t="inlineStr">
        <is>
          <t>Flexlthung</t>
        </is>
      </c>
      <c r="S847" t="inlineStr">
        <is>
          <t>Part 1 | I Woke Up as the Villainous Guide — She Died and Woke Up as the Villain A bullied restaurant worker dies before she has truly lived, then wakes inside her favorite story as the guide who tortured four powerful sentinels. ✨ Download the ReelShort app. 👉 Copy the code [4802942] and search it. #Drama #AIDrama #ShortDrama #FantasyRomance #ReverseHarem</t>
        </is>
      </c>
    </row>
    <row r="848" ht="25.5" customHeight="1">
      <c r="A848" t="inlineStr">
        <is>
          <t>7690538279309004062</t>
        </is>
      </c>
      <c r="B848" s="3">
        <v>46295.97638888889</v>
      </c>
      <c r="C848" t="inlineStr">
        <is>
          <t>plottwistclips11</t>
        </is>
      </c>
      <c r="D848" s="4">
        <v>46303</v>
      </c>
      <c r="E848" s="3">
        <v>46303.437210648146</v>
      </c>
      <c r="F848" s="2" t="str">
        <f>=HYPERLINK("https://www.tiktok.com/@plottwistclips11/video/7690538279309004062", "https://www.tiktok.com/@plottwistclips11/video/7690538279309004062")</f>
        <v>https://www.tiktok.com/@plottwistclips11/video/7690538279309004062</v>
      </c>
      <c r="G848">
        <v>147</v>
      </c>
      <c r="H848">
        <v>1</v>
      </c>
      <c r="I848">
        <v>0</v>
      </c>
      <c r="J848">
        <v>0</v>
      </c>
      <c r="K848">
        <v>0</v>
      </c>
      <c r="L848" t="inlineStr">
        <is>
          <t>short-drama</t>
        </is>
      </c>
      <c r="M848" t="inlineStr">
        <is>
          <t>complete</t>
        </is>
      </c>
      <c r="N848"/>
      <c r="O848" t="inlineStr">
        <is>
          <t>SDRUN-20261008-102852</t>
        </is>
      </c>
      <c r="P848" s="3">
        <v>46303.546585648146</v>
      </c>
      <c r="Q848" t="inlineStr">
        <is>
          <t>SR-001293</t>
        </is>
      </c>
      <c r="R848" t="inlineStr">
        <is>
          <t>plottwistclips11</t>
        </is>
      </c>
      <c r="S848" t="inlineStr">
        <is>
          <t>She signs the papers and prepares to disappear, while the boys still believe she will always come back. ✍️💔 🌟 Continue the story here 👉 Find the full series on “ReelShort” 🔍 Look up “4933978” ✨ #ShortDrama #LeavingForever #RegretStory #ReelShort</t>
        </is>
      </c>
    </row>
    <row r="849" ht="25.5" customHeight="1">
      <c r="A849" t="inlineStr">
        <is>
          <t>7690851513127734559</t>
        </is>
      </c>
      <c r="B849" s="3">
        <v>46295.98263888889</v>
      </c>
      <c r="C849" t="inlineStr">
        <is>
          <t>felicitypatterson67</t>
        </is>
      </c>
      <c r="D849" s="4">
        <v>46303</v>
      </c>
      <c r="E849" s="3">
        <v>46303.437210648146</v>
      </c>
      <c r="F849" s="2" t="str">
        <f>=HYPERLINK("https://www.tiktok.com/@felicitypatterson67/video/7690851513127734559", "https://www.tiktok.com/@felicitypatterson67/video/7690851513127734559")</f>
        <v>https://www.tiktok.com/@felicitypatterson67/video/7690851513127734559</v>
      </c>
      <c r="G849">
        <v>383</v>
      </c>
      <c r="H849">
        <v>7</v>
      </c>
      <c r="I849">
        <v>0</v>
      </c>
      <c r="J849">
        <v>3</v>
      </c>
      <c r="K849">
        <v>0</v>
      </c>
      <c r="L849" t="inlineStr">
        <is>
          <t>short-drama</t>
        </is>
      </c>
      <c r="M849" t="inlineStr">
        <is>
          <t>complete</t>
        </is>
      </c>
      <c r="N849"/>
      <c r="O849" t="inlineStr">
        <is>
          <t>SDRUN-20261008-102852</t>
        </is>
      </c>
      <c r="P849" s="3">
        <v>46303.546585648146</v>
      </c>
      <c r="Q849" t="inlineStr">
        <is>
          <t>SR-001209</t>
        </is>
      </c>
      <c r="R849"/>
      <c r="S849" t="inlineStr">
        <is>
          <t>After My Three Alpha Childhood Sweethearts Abandoned Me, They Regretted It                            💔 Her three childhood sweethearts abandoned her, but her story didn’t end there. Download ReelShort and search 4932758 #SecondChance #FatedMates #ShortDrama</t>
        </is>
      </c>
    </row>
    <row r="850" ht="25.5" customHeight="1">
      <c r="A850" t="inlineStr">
        <is>
          <t>7691207337033403662</t>
        </is>
      </c>
      <c r="B850" s="3">
        <v>46295.986805555556</v>
      </c>
      <c r="C850" t="inlineStr">
        <is>
          <t>miralinaaa10</t>
        </is>
      </c>
      <c r="D850" s="4">
        <v>46303</v>
      </c>
      <c r="E850" s="3">
        <v>46303.437210648146</v>
      </c>
      <c r="F850" s="2" t="str">
        <f>=HYPERLINK("https://www.tiktok.com/@miralinaaa10/video/7691207337033403662", "https://www.tiktok.com/@miralinaaa10/video/7691207337033403662")</f>
        <v>https://www.tiktok.com/@miralinaaa10/video/7691207337033403662</v>
      </c>
      <c r="G850">
        <v>318</v>
      </c>
      <c r="H850">
        <v>18</v>
      </c>
      <c r="I850">
        <v>0</v>
      </c>
      <c r="J850">
        <v>2</v>
      </c>
      <c r="K850">
        <v>0</v>
      </c>
      <c r="L850" t="inlineStr">
        <is>
          <t>short-drama</t>
        </is>
      </c>
      <c r="M850" t="inlineStr">
        <is>
          <t>complete</t>
        </is>
      </c>
      <c r="N850"/>
      <c r="O850" t="inlineStr">
        <is>
          <t>SDRUN-20261008-102852</t>
        </is>
      </c>
      <c r="P850" s="3">
        <v>46303.546585648146</v>
      </c>
      <c r="Q850" t="inlineStr">
        <is>
          <t>SR-001419</t>
        </is>
      </c>
      <c r="R850" t="inlineStr">
        <is>
          <t>miralinaaa10</t>
        </is>
      </c>
      <c r="S850" t="inlineStr">
        <is>
          <t>Sinking With My Step-sister — EP1 One choice changes everything. 🌟 Continue the story here 👉 Find the full series on “ReelShort” 🔍 Look up “4958246” ✨ #ReelShort #ShortDrama #SinkingWithMyStepsister #ForbiddenLove</t>
        </is>
      </c>
    </row>
    <row r="851" ht="25.5" customHeight="1">
      <c r="A851" t="inlineStr">
        <is>
          <t>7691244402777296142</t>
        </is>
      </c>
      <c r="B851" s="3">
        <v>46296</v>
      </c>
      <c r="C851" t="inlineStr">
        <is>
          <t>dramadetour0</t>
        </is>
      </c>
      <c r="D851" s="4">
        <v>46303</v>
      </c>
      <c r="E851" s="3">
        <v>46303.437210648146</v>
      </c>
      <c r="F851" s="2" t="str">
        <f>=HYPERLINK("https://www.tiktok.com/@dramadetour0/video/7691244402777296142", "https://www.tiktok.com/@dramadetour0/video/7691244402777296142")</f>
        <v>https://www.tiktok.com/@dramadetour0/video/7691244402777296142</v>
      </c>
      <c r="G851">
        <v>618</v>
      </c>
      <c r="H851">
        <v>22</v>
      </c>
      <c r="I851">
        <v>0</v>
      </c>
      <c r="J851">
        <v>4</v>
      </c>
      <c r="K851">
        <v>0</v>
      </c>
      <c r="L851" t="inlineStr">
        <is>
          <t>short-drama</t>
        </is>
      </c>
      <c r="M851" t="inlineStr">
        <is>
          <t>complete</t>
        </is>
      </c>
      <c r="N851"/>
      <c r="O851" t="inlineStr">
        <is>
          <t>SDRUN-20261008-102852</t>
        </is>
      </c>
      <c r="P851" s="3">
        <v>46303.546585648146</v>
      </c>
      <c r="Q851" t="inlineStr">
        <is>
          <t>SR-000964</t>
        </is>
      </c>
      <c r="R851" t="inlineStr">
        <is>
          <t>dramadetour0</t>
        </is>
      </c>
      <c r="S851" t="inlineStr">
        <is>
          <t xml:space="preserve">The Weakest Orange Cat Is the Strongest Golden Tiger — Her smallest friends stand between her and the mages. To keep them alive, she faces an impossible choice. 🎬 Full episode link in bio 🔎 Or search for 4982564 in the ReelShort app. #drama #shortdrama #dramaseries #AnimalFriendship #catsoftiktok </t>
        </is>
      </c>
    </row>
    <row r="852" ht="25.5" customHeight="1">
      <c r="A852" t="inlineStr">
        <is>
          <t>7690517473132612877</t>
        </is>
      </c>
      <c r="B852" s="3">
        <v>46296.00069444445</v>
      </c>
      <c r="C852" t="inlineStr">
        <is>
          <t>ngphnggiang40</t>
        </is>
      </c>
      <c r="D852" s="4">
        <v>46303</v>
      </c>
      <c r="E852" s="3">
        <v>46303.437210648146</v>
      </c>
      <c r="F852" s="2" t="str">
        <f>=HYPERLINK("https://www.tiktok.com/@ngphnggiang40/video/7690517473132612877", "https://www.tiktok.com/@ngphnggiang40/video/7690517473132612877")</f>
        <v>https://www.tiktok.com/@ngphnggiang40/video/7690517473132612877</v>
      </c>
      <c r="G852">
        <v>381</v>
      </c>
      <c r="H852">
        <v>1</v>
      </c>
      <c r="I852">
        <v>0</v>
      </c>
      <c r="J852">
        <v>1</v>
      </c>
      <c r="K852">
        <v>0</v>
      </c>
      <c r="L852" t="inlineStr">
        <is>
          <t>short-drama</t>
        </is>
      </c>
      <c r="M852" t="inlineStr">
        <is>
          <t>complete</t>
        </is>
      </c>
      <c r="N852"/>
      <c r="O852" t="inlineStr">
        <is>
          <t>SDRUN-20261008-102852</t>
        </is>
      </c>
      <c r="P852" s="3">
        <v>46303.546585648146</v>
      </c>
      <c r="Q852" t="inlineStr">
        <is>
          <t>SR-001033</t>
        </is>
      </c>
      <c r="R852" t="inlineStr">
        <is>
          <t>VoidFaic</t>
        </is>
      </c>
      <c r="S852" t="inlineStr">
        <is>
          <t>Part 2 | Apocalypse Siege King of the Awakened A traitor delivers the shelter to raiders hunting Caleb's gene while Maya senses disaster and promises to protect him. ✨ Download the ReelShort app. 👉 Copy the code [4929370] and search it. #Drama #AIDrama #ShortDrama #ApocalypseDrama #SuperpowerDrama</t>
        </is>
      </c>
    </row>
    <row r="853" ht="25.5" customHeight="1">
      <c r="A853" t="inlineStr">
        <is>
          <t>7690488433097198862</t>
        </is>
      </c>
      <c r="B853" s="3">
        <v>46296.00625</v>
      </c>
      <c r="C853" t="inlineStr">
        <is>
          <t>dramavault163</t>
        </is>
      </c>
      <c r="D853" s="4">
        <v>46303</v>
      </c>
      <c r="E853" s="3">
        <v>46303.437210648146</v>
      </c>
      <c r="F853" s="2" t="str">
        <f>=HYPERLINK("https://www.tiktok.com/@dramavault163/video/7690488433097198862", "https://www.tiktok.com/@dramavault163/video/7690488433097198862")</f>
        <v>https://www.tiktok.com/@dramavault163/video/7690488433097198862</v>
      </c>
      <c r="G853">
        <v>2252</v>
      </c>
      <c r="H853">
        <v>17</v>
      </c>
      <c r="I853">
        <v>2</v>
      </c>
      <c r="J853">
        <v>4</v>
      </c>
      <c r="K853">
        <v>0</v>
      </c>
      <c r="L853" t="inlineStr">
        <is>
          <t>short-drama</t>
        </is>
      </c>
      <c r="M853" t="inlineStr">
        <is>
          <t>complete</t>
        </is>
      </c>
      <c r="N853"/>
      <c r="O853" t="inlineStr">
        <is>
          <t>SDRUN-20261008-102852</t>
        </is>
      </c>
      <c r="P853" s="3">
        <v>46303.546585648146</v>
      </c>
      <c r="Q853" t="inlineStr">
        <is>
          <t>SR-001329</t>
        </is>
      </c>
      <c r="R853" t="inlineStr">
        <is>
          <t>dramavault163</t>
        </is>
      </c>
      <c r="S853" t="inlineStr">
        <is>
          <t>The missing heiress steps into her new life, but jealous enemies are already waiting to humiliate her in public. 👑💎 🌟 Continue the story here 👉 Find the full series on “ReelShort” 🔍 Look up “4932750” ✨ #ShortDrama #HeiressReturns #BillionaireDrama #ReelShort</t>
        </is>
      </c>
    </row>
    <row r="854" ht="25.5" customHeight="1">
      <c r="A854" t="inlineStr">
        <is>
          <t>7691245543770590478</t>
        </is>
      </c>
      <c r="B854" s="3">
        <v>46296.00625</v>
      </c>
      <c r="C854" t="inlineStr">
        <is>
          <t>apdt6w97o2pk</t>
        </is>
      </c>
      <c r="D854" s="4">
        <v>46303</v>
      </c>
      <c r="E854" s="3">
        <v>46303.773518518516</v>
      </c>
      <c r="F854" s="2" t="str">
        <f>=HYPERLINK("https://www.tiktok.com/@apdt6w97o2pk/video/7691245543770590478", "https://www.tiktok.com/@apdt6w97o2pk/video/7691245543770590478")</f>
        <v>https://www.tiktok.com/@apdt6w97o2pk/video/7691245543770590478</v>
      </c>
      <c r="G854">
        <v>625</v>
      </c>
      <c r="H854">
        <v>6</v>
      </c>
      <c r="I854">
        <v>0</v>
      </c>
      <c r="J854">
        <v>0</v>
      </c>
      <c r="K854">
        <v>0</v>
      </c>
      <c r="L854" t="inlineStr">
        <is>
          <t>short-drama</t>
        </is>
      </c>
      <c r="M854" t="inlineStr">
        <is>
          <t>complete</t>
        </is>
      </c>
      <c r="N854"/>
      <c r="O854" t="inlineStr">
        <is>
          <t>e8723e7c-3d74-4646-9e84-53ccfd1ab294</t>
        </is>
      </c>
      <c r="P854" s="3">
        <v>46303.775625</v>
      </c>
      <c r="Q854" t="inlineStr">
        <is>
          <t>SR-001184</t>
        </is>
      </c>
      <c r="R854"/>
      <c r="S854" t="inlineStr">
        <is>
          <t>He Left Me at the Altar, So I Married the Man Above Him Abandoned at her own wedding, she removes the disguise she wore for the man who betrayed her. 👰 ✨ Download ReelShort. Copy code 4964931 and search it. #BrideRevenge #HiddenIdentity #WeddingDrama #ShortDrama</t>
        </is>
      </c>
    </row>
    <row r="855" ht="25.5" customHeight="1">
      <c r="A855" t="inlineStr">
        <is>
          <t>7690875117739543821</t>
        </is>
      </c>
      <c r="B855" s="3">
        <v>46296.006944444445</v>
      </c>
      <c r="C855" t="inlineStr">
        <is>
          <t>gaylenepowers350</t>
        </is>
      </c>
      <c r="D855" s="4">
        <v>46303</v>
      </c>
      <c r="E855" s="3">
        <v>46303.437210648146</v>
      </c>
      <c r="F855" s="2" t="str">
        <f>=HYPERLINK("https://www.tiktok.com/@gaylenepowers350/video/7690875117739543821", "https://www.tiktok.com/@gaylenepowers350/video/7690875117739543821")</f>
        <v>https://www.tiktok.com/@gaylenepowers350/video/7690875117739543821</v>
      </c>
      <c r="G855">
        <v>190</v>
      </c>
      <c r="H855">
        <v>12</v>
      </c>
      <c r="I855">
        <v>0</v>
      </c>
      <c r="J855">
        <v>6</v>
      </c>
      <c r="K855">
        <v>0</v>
      </c>
      <c r="L855" t="inlineStr">
        <is>
          <t>short-drama</t>
        </is>
      </c>
      <c r="M855" t="inlineStr">
        <is>
          <t>complete</t>
        </is>
      </c>
      <c r="N855"/>
      <c r="O855" t="inlineStr">
        <is>
          <t>SDRUN-20261008-102852</t>
        </is>
      </c>
      <c r="P855" s="3">
        <v>46303.546585648146</v>
      </c>
      <c r="Q855" t="inlineStr">
        <is>
          <t>SR-001060</t>
        </is>
      </c>
      <c r="R855"/>
      <c r="S855" t="inlineStr">
        <is>
          <t>The Slum Girl Who Became a Billionaire’s Wife One unexpected discovery could connect her to the mother she never knew. 🧬👀 Download ReelShort and search 4935898 🔎 #TheSlumGirlWhoBecameABillionairesWife #HiddenIdentity #FamilyDrama #ReelShort</t>
        </is>
      </c>
    </row>
    <row r="856" ht="25.5" customHeight="1">
      <c r="A856" t="inlineStr">
        <is>
          <t>7690873481277230366</t>
        </is>
      </c>
      <c r="B856" s="3">
        <v>46296.01875</v>
      </c>
      <c r="C856" t="inlineStr">
        <is>
          <t>qqfqvkxrybkjkjnp20</t>
        </is>
      </c>
      <c r="D856" s="4">
        <v>46303</v>
      </c>
      <c r="E856" s="3">
        <v>46303.437210648146</v>
      </c>
      <c r="F856" s="2" t="str">
        <f>=HYPERLINK("https://www.tiktok.com/@qqfqvkxrybkjkjnp20/video/7690873481277230366", "https://www.tiktok.com/@qqfqvkxrybkjkjnp20/video/7690873481277230366")</f>
        <v>https://www.tiktok.com/@qqfqvkxrybkjkjnp20/video/7690873481277230366</v>
      </c>
      <c r="G856">
        <v>451</v>
      </c>
      <c r="H856">
        <v>2</v>
      </c>
      <c r="I856">
        <v>0</v>
      </c>
      <c r="J856">
        <v>0</v>
      </c>
      <c r="K856">
        <v>0</v>
      </c>
      <c r="L856" t="inlineStr">
        <is>
          <t>short-drama</t>
        </is>
      </c>
      <c r="M856" t="inlineStr">
        <is>
          <t>complete</t>
        </is>
      </c>
      <c r="N856"/>
      <c r="O856" t="inlineStr">
        <is>
          <t>SDRUN-20261008-102852</t>
        </is>
      </c>
      <c r="P856" s="3">
        <v>46303.546585648146</v>
      </c>
      <c r="Q856" t="inlineStr">
        <is>
          <t>SR-001136</t>
        </is>
      </c>
      <c r="R856" t="inlineStr">
        <is>
          <t>Velvet Temptations</t>
        </is>
      </c>
      <c r="S856" t="inlineStr">
        <is>
          <t>Part 2 | Crown of the Nile My Beggar Husband is the Pharaoh — The Pharaoh Disguises Himself as a Beggar to Find a Queen A disguised Pharaoh searches for a kind bride while Merit asks the gods only for sincere love and protection. ✨ Download the ReelShort app. 👉 Copy the code [4957941] and search it. #Drama #AIDrama #ShortDrama #RoyalRomance #SecondChance</t>
        </is>
      </c>
    </row>
    <row r="857" ht="25.5" customHeight="1">
      <c r="A857" t="inlineStr">
        <is>
          <t>7690512310670019854</t>
        </is>
      </c>
      <c r="B857" s="3">
        <v>46296.03125</v>
      </c>
      <c r="C857" t="inlineStr">
        <is>
          <t>sofiblmoments</t>
        </is>
      </c>
      <c r="D857" s="4">
        <v>46303</v>
      </c>
      <c r="E857" s="3">
        <v>46303.437210648146</v>
      </c>
      <c r="F857" s="2" t="str">
        <f>=HYPERLINK("https://www.tiktok.com/@sofiblmoments/video/7690512310670019854", "https://www.tiktok.com/@sofiblmoments/video/7690512310670019854")</f>
        <v>https://www.tiktok.com/@sofiblmoments/video/7690512310670019854</v>
      </c>
      <c r="G857">
        <v>72</v>
      </c>
      <c r="H857">
        <v>2</v>
      </c>
      <c r="I857">
        <v>0</v>
      </c>
      <c r="J857">
        <v>2</v>
      </c>
      <c r="K857">
        <v>0</v>
      </c>
      <c r="L857" t="inlineStr">
        <is>
          <t>short-drama</t>
        </is>
      </c>
      <c r="M857" t="inlineStr">
        <is>
          <t>complete</t>
        </is>
      </c>
      <c r="N857"/>
      <c r="O857" t="inlineStr">
        <is>
          <t>SDRUN-20261008-102852</t>
        </is>
      </c>
      <c r="P857" s="3">
        <v>46303.546585648146</v>
      </c>
      <c r="Q857" t="inlineStr">
        <is>
          <t>SR-001474</t>
        </is>
      </c>
      <c r="R857" t="inlineStr">
        <is>
          <t>sofiblmoments</t>
        </is>
      </c>
      <c r="S857" t="inlineStr">
        <is>
          <t>He enters the final selection battle with blood on his lips, determined to prove an Omega can defeat any Alpha. 🔥⚔️ 🌟 Continue the story here 👉 Find the full series on “ReelShort” 🔍 Look up “4825124” ✨ #BLDrama #OmegaPower #MilitaryRomance #ReelShort</t>
        </is>
      </c>
    </row>
    <row r="858" ht="25.5" customHeight="1">
      <c r="A858" t="inlineStr">
        <is>
          <t>7690779131134381325</t>
        </is>
      </c>
      <c r="B858" s="3">
        <v>46296.03472222222</v>
      </c>
      <c r="C858" t="inlineStr">
        <is>
          <t>nobleltcpnj</t>
        </is>
      </c>
      <c r="D858" s="4">
        <v>46303</v>
      </c>
      <c r="E858" s="3">
        <v>46303.437210648146</v>
      </c>
      <c r="F858" s="2" t="str">
        <f>=HYPERLINK("https://www.tiktok.com/@nobleltcpnj/video/7690779131134381325", "https://www.tiktok.com/@nobleltcpnj/video/7690779131134381325")</f>
        <v>https://www.tiktok.com/@nobleltcpnj/video/7690779131134381325</v>
      </c>
      <c r="G858">
        <v>503</v>
      </c>
      <c r="H858">
        <v>15</v>
      </c>
      <c r="I858">
        <v>0</v>
      </c>
      <c r="J858">
        <v>7</v>
      </c>
      <c r="K858">
        <v>0</v>
      </c>
      <c r="L858" t="inlineStr">
        <is>
          <t>short-drama</t>
        </is>
      </c>
      <c r="M858" t="inlineStr">
        <is>
          <t>complete</t>
        </is>
      </c>
      <c r="N858"/>
      <c r="O858" t="inlineStr">
        <is>
          <t>SDRUN-20261008-102852</t>
        </is>
      </c>
      <c r="P858" s="3">
        <v>46303.546585648146</v>
      </c>
      <c r="Q858" t="inlineStr">
        <is>
          <t>SR-001112</t>
        </is>
      </c>
      <c r="R858" t="inlineStr">
        <is>
          <t>Mouse glue trap</t>
        </is>
      </c>
      <c r="S858" t="inlineStr">
        <is>
          <t>Part 2 | A Bargain Beyond Death (The Revenant’s Vow: Shattered Crown) Trapped between life and death, Astrid watches her murderer pretend to mourn her. She sacrifices all human warmth for the power to return and take revenge. ✨ Download the ReelShort app.   👉 Copy the code [4932324] and search it. #Drama #AIDrama #ShortDrama #DarkFantasy #RevengeQueen</t>
        </is>
      </c>
    </row>
    <row r="859" ht="25.5" customHeight="1">
      <c r="A859" t="inlineStr">
        <is>
          <t>7690539027761515789</t>
        </is>
      </c>
      <c r="B859" s="3">
        <v>46296.0625</v>
      </c>
      <c r="C859" t="inlineStr">
        <is>
          <t>dramaexpedition</t>
        </is>
      </c>
      <c r="D859" s="4">
        <v>46303</v>
      </c>
      <c r="E859" s="3">
        <v>46303.437210648146</v>
      </c>
      <c r="F859" s="2" t="str">
        <f>=HYPERLINK("https://www.tiktok.com/@dramaexpedition/video/7690539027761515789", "https://www.tiktok.com/@dramaexpedition/video/7690539027761515789")</f>
        <v>https://www.tiktok.com/@dramaexpedition/video/7690539027761515789</v>
      </c>
      <c r="G859">
        <v>220</v>
      </c>
      <c r="H859">
        <v>8</v>
      </c>
      <c r="I859">
        <v>0</v>
      </c>
      <c r="J859">
        <v>0</v>
      </c>
      <c r="K859">
        <v>0</v>
      </c>
      <c r="L859" t="inlineStr">
        <is>
          <t>short-drama</t>
        </is>
      </c>
      <c r="M859" t="inlineStr">
        <is>
          <t>complete</t>
        </is>
      </c>
      <c r="N859"/>
      <c r="O859" t="inlineStr">
        <is>
          <t>SDRUN-20261008-102852</t>
        </is>
      </c>
      <c r="P859" s="3">
        <v>46303.546585648146</v>
      </c>
      <c r="Q859" t="inlineStr">
        <is>
          <t>SR-000844</t>
        </is>
      </c>
      <c r="R859" t="inlineStr">
        <is>
          <t>dramaexpedition</t>
        </is>
      </c>
      <c r="S859" t="inlineStr">
        <is>
          <t>part 2 | The Husband She Took for Granted A secret that her husband does not know begins to unravel. Watch on ReelShort. Search code 4933308. https://reelslink.com/cps/i3dj2y #drama #shortdrama #aidrama #romancedrama #fyp</t>
        </is>
      </c>
    </row>
    <row r="860" ht="25.5" customHeight="1">
      <c r="A860" t="inlineStr">
        <is>
          <t>7690911491679112478</t>
        </is>
      </c>
      <c r="B860" s="3">
        <v>46296.0625</v>
      </c>
      <c r="C860" t="inlineStr">
        <is>
          <t>jolienqaq</t>
        </is>
      </c>
      <c r="D860" s="4">
        <v>46303</v>
      </c>
      <c r="E860" s="3">
        <v>46303.437210648146</v>
      </c>
      <c r="F860" s="2" t="str">
        <f>=HYPERLINK("https://www.tiktok.com/@jolienqaq/video/7690911491679112478", "https://www.tiktok.com/@jolienqaq/video/7690911491679112478")</f>
        <v>https://www.tiktok.com/@jolienqaq/video/7690911491679112478</v>
      </c>
      <c r="G860">
        <v>604</v>
      </c>
      <c r="H860">
        <v>26</v>
      </c>
      <c r="I860">
        <v>0</v>
      </c>
      <c r="J860">
        <v>11</v>
      </c>
      <c r="K860">
        <v>0</v>
      </c>
      <c r="L860" t="inlineStr">
        <is>
          <t>short-drama</t>
        </is>
      </c>
      <c r="M860" t="inlineStr">
        <is>
          <t>complete</t>
        </is>
      </c>
      <c r="N860"/>
      <c r="O860" t="inlineStr">
        <is>
          <t>SDRUN-20261008-102852</t>
        </is>
      </c>
      <c r="P860" s="3">
        <v>46303.546585648146</v>
      </c>
      <c r="Q860" t="inlineStr">
        <is>
          <t>SR-000888</t>
        </is>
      </c>
      <c r="R860" t="inlineStr">
        <is>
          <t>jolienqaq</t>
        </is>
      </c>
      <c r="S860" t="inlineStr">
        <is>
          <t>Part 2 | The Double Life of My Mafia Husband His fake husband kisses him in front of everyone, and the billionaire finally backs off. 😳 Full series link in bio. ✨ Download the ReelShort app. 👉 Copy the code 4961621 and search it. #TheDoubleLifeOfMyMafiaHusband #BLDrama #MafiaRomance #ReelShort</t>
        </is>
      </c>
    </row>
    <row r="861" ht="25.5" customHeight="1">
      <c r="A861" t="inlineStr">
        <is>
          <t>7690916254844046606</t>
        </is>
      </c>
      <c r="B861" s="3">
        <v>46296.07152777778</v>
      </c>
      <c r="C861" t="inlineStr">
        <is>
          <t>dramaflick00</t>
        </is>
      </c>
      <c r="D861" s="4">
        <v>46303</v>
      </c>
      <c r="E861" s="3">
        <v>46303.437210648146</v>
      </c>
      <c r="F861" s="2" t="str">
        <f>=HYPERLINK("https://www.tiktok.com/@dramaflick00/video/7690916254844046606", "https://www.tiktok.com/@dramaflick00/video/7690916254844046606")</f>
        <v>https://www.tiktok.com/@dramaflick00/video/7690916254844046606</v>
      </c>
      <c r="G861">
        <v>392</v>
      </c>
      <c r="H861">
        <v>19</v>
      </c>
      <c r="I861">
        <v>0</v>
      </c>
      <c r="J861">
        <v>3</v>
      </c>
      <c r="K861">
        <v>0</v>
      </c>
      <c r="L861" t="inlineStr">
        <is>
          <t>short-drama</t>
        </is>
      </c>
      <c r="M861" t="inlineStr">
        <is>
          <t>complete</t>
        </is>
      </c>
      <c r="N861"/>
      <c r="O861" t="inlineStr">
        <is>
          <t>SDRUN-20261008-102852</t>
        </is>
      </c>
      <c r="P861" s="3">
        <v>46303.546585648146</v>
      </c>
      <c r="Q861" t="inlineStr">
        <is>
          <t>SR-001445</t>
        </is>
      </c>
      <c r="R861" t="inlineStr">
        <is>
          <t>dramaflick00</t>
        </is>
      </c>
      <c r="S861" t="inlineStr">
        <is>
          <t>The Billionaire's Superhuman Maid — EP6 This is where the real trouble begins. 🌟 Continue the story here 👉 Find the full series on “ReelShort” 🔍 Look up “4957251” ✨ #ReelShort #ShortDrama #SuperhumanMaid #BillionaireRomance</t>
        </is>
      </c>
    </row>
    <row r="862" ht="25.5" customHeight="1">
      <c r="A862" t="inlineStr">
        <is>
          <t>7690852841669332255</t>
        </is>
      </c>
      <c r="B862" s="3">
        <v>46296.0875</v>
      </c>
      <c r="C862" t="inlineStr">
        <is>
          <t>felicitypatterson67</t>
        </is>
      </c>
      <c r="D862" s="4">
        <v>46303</v>
      </c>
      <c r="E862" s="3">
        <v>46303.437210648146</v>
      </c>
      <c r="F862" s="2" t="str">
        <f>=HYPERLINK("https://www.tiktok.com/@felicitypatterson67/video/7690852841669332255", "https://www.tiktok.com/@felicitypatterson67/video/7690852841669332255")</f>
        <v>https://www.tiktok.com/@felicitypatterson67/video/7690852841669332255</v>
      </c>
      <c r="G862">
        <v>335</v>
      </c>
      <c r="H862">
        <v>6</v>
      </c>
      <c r="I862">
        <v>0</v>
      </c>
      <c r="J862">
        <v>3</v>
      </c>
      <c r="K862">
        <v>0</v>
      </c>
      <c r="L862" t="inlineStr">
        <is>
          <t>short-drama</t>
        </is>
      </c>
      <c r="M862" t="inlineStr">
        <is>
          <t>complete</t>
        </is>
      </c>
      <c r="N862"/>
      <c r="O862" t="inlineStr">
        <is>
          <t>SDRUN-20261008-102852</t>
        </is>
      </c>
      <c r="P862" s="3">
        <v>46303.546585648146</v>
      </c>
      <c r="Q862" t="inlineStr">
        <is>
          <t>SR-001212</t>
        </is>
      </c>
      <c r="R862"/>
      <c r="S862" t="inlineStr">
        <is>
          <t>After My Three Alpha Childhood Sweethearts Abandoned Me, They Regretted It 🔥 They left her behind. Now the three Alphas have to live with what they lost. Download ReelShort and search 4932758 #AlphaDrama #Heartbreak #ReelShort</t>
        </is>
      </c>
    </row>
    <row r="863" ht="25.5" customHeight="1">
      <c r="A863" t="inlineStr">
        <is>
          <t>7690888345815141663</t>
        </is>
      </c>
      <c r="B863" s="3">
        <v>46296.125</v>
      </c>
      <c r="C863" t="inlineStr">
        <is>
          <t>magnoliaisabella64</t>
        </is>
      </c>
      <c r="D863" s="4">
        <v>46303</v>
      </c>
      <c r="E863" s="3">
        <v>46303.437210648146</v>
      </c>
      <c r="F863" s="2" t="str">
        <f>=HYPERLINK("https://www.tiktok.com/@magnoliaisabella64/video/7690888345815141663", "https://www.tiktok.com/@magnoliaisabella64/video/7690888345815141663")</f>
        <v>https://www.tiktok.com/@magnoliaisabella64/video/7690888345815141663</v>
      </c>
      <c r="G863">
        <v>390</v>
      </c>
      <c r="H863">
        <v>6</v>
      </c>
      <c r="I863">
        <v>0</v>
      </c>
      <c r="J863">
        <v>5</v>
      </c>
      <c r="K863">
        <v>0</v>
      </c>
      <c r="L863" t="inlineStr">
        <is>
          <t>short-drama</t>
        </is>
      </c>
      <c r="M863" t="inlineStr">
        <is>
          <t>complete</t>
        </is>
      </c>
      <c r="N863"/>
      <c r="O863" t="inlineStr">
        <is>
          <t>SDRUN-20261008-102852</t>
        </is>
      </c>
      <c r="P863" s="3">
        <v>46303.546585648146</v>
      </c>
      <c r="Q863" t="inlineStr">
        <is>
          <t>SR-001160</t>
        </is>
      </c>
      <c r="R863" t="inlineStr">
        <is>
          <t>Pretty Boy Problems</t>
        </is>
      </c>
      <c r="S863" t="inlineStr">
        <is>
          <t>Part 2 | Paladin Betrays God for the Wolf A blood memory exposes the horrifying truth behind the Vesta family massacre. When the only witness is silenced, the werewolf offers Leon one final path to the truth: a life-binding blood pact. ✨ Download the ReelShort app. 👉 Copy the code [4932398] and search it. #Drama #AIDrama #ShortDrama #MysteryDrama #FantasyDrama</t>
        </is>
      </c>
    </row>
    <row r="864" ht="25.5" customHeight="1">
      <c r="A864" t="inlineStr">
        <is>
          <t>7690872752970026254</t>
        </is>
      </c>
      <c r="B864" s="3">
        <v>46296.13402777778</v>
      </c>
      <c r="C864" t="inlineStr">
        <is>
          <t>amariari11</t>
        </is>
      </c>
      <c r="D864" s="4">
        <v>46303</v>
      </c>
      <c r="E864" s="3">
        <v>46303.437210648146</v>
      </c>
      <c r="F864" s="2" t="str">
        <f>=HYPERLINK("https://www.tiktok.com/@amariari11/video/7690872752970026254", "https://www.tiktok.com/@amariari11/video/7690872752970026254")</f>
        <v>https://www.tiktok.com/@amariari11/video/7690872752970026254</v>
      </c>
      <c r="G864">
        <v>169</v>
      </c>
      <c r="H864">
        <v>5</v>
      </c>
      <c r="I864">
        <v>0</v>
      </c>
      <c r="J864">
        <v>0</v>
      </c>
      <c r="K864">
        <v>0</v>
      </c>
      <c r="L864" t="inlineStr">
        <is>
          <t>short-drama</t>
        </is>
      </c>
      <c r="M864" t="inlineStr">
        <is>
          <t>complete</t>
        </is>
      </c>
      <c r="N864"/>
      <c r="O864" t="inlineStr">
        <is>
          <t>SDRUN-20261008-102852</t>
        </is>
      </c>
      <c r="P864" s="3">
        <v>46303.546585648146</v>
      </c>
      <c r="Q864" t="inlineStr">
        <is>
          <t>SR-001246</t>
        </is>
      </c>
      <c r="R864"/>
      <c r="S864" t="inlineStr">
        <is>
          <t>The Scent That Found Me A matching birthmark and familiar allergy make Vera question what really happened to her twins. 🦋👀 Download ReelShort and search 4934077 🔎 #TheScentThatFoundMe #MysteryDrama #FamilySecrets #ReelShort</t>
        </is>
      </c>
    </row>
    <row r="865" ht="25.5" customHeight="1">
      <c r="A865" t="inlineStr">
        <is>
          <t>7690520524690033951</t>
        </is>
      </c>
      <c r="B865" s="3">
        <v>46296.13680555556</v>
      </c>
      <c r="C865" t="inlineStr">
        <is>
          <t>shirley5278789</t>
        </is>
      </c>
      <c r="D865" s="4">
        <v>46303</v>
      </c>
      <c r="E865" s="3">
        <v>46303.437210648146</v>
      </c>
      <c r="F865" s="2" t="str">
        <f>=HYPERLINK("https://www.tiktok.com/@shirley5278789/video/7690520524690033951", "https://www.tiktok.com/@shirley5278789/video/7690520524690033951")</f>
        <v>https://www.tiktok.com/@shirley5278789/video/7690520524690033951</v>
      </c>
      <c r="G865">
        <v>2376</v>
      </c>
      <c r="H865">
        <v>6</v>
      </c>
      <c r="I865">
        <v>0</v>
      </c>
      <c r="J865">
        <v>1</v>
      </c>
      <c r="K865">
        <v>1</v>
      </c>
      <c r="L865" t="inlineStr">
        <is>
          <t>short-drama</t>
        </is>
      </c>
      <c r="M865" t="inlineStr">
        <is>
          <t>complete</t>
        </is>
      </c>
      <c r="N865"/>
      <c r="O865" t="inlineStr">
        <is>
          <t>SDRUN-20261008-102852</t>
        </is>
      </c>
      <c r="P865" s="3">
        <v>46303.546585648146</v>
      </c>
      <c r="Q865"/>
      <c r="R865" t="inlineStr">
        <is>
          <t>shirley5278789</t>
        </is>
      </c>
      <c r="S865" t="inlineStr">
        <is>
          <t>Once jugadores entran al juego, pero solo hay cinco habitaciones. Alguien tendrá que quedarse fuera cuando comiencen las reglas mortales. ⏳🚪 🌟 Continúa la historia aquí 👉 Encuentra la serie completa en “ReelShort” 🔍 Busca el código “4931710” ✨ #Drama #DramaCorto #JuegoDeSupervivencia #Suspenso #ReelShort</t>
        </is>
      </c>
    </row>
    <row r="866" ht="25.5" customHeight="1">
      <c r="A866" t="inlineStr">
        <is>
          <t>7690879825493445919</t>
        </is>
      </c>
      <c r="B866" s="3">
        <v>46296.145833333336</v>
      </c>
      <c r="C866" t="inlineStr">
        <is>
          <t>scenesbl77</t>
        </is>
      </c>
      <c r="D866" s="4">
        <v>46303</v>
      </c>
      <c r="E866" s="3">
        <v>46303.437210648146</v>
      </c>
      <c r="F866" s="2" t="str">
        <f>=HYPERLINK("https://www.tiktok.com/@scenesbl77/video/7690879825493445919", "https://www.tiktok.com/@scenesbl77/video/7690879825493445919")</f>
        <v>https://www.tiktok.com/@scenesbl77/video/7690879825493445919</v>
      </c>
      <c r="G866">
        <v>2003</v>
      </c>
      <c r="H866">
        <v>23</v>
      </c>
      <c r="I866">
        <v>0</v>
      </c>
      <c r="J866">
        <v>5</v>
      </c>
      <c r="K866">
        <v>0</v>
      </c>
      <c r="L866" t="inlineStr">
        <is>
          <t>short-drama</t>
        </is>
      </c>
      <c r="M866" t="inlineStr">
        <is>
          <t>complete</t>
        </is>
      </c>
      <c r="N866"/>
      <c r="O866" t="inlineStr">
        <is>
          <t>SDRUN-20261008-102852</t>
        </is>
      </c>
      <c r="P866" s="3">
        <v>46303.546585648146</v>
      </c>
      <c r="Q866" t="inlineStr">
        <is>
          <t>SR-001351</t>
        </is>
      </c>
      <c r="R866" t="inlineStr">
        <is>
          <t>scenesbl77</t>
        </is>
      </c>
      <c r="S866" t="inlineStr">
        <is>
          <t>Private Tutoring — EP2 Inside a virtual world, their rivalry turns into something neither of them is ready to admit. 🌟 Continue the story here 👉 Find the full series on “ReelShort” 🔍 Look up “4825222” ✨ #BLDrama #ReelShort #DramaSeries</t>
        </is>
      </c>
    </row>
    <row r="867" ht="25.5" customHeight="1">
      <c r="A867" t="inlineStr">
        <is>
          <t>7690525487440956686</t>
        </is>
      </c>
      <c r="B867" s="3">
        <v>46296.14791666667</v>
      </c>
      <c r="C867" t="inlineStr">
        <is>
          <t>lthung263</t>
        </is>
      </c>
      <c r="D867" s="4">
        <v>46303</v>
      </c>
      <c r="E867" s="3">
        <v>46303.437210648146</v>
      </c>
      <c r="F867" s="2" t="str">
        <f>=HYPERLINK("https://www.tiktok.com/@lthung263/video/7690525487440956686", "https://www.tiktok.com/@lthung263/video/7690525487440956686")</f>
        <v>https://www.tiktok.com/@lthung263/video/7690525487440956686</v>
      </c>
      <c r="G867">
        <v>390</v>
      </c>
      <c r="H867">
        <v>8</v>
      </c>
      <c r="I867">
        <v>0</v>
      </c>
      <c r="J867">
        <v>2</v>
      </c>
      <c r="K867">
        <v>1</v>
      </c>
      <c r="L867" t="inlineStr">
        <is>
          <t>short-drama</t>
        </is>
      </c>
      <c r="M867" t="inlineStr">
        <is>
          <t>complete</t>
        </is>
      </c>
      <c r="N867"/>
      <c r="O867" t="inlineStr">
        <is>
          <t>SDRUN-20261008-102852</t>
        </is>
      </c>
      <c r="P867" s="3">
        <v>46303.546585648146</v>
      </c>
      <c r="Q867" t="inlineStr">
        <is>
          <t>SR-001085</t>
        </is>
      </c>
      <c r="R867" t="inlineStr">
        <is>
          <t>Flexlthung</t>
        </is>
      </c>
      <c r="S867" t="inlineStr">
        <is>
          <t>Part 2 | I Woke Up as the Villainous Guide — Four Sentinels Want Her Dead Evelyn stops the torture, but the men she inherited do not trust her—and the most dangerous one is hours away from killing her. ✨ Download the ReelShort app. 👉 Copy the code [4802942] and search it. #Drama #AIDrama #ShortDrama #FantasyRomance #ReverseHarem</t>
        </is>
      </c>
    </row>
    <row r="868" ht="25.5" customHeight="1">
      <c r="A868" t="inlineStr">
        <is>
          <t>7691207388950564109</t>
        </is>
      </c>
      <c r="B868" s="3">
        <v>46296.15347222222</v>
      </c>
      <c r="C868" t="inlineStr">
        <is>
          <t>miralinaaa10</t>
        </is>
      </c>
      <c r="D868" s="4">
        <v>46303</v>
      </c>
      <c r="E868" s="3">
        <v>46303.437210648146</v>
      </c>
      <c r="F868" s="2" t="str">
        <f>=HYPERLINK("https://www.tiktok.com/@miralinaaa10/video/7691207388950564109", "https://www.tiktok.com/@miralinaaa10/video/7691207388950564109")</f>
        <v>https://www.tiktok.com/@miralinaaa10/video/7691207388950564109</v>
      </c>
      <c r="G868">
        <v>602</v>
      </c>
      <c r="H868">
        <v>17</v>
      </c>
      <c r="I868">
        <v>0</v>
      </c>
      <c r="J868">
        <v>5</v>
      </c>
      <c r="K868">
        <v>0</v>
      </c>
      <c r="L868" t="inlineStr">
        <is>
          <t>short-drama</t>
        </is>
      </c>
      <c r="M868" t="inlineStr">
        <is>
          <t>complete</t>
        </is>
      </c>
      <c r="N868"/>
      <c r="O868" t="inlineStr">
        <is>
          <t>SDRUN-20261008-102852</t>
        </is>
      </c>
      <c r="P868" s="3">
        <v>46303.546585648146</v>
      </c>
      <c r="Q868" t="inlineStr">
        <is>
          <t>SR-001422</t>
        </is>
      </c>
      <c r="R868" t="inlineStr">
        <is>
          <t>miralinaaa10</t>
        </is>
      </c>
      <c r="S868" t="inlineStr">
        <is>
          <t>Sinking With My Step-sister — EP2 The truth was hiding in plain sight. 🌟 Continue the story here 👉 Find the full series on “ReelShort” 🔍 Look up “4958246” ✨ #ReelShort #ShortDrama #SinkingWithMyStepsister #ForbiddenLove</t>
        </is>
      </c>
    </row>
    <row r="869" ht="25.5" customHeight="1">
      <c r="A869" t="inlineStr">
        <is>
          <t>7690838358385233183</t>
        </is>
      </c>
      <c r="B869" s="3">
        <v>46296.15972222222</v>
      </c>
      <c r="C869" t="inlineStr">
        <is>
          <t>hnlinhthng9678</t>
        </is>
      </c>
      <c r="D869" s="4">
        <v>46303</v>
      </c>
      <c r="E869" s="3">
        <v>46303.437210648146</v>
      </c>
      <c r="F869" s="2" t="str">
        <f>=HYPERLINK("https://www.tiktok.com/@hnlinhthng9678/video/7690838358385233183", "https://www.tiktok.com/@hnlinhthng9678/video/7690838358385233183")</f>
        <v>https://www.tiktok.com/@hnlinhthng9678/video/7690838358385233183</v>
      </c>
      <c r="G869">
        <v>290</v>
      </c>
      <c r="H869">
        <v>1</v>
      </c>
      <c r="I869">
        <v>0</v>
      </c>
      <c r="J869">
        <v>0</v>
      </c>
      <c r="K869">
        <v>0</v>
      </c>
      <c r="L869" t="inlineStr">
        <is>
          <t>short-drama</t>
        </is>
      </c>
      <c r="M869" t="inlineStr">
        <is>
          <t>complete</t>
        </is>
      </c>
      <c r="N869"/>
      <c r="O869" t="inlineStr">
        <is>
          <t>SDRUN-20261008-102852</t>
        </is>
      </c>
      <c r="P869" s="3">
        <v>46303.546585648146</v>
      </c>
      <c r="Q869" t="inlineStr">
        <is>
          <t>SR-001378</t>
        </is>
      </c>
      <c r="R869" t="inlineStr">
        <is>
          <t>NeonHlin</t>
        </is>
      </c>
      <c r="S869" t="inlineStr">
        <is>
          <t>Rejected Luna is His Fated Mate — EP5 Her sister thinks she stole Nova’s happy ending, but the Draven royal family is about to reverse their fortunes. 🌟 Continue the story here 👉 Find the full series on “ReelShort” 🔍 Look up “4936530” ✨ #ShortDrama #ReelShort #DramaSeries</t>
        </is>
      </c>
    </row>
    <row r="870" ht="25.5" customHeight="1">
      <c r="A870" t="inlineStr">
        <is>
          <t>7690534873500536077</t>
        </is>
      </c>
      <c r="B870" s="3">
        <v>46296.175</v>
      </c>
      <c r="C870" t="inlineStr">
        <is>
          <t>dramaclips0364</t>
        </is>
      </c>
      <c r="D870" s="4">
        <v>46303</v>
      </c>
      <c r="E870" s="3">
        <v>46303.437210648146</v>
      </c>
      <c r="F870" s="2" t="str">
        <f>=HYPERLINK("https://www.tiktok.com/@dramaclips0364/video/7690534873500536077", "https://www.tiktok.com/@dramaclips0364/video/7690534873500536077")</f>
        <v>https://www.tiktok.com/@dramaclips0364/video/7690534873500536077</v>
      </c>
      <c r="G870">
        <v>2541</v>
      </c>
      <c r="H870">
        <v>13</v>
      </c>
      <c r="I870">
        <v>0</v>
      </c>
      <c r="J870">
        <v>3</v>
      </c>
      <c r="K870">
        <v>1</v>
      </c>
      <c r="L870" t="inlineStr">
        <is>
          <t>short-drama</t>
        </is>
      </c>
      <c r="M870" t="inlineStr">
        <is>
          <t>complete</t>
        </is>
      </c>
      <c r="N870"/>
      <c r="O870" t="inlineStr">
        <is>
          <t>SDRUN-20261008-102852</t>
        </is>
      </c>
      <c r="P870" s="3">
        <v>46303.546585648146</v>
      </c>
      <c r="Q870"/>
      <c r="R870" t="inlineStr">
        <is>
          <t>dramaclips0364</t>
        </is>
      </c>
      <c r="S870" t="inlineStr">
        <is>
          <t>A jealous rival enters the Alpha’s home and targets the little girl, forcing the new Luna to fight back. 😨🔥 🌟 Continue the story here 👉 Find the full series on “ReelShort” 🔍 Look up “4934003” ✨ #ShortDrama #ProtectiveLuna #JealousRival #ReelShort</t>
        </is>
      </c>
    </row>
    <row r="871" ht="25.5" customHeight="1">
      <c r="A871" t="inlineStr">
        <is>
          <t>7690877893949345038</t>
        </is>
      </c>
      <c r="B871" s="3">
        <v>46296.180555555555</v>
      </c>
      <c r="C871" t="inlineStr">
        <is>
          <t>jazlynnayeli6</t>
        </is>
      </c>
      <c r="D871" s="4">
        <v>46303</v>
      </c>
      <c r="E871" s="3">
        <v>46303.437210648146</v>
      </c>
      <c r="F871" s="2" t="str">
        <f>=HYPERLINK("https://www.tiktok.com/@jazlynnayeli6/video/7690877893949345038", "https://www.tiktok.com/@jazlynnayeli6/video/7690877893949345038")</f>
        <v>https://www.tiktok.com/@jazlynnayeli6/video/7690877893949345038</v>
      </c>
      <c r="G871">
        <v>110</v>
      </c>
      <c r="H871">
        <v>0</v>
      </c>
      <c r="I871">
        <v>0</v>
      </c>
      <c r="J871">
        <v>2</v>
      </c>
      <c r="K871">
        <v>0</v>
      </c>
      <c r="L871" t="inlineStr">
        <is>
          <t>short-drama</t>
        </is>
      </c>
      <c r="M871" t="inlineStr">
        <is>
          <t>complete</t>
        </is>
      </c>
      <c r="N871"/>
      <c r="O871" t="inlineStr">
        <is>
          <t>SDRUN-20261008-102852</t>
        </is>
      </c>
      <c r="P871" s="3">
        <v>46303.546585648146</v>
      </c>
      <c r="Q871" t="inlineStr">
        <is>
          <t>SR-001007</t>
        </is>
      </c>
      <c r="R871"/>
      <c r="S871" t="inlineStr">
        <is>
          <t>Daughter of the Four Norse God-Kings When Freya’s fate comes into question, the family must face what they failed to see. 🫢❄️ Download ReelShort and search 4934895 🔎 #DaughterOfTheFourNorseGodKings #FantasyDrama #FamilySecrets #ReelShort</t>
        </is>
      </c>
    </row>
    <row r="872" ht="25.5" customHeight="1">
      <c r="A872" t="inlineStr">
        <is>
          <t>7690538789470571806</t>
        </is>
      </c>
      <c r="B872" s="3">
        <v>46296.186111111114</v>
      </c>
      <c r="C872" t="inlineStr">
        <is>
          <t>plottwistclips11</t>
        </is>
      </c>
      <c r="D872" s="4">
        <v>46303</v>
      </c>
      <c r="E872" s="3">
        <v>46303.437210648146</v>
      </c>
      <c r="F872" s="2" t="str">
        <f>=HYPERLINK("https://www.tiktok.com/@plottwistclips11/video/7690538789470571806", "https://www.tiktok.com/@plottwistclips11/video/7690538789470571806")</f>
        <v>https://www.tiktok.com/@plottwistclips11/video/7690538789470571806</v>
      </c>
      <c r="G872">
        <v>166</v>
      </c>
      <c r="H872">
        <v>2</v>
      </c>
      <c r="I872">
        <v>0</v>
      </c>
      <c r="J872">
        <v>1</v>
      </c>
      <c r="K872">
        <v>0</v>
      </c>
      <c r="L872" t="inlineStr">
        <is>
          <t>short-drama</t>
        </is>
      </c>
      <c r="M872" t="inlineStr">
        <is>
          <t>complete</t>
        </is>
      </c>
      <c r="N872"/>
      <c r="O872" t="inlineStr">
        <is>
          <t>SDRUN-20261008-102852</t>
        </is>
      </c>
      <c r="P872" s="3">
        <v>46303.546585648146</v>
      </c>
      <c r="Q872"/>
      <c r="R872" t="inlineStr">
        <is>
          <t>plottwistclips11</t>
        </is>
      </c>
      <c r="S872" t="inlineStr">
        <is>
          <t>The triplets finally try to make peace, but every apology comes after another betrayal. 😢⏳ 🌟 Continue the story here 👉 Find the full series on “ReelShort” 🔍 Look up “4933978” ✨ #ShortDrama #TooLate #TripletBrothers #ReelShort</t>
        </is>
      </c>
    </row>
    <row r="873" ht="25.5" customHeight="1">
      <c r="A873" t="inlineStr">
        <is>
          <t>7690876691735989534</t>
        </is>
      </c>
      <c r="B873" s="3">
        <v>46296.22777777778</v>
      </c>
      <c r="C873" t="inlineStr">
        <is>
          <t>qqfqvkxrybkjkjnp20</t>
        </is>
      </c>
      <c r="D873" s="4">
        <v>46303</v>
      </c>
      <c r="E873" s="3">
        <v>46303.437210648146</v>
      </c>
      <c r="F873" s="2" t="str">
        <f>=HYPERLINK("https://www.tiktok.com/@qqfqvkxrybkjkjnp20/video/7690876691735989534", "https://www.tiktok.com/@qqfqvkxrybkjkjnp20/video/7690876691735989534")</f>
        <v>https://www.tiktok.com/@qqfqvkxrybkjkjnp20/video/7690876691735989534</v>
      </c>
      <c r="G873">
        <v>238</v>
      </c>
      <c r="H873">
        <v>1</v>
      </c>
      <c r="I873">
        <v>0</v>
      </c>
      <c r="J873">
        <v>0</v>
      </c>
      <c r="K873">
        <v>0</v>
      </c>
      <c r="L873" t="inlineStr">
        <is>
          <t>short-drama</t>
        </is>
      </c>
      <c r="M873" t="inlineStr">
        <is>
          <t>complete</t>
        </is>
      </c>
      <c r="N873"/>
      <c r="O873" t="inlineStr">
        <is>
          <t>SDRUN-20261008-102852</t>
        </is>
      </c>
      <c r="P873" s="3">
        <v>46303.546585648146</v>
      </c>
      <c r="Q873" t="inlineStr">
        <is>
          <t>SR-001137</t>
        </is>
      </c>
      <c r="R873" t="inlineStr">
        <is>
          <t>Velvet Temptations</t>
        </is>
      </c>
      <c r="S873" t="inlineStr">
        <is>
          <t>Part 3 | Crown of the Nile My Beggar Husband is the Pharaoh — Her Beggar Husband Gives Her a Royal Crest Cast out through the back door, Merit turns a ruined shack into a future clinic before her beggar husband offers a gift carved with the royal crest. ✨ Download the ReelShort app. 👉 Copy the code [4957941] and search it. #Drama #AIDrama #ShortDrama #RoyalRomance #SecondChance</t>
        </is>
      </c>
    </row>
    <row r="874" ht="25.5" customHeight="1">
      <c r="A874" t="inlineStr">
        <is>
          <t>7690779587093056781</t>
        </is>
      </c>
      <c r="B874" s="3">
        <v>46296.24375</v>
      </c>
      <c r="C874" t="inlineStr">
        <is>
          <t>nobleltcpnj</t>
        </is>
      </c>
      <c r="D874" s="4">
        <v>46303</v>
      </c>
      <c r="E874" s="3">
        <v>46303.437210648146</v>
      </c>
      <c r="F874" s="2" t="str">
        <f>=HYPERLINK("https://www.tiktok.com/@nobleltcpnj/video/7690779587093056781", "https://www.tiktok.com/@nobleltcpnj/video/7690779587093056781")</f>
        <v>https://www.tiktok.com/@nobleltcpnj/video/7690779587093056781</v>
      </c>
      <c r="G874">
        <v>178</v>
      </c>
      <c r="H874">
        <v>2</v>
      </c>
      <c r="I874">
        <v>0</v>
      </c>
      <c r="J874">
        <v>0</v>
      </c>
      <c r="K874">
        <v>0</v>
      </c>
      <c r="L874" t="inlineStr">
        <is>
          <t>short-drama</t>
        </is>
      </c>
      <c r="M874" t="inlineStr">
        <is>
          <t>complete</t>
        </is>
      </c>
      <c r="N874"/>
      <c r="O874" t="inlineStr">
        <is>
          <t>SDRUN-20261008-102852</t>
        </is>
      </c>
      <c r="P874" s="3">
        <v>46303.546585648146</v>
      </c>
      <c r="Q874" t="inlineStr">
        <is>
          <t>SR-001113</t>
        </is>
      </c>
      <c r="R874" t="inlineStr">
        <is>
          <t>Mouse glue trap</t>
        </is>
      </c>
      <c r="S874" t="inlineStr">
        <is>
          <t>Part 3 | The Dead Bride Returns to Battle (The Revenant’s Vow: Shattered Crown) Soldiers arrive to kill the exiled prince—but freeze when they recognize the bride they poisoned. Astrid has returned from hell, and she is no longer powerless. ✨ Download the ReelShort app.   👉 Copy the code [4932324] and search it. #Drama #AIDrama #ShortDrama #RevenantBride #EpicRevenge</t>
        </is>
      </c>
    </row>
    <row r="875" ht="25.5" customHeight="1">
      <c r="A875" t="inlineStr">
        <is>
          <t>7690517117971516686</t>
        </is>
      </c>
      <c r="B875" s="3">
        <v>46296.25</v>
      </c>
      <c r="C875" t="inlineStr">
        <is>
          <t>ngphnggiang40</t>
        </is>
      </c>
      <c r="D875" s="4">
        <v>46303</v>
      </c>
      <c r="E875" s="3">
        <v>46303.437210648146</v>
      </c>
      <c r="F875" s="2" t="str">
        <f>=HYPERLINK("https://www.tiktok.com/@ngphnggiang40/video/7690517117971516686", "https://www.tiktok.com/@ngphnggiang40/video/7690517117971516686")</f>
        <v>https://www.tiktok.com/@ngphnggiang40/video/7690517117971516686</v>
      </c>
      <c r="G875">
        <v>357</v>
      </c>
      <c r="H875">
        <v>10</v>
      </c>
      <c r="I875">
        <v>0</v>
      </c>
      <c r="J875">
        <v>1</v>
      </c>
      <c r="K875">
        <v>0</v>
      </c>
      <c r="L875" t="inlineStr">
        <is>
          <t>short-drama</t>
        </is>
      </c>
      <c r="M875" t="inlineStr">
        <is>
          <t>complete</t>
        </is>
      </c>
      <c r="N875"/>
      <c r="O875" t="inlineStr">
        <is>
          <t>SDRUN-20261008-102852</t>
        </is>
      </c>
      <c r="P875" s="3">
        <v>46303.546585648146</v>
      </c>
      <c r="Q875" t="inlineStr">
        <is>
          <t>SR-001034</t>
        </is>
      </c>
      <c r="R875" t="inlineStr">
        <is>
          <t>VoidFaic</t>
        </is>
      </c>
      <c r="S875" t="inlineStr">
        <is>
          <t>Part 3 | Apocalypse Siege King of the Awakened Maya stakes her life on a one-on-one fight, but Caleb sees the raider is only playing with her and is pushed toward unleashing his power. ✨ Download the ReelShort app. 👉 Copy the code [4929370] and search it. #Drama #AIDrama #ShortDrama #ApocalypseDrama #SuperpowerDrama</t>
        </is>
      </c>
    </row>
    <row r="876" ht="25.5" customHeight="1">
      <c r="A876" t="inlineStr">
        <is>
          <t>7691246707052449037</t>
        </is>
      </c>
      <c r="B876" s="3">
        <v>46296.256944444445</v>
      </c>
      <c r="C876" t="inlineStr">
        <is>
          <t>dramadetour0</t>
        </is>
      </c>
      <c r="D876" s="4">
        <v>46303</v>
      </c>
      <c r="E876" s="3">
        <v>46303.437210648146</v>
      </c>
      <c r="F876" s="2" t="str">
        <f>=HYPERLINK("https://www.tiktok.com/@dramadetour0/video/7691246707052449037", "https://www.tiktok.com/@dramadetour0/video/7691246707052449037")</f>
        <v>https://www.tiktok.com/@dramadetour0/video/7691246707052449037</v>
      </c>
      <c r="G876">
        <v>725</v>
      </c>
      <c r="H876">
        <v>29</v>
      </c>
      <c r="I876">
        <v>0</v>
      </c>
      <c r="J876">
        <v>6</v>
      </c>
      <c r="K876">
        <v>0</v>
      </c>
      <c r="L876" t="inlineStr">
        <is>
          <t>short-drama</t>
        </is>
      </c>
      <c r="M876" t="inlineStr">
        <is>
          <t>complete</t>
        </is>
      </c>
      <c r="N876"/>
      <c r="O876" t="inlineStr">
        <is>
          <t>SDRUN-20261008-102852</t>
        </is>
      </c>
      <c r="P876" s="3">
        <v>46303.546585648146</v>
      </c>
      <c r="Q876" t="inlineStr">
        <is>
          <t>SR-000965</t>
        </is>
      </c>
      <c r="R876" t="inlineStr">
        <is>
          <t>dramadetour0</t>
        </is>
      </c>
      <c r="S876" t="inlineStr">
        <is>
          <t xml:space="preserve">The Weakest Orange Cat Is the Strongest Golden Tiger — Her father finds the ruined valley. The guild is already heating its cauldron. Can he reach her in time? 🎬 Full episode link in bio 🔎 Or search for 4982564 in the ReelShort app. #drama #shortdrama #dramaseries #ProtectiveFather #catsoftiktok </t>
        </is>
      </c>
    </row>
    <row r="877" ht="25.5" customHeight="1">
      <c r="A877" t="inlineStr">
        <is>
          <t>7690878627738684686</t>
        </is>
      </c>
      <c r="B877" s="3">
        <v>46296.256944444445</v>
      </c>
      <c r="C877" t="inlineStr">
        <is>
          <t>gaylenepowers350</t>
        </is>
      </c>
      <c r="D877" s="4">
        <v>46303</v>
      </c>
      <c r="E877" s="3">
        <v>46303.437210648146</v>
      </c>
      <c r="F877" s="2" t="str">
        <f>=HYPERLINK("https://www.tiktok.com/@gaylenepowers350/video/7690878627738684686", "https://www.tiktok.com/@gaylenepowers350/video/7690878627738684686")</f>
        <v>https://www.tiktok.com/@gaylenepowers350/video/7690878627738684686</v>
      </c>
      <c r="G877">
        <v>516</v>
      </c>
      <c r="H877">
        <v>13</v>
      </c>
      <c r="I877">
        <v>0</v>
      </c>
      <c r="J877">
        <v>2</v>
      </c>
      <c r="K877">
        <v>0</v>
      </c>
      <c r="L877" t="inlineStr">
        <is>
          <t>short-drama</t>
        </is>
      </c>
      <c r="M877" t="inlineStr">
        <is>
          <t>complete</t>
        </is>
      </c>
      <c r="N877"/>
      <c r="O877" t="inlineStr">
        <is>
          <t>SDRUN-20261008-102852</t>
        </is>
      </c>
      <c r="P877" s="3">
        <v>46303.546585648146</v>
      </c>
      <c r="Q877" t="inlineStr">
        <is>
          <t>SR-001061</t>
        </is>
      </c>
      <c r="R877"/>
      <c r="S877" t="inlineStr">
        <is>
          <t>The Slum Girl Who Became a Billionaire’s Wife After being shamed at the tea party, she receives an offer that could change her place in the household. ☕✨ Download ReelShort and search 4935898 🔎 #TheSlumGirlWhoBecameABillionairesWife #BillionaireRomance #Comeback #ReelShort</t>
        </is>
      </c>
    </row>
    <row r="878" ht="25.5" customHeight="1">
      <c r="A878" t="inlineStr">
        <is>
          <t>7691246347629890829</t>
        </is>
      </c>
      <c r="B878" s="3">
        <v>46296.29861111111</v>
      </c>
      <c r="C878" t="inlineStr">
        <is>
          <t>apdt6w97o2pk</t>
        </is>
      </c>
      <c r="D878" s="4">
        <v>46303</v>
      </c>
      <c r="E878" s="3">
        <v>46303.773518518516</v>
      </c>
      <c r="F878" s="2" t="str">
        <f>=HYPERLINK("https://www.tiktok.com/@apdt6w97o2pk/video/7691246347629890829", "https://www.tiktok.com/@apdt6w97o2pk/video/7691246347629890829")</f>
        <v>https://www.tiktok.com/@apdt6w97o2pk/video/7691246347629890829</v>
      </c>
      <c r="G878">
        <v>1049</v>
      </c>
      <c r="H878">
        <v>14</v>
      </c>
      <c r="I878">
        <v>0</v>
      </c>
      <c r="J878">
        <v>3</v>
      </c>
      <c r="K878">
        <v>0</v>
      </c>
      <c r="L878" t="inlineStr">
        <is>
          <t>short-drama</t>
        </is>
      </c>
      <c r="M878" t="inlineStr">
        <is>
          <t>complete</t>
        </is>
      </c>
      <c r="N878"/>
      <c r="O878" t="inlineStr">
        <is>
          <t>e8723e7c-3d74-4646-9e84-53ccfd1ab294</t>
        </is>
      </c>
      <c r="P878" s="3">
        <v>46303.775625</v>
      </c>
      <c r="Q878" t="inlineStr">
        <is>
          <t>SR-001185</t>
        </is>
      </c>
      <c r="R878"/>
      <c r="S878" t="inlineStr">
        <is>
          <t>He Left Me at the Altar, So I Married the Man Above Him After his betrayal, she accepts an alliance he never saw coming. 💍 ✨ Download ReelShort. Copy code 4964931 and search it. #MarriageAlliance #RevengeRomance #Betrayal #ShortDrama</t>
        </is>
      </c>
    </row>
    <row r="879" ht="25.5" customHeight="1">
      <c r="A879" t="inlineStr">
        <is>
          <t>7690539556029959438</t>
        </is>
      </c>
      <c r="B879" s="3">
        <v>46296.3125</v>
      </c>
      <c r="C879" t="inlineStr">
        <is>
          <t>dramaexpedition</t>
        </is>
      </c>
      <c r="D879" s="4">
        <v>46303</v>
      </c>
      <c r="E879" s="3">
        <v>46303.437210648146</v>
      </c>
      <c r="F879" s="2" t="str">
        <f>=HYPERLINK("https://www.tiktok.com/@dramaexpedition/video/7690539556029959438", "https://www.tiktok.com/@dramaexpedition/video/7690539556029959438")</f>
        <v>https://www.tiktok.com/@dramaexpedition/video/7690539556029959438</v>
      </c>
      <c r="G879">
        <v>271</v>
      </c>
      <c r="H879">
        <v>10</v>
      </c>
      <c r="I879">
        <v>1</v>
      </c>
      <c r="J879">
        <v>2</v>
      </c>
      <c r="K879">
        <v>0</v>
      </c>
      <c r="L879" t="inlineStr">
        <is>
          <t>short-drama</t>
        </is>
      </c>
      <c r="M879" t="inlineStr">
        <is>
          <t>complete</t>
        </is>
      </c>
      <c r="N879"/>
      <c r="O879" t="inlineStr">
        <is>
          <t>SDRUN-20261008-102852</t>
        </is>
      </c>
      <c r="P879" s="3">
        <v>46303.546585648146</v>
      </c>
      <c r="Q879" t="inlineStr">
        <is>
          <t>SR-000845</t>
        </is>
      </c>
      <c r="R879" t="inlineStr">
        <is>
          <t>dramaexpedition</t>
        </is>
      </c>
      <c r="S879" t="inlineStr">
        <is>
          <t>part 3 | The Husband She Took for Granted A painful truth about their baby comes out. Watch on ReelShort. Search code 4933308. https://reelslink.com/cps/i3dj2y #drama #shortdrama #aidrama #romancedrama #fyp</t>
        </is>
      </c>
    </row>
    <row r="880" ht="25.5" customHeight="1">
      <c r="A880" t="inlineStr">
        <is>
          <t>7690911884895194399</t>
        </is>
      </c>
      <c r="B880" s="3">
        <v>46296.319444444445</v>
      </c>
      <c r="C880" t="inlineStr">
        <is>
          <t>jolienqaq</t>
        </is>
      </c>
      <c r="D880" s="4">
        <v>46303</v>
      </c>
      <c r="E880" s="3">
        <v>46303.437210648146</v>
      </c>
      <c r="F880" s="2" t="str">
        <f>=HYPERLINK("https://www.tiktok.com/@jolienqaq/video/7690911884895194399", "https://www.tiktok.com/@jolienqaq/video/7690911884895194399")</f>
        <v>https://www.tiktok.com/@jolienqaq/video/7690911884895194399</v>
      </c>
      <c r="G880">
        <v>816</v>
      </c>
      <c r="H880">
        <v>39</v>
      </c>
      <c r="I880">
        <v>0</v>
      </c>
      <c r="J880">
        <v>12</v>
      </c>
      <c r="K880">
        <v>0</v>
      </c>
      <c r="L880" t="inlineStr">
        <is>
          <t>short-drama</t>
        </is>
      </c>
      <c r="M880" t="inlineStr">
        <is>
          <t>complete</t>
        </is>
      </c>
      <c r="N880"/>
      <c r="O880" t="inlineStr">
        <is>
          <t>SDRUN-20261008-102852</t>
        </is>
      </c>
      <c r="P880" s="3">
        <v>46303.546585648146</v>
      </c>
      <c r="Q880" t="inlineStr">
        <is>
          <t>SR-000889</t>
        </is>
      </c>
      <c r="R880" t="inlineStr">
        <is>
          <t>jolienqaq</t>
        </is>
      </c>
      <c r="S880" t="inlineStr">
        <is>
          <t>Part 3 | The Double Life of My Mafia Husband They met an hour ago. Now he wants a marriage license. 💍 Full series link in bio. ✨ Download the ReelShort app. 👉 Copy the code 4961621 and search it. #TheDoubleLifeOfMyMafiaHusband #BLDrama #MafiaRomance #ReelShort</t>
        </is>
      </c>
    </row>
    <row r="881" ht="25.5" customHeight="1">
      <c r="A881" t="inlineStr">
        <is>
          <t>7690512715898490125</t>
        </is>
      </c>
      <c r="B881" s="3">
        <v>46296.32361111111</v>
      </c>
      <c r="C881" t="inlineStr">
        <is>
          <t>sofiblmoments</t>
        </is>
      </c>
      <c r="D881" s="4">
        <v>46303</v>
      </c>
      <c r="E881" s="3">
        <v>46303.437210648146</v>
      </c>
      <c r="F881" s="2" t="str">
        <f>=HYPERLINK("https://www.tiktok.com/@sofiblmoments/video/7690512715898490125", "https://www.tiktok.com/@sofiblmoments/video/7690512715898490125")</f>
        <v>https://www.tiktok.com/@sofiblmoments/video/7690512715898490125</v>
      </c>
      <c r="G881">
        <v>12</v>
      </c>
      <c r="H881">
        <v>1</v>
      </c>
      <c r="I881">
        <v>0</v>
      </c>
      <c r="J881">
        <v>0</v>
      </c>
      <c r="K881">
        <v>0</v>
      </c>
      <c r="L881" t="inlineStr">
        <is>
          <t>short-drama</t>
        </is>
      </c>
      <c r="M881" t="inlineStr">
        <is>
          <t>complete</t>
        </is>
      </c>
      <c r="N881"/>
      <c r="O881" t="inlineStr">
        <is>
          <t>SDRUN-20261008-102852</t>
        </is>
      </c>
      <c r="P881" s="3">
        <v>46303.546585648146</v>
      </c>
      <c r="Q881" t="inlineStr">
        <is>
          <t>SR-001475</t>
        </is>
      </c>
      <c r="R881" t="inlineStr">
        <is>
          <t>sofiblmoments</t>
        </is>
      </c>
      <c r="S881" t="inlineStr">
        <is>
          <t>A forbidden scent exposes the secret he has hidden from everyone—and brings the wrong man dangerously close. 😳❤️‍🔥 🌟 Continue the story here 👉 Find the full series on “ReelShort” 🔍 Look up “4825124” ✨ #BLDrama #ForbiddenScent #SecretOmega #ReelShort</t>
        </is>
      </c>
    </row>
    <row r="882" ht="25.5" customHeight="1">
      <c r="A882" t="inlineStr">
        <is>
          <t>7691157712255618335</t>
        </is>
      </c>
      <c r="B882" s="3">
        <v>46296.333333333336</v>
      </c>
      <c r="C882" t="inlineStr">
        <is>
          <t>hcngsn5459</t>
        </is>
      </c>
      <c r="D882" s="4">
        <v>46303</v>
      </c>
      <c r="E882" s="3">
        <v>46303.437210648146</v>
      </c>
      <c r="F882" s="2" t="str">
        <f>=HYPERLINK("https://www.tiktok.com/@hcngsn5459/video/7691157712255618335", "https://www.tiktok.com/@hcngsn5459/video/7691157712255618335")</f>
        <v>https://www.tiktok.com/@hcngsn5459/video/7691157712255618335</v>
      </c>
      <c r="G882">
        <v>3851</v>
      </c>
      <c r="H882">
        <v>17</v>
      </c>
      <c r="I882">
        <v>1</v>
      </c>
      <c r="J882">
        <v>10</v>
      </c>
      <c r="K882">
        <v>0</v>
      </c>
      <c r="L882" t="inlineStr">
        <is>
          <t>short-drama</t>
        </is>
      </c>
      <c r="M882" t="inlineStr">
        <is>
          <t>complete</t>
        </is>
      </c>
      <c r="N882"/>
      <c r="O882" t="inlineStr">
        <is>
          <t>SDRUN-20261008-102852</t>
        </is>
      </c>
      <c r="P882" s="3">
        <v>46303.546585648146</v>
      </c>
      <c r="Q882" t="inlineStr">
        <is>
          <t>SR-001534</t>
        </is>
      </c>
      <c r="R882"/>
      <c r="S882" t="inlineStr">
        <is>
          <t>Forward, Without Him She flew to surprise her boyfriend and best friend, only to overhear the secret that cost her Columbia acceptance. ✨ Download the ReelShort app. 👉 Copy the code [4959200] and search it. #Drama #ShortDrama #ReelShort #Betrayal #CollegeDrama</t>
        </is>
      </c>
    </row>
    <row r="883" ht="25.5" customHeight="1">
      <c r="A883" t="inlineStr">
        <is>
          <t>7690887999852236045</t>
        </is>
      </c>
      <c r="B883" s="3">
        <v>46296.33611111111</v>
      </c>
      <c r="C883" t="inlineStr">
        <is>
          <t>mochiclips55</t>
        </is>
      </c>
      <c r="D883" s="4">
        <v>46303</v>
      </c>
      <c r="E883" s="3">
        <v>46303.437210648146</v>
      </c>
      <c r="F883" s="2" t="str">
        <f>=HYPERLINK("https://www.tiktok.com/@mochiclips55/video/7690887999852236045", "https://www.tiktok.com/@mochiclips55/video/7690887999852236045")</f>
        <v>https://www.tiktok.com/@mochiclips55/video/7690887999852236045</v>
      </c>
      <c r="G883">
        <v>93</v>
      </c>
      <c r="H883">
        <v>1</v>
      </c>
      <c r="I883">
        <v>0</v>
      </c>
      <c r="J883">
        <v>0</v>
      </c>
      <c r="K883">
        <v>0</v>
      </c>
      <c r="L883" t="inlineStr">
        <is>
          <t>short-drama</t>
        </is>
      </c>
      <c r="M883" t="inlineStr">
        <is>
          <t>complete</t>
        </is>
      </c>
      <c r="N883"/>
      <c r="O883" t="inlineStr">
        <is>
          <t>SDRUN-20261008-102852</t>
        </is>
      </c>
      <c r="P883" s="3">
        <v>46303.546585648146</v>
      </c>
      <c r="Q883" t="inlineStr">
        <is>
          <t>SR-001398</t>
        </is>
      </c>
      <c r="R883" t="inlineStr">
        <is>
          <t>mochiclips55</t>
        </is>
      </c>
      <c r="S883" t="inlineStr">
        <is>
          <t>Never Fall Alone — EP3 Training forces two hostile teammates closer while Maddox’s old trauma threatens their future. 🌟 Continue the story here 👉 Find the full series on “ReelShort” 🔍 Search “Never Fall Alone” ✨ #BLDrama #ReelShort #DramaSeries</t>
        </is>
      </c>
    </row>
    <row r="884" ht="25.5" customHeight="1">
      <c r="A884" t="inlineStr">
        <is>
          <t>7690872772104293646</t>
        </is>
      </c>
      <c r="B884" s="3">
        <v>46296.354166666664</v>
      </c>
      <c r="C884" t="inlineStr">
        <is>
          <t>amariari11</t>
        </is>
      </c>
      <c r="D884" s="4">
        <v>46303</v>
      </c>
      <c r="E884" s="3">
        <v>46303.437210648146</v>
      </c>
      <c r="F884" s="2" t="str">
        <f>=HYPERLINK("https://www.tiktok.com/@amariari11/video/7690872772104293646", "https://www.tiktok.com/@amariari11/video/7690872772104293646")</f>
        <v>https://www.tiktok.com/@amariari11/video/7690872772104293646</v>
      </c>
      <c r="G884">
        <v>41</v>
      </c>
      <c r="H884">
        <v>0</v>
      </c>
      <c r="I884">
        <v>0</v>
      </c>
      <c r="J884">
        <v>0</v>
      </c>
      <c r="K884">
        <v>0</v>
      </c>
      <c r="L884" t="inlineStr">
        <is>
          <t>short-drama</t>
        </is>
      </c>
      <c r="M884" t="inlineStr">
        <is>
          <t>complete</t>
        </is>
      </c>
      <c r="N884"/>
      <c r="O884" t="inlineStr">
        <is>
          <t>SDRUN-20261008-102852</t>
        </is>
      </c>
      <c r="P884" s="3">
        <v>46303.546585648146</v>
      </c>
      <c r="Q884" t="inlineStr">
        <is>
          <t>SR-001247</t>
        </is>
      </c>
      <c r="R884"/>
      <c r="S884" t="inlineStr">
        <is>
          <t>The Scent That Found Me The children call the florist their dream mom while Vera insists she is their biological mother. 💔🌷 Download ReelShort and search 4934077 🔎 #TheScentThatFoundMe #FamilyDrama #EmotionalStory #ReelShort</t>
        </is>
      </c>
    </row>
    <row r="885" ht="25.5" customHeight="1">
      <c r="A885" t="inlineStr">
        <is>
          <t>7690892606426877215</t>
        </is>
      </c>
      <c r="B885" s="3">
        <v>46296.375</v>
      </c>
      <c r="C885" t="inlineStr">
        <is>
          <t>magnoliaisabella64</t>
        </is>
      </c>
      <c r="D885" s="4">
        <v>46303</v>
      </c>
      <c r="E885" s="3">
        <v>46303.437210648146</v>
      </c>
      <c r="F885" s="2" t="str">
        <f>=HYPERLINK("https://www.tiktok.com/@magnoliaisabella64/video/7690892606426877215", "https://www.tiktok.com/@magnoliaisabella64/video/7690892606426877215")</f>
        <v>https://www.tiktok.com/@magnoliaisabella64/video/7690892606426877215</v>
      </c>
      <c r="G885">
        <v>535</v>
      </c>
      <c r="H885">
        <v>13</v>
      </c>
      <c r="I885">
        <v>0</v>
      </c>
      <c r="J885">
        <v>4</v>
      </c>
      <c r="K885">
        <v>0</v>
      </c>
      <c r="L885" t="inlineStr">
        <is>
          <t>short-drama</t>
        </is>
      </c>
      <c r="M885" t="inlineStr">
        <is>
          <t>complete</t>
        </is>
      </c>
      <c r="N885"/>
      <c r="O885" t="inlineStr">
        <is>
          <t>SDRUN-20261008-102852</t>
        </is>
      </c>
      <c r="P885" s="3">
        <v>46303.546585648146</v>
      </c>
      <c r="Q885" t="inlineStr">
        <is>
          <t>SR-001161</t>
        </is>
      </c>
      <c r="R885" t="inlineStr">
        <is>
          <t>Pretty Boy Problems</t>
        </is>
      </c>
      <c r="S885" t="inlineStr">
        <is>
          <t>Part 3 | Paladin Betrays God for the Wolf Leon risks his life to uncover the truth and binds himself to the condemned werewolf. When the Temple tries to execute him, Leon draws his sword and openly defies everything he once served. ✨ Download the ReelShort app. 👉 Copy the code [4932398] and search it. #Drama #AIDrama #ShortDrama #ForbiddenLove #WerewolfDrama</t>
        </is>
      </c>
    </row>
    <row r="886" ht="25.5" customHeight="1">
      <c r="A886" t="inlineStr">
        <is>
          <t>7690525927725485325</t>
        </is>
      </c>
      <c r="B886" s="3">
        <v>46296.39791666667</v>
      </c>
      <c r="C886" t="inlineStr">
        <is>
          <t>lthung263</t>
        </is>
      </c>
      <c r="D886" s="4">
        <v>46303</v>
      </c>
      <c r="E886" s="3">
        <v>46303.437210648146</v>
      </c>
      <c r="F886" s="2" t="str">
        <f>=HYPERLINK("https://www.tiktok.com/@lthung263/video/7690525927725485325", "https://www.tiktok.com/@lthung263/video/7690525927725485325")</f>
        <v>https://www.tiktok.com/@lthung263/video/7690525927725485325</v>
      </c>
      <c r="G886">
        <v>365</v>
      </c>
      <c r="H886">
        <v>15</v>
      </c>
      <c r="I886">
        <v>0</v>
      </c>
      <c r="J886">
        <v>6</v>
      </c>
      <c r="K886">
        <v>0</v>
      </c>
      <c r="L886" t="inlineStr">
        <is>
          <t>short-drama</t>
        </is>
      </c>
      <c r="M886" t="inlineStr">
        <is>
          <t>complete</t>
        </is>
      </c>
      <c r="N886"/>
      <c r="O886" t="inlineStr">
        <is>
          <t>SDRUN-20261008-102852</t>
        </is>
      </c>
      <c r="P886" s="3">
        <v>46303.546585648146</v>
      </c>
      <c r="Q886" t="inlineStr">
        <is>
          <t>SR-001086</t>
        </is>
      </c>
      <c r="R886" t="inlineStr">
        <is>
          <t>Flexlthung</t>
        </is>
      </c>
      <c r="S886" t="inlineStr">
        <is>
          <t>Part 3 | I Woke Up as the Villainous Guide — Trust Is Her Only Way to Survive Evelyn promises freedom to the sentinels, then risks her own mind to heal the mute medic her former self tortured. ✨ Download the ReelShort app. 👉 Copy the code [4802942] and search it. #Drama #AIDrama #ShortDrama #FantasyRomance #ReverseHarem</t>
        </is>
      </c>
    </row>
    <row r="887" ht="25.5" customHeight="1">
      <c r="A887" t="inlineStr">
        <is>
          <t>7690520574577134878</t>
        </is>
      </c>
      <c r="B887" s="3">
        <v>46296.42638888889</v>
      </c>
      <c r="C887" t="inlineStr">
        <is>
          <t>shirley5278789</t>
        </is>
      </c>
      <c r="D887" s="4">
        <v>46303</v>
      </c>
      <c r="E887" s="3">
        <v>46303.437210648146</v>
      </c>
      <c r="F887" s="2" t="str">
        <f>=HYPERLINK("https://www.tiktok.com/@shirley5278789/video/7690520574577134878", "https://www.tiktok.com/@shirley5278789/video/7690520574577134878")</f>
        <v>https://www.tiktok.com/@shirley5278789/video/7690520574577134878</v>
      </c>
      <c r="G887">
        <v>1808</v>
      </c>
      <c r="H887">
        <v>6</v>
      </c>
      <c r="I887">
        <v>0</v>
      </c>
      <c r="J887">
        <v>1</v>
      </c>
      <c r="K887">
        <v>1</v>
      </c>
      <c r="L887" t="inlineStr">
        <is>
          <t>short-drama</t>
        </is>
      </c>
      <c r="M887" t="inlineStr">
        <is>
          <t>complete</t>
        </is>
      </c>
      <c r="N887"/>
      <c r="O887" t="inlineStr">
        <is>
          <t>SDRUN-20261008-102852</t>
        </is>
      </c>
      <c r="P887" s="3">
        <v>46303.546585648146</v>
      </c>
      <c r="Q887"/>
      <c r="R887" t="inlineStr">
        <is>
          <t>shirley5278789</t>
        </is>
      </c>
      <c r="S887" t="inlineStr">
        <is>
          <t>Todos los pacientes de la habitación 206 murieron durante la noche, pero el hombre que estuvo con la aterradora enfermera sigue vivo. 🩸😳 🌟 Continúa la historia aquí 👉 Encuentra la serie completa en “ReelShort” 🔍 Busca el código “4931710” ✨ #Drama #DramaCorto #SerieDeTerror #GiroInesperado #ReelShort</t>
        </is>
      </c>
    </row>
    <row r="888" ht="25.5" customHeight="1">
      <c r="A888" t="inlineStr">
        <is>
          <t>7690879314920803597</t>
        </is>
      </c>
      <c r="B888" s="3">
        <v>46296.43125</v>
      </c>
      <c r="C888" t="inlineStr">
        <is>
          <t>jazlynnayeli6</t>
        </is>
      </c>
      <c r="D888" s="4">
        <v>46303</v>
      </c>
      <c r="E888" s="3">
        <v>46303.437210648146</v>
      </c>
      <c r="F888" s="2" t="str">
        <f>=HYPERLINK("https://www.tiktok.com/@jazlynnayeli6/video/7690879314920803597", "https://www.tiktok.com/@jazlynnayeli6/video/7690879314920803597")</f>
        <v>https://www.tiktok.com/@jazlynnayeli6/video/7690879314920803597</v>
      </c>
      <c r="G888">
        <v>151</v>
      </c>
      <c r="H888">
        <v>3</v>
      </c>
      <c r="I888">
        <v>0</v>
      </c>
      <c r="J888">
        <v>4</v>
      </c>
      <c r="K888">
        <v>0</v>
      </c>
      <c r="L888" t="inlineStr">
        <is>
          <t>short-drama</t>
        </is>
      </c>
      <c r="M888" t="inlineStr">
        <is>
          <t>complete</t>
        </is>
      </c>
      <c r="N888"/>
      <c r="O888" t="inlineStr">
        <is>
          <t>SDRUN-20261008-102852</t>
        </is>
      </c>
      <c r="P888" s="3">
        <v>46303.546585648146</v>
      </c>
      <c r="Q888" t="inlineStr">
        <is>
          <t>SR-001008</t>
        </is>
      </c>
      <c r="R888"/>
      <c r="S888" t="inlineStr">
        <is>
          <t>Daughter of the Four Norse God-Kings A frightening vision leaves everyone searching for the truth behind what happened to Freya. 🌫️👀 Download ReelShort and search 4934895 🔎 #DaughterOfTheFourNorseGodKings #FantasySeries #Mystery #ReelShort</t>
        </is>
      </c>
    </row>
    <row r="889" ht="25.5" customHeight="1">
      <c r="A889" t="inlineStr">
        <is>
          <t>7690538584905944350</t>
        </is>
      </c>
      <c r="B889" s="3">
        <v>46296.43541666667</v>
      </c>
      <c r="C889" t="inlineStr">
        <is>
          <t>plottwistclips11</t>
        </is>
      </c>
      <c r="D889" s="4">
        <v>46303</v>
      </c>
      <c r="E889" s="3">
        <v>46303.437210648146</v>
      </c>
      <c r="F889" s="2" t="str">
        <f>=HYPERLINK("https://www.tiktok.com/@plottwistclips11/video/7690538584905944350", "https://www.tiktok.com/@plottwistclips11/video/7690538584905944350")</f>
        <v>https://www.tiktok.com/@plottwistclips11/video/7690538584905944350</v>
      </c>
      <c r="G889">
        <v>307</v>
      </c>
      <c r="H889">
        <v>8</v>
      </c>
      <c r="I889">
        <v>0</v>
      </c>
      <c r="J889">
        <v>0</v>
      </c>
      <c r="K889">
        <v>0</v>
      </c>
      <c r="L889" t="inlineStr">
        <is>
          <t>short-drama</t>
        </is>
      </c>
      <c r="M889" t="inlineStr">
        <is>
          <t>complete</t>
        </is>
      </c>
      <c r="N889"/>
      <c r="O889" t="inlineStr">
        <is>
          <t>SDRUN-20261008-102852</t>
        </is>
      </c>
      <c r="P889" s="3">
        <v>46303.546585648146</v>
      </c>
      <c r="Q889"/>
      <c r="R889" t="inlineStr">
        <is>
          <t>plottwistclips11</t>
        </is>
      </c>
      <c r="S889" t="inlineStr">
        <is>
          <t>When the truth is exposed, the brothers realize they defended the wrong girl—and may have lost her forever. 😳💔 🌟 Continue the story here 👉 Find the full series on “ReelShort” 🔍 Look up “4933978” ✨ #ShortDrama #TruthRevealed #FinalRegret #ReelShort</t>
        </is>
      </c>
    </row>
    <row r="890" ht="25.5" customHeight="1">
      <c r="A890" t="inlineStr">
        <is>
          <t>7690539588309323022</t>
        </is>
      </c>
      <c r="B890" s="3">
        <v>46296.43819444445</v>
      </c>
      <c r="C890" t="inlineStr">
        <is>
          <t>dramaclips0364</t>
        </is>
      </c>
      <c r="D890" s="4">
        <v>46303</v>
      </c>
      <c r="E890" s="3">
        <v>46303.437210648146</v>
      </c>
      <c r="F890" s="2" t="str">
        <f>=HYPERLINK("https://www.tiktok.com/@dramaclips0364/video/7690539588309323022", "https://www.tiktok.com/@dramaclips0364/video/7690539588309323022")</f>
        <v>https://www.tiktok.com/@dramaclips0364/video/7690539588309323022</v>
      </c>
      <c r="G890">
        <v>4466</v>
      </c>
      <c r="H890">
        <v>26</v>
      </c>
      <c r="I890">
        <v>0</v>
      </c>
      <c r="J890">
        <v>13</v>
      </c>
      <c r="K890">
        <v>2</v>
      </c>
      <c r="L890" t="inlineStr">
        <is>
          <t>short-drama</t>
        </is>
      </c>
      <c r="M890" t="inlineStr">
        <is>
          <t>complete</t>
        </is>
      </c>
      <c r="N890"/>
      <c r="O890" t="inlineStr">
        <is>
          <t>SDRUN-20261008-102852</t>
        </is>
      </c>
      <c r="P890" s="3">
        <v>46303.546585648146</v>
      </c>
      <c r="Q890"/>
      <c r="R890" t="inlineStr">
        <is>
          <t>dramaclips0364</t>
        </is>
      </c>
      <c r="S890" t="inlineStr">
        <is>
          <t>One cruel lie turns the cursed Alpha against his mate—until the truth behind his daughter’s injuries begins to surface. 💔🐺 🌟 Continue the story here 👉 Find the full series on “ReelShort” 🔍 Look up “4934003” ✨ #ShortDrama #Betrayal #AlphaLove #ReelShort</t>
        </is>
      </c>
    </row>
    <row r="891" ht="25.5" customHeight="1">
      <c r="A891" t="inlineStr">
        <is>
          <t>7690880931195915550</t>
        </is>
      </c>
      <c r="B891" s="3">
        <v>46296.43819444445</v>
      </c>
      <c r="C891" t="inlineStr">
        <is>
          <t>scenesbl77</t>
        </is>
      </c>
      <c r="D891" s="4">
        <v>46303</v>
      </c>
      <c r="E891" s="3">
        <v>46303.437210648146</v>
      </c>
      <c r="F891" s="2" t="str">
        <f>=HYPERLINK("https://www.tiktok.com/@scenesbl77/video/7690880931195915550", "https://www.tiktok.com/@scenesbl77/video/7690880931195915550")</f>
        <v>https://www.tiktok.com/@scenesbl77/video/7690880931195915550</v>
      </c>
      <c r="G891">
        <v>5273</v>
      </c>
      <c r="H891">
        <v>79</v>
      </c>
      <c r="I891">
        <v>0</v>
      </c>
      <c r="J891">
        <v>21</v>
      </c>
      <c r="K891">
        <v>9</v>
      </c>
      <c r="L891" t="inlineStr">
        <is>
          <t>short-drama</t>
        </is>
      </c>
      <c r="M891" t="inlineStr">
        <is>
          <t>complete</t>
        </is>
      </c>
      <c r="N891"/>
      <c r="O891" t="inlineStr">
        <is>
          <t>SDRUN-20261008-102852</t>
        </is>
      </c>
      <c r="P891" s="3">
        <v>46303.546585648146</v>
      </c>
      <c r="Q891" t="inlineStr">
        <is>
          <t>SR-001352</t>
        </is>
      </c>
      <c r="R891" t="inlineStr">
        <is>
          <t>scenesbl77</t>
        </is>
      </c>
      <c r="S891" t="inlineStr">
        <is>
          <t>Private Tutoring — EP3 One humiliating confrontation forces his strict tutor to step in and changes the balance between them. 🌟 Continue the story here 👉 Find the full series on “ReelShort” 🔍 Look up “4825222” ✨ #BLDrama #ReelShort #DramaSeries</t>
        </is>
      </c>
    </row>
    <row r="892" ht="25.5" customHeight="1">
      <c r="A892" t="inlineStr">
        <is>
          <t>7690838540816534814</t>
        </is>
      </c>
      <c r="B892" s="3">
        <v>46296.45208333333</v>
      </c>
      <c r="C892" t="inlineStr">
        <is>
          <t>hnlinhthng9678</t>
        </is>
      </c>
      <c r="D892" s="4">
        <v>46303</v>
      </c>
      <c r="E892" s="3">
        <v>46303.437210648146</v>
      </c>
      <c r="F892" s="2" t="str">
        <f>=HYPERLINK("https://www.tiktok.com/@hnlinhthng9678/video/7690838540816534814", "https://www.tiktok.com/@hnlinhthng9678/video/7690838540816534814")</f>
        <v>https://www.tiktok.com/@hnlinhthng9678/video/7690838540816534814</v>
      </c>
      <c r="G892">
        <v>295</v>
      </c>
      <c r="H892">
        <v>0</v>
      </c>
      <c r="I892">
        <v>0</v>
      </c>
      <c r="J892">
        <v>1</v>
      </c>
      <c r="K892">
        <v>0</v>
      </c>
      <c r="L892" t="inlineStr">
        <is>
          <t>short-drama</t>
        </is>
      </c>
      <c r="M892" t="inlineStr">
        <is>
          <t>complete</t>
        </is>
      </c>
      <c r="N892"/>
      <c r="O892" t="inlineStr">
        <is>
          <t>SDRUN-20261008-102852</t>
        </is>
      </c>
      <c r="P892" s="3">
        <v>46303.546585648146</v>
      </c>
      <c r="Q892" t="inlineStr">
        <is>
          <t>SR-001379</t>
        </is>
      </c>
      <c r="R892" t="inlineStr">
        <is>
          <t>NeonHlin</t>
        </is>
      </c>
      <c r="S892" t="inlineStr">
        <is>
          <t>Rejected Luna is His Fated Mate — EP6 Cole finally understands what he threw away, only to find Ronan standing between him and Nova for good. 🌟 Continue the story here 👉 Find the full series on “ReelShort” 🔍 Look up “4936530” ✨ #ShortDrama #ReelShort #DramaSeries</t>
        </is>
      </c>
    </row>
    <row r="893" ht="25.5" customHeight="1">
      <c r="A893" t="inlineStr">
        <is>
          <t>7691173436084833567</t>
        </is>
      </c>
      <c r="B893" s="3">
        <v>46296.52013888889</v>
      </c>
      <c r="C893" t="inlineStr">
        <is>
          <t>hcngsn5459</t>
        </is>
      </c>
      <c r="D893" s="4">
        <v>46303</v>
      </c>
      <c r="E893" s="3">
        <v>46303.437210648146</v>
      </c>
      <c r="F893" s="2" t="str">
        <f>=HYPERLINK("https://www.tiktok.com/@hcngsn5459/video/7691173436084833567", "https://www.tiktok.com/@hcngsn5459/video/7691173436084833567")</f>
        <v>https://www.tiktok.com/@hcngsn5459/video/7691173436084833567</v>
      </c>
      <c r="G893">
        <v>3100</v>
      </c>
      <c r="H893">
        <v>30</v>
      </c>
      <c r="I893">
        <v>0</v>
      </c>
      <c r="J893">
        <v>7</v>
      </c>
      <c r="K893">
        <v>0</v>
      </c>
      <c r="L893" t="inlineStr">
        <is>
          <t>short-drama</t>
        </is>
      </c>
      <c r="M893" t="inlineStr">
        <is>
          <t>complete</t>
        </is>
      </c>
      <c r="N893"/>
      <c r="O893" t="inlineStr">
        <is>
          <t>SDRUN-20261008-102852</t>
        </is>
      </c>
      <c r="P893" s="3">
        <v>46303.546585648146</v>
      </c>
      <c r="Q893" t="inlineStr">
        <is>
          <t>SR-001535</t>
        </is>
      </c>
      <c r="R893"/>
      <c r="S893" t="inlineStr">
        <is>
          <t>Forward, Without Him One final lie is all it takes for Taylor to turn down Columbia, choose MIT, and leave the two people who betrayed her behind. 📲 Find it on ReelShort: copy [4959200] and search. #Drama #ShortDrama #ReelShort #Betrayal #FreshStart</t>
        </is>
      </c>
    </row>
    <row r="894" ht="25.5" customHeight="1">
      <c r="A894" t="inlineStr">
        <is>
          <t>7691152630936030477</t>
        </is>
      </c>
      <c r="B894" s="3">
        <v>46296.58888888889</v>
      </c>
      <c r="C894" t="inlineStr">
        <is>
          <t>dramaflick00</t>
        </is>
      </c>
      <c r="D894" s="4">
        <v>46303</v>
      </c>
      <c r="E894" s="3">
        <v>46303.437210648146</v>
      </c>
      <c r="F894" s="2" t="str">
        <f>=HYPERLINK("https://www.tiktok.com/@dramaflick00/video/7691152630936030477", "https://www.tiktok.com/@dramaflick00/video/7691152630936030477")</f>
        <v>https://www.tiktok.com/@dramaflick00/video/7691152630936030477</v>
      </c>
      <c r="G894">
        <v>109</v>
      </c>
      <c r="H894">
        <v>0</v>
      </c>
      <c r="I894">
        <v>0</v>
      </c>
      <c r="J894">
        <v>0</v>
      </c>
      <c r="K894">
        <v>0</v>
      </c>
      <c r="L894" t="inlineStr">
        <is>
          <t>short-drama</t>
        </is>
      </c>
      <c r="M894" t="inlineStr">
        <is>
          <t>complete</t>
        </is>
      </c>
      <c r="N894"/>
      <c r="O894" t="inlineStr">
        <is>
          <t>SDRUN-20261008-102852</t>
        </is>
      </c>
      <c r="P894" s="3">
        <v>46303.546585648146</v>
      </c>
      <c r="Q894" t="inlineStr">
        <is>
          <t>SR-001536</t>
        </is>
      </c>
      <c r="R894" t="inlineStr">
        <is>
          <t>dramaflick00</t>
        </is>
      </c>
      <c r="S894" t="inlineStr">
        <is>
          <t>I Don't Need No Alpha Brothers — EP1 One choice changes everything. 🌟 Continue the story here 👉 Find the full series on “ReelShort” 🔍 Look up “4957203” ✨ #ReelShort #ShortDrama #AlphaBrothers #WerewolfRomance</t>
        </is>
      </c>
    </row>
    <row r="895" ht="25.5" customHeight="1">
      <c r="A895" t="inlineStr">
        <is>
          <t>7691172976934374686</t>
        </is>
      </c>
      <c r="B895" s="3">
        <v>46296.72986111111</v>
      </c>
      <c r="C895" t="inlineStr">
        <is>
          <t>hcngsn5459</t>
        </is>
      </c>
      <c r="D895" s="4">
        <v>46303</v>
      </c>
      <c r="E895" s="3">
        <v>46303.437210648146</v>
      </c>
      <c r="F895" s="2" t="str">
        <f>=HYPERLINK("https://www.tiktok.com/@hcngsn5459/video/7691172976934374686", "https://www.tiktok.com/@hcngsn5459/video/7691172976934374686")</f>
        <v>https://www.tiktok.com/@hcngsn5459/video/7691172976934374686</v>
      </c>
      <c r="G895">
        <v>3614</v>
      </c>
      <c r="H895">
        <v>17</v>
      </c>
      <c r="I895">
        <v>1</v>
      </c>
      <c r="J895">
        <v>7</v>
      </c>
      <c r="K895">
        <v>0</v>
      </c>
      <c r="L895" t="inlineStr">
        <is>
          <t>short-drama</t>
        </is>
      </c>
      <c r="M895" t="inlineStr">
        <is>
          <t>complete</t>
        </is>
      </c>
      <c r="N895"/>
      <c r="O895" t="inlineStr">
        <is>
          <t>SDRUN-20261008-102852</t>
        </is>
      </c>
      <c r="P895" s="3">
        <v>46303.546585648146</v>
      </c>
      <c r="Q895" t="inlineStr">
        <is>
          <t>SR-001090</t>
        </is>
      </c>
      <c r="R895"/>
      <c r="S895" t="inlineStr">
        <is>
          <t>Forward, Without Him While Lexi plots to replace her, Taylor hears Ethan’s latest promise, blocks them both, and finally moves on. 🎬 Watch on ReelShort. Search the code [4959200] to find the story. #Drama #ShortDrama #ReelShort #Betrayal #MovingOn</t>
        </is>
      </c>
    </row>
    <row r="896" ht="25.5" customHeight="1">
      <c r="A896" t="inlineStr">
        <is>
          <t>7691152822901001485</t>
        </is>
      </c>
      <c r="B896" s="3">
        <v>46296.75625</v>
      </c>
      <c r="C896" t="inlineStr">
        <is>
          <t>dramaflick00</t>
        </is>
      </c>
      <c r="D896" s="4">
        <v>46303</v>
      </c>
      <c r="E896" s="3">
        <v>46303.437210648146</v>
      </c>
      <c r="F896" s="2" t="str">
        <f>=HYPERLINK("https://www.tiktok.com/@dramaflick00/video/7691152822901001485", "https://www.tiktok.com/@dramaflick00/video/7691152822901001485")</f>
        <v>https://www.tiktok.com/@dramaflick00/video/7691152822901001485</v>
      </c>
      <c r="G896">
        <v>49</v>
      </c>
      <c r="H896">
        <v>1</v>
      </c>
      <c r="I896">
        <v>0</v>
      </c>
      <c r="J896">
        <v>0</v>
      </c>
      <c r="K896">
        <v>0</v>
      </c>
      <c r="L896" t="inlineStr">
        <is>
          <t>short-drama</t>
        </is>
      </c>
      <c r="M896" t="inlineStr">
        <is>
          <t>complete</t>
        </is>
      </c>
      <c r="N896"/>
      <c r="O896" t="inlineStr">
        <is>
          <t>SDRUN-20261008-102852</t>
        </is>
      </c>
      <c r="P896" s="3">
        <v>46303.546585648146</v>
      </c>
      <c r="Q896" t="inlineStr">
        <is>
          <t>SR-001446</t>
        </is>
      </c>
      <c r="R896" t="inlineStr">
        <is>
          <t>dramaflick00</t>
        </is>
      </c>
      <c r="S896" t="inlineStr">
        <is>
          <t>I Don't Need No Alpha Brothers — EP2 The truth was hiding in plain sight. 🌟 Continue the story here 👉 Find the full series on “ReelShort” 🔍 Look up “4957203” ✨ #ReelShort #ShortDrama #AlphaBrothers #WerewolfRomance</t>
        </is>
      </c>
    </row>
    <row r="897" ht="25.5" customHeight="1">
      <c r="A897" t="inlineStr">
        <is>
          <t>7690843837320678669</t>
        </is>
      </c>
      <c r="B897" s="3">
        <v>46296.79513888889</v>
      </c>
      <c r="C897" t="inlineStr">
        <is>
          <t>ngphnggiang40</t>
        </is>
      </c>
      <c r="D897" s="4">
        <v>46303</v>
      </c>
      <c r="E897" s="3">
        <v>46303.437210648146</v>
      </c>
      <c r="F897" s="2" t="str">
        <f>=HYPERLINK("https://www.tiktok.com/@ngphnggiang40/video/7690843837320678669", "https://www.tiktok.com/@ngphnggiang40/video/7690843837320678669")</f>
        <v>https://www.tiktok.com/@ngphnggiang40/video/7690843837320678669</v>
      </c>
      <c r="G897">
        <v>1022</v>
      </c>
      <c r="H897">
        <v>21</v>
      </c>
      <c r="I897">
        <v>1</v>
      </c>
      <c r="J897">
        <v>9</v>
      </c>
      <c r="K897">
        <v>1</v>
      </c>
      <c r="L897" t="inlineStr">
        <is>
          <t>short-drama</t>
        </is>
      </c>
      <c r="M897" t="inlineStr">
        <is>
          <t>complete</t>
        </is>
      </c>
      <c r="N897"/>
      <c r="O897" t="inlineStr">
        <is>
          <t>SDRUN-20261008-102852</t>
        </is>
      </c>
      <c r="P897" s="3">
        <v>46303.546585648146</v>
      </c>
      <c r="Q897" t="inlineStr">
        <is>
          <t>SR-001035</t>
        </is>
      </c>
      <c r="R897" t="inlineStr">
        <is>
          <t>VoidFaic</t>
        </is>
      </c>
      <c r="S897" t="inlineStr">
        <is>
          <t>Part 1 | Abandoned by the Duke, I'm the Divine Seraph Percy proves he can rival his master, rejects the path to become pope, and leaves to discover why his family abandoned him. ✨ Download the ReelShort app. 👉 Copy the code [4928978] and search it. #Drama #AIDrama #ShortDrama #FantasyDrama #RevengeDrama</t>
        </is>
      </c>
    </row>
    <row r="898" ht="25.5" customHeight="1">
      <c r="A898" t="inlineStr">
        <is>
          <t>7691247015186992397</t>
        </is>
      </c>
      <c r="B898" s="3">
        <v>46296.802083333336</v>
      </c>
      <c r="C898" t="inlineStr">
        <is>
          <t>dramadetour0</t>
        </is>
      </c>
      <c r="D898" s="4">
        <v>46303</v>
      </c>
      <c r="E898" s="3">
        <v>46303.437210648146</v>
      </c>
      <c r="F898" s="2" t="str">
        <f>=HYPERLINK("https://www.tiktok.com/@dramadetour0/video/7691247015186992397", "https://www.tiktok.com/@dramadetour0/video/7691247015186992397")</f>
        <v>https://www.tiktok.com/@dramadetour0/video/7691247015186992397</v>
      </c>
      <c r="G898">
        <v>1013</v>
      </c>
      <c r="H898">
        <v>25</v>
      </c>
      <c r="I898">
        <v>1</v>
      </c>
      <c r="J898">
        <v>8</v>
      </c>
      <c r="K898">
        <v>2</v>
      </c>
      <c r="L898" t="inlineStr">
        <is>
          <t>short-drama</t>
        </is>
      </c>
      <c r="M898" t="inlineStr">
        <is>
          <t>complete</t>
        </is>
      </c>
      <c r="N898"/>
      <c r="O898" t="inlineStr">
        <is>
          <t>SDRUN-20261008-102852</t>
        </is>
      </c>
      <c r="P898" s="3">
        <v>46303.546585648146</v>
      </c>
      <c r="Q898" t="inlineStr">
        <is>
          <t>SR-000966</t>
        </is>
      </c>
      <c r="R898" t="inlineStr">
        <is>
          <t>dramadetour0</t>
        </is>
      </c>
      <c r="S898" t="inlineStr">
        <is>
          <t>Congratulations, You're Linked to a Walking Disaster — She spills coffee on the billionaire boss. Somehow, her bad luck is about to become his problem. 🎬 Full episode link in bio 🔎 Or search for 4983083 in the ReelShort app. #drama #shortdrama #dramaseries #CEORomance #ClumsyGirl</t>
        </is>
      </c>
    </row>
    <row r="899" ht="25.5" customHeight="1">
      <c r="A899" t="inlineStr">
        <is>
          <t>7690865735651970317</t>
        </is>
      </c>
      <c r="B899" s="3">
        <v>46296.83194444444</v>
      </c>
      <c r="C899" t="inlineStr">
        <is>
          <t>nobleltcpnj</t>
        </is>
      </c>
      <c r="D899" s="4">
        <v>46303</v>
      </c>
      <c r="E899" s="3">
        <v>46303.437210648146</v>
      </c>
      <c r="F899" s="2" t="str">
        <f>=HYPERLINK("https://www.tiktok.com/@nobleltcpnj/video/7690865735651970317", "https://www.tiktok.com/@nobleltcpnj/video/7690865735651970317")</f>
        <v>https://www.tiktok.com/@nobleltcpnj/video/7690865735651970317</v>
      </c>
      <c r="G899">
        <v>552</v>
      </c>
      <c r="H899">
        <v>16</v>
      </c>
      <c r="I899">
        <v>0</v>
      </c>
      <c r="J899">
        <v>4</v>
      </c>
      <c r="K899">
        <v>0</v>
      </c>
      <c r="L899" t="inlineStr">
        <is>
          <t>short-drama</t>
        </is>
      </c>
      <c r="M899" t="inlineStr">
        <is>
          <t>complete</t>
        </is>
      </c>
      <c r="N899"/>
      <c r="O899" t="inlineStr">
        <is>
          <t>SDRUN-20261008-102852</t>
        </is>
      </c>
      <c r="P899" s="3">
        <v>46303.546585648146</v>
      </c>
      <c r="Q899" t="inlineStr">
        <is>
          <t>SR-001114</t>
        </is>
      </c>
      <c r="R899" t="inlineStr">
        <is>
          <t>Mouse glue trap</t>
        </is>
      </c>
      <c r="S899" t="inlineStr">
        <is>
          <t>Part 1 | Gone Before the Vows — She Chose to Vanish Before the Wedding Scarlet agrees to sacrifice herself, then reveals the deadly prophecy behind Carlos's repeated proposals and vows to surrender him to his mistress. ✨ Download the ReelShort app. 👉 Copy the code [4959791] and search it. #Drama #AIDrama #ShortDrama #ForbiddenLove #RomanticDrama</t>
        </is>
      </c>
    </row>
    <row r="900" ht="25.5" customHeight="1">
      <c r="A900" t="inlineStr">
        <is>
          <t>7690888478921444621</t>
        </is>
      </c>
      <c r="B900" s="3">
        <v>46296.83611111111</v>
      </c>
      <c r="C900" t="inlineStr">
        <is>
          <t>mochiclips55</t>
        </is>
      </c>
      <c r="D900" s="4">
        <v>46303</v>
      </c>
      <c r="E900" s="3">
        <v>46303.437210648146</v>
      </c>
      <c r="F900" s="2" t="str">
        <f>=HYPERLINK("https://www.tiktok.com/@mochiclips55/video/7690888478921444621", "https://www.tiktok.com/@mochiclips55/video/7690888478921444621")</f>
        <v>https://www.tiktok.com/@mochiclips55/video/7690888478921444621</v>
      </c>
      <c r="G900">
        <v>366</v>
      </c>
      <c r="H900">
        <v>1</v>
      </c>
      <c r="I900">
        <v>0</v>
      </c>
      <c r="J900">
        <v>1</v>
      </c>
      <c r="K900">
        <v>0</v>
      </c>
      <c r="L900" t="inlineStr">
        <is>
          <t>short-drama</t>
        </is>
      </c>
      <c r="M900" t="inlineStr">
        <is>
          <t>complete</t>
        </is>
      </c>
      <c r="N900"/>
      <c r="O900" t="inlineStr">
        <is>
          <t>SDRUN-20261008-102852</t>
        </is>
      </c>
      <c r="P900" s="3">
        <v>46303.546585648146</v>
      </c>
      <c r="Q900" t="inlineStr">
        <is>
          <t>SR-001399</t>
        </is>
      </c>
      <c r="R900" t="inlineStr">
        <is>
          <t>mochiclips55</t>
        </is>
      </c>
      <c r="S900" t="inlineStr">
        <is>
          <t>Never Fall Alone — EP4 Teo refuses to let Maddox fall alone, even when the pressure outside the pool becomes unbearable. 🌟 Continue the story here 👉 Find the full series on “ReelShort” 🔍 Search “Never Fall Alone” ✨ #BLDrama #ReelShort #DramaSeries</t>
        </is>
      </c>
    </row>
    <row r="901" ht="25.5" customHeight="1">
      <c r="A901" t="inlineStr">
        <is>
          <t>7690876312952638733</t>
        </is>
      </c>
      <c r="B901" s="3">
        <v>46296.839583333334</v>
      </c>
      <c r="C901" t="inlineStr">
        <is>
          <t>gaylenepowers350</t>
        </is>
      </c>
      <c r="D901" s="4">
        <v>46303</v>
      </c>
      <c r="E901" s="3">
        <v>46303.437210648146</v>
      </c>
      <c r="F901" s="2" t="str">
        <f>=HYPERLINK("https://www.tiktok.com/@gaylenepowers350/video/7690876312952638733", "https://www.tiktok.com/@gaylenepowers350/video/7690876312952638733")</f>
        <v>https://www.tiktok.com/@gaylenepowers350/video/7690876312952638733</v>
      </c>
      <c r="G901">
        <v>83</v>
      </c>
      <c r="H901">
        <v>3</v>
      </c>
      <c r="I901">
        <v>0</v>
      </c>
      <c r="J901">
        <v>0</v>
      </c>
      <c r="K901">
        <v>0</v>
      </c>
      <c r="L901" t="inlineStr">
        <is>
          <t>short-drama</t>
        </is>
      </c>
      <c r="M901" t="inlineStr">
        <is>
          <t>complete</t>
        </is>
      </c>
      <c r="N901"/>
      <c r="O901" t="inlineStr">
        <is>
          <t>SDRUN-20261008-102852</t>
        </is>
      </c>
      <c r="P901" s="3">
        <v>46303.546585648146</v>
      </c>
      <c r="Q901" t="inlineStr">
        <is>
          <t>SR-001062</t>
        </is>
      </c>
      <c r="R901"/>
      <c r="S901" t="inlineStr">
        <is>
          <t>The Wolves’ Bride Cast out by the people she trusted, she must face the danger waiting beyond the pack. 🐺💔 Download ReelShort and search 4933820 🔎 #TheWolvesBride #WerewolfDrama #Betrayal #ReelShort</t>
        </is>
      </c>
    </row>
    <row r="902" ht="25.5" customHeight="1">
      <c r="A902" t="inlineStr">
        <is>
          <t>7691247441986882829</t>
        </is>
      </c>
      <c r="B902" s="3">
        <v>46296.84305555555</v>
      </c>
      <c r="C902" t="inlineStr">
        <is>
          <t>apdt6w97o2pk</t>
        </is>
      </c>
      <c r="D902" s="4">
        <v>46303</v>
      </c>
      <c r="E902" s="3">
        <v>46303.773518518516</v>
      </c>
      <c r="F902" s="2" t="str">
        <f>=HYPERLINK("https://www.tiktok.com/@apdt6w97o2pk/video/7691247441986882829", "https://www.tiktok.com/@apdt6w97o2pk/video/7691247441986882829")</f>
        <v>https://www.tiktok.com/@apdt6w97o2pk/video/7691247441986882829</v>
      </c>
      <c r="G902">
        <v>185</v>
      </c>
      <c r="H902">
        <v>5</v>
      </c>
      <c r="I902">
        <v>0</v>
      </c>
      <c r="J902">
        <v>1</v>
      </c>
      <c r="K902">
        <v>0</v>
      </c>
      <c r="L902" t="inlineStr">
        <is>
          <t>short-drama</t>
        </is>
      </c>
      <c r="M902" t="inlineStr">
        <is>
          <t>complete</t>
        </is>
      </c>
      <c r="N902"/>
      <c r="O902" t="inlineStr">
        <is>
          <t>e8723e7c-3d74-4646-9e84-53ccfd1ab294</t>
        </is>
      </c>
      <c r="P902" s="3">
        <v>46303.775625</v>
      </c>
      <c r="Q902" t="inlineStr">
        <is>
          <t>SR-001186</t>
        </is>
      </c>
      <c r="R902"/>
      <c r="S902" t="inlineStr">
        <is>
          <t>He Left Me at the Altar, So I Married the Man Above Him He thinks one casual apology will fix everything. She’s already moving on. ✨ ✨ Download ReelShort. Copy code 4964931 and search it. #TooLateToApologize #MovingOn #WeddingBetrayal #ShortDrama</t>
        </is>
      </c>
    </row>
    <row r="903" ht="25.5" customHeight="1">
      <c r="A903" t="inlineStr">
        <is>
          <t>7690877634913275167</t>
        </is>
      </c>
      <c r="B903" s="3">
        <v>46296.854166666664</v>
      </c>
      <c r="C903" t="inlineStr">
        <is>
          <t>qqfqvkxrybkjkjnp20</t>
        </is>
      </c>
      <c r="D903" s="4">
        <v>46303</v>
      </c>
      <c r="E903" s="3">
        <v>46303.437210648146</v>
      </c>
      <c r="F903" s="2" t="str">
        <f>=HYPERLINK("https://www.tiktok.com/@qqfqvkxrybkjkjnp20/video/7690877634913275167", "https://www.tiktok.com/@qqfqvkxrybkjkjnp20/video/7690877634913275167")</f>
        <v>https://www.tiktok.com/@qqfqvkxrybkjkjnp20/video/7690877634913275167</v>
      </c>
      <c r="G903">
        <v>159</v>
      </c>
      <c r="H903">
        <v>1</v>
      </c>
      <c r="I903">
        <v>0</v>
      </c>
      <c r="J903">
        <v>1</v>
      </c>
      <c r="K903">
        <v>0</v>
      </c>
      <c r="L903" t="inlineStr">
        <is>
          <t>short-drama</t>
        </is>
      </c>
      <c r="M903" t="inlineStr">
        <is>
          <t>complete</t>
        </is>
      </c>
      <c r="N903"/>
      <c r="O903" t="inlineStr">
        <is>
          <t>SDRUN-20261008-102852</t>
        </is>
      </c>
      <c r="P903" s="3">
        <v>46303.546585648146</v>
      </c>
      <c r="Q903" t="inlineStr">
        <is>
          <t>SR-001138</t>
        </is>
      </c>
      <c r="R903" t="inlineStr">
        <is>
          <t>Velvet Temptations</t>
        </is>
      </c>
      <c r="S903" t="inlineStr">
        <is>
          <t>Part 1 | The Crown of the Abyss The Mute Bride of Atlantis — She Gave Up Her Voice for Brothers Who Betrayed Her Lilith sacrificed her siren voice to save three foster brothers, but on her coming-of-age day they abandon the mute girl they swore to protect. ✨ Download the ReelShort app. 👉 Copy the code [4958235] and search it. #Drama #AIDrama #ShortDrama #MermaidRomance #RoyalRomance</t>
        </is>
      </c>
    </row>
    <row r="904" ht="25.5" customHeight="1">
      <c r="A904" t="inlineStr">
        <is>
          <t>7690540489371585805</t>
        </is>
      </c>
      <c r="B904" s="3">
        <v>46296.85486111111</v>
      </c>
      <c r="C904" t="inlineStr">
        <is>
          <t>dramaexpedition</t>
        </is>
      </c>
      <c r="D904" s="4">
        <v>46303</v>
      </c>
      <c r="E904" s="3">
        <v>46303.437210648146</v>
      </c>
      <c r="F904" s="2" t="str">
        <f>=HYPERLINK("https://www.tiktok.com/@dramaexpedition/video/7690540489371585805", "https://www.tiktok.com/@dramaexpedition/video/7690540489371585805")</f>
        <v>https://www.tiktok.com/@dramaexpedition/video/7690540489371585805</v>
      </c>
      <c r="G904">
        <v>184</v>
      </c>
      <c r="H904">
        <v>1</v>
      </c>
      <c r="I904">
        <v>0</v>
      </c>
      <c r="J904">
        <v>0</v>
      </c>
      <c r="K904">
        <v>0</v>
      </c>
      <c r="L904" t="inlineStr">
        <is>
          <t>short-drama</t>
        </is>
      </c>
      <c r="M904" t="inlineStr">
        <is>
          <t>complete</t>
        </is>
      </c>
      <c r="N904"/>
      <c r="O904" t="inlineStr">
        <is>
          <t>SDRUN-20261008-102852</t>
        </is>
      </c>
      <c r="P904" s="3">
        <v>46303.546585648146</v>
      </c>
      <c r="Q904" t="inlineStr">
        <is>
          <t>SR-000846</t>
        </is>
      </c>
      <c r="R904" t="inlineStr">
        <is>
          <t>dramaexpedition</t>
        </is>
      </c>
      <c r="S904" t="inlineStr">
        <is>
          <t>part 4 | The Husband She Took for Granted The couple's conflict escalates. Watch on ReelShort. Search code 4933308. https://reelslink.com/cps/i3dj2y #drama #shortdrama #aidrama #romancedrama #fyp</t>
        </is>
      </c>
    </row>
    <row r="905" ht="25.5" customHeight="1">
      <c r="A905" t="inlineStr">
        <is>
          <t>7690512856273456397</t>
        </is>
      </c>
      <c r="B905" s="3">
        <v>46296.85625</v>
      </c>
      <c r="C905" t="inlineStr">
        <is>
          <t>sofiblmoments</t>
        </is>
      </c>
      <c r="D905" s="4">
        <v>46303</v>
      </c>
      <c r="E905" s="3">
        <v>46303.437210648146</v>
      </c>
      <c r="F905" s="2" t="str">
        <f>=HYPERLINK("https://www.tiktok.com/@sofiblmoments/video/7690512856273456397", "https://www.tiktok.com/@sofiblmoments/video/7690512856273456397")</f>
        <v>https://www.tiktok.com/@sofiblmoments/video/7690512856273456397</v>
      </c>
      <c r="G905">
        <v>47</v>
      </c>
      <c r="H905">
        <v>0</v>
      </c>
      <c r="I905">
        <v>0</v>
      </c>
      <c r="J905">
        <v>1</v>
      </c>
      <c r="K905">
        <v>0</v>
      </c>
      <c r="L905" t="inlineStr">
        <is>
          <t>short-drama</t>
        </is>
      </c>
      <c r="M905" t="inlineStr">
        <is>
          <t>complete</t>
        </is>
      </c>
      <c r="N905"/>
      <c r="O905" t="inlineStr">
        <is>
          <t>SDRUN-20261008-102852</t>
        </is>
      </c>
      <c r="P905" s="3">
        <v>46303.546585648146</v>
      </c>
      <c r="Q905" t="inlineStr">
        <is>
          <t>SR-001476</t>
        </is>
      </c>
      <c r="R905" t="inlineStr">
        <is>
          <t>sofiblmoments</t>
        </is>
      </c>
      <c r="S905" t="inlineStr">
        <is>
          <t>Seven years of loyalty begin to crack when desire collides with duty between two soldiers. 🪖💙 🌟 Continue the story here 👉 Find the full series on “ReelShort” 🔍 Look up “4825124” ✨ #BLDrama #SoldierRomance #UnspokenLove #ReelShort</t>
        </is>
      </c>
    </row>
    <row r="906" ht="25.5" customHeight="1">
      <c r="A906" t="inlineStr">
        <is>
          <t>7690912826365316383</t>
        </is>
      </c>
      <c r="B906" s="3">
        <v>46296.85833333333</v>
      </c>
      <c r="C906" t="inlineStr">
        <is>
          <t>jolienqaq</t>
        </is>
      </c>
      <c r="D906" s="4">
        <v>46303</v>
      </c>
      <c r="E906" s="3">
        <v>46303.437210648146</v>
      </c>
      <c r="F906" s="2" t="str">
        <f>=HYPERLINK("https://www.tiktok.com/@jolienqaq/video/7690912826365316383", "https://www.tiktok.com/@jolienqaq/video/7690912826365316383")</f>
        <v>https://www.tiktok.com/@jolienqaq/video/7690912826365316383</v>
      </c>
      <c r="G906">
        <v>17900</v>
      </c>
      <c r="H906">
        <v>911</v>
      </c>
      <c r="I906">
        <v>20</v>
      </c>
      <c r="J906">
        <v>426</v>
      </c>
      <c r="K906">
        <v>38</v>
      </c>
      <c r="L906" t="inlineStr">
        <is>
          <t>short-drama</t>
        </is>
      </c>
      <c r="M906" t="inlineStr">
        <is>
          <t>complete</t>
        </is>
      </c>
      <c r="N906"/>
      <c r="O906" t="inlineStr">
        <is>
          <t>SDRUN-20261008-102852</t>
        </is>
      </c>
      <c r="P906" s="3">
        <v>46303.546585648146</v>
      </c>
      <c r="Q906" t="inlineStr">
        <is>
          <t>SR-000890</t>
        </is>
      </c>
      <c r="R906" t="inlineStr">
        <is>
          <t>jolienqaq</t>
        </is>
      </c>
      <c r="S906" t="inlineStr">
        <is>
          <t>Part 1 | The White Snake Wants My Baby The giant snake keeps teasing his male keeper. What if it’s actually flirting? 🐍 Full series link in bio. ✨ Download the ReelShort app. 👉 Copy the code 4958222 and search it. #TheWhiteSnakeWantsMyBaby #BLDrama #FantasyRomance #ReelShort</t>
        </is>
      </c>
    </row>
    <row r="907" ht="25.5" customHeight="1">
      <c r="A907" t="inlineStr">
        <is>
          <t>7691224517229808909</t>
        </is>
      </c>
      <c r="B907" s="3">
        <v>46296.86041666667</v>
      </c>
      <c r="C907" t="inlineStr">
        <is>
          <t>dramavault163</t>
        </is>
      </c>
      <c r="D907" s="4">
        <v>46303</v>
      </c>
      <c r="E907" s="3">
        <v>46303.437210648146</v>
      </c>
      <c r="F907" s="2" t="str">
        <f>=HYPERLINK("https://www.tiktok.com/@dramavault163/video/7691224517229808909", "https://www.tiktok.com/@dramavault163/video/7691224517229808909")</f>
        <v>https://www.tiktok.com/@dramavault163/video/7691224517229808909</v>
      </c>
      <c r="G907">
        <v>6108</v>
      </c>
      <c r="H907">
        <v>40</v>
      </c>
      <c r="I907">
        <v>0</v>
      </c>
      <c r="J907">
        <v>3</v>
      </c>
      <c r="K907">
        <v>2</v>
      </c>
      <c r="L907" t="inlineStr">
        <is>
          <t>short-drama</t>
        </is>
      </c>
      <c r="M907" t="inlineStr">
        <is>
          <t>complete</t>
        </is>
      </c>
      <c r="N907"/>
      <c r="O907" t="inlineStr">
        <is>
          <t>SDRUN-20261008-102852</t>
        </is>
      </c>
      <c r="P907" s="3">
        <v>46303.546585648146</v>
      </c>
      <c r="Q907" t="inlineStr">
        <is>
          <t>SR-001330</t>
        </is>
      </c>
      <c r="R907" t="inlineStr">
        <is>
          <t>dramavault163</t>
        </is>
      </c>
      <c r="S907" t="inlineStr">
        <is>
          <t>Dragonblood Alpha — EP1 Abandoned without a wolf spirit, he returns with dragon blood. 🐉 🌟 Continue the story here 👉 Find the full series on “ReelShort” 🔍 Look up “4982338” ✨ #ReelShort #ShortDrama #DragonbloodAlpha #WerewolfDrama #FantasyDrama</t>
        </is>
      </c>
    </row>
    <row r="908" ht="25.5" customHeight="1">
      <c r="A908" t="inlineStr">
        <is>
          <t>7690879175518915853</t>
        </is>
      </c>
      <c r="B908" s="3">
        <v>46296.93194444444</v>
      </c>
      <c r="C908" t="inlineStr">
        <is>
          <t>jazlynnayeli6</t>
        </is>
      </c>
      <c r="D908" s="4">
        <v>46303</v>
      </c>
      <c r="E908" s="3">
        <v>46303.437210648146</v>
      </c>
      <c r="F908" s="2" t="str">
        <f>=HYPERLINK("https://www.tiktok.com/@jazlynnayeli6/video/7690879175518915853", "https://www.tiktok.com/@jazlynnayeli6/video/7690879175518915853")</f>
        <v>https://www.tiktok.com/@jazlynnayeli6/video/7690879175518915853</v>
      </c>
      <c r="G908">
        <v>158</v>
      </c>
      <c r="H908">
        <v>1</v>
      </c>
      <c r="I908">
        <v>0</v>
      </c>
      <c r="J908">
        <v>1</v>
      </c>
      <c r="K908">
        <v>0</v>
      </c>
      <c r="L908" t="inlineStr">
        <is>
          <t>short-drama</t>
        </is>
      </c>
      <c r="M908" t="inlineStr">
        <is>
          <t>complete</t>
        </is>
      </c>
      <c r="N908"/>
      <c r="O908" t="inlineStr">
        <is>
          <t>SDRUN-20261008-102852</t>
        </is>
      </c>
      <c r="P908" s="3">
        <v>46303.546585648146</v>
      </c>
      <c r="Q908" t="inlineStr">
        <is>
          <t>SR-001009</t>
        </is>
      </c>
      <c r="R908"/>
      <c r="S908" t="inlineStr">
        <is>
          <t>Married to the Vagabond King A runaway bride and a mysterious stranger cross paths—and neither expects what comes next. 👰‍♀️👀 Download ReelShort and search 4934486 🔎 #MarriedToTheVagabondKing #RomanceDrama #UnexpectedLove #ReelShort</t>
        </is>
      </c>
    </row>
    <row r="909" ht="25.5" customHeight="1">
      <c r="A909" t="inlineStr">
        <is>
          <t>7690874709470203149</t>
        </is>
      </c>
      <c r="B909" s="3">
        <v>46296.93958333333</v>
      </c>
      <c r="C909" t="inlineStr">
        <is>
          <t>amariari11</t>
        </is>
      </c>
      <c r="D909" s="4">
        <v>46303</v>
      </c>
      <c r="E909" s="3">
        <v>46303.437210648146</v>
      </c>
      <c r="F909" s="2" t="str">
        <f>=HYPERLINK("https://www.tiktok.com/@amariari11/video/7690874709470203149", "https://www.tiktok.com/@amariari11/video/7690874709470203149")</f>
        <v>https://www.tiktok.com/@amariari11/video/7690874709470203149</v>
      </c>
      <c r="G909">
        <v>182</v>
      </c>
      <c r="H909">
        <v>1</v>
      </c>
      <c r="I909">
        <v>0</v>
      </c>
      <c r="J909">
        <v>0</v>
      </c>
      <c r="K909">
        <v>0</v>
      </c>
      <c r="L909" t="inlineStr">
        <is>
          <t>short-drama</t>
        </is>
      </c>
      <c r="M909" t="inlineStr">
        <is>
          <t>complete</t>
        </is>
      </c>
      <c r="N909"/>
      <c r="O909" t="inlineStr">
        <is>
          <t>SDRUN-20261008-102852</t>
        </is>
      </c>
      <c r="P909" s="3">
        <v>46303.546585648146</v>
      </c>
      <c r="Q909" t="inlineStr">
        <is>
          <t>SR-001248</t>
        </is>
      </c>
      <c r="R909"/>
      <c r="S909" t="inlineStr">
        <is>
          <t>The Reaper’s Fated Bride A deadly curse leaves Dante blind, but a mysterious bond keeps leading him back to Elara. 🖤✨ Download ReelShort and search 4934021 🔎 #TheReapersFatedBride #MafiaRomance #FatedLove #ReelShort</t>
        </is>
      </c>
    </row>
    <row r="910" ht="25.5" customHeight="1">
      <c r="A910" t="inlineStr">
        <is>
          <t>7690849449056242957</t>
        </is>
      </c>
      <c r="B910" s="3">
        <v>46296.93958333333</v>
      </c>
      <c r="C910" t="inlineStr">
        <is>
          <t>lthung263</t>
        </is>
      </c>
      <c r="D910" s="4">
        <v>46303</v>
      </c>
      <c r="E910" s="3">
        <v>46303.437210648146</v>
      </c>
      <c r="F910" s="2" t="str">
        <f>=HYPERLINK("https://www.tiktok.com/@lthung263/video/7690849449056242957", "https://www.tiktok.com/@lthung263/video/7690849449056242957")</f>
        <v>https://www.tiktok.com/@lthung263/video/7690849449056242957</v>
      </c>
      <c r="G910">
        <v>349</v>
      </c>
      <c r="H910">
        <v>6</v>
      </c>
      <c r="I910">
        <v>0</v>
      </c>
      <c r="J910">
        <v>1</v>
      </c>
      <c r="K910">
        <v>0</v>
      </c>
      <c r="L910" t="inlineStr">
        <is>
          <t>short-drama</t>
        </is>
      </c>
      <c r="M910" t="inlineStr">
        <is>
          <t>complete</t>
        </is>
      </c>
      <c r="N910"/>
      <c r="O910" t="inlineStr">
        <is>
          <t>SDRUN-20261008-102852</t>
        </is>
      </c>
      <c r="P910" s="3">
        <v>46303.546585648146</v>
      </c>
      <c r="Q910" t="inlineStr">
        <is>
          <t>SR-000991</t>
        </is>
      </c>
      <c r="R910" t="inlineStr">
        <is>
          <t>Flexlthung</t>
        </is>
      </c>
      <c r="S910" t="inlineStr">
        <is>
          <t>Part 1 | Love &amp; Blood — The Club Where People Disappear After three months without her sister, Sophia receives a midnight invitation to a blood club where missing people never return. ✨ Download the ReelShort app. 👉 Copy the code [4802454] and search it. #Drama #AIDrama #ShortDrama #VampireRomance #ForbiddenLove</t>
        </is>
      </c>
    </row>
    <row r="911" ht="25.5" customHeight="1">
      <c r="A911" t="inlineStr">
        <is>
          <t>7690891457191742750</t>
        </is>
      </c>
      <c r="B911" s="3">
        <v>46296.96111111111</v>
      </c>
      <c r="C911" t="inlineStr">
        <is>
          <t>magnoliaisabella64</t>
        </is>
      </c>
      <c r="D911" s="4">
        <v>46303</v>
      </c>
      <c r="E911" s="3">
        <v>46303.437210648146</v>
      </c>
      <c r="F911" s="2" t="str">
        <f>=HYPERLINK("https://www.tiktok.com/@magnoliaisabella64/video/7690891457191742750", "https://www.tiktok.com/@magnoliaisabella64/video/7690891457191742750")</f>
        <v>https://www.tiktok.com/@magnoliaisabella64/video/7690891457191742750</v>
      </c>
      <c r="G911">
        <v>1015</v>
      </c>
      <c r="H911">
        <v>30</v>
      </c>
      <c r="I911">
        <v>0</v>
      </c>
      <c r="J911">
        <v>23</v>
      </c>
      <c r="K911">
        <v>0</v>
      </c>
      <c r="L911" t="inlineStr">
        <is>
          <t>short-drama</t>
        </is>
      </c>
      <c r="M911" t="inlineStr">
        <is>
          <t>complete</t>
        </is>
      </c>
      <c r="N911"/>
      <c r="O911" t="inlineStr">
        <is>
          <t>SDRUN-20261008-102852</t>
        </is>
      </c>
      <c r="P911" s="3">
        <v>46303.546585648146</v>
      </c>
      <c r="Q911" t="inlineStr">
        <is>
          <t>SR-001162</t>
        </is>
      </c>
      <c r="R911" t="inlineStr">
        <is>
          <t>Pretty Boy Problems</t>
        </is>
      </c>
      <c r="S911" t="inlineStr">
        <is>
          <t>Part 1 | Bloodline Paradox Silver and Shadows A vampire saves the hunter determined to kill him—but when new enemies attack, survival forces them to fight side by side. ✨ Download the ReelShort app. 👉 Copy the code [4932709] and search it. #Drama #AIDrama #ShortDrama #VampireDrama #EnemiesToAllies</t>
        </is>
      </c>
    </row>
    <row r="912" ht="25.5" customHeight="1">
      <c r="A912" t="inlineStr">
        <is>
          <t>7690520883441552670</t>
        </is>
      </c>
      <c r="B912" s="3">
        <v>46296.97083333333</v>
      </c>
      <c r="C912" t="inlineStr">
        <is>
          <t>shirley5278789</t>
        </is>
      </c>
      <c r="D912" s="4">
        <v>46303</v>
      </c>
      <c r="E912" s="3">
        <v>46303.437210648146</v>
      </c>
      <c r="F912" s="2" t="str">
        <f>=HYPERLINK("https://www.tiktok.com/@shirley5278789/video/7690520883441552670", "https://www.tiktok.com/@shirley5278789/video/7690520883441552670")</f>
        <v>https://www.tiktok.com/@shirley5278789/video/7690520883441552670</v>
      </c>
      <c r="G912">
        <v>1458</v>
      </c>
      <c r="H912">
        <v>3</v>
      </c>
      <c r="I912">
        <v>0</v>
      </c>
      <c r="J912">
        <v>1</v>
      </c>
      <c r="K912">
        <v>1</v>
      </c>
      <c r="L912" t="inlineStr">
        <is>
          <t>short-drama</t>
        </is>
      </c>
      <c r="M912" t="inlineStr">
        <is>
          <t>complete</t>
        </is>
      </c>
      <c r="N912"/>
      <c r="O912" t="inlineStr">
        <is>
          <t>SDRUN-20261008-102852</t>
        </is>
      </c>
      <c r="P912" s="3">
        <v>46303.546585648146</v>
      </c>
      <c r="Q912" t="inlineStr">
        <is>
          <t>SR-001272</t>
        </is>
      </c>
      <c r="R912" t="inlineStr">
        <is>
          <t>shirley5278789</t>
        </is>
      </c>
      <c r="S912" t="inlineStr">
        <is>
          <t>Su “ejercicio matutino” es un juego mortal: si te mueves en el momento equivocado, el doctor te convertirá en fertilizante. 💀🌱 🌟 Continúa la historia aquí 👉 Encuentra la serie completa en “ReelShort” 🔍 Busca el código “4931710” ✨ #Drama #DramaCorto #JuegoMortal #Suspenso #ReelShort</t>
        </is>
      </c>
    </row>
    <row r="913" ht="25.5" customHeight="1">
      <c r="A913" t="inlineStr">
        <is>
          <t>7690911365602479373</t>
        </is>
      </c>
      <c r="B913" s="3">
        <v>46296.975</v>
      </c>
      <c r="C913" t="inlineStr">
        <is>
          <t>dramaclips0364</t>
        </is>
      </c>
      <c r="D913" s="4">
        <v>46303</v>
      </c>
      <c r="E913" s="3">
        <v>46303.437210648146</v>
      </c>
      <c r="F913" s="2" t="str">
        <f>=HYPERLINK("https://www.tiktok.com/@dramaclips0364/video/7690911365602479373", "https://www.tiktok.com/@dramaclips0364/video/7690911365602479373")</f>
        <v>https://www.tiktok.com/@dramaclips0364/video/7690911365602479373</v>
      </c>
      <c r="G913">
        <v>1249</v>
      </c>
      <c r="H913">
        <v>4</v>
      </c>
      <c r="I913">
        <v>0</v>
      </c>
      <c r="J913">
        <v>3</v>
      </c>
      <c r="K913">
        <v>0</v>
      </c>
      <c r="L913" t="inlineStr">
        <is>
          <t>short-drama</t>
        </is>
      </c>
      <c r="M913" t="inlineStr">
        <is>
          <t>complete</t>
        </is>
      </c>
      <c r="N913"/>
      <c r="O913" t="inlineStr">
        <is>
          <t>SDRUN-20261008-102852</t>
        </is>
      </c>
      <c r="P913" s="3">
        <v>46303.546585648146</v>
      </c>
      <c r="Q913" t="inlineStr">
        <is>
          <t>SR-001314</t>
        </is>
      </c>
      <c r="R913" t="inlineStr">
        <is>
          <t>dramaclips0364</t>
        </is>
      </c>
      <c r="S913" t="inlineStr">
        <is>
          <t>The Billionaire's Superhuman Maid — EP1 One choice changes everything. 🌟 Continue the story here 👉 Find the full series on “ReelShort” 🔍 Look up “4957251” ✨ #ReelShort #ShortDrama #SuperhumanMaid #BillionaireRomance</t>
        </is>
      </c>
    </row>
    <row r="914" ht="25.5" customHeight="1">
      <c r="A914" t="inlineStr">
        <is>
          <t>7690881375976590623</t>
        </is>
      </c>
      <c r="B914" s="3">
        <v>46296.97777777778</v>
      </c>
      <c r="C914" t="inlineStr">
        <is>
          <t>scenesbl77</t>
        </is>
      </c>
      <c r="D914" s="4">
        <v>46303</v>
      </c>
      <c r="E914" s="3">
        <v>46303.437210648146</v>
      </c>
      <c r="F914" s="2" t="str">
        <f>=HYPERLINK("https://www.tiktok.com/@scenesbl77/video/7690881375976590623", "https://www.tiktok.com/@scenesbl77/video/7690881375976590623")</f>
        <v>https://www.tiktok.com/@scenesbl77/video/7690881375976590623</v>
      </c>
      <c r="G914">
        <v>408</v>
      </c>
      <c r="H914">
        <v>9</v>
      </c>
      <c r="I914">
        <v>0</v>
      </c>
      <c r="J914">
        <v>1</v>
      </c>
      <c r="K914">
        <v>0</v>
      </c>
      <c r="L914" t="inlineStr">
        <is>
          <t>short-drama</t>
        </is>
      </c>
      <c r="M914" t="inlineStr">
        <is>
          <t>complete</t>
        </is>
      </c>
      <c r="N914"/>
      <c r="O914" t="inlineStr">
        <is>
          <t>SDRUN-20261008-102852</t>
        </is>
      </c>
      <c r="P914" s="3">
        <v>46303.546585648146</v>
      </c>
      <c r="Q914" t="inlineStr">
        <is>
          <t>SR-001353</t>
        </is>
      </c>
      <c r="R914" t="inlineStr">
        <is>
          <t>scenesbl77</t>
        </is>
      </c>
      <c r="S914" t="inlineStr">
        <is>
          <t>Private Tutoring — EP4 A playful lesson gets dangerously intimate when the tutor decides to prove who is in control. 🌟 Continue the story here 👉 Find the full series on “ReelShort” 🔍 Look up “4825222” ✨ #BLDrama #ReelShort #DramaSeries</t>
        </is>
      </c>
    </row>
    <row r="915" ht="25.5" customHeight="1">
      <c r="A915" t="inlineStr">
        <is>
          <t>7690848462526565663</t>
        </is>
      </c>
      <c r="B915" s="3">
        <v>46296.978472222225</v>
      </c>
      <c r="C915" t="inlineStr">
        <is>
          <t>hnlinhthng9678</t>
        </is>
      </c>
      <c r="D915" s="4">
        <v>46303</v>
      </c>
      <c r="E915" s="3">
        <v>46303.437210648146</v>
      </c>
      <c r="F915" s="2" t="str">
        <f>=HYPERLINK("https://www.tiktok.com/@hnlinhthng9678/video/7690848462526565663", "https://www.tiktok.com/@hnlinhthng9678/video/7690848462526565663")</f>
        <v>https://www.tiktok.com/@hnlinhthng9678/video/7690848462526565663</v>
      </c>
      <c r="G915">
        <v>317</v>
      </c>
      <c r="H915">
        <v>1</v>
      </c>
      <c r="I915">
        <v>0</v>
      </c>
      <c r="J915">
        <v>0</v>
      </c>
      <c r="K915">
        <v>0</v>
      </c>
      <c r="L915" t="inlineStr">
        <is>
          <t>short-drama</t>
        </is>
      </c>
      <c r="M915" t="inlineStr">
        <is>
          <t>complete</t>
        </is>
      </c>
      <c r="N915"/>
      <c r="O915" t="inlineStr">
        <is>
          <t>SDRUN-20261008-102852</t>
        </is>
      </c>
      <c r="P915" s="3">
        <v>46303.546585648146</v>
      </c>
      <c r="Q915" t="inlineStr">
        <is>
          <t>SR-001380</t>
        </is>
      </c>
      <c r="R915" t="inlineStr">
        <is>
          <t>NeonHlin</t>
        </is>
      </c>
      <c r="S915" t="inlineStr">
        <is>
          <t>Rejecting My Five Female Mates — EP1 Five powerful women expect Caine to choose one of them, but the warrior they betrayed has made a different decision. 🌟 Continue the story here 👉 Find the full series on “ReelShort” 🔍 Look up “4530464” ✨ #ShortDrama #ReelShort #DramaSeries</t>
        </is>
      </c>
    </row>
    <row r="916" ht="25.5" customHeight="1">
      <c r="A916" t="inlineStr">
        <is>
          <t>7691207766874033422</t>
        </is>
      </c>
      <c r="B916" s="3">
        <v>46296.9875</v>
      </c>
      <c r="C916" t="inlineStr">
        <is>
          <t>miralinaaa10</t>
        </is>
      </c>
      <c r="D916" s="4">
        <v>46303</v>
      </c>
      <c r="E916" s="3">
        <v>46303.437210648146</v>
      </c>
      <c r="F916" s="2" t="str">
        <f>=HYPERLINK("https://www.tiktok.com/@miralinaaa10/video/7691207766874033422", "https://www.tiktok.com/@miralinaaa10/video/7691207766874033422")</f>
        <v>https://www.tiktok.com/@miralinaaa10/video/7691207766874033422</v>
      </c>
      <c r="G916">
        <v>163</v>
      </c>
      <c r="H916">
        <v>1</v>
      </c>
      <c r="I916">
        <v>0</v>
      </c>
      <c r="J916">
        <v>0</v>
      </c>
      <c r="K916">
        <v>0</v>
      </c>
      <c r="L916" t="inlineStr">
        <is>
          <t>short-drama</t>
        </is>
      </c>
      <c r="M916" t="inlineStr">
        <is>
          <t>complete</t>
        </is>
      </c>
      <c r="N916"/>
      <c r="O916" t="inlineStr">
        <is>
          <t>SDRUN-20261008-102852</t>
        </is>
      </c>
      <c r="P916" s="3">
        <v>46303.546585648146</v>
      </c>
      <c r="Q916" t="inlineStr">
        <is>
          <t>SR-001423</t>
        </is>
      </c>
      <c r="R916" t="inlineStr">
        <is>
          <t>miralinaaa10</t>
        </is>
      </c>
      <c r="S916" t="inlineStr">
        <is>
          <t>Sinking With My Step-sister — EP4 Just when it feels safe, the secret explodes. 🌟 Continue the story here 👉 Find the full series on “ReelShort” 🔍 Look up “4958246” ✨ #ReelShort #ShortDrama #SinkingWithMyStepsister #ForbiddenLove</t>
        </is>
      </c>
    </row>
    <row r="917" ht="25.5" customHeight="1">
      <c r="A917" t="inlineStr">
        <is>
          <t>7690855188701252895</t>
        </is>
      </c>
      <c r="B917" s="3">
        <v>46296.99236111111</v>
      </c>
      <c r="C917" t="inlineStr">
        <is>
          <t>plottwistclips11</t>
        </is>
      </c>
      <c r="D917" s="4">
        <v>46303</v>
      </c>
      <c r="E917" s="3">
        <v>46303.437210648146</v>
      </c>
      <c r="F917" s="2" t="str">
        <f>=HYPERLINK("https://www.tiktok.com/@plottwistclips11/video/7690855188701252895", "https://www.tiktok.com/@plottwistclips11/video/7690855188701252895")</f>
        <v>https://www.tiktok.com/@plottwistclips11/video/7690855188701252895</v>
      </c>
      <c r="G917">
        <v>950</v>
      </c>
      <c r="H917">
        <v>18</v>
      </c>
      <c r="I917">
        <v>0</v>
      </c>
      <c r="J917">
        <v>4</v>
      </c>
      <c r="K917">
        <v>0</v>
      </c>
      <c r="L917" t="inlineStr">
        <is>
          <t>short-drama</t>
        </is>
      </c>
      <c r="M917" t="inlineStr">
        <is>
          <t>complete</t>
        </is>
      </c>
      <c r="N917"/>
      <c r="O917" t="inlineStr">
        <is>
          <t>SDRUN-20261008-102852</t>
        </is>
      </c>
      <c r="P917" s="3">
        <v>46303.546585648146</v>
      </c>
      <c r="Q917" t="inlineStr">
        <is>
          <t>SR-001296</t>
        </is>
      </c>
      <c r="R917" t="inlineStr">
        <is>
          <t>plottwistclips11</t>
        </is>
      </c>
      <c r="S917" t="inlineStr">
        <is>
          <t>Rejected Luna is His Fated Mate — EP1 Nova is abandoned on her wedding day when Cole chooses her sister as his fated mate in front of everyone. 🌟 Continue the story here 👉 Find the full series on “ReelShort” 🔍 Look up “4936530” ✨ #ShortDrama #ReelShort #DramaSeries</t>
        </is>
      </c>
    </row>
    <row r="918" ht="25.5" customHeight="1">
      <c r="A918" t="inlineStr">
        <is>
          <t>7690844186274221326</t>
        </is>
      </c>
      <c r="B918" s="3">
        <v>46297.00486111111</v>
      </c>
      <c r="C918" t="inlineStr">
        <is>
          <t>ngphnggiang40</t>
        </is>
      </c>
      <c r="D918" s="4">
        <v>46303</v>
      </c>
      <c r="E918" s="3">
        <v>46303.437210648146</v>
      </c>
      <c r="F918" s="2" t="str">
        <f>=HYPERLINK("https://www.tiktok.com/@ngphnggiang40/video/7690844186274221326", "https://www.tiktok.com/@ngphnggiang40/video/7690844186274221326")</f>
        <v>https://www.tiktok.com/@ngphnggiang40/video/7690844186274221326</v>
      </c>
      <c r="G918">
        <v>745</v>
      </c>
      <c r="H918">
        <v>19</v>
      </c>
      <c r="I918">
        <v>0</v>
      </c>
      <c r="J918">
        <v>4</v>
      </c>
      <c r="K918">
        <v>1</v>
      </c>
      <c r="L918" t="inlineStr">
        <is>
          <t>short-drama</t>
        </is>
      </c>
      <c r="M918" t="inlineStr">
        <is>
          <t>complete</t>
        </is>
      </c>
      <c r="N918"/>
      <c r="O918" t="inlineStr">
        <is>
          <t>SDRUN-20261008-102852</t>
        </is>
      </c>
      <c r="P918" s="3">
        <v>46303.546585648146</v>
      </c>
      <c r="Q918" t="inlineStr">
        <is>
          <t>SR-001036</t>
        </is>
      </c>
      <c r="R918" t="inlineStr">
        <is>
          <t>VoidFaic</t>
        </is>
      </c>
      <c r="S918" t="inlineStr">
        <is>
          <t>Part 2 | Abandoned by the Duke, I'm the Divine Seraph Lena is drugged and cornered by kidnappers, but the stranger she dismisses as a civilian turns out to be a terrifying mage. ✨ Download the ReelShort app. 👉 Copy the code [4928978] and search it. #Drama #AIDrama #ShortDrama #FantasyDrama #RevengeDrama</t>
        </is>
      </c>
    </row>
    <row r="919" ht="25.5" customHeight="1">
      <c r="A919" t="inlineStr">
        <is>
          <t>7691247484626095373</t>
        </is>
      </c>
      <c r="B919" s="3">
        <v>46297.010416666664</v>
      </c>
      <c r="C919" t="inlineStr">
        <is>
          <t>dramadetour0</t>
        </is>
      </c>
      <c r="D919" s="4">
        <v>46303</v>
      </c>
      <c r="E919" s="3">
        <v>46303.437210648146</v>
      </c>
      <c r="F919" s="2" t="str">
        <f>=HYPERLINK("https://www.tiktok.com/@dramadetour0/video/7691247484626095373", "https://www.tiktok.com/@dramadetour0/video/7691247484626095373")</f>
        <v>https://www.tiktok.com/@dramadetour0/video/7691247484626095373</v>
      </c>
      <c r="G919">
        <v>207</v>
      </c>
      <c r="H919">
        <v>2</v>
      </c>
      <c r="I919">
        <v>0</v>
      </c>
      <c r="J919">
        <v>0</v>
      </c>
      <c r="K919">
        <v>1</v>
      </c>
      <c r="L919" t="inlineStr">
        <is>
          <t>short-drama</t>
        </is>
      </c>
      <c r="M919" t="inlineStr">
        <is>
          <t>complete</t>
        </is>
      </c>
      <c r="N919"/>
      <c r="O919" t="inlineStr">
        <is>
          <t>SDRUN-20261008-102852</t>
        </is>
      </c>
      <c r="P919" s="3">
        <v>46303.546585648146</v>
      </c>
      <c r="Q919" t="inlineStr">
        <is>
          <t>SR-000967</t>
        </is>
      </c>
      <c r="R919" t="inlineStr">
        <is>
          <t>dramadetour0</t>
        </is>
      </c>
      <c r="S919" t="inlineStr">
        <is>
          <t>Congratulations, You're Linked to a Walking Disaster — They bully the intern. Three floors away, the CEO starts bleeding from the same wound. 🎬 Full episode link in bio 🔎 Or search for 4983083 in the ReelShort app. #drama #shortdrama #dramaseries #OfficeBully #SharedPain</t>
        </is>
      </c>
    </row>
    <row r="920" ht="25.5" customHeight="1">
      <c r="A920" t="inlineStr">
        <is>
          <t>7690880298892004638</t>
        </is>
      </c>
      <c r="B920" s="3">
        <v>46297.021527777775</v>
      </c>
      <c r="C920" t="inlineStr">
        <is>
          <t>qqfqvkxrybkjkjnp20</t>
        </is>
      </c>
      <c r="D920" s="4">
        <v>46303</v>
      </c>
      <c r="E920" s="3">
        <v>46303.437210648146</v>
      </c>
      <c r="F920" s="2" t="str">
        <f>=HYPERLINK("https://www.tiktok.com/@qqfqvkxrybkjkjnp20/video/7690880298892004638", "https://www.tiktok.com/@qqfqvkxrybkjkjnp20/video/7690880298892004638")</f>
        <v>https://www.tiktok.com/@qqfqvkxrybkjkjnp20/video/7690880298892004638</v>
      </c>
      <c r="G920">
        <v>206</v>
      </c>
      <c r="H920">
        <v>0</v>
      </c>
      <c r="I920">
        <v>0</v>
      </c>
      <c r="J920">
        <v>0</v>
      </c>
      <c r="K920">
        <v>0</v>
      </c>
      <c r="L920" t="inlineStr">
        <is>
          <t>short-drama</t>
        </is>
      </c>
      <c r="M920" t="inlineStr">
        <is>
          <t>complete</t>
        </is>
      </c>
      <c r="N920"/>
      <c r="O920" t="inlineStr">
        <is>
          <t>SDRUN-20261008-102852</t>
        </is>
      </c>
      <c r="P920" s="3">
        <v>46303.546585648146</v>
      </c>
      <c r="Q920" t="inlineStr">
        <is>
          <t>SR-001139</t>
        </is>
      </c>
      <c r="R920" t="inlineStr">
        <is>
          <t>Velvet Temptations</t>
        </is>
      </c>
      <c r="S920" t="inlineStr">
        <is>
          <t>Part 2 | The Crown of the Abyss The Mute Bride of Atlantis — The Mute Bride Chose a Beggar Who Was Really a Prince Mocked when a ragged stranger catches her garland, Lilith accepts his proposal and learns the supposed beggar carries the Sea King's royal seal. ✨ Download the ReelShort app. 👉 Copy the code [4958235] and search it. #Drama #AIDrama #ShortDrama #MermaidRomance #RoyalRomance</t>
        </is>
      </c>
    </row>
    <row r="921" ht="25.5" customHeight="1">
      <c r="A921" t="inlineStr">
        <is>
          <t>7690512995235007757</t>
        </is>
      </c>
      <c r="B921" s="3">
        <v>46297.03333333333</v>
      </c>
      <c r="C921" t="inlineStr">
        <is>
          <t>sofiblmoments</t>
        </is>
      </c>
      <c r="D921" s="4">
        <v>46303</v>
      </c>
      <c r="E921" s="3">
        <v>46303.437210648146</v>
      </c>
      <c r="F921" s="2" t="str">
        <f>=HYPERLINK("https://www.tiktok.com/@sofiblmoments/video/7690512995235007757", "https://www.tiktok.com/@sofiblmoments/video/7690512995235007757")</f>
        <v>https://www.tiktok.com/@sofiblmoments/video/7690512995235007757</v>
      </c>
      <c r="G921">
        <v>336</v>
      </c>
      <c r="H921">
        <v>4</v>
      </c>
      <c r="I921">
        <v>0</v>
      </c>
      <c r="J921">
        <v>2</v>
      </c>
      <c r="K921">
        <v>0</v>
      </c>
      <c r="L921" t="inlineStr">
        <is>
          <t>short-drama</t>
        </is>
      </c>
      <c r="M921" t="inlineStr">
        <is>
          <t>complete</t>
        </is>
      </c>
      <c r="N921"/>
      <c r="O921" t="inlineStr">
        <is>
          <t>SDRUN-20261008-102852</t>
        </is>
      </c>
      <c r="P921" s="3">
        <v>46303.546585648146</v>
      </c>
      <c r="Q921" t="inlineStr">
        <is>
          <t>SR-001477</t>
        </is>
      </c>
      <c r="R921" t="inlineStr">
        <is>
          <t>sofiblmoments</t>
        </is>
      </c>
      <c r="S921" t="inlineStr">
        <is>
          <t>On a ruined battlefield, the Omega refuses to retreat—even when protecting his Alpha may cost him everything. 💥🖤 🌟 Continue the story here 👉 Find the full series on “ReelShort” 🔍 Look up “4825124” ✨ #BLDrama #BattlefieldLove #ProtectiveOmega #ReelShort</t>
        </is>
      </c>
    </row>
    <row r="922" ht="25.5" customHeight="1">
      <c r="A922" t="inlineStr">
        <is>
          <t>7690864667102596366</t>
        </is>
      </c>
      <c r="B922" s="3">
        <v>46297.040972222225</v>
      </c>
      <c r="C922" t="inlineStr">
        <is>
          <t>nobleltcpnj</t>
        </is>
      </c>
      <c r="D922" s="4">
        <v>46303</v>
      </c>
      <c r="E922" s="3">
        <v>46303.437210648146</v>
      </c>
      <c r="F922" s="2" t="str">
        <f>=HYPERLINK("https://www.tiktok.com/@nobleltcpnj/video/7690864667102596366", "https://www.tiktok.com/@nobleltcpnj/video/7690864667102596366")</f>
        <v>https://www.tiktok.com/@nobleltcpnj/video/7690864667102596366</v>
      </c>
      <c r="G922">
        <v>368</v>
      </c>
      <c r="H922">
        <v>8</v>
      </c>
      <c r="I922">
        <v>0</v>
      </c>
      <c r="J922">
        <v>2</v>
      </c>
      <c r="K922">
        <v>0</v>
      </c>
      <c r="L922" t="inlineStr">
        <is>
          <t>short-drama</t>
        </is>
      </c>
      <c r="M922" t="inlineStr">
        <is>
          <t>complete</t>
        </is>
      </c>
      <c r="N922"/>
      <c r="O922" t="inlineStr">
        <is>
          <t>SDRUN-20261008-102852</t>
        </is>
      </c>
      <c r="P922" s="3">
        <v>46303.546585648146</v>
      </c>
      <c r="Q922" t="inlineStr">
        <is>
          <t>SR-001115</t>
        </is>
      </c>
      <c r="R922" t="inlineStr">
        <is>
          <t>Mouse glue trap</t>
        </is>
      </c>
      <c r="S922" t="inlineStr">
        <is>
          <t>Part 2 | Gone Before the Vows — He Gave Her Life-Force Necklace to His Mistress Carlos gives Raven the protection stone Scarlet forged with her own life force and tells his bride she has no right to take it back. ✨ Download the ReelShort app. 👉 Copy the code [4959791] and search it. #Drama #AIDrama #ShortDrama #ForbiddenLove #RomanticDrama</t>
        </is>
      </c>
    </row>
    <row r="923" ht="25.5" customHeight="1">
      <c r="A923" t="inlineStr">
        <is>
          <t>7690888244979928334</t>
        </is>
      </c>
      <c r="B923" s="3">
        <v>46297.04513888889</v>
      </c>
      <c r="C923" t="inlineStr">
        <is>
          <t>mochiclips55</t>
        </is>
      </c>
      <c r="D923" s="4">
        <v>46303</v>
      </c>
      <c r="E923" s="3">
        <v>46303.437210648146</v>
      </c>
      <c r="F923" s="2" t="str">
        <f>=HYPERLINK("https://www.tiktok.com/@mochiclips55/video/7690888244979928334", "https://www.tiktok.com/@mochiclips55/video/7690888244979928334")</f>
        <v>https://www.tiktok.com/@mochiclips55/video/7690888244979928334</v>
      </c>
      <c r="G923">
        <v>243</v>
      </c>
      <c r="H923">
        <v>5</v>
      </c>
      <c r="I923">
        <v>0</v>
      </c>
      <c r="J923">
        <v>5</v>
      </c>
      <c r="K923">
        <v>0</v>
      </c>
      <c r="L923" t="inlineStr">
        <is>
          <t>short-drama</t>
        </is>
      </c>
      <c r="M923" t="inlineStr">
        <is>
          <t>complete</t>
        </is>
      </c>
      <c r="N923"/>
      <c r="O923" t="inlineStr">
        <is>
          <t>SDRUN-20261008-102852</t>
        </is>
      </c>
      <c r="P923" s="3">
        <v>46303.546585648146</v>
      </c>
      <c r="Q923" t="inlineStr">
        <is>
          <t>SR-001400</t>
        </is>
      </c>
      <c r="R923" t="inlineStr">
        <is>
          <t>mochiclips55</t>
        </is>
      </c>
      <c r="S923" t="inlineStr">
        <is>
          <t>Never Fall Alone — EP5 A jealous rival secretly records their most private moment and uses it to blackmail them. 🌟 Continue the story here 👉 Find the full series on “ReelShort” 🔍 Search “Never Fall Alone” ✨ #BLDrama #ReelShort #DramaSeries</t>
        </is>
      </c>
    </row>
    <row r="924" ht="25.5" customHeight="1">
      <c r="A924" t="inlineStr">
        <is>
          <t>7691153177030266126</t>
        </is>
      </c>
      <c r="B924" s="3">
        <v>46297.04791666667</v>
      </c>
      <c r="C924" t="inlineStr">
        <is>
          <t>dramaflick00</t>
        </is>
      </c>
      <c r="D924" s="4">
        <v>46303</v>
      </c>
      <c r="E924" s="3">
        <v>46303.437210648146</v>
      </c>
      <c r="F924" s="2" t="str">
        <f>=HYPERLINK("https://www.tiktok.com/@dramaflick00/video/7691153177030266126", "https://www.tiktok.com/@dramaflick00/video/7691153177030266126")</f>
        <v>https://www.tiktok.com/@dramaflick00/video/7691153177030266126</v>
      </c>
      <c r="G924">
        <v>71</v>
      </c>
      <c r="H924">
        <v>1</v>
      </c>
      <c r="I924">
        <v>0</v>
      </c>
      <c r="J924">
        <v>0</v>
      </c>
      <c r="K924">
        <v>0</v>
      </c>
      <c r="L924" t="inlineStr">
        <is>
          <t>short-drama</t>
        </is>
      </c>
      <c r="M924" t="inlineStr">
        <is>
          <t>complete</t>
        </is>
      </c>
      <c r="N924"/>
      <c r="O924" t="inlineStr">
        <is>
          <t>SDRUN-20261008-102852</t>
        </is>
      </c>
      <c r="P924" s="3">
        <v>46303.546585648146</v>
      </c>
      <c r="Q924" t="inlineStr">
        <is>
          <t>SR-001537</t>
        </is>
      </c>
      <c r="R924" t="inlineStr">
        <is>
          <t>dramaflick00</t>
        </is>
      </c>
      <c r="S924" t="inlineStr">
        <is>
          <t>I Don't Need No Alpha Brothers — EP3 They crossed a line they can never uncross. 🌟 Continue the story here 👉 Find the full series on “ReelShort” 🔍 Look up “4957203” ✨ #ReelShort #ShortDrama #AlphaBrothers #WerewolfRomance</t>
        </is>
      </c>
    </row>
    <row r="925" ht="25.5" customHeight="1">
      <c r="A925" t="inlineStr">
        <is>
          <t>7691247984331345165</t>
        </is>
      </c>
      <c r="B925" s="3">
        <v>46297.052083333336</v>
      </c>
      <c r="C925" t="inlineStr">
        <is>
          <t>apdt6w97o2pk</t>
        </is>
      </c>
      <c r="D925" s="4">
        <v>46303</v>
      </c>
      <c r="E925" s="3">
        <v>46303.773518518516</v>
      </c>
      <c r="F925" s="2" t="str">
        <f>=HYPERLINK("https://www.tiktok.com/@apdt6w97o2pk/video/7691247984331345165", "https://www.tiktok.com/@apdt6w97o2pk/video/7691247984331345165")</f>
        <v>https://www.tiktok.com/@apdt6w97o2pk/video/7691247984331345165</v>
      </c>
      <c r="G925">
        <v>201</v>
      </c>
      <c r="H925">
        <v>4</v>
      </c>
      <c r="I925">
        <v>0</v>
      </c>
      <c r="J925">
        <v>1</v>
      </c>
      <c r="K925">
        <v>0</v>
      </c>
      <c r="L925" t="inlineStr">
        <is>
          <t>short-drama</t>
        </is>
      </c>
      <c r="M925" t="inlineStr">
        <is>
          <t>complete</t>
        </is>
      </c>
      <c r="N925"/>
      <c r="O925" t="inlineStr">
        <is>
          <t>e8723e7c-3d74-4646-9e84-53ccfd1ab294</t>
        </is>
      </c>
      <c r="P925" s="3">
        <v>46303.775625</v>
      </c>
      <c r="Q925" t="inlineStr">
        <is>
          <t>SR-001187</t>
        </is>
      </c>
      <c r="R925"/>
      <c r="S925" t="inlineStr">
        <is>
          <t>He Left Me at the Altar, So I Married the Man Above Him Her ex finally learns she’s marrying someone else—and suddenly he needs answers. 😮 ✨ Download ReelShort. Copy code 4964931 and search it. #JealousEx #NewGroom #RevengeRomance #ShortDrama</t>
        </is>
      </c>
    </row>
    <row r="926" ht="25.5" customHeight="1">
      <c r="A926" t="inlineStr">
        <is>
          <t>7690877224861371661</t>
        </is>
      </c>
      <c r="B926" s="3">
        <v>46297.05763888889</v>
      </c>
      <c r="C926" t="inlineStr">
        <is>
          <t>gaylenepowers350</t>
        </is>
      </c>
      <c r="D926" s="4">
        <v>46303</v>
      </c>
      <c r="E926" s="3">
        <v>46303.437210648146</v>
      </c>
      <c r="F926" s="2" t="str">
        <f>=HYPERLINK("https://www.tiktok.com/@gaylenepowers350/video/7690877224861371661", "https://www.tiktok.com/@gaylenepowers350/video/7690877224861371661")</f>
        <v>https://www.tiktok.com/@gaylenepowers350/video/7690877224861371661</v>
      </c>
      <c r="G926">
        <v>640</v>
      </c>
      <c r="H926">
        <v>16</v>
      </c>
      <c r="I926">
        <v>0</v>
      </c>
      <c r="J926">
        <v>5</v>
      </c>
      <c r="K926">
        <v>0</v>
      </c>
      <c r="L926" t="inlineStr">
        <is>
          <t>short-drama</t>
        </is>
      </c>
      <c r="M926" t="inlineStr">
        <is>
          <t>complete</t>
        </is>
      </c>
      <c r="N926"/>
      <c r="O926" t="inlineStr">
        <is>
          <t>SDRUN-20261008-102852</t>
        </is>
      </c>
      <c r="P926" s="3">
        <v>46303.546585648146</v>
      </c>
      <c r="Q926" t="inlineStr">
        <is>
          <t>SR-001538</t>
        </is>
      </c>
      <c r="R926"/>
      <c r="S926" t="inlineStr">
        <is>
          <t>The Wolves’ Bride One familiar scent changes everything—and turns a political bargain into something far more personal. 👀🌹 Download ReelShort and search 4933820 🔎 #TheWolvesBride #WerewolfRomance #HiddenTruth #ReelShort</t>
        </is>
      </c>
    </row>
    <row r="927" ht="25.5" customHeight="1">
      <c r="A927" t="inlineStr">
        <is>
          <t>7690540259104378125</t>
        </is>
      </c>
      <c r="B927" s="3">
        <v>46297.063888888886</v>
      </c>
      <c r="C927" t="inlineStr">
        <is>
          <t>dramaexpedition</t>
        </is>
      </c>
      <c r="D927" s="4">
        <v>46303</v>
      </c>
      <c r="E927" s="3">
        <v>46303.437210648146</v>
      </c>
      <c r="F927" s="2" t="str">
        <f>=HYPERLINK("https://www.tiktok.com/@dramaexpedition/video/7690540259104378125", "https://www.tiktok.com/@dramaexpedition/video/7690540259104378125")</f>
        <v>https://www.tiktok.com/@dramaexpedition/video/7690540259104378125</v>
      </c>
      <c r="G927">
        <v>265</v>
      </c>
      <c r="H927">
        <v>5</v>
      </c>
      <c r="I927">
        <v>0</v>
      </c>
      <c r="J927">
        <v>1</v>
      </c>
      <c r="K927">
        <v>0</v>
      </c>
      <c r="L927" t="inlineStr">
        <is>
          <t>short-drama</t>
        </is>
      </c>
      <c r="M927" t="inlineStr">
        <is>
          <t>complete</t>
        </is>
      </c>
      <c r="N927"/>
      <c r="O927" t="inlineStr">
        <is>
          <t>SDRUN-20261008-102852</t>
        </is>
      </c>
      <c r="P927" s="3">
        <v>46303.546585648146</v>
      </c>
      <c r="Q927" t="inlineStr">
        <is>
          <t>SR-000847</t>
        </is>
      </c>
      <c r="R927" t="inlineStr">
        <is>
          <t>dramaexpedition</t>
        </is>
      </c>
      <c r="S927" t="inlineStr">
        <is>
          <t>part 5 | The Husband She Took for Granted He asks what is left for him to come home to. Watch on ReelShort. Search code 4933308. https://reelslink.com/cps/i3dj2y #drama #shortdrama #aidrama #romancedrama #fyp</t>
        </is>
      </c>
    </row>
    <row r="928" ht="25.5" customHeight="1">
      <c r="A928" t="inlineStr">
        <is>
          <t>7690913065793080606</t>
        </is>
      </c>
      <c r="B928" s="3">
        <v>46297.069444444445</v>
      </c>
      <c r="C928" t="inlineStr">
        <is>
          <t>jolienqaq</t>
        </is>
      </c>
      <c r="D928" s="4">
        <v>46303</v>
      </c>
      <c r="E928" s="3">
        <v>46303.437210648146</v>
      </c>
      <c r="F928" s="2" t="str">
        <f>=HYPERLINK("https://www.tiktok.com/@jolienqaq/video/7690913065793080606", "https://www.tiktok.com/@jolienqaq/video/7690913065793080606")</f>
        <v>https://www.tiktok.com/@jolienqaq/video/7690913065793080606</v>
      </c>
      <c r="G928">
        <v>13900</v>
      </c>
      <c r="H928">
        <v>660</v>
      </c>
      <c r="I928">
        <v>8</v>
      </c>
      <c r="J928">
        <v>176</v>
      </c>
      <c r="K928">
        <v>13</v>
      </c>
      <c r="L928" t="inlineStr">
        <is>
          <t>short-drama</t>
        </is>
      </c>
      <c r="M928" t="inlineStr">
        <is>
          <t>complete</t>
        </is>
      </c>
      <c r="N928"/>
      <c r="O928" t="inlineStr">
        <is>
          <t>SDRUN-20261008-102852</t>
        </is>
      </c>
      <c r="P928" s="3">
        <v>46303.546585648146</v>
      </c>
      <c r="Q928" t="inlineStr">
        <is>
          <t>SR-000891</t>
        </is>
      </c>
      <c r="R928" t="inlineStr">
        <is>
          <t>jolienqaq</t>
        </is>
      </c>
      <c r="S928" t="inlineStr">
        <is>
          <t>Part 2 | The White Snake Wants My Baby One kiss makes the giant snake blush. The vet’s diagnosis explains everything. 😳 Full series link in bio. ✨ Download the ReelShort app. 👉 Copy the code 4958222 and search it. #TheWhiteSnakeWantsMyBaby #BLDrama #FantasyRomance #ReelShort</t>
        </is>
      </c>
    </row>
    <row r="929" ht="25.5" customHeight="1">
      <c r="A929" t="inlineStr">
        <is>
          <t>7691224290636598541</t>
        </is>
      </c>
      <c r="B929" s="3">
        <v>46297.07152777778</v>
      </c>
      <c r="C929" t="inlineStr">
        <is>
          <t>dramavault163</t>
        </is>
      </c>
      <c r="D929" s="4">
        <v>46303</v>
      </c>
      <c r="E929" s="3">
        <v>46303.437210648146</v>
      </c>
      <c r="F929" s="2" t="str">
        <f>=HYPERLINK("https://www.tiktok.com/@dramavault163/video/7691224290636598541", "https://www.tiktok.com/@dramavault163/video/7691224290636598541")</f>
        <v>https://www.tiktok.com/@dramavault163/video/7691224290636598541</v>
      </c>
      <c r="G929">
        <v>1011</v>
      </c>
      <c r="H929">
        <v>6</v>
      </c>
      <c r="I929">
        <v>2</v>
      </c>
      <c r="J929">
        <v>1</v>
      </c>
      <c r="K929">
        <v>0</v>
      </c>
      <c r="L929" t="inlineStr">
        <is>
          <t>short-drama</t>
        </is>
      </c>
      <c r="M929" t="inlineStr">
        <is>
          <t>complete</t>
        </is>
      </c>
      <c r="N929"/>
      <c r="O929" t="inlineStr">
        <is>
          <t>SDRUN-20261008-102852</t>
        </is>
      </c>
      <c r="P929" s="3">
        <v>46303.546585648146</v>
      </c>
      <c r="Q929" t="inlineStr">
        <is>
          <t>SR-001331</t>
        </is>
      </c>
      <c r="R929" t="inlineStr">
        <is>
          <t>dramavault163</t>
        </is>
      </c>
      <c r="S929" t="inlineStr">
        <is>
          <t>Dragonblood Alpha — EP2 The weakest outcast is hiding the fiercest power. 🔥 🌟 Continue the story here 👉 Find the full series on “ReelShort” 🔍 Look up “4982338” ✨ #ReelShort #ShortDrama #DragonbloodAlpha #WerewolfDrama #FantasyDrama</t>
        </is>
      </c>
    </row>
    <row r="930" ht="25.5" customHeight="1">
      <c r="A930" t="inlineStr">
        <is>
          <t>7691757644125670686</t>
        </is>
      </c>
      <c r="B930" s="3">
        <v>46297.07541666667</v>
      </c>
      <c r="C930" t="inlineStr">
        <is>
          <t>jolienqaq</t>
        </is>
      </c>
      <c r="D930" s="4">
        <v>46303</v>
      </c>
      <c r="E930" s="3">
        <v>46303.437210648146</v>
      </c>
      <c r="F930" s="2" t="str">
        <f>=HYPERLINK("https://www.tiktok.com/@jolienqaq/video/7691757644125670686", "https://www.tiktok.com/@jolienqaq/video/7691757644125670686")</f>
        <v>https://www.tiktok.com/@jolienqaq/video/7691757644125670686</v>
      </c>
      <c r="G930">
        <v>1583</v>
      </c>
      <c r="H930">
        <v>2</v>
      </c>
      <c r="I930">
        <v>0</v>
      </c>
      <c r="J930">
        <v>0</v>
      </c>
      <c r="K930">
        <v>0</v>
      </c>
      <c r="L930" t="inlineStr">
        <is>
          <t>short-drama</t>
        </is>
      </c>
      <c r="M930" t="inlineStr">
        <is>
          <t>complete</t>
        </is>
      </c>
      <c r="N930"/>
      <c r="O930" t="inlineStr">
        <is>
          <t>SDRUN-20261008-102852</t>
        </is>
      </c>
      <c r="P930" s="3">
        <v>46303.546585648146</v>
      </c>
      <c r="Q930" t="inlineStr">
        <is>
          <t>SR-001541</t>
        </is>
      </c>
      <c r="R930" t="inlineStr">
        <is>
          <t>jolienqaq</t>
        </is>
      </c>
      <c r="S930" t="inlineStr">
        <is>
          <t>Commented on@Jolienqaq🥹’s post  Drama name plz check this video’s caption</t>
        </is>
      </c>
    </row>
    <row r="931" ht="25.5" customHeight="1">
      <c r="A931" t="inlineStr">
        <is>
          <t>7690893158896405790</t>
        </is>
      </c>
      <c r="B931" s="3">
        <v>46297.12847222222</v>
      </c>
      <c r="C931" t="inlineStr">
        <is>
          <t>magnoliaisabella64</t>
        </is>
      </c>
      <c r="D931" s="4">
        <v>46303</v>
      </c>
      <c r="E931" s="3">
        <v>46303.437210648146</v>
      </c>
      <c r="F931" s="2" t="str">
        <f>=HYPERLINK("https://www.tiktok.com/@magnoliaisabella64/video/7690893158896405790", "https://www.tiktok.com/@magnoliaisabella64/video/7690893158896405790")</f>
        <v>https://www.tiktok.com/@magnoliaisabella64/video/7690893158896405790</v>
      </c>
      <c r="G931">
        <v>554</v>
      </c>
      <c r="H931">
        <v>12</v>
      </c>
      <c r="I931">
        <v>0</v>
      </c>
      <c r="J931">
        <v>6</v>
      </c>
      <c r="K931">
        <v>0</v>
      </c>
      <c r="L931" t="inlineStr">
        <is>
          <t>short-drama</t>
        </is>
      </c>
      <c r="M931" t="inlineStr">
        <is>
          <t>complete</t>
        </is>
      </c>
      <c r="N931"/>
      <c r="O931" t="inlineStr">
        <is>
          <t>SDRUN-20261008-102852</t>
        </is>
      </c>
      <c r="P931" s="3">
        <v>46303.546585648146</v>
      </c>
      <c r="Q931" t="inlineStr">
        <is>
          <t>SR-001163</t>
        </is>
      </c>
      <c r="R931" t="inlineStr">
        <is>
          <t>Pretty Boy Problems</t>
        </is>
      </c>
      <c r="S931" t="inlineStr">
        <is>
          <t>Part 2 | Bloodline Paradox Silver and Shadows The final sacrifice could unlock immortality, but Dorian refuses to accept the innocent lives destroyed in its name. ✨ Download the ReelShort app. 👉 Copy the code [4932709] and search it. #Drama #AIDrama #ShortDrama #DarkFantasy #Immortality</t>
        </is>
      </c>
    </row>
    <row r="932" ht="25.5" customHeight="1">
      <c r="A932" t="inlineStr">
        <is>
          <t>7690856866758298911</t>
        </is>
      </c>
      <c r="B932" s="3">
        <v>46297.13680555556</v>
      </c>
      <c r="C932" t="inlineStr">
        <is>
          <t>plottwistclips11</t>
        </is>
      </c>
      <c r="D932" s="4">
        <v>46303</v>
      </c>
      <c r="E932" s="3">
        <v>46303.437210648146</v>
      </c>
      <c r="F932" s="2" t="str">
        <f>=HYPERLINK("https://www.tiktok.com/@plottwistclips11/video/7690856866758298911", "https://www.tiktok.com/@plottwistclips11/video/7690856866758298911")</f>
        <v>https://www.tiktok.com/@plottwistclips11/video/7690856866758298911</v>
      </c>
      <c r="G932">
        <v>838</v>
      </c>
      <c r="H932">
        <v>12</v>
      </c>
      <c r="I932">
        <v>0</v>
      </c>
      <c r="J932">
        <v>2</v>
      </c>
      <c r="K932">
        <v>0</v>
      </c>
      <c r="L932" t="inlineStr">
        <is>
          <t>short-drama</t>
        </is>
      </c>
      <c r="M932" t="inlineStr">
        <is>
          <t>complete</t>
        </is>
      </c>
      <c r="N932"/>
      <c r="O932" t="inlineStr">
        <is>
          <t>SDRUN-20261008-102852</t>
        </is>
      </c>
      <c r="P932" s="3">
        <v>46303.546585648146</v>
      </c>
      <c r="Q932" t="inlineStr">
        <is>
          <t>SR-001297</t>
        </is>
      </c>
      <c r="R932" t="inlineStr">
        <is>
          <t>plottwistclips11</t>
        </is>
      </c>
      <c r="S932" t="inlineStr">
        <is>
          <t>Rejected Luna is His Fated Mate — EP2 The Alpha King is rejected at the same ceremony—then arrives at Nova’s door with 108 chests and a proposal. 🌟 Continue the story here 👉 Find the full series on “ReelShort” 🔍 Look up “4936530” ✨ #ShortDrama #ReelShort #DramaSeries</t>
        </is>
      </c>
    </row>
    <row r="933" ht="25.5" customHeight="1">
      <c r="A933" t="inlineStr">
        <is>
          <t>7690848570500484383</t>
        </is>
      </c>
      <c r="B933" s="3">
        <v>46297.145833333336</v>
      </c>
      <c r="C933" t="inlineStr">
        <is>
          <t>hnlinhthng9678</t>
        </is>
      </c>
      <c r="D933" s="4">
        <v>46303</v>
      </c>
      <c r="E933" s="3">
        <v>46303.437210648146</v>
      </c>
      <c r="F933" s="2" t="str">
        <f>=HYPERLINK("https://www.tiktok.com/@hnlinhthng9678/video/7690848570500484383", "https://www.tiktok.com/@hnlinhthng9678/video/7690848570500484383")</f>
        <v>https://www.tiktok.com/@hnlinhthng9678/video/7690848570500484383</v>
      </c>
      <c r="G933">
        <v>1586</v>
      </c>
      <c r="H933">
        <v>5</v>
      </c>
      <c r="I933">
        <v>0</v>
      </c>
      <c r="J933">
        <v>1</v>
      </c>
      <c r="K933">
        <v>1</v>
      </c>
      <c r="L933" t="inlineStr">
        <is>
          <t>short-drama</t>
        </is>
      </c>
      <c r="M933" t="inlineStr">
        <is>
          <t>complete</t>
        </is>
      </c>
      <c r="N933"/>
      <c r="O933" t="inlineStr">
        <is>
          <t>SDRUN-20261008-102852</t>
        </is>
      </c>
      <c r="P933" s="3">
        <v>46303.546585648146</v>
      </c>
      <c r="Q933" t="inlineStr">
        <is>
          <t>SR-001381</t>
        </is>
      </c>
      <c r="R933" t="inlineStr">
        <is>
          <t>NeonHlin</t>
        </is>
      </c>
      <c r="S933" t="inlineStr">
        <is>
          <t>Rejecting My Five Female Mates — EP2 They keep defending Seth while Caine pays the price—until he finally refuses to protect their lies. 🌟 Continue the story here 👉 Find the full series on “ReelShort” 🔍 Look up “4530464” ✨ #ShortDrama #ReelShort #DramaSeries</t>
        </is>
      </c>
    </row>
    <row r="934" ht="25.5" customHeight="1">
      <c r="A934" t="inlineStr">
        <is>
          <t>7690911460297428237</t>
        </is>
      </c>
      <c r="B934" s="3">
        <v>46297.14791666667</v>
      </c>
      <c r="C934" t="inlineStr">
        <is>
          <t>dramaclips0364</t>
        </is>
      </c>
      <c r="D934" s="4">
        <v>46303</v>
      </c>
      <c r="E934" s="3">
        <v>46303.437210648146</v>
      </c>
      <c r="F934" s="2" t="str">
        <f>=HYPERLINK("https://www.tiktok.com/@dramaclips0364/video/7690911460297428237", "https://www.tiktok.com/@dramaclips0364/video/7690911460297428237")</f>
        <v>https://www.tiktok.com/@dramaclips0364/video/7690911460297428237</v>
      </c>
      <c r="G934">
        <v>658</v>
      </c>
      <c r="H934">
        <v>7</v>
      </c>
      <c r="I934">
        <v>0</v>
      </c>
      <c r="J934">
        <v>2</v>
      </c>
      <c r="K934">
        <v>0</v>
      </c>
      <c r="L934" t="inlineStr">
        <is>
          <t>short-drama</t>
        </is>
      </c>
      <c r="M934" t="inlineStr">
        <is>
          <t>complete</t>
        </is>
      </c>
      <c r="N934"/>
      <c r="O934" t="inlineStr">
        <is>
          <t>SDRUN-20261008-102852</t>
        </is>
      </c>
      <c r="P934" s="3">
        <v>46303.546585648146</v>
      </c>
      <c r="Q934" t="inlineStr">
        <is>
          <t>SR-001315</t>
        </is>
      </c>
      <c r="R934" t="inlineStr">
        <is>
          <t>dramaclips0364</t>
        </is>
      </c>
      <c r="S934" t="inlineStr">
        <is>
          <t>The Billionaire's Superhuman Maid — EP2 The truth was hiding in plain sight. 🌟 Continue the story here 👉 Find the full series on “ReelShort” 🔍 Look up “4957251” ✨ #ReelShort #ShortDrama #SuperhumanMaid #BillionaireRomance</t>
        </is>
      </c>
    </row>
    <row r="935" ht="25.5" customHeight="1">
      <c r="A935" t="inlineStr">
        <is>
          <t>7690850557719858446</t>
        </is>
      </c>
      <c r="B935" s="3">
        <v>46297.149305555555</v>
      </c>
      <c r="C935" t="inlineStr">
        <is>
          <t>lthung263</t>
        </is>
      </c>
      <c r="D935" s="4">
        <v>46303</v>
      </c>
      <c r="E935" s="3">
        <v>46303.437210648146</v>
      </c>
      <c r="F935" s="2" t="str">
        <f>=HYPERLINK("https://www.tiktok.com/@lthung263/video/7690850557719858446", "https://www.tiktok.com/@lthung263/video/7690850557719858446")</f>
        <v>https://www.tiktok.com/@lthung263/video/7690850557719858446</v>
      </c>
      <c r="G935">
        <v>173</v>
      </c>
      <c r="H935">
        <v>4</v>
      </c>
      <c r="I935">
        <v>0</v>
      </c>
      <c r="J935">
        <v>1</v>
      </c>
      <c r="K935">
        <v>0</v>
      </c>
      <c r="L935" t="inlineStr">
        <is>
          <t>short-drama</t>
        </is>
      </c>
      <c r="M935" t="inlineStr">
        <is>
          <t>complete</t>
        </is>
      </c>
      <c r="N935"/>
      <c r="O935" t="inlineStr">
        <is>
          <t>SDRUN-20261008-102852</t>
        </is>
      </c>
      <c r="P935" s="3">
        <v>46303.546585648146</v>
      </c>
      <c r="Q935" t="inlineStr">
        <is>
          <t>SR-000992</t>
        </is>
      </c>
      <c r="R935" t="inlineStr">
        <is>
          <t>Flexlthung</t>
        </is>
      </c>
      <c r="S935" t="inlineStr">
        <is>
          <t>Part 2 | Love &amp; Blood — A Stranger Tries to Save Her Sophia refuses to abandon the search, even when a stranger drags her toward an exit and warns that her sister is already dead. ✨ Download the ReelShort app. 👉 Copy the code [4802454] and search it. #Drama #AIDrama #ShortDrama #VampireRomance #ForbiddenLove</t>
        </is>
      </c>
    </row>
    <row r="936" ht="25.5" customHeight="1">
      <c r="A936" t="inlineStr">
        <is>
          <t>7691208072999603469</t>
        </is>
      </c>
      <c r="B936" s="3">
        <v>46297.154861111114</v>
      </c>
      <c r="C936" t="inlineStr">
        <is>
          <t>miralinaaa10</t>
        </is>
      </c>
      <c r="D936" s="4">
        <v>46303</v>
      </c>
      <c r="E936" s="3">
        <v>46303.437210648146</v>
      </c>
      <c r="F936" s="2" t="str">
        <f>=HYPERLINK("https://www.tiktok.com/@miralinaaa10/video/7691208072999603469", "https://www.tiktok.com/@miralinaaa10/video/7691208072999603469")</f>
        <v>https://www.tiktok.com/@miralinaaa10/video/7691208072999603469</v>
      </c>
      <c r="G936">
        <v>240</v>
      </c>
      <c r="H936">
        <v>11</v>
      </c>
      <c r="I936">
        <v>0</v>
      </c>
      <c r="J936">
        <v>4</v>
      </c>
      <c r="K936">
        <v>0</v>
      </c>
      <c r="L936" t="inlineStr">
        <is>
          <t>short-drama</t>
        </is>
      </c>
      <c r="M936" t="inlineStr">
        <is>
          <t>complete</t>
        </is>
      </c>
      <c r="N936"/>
      <c r="O936" t="inlineStr">
        <is>
          <t>SDRUN-20261008-102852</t>
        </is>
      </c>
      <c r="P936" s="3">
        <v>46303.546585648146</v>
      </c>
      <c r="Q936" t="inlineStr">
        <is>
          <t>SR-001424</t>
        </is>
      </c>
      <c r="R936" t="inlineStr">
        <is>
          <t>miralinaaa10</t>
        </is>
      </c>
      <c r="S936" t="inlineStr">
        <is>
          <t>Sinking With My Step-sister — EP5 Love, betrayal, and one impossible decision. 🌟 Continue the story here 👉 Find the full series on “ReelShort” 🔍 Look up “4958246” ✨ #ReelShort #ShortDrama #SinkingWithMyStepsister #ForbiddenLove</t>
        </is>
      </c>
    </row>
    <row r="937" ht="25.5" customHeight="1">
      <c r="A937" t="inlineStr">
        <is>
          <t>7690521468454587678</t>
        </is>
      </c>
      <c r="B937" s="3">
        <v>46297.15902777778</v>
      </c>
      <c r="C937" t="inlineStr">
        <is>
          <t>shirley5278789</t>
        </is>
      </c>
      <c r="D937" s="4">
        <v>46303</v>
      </c>
      <c r="E937" s="3">
        <v>46303.437210648146</v>
      </c>
      <c r="F937" s="2" t="str">
        <f>=HYPERLINK("https://www.tiktok.com/@shirley5278789/video/7690521468454587678", "https://www.tiktok.com/@shirley5278789/video/7690521468454587678")</f>
        <v>https://www.tiktok.com/@shirley5278789/video/7690521468454587678</v>
      </c>
      <c r="G937">
        <v>1318</v>
      </c>
      <c r="H937">
        <v>4</v>
      </c>
      <c r="I937">
        <v>0</v>
      </c>
      <c r="J937">
        <v>0</v>
      </c>
      <c r="K937">
        <v>1</v>
      </c>
      <c r="L937" t="inlineStr">
        <is>
          <t>short-drama</t>
        </is>
      </c>
      <c r="M937" t="inlineStr">
        <is>
          <t>complete</t>
        </is>
      </c>
      <c r="N937"/>
      <c r="O937" t="inlineStr">
        <is>
          <t>SDRUN-20261008-102852</t>
        </is>
      </c>
      <c r="P937" s="3">
        <v>46303.546585648146</v>
      </c>
      <c r="Q937" t="inlineStr">
        <is>
          <t>SR-001273</t>
        </is>
      </c>
      <c r="R937" t="inlineStr">
        <is>
          <t>shirley5278789</t>
        </is>
      </c>
      <c r="S937" t="inlineStr">
        <is>
          <t>Llegan a la línea segura y creen que han ganado, hasta que el monstruo decide que las reglas ya no importan. 🔥🐍 🌟 Continúa la historia aquí 👉 Encuentra la serie completa en “ReelShort” 🔍 Busca el código “4931710” ✨ #Drama #DramaCorto #Supervivencia #Monstruos #ReelShort</t>
        </is>
      </c>
    </row>
    <row r="938" ht="25.5" customHeight="1">
      <c r="A938" t="inlineStr">
        <is>
          <t>7690875093437730062</t>
        </is>
      </c>
      <c r="B938" s="3">
        <v>46297.166666666664</v>
      </c>
      <c r="C938" t="inlineStr">
        <is>
          <t>amariari11</t>
        </is>
      </c>
      <c r="D938" s="4">
        <v>46303</v>
      </c>
      <c r="E938" s="3">
        <v>46303.437210648146</v>
      </c>
      <c r="F938" s="2" t="str">
        <f>=HYPERLINK("https://www.tiktok.com/@amariari11/video/7690875093437730062", "https://www.tiktok.com/@amariari11/video/7690875093437730062")</f>
        <v>https://www.tiktok.com/@amariari11/video/7690875093437730062</v>
      </c>
      <c r="G938">
        <v>131</v>
      </c>
      <c r="H938">
        <v>5</v>
      </c>
      <c r="I938">
        <v>0</v>
      </c>
      <c r="J938">
        <v>1</v>
      </c>
      <c r="K938">
        <v>0</v>
      </c>
      <c r="L938" t="inlineStr">
        <is>
          <t>short-drama</t>
        </is>
      </c>
      <c r="M938" t="inlineStr">
        <is>
          <t>complete</t>
        </is>
      </c>
      <c r="N938"/>
      <c r="O938" t="inlineStr">
        <is>
          <t>SDRUN-20261008-102852</t>
        </is>
      </c>
      <c r="P938" s="3">
        <v>46303.546585648146</v>
      </c>
      <c r="Q938" t="inlineStr">
        <is>
          <t>SR-001249</t>
        </is>
      </c>
      <c r="R938"/>
      <c r="S938" t="inlineStr">
        <is>
          <t>The Reaper’s Fated Bride Every time Dante longs for her, a golden mark appears—and Elara begins to uncover why. ✨👀 Download ReelShort and search 4934021 🔎 #TheReapersFatedBride #FantasyRomance #Mystery #ReelShort</t>
        </is>
      </c>
    </row>
    <row r="939" ht="25.5" customHeight="1">
      <c r="A939" t="inlineStr">
        <is>
          <t>7690879890987535630</t>
        </is>
      </c>
      <c r="B939" s="3">
        <v>46297.18263888889</v>
      </c>
      <c r="C939" t="inlineStr">
        <is>
          <t>jazlynnayeli6</t>
        </is>
      </c>
      <c r="D939" s="4">
        <v>46303</v>
      </c>
      <c r="E939" s="3">
        <v>46303.437210648146</v>
      </c>
      <c r="F939" s="2" t="str">
        <f>=HYPERLINK("https://www.tiktok.com/@jazlynnayeli6/video/7690879890987535630", "https://www.tiktok.com/@jazlynnayeli6/video/7690879890987535630")</f>
        <v>https://www.tiktok.com/@jazlynnayeli6/video/7690879890987535630</v>
      </c>
      <c r="G939">
        <v>109</v>
      </c>
      <c r="H939">
        <v>2</v>
      </c>
      <c r="I939">
        <v>0</v>
      </c>
      <c r="J939">
        <v>0</v>
      </c>
      <c r="K939">
        <v>0</v>
      </c>
      <c r="L939" t="inlineStr">
        <is>
          <t>short-drama</t>
        </is>
      </c>
      <c r="M939" t="inlineStr">
        <is>
          <t>complete</t>
        </is>
      </c>
      <c r="N939"/>
      <c r="O939" t="inlineStr">
        <is>
          <t>SDRUN-20261008-102852</t>
        </is>
      </c>
      <c r="P939" s="3">
        <v>46303.546585648146</v>
      </c>
      <c r="Q939" t="inlineStr">
        <is>
          <t>SR-001010</t>
        </is>
      </c>
      <c r="R939"/>
      <c r="S939" t="inlineStr">
        <is>
          <t>Married to the Vagabond King A deal meant to solve one problem may bring two unlikely people closer. 💍✨ Download ReelShort and search 4934486 🔎 #MarriedToTheVagabondKing #MarriageOfConvenience #Romance #ReelShort</t>
        </is>
      </c>
    </row>
    <row r="940" ht="25.5" customHeight="1">
      <c r="A940" t="inlineStr">
        <is>
          <t>7690873026937720078</t>
        </is>
      </c>
      <c r="B940" s="3">
        <v>46297.208333333336</v>
      </c>
      <c r="C940" t="inlineStr">
        <is>
          <t>nobleltcpnj</t>
        </is>
      </c>
      <c r="D940" s="4">
        <v>46303</v>
      </c>
      <c r="E940" s="3">
        <v>46303.437210648146</v>
      </c>
      <c r="F940" s="2" t="str">
        <f>=HYPERLINK("https://www.tiktok.com/@nobleltcpnj/video/7690873026937720078", "https://www.tiktok.com/@nobleltcpnj/video/7690873026937720078")</f>
        <v>https://www.tiktok.com/@nobleltcpnj/video/7690873026937720078</v>
      </c>
      <c r="G940">
        <v>470</v>
      </c>
      <c r="H940">
        <v>10</v>
      </c>
      <c r="I940">
        <v>0</v>
      </c>
      <c r="J940">
        <v>0</v>
      </c>
      <c r="K940">
        <v>0</v>
      </c>
      <c r="L940" t="inlineStr">
        <is>
          <t>short-drama</t>
        </is>
      </c>
      <c r="M940" t="inlineStr">
        <is>
          <t>complete</t>
        </is>
      </c>
      <c r="N940"/>
      <c r="O940" t="inlineStr">
        <is>
          <t>SDRUN-20261008-102852</t>
        </is>
      </c>
      <c r="P940" s="3">
        <v>46303.546585648146</v>
      </c>
      <c r="Q940" t="inlineStr">
        <is>
          <t>SR-001116</t>
        </is>
      </c>
      <c r="R940" t="inlineStr">
        <is>
          <t>Mouse glue trap</t>
        </is>
      </c>
      <c r="S940" t="inlineStr">
        <is>
          <t>Part 3 | Gone Before the Vows — He Broke His Final Promise the Night Before Their Wedding Scarlet asks Carlos for one last dinner together, but he chooses Raven's party and loses his bride forever before the vows. ✨ Download the ReelShort app. 👉 Copy the code [4959791] and search it. #Drama #AIDrama #ShortDrama #ForbiddenLove #RomanticDrama</t>
        </is>
      </c>
    </row>
    <row r="941" ht="25.5" customHeight="1">
      <c r="A941" t="inlineStr">
        <is>
          <t>7690880687494270238</t>
        </is>
      </c>
      <c r="B941" s="3">
        <v>46297.23055555556</v>
      </c>
      <c r="C941" t="inlineStr">
        <is>
          <t>qqfqvkxrybkjkjnp20</t>
        </is>
      </c>
      <c r="D941" s="4">
        <v>46303</v>
      </c>
      <c r="E941" s="3">
        <v>46303.437210648146</v>
      </c>
      <c r="F941" s="2" t="str">
        <f>=HYPERLINK("https://www.tiktok.com/@qqfqvkxrybkjkjnp20/video/7690880687494270238", "https://www.tiktok.com/@qqfqvkxrybkjkjnp20/video/7690880687494270238")</f>
        <v>https://www.tiktok.com/@qqfqvkxrybkjkjnp20/video/7690880687494270238</v>
      </c>
      <c r="G941">
        <v>657</v>
      </c>
      <c r="H941">
        <v>4</v>
      </c>
      <c r="I941">
        <v>0</v>
      </c>
      <c r="J941">
        <v>0</v>
      </c>
      <c r="K941">
        <v>0</v>
      </c>
      <c r="L941" t="inlineStr">
        <is>
          <t>short-drama</t>
        </is>
      </c>
      <c r="M941" t="inlineStr">
        <is>
          <t>complete</t>
        </is>
      </c>
      <c r="N941"/>
      <c r="O941" t="inlineStr">
        <is>
          <t>SDRUN-20261008-102852</t>
        </is>
      </c>
      <c r="P941" s="3">
        <v>46303.546585648146</v>
      </c>
      <c r="Q941" t="inlineStr">
        <is>
          <t>SR-001140</t>
        </is>
      </c>
      <c r="R941" t="inlineStr">
        <is>
          <t>Velvet Temptations</t>
        </is>
      </c>
      <c r="S941" t="inlineStr">
        <is>
          <t>Part 3 | The Crown of the Abyss The Mute Bride of Atlantis — She Rejected All Three So They Dragged Her Behind the Ship Lilith tells all three brothers she wants none of them, but their wounded pride turns into a brutal order to tie her up and drag her through the sea. ✨ Download the ReelShort app. 👉 Copy the code [4958235] and search it. #Drama #AIDrama #ShortDrama #MermaidRomance #RoyalRomance</t>
        </is>
      </c>
    </row>
    <row r="942" ht="25.5" customHeight="1">
      <c r="A942" t="inlineStr">
        <is>
          <t>7691247722585656589</t>
        </is>
      </c>
      <c r="B942" s="3">
        <v>46297.260416666664</v>
      </c>
      <c r="C942" t="inlineStr">
        <is>
          <t>dramadetour0</t>
        </is>
      </c>
      <c r="D942" s="4">
        <v>46303</v>
      </c>
      <c r="E942" s="3">
        <v>46303.437210648146</v>
      </c>
      <c r="F942" s="2" t="str">
        <f>=HYPERLINK("https://www.tiktok.com/@dramadetour0/video/7691247722585656589", "https://www.tiktok.com/@dramadetour0/video/7691247722585656589")</f>
        <v>https://www.tiktok.com/@dramadetour0/video/7691247722585656589</v>
      </c>
      <c r="G942">
        <v>484</v>
      </c>
      <c r="H942">
        <v>12</v>
      </c>
      <c r="I942">
        <v>0</v>
      </c>
      <c r="J942">
        <v>3</v>
      </c>
      <c r="K942">
        <v>1</v>
      </c>
      <c r="L942" t="inlineStr">
        <is>
          <t>short-drama</t>
        </is>
      </c>
      <c r="M942" t="inlineStr">
        <is>
          <t>complete</t>
        </is>
      </c>
      <c r="N942"/>
      <c r="O942" t="inlineStr">
        <is>
          <t>SDRUN-20261008-102852</t>
        </is>
      </c>
      <c r="P942" s="3">
        <v>46303.546585648146</v>
      </c>
      <c r="Q942" t="inlineStr">
        <is>
          <t>SR-000968</t>
        </is>
      </c>
      <c r="R942" t="inlineStr">
        <is>
          <t>dramadetour0</t>
        </is>
      </c>
      <c r="S942" t="inlineStr">
        <is>
          <t>Congratulations, You're Linked to a Walking Disaster — His mysterious 3 a.m. pain sends doctors scrambling. Her explanation makes this meeting painfully awkward. 🎬 Full episode link in bio 🔎 Or search for 4983083 in the ReelShort app. #drama #shortdrama #dramaseries #PeriodCramps #BloodBond</t>
        </is>
      </c>
    </row>
    <row r="943" ht="25.5" customHeight="1">
      <c r="A943" t="inlineStr">
        <is>
          <t>7690845059813543182</t>
        </is>
      </c>
      <c r="B943" s="3">
        <v>46297.29722222222</v>
      </c>
      <c r="C943" t="inlineStr">
        <is>
          <t>ngphnggiang40</t>
        </is>
      </c>
      <c r="D943" s="4">
        <v>46303</v>
      </c>
      <c r="E943" s="3">
        <v>46303.437210648146</v>
      </c>
      <c r="F943" s="2" t="str">
        <f>=HYPERLINK("https://www.tiktok.com/@ngphnggiang40/video/7690845059813543182", "https://www.tiktok.com/@ngphnggiang40/video/7690845059813543182")</f>
        <v>https://www.tiktok.com/@ngphnggiang40/video/7690845059813543182</v>
      </c>
      <c r="G943">
        <v>595</v>
      </c>
      <c r="H943">
        <v>15</v>
      </c>
      <c r="I943">
        <v>0</v>
      </c>
      <c r="J943">
        <v>4</v>
      </c>
      <c r="K943">
        <v>1</v>
      </c>
      <c r="L943" t="inlineStr">
        <is>
          <t>short-drama</t>
        </is>
      </c>
      <c r="M943" t="inlineStr">
        <is>
          <t>complete</t>
        </is>
      </c>
      <c r="N943"/>
      <c r="O943" t="inlineStr">
        <is>
          <t>SDRUN-20261008-102852</t>
        </is>
      </c>
      <c r="P943" s="3">
        <v>46303.546585648146</v>
      </c>
      <c r="Q943" t="inlineStr">
        <is>
          <t>SR-001037</t>
        </is>
      </c>
      <c r="R943" t="inlineStr">
        <is>
          <t>VoidFaic</t>
        </is>
      </c>
      <c r="S943" t="inlineStr">
        <is>
          <t>Part 3 | Abandoned by the Duke, I'm the Divine Seraph Percy's pendant and his mother's memories expose his identity, but the father who abandoned him threatens anyone who dares welcome him home. ✨ Download the ReelShort app. 👉 Copy the code [4928978] and search it. #Drama #AIDrama #ShortDrama #FantasyDrama #RevengeDrama</t>
        </is>
      </c>
    </row>
    <row r="944" ht="25.5" customHeight="1">
      <c r="A944" t="inlineStr">
        <is>
          <t>7690877500158692622</t>
        </is>
      </c>
      <c r="B944" s="3">
        <v>46297.30069444444</v>
      </c>
      <c r="C944" t="inlineStr">
        <is>
          <t>gaylenepowers350</t>
        </is>
      </c>
      <c r="D944" s="4">
        <v>46303</v>
      </c>
      <c r="E944" s="3">
        <v>46303.437210648146</v>
      </c>
      <c r="F944" s="2" t="str">
        <f>=HYPERLINK("https://www.tiktok.com/@gaylenepowers350/video/7690877500158692622", "https://www.tiktok.com/@gaylenepowers350/video/7690877500158692622")</f>
        <v>https://www.tiktok.com/@gaylenepowers350/video/7690877500158692622</v>
      </c>
      <c r="G944">
        <v>355</v>
      </c>
      <c r="H944">
        <v>7</v>
      </c>
      <c r="I944">
        <v>0</v>
      </c>
      <c r="J944">
        <v>2</v>
      </c>
      <c r="K944">
        <v>0</v>
      </c>
      <c r="L944" t="inlineStr">
        <is>
          <t>short-drama</t>
        </is>
      </c>
      <c r="M944" t="inlineStr">
        <is>
          <t>complete</t>
        </is>
      </c>
      <c r="N944"/>
      <c r="O944" t="inlineStr">
        <is>
          <t>SDRUN-20261008-102852</t>
        </is>
      </c>
      <c r="P944" s="3">
        <v>46303.546585648146</v>
      </c>
      <c r="Q944" t="inlineStr">
        <is>
          <t>SR-001539</t>
        </is>
      </c>
      <c r="R944"/>
      <c r="S944" t="inlineStr">
        <is>
          <t>The Wolves’ Bride Forced into a handover, she makes a desperate escape—but the chase is far from over. 🏃‍♀️🐺 Download ReelShort and search 4933820 🔎 #TheWolvesBride #WolfPack #DramaSeries #ReelShort</t>
        </is>
      </c>
    </row>
    <row r="945" ht="25.5" customHeight="1">
      <c r="A945" t="inlineStr">
        <is>
          <t>7691248477019360525</t>
        </is>
      </c>
      <c r="B945" s="3">
        <v>46297.30486111111</v>
      </c>
      <c r="C945" t="inlineStr">
        <is>
          <t>apdt6w97o2pk</t>
        </is>
      </c>
      <c r="D945" s="4">
        <v>46303</v>
      </c>
      <c r="E945" s="3">
        <v>46303.773518518516</v>
      </c>
      <c r="F945" s="2" t="str">
        <f>=HYPERLINK("https://www.tiktok.com/@apdt6w97o2pk/video/7691248477019360525", "https://www.tiktok.com/@apdt6w97o2pk/video/7691248477019360525")</f>
        <v>https://www.tiktok.com/@apdt6w97o2pk/video/7691248477019360525</v>
      </c>
      <c r="G945">
        <v>157</v>
      </c>
      <c r="H945">
        <v>1</v>
      </c>
      <c r="I945">
        <v>0</v>
      </c>
      <c r="J945">
        <v>0</v>
      </c>
      <c r="K945">
        <v>0</v>
      </c>
      <c r="L945" t="inlineStr">
        <is>
          <t>short-drama</t>
        </is>
      </c>
      <c r="M945" t="inlineStr">
        <is>
          <t>complete</t>
        </is>
      </c>
      <c r="N945"/>
      <c r="O945" t="inlineStr">
        <is>
          <t>e8723e7c-3d74-4646-9e84-53ccfd1ab294</t>
        </is>
      </c>
      <c r="P945" s="3">
        <v>46303.775625</v>
      </c>
      <c r="Q945" t="inlineStr">
        <is>
          <t>SR-001188</t>
        </is>
      </c>
      <c r="R945"/>
      <c r="S945" t="inlineStr">
        <is>
          <t>He Left Me at the Altar, So I Married the Man Above Him Rebecca wants the wedding gown. The bride’s answer is the last thing either of them expects. 👗 ✨ Download ReelShort. Copy code 4964931 and search it. #WeddingGown #ShockingReply #BrideRevenge #ShortDrama</t>
        </is>
      </c>
    </row>
    <row r="946" ht="25.5" customHeight="1">
      <c r="A946" t="inlineStr">
        <is>
          <t>7690540666517998862</t>
        </is>
      </c>
      <c r="B946" s="3">
        <v>46297.31527777778</v>
      </c>
      <c r="C946" t="inlineStr">
        <is>
          <t>dramaexpedition</t>
        </is>
      </c>
      <c r="D946" s="4">
        <v>46303</v>
      </c>
      <c r="E946" s="3">
        <v>46303.437210648146</v>
      </c>
      <c r="F946" s="2" t="str">
        <f>=HYPERLINK("https://www.tiktok.com/@dramaexpedition/video/7690540666517998862", "https://www.tiktok.com/@dramaexpedition/video/7690540666517998862")</f>
        <v>https://www.tiktok.com/@dramaexpedition/video/7690540666517998862</v>
      </c>
      <c r="G946">
        <v>322</v>
      </c>
      <c r="H946">
        <v>5</v>
      </c>
      <c r="I946">
        <v>0</v>
      </c>
      <c r="J946">
        <v>0</v>
      </c>
      <c r="K946">
        <v>0</v>
      </c>
      <c r="L946" t="inlineStr">
        <is>
          <t>short-drama</t>
        </is>
      </c>
      <c r="M946" t="inlineStr">
        <is>
          <t>complete</t>
        </is>
      </c>
      <c r="N946"/>
      <c r="O946" t="inlineStr">
        <is>
          <t>SDRUN-20261008-102852</t>
        </is>
      </c>
      <c r="P946" s="3">
        <v>46303.546585648146</v>
      </c>
      <c r="Q946" t="inlineStr">
        <is>
          <t>SR-000848</t>
        </is>
      </c>
      <c r="R946" t="inlineStr">
        <is>
          <t>dramaexpedition</t>
        </is>
      </c>
      <c r="S946" t="inlineStr">
        <is>
          <t>part 6 | The Husband She Took for Granted A crisis forces the truth into the open. Watch on ReelShort. Search code 4933308. https://reelslink.com/cps/i3dj2y #drama #shortdrama #aidrama #romancedrama #fyp</t>
        </is>
      </c>
    </row>
    <row r="947" ht="25.5" customHeight="1">
      <c r="A947" t="inlineStr">
        <is>
          <t>7690916397060328734</t>
        </is>
      </c>
      <c r="B947" s="3">
        <v>46297.319444444445</v>
      </c>
      <c r="C947" t="inlineStr">
        <is>
          <t>jolienqaq</t>
        </is>
      </c>
      <c r="D947" s="4">
        <v>46303</v>
      </c>
      <c r="E947" s="3">
        <v>46303.437210648146</v>
      </c>
      <c r="F947" s="2" t="str">
        <f>=HYPERLINK("https://www.tiktok.com/@jolienqaq/video/7690916397060328734", "https://www.tiktok.com/@jolienqaq/video/7690916397060328734")</f>
        <v>https://www.tiktok.com/@jolienqaq/video/7690916397060328734</v>
      </c>
      <c r="G947">
        <v>3529</v>
      </c>
      <c r="H947">
        <v>173</v>
      </c>
      <c r="I947">
        <v>3</v>
      </c>
      <c r="J947">
        <v>68</v>
      </c>
      <c r="K947">
        <v>3</v>
      </c>
      <c r="L947" t="inlineStr">
        <is>
          <t>short-drama</t>
        </is>
      </c>
      <c r="M947" t="inlineStr">
        <is>
          <t>complete</t>
        </is>
      </c>
      <c r="N947"/>
      <c r="O947" t="inlineStr">
        <is>
          <t>SDRUN-20261008-102852</t>
        </is>
      </c>
      <c r="P947" s="3">
        <v>46303.546585648146</v>
      </c>
      <c r="Q947" t="inlineStr">
        <is>
          <t>SR-000892</t>
        </is>
      </c>
      <c r="R947" t="inlineStr">
        <is>
          <t>jolienqaq</t>
        </is>
      </c>
      <c r="S947" t="inlineStr">
        <is>
          <t>Part 3 | The White Snake Wants My Baby He rejected both female snakes. Then he appeared by his keeper’s bed with one shocking question. 🐍 Full series link in bio. ✨ Download the ReelShort app. 👉 Copy the code 4958222 and search it. #TheWhiteSnakeWantsMyBaby #BLDrama #FantasyRomance #ReelShort</t>
        </is>
      </c>
    </row>
    <row r="948" ht="25.5" customHeight="1">
      <c r="A948" t="inlineStr">
        <is>
          <t>7690513509444062477</t>
        </is>
      </c>
      <c r="B948" s="3">
        <v>46297.32013888889</v>
      </c>
      <c r="C948" t="inlineStr">
        <is>
          <t>sofiblmoments</t>
        </is>
      </c>
      <c r="D948" s="4">
        <v>46303</v>
      </c>
      <c r="E948" s="3">
        <v>46303.437210648146</v>
      </c>
      <c r="F948" s="2" t="str">
        <f>=HYPERLINK("https://www.tiktok.com/@sofiblmoments/video/7690513509444062477", "https://www.tiktok.com/@sofiblmoments/video/7690513509444062477")</f>
        <v>https://www.tiktok.com/@sofiblmoments/video/7690513509444062477</v>
      </c>
      <c r="G948">
        <v>246</v>
      </c>
      <c r="H948">
        <v>6</v>
      </c>
      <c r="I948">
        <v>0</v>
      </c>
      <c r="J948">
        <v>1</v>
      </c>
      <c r="K948">
        <v>1</v>
      </c>
      <c r="L948" t="inlineStr">
        <is>
          <t>short-drama</t>
        </is>
      </c>
      <c r="M948" t="inlineStr">
        <is>
          <t>complete</t>
        </is>
      </c>
      <c r="N948"/>
      <c r="O948" t="inlineStr">
        <is>
          <t>SDRUN-20261008-102852</t>
        </is>
      </c>
      <c r="P948" s="3">
        <v>46303.546585648146</v>
      </c>
      <c r="Q948" t="inlineStr">
        <is>
          <t>SR-001478</t>
        </is>
      </c>
      <c r="R948" t="inlineStr">
        <is>
          <t>sofiblmoments</t>
        </is>
      </c>
      <c r="S948" t="inlineStr">
        <is>
          <t>After the battle, one wounded soldier wakes to a truth that could destroy the bond they fought to protect. 🩸💔 🌟 Continue the story here 👉 Find the full series on “ReelShort” 🔍 Look up “4825124” ✨ #BLDrama #WoundedLove #AlphaOmegaRomance #ReelShort</t>
        </is>
      </c>
    </row>
    <row r="949" ht="25.5" customHeight="1">
      <c r="A949" t="inlineStr">
        <is>
          <t>7691224749178965262</t>
        </is>
      </c>
      <c r="B949" s="3">
        <v>46297.322916666664</v>
      </c>
      <c r="C949" t="inlineStr">
        <is>
          <t>dramavault163</t>
        </is>
      </c>
      <c r="D949" s="4">
        <v>46303</v>
      </c>
      <c r="E949" s="3">
        <v>46303.437210648146</v>
      </c>
      <c r="F949" s="2" t="str">
        <f>=HYPERLINK("https://www.tiktok.com/@dramavault163/video/7691224749178965262", "https://www.tiktok.com/@dramavault163/video/7691224749178965262")</f>
        <v>https://www.tiktok.com/@dramavault163/video/7691224749178965262</v>
      </c>
      <c r="G949">
        <v>480</v>
      </c>
      <c r="H949">
        <v>5</v>
      </c>
      <c r="I949">
        <v>0</v>
      </c>
      <c r="J949">
        <v>0</v>
      </c>
      <c r="K949">
        <v>0</v>
      </c>
      <c r="L949" t="inlineStr">
        <is>
          <t>short-drama</t>
        </is>
      </c>
      <c r="M949" t="inlineStr">
        <is>
          <t>complete</t>
        </is>
      </c>
      <c r="N949"/>
      <c r="O949" t="inlineStr">
        <is>
          <t>SDRUN-20261008-102852</t>
        </is>
      </c>
      <c r="P949" s="3">
        <v>46303.546585648146</v>
      </c>
      <c r="Q949" t="inlineStr">
        <is>
          <t>SR-001540</t>
        </is>
      </c>
      <c r="R949" t="inlineStr">
        <is>
          <t>dramavault163</t>
        </is>
      </c>
      <c r="S949" t="inlineStr">
        <is>
          <t>Dragonblood Alpha — EP3 He came for answers—and found a princess in danger. ⚔️ 🌟 Continue the story here 👉 Find the full series on “ReelShort” 🔍 Look up “4982338” ✨ #ReelShort #ShortDrama #DragonbloodAlpha #WerewolfDrama #FantasyDrama</t>
        </is>
      </c>
    </row>
    <row r="950" ht="25.5" customHeight="1">
      <c r="A950" t="inlineStr">
        <is>
          <t>7691142119582371086</t>
        </is>
      </c>
      <c r="B950" s="3">
        <v>46297.334027777775</v>
      </c>
      <c r="C950" t="inlineStr">
        <is>
          <t>amariari11</t>
        </is>
      </c>
      <c r="D950" s="4">
        <v>46303</v>
      </c>
      <c r="E950" s="3">
        <v>46303.437210648146</v>
      </c>
      <c r="F950" s="2" t="str">
        <f>=HYPERLINK("https://www.tiktok.com/@amariari11/video/7691142119582371086", "https://www.tiktok.com/@amariari11/video/7691142119582371086")</f>
        <v>https://www.tiktok.com/@amariari11/video/7691142119582371086</v>
      </c>
      <c r="G950">
        <v>159</v>
      </c>
      <c r="H950">
        <v>0</v>
      </c>
      <c r="I950">
        <v>0</v>
      </c>
      <c r="J950">
        <v>0</v>
      </c>
      <c r="K950">
        <v>0</v>
      </c>
      <c r="L950" t="inlineStr">
        <is>
          <t>short-drama</t>
        </is>
      </c>
      <c r="M950" t="inlineStr">
        <is>
          <t>complete</t>
        </is>
      </c>
      <c r="N950"/>
      <c r="O950" t="inlineStr">
        <is>
          <t>SDRUN-20261008-102852</t>
        </is>
      </c>
      <c r="P950" s="3">
        <v>46303.546585648146</v>
      </c>
      <c r="Q950" t="inlineStr">
        <is>
          <t>SR-001250</t>
        </is>
      </c>
      <c r="R950"/>
      <c r="S950" t="inlineStr">
        <is>
          <t>The Reaper’s Fated Bride Dante’s bare hands reach the golden marks—and the curse that stole his sight begins to break. 🫢✨ Download ReelShort and search 4934021 🔎 #TheReapersFatedBride #MafiaDrama #LoveAndPower #ReelShort</t>
        </is>
      </c>
    </row>
    <row r="951" ht="25.5" customHeight="1">
      <c r="A951" t="inlineStr">
        <is>
          <t>7690888500270386446</t>
        </is>
      </c>
      <c r="B951" s="3">
        <v>46297.336805555555</v>
      </c>
      <c r="C951" t="inlineStr">
        <is>
          <t>mochiclips55</t>
        </is>
      </c>
      <c r="D951" s="4">
        <v>46303</v>
      </c>
      <c r="E951" s="3">
        <v>46303.437210648146</v>
      </c>
      <c r="F951" s="2" t="str">
        <f>=HYPERLINK("https://www.tiktok.com/@mochiclips55/video/7690888500270386446", "https://www.tiktok.com/@mochiclips55/video/7690888500270386446")</f>
        <v>https://www.tiktok.com/@mochiclips55/video/7690888500270386446</v>
      </c>
      <c r="G951">
        <v>265</v>
      </c>
      <c r="H951">
        <v>3</v>
      </c>
      <c r="I951">
        <v>0</v>
      </c>
      <c r="J951">
        <v>1</v>
      </c>
      <c r="K951">
        <v>2</v>
      </c>
      <c r="L951" t="inlineStr">
        <is>
          <t>short-drama</t>
        </is>
      </c>
      <c r="M951" t="inlineStr">
        <is>
          <t>complete</t>
        </is>
      </c>
      <c r="N951"/>
      <c r="O951" t="inlineStr">
        <is>
          <t>SDRUN-20261008-102852</t>
        </is>
      </c>
      <c r="P951" s="3">
        <v>46303.546585648146</v>
      </c>
      <c r="Q951" t="inlineStr">
        <is>
          <t>SR-001542</t>
        </is>
      </c>
      <c r="R951" t="inlineStr">
        <is>
          <t>mochiclips55</t>
        </is>
      </c>
      <c r="S951" t="inlineStr">
        <is>
          <t>Never Fall Alone — EP6 At the championship, Maddox must choose between hiding his love and finally standing beside Teo. 🌟 Continue the story here 👉 Find the full series on “ReelShort” 🔍 Search “Never Fall Alone” ✨ #BLDrama #ReelShort #DramaSeries</t>
        </is>
      </c>
    </row>
    <row r="952" ht="25.5" customHeight="1">
      <c r="A952" t="inlineStr">
        <is>
          <t>7690886296549543199</t>
        </is>
      </c>
      <c r="B952" s="3">
        <v>46297.34930555556</v>
      </c>
      <c r="C952" t="inlineStr">
        <is>
          <t>hcngsn5459</t>
        </is>
      </c>
      <c r="D952" s="4">
        <v>46303</v>
      </c>
      <c r="E952" s="3">
        <v>46303.437210648146</v>
      </c>
      <c r="F952" s="2" t="str">
        <f>=HYPERLINK("https://www.tiktok.com/@hcngsn5459/video/7690886296549543199", "https://www.tiktok.com/@hcngsn5459/video/7690886296549543199")</f>
        <v>https://www.tiktok.com/@hcngsn5459/video/7690886296549543199</v>
      </c>
      <c r="G952">
        <v>473</v>
      </c>
      <c r="H952">
        <v>3</v>
      </c>
      <c r="I952">
        <v>0</v>
      </c>
      <c r="J952">
        <v>1</v>
      </c>
      <c r="K952">
        <v>0</v>
      </c>
      <c r="L952" t="inlineStr">
        <is>
          <t>short-drama</t>
        </is>
      </c>
      <c r="M952" t="inlineStr">
        <is>
          <t>complete</t>
        </is>
      </c>
      <c r="N952"/>
      <c r="O952" t="inlineStr">
        <is>
          <t>SDRUN-20261008-102852</t>
        </is>
      </c>
      <c r="P952" s="3">
        <v>46303.546585648146</v>
      </c>
      <c r="Q952" t="inlineStr">
        <is>
          <t>SR-001093</t>
        </is>
      </c>
      <c r="R952"/>
      <c r="S952" t="inlineStr">
        <is>
          <t>I let her have all. They live in regret  💔 She gave them everything they wanted—then walked away and let regret find them. Download ReelShort and search 4932710 #Revenge #Betrayal #DramaTok</t>
        </is>
      </c>
    </row>
    <row r="953" ht="25.5" customHeight="1">
      <c r="A953" t="inlineStr">
        <is>
          <t>7690851456940887310</t>
        </is>
      </c>
      <c r="B953" s="3">
        <v>46297.35833333333</v>
      </c>
      <c r="C953" t="inlineStr">
        <is>
          <t>lthung263</t>
        </is>
      </c>
      <c r="D953" s="4">
        <v>46303</v>
      </c>
      <c r="E953" s="3">
        <v>46303.437210648146</v>
      </c>
      <c r="F953" s="2" t="str">
        <f>=HYPERLINK("https://www.tiktok.com/@lthung263/video/7690851456940887310", "https://www.tiktok.com/@lthung263/video/7690851456940887310")</f>
        <v>https://www.tiktok.com/@lthung263/video/7690851456940887310</v>
      </c>
      <c r="G953">
        <v>198</v>
      </c>
      <c r="H953">
        <v>6</v>
      </c>
      <c r="I953">
        <v>0</v>
      </c>
      <c r="J953">
        <v>1</v>
      </c>
      <c r="K953">
        <v>0</v>
      </c>
      <c r="L953" t="inlineStr">
        <is>
          <t>short-drama</t>
        </is>
      </c>
      <c r="M953" t="inlineStr">
        <is>
          <t>complete</t>
        </is>
      </c>
      <c r="N953"/>
      <c r="O953" t="inlineStr">
        <is>
          <t>SDRUN-20261008-102852</t>
        </is>
      </c>
      <c r="P953" s="3">
        <v>46303.546585648146</v>
      </c>
      <c r="Q953" t="inlineStr">
        <is>
          <t>SR-000993</t>
        </is>
      </c>
      <c r="R953" t="inlineStr">
        <is>
          <t>Flexlthung</t>
        </is>
      </c>
      <c r="S953" t="inlineStr">
        <is>
          <t>Part 3 | Love &amp; Blood — He Finally Finds the Woman He Loves Dorian spots Tina after months of searching, but powerful families and a forced marriage threaten to separate them again. ✨ Download the ReelShort app. 👉 Copy the code [4802454] and search it. #Drama #AIDrama #ShortDrama #VampireRomance #ForbiddenLove</t>
        </is>
      </c>
    </row>
    <row r="954" ht="25.5" customHeight="1">
      <c r="A954" t="inlineStr">
        <is>
          <t>7690895251388517663</t>
        </is>
      </c>
      <c r="B954" s="3">
        <v>46297.379166666666</v>
      </c>
      <c r="C954" t="inlineStr">
        <is>
          <t>magnoliaisabella64</t>
        </is>
      </c>
      <c r="D954" s="4">
        <v>46303</v>
      </c>
      <c r="E954" s="3">
        <v>46303.437210648146</v>
      </c>
      <c r="F954" s="2" t="str">
        <f>=HYPERLINK("https://www.tiktok.com/@magnoliaisabella64/video/7690895251388517663", "https://www.tiktok.com/@magnoliaisabella64/video/7690895251388517663")</f>
        <v>https://www.tiktok.com/@magnoliaisabella64/video/7690895251388517663</v>
      </c>
      <c r="G954">
        <v>468</v>
      </c>
      <c r="H954">
        <v>10</v>
      </c>
      <c r="I954">
        <v>0</v>
      </c>
      <c r="J954">
        <v>7</v>
      </c>
      <c r="K954">
        <v>0</v>
      </c>
      <c r="L954" t="inlineStr">
        <is>
          <t>short-drama</t>
        </is>
      </c>
      <c r="M954" t="inlineStr">
        <is>
          <t>complete</t>
        </is>
      </c>
      <c r="N954"/>
      <c r="O954" t="inlineStr">
        <is>
          <t>SDRUN-20261008-102852</t>
        </is>
      </c>
      <c r="P954" s="3">
        <v>46303.546585648146</v>
      </c>
      <c r="Q954" t="inlineStr">
        <is>
          <t>SR-001164</t>
        </is>
      </c>
      <c r="R954" t="inlineStr">
        <is>
          <t>Pretty Boy Problems</t>
        </is>
      </c>
      <c r="S954" t="inlineStr">
        <is>
          <t>Part 3 | Bloodline Paradox Silver and Shadows Elias finds the brother he believed was dead—and uncovers the horrifying truth about the man who raised them. ✨ Download the ReelShort app. 👉 Copy the code [4932709] and search it. #Drama #AIDrama #ShortDrama #FamilySecrets #RevengeDrama</t>
        </is>
      </c>
    </row>
    <row r="955" ht="25.5" customHeight="1">
      <c r="A955" t="inlineStr">
        <is>
          <t>7690881713311943967</t>
        </is>
      </c>
      <c r="B955" s="3">
        <v>46297.39791666667</v>
      </c>
      <c r="C955" t="inlineStr">
        <is>
          <t>scenesbl77</t>
        </is>
      </c>
      <c r="D955" s="4">
        <v>46303</v>
      </c>
      <c r="E955" s="3">
        <v>46303.437210648146</v>
      </c>
      <c r="F955" s="2" t="str">
        <f>=HYPERLINK("https://www.tiktok.com/@scenesbl77/video/7690881713311943967", "https://www.tiktok.com/@scenesbl77/video/7690881713311943967")</f>
        <v>https://www.tiktok.com/@scenesbl77/video/7690881713311943967</v>
      </c>
      <c r="G955">
        <v>439</v>
      </c>
      <c r="H955">
        <v>15</v>
      </c>
      <c r="I955">
        <v>0</v>
      </c>
      <c r="J955">
        <v>1</v>
      </c>
      <c r="K955">
        <v>0</v>
      </c>
      <c r="L955" t="inlineStr">
        <is>
          <t>short-drama</t>
        </is>
      </c>
      <c r="M955" t="inlineStr">
        <is>
          <t>complete</t>
        </is>
      </c>
      <c r="N955"/>
      <c r="O955" t="inlineStr">
        <is>
          <t>SDRUN-20261008-102852</t>
        </is>
      </c>
      <c r="P955" s="3">
        <v>46303.546585648146</v>
      </c>
      <c r="Q955" t="inlineStr">
        <is>
          <t>SR-001354</t>
        </is>
      </c>
      <c r="R955" t="inlineStr">
        <is>
          <t>scenesbl77</t>
        </is>
      </c>
      <c r="S955" t="inlineStr">
        <is>
          <t>Private Tutoring — EP5 Living under the same roof makes their attraction impossible to hide, and every argument pulls them closer. 🌟 Continue the story here 👉 Find the full series on “ReelShort” 🔍 Look up “4825222” ✨ #BLDrama #ReelShort #DramaSeries</t>
        </is>
      </c>
    </row>
    <row r="956" ht="25.5" customHeight="1">
      <c r="A956" t="inlineStr">
        <is>
          <t>7690857004746722590</t>
        </is>
      </c>
      <c r="B956" s="3">
        <v>46297.41805555556</v>
      </c>
      <c r="C956" t="inlineStr">
        <is>
          <t>plottwistclips11</t>
        </is>
      </c>
      <c r="D956" s="4">
        <v>46303</v>
      </c>
      <c r="E956" s="3">
        <v>46303.437210648146</v>
      </c>
      <c r="F956" s="2" t="str">
        <f>=HYPERLINK("https://www.tiktok.com/@plottwistclips11/video/7690857004746722590", "https://www.tiktok.com/@plottwistclips11/video/7690857004746722590")</f>
        <v>https://www.tiktok.com/@plottwistclips11/video/7690857004746722590</v>
      </c>
      <c r="G956">
        <v>636</v>
      </c>
      <c r="H956">
        <v>19</v>
      </c>
      <c r="I956">
        <v>0</v>
      </c>
      <c r="J956">
        <v>2</v>
      </c>
      <c r="K956">
        <v>0</v>
      </c>
      <c r="L956" t="inlineStr">
        <is>
          <t>short-drama</t>
        </is>
      </c>
      <c r="M956" t="inlineStr">
        <is>
          <t>complete</t>
        </is>
      </c>
      <c r="N956"/>
      <c r="O956" t="inlineStr">
        <is>
          <t>SDRUN-20261008-102852</t>
        </is>
      </c>
      <c r="P956" s="3">
        <v>46303.546585648146</v>
      </c>
      <c r="Q956" t="inlineStr">
        <is>
          <t>SR-001298</t>
        </is>
      </c>
      <c r="R956" t="inlineStr">
        <is>
          <t>plottwistclips11</t>
        </is>
      </c>
      <c r="S956" t="inlineStr">
        <is>
          <t>Rejected Luna is His Fated Mate — EP3 Cole wants Nova to accept being his second Luna, but her answer destroys the future he planned for her. 🌟 Continue the story here 👉 Find the full series on “ReelShort” 🔍 Look up “4936530” ✨ #ShortDrama #ReelShort #DramaSeries</t>
        </is>
      </c>
    </row>
    <row r="957" ht="25.5" customHeight="1">
      <c r="A957" t="inlineStr">
        <is>
          <t>7690880282139888910</t>
        </is>
      </c>
      <c r="B957" s="3">
        <v>46297.433333333334</v>
      </c>
      <c r="C957" t="inlineStr">
        <is>
          <t>jazlynnayeli6</t>
        </is>
      </c>
      <c r="D957" s="4">
        <v>46303</v>
      </c>
      <c r="E957" s="3">
        <v>46303.437210648146</v>
      </c>
      <c r="F957" s="2" t="str">
        <f>=HYPERLINK("https://www.tiktok.com/@jazlynnayeli6/video/7690880282139888910", "https://www.tiktok.com/@jazlynnayeli6/video/7690880282139888910")</f>
        <v>https://www.tiktok.com/@jazlynnayeli6/video/7690880282139888910</v>
      </c>
      <c r="G957">
        <v>66</v>
      </c>
      <c r="H957">
        <v>1</v>
      </c>
      <c r="I957">
        <v>0</v>
      </c>
      <c r="J957">
        <v>0</v>
      </c>
      <c r="K957">
        <v>0</v>
      </c>
      <c r="L957" t="inlineStr">
        <is>
          <t>short-drama</t>
        </is>
      </c>
      <c r="M957" t="inlineStr">
        <is>
          <t>complete</t>
        </is>
      </c>
      <c r="N957"/>
      <c r="O957" t="inlineStr">
        <is>
          <t>SDRUN-20261008-102852</t>
        </is>
      </c>
      <c r="P957" s="3">
        <v>46303.546585648146</v>
      </c>
      <c r="Q957" t="inlineStr">
        <is>
          <t>SR-001011</t>
        </is>
      </c>
      <c r="R957"/>
      <c r="S957" t="inlineStr">
        <is>
          <t>Married to the Vagabond King As old secrets catch up with them, their convenient arrangement faces its biggest test. 🤫⚡ Download ReelShort and search 4934486 🔎 #MarriedToTheVagabondKing #DramaSeries #HiddenSecrets #ReelShort</t>
        </is>
      </c>
    </row>
    <row r="958" ht="25.5" customHeight="1">
      <c r="A958" t="inlineStr">
        <is>
          <t>7690911882441411853</t>
        </is>
      </c>
      <c r="B958" s="3">
        <v>46297.43472222222</v>
      </c>
      <c r="C958" t="inlineStr">
        <is>
          <t>dramaclips0364</t>
        </is>
      </c>
      <c r="D958" s="4">
        <v>46303</v>
      </c>
      <c r="E958" s="3">
        <v>46303.437210648146</v>
      </c>
      <c r="F958" s="2" t="str">
        <f>=HYPERLINK("https://www.tiktok.com/@dramaclips0364/video/7690911882441411853", "https://www.tiktok.com/@dramaclips0364/video/7690911882441411853")</f>
        <v>https://www.tiktok.com/@dramaclips0364/video/7690911882441411853</v>
      </c>
      <c r="G958">
        <v>853</v>
      </c>
      <c r="H958">
        <v>6</v>
      </c>
      <c r="I958">
        <v>0</v>
      </c>
      <c r="J958">
        <v>1</v>
      </c>
      <c r="K958">
        <v>0</v>
      </c>
      <c r="L958" t="inlineStr">
        <is>
          <t>short-drama</t>
        </is>
      </c>
      <c r="M958" t="inlineStr">
        <is>
          <t>complete</t>
        </is>
      </c>
      <c r="N958"/>
      <c r="O958" t="inlineStr">
        <is>
          <t>SDRUN-20261008-102852</t>
        </is>
      </c>
      <c r="P958" s="3">
        <v>46303.546585648146</v>
      </c>
      <c r="Q958" t="inlineStr">
        <is>
          <t>SR-001316</t>
        </is>
      </c>
      <c r="R958" t="inlineStr">
        <is>
          <t>dramaclips0364</t>
        </is>
      </c>
      <c r="S958" t="inlineStr">
        <is>
          <t>The Billionaire's Superhuman Maid — EP3 They crossed a line they can never uncross. 🌟 Continue the story here 👉 Find the full series on “ReelShort” 🔍 Look up “4957251” ✨ #ReelShort #ShortDrama #SuperhumanMaid #BillionaireRomance</t>
        </is>
      </c>
    </row>
    <row r="959" ht="25.5" customHeight="1">
      <c r="A959" t="inlineStr">
        <is>
          <t>7690848857655135519</t>
        </is>
      </c>
      <c r="B959" s="3">
        <v>46297.43819444445</v>
      </c>
      <c r="C959" t="inlineStr">
        <is>
          <t>hnlinhthng9678</t>
        </is>
      </c>
      <c r="D959" s="4">
        <v>46303</v>
      </c>
      <c r="E959" s="3">
        <v>46303.437210648146</v>
      </c>
      <c r="F959" s="2" t="str">
        <f>=HYPERLINK("https://www.tiktok.com/@hnlinhthng9678/video/7690848857655135519", "https://www.tiktok.com/@hnlinhthng9678/video/7690848857655135519")</f>
        <v>https://www.tiktok.com/@hnlinhthng9678/video/7690848857655135519</v>
      </c>
      <c r="G959">
        <v>317</v>
      </c>
      <c r="H959">
        <v>3</v>
      </c>
      <c r="I959">
        <v>0</v>
      </c>
      <c r="J959">
        <v>0</v>
      </c>
      <c r="K959">
        <v>0</v>
      </c>
      <c r="L959" t="inlineStr">
        <is>
          <t>short-drama</t>
        </is>
      </c>
      <c r="M959" t="inlineStr">
        <is>
          <t>complete</t>
        </is>
      </c>
      <c r="N959"/>
      <c r="O959" t="inlineStr">
        <is>
          <t>SDRUN-20261008-102852</t>
        </is>
      </c>
      <c r="P959" s="3">
        <v>46303.546585648146</v>
      </c>
      <c r="Q959" t="inlineStr">
        <is>
          <t>SR-001382</t>
        </is>
      </c>
      <c r="R959" t="inlineStr">
        <is>
          <t>NeonHlin</t>
        </is>
      </c>
      <c r="S959" t="inlineStr">
        <is>
          <t>Rejecting My Five Female Mates — EP3 The sisters demand Caine’s sacred armor for another man, never realizing what it will cost him. 🌟 Continue the story here 👉 Find the full series on “ReelShort” 🔍 Look up “4530464” ✨ #ShortDrama #ReelShort #DramaSeries</t>
        </is>
      </c>
    </row>
    <row r="960" ht="25.5" customHeight="1">
      <c r="A960" t="inlineStr">
        <is>
          <t>7691208102347050254</t>
        </is>
      </c>
      <c r="B960" s="3">
        <v>46297.447222222225</v>
      </c>
      <c r="C960" t="inlineStr">
        <is>
          <t>miralinaaa10</t>
        </is>
      </c>
      <c r="D960" s="4">
        <v>46303</v>
      </c>
      <c r="E960" s="3">
        <v>46303.437210648146</v>
      </c>
      <c r="F960" s="2" t="str">
        <f>=HYPERLINK("https://www.tiktok.com/@miralinaaa10/video/7691208102347050254", "https://www.tiktok.com/@miralinaaa10/video/7691208102347050254")</f>
        <v>https://www.tiktok.com/@miralinaaa10/video/7691208102347050254</v>
      </c>
      <c r="G960">
        <v>135</v>
      </c>
      <c r="H960">
        <v>0</v>
      </c>
      <c r="I960">
        <v>0</v>
      </c>
      <c r="J960">
        <v>0</v>
      </c>
      <c r="K960">
        <v>0</v>
      </c>
      <c r="L960" t="inlineStr">
        <is>
          <t>short-drama</t>
        </is>
      </c>
      <c r="M960" t="inlineStr">
        <is>
          <t>complete</t>
        </is>
      </c>
      <c r="N960"/>
      <c r="O960" t="inlineStr">
        <is>
          <t>SDRUN-20261008-102852</t>
        </is>
      </c>
      <c r="P960" s="3">
        <v>46303.546585648146</v>
      </c>
      <c r="Q960" t="inlineStr">
        <is>
          <t>SR-001543</t>
        </is>
      </c>
      <c r="R960" t="inlineStr">
        <is>
          <t>miralinaaa10</t>
        </is>
      </c>
      <c r="S960" t="inlineStr">
        <is>
          <t>Sinking With My Step-sister — EP6 This is where the real trouble begins. 🌟 Continue the story here 👉 Find the full series on “ReelShort” 🔍 Look up “4958246” ✨ #ReelShort #ShortDrama #SinkingWithMyStepsister #ForbiddenLove</t>
        </is>
      </c>
    </row>
    <row r="961" ht="25.5" customHeight="1">
      <c r="A961" t="inlineStr">
        <is>
          <t>7690521522204626206</t>
        </is>
      </c>
      <c r="B961" s="3">
        <v>46297.4625</v>
      </c>
      <c r="C961" t="inlineStr">
        <is>
          <t>shirley5278789</t>
        </is>
      </c>
      <c r="D961" s="4">
        <v>46303</v>
      </c>
      <c r="E961" s="3">
        <v>46303.437210648146</v>
      </c>
      <c r="F961" s="2" t="str">
        <f>=HYPERLINK("https://www.tiktok.com/@shirley5278789/video/7690521522204626206", "https://www.tiktok.com/@shirley5278789/video/7690521522204626206")</f>
        <v>https://www.tiktok.com/@shirley5278789/video/7690521522204626206</v>
      </c>
      <c r="G961">
        <v>1302</v>
      </c>
      <c r="H961">
        <v>2</v>
      </c>
      <c r="I961">
        <v>0</v>
      </c>
      <c r="J961">
        <v>1</v>
      </c>
      <c r="K961">
        <v>2</v>
      </c>
      <c r="L961" t="inlineStr">
        <is>
          <t>short-drama</t>
        </is>
      </c>
      <c r="M961" t="inlineStr">
        <is>
          <t>complete</t>
        </is>
      </c>
      <c r="N961"/>
      <c r="O961" t="inlineStr">
        <is>
          <t>SDRUN-20261008-102852</t>
        </is>
      </c>
      <c r="P961" s="3">
        <v>46303.546585648146</v>
      </c>
      <c r="Q961" t="inlineStr">
        <is>
          <t>SR-001274</t>
        </is>
      </c>
      <c r="R961" t="inlineStr">
        <is>
          <t>shirley5278789</t>
        </is>
      </c>
      <c r="S961" t="inlineStr">
        <is>
          <t>La directora del hospital promete operar a todos los jugadores, pero reserva una aterradora “recompensa personal” para el único superviviente. 😱🔪 🌟 Continúa la historia aquí 👉 Encuentra la serie completa en “ReelShort” 🔍 Busca el código “4931710” ✨ #Drama #DramaCorto #FantasíaOscura #Terror #ReelShort</t>
        </is>
      </c>
    </row>
    <row r="962" ht="25.5" customHeight="1">
      <c r="A962" t="inlineStr">
        <is>
          <t>7690888598626798879</t>
        </is>
      </c>
      <c r="B962" s="3">
        <v>46297.47638888889</v>
      </c>
      <c r="C962" t="inlineStr">
        <is>
          <t>hcngsn5459</t>
        </is>
      </c>
      <c r="D962" s="4">
        <v>46303</v>
      </c>
      <c r="E962" s="3">
        <v>46303.437210648146</v>
      </c>
      <c r="F962" s="2" t="str">
        <f>=HYPERLINK("https://www.tiktok.com/@hcngsn5459/video/7690888598626798879", "https://www.tiktok.com/@hcngsn5459/video/7690888598626798879")</f>
        <v>https://www.tiktok.com/@hcngsn5459/video/7690888598626798879</v>
      </c>
      <c r="G962">
        <v>173</v>
      </c>
      <c r="H962">
        <v>2</v>
      </c>
      <c r="I962">
        <v>1</v>
      </c>
      <c r="J962">
        <v>0</v>
      </c>
      <c r="K962">
        <v>0</v>
      </c>
      <c r="L962" t="inlineStr">
        <is>
          <t>short-drama</t>
        </is>
      </c>
      <c r="M962" t="inlineStr">
        <is>
          <t>complete</t>
        </is>
      </c>
      <c r="N962"/>
      <c r="O962" t="inlineStr">
        <is>
          <t>SDRUN-20261008-102852</t>
        </is>
      </c>
      <c r="P962" s="3">
        <v>46303.546585648146</v>
      </c>
      <c r="Q962" t="inlineStr">
        <is>
          <t>SR-001094</t>
        </is>
      </c>
      <c r="R962"/>
      <c r="S962" t="inlineStr">
        <is>
          <t>I let her have all. They live in regret  🔥 She stopped competing, let her rival have it all, and changed the game. Download ReelShort and search 4932710 #HerRevenge #RelationshipDrama #ReelShort</t>
        </is>
      </c>
    </row>
    <row r="963" ht="25.5" customHeight="1">
      <c r="A963" t="inlineStr">
        <is>
          <t>7690882325411876127</t>
        </is>
      </c>
      <c r="B963" s="3">
        <v>46297.479166666664</v>
      </c>
      <c r="C963" t="inlineStr">
        <is>
          <t>scenesbl77</t>
        </is>
      </c>
      <c r="D963" s="4">
        <v>46303</v>
      </c>
      <c r="E963" s="3">
        <v>46303.437210648146</v>
      </c>
      <c r="F963" s="2" t="str">
        <f>=HYPERLINK("https://www.tiktok.com/@scenesbl77/video/7690882325411876127", "https://www.tiktok.com/@scenesbl77/video/7690882325411876127")</f>
        <v>https://www.tiktok.com/@scenesbl77/video/7690882325411876127</v>
      </c>
      <c r="G963">
        <v>424</v>
      </c>
      <c r="H963">
        <v>10</v>
      </c>
      <c r="I963">
        <v>0</v>
      </c>
      <c r="J963">
        <v>1</v>
      </c>
      <c r="K963">
        <v>0</v>
      </c>
      <c r="L963" t="inlineStr">
        <is>
          <t>short-drama</t>
        </is>
      </c>
      <c r="M963" t="inlineStr">
        <is>
          <t>complete</t>
        </is>
      </c>
      <c r="N963"/>
      <c r="O963" t="inlineStr">
        <is>
          <t>SDRUN-20261008-102852</t>
        </is>
      </c>
      <c r="P963" s="3">
        <v>46303.546585648146</v>
      </c>
      <c r="Q963" t="inlineStr">
        <is>
          <t>SR-001355</t>
        </is>
      </c>
      <c r="R963" t="inlineStr">
        <is>
          <t>scenesbl77</t>
        </is>
      </c>
      <c r="S963" t="inlineStr">
        <is>
          <t>Private Tutoring — EP6 When the final battle begins, he risks everything to protect the boy who became more than his student. 🌟 Continue the story here 👉 Find the full series on “ReelShort” 🔍 Look up “4825222” ✨ #BLDrama #ReelShort #DramaSeries</t>
        </is>
      </c>
    </row>
    <row r="964" ht="25.5" customHeight="1">
      <c r="A964" t="inlineStr">
        <is>
          <t>7691153323608624398</t>
        </is>
      </c>
      <c r="B964" s="3">
        <v>46297.59027777778</v>
      </c>
      <c r="C964" t="inlineStr">
        <is>
          <t>dramaflick00</t>
        </is>
      </c>
      <c r="D964" s="4">
        <v>46303</v>
      </c>
      <c r="E964" s="3">
        <v>46303.437210648146</v>
      </c>
      <c r="F964" s="2" t="str">
        <f>=HYPERLINK("https://www.tiktok.com/@dramaflick00/video/7691153323608624398", "https://www.tiktok.com/@dramaflick00/video/7691153323608624398")</f>
        <v>https://www.tiktok.com/@dramaflick00/video/7691153323608624398</v>
      </c>
      <c r="G964">
        <v>246</v>
      </c>
      <c r="H964">
        <v>12</v>
      </c>
      <c r="I964">
        <v>0</v>
      </c>
      <c r="J964">
        <v>2</v>
      </c>
      <c r="K964">
        <v>0</v>
      </c>
      <c r="L964" t="inlineStr">
        <is>
          <t>short-drama</t>
        </is>
      </c>
      <c r="M964" t="inlineStr">
        <is>
          <t>complete</t>
        </is>
      </c>
      <c r="N964"/>
      <c r="O964" t="inlineStr">
        <is>
          <t>SDRUN-20261008-102852</t>
        </is>
      </c>
      <c r="P964" s="3">
        <v>46303.546585648146</v>
      </c>
      <c r="Q964" t="inlineStr">
        <is>
          <t>SR-001449</t>
        </is>
      </c>
      <c r="R964" t="inlineStr">
        <is>
          <t>dramaflick00</t>
        </is>
      </c>
      <c r="S964" t="inlineStr">
        <is>
          <t>I Don't Need No Alpha Brothers — EP4 Just when it feels safe, the secret explodes. 🌟 Continue the story here 👉 Find the full series on “ReelShort” 🔍 Look up “4957203” ✨ #ReelShort #ShortDrama #AlphaBrothers #WerewolfRomance</t>
        </is>
      </c>
    </row>
    <row r="965" ht="25.5" customHeight="1">
      <c r="A965" t="inlineStr">
        <is>
          <t>7690889424351120671</t>
        </is>
      </c>
      <c r="B965" s="3">
        <v>46297.73055555556</v>
      </c>
      <c r="C965" t="inlineStr">
        <is>
          <t>hcngsn5459</t>
        </is>
      </c>
      <c r="D965" s="4">
        <v>46303</v>
      </c>
      <c r="E965" s="3">
        <v>46303.437210648146</v>
      </c>
      <c r="F965" s="2" t="str">
        <f>=HYPERLINK("https://www.tiktok.com/@hcngsn5459/video/7690889424351120671", "https://www.tiktok.com/@hcngsn5459/video/7690889424351120671")</f>
        <v>https://www.tiktok.com/@hcngsn5459/video/7690889424351120671</v>
      </c>
      <c r="G965">
        <v>130</v>
      </c>
      <c r="H965">
        <v>0</v>
      </c>
      <c r="I965">
        <v>0</v>
      </c>
      <c r="J965">
        <v>0</v>
      </c>
      <c r="K965">
        <v>0</v>
      </c>
      <c r="L965" t="inlineStr">
        <is>
          <t>short-drama</t>
        </is>
      </c>
      <c r="M965" t="inlineStr">
        <is>
          <t>complete</t>
        </is>
      </c>
      <c r="N965"/>
      <c r="O965" t="inlineStr">
        <is>
          <t>SDRUN-20261008-102852</t>
        </is>
      </c>
      <c r="P965" s="3">
        <v>46303.546585648146</v>
      </c>
      <c r="Q965" t="inlineStr">
        <is>
          <t>SR-001095</t>
        </is>
      </c>
      <c r="R965"/>
      <c r="S965" t="inlineStr">
        <is>
          <t>I let her have all. They live in regret  🥀 They thought she’d keep fighting for them. Now they’re the ones begging for another chance. Download ReelShort and search 4932710 #LivingInRegret #Heartbreak #ShortDrama</t>
        </is>
      </c>
    </row>
    <row r="966" ht="25.5" customHeight="1">
      <c r="A966" t="inlineStr">
        <is>
          <t>7690874712188128525</t>
        </is>
      </c>
      <c r="B966" s="3">
        <v>46297.79305555556</v>
      </c>
      <c r="C966" t="inlineStr">
        <is>
          <t>nobleltcpnj</t>
        </is>
      </c>
      <c r="D966" s="4">
        <v>46303</v>
      </c>
      <c r="E966" s="3">
        <v>46303.437210648146</v>
      </c>
      <c r="F966" s="2" t="str">
        <f>=HYPERLINK("https://www.tiktok.com/@nobleltcpnj/video/7690874712188128525", "https://www.tiktok.com/@nobleltcpnj/video/7690874712188128525")</f>
        <v>https://www.tiktok.com/@nobleltcpnj/video/7690874712188128525</v>
      </c>
      <c r="G966">
        <v>782</v>
      </c>
      <c r="H966">
        <v>10</v>
      </c>
      <c r="I966">
        <v>0</v>
      </c>
      <c r="J966">
        <v>3</v>
      </c>
      <c r="K966">
        <v>0</v>
      </c>
      <c r="L966" t="inlineStr">
        <is>
          <t>short-drama</t>
        </is>
      </c>
      <c r="M966" t="inlineStr">
        <is>
          <t>complete</t>
        </is>
      </c>
      <c r="N966"/>
      <c r="O966" t="inlineStr">
        <is>
          <t>SDRUN-20261008-102852</t>
        </is>
      </c>
      <c r="P966" s="3">
        <v>46303.546585648146</v>
      </c>
      <c r="Q966" t="inlineStr">
        <is>
          <t>SR-001117</t>
        </is>
      </c>
      <c r="R966" t="inlineStr">
        <is>
          <t>Mouse glue trap</t>
        </is>
      </c>
      <c r="S966" t="inlineStr">
        <is>
          <t>Part 1 | Rejecting My Three Suitors After I Slimmed Down — Her Three Suitors Begged Her Not to Choose Them Sloane's three suitors publicly shame her body and beg her to pick someone else, unaware she already plans to reject every one of them. ✨ Download the ReelShort app. 👉 Copy the code [4959892] and search it. #Drama #AIDrama #ShortDrama #RevengeRomance #GlowUp</t>
        </is>
      </c>
    </row>
    <row r="967" ht="25.5" customHeight="1">
      <c r="A967" t="inlineStr">
        <is>
          <t>7691153724777057550</t>
        </is>
      </c>
      <c r="B967" s="3">
        <v>46297.79861111111</v>
      </c>
      <c r="C967" t="inlineStr">
        <is>
          <t>dramaflick00</t>
        </is>
      </c>
      <c r="D967" s="4">
        <v>46303</v>
      </c>
      <c r="E967" s="3">
        <v>46303.437210648146</v>
      </c>
      <c r="F967" s="2" t="str">
        <f>=HYPERLINK("https://www.tiktok.com/@dramaflick00/video/7691153724777057550", "https://www.tiktok.com/@dramaflick00/video/7691153724777057550")</f>
        <v>https://www.tiktok.com/@dramaflick00/video/7691153724777057550</v>
      </c>
      <c r="G967">
        <v>409</v>
      </c>
      <c r="H967">
        <v>3</v>
      </c>
      <c r="I967">
        <v>0</v>
      </c>
      <c r="J967">
        <v>1</v>
      </c>
      <c r="K967">
        <v>0</v>
      </c>
      <c r="L967" t="inlineStr">
        <is>
          <t>short-drama</t>
        </is>
      </c>
      <c r="M967" t="inlineStr">
        <is>
          <t>complete</t>
        </is>
      </c>
      <c r="N967"/>
      <c r="O967" t="inlineStr">
        <is>
          <t>SDRUN-20261008-102852</t>
        </is>
      </c>
      <c r="P967" s="3">
        <v>46303.546585648146</v>
      </c>
      <c r="Q967" t="inlineStr">
        <is>
          <t>SR-001450</t>
        </is>
      </c>
      <c r="R967" t="inlineStr">
        <is>
          <t>dramaflick00</t>
        </is>
      </c>
      <c r="S967" t="inlineStr">
        <is>
          <t>I Don't Need No Alpha Brothers — EP5 Love, betrayal, and one impossible decision. 🌟 Continue the story here 👉 Find the full series on “ReelShort” 🔍 Look up “4957203” ✨ #ReelShort #ShortDrama #AlphaBrothers #WerewolfRomance</t>
        </is>
      </c>
    </row>
    <row r="968" ht="25.5" customHeight="1">
      <c r="A968" t="inlineStr">
        <is>
          <t>7691249357848399117</t>
        </is>
      </c>
      <c r="B968" s="3">
        <v>46297.80694444444</v>
      </c>
      <c r="C968" t="inlineStr">
        <is>
          <t>apdt6w97o2pk</t>
        </is>
      </c>
      <c r="D968" s="4">
        <v>46303</v>
      </c>
      <c r="E968" s="3">
        <v>46303.773518518516</v>
      </c>
      <c r="F968" s="2" t="str">
        <f>=HYPERLINK("https://www.tiktok.com/@apdt6w97o2pk/video/7691249357848399117", "https://www.tiktok.com/@apdt6w97o2pk/video/7691249357848399117")</f>
        <v>https://www.tiktok.com/@apdt6w97o2pk/video/7691249357848399117</v>
      </c>
      <c r="G968">
        <v>272</v>
      </c>
      <c r="H968">
        <v>4</v>
      </c>
      <c r="I968">
        <v>0</v>
      </c>
      <c r="J968">
        <v>0</v>
      </c>
      <c r="K968">
        <v>0</v>
      </c>
      <c r="L968" t="inlineStr">
        <is>
          <t>short-drama</t>
        </is>
      </c>
      <c r="M968" t="inlineStr">
        <is>
          <t>complete</t>
        </is>
      </c>
      <c r="N968"/>
      <c r="O968" t="inlineStr">
        <is>
          <t>e8723e7c-3d74-4646-9e84-53ccfd1ab294</t>
        </is>
      </c>
      <c r="P968" s="3">
        <v>46303.775625</v>
      </c>
      <c r="Q968" t="inlineStr">
        <is>
          <t>SR-001189</t>
        </is>
      </c>
      <c r="R968"/>
      <c r="S968" t="inlineStr">
        <is>
          <t>Offered to the triplet Alpha Three brides died before her. Now the forgotten Omega has been chosen for the triplet Alphas. 🐺 ✨ Download ReelShort. Copy code 4964132 and search it. #TripletAlpha #OmegaBride #DangerousMarriage #ShortDrama</t>
        </is>
      </c>
    </row>
    <row r="969" ht="25.5" customHeight="1">
      <c r="A969" t="inlineStr">
        <is>
          <t>7690883143074696478</t>
        </is>
      </c>
      <c r="B969" s="3">
        <v>46297.81527777778</v>
      </c>
      <c r="C969" t="inlineStr">
        <is>
          <t>qqfqvkxrybkjkjnp20</t>
        </is>
      </c>
      <c r="D969" s="4">
        <v>46303</v>
      </c>
      <c r="E969" s="3">
        <v>46303.437210648146</v>
      </c>
      <c r="F969" s="2" t="str">
        <f>=HYPERLINK("https://www.tiktok.com/@qqfqvkxrybkjkjnp20/video/7690883143074696478", "https://www.tiktok.com/@qqfqvkxrybkjkjnp20/video/7690883143074696478")</f>
        <v>https://www.tiktok.com/@qqfqvkxrybkjkjnp20/video/7690883143074696478</v>
      </c>
      <c r="G969">
        <v>4103</v>
      </c>
      <c r="H969">
        <v>17</v>
      </c>
      <c r="I969">
        <v>0</v>
      </c>
      <c r="J969">
        <v>10</v>
      </c>
      <c r="K969">
        <v>2</v>
      </c>
      <c r="L969" t="inlineStr">
        <is>
          <t>short-drama</t>
        </is>
      </c>
      <c r="M969" t="inlineStr">
        <is>
          <t>complete</t>
        </is>
      </c>
      <c r="N969"/>
      <c r="O969" t="inlineStr">
        <is>
          <t>SDRUN-20261008-102852</t>
        </is>
      </c>
      <c r="P969" s="3">
        <v>46303.546585648146</v>
      </c>
      <c r="Q969" t="inlineStr">
        <is>
          <t>SR-001141</t>
        </is>
      </c>
      <c r="R969" t="inlineStr">
        <is>
          <t>Velvet Temptations</t>
        </is>
      </c>
      <c r="S969" t="inlineStr">
        <is>
          <t>Part 1 | The Exiled Alpha Queen — After Five Years He Said She Could Never Carry His Child After five years of marriage, Holden refuses to mark Ella and says a wolfless woman could never carry his child—just before she learns she is pregnant. ✨ Download the ReelShort app. 👉 Copy the code [4958249] and search it. #Drama #AIDrama #ShortDrama #WerewolfDrama #SecretPrincess</t>
        </is>
      </c>
    </row>
    <row r="970" ht="25.5" customHeight="1">
      <c r="A970" t="inlineStr">
        <is>
          <t>7690889206842903821</t>
        </is>
      </c>
      <c r="B970" s="3">
        <v>46297.83888888889</v>
      </c>
      <c r="C970" t="inlineStr">
        <is>
          <t>mochiclips55</t>
        </is>
      </c>
      <c r="D970" s="4">
        <v>46303</v>
      </c>
      <c r="E970" s="3">
        <v>46303.437210648146</v>
      </c>
      <c r="F970" s="2" t="str">
        <f>=HYPERLINK("https://www.tiktok.com/@mochiclips55/video/7690889206842903821", "https://www.tiktok.com/@mochiclips55/video/7690889206842903821")</f>
        <v>https://www.tiktok.com/@mochiclips55/video/7690889206842903821</v>
      </c>
      <c r="G970">
        <v>334</v>
      </c>
      <c r="H970">
        <v>15</v>
      </c>
      <c r="I970">
        <v>0</v>
      </c>
      <c r="J970">
        <v>9</v>
      </c>
      <c r="K970">
        <v>0</v>
      </c>
      <c r="L970" t="inlineStr">
        <is>
          <t>short-drama</t>
        </is>
      </c>
      <c r="M970" t="inlineStr">
        <is>
          <t>complete</t>
        </is>
      </c>
      <c r="N970"/>
      <c r="O970" t="inlineStr">
        <is>
          <t>SDRUN-20261008-102852</t>
        </is>
      </c>
      <c r="P970" s="3">
        <v>46303.546585648146</v>
      </c>
      <c r="Q970" t="inlineStr">
        <is>
          <t>SR-001401</t>
        </is>
      </c>
      <c r="R970" t="inlineStr">
        <is>
          <t>mochiclips55</t>
        </is>
      </c>
      <c r="S970" t="inlineStr">
        <is>
          <t>Private Tutoring — EP1 A struggling student gets assigned the one tutor he cannot stand—but their tension feels far too personal. 🌟 Continue the story here 👉 Find the full series on “ReelShort” 🔍 Look up “4825222” ✨ #BLDrama #ReelShort #DramaSeries</t>
        </is>
      </c>
    </row>
    <row r="971" ht="25.5" customHeight="1">
      <c r="A971" t="inlineStr">
        <is>
          <t>7690845176746495246</t>
        </is>
      </c>
      <c r="B971" s="3">
        <v>46297.842361111114</v>
      </c>
      <c r="C971" t="inlineStr">
        <is>
          <t>ngphnggiang40</t>
        </is>
      </c>
      <c r="D971" s="4">
        <v>46303</v>
      </c>
      <c r="E971" s="3">
        <v>46303.437210648146</v>
      </c>
      <c r="F971" s="2" t="str">
        <f>=HYPERLINK("https://www.tiktok.com/@ngphnggiang40/video/7690845176746495246", "https://www.tiktok.com/@ngphnggiang40/video/7690845176746495246")</f>
        <v>https://www.tiktok.com/@ngphnggiang40/video/7690845176746495246</v>
      </c>
      <c r="G971">
        <v>227</v>
      </c>
      <c r="H971">
        <v>9</v>
      </c>
      <c r="I971">
        <v>0</v>
      </c>
      <c r="J971">
        <v>5</v>
      </c>
      <c r="K971">
        <v>0</v>
      </c>
      <c r="L971" t="inlineStr">
        <is>
          <t>short-drama</t>
        </is>
      </c>
      <c r="M971" t="inlineStr">
        <is>
          <t>complete</t>
        </is>
      </c>
      <c r="N971"/>
      <c r="O971" t="inlineStr">
        <is>
          <t>SDRUN-20261008-102852</t>
        </is>
      </c>
      <c r="P971" s="3">
        <v>46303.546585648146</v>
      </c>
      <c r="Q971" t="inlineStr">
        <is>
          <t>SR-001038</t>
        </is>
      </c>
      <c r="R971" t="inlineStr">
        <is>
          <t>VoidFaic</t>
        </is>
      </c>
      <c r="S971" t="inlineStr">
        <is>
          <t>Part 1 | Bedded and Buffed Claiming My Shifter Harem A broke student wakes as a prized human captive until a favor-based companion system offers him a path to power. ✨ Download the ReelShort app. 👉 Copy the code [4929571] and search it. #Drama #AIDrama #ShortDrama #ShifterDrama #FantasyRomance</t>
        </is>
      </c>
    </row>
    <row r="972" ht="25.5" customHeight="1">
      <c r="A972" t="inlineStr">
        <is>
          <t>7692047454044245261</t>
        </is>
      </c>
      <c r="B972" s="3">
        <v>46297.856574074074</v>
      </c>
      <c r="C972" t="inlineStr">
        <is>
          <t>dramadetour0</t>
        </is>
      </c>
      <c r="D972" s="4">
        <v>46303</v>
      </c>
      <c r="E972" s="3">
        <v>46303.437210648146</v>
      </c>
      <c r="F972" s="2" t="str">
        <f>=HYPERLINK("https://www.tiktok.com/@dramadetour0/video/7692047454044245261", "https://www.tiktok.com/@dramadetour0/video/7692047454044245261")</f>
        <v>https://www.tiktok.com/@dramadetour0/video/7692047454044245261</v>
      </c>
      <c r="G972">
        <v>632</v>
      </c>
      <c r="H972">
        <v>11</v>
      </c>
      <c r="I972">
        <v>0</v>
      </c>
      <c r="J972">
        <v>5</v>
      </c>
      <c r="K972">
        <v>0</v>
      </c>
      <c r="L972" t="inlineStr">
        <is>
          <t>short-drama</t>
        </is>
      </c>
      <c r="M972" t="inlineStr">
        <is>
          <t>complete</t>
        </is>
      </c>
      <c r="N972"/>
      <c r="O972" t="inlineStr">
        <is>
          <t>SDRUN-20261008-102852</t>
        </is>
      </c>
      <c r="P972" s="3">
        <v>46303.546585648146</v>
      </c>
      <c r="Q972" t="inlineStr">
        <is>
          <t>SR-001544</t>
        </is>
      </c>
      <c r="R972" t="inlineStr">
        <is>
          <t>dramadetour0</t>
        </is>
      </c>
      <c r="S972" t="inlineStr">
        <is>
          <t>Part 1 | Five Years of Secret Love, He Married My Best Friend After five years in secret, Connor registers her best friend as his mate—and asks Harper to stand beside them at the ceremony.   ✨ Continue the story on ReelShort.   🔎 Search “5014236” in the app.   #ReelShort #ShortDrama #Werewolf #drama #SecretLove **Part 2 | Five Years of Secret Love, He Married My Best Friend**</t>
        </is>
      </c>
    </row>
    <row r="973" ht="25.5" customHeight="1">
      <c r="A973" t="inlineStr">
        <is>
          <t>7691225044709543182</t>
        </is>
      </c>
      <c r="B973" s="3">
        <v>46297.864583333336</v>
      </c>
      <c r="C973" t="inlineStr">
        <is>
          <t>dramavault163</t>
        </is>
      </c>
      <c r="D973" s="4">
        <v>46303</v>
      </c>
      <c r="E973" s="3">
        <v>46303.437210648146</v>
      </c>
      <c r="F973" s="2" t="str">
        <f>=HYPERLINK("https://www.tiktok.com/@dramavault163/video/7691225044709543182", "https://www.tiktok.com/@dramavault163/video/7691225044709543182")</f>
        <v>https://www.tiktok.com/@dramavault163/video/7691225044709543182</v>
      </c>
      <c r="G973">
        <v>1190</v>
      </c>
      <c r="H973">
        <v>3</v>
      </c>
      <c r="I973">
        <v>0</v>
      </c>
      <c r="J973">
        <v>0</v>
      </c>
      <c r="K973">
        <v>0</v>
      </c>
      <c r="L973" t="inlineStr">
        <is>
          <t>short-drama</t>
        </is>
      </c>
      <c r="M973" t="inlineStr">
        <is>
          <t>complete</t>
        </is>
      </c>
      <c r="N973"/>
      <c r="O973" t="inlineStr">
        <is>
          <t>SDRUN-20261008-102852</t>
        </is>
      </c>
      <c r="P973" s="3">
        <v>46303.546585648146</v>
      </c>
      <c r="Q973" t="inlineStr">
        <is>
          <t>SR-001332</t>
        </is>
      </c>
      <c r="R973" t="inlineStr">
        <is>
          <t>dramavault163</t>
        </is>
      </c>
      <c r="S973" t="inlineStr">
        <is>
          <t>Dragonblood Alpha — EP4 One rescue pulls him into a war between packs. 🌙 🌟 Continue the story here 👉 Find the full series on “ReelShort” 🔍 Look up “4982338” ✨ #ReelShort #ShortDrama #DragonbloodAlpha #WerewolfDrama #FantasyDrama</t>
        </is>
      </c>
    </row>
    <row r="974" ht="25.5" customHeight="1">
      <c r="A974" t="inlineStr">
        <is>
          <t>7690915425990872351</t>
        </is>
      </c>
      <c r="B974" s="3">
        <v>46297.864583333336</v>
      </c>
      <c r="C974" t="inlineStr">
        <is>
          <t>jolienqaq</t>
        </is>
      </c>
      <c r="D974" s="4">
        <v>46303</v>
      </c>
      <c r="E974" s="3">
        <v>46303.437210648146</v>
      </c>
      <c r="F974" s="2" t="str">
        <f>=HYPERLINK("https://www.tiktok.com/@jolienqaq/video/7690915425990872351", "https://www.tiktok.com/@jolienqaq/video/7690915425990872351")</f>
        <v>https://www.tiktok.com/@jolienqaq/video/7690915425990872351</v>
      </c>
      <c r="G974">
        <v>1120</v>
      </c>
      <c r="H974">
        <v>40</v>
      </c>
      <c r="I974">
        <v>0</v>
      </c>
      <c r="J974">
        <v>14</v>
      </c>
      <c r="K974">
        <v>1</v>
      </c>
      <c r="L974" t="inlineStr">
        <is>
          <t>short-drama</t>
        </is>
      </c>
      <c r="M974" t="inlineStr">
        <is>
          <t>complete</t>
        </is>
      </c>
      <c r="N974"/>
      <c r="O974" t="inlineStr">
        <is>
          <t>SDRUN-20261008-102852</t>
        </is>
      </c>
      <c r="P974" s="3">
        <v>46303.546585648146</v>
      </c>
      <c r="Q974" t="inlineStr">
        <is>
          <t>SR-000893</t>
        </is>
      </c>
      <c r="R974" t="inlineStr">
        <is>
          <t>jolienqaq</t>
        </is>
      </c>
      <c r="S974" t="inlineStr">
        <is>
          <t>Part 1 | Seduced by My Boyfriend’s Uncle His boyfriend takes him to meet the family, and the uncle looks far too familiar. 👀 Full series link in bio. ✨ Download the ReelShort app. 👉 Copy the code 4961635 and search it. #SeducedByMyBoyfriendsUncle #BLDrama #ForbiddenRomance #ReelShort</t>
        </is>
      </c>
    </row>
    <row r="975" ht="25.5" customHeight="1">
      <c r="A975" t="inlineStr">
        <is>
          <t>7690870018791312653</t>
        </is>
      </c>
      <c r="B975" s="3">
        <v>46297.86736111111</v>
      </c>
      <c r="C975" t="inlineStr">
        <is>
          <t>sofiblmoments</t>
        </is>
      </c>
      <c r="D975" s="4">
        <v>46303</v>
      </c>
      <c r="E975" s="3">
        <v>46303.437210648146</v>
      </c>
      <c r="F975" s="2" t="str">
        <f>=HYPERLINK("https://www.tiktok.com/@sofiblmoments/video/7690870018791312653", "https://www.tiktok.com/@sofiblmoments/video/7690870018791312653")</f>
        <v>https://www.tiktok.com/@sofiblmoments/video/7690870018791312653</v>
      </c>
      <c r="G975">
        <v>1806</v>
      </c>
      <c r="H975">
        <v>13</v>
      </c>
      <c r="I975">
        <v>1</v>
      </c>
      <c r="J975">
        <v>11</v>
      </c>
      <c r="K975">
        <v>2</v>
      </c>
      <c r="L975" t="inlineStr">
        <is>
          <t>short-drama</t>
        </is>
      </c>
      <c r="M975" t="inlineStr">
        <is>
          <t>complete</t>
        </is>
      </c>
      <c r="N975"/>
      <c r="O975" t="inlineStr">
        <is>
          <t>SDRUN-20261008-102852</t>
        </is>
      </c>
      <c r="P975" s="3">
        <v>46303.546585648146</v>
      </c>
      <c r="Q975" t="inlineStr">
        <is>
          <t>SR-001479</t>
        </is>
      </c>
      <c r="R975" t="inlineStr">
        <is>
          <t>sofiblmoments</t>
        </is>
      </c>
      <c r="S975" t="inlineStr">
        <is>
          <t>Altarboy — EP1 His father abandons him at a church for coming out and says he can only return if they “cure” him. 🌟 Continue the story here 👉 Find the full series on “ReelShort” 🔍 Look up “4676159” ✨ #BLDrama #ReelShort #DramaSeries</t>
        </is>
      </c>
    </row>
    <row r="976" ht="25.5" customHeight="1">
      <c r="A976" t="inlineStr">
        <is>
          <t>7692048712973012237</t>
        </is>
      </c>
      <c r="B976" s="3">
        <v>46297.895833333336</v>
      </c>
      <c r="C976" t="inlineStr">
        <is>
          <t>dramadetour0</t>
        </is>
      </c>
      <c r="D976" s="4">
        <v>46303</v>
      </c>
      <c r="E976" s="3">
        <v>46303.437210648146</v>
      </c>
      <c r="F976" s="2" t="str">
        <f>=HYPERLINK("https://www.tiktok.com/@dramadetour0/video/7692048712973012237", "https://www.tiktok.com/@dramadetour0/video/7692048712973012237")</f>
        <v>https://www.tiktok.com/@dramadetour0/video/7692048712973012237</v>
      </c>
      <c r="G976">
        <v>1015</v>
      </c>
      <c r="H976">
        <v>11</v>
      </c>
      <c r="I976">
        <v>0</v>
      </c>
      <c r="J976">
        <v>1</v>
      </c>
      <c r="K976">
        <v>0</v>
      </c>
      <c r="L976" t="inlineStr">
        <is>
          <t>short-drama</t>
        </is>
      </c>
      <c r="M976" t="inlineStr">
        <is>
          <t>complete</t>
        </is>
      </c>
      <c r="N976"/>
      <c r="O976" t="inlineStr">
        <is>
          <t>SDRUN-20261008-102852</t>
        </is>
      </c>
      <c r="P976" s="3">
        <v>46303.546585648146</v>
      </c>
      <c r="Q976" t="inlineStr">
        <is>
          <t>SR-001560</t>
        </is>
      </c>
      <c r="R976" t="inlineStr">
        <is>
          <t>dramadetour0</t>
        </is>
      </c>
      <c r="S976" t="inlineStr">
        <is>
          <t>Part 2 | Five Years of Secret Love, He Married My Best Friend** Harper learns every excuse Connor made for missing her life hid the time he spent with Maddie's family—even on her birthday.   ✨ Continue the story on ReelShort.   🔎 Search “5014236” in the app.   #ReelShort #ShortDrama #Werewolf #drama #LoveTriangle</t>
        </is>
      </c>
    </row>
    <row r="977" ht="25.5" customHeight="1">
      <c r="A977" t="inlineStr">
        <is>
          <t>7690895316291292447</t>
        </is>
      </c>
      <c r="B977" s="3">
        <v>46297.92222222222</v>
      </c>
      <c r="C977" t="inlineStr">
        <is>
          <t>magnoliaisabella64</t>
        </is>
      </c>
      <c r="D977" s="4">
        <v>46303</v>
      </c>
      <c r="E977" s="3">
        <v>46303.437210648146</v>
      </c>
      <c r="F977" s="2" t="str">
        <f>=HYPERLINK("https://www.tiktok.com/@magnoliaisabella64/video/7690895316291292447", "https://www.tiktok.com/@magnoliaisabella64/video/7690895316291292447")</f>
        <v>https://www.tiktok.com/@magnoliaisabella64/video/7690895316291292447</v>
      </c>
      <c r="G977">
        <v>1554</v>
      </c>
      <c r="H977">
        <v>48</v>
      </c>
      <c r="I977">
        <v>0</v>
      </c>
      <c r="J977">
        <v>38</v>
      </c>
      <c r="K977">
        <v>1</v>
      </c>
      <c r="L977" t="inlineStr">
        <is>
          <t>short-drama</t>
        </is>
      </c>
      <c r="M977" t="inlineStr">
        <is>
          <t>complete</t>
        </is>
      </c>
      <c r="N977"/>
      <c r="O977" t="inlineStr">
        <is>
          <t>SDRUN-20261008-102852</t>
        </is>
      </c>
      <c r="P977" s="3">
        <v>46303.546585648146</v>
      </c>
      <c r="Q977" t="inlineStr">
        <is>
          <t>SR-001165</t>
        </is>
      </c>
      <c r="R977" t="inlineStr">
        <is>
          <t>Pretty Boy Problems</t>
        </is>
      </c>
      <c r="S977" t="inlineStr">
        <is>
          <t>Part 1 | My Two Spy Daddies Two undercover agents pretend to be married and adopt a little girl—never realizing she can see every weapon they are hiding. ✨ Download the ReelShort app. 👉 Copy the code [4957135] and search it. #Drama #AIDrama #ShortDrama #SpyFamily #SuperpowerChild</t>
        </is>
      </c>
    </row>
    <row r="978" ht="25.5" customHeight="1">
      <c r="A978" t="inlineStr">
        <is>
          <t>7692049488491351310</t>
        </is>
      </c>
      <c r="B978" s="3">
        <v>46297.9375</v>
      </c>
      <c r="C978" t="inlineStr">
        <is>
          <t>dramadetour0</t>
        </is>
      </c>
      <c r="D978" s="4">
        <v>46303</v>
      </c>
      <c r="E978" s="3">
        <v>46303.437210648146</v>
      </c>
      <c r="F978" s="2" t="str">
        <f>=HYPERLINK("https://www.tiktok.com/@dramadetour0/video/7692049488491351310", "https://www.tiktok.com/@dramadetour0/video/7692049488491351310")</f>
        <v>https://www.tiktok.com/@dramadetour0/video/7692049488491351310</v>
      </c>
      <c r="G978">
        <v>5797</v>
      </c>
      <c r="H978">
        <v>109</v>
      </c>
      <c r="I978">
        <v>0</v>
      </c>
      <c r="J978">
        <v>50</v>
      </c>
      <c r="K978">
        <v>1</v>
      </c>
      <c r="L978" t="inlineStr">
        <is>
          <t>short-drama</t>
        </is>
      </c>
      <c r="M978" t="inlineStr">
        <is>
          <t>complete</t>
        </is>
      </c>
      <c r="N978"/>
      <c r="O978" t="inlineStr">
        <is>
          <t>SDRUN-20261008-102852</t>
        </is>
      </c>
      <c r="P978" s="3">
        <v>46303.546585648146</v>
      </c>
      <c r="Q978" t="inlineStr">
        <is>
          <t>SR-001561</t>
        </is>
      </c>
      <c r="R978" t="inlineStr">
        <is>
          <t>dramadetour0</t>
        </is>
      </c>
      <c r="S978" t="inlineStr">
        <is>
          <t>Part 3 | Five Years of Secret Love, He Married My Best Friend Harper learns every excuse Connor made for missing her life hid the time he spent with Maddie's family—even on her birthday.   ✨ Continue the story on ReelShort.   🔎 Search 5014236 in the app.   #ReelShort #ShortDrama #Werewolf#dramaseries #LoveTriangle</t>
        </is>
      </c>
    </row>
    <row r="979" ht="25.5" customHeight="1">
      <c r="A979" t="inlineStr">
        <is>
          <t>7690851904141708557</t>
        </is>
      </c>
      <c r="B979" s="3">
        <v>46297.94375</v>
      </c>
      <c r="C979" t="inlineStr">
        <is>
          <t>lthung263</t>
        </is>
      </c>
      <c r="D979" s="4">
        <v>46303</v>
      </c>
      <c r="E979" s="3">
        <v>46303.437210648146</v>
      </c>
      <c r="F979" s="2" t="str">
        <f>=HYPERLINK("https://www.tiktok.com/@lthung263/video/7690851904141708557", "https://www.tiktok.com/@lthung263/video/7690851904141708557")</f>
        <v>https://www.tiktok.com/@lthung263/video/7690851904141708557</v>
      </c>
      <c r="G979">
        <v>1974</v>
      </c>
      <c r="H979">
        <v>64</v>
      </c>
      <c r="I979">
        <v>2</v>
      </c>
      <c r="J979">
        <v>20</v>
      </c>
      <c r="K979">
        <v>3</v>
      </c>
      <c r="L979" t="inlineStr">
        <is>
          <t>short-drama</t>
        </is>
      </c>
      <c r="M979" t="inlineStr">
        <is>
          <t>complete</t>
        </is>
      </c>
      <c r="N979"/>
      <c r="O979" t="inlineStr">
        <is>
          <t>SDRUN-20261008-102852</t>
        </is>
      </c>
      <c r="P979" s="3">
        <v>46303.546585648146</v>
      </c>
      <c r="Q979" t="inlineStr">
        <is>
          <t>SR-000994</t>
        </is>
      </c>
      <c r="R979" t="inlineStr">
        <is>
          <t>Flexlthung</t>
        </is>
      </c>
      <c r="S979" t="inlineStr">
        <is>
          <t>Part 1 | Off the Ice — The New Star Challenges the Captain A decorated transfer player humiliates the team captain with a brutal tactical critique, and their rivalry explodes into a one-on-one showdown. ✨ Download the ReelShort app. 👉 Copy the code [4802601] and search it. #Drama #AIDrama #ShortDrama #HockeyRomance #EnemiesToLovers</t>
        </is>
      </c>
    </row>
    <row r="980" ht="25.5" customHeight="1">
      <c r="A980" t="inlineStr">
        <is>
          <t>7690857251208219934</t>
        </is>
      </c>
      <c r="B980" s="3">
        <v>46297.96041666667</v>
      </c>
      <c r="C980" t="inlineStr">
        <is>
          <t>plottwistclips11</t>
        </is>
      </c>
      <c r="D980" s="4">
        <v>46303</v>
      </c>
      <c r="E980" s="3">
        <v>46303.437210648146</v>
      </c>
      <c r="F980" s="2" t="str">
        <f>=HYPERLINK("https://www.tiktok.com/@plottwistclips11/video/7690857251208219934", "https://www.tiktok.com/@plottwistclips11/video/7690857251208219934")</f>
        <v>https://www.tiktok.com/@plottwistclips11/video/7690857251208219934</v>
      </c>
      <c r="G980">
        <v>644</v>
      </c>
      <c r="H980">
        <v>4</v>
      </c>
      <c r="I980">
        <v>0</v>
      </c>
      <c r="J980">
        <v>2</v>
      </c>
      <c r="K980">
        <v>1</v>
      </c>
      <c r="L980" t="inlineStr">
        <is>
          <t>short-drama</t>
        </is>
      </c>
      <c r="M980" t="inlineStr">
        <is>
          <t>complete</t>
        </is>
      </c>
      <c r="N980"/>
      <c r="O980" t="inlineStr">
        <is>
          <t>SDRUN-20261008-102852</t>
        </is>
      </c>
      <c r="P980" s="3">
        <v>46303.546585648146</v>
      </c>
      <c r="Q980" t="inlineStr">
        <is>
          <t>SR-001299</t>
        </is>
      </c>
      <c r="R980" t="inlineStr">
        <is>
          <t>plottwistclips11</t>
        </is>
      </c>
      <c r="S980" t="inlineStr">
        <is>
          <t>Rejected Luna is His Fated Mate — EP4 Nova accepts Ronan’s unexpected offer, never realizing the feared Alpha King has loved her for twenty years. 🌟 Continue the story here 👉 Find the full series on “ReelShort” 🔍 Look up “4936530” ✨ #ShortDrama #ReelShort #DramaSeries</t>
        </is>
      </c>
    </row>
    <row r="981" ht="25.5" customHeight="1">
      <c r="A981" t="inlineStr">
        <is>
          <t>7690848903431736606</t>
        </is>
      </c>
      <c r="B981" s="3">
        <v>46297.97430555556</v>
      </c>
      <c r="C981" t="inlineStr">
        <is>
          <t>hnlinhthng9678</t>
        </is>
      </c>
      <c r="D981" s="4">
        <v>46303</v>
      </c>
      <c r="E981" s="3">
        <v>46303.437210648146</v>
      </c>
      <c r="F981" s="2" t="str">
        <f>=HYPERLINK("https://www.tiktok.com/@hnlinhthng9678/video/7690848903431736606", "https://www.tiktok.com/@hnlinhthng9678/video/7690848903431736606")</f>
        <v>https://www.tiktok.com/@hnlinhthng9678/video/7690848903431736606</v>
      </c>
      <c r="G981">
        <v>250</v>
      </c>
      <c r="H981">
        <v>2</v>
      </c>
      <c r="I981">
        <v>0</v>
      </c>
      <c r="J981">
        <v>1</v>
      </c>
      <c r="K981">
        <v>0</v>
      </c>
      <c r="L981" t="inlineStr">
        <is>
          <t>short-drama</t>
        </is>
      </c>
      <c r="M981" t="inlineStr">
        <is>
          <t>complete</t>
        </is>
      </c>
      <c r="N981"/>
      <c r="O981" t="inlineStr">
        <is>
          <t>SDRUN-20261008-102852</t>
        </is>
      </c>
      <c r="P981" s="3">
        <v>46303.546585648146</v>
      </c>
      <c r="Q981" t="inlineStr">
        <is>
          <t>SR-001383</t>
        </is>
      </c>
      <c r="R981" t="inlineStr">
        <is>
          <t>NeonHlin</t>
        </is>
      </c>
      <c r="S981" t="inlineStr">
        <is>
          <t>Rejecting My Five Female Mates — EP4 Seth plays the victim again, but this time Caine is ready to expose the trap in front of everyone. 🌟 Continue the story here 👉 Find the full series on “ReelShort” 🔍 Look up “4530464” ✨ #ShortDrama #ReelShort #DramaSeries</t>
        </is>
      </c>
    </row>
    <row r="982" ht="25.5" customHeight="1">
      <c r="A982" t="inlineStr">
        <is>
          <t>7691160824848715022</t>
        </is>
      </c>
      <c r="B982" s="3">
        <v>46297.975694444445</v>
      </c>
      <c r="C982" t="inlineStr">
        <is>
          <t>jazlynnayeli6</t>
        </is>
      </c>
      <c r="D982" s="4">
        <v>46303</v>
      </c>
      <c r="E982" s="3">
        <v>46303.437210648146</v>
      </c>
      <c r="F982" s="2" t="str">
        <f>=HYPERLINK("https://www.tiktok.com/@jazlynnayeli6/video/7691160824848715022", "https://www.tiktok.com/@jazlynnayeli6/video/7691160824848715022")</f>
        <v>https://www.tiktok.com/@jazlynnayeli6/video/7691160824848715022</v>
      </c>
      <c r="G982">
        <v>164</v>
      </c>
      <c r="H982">
        <v>2</v>
      </c>
      <c r="I982">
        <v>0</v>
      </c>
      <c r="J982">
        <v>0</v>
      </c>
      <c r="K982">
        <v>0</v>
      </c>
      <c r="L982" t="inlineStr">
        <is>
          <t>short-drama</t>
        </is>
      </c>
      <c r="M982" t="inlineStr">
        <is>
          <t>complete</t>
        </is>
      </c>
      <c r="N982"/>
      <c r="O982" t="inlineStr">
        <is>
          <t>SDRUN-20261008-102852</t>
        </is>
      </c>
      <c r="P982" s="3">
        <v>46303.546585648146</v>
      </c>
      <c r="Q982" t="inlineStr">
        <is>
          <t>SR-001012</t>
        </is>
      </c>
      <c r="R982"/>
      <c r="S982" t="inlineStr">
        <is>
          <t>Never Reject a Dragon Princess He called her a nobody—then she revealed she was the Dragon Princess all along. 👑🐉 Download ReelShort and search 4933633 🔎 #NeverRejectADragonPrincess #FantasyRomance #SecretIdentity #ReelShort</t>
        </is>
      </c>
    </row>
    <row r="983" ht="25.5" customHeight="1">
      <c r="A983" t="inlineStr">
        <is>
          <t>7690911827361828109</t>
        </is>
      </c>
      <c r="B983" s="3">
        <v>46297.97708333333</v>
      </c>
      <c r="C983" t="inlineStr">
        <is>
          <t>dramaclips0364</t>
        </is>
      </c>
      <c r="D983" s="4">
        <v>46303</v>
      </c>
      <c r="E983" s="3">
        <v>46303.437210648146</v>
      </c>
      <c r="F983" s="2" t="str">
        <f>=HYPERLINK("https://www.tiktok.com/@dramaclips0364/video/7690911827361828109", "https://www.tiktok.com/@dramaclips0364/video/7690911827361828109")</f>
        <v>https://www.tiktok.com/@dramaclips0364/video/7690911827361828109</v>
      </c>
      <c r="G983">
        <v>316</v>
      </c>
      <c r="H983">
        <v>4</v>
      </c>
      <c r="I983">
        <v>0</v>
      </c>
      <c r="J983">
        <v>0</v>
      </c>
      <c r="K983">
        <v>0</v>
      </c>
      <c r="L983" t="inlineStr">
        <is>
          <t>short-drama</t>
        </is>
      </c>
      <c r="M983" t="inlineStr">
        <is>
          <t>complete</t>
        </is>
      </c>
      <c r="N983"/>
      <c r="O983" t="inlineStr">
        <is>
          <t>SDRUN-20261008-102852</t>
        </is>
      </c>
      <c r="P983" s="3">
        <v>46303.546585648146</v>
      </c>
      <c r="Q983" t="inlineStr">
        <is>
          <t>SR-001317</t>
        </is>
      </c>
      <c r="R983" t="inlineStr">
        <is>
          <t>dramaclips0364</t>
        </is>
      </c>
      <c r="S983" t="inlineStr">
        <is>
          <t>The Billionaire's Superhuman Maid — EP4 Just when it feels safe, the secret explodes. 🌟 Continue the story here 👉 Find the full series on “ReelShort” 🔍 Look up “4957251” ✨ #ReelShort #ShortDrama #SuperhumanMaid #BillionaireRomance</t>
        </is>
      </c>
    </row>
    <row r="984" ht="25.5" customHeight="1">
      <c r="A984" t="inlineStr">
        <is>
          <t>7690859009963838751</t>
        </is>
      </c>
      <c r="B984" s="3">
        <v>46297.97986111111</v>
      </c>
      <c r="C984" t="inlineStr">
        <is>
          <t>felicitypatterson67</t>
        </is>
      </c>
      <c r="D984" s="4">
        <v>46303</v>
      </c>
      <c r="E984" s="3">
        <v>46303.437210648146</v>
      </c>
      <c r="F984" s="2" t="str">
        <f>=HYPERLINK("https://www.tiktok.com/@felicitypatterson67/video/7690859009963838751", "https://www.tiktok.com/@felicitypatterson67/video/7690859009963838751")</f>
        <v>https://www.tiktok.com/@felicitypatterson67/video/7690859009963838751</v>
      </c>
      <c r="G984">
        <v>148</v>
      </c>
      <c r="H984">
        <v>1</v>
      </c>
      <c r="I984">
        <v>0</v>
      </c>
      <c r="J984">
        <v>1</v>
      </c>
      <c r="K984">
        <v>0</v>
      </c>
      <c r="L984" t="inlineStr">
        <is>
          <t>short-drama</t>
        </is>
      </c>
      <c r="M984" t="inlineStr">
        <is>
          <t>complete</t>
        </is>
      </c>
      <c r="N984"/>
      <c r="O984" t="inlineStr">
        <is>
          <t>SDRUN-20261008-102852</t>
        </is>
      </c>
      <c r="P984" s="3">
        <v>46303.546585648146</v>
      </c>
      <c r="Q984" t="inlineStr">
        <is>
          <t>SR-001215</t>
        </is>
      </c>
      <c r="R984"/>
      <c r="S984" t="inlineStr">
        <is>
          <t>His Golden Touch on My Body ✨ One touch from him could turn everything to gold—but what will it cost her? Download ReelShort and search 4928651 #Romance #Fantasy #ShortDrama#aidrama</t>
        </is>
      </c>
    </row>
    <row r="985" ht="25.5" customHeight="1">
      <c r="A985" t="inlineStr">
        <is>
          <t>7690882552990649631</t>
        </is>
      </c>
      <c r="B985" s="3">
        <v>46297.98263888889</v>
      </c>
      <c r="C985" t="inlineStr">
        <is>
          <t>scenesbl77</t>
        </is>
      </c>
      <c r="D985" s="4">
        <v>46303</v>
      </c>
      <c r="E985" s="3">
        <v>46303.437210648146</v>
      </c>
      <c r="F985" s="2" t="str">
        <f>=HYPERLINK("https://www.tiktok.com/@scenesbl77/video/7690882552990649631", "https://www.tiktok.com/@scenesbl77/video/7690882552990649631")</f>
        <v>https://www.tiktok.com/@scenesbl77/video/7690882552990649631</v>
      </c>
      <c r="G985">
        <v>422</v>
      </c>
      <c r="H985">
        <v>10</v>
      </c>
      <c r="I985">
        <v>0</v>
      </c>
      <c r="J985">
        <v>12</v>
      </c>
      <c r="K985">
        <v>1</v>
      </c>
      <c r="L985" t="inlineStr">
        <is>
          <t>short-drama</t>
        </is>
      </c>
      <c r="M985" t="inlineStr">
        <is>
          <t>complete</t>
        </is>
      </c>
      <c r="N985"/>
      <c r="O985" t="inlineStr">
        <is>
          <t>SDRUN-20261008-102852</t>
        </is>
      </c>
      <c r="P985" s="3">
        <v>46303.546585648146</v>
      </c>
      <c r="Q985" t="inlineStr">
        <is>
          <t>SR-001356</t>
        </is>
      </c>
      <c r="R985" t="inlineStr">
        <is>
          <t>scenesbl77</t>
        </is>
      </c>
      <c r="S985" t="inlineStr">
        <is>
          <t>The Omega's Command — EP1 An injured Omega wakes beneath the gaze of a ruthless officer—and one command changes both their lives. 🌟 Continue the story here 👉 Find the full series on “ReelShort” 🔍 Look up “4825124” ✨ #BLDrama #ReelShort #DramaSeries</t>
        </is>
      </c>
    </row>
    <row r="986" ht="25.5" customHeight="1">
      <c r="A986" t="inlineStr">
        <is>
          <t>7691208475837271310</t>
        </is>
      </c>
      <c r="B986" s="3">
        <v>46297.98888888889</v>
      </c>
      <c r="C986" t="inlineStr">
        <is>
          <t>miralinaaa10</t>
        </is>
      </c>
      <c r="D986" s="4">
        <v>46303</v>
      </c>
      <c r="E986" s="3">
        <v>46303.437210648146</v>
      </c>
      <c r="F986" s="2" t="str">
        <f>=HYPERLINK("https://www.tiktok.com/@miralinaaa10/video/7691208475837271310", "https://www.tiktok.com/@miralinaaa10/video/7691208475837271310")</f>
        <v>https://www.tiktok.com/@miralinaaa10/video/7691208475837271310</v>
      </c>
      <c r="G986">
        <v>206</v>
      </c>
      <c r="H986">
        <v>6</v>
      </c>
      <c r="I986">
        <v>0</v>
      </c>
      <c r="J986">
        <v>1</v>
      </c>
      <c r="K986">
        <v>0</v>
      </c>
      <c r="L986" t="inlineStr">
        <is>
          <t>short-drama</t>
        </is>
      </c>
      <c r="M986" t="inlineStr">
        <is>
          <t>complete</t>
        </is>
      </c>
      <c r="N986"/>
      <c r="O986" t="inlineStr">
        <is>
          <t>SDRUN-20261008-102852</t>
        </is>
      </c>
      <c r="P986" s="3">
        <v>46303.546585648146</v>
      </c>
      <c r="Q986" t="inlineStr">
        <is>
          <t>SR-001425</t>
        </is>
      </c>
      <c r="R986" t="inlineStr">
        <is>
          <t>miralinaaa10</t>
        </is>
      </c>
      <c r="S986" t="inlineStr">
        <is>
          <t>Siren's Pact: My Pirate Queen — EP1 One choice changes everything. 🌟 Continue the story here 👉 Find the full series on “ReelShort” 🔍 Look up “4960775” ✨ #ReelShort #ShortDrama #SirensPact #PirateQueen</t>
        </is>
      </c>
    </row>
    <row r="987" ht="25.5" customHeight="1">
      <c r="A987" t="inlineStr">
        <is>
          <t>7690876689278160141</t>
        </is>
      </c>
      <c r="B987" s="3">
        <v>46298</v>
      </c>
      <c r="C987" t="inlineStr">
        <is>
          <t>amariari11</t>
        </is>
      </c>
      <c r="D987" s="4">
        <v>46303</v>
      </c>
      <c r="E987" s="3">
        <v>46303.437210648146</v>
      </c>
      <c r="F987" s="2" t="str">
        <f>=HYPERLINK("https://www.tiktok.com/@amariari11/video/7690876689278160141", "https://www.tiktok.com/@amariari11/video/7690876689278160141")</f>
        <v>https://www.tiktok.com/@amariari11/video/7690876689278160141</v>
      </c>
      <c r="G987">
        <v>1109</v>
      </c>
      <c r="H987">
        <v>6</v>
      </c>
      <c r="I987">
        <v>0</v>
      </c>
      <c r="J987">
        <v>2</v>
      </c>
      <c r="K987">
        <v>0</v>
      </c>
      <c r="L987" t="inlineStr">
        <is>
          <t>short-drama</t>
        </is>
      </c>
      <c r="M987" t="inlineStr">
        <is>
          <t>complete</t>
        </is>
      </c>
      <c r="N987"/>
      <c r="O987" t="inlineStr">
        <is>
          <t>SDRUN-20261008-102852</t>
        </is>
      </c>
      <c r="P987" s="3">
        <v>46303.546585648146</v>
      </c>
      <c r="Q987" t="inlineStr">
        <is>
          <t>SR-001251</t>
        </is>
      </c>
      <c r="R987"/>
      <c r="S987" t="inlineStr">
        <is>
          <t>Prep School Pop Star! After discovering her boyfriend and best friend’s betrayal, Ariana gets hit by a car—and Hudson is the one who comes to help. 😱💔 Download ReelShort and search 4935944 🔎 #PrepSchoolPopStar #TeenDrama #Betrayal #ReelShort</t>
        </is>
      </c>
    </row>
    <row r="988" ht="25.5" customHeight="1">
      <c r="A988" t="inlineStr">
        <is>
          <t>7690879116148624653</t>
        </is>
      </c>
      <c r="B988" s="3">
        <v>46298.00208333333</v>
      </c>
      <c r="C988" t="inlineStr">
        <is>
          <t>nobleltcpnj</t>
        </is>
      </c>
      <c r="D988" s="4">
        <v>46303</v>
      </c>
      <c r="E988" s="3">
        <v>46303.437210648146</v>
      </c>
      <c r="F988" s="2" t="str">
        <f>=HYPERLINK("https://www.tiktok.com/@nobleltcpnj/video/7690879116148624653", "https://www.tiktok.com/@nobleltcpnj/video/7690879116148624653")</f>
        <v>https://www.tiktok.com/@nobleltcpnj/video/7690879116148624653</v>
      </c>
      <c r="G988">
        <v>393</v>
      </c>
      <c r="H988">
        <v>11</v>
      </c>
      <c r="I988">
        <v>0</v>
      </c>
      <c r="J988">
        <v>1</v>
      </c>
      <c r="K988">
        <v>0</v>
      </c>
      <c r="L988" t="inlineStr">
        <is>
          <t>short-drama</t>
        </is>
      </c>
      <c r="M988" t="inlineStr">
        <is>
          <t>complete</t>
        </is>
      </c>
      <c r="N988"/>
      <c r="O988" t="inlineStr">
        <is>
          <t>SDRUN-20261008-102852</t>
        </is>
      </c>
      <c r="P988" s="3">
        <v>46303.546585648146</v>
      </c>
      <c r="Q988" t="inlineStr">
        <is>
          <t>SR-001120</t>
        </is>
      </c>
      <c r="R988" t="inlineStr">
        <is>
          <t>Mouse glue trap</t>
        </is>
      </c>
      <c r="S988" t="inlineStr">
        <is>
          <t>Part 2 | Rejecting My Three Suitors After I Slimmed Down — Her Attendant Drugged Her Tonics and Stole Her Lover Sloane discovers the attendant she trusted poisoned her tonics, slept with her suitor, and used a pregnancy to manipulate everyone around her. ✨ Download the ReelShort app. 👉 Copy the code [4959892] and search it. #Drama #AIDrama #ShortDrama #RevengeRomance #GlowUp</t>
        </is>
      </c>
    </row>
    <row r="989" ht="25.5" customHeight="1">
      <c r="A989" t="inlineStr">
        <is>
          <t>7690889270051015950</t>
        </is>
      </c>
      <c r="B989" s="3">
        <v>46298.00625</v>
      </c>
      <c r="C989" t="inlineStr">
        <is>
          <t>mochiclips55</t>
        </is>
      </c>
      <c r="D989" s="4">
        <v>46303</v>
      </c>
      <c r="E989" s="3">
        <v>46303.437210648146</v>
      </c>
      <c r="F989" s="2" t="str">
        <f>=HYPERLINK("https://www.tiktok.com/@mochiclips55/video/7690889270051015950", "https://www.tiktok.com/@mochiclips55/video/7690889270051015950")</f>
        <v>https://www.tiktok.com/@mochiclips55/video/7690889270051015950</v>
      </c>
      <c r="G989">
        <v>3359</v>
      </c>
      <c r="H989">
        <v>60</v>
      </c>
      <c r="I989">
        <v>1</v>
      </c>
      <c r="J989">
        <v>21</v>
      </c>
      <c r="K989">
        <v>0</v>
      </c>
      <c r="L989" t="inlineStr">
        <is>
          <t>short-drama</t>
        </is>
      </c>
      <c r="M989" t="inlineStr">
        <is>
          <t>complete</t>
        </is>
      </c>
      <c r="N989"/>
      <c r="O989" t="inlineStr">
        <is>
          <t>SDRUN-20261008-102852</t>
        </is>
      </c>
      <c r="P989" s="3">
        <v>46303.546585648146</v>
      </c>
      <c r="Q989" t="inlineStr">
        <is>
          <t>SR-001402</t>
        </is>
      </c>
      <c r="R989" t="inlineStr">
        <is>
          <t>mochiclips55</t>
        </is>
      </c>
      <c r="S989" t="inlineStr">
        <is>
          <t>Private Tutoring — EP2 Inside a virtual world, their rivalry turns into something neither of them is ready to admit. 🌟 Continue the story here 👉 Find the full series on “ReelShort” 🔍 Look up “4825222” ✨ #BLDrama #ReelShort #DramaSeries</t>
        </is>
      </c>
    </row>
    <row r="990" ht="25.5" customHeight="1">
      <c r="A990" t="inlineStr">
        <is>
          <t>7690847024337407245</t>
        </is>
      </c>
      <c r="B990" s="3">
        <v>46298.009722222225</v>
      </c>
      <c r="C990" t="inlineStr">
        <is>
          <t>ngphnggiang40</t>
        </is>
      </c>
      <c r="D990" s="4">
        <v>46303</v>
      </c>
      <c r="E990" s="3">
        <v>46303.437210648146</v>
      </c>
      <c r="F990" s="2" t="str">
        <f>=HYPERLINK("https://www.tiktok.com/@ngphnggiang40/video/7690847024337407245", "https://www.tiktok.com/@ngphnggiang40/video/7690847024337407245")</f>
        <v>https://www.tiktok.com/@ngphnggiang40/video/7690847024337407245</v>
      </c>
      <c r="G990">
        <v>225</v>
      </c>
      <c r="H990">
        <v>14</v>
      </c>
      <c r="I990">
        <v>0</v>
      </c>
      <c r="J990">
        <v>5</v>
      </c>
      <c r="K990">
        <v>0</v>
      </c>
      <c r="L990" t="inlineStr">
        <is>
          <t>short-drama</t>
        </is>
      </c>
      <c r="M990" t="inlineStr">
        <is>
          <t>complete</t>
        </is>
      </c>
      <c r="N990"/>
      <c r="O990" t="inlineStr">
        <is>
          <t>SDRUN-20261008-102852</t>
        </is>
      </c>
      <c r="P990" s="3">
        <v>46303.546585648146</v>
      </c>
      <c r="Q990" t="inlineStr">
        <is>
          <t>SR-001545</t>
        </is>
      </c>
      <c r="R990" t="inlineStr">
        <is>
          <t>VoidFaic</t>
        </is>
      </c>
      <c r="S990" t="inlineStr">
        <is>
          <t>Part 2 | Bedded and Buffed Claiming My Shifter Harem Olivia rejects a powerful suitor and races to protect Owen, only to discover the captive human has awakened strength and lightning. ✨ Download the ReelShort app. 👉 Copy the code [4929571] and search it. #Drama #AIDrama #ShortDrama #ShifterDrama #FantasyRomance</t>
        </is>
      </c>
    </row>
    <row r="991" ht="25.5" customHeight="1">
      <c r="A991" t="inlineStr">
        <is>
          <t>7690876743233637645</t>
        </is>
      </c>
      <c r="B991" s="3">
        <v>46298.010416666664</v>
      </c>
      <c r="C991" t="inlineStr">
        <is>
          <t>gaylenepowers350</t>
        </is>
      </c>
      <c r="D991" s="4">
        <v>46303</v>
      </c>
      <c r="E991" s="3">
        <v>46303.437210648146</v>
      </c>
      <c r="F991" s="2" t="str">
        <f>=HYPERLINK("https://www.tiktok.com/@gaylenepowers350/video/7690876743233637645", "https://www.tiktok.com/@gaylenepowers350/video/7690876743233637645")</f>
        <v>https://www.tiktok.com/@gaylenepowers350/video/7690876743233637645</v>
      </c>
      <c r="G991">
        <v>484</v>
      </c>
      <c r="H991">
        <v>7</v>
      </c>
      <c r="I991">
        <v>1</v>
      </c>
      <c r="J991">
        <v>3</v>
      </c>
      <c r="K991">
        <v>1</v>
      </c>
      <c r="L991" t="inlineStr">
        <is>
          <t>short-drama</t>
        </is>
      </c>
      <c r="M991" t="inlineStr">
        <is>
          <t>complete</t>
        </is>
      </c>
      <c r="N991"/>
      <c r="O991" t="inlineStr">
        <is>
          <t>SDRUN-20261008-102852</t>
        </is>
      </c>
      <c r="P991" s="3">
        <v>46303.546585648146</v>
      </c>
      <c r="Q991" t="inlineStr">
        <is>
          <t>SR-001063</t>
        </is>
      </c>
      <c r="R991"/>
      <c r="S991" t="inlineStr">
        <is>
          <t>Traded My Wolves for a Snake A familiar scent reveals a truth that could change who she trusts—and where she belongs. 👀🌹 Download ReelShort and search 4933827 🔎 #TradedMyWolvesForASnake #ShifterRomance #HiddenTruth #ReelShort</t>
        </is>
      </c>
    </row>
    <row r="992" ht="25.5" customHeight="1">
      <c r="A992" t="inlineStr">
        <is>
          <t>7691248868226501901</t>
        </is>
      </c>
      <c r="B992" s="3">
        <v>46298.01388888889</v>
      </c>
      <c r="C992" t="inlineStr">
        <is>
          <t>dramadetour0</t>
        </is>
      </c>
      <c r="D992" s="4">
        <v>46303</v>
      </c>
      <c r="E992" s="3">
        <v>46303.437210648146</v>
      </c>
      <c r="F992" s="2" t="str">
        <f>=HYPERLINK("https://www.tiktok.com/@dramadetour0/video/7691248868226501901", "https://www.tiktok.com/@dramadetour0/video/7691248868226501901")</f>
        <v>https://www.tiktok.com/@dramadetour0/video/7691248868226501901</v>
      </c>
      <c r="G992">
        <v>2777</v>
      </c>
      <c r="H992">
        <v>38</v>
      </c>
      <c r="I992">
        <v>0</v>
      </c>
      <c r="J992">
        <v>10</v>
      </c>
      <c r="K992">
        <v>2</v>
      </c>
      <c r="L992" t="inlineStr">
        <is>
          <t>short-drama</t>
        </is>
      </c>
      <c r="M992" t="inlineStr">
        <is>
          <t>complete</t>
        </is>
      </c>
      <c r="N992"/>
      <c r="O992" t="inlineStr">
        <is>
          <t>SDRUN-20261008-102852</t>
        </is>
      </c>
      <c r="P992" s="3">
        <v>46303.546585648146</v>
      </c>
      <c r="Q992" t="inlineStr">
        <is>
          <t>SR-000969</t>
        </is>
      </c>
      <c r="R992" t="inlineStr">
        <is>
          <t>dramadetour0</t>
        </is>
      </c>
      <c r="S992" t="inlineStr">
        <is>
          <t>Accidentally His: The Dragon King Won't Let Go — Her newborn just asked for his mommy. Now the town wants them gone. 🎬 Full episode link in bio 🔎 Or search for 4978153 in the ReelShort app. #drama #shortdrama #dramaseries #DragonBaby #MotherAndSon</t>
        </is>
      </c>
    </row>
    <row r="993" ht="25.5" customHeight="1">
      <c r="A993" t="inlineStr">
        <is>
          <t>7691249283739307277</t>
        </is>
      </c>
      <c r="B993" s="3">
        <v>46298.01527777778</v>
      </c>
      <c r="C993" t="inlineStr">
        <is>
          <t>apdt6w97o2pk</t>
        </is>
      </c>
      <c r="D993" s="4">
        <v>46303</v>
      </c>
      <c r="E993" s="3">
        <v>46303.773518518516</v>
      </c>
      <c r="F993" s="2" t="str">
        <f>=HYPERLINK("https://www.tiktok.com/@apdt6w97o2pk/video/7691249283739307277", "https://www.tiktok.com/@apdt6w97o2pk/video/7691249283739307277")</f>
        <v>https://www.tiktok.com/@apdt6w97o2pk/video/7691249283739307277</v>
      </c>
      <c r="G993">
        <v>185</v>
      </c>
      <c r="H993">
        <v>1</v>
      </c>
      <c r="I993">
        <v>0</v>
      </c>
      <c r="J993">
        <v>1</v>
      </c>
      <c r="K993">
        <v>0</v>
      </c>
      <c r="L993" t="inlineStr">
        <is>
          <t>short-drama</t>
        </is>
      </c>
      <c r="M993" t="inlineStr">
        <is>
          <t>complete</t>
        </is>
      </c>
      <c r="N993"/>
      <c r="O993" t="inlineStr">
        <is>
          <t>e8723e7c-3d74-4646-9e84-53ccfd1ab294</t>
        </is>
      </c>
      <c r="P993" s="3">
        <v>46303.775625</v>
      </c>
      <c r="Q993" t="inlineStr">
        <is>
          <t>SR-001190</t>
        </is>
      </c>
      <c r="R993"/>
      <c r="S993" t="inlineStr">
        <is>
          <t>Offered to the triplet Alpha Three brides died before her. Now the forgotten Omega has been chosen for the triplet Alphas. 🐺 ✨ Download ReelShort. Copy code 4964132 and search it. #TripletAlpha #OmegaBride #DangerousMarriage #ShortDrama</t>
        </is>
      </c>
    </row>
    <row r="994" ht="25.5" customHeight="1">
      <c r="A994" t="inlineStr">
        <is>
          <t>7690883639382494495</t>
        </is>
      </c>
      <c r="B994" s="3">
        <v>46298.024305555555</v>
      </c>
      <c r="C994" t="inlineStr">
        <is>
          <t>qqfqvkxrybkjkjnp20</t>
        </is>
      </c>
      <c r="D994" s="4">
        <v>46303</v>
      </c>
      <c r="E994" s="3">
        <v>46303.437210648146</v>
      </c>
      <c r="F994" s="2" t="str">
        <f>=HYPERLINK("https://www.tiktok.com/@qqfqvkxrybkjkjnp20/video/7690883639382494495", "https://www.tiktok.com/@qqfqvkxrybkjkjnp20/video/7690883639382494495")</f>
        <v>https://www.tiktok.com/@qqfqvkxrybkjkjnp20/video/7690883639382494495</v>
      </c>
      <c r="G994">
        <v>2484</v>
      </c>
      <c r="H994">
        <v>11</v>
      </c>
      <c r="I994">
        <v>0</v>
      </c>
      <c r="J994">
        <v>3</v>
      </c>
      <c r="K994">
        <v>0</v>
      </c>
      <c r="L994" t="inlineStr">
        <is>
          <t>short-drama</t>
        </is>
      </c>
      <c r="M994" t="inlineStr">
        <is>
          <t>complete</t>
        </is>
      </c>
      <c r="N994"/>
      <c r="O994" t="inlineStr">
        <is>
          <t>SDRUN-20261008-102852</t>
        </is>
      </c>
      <c r="P994" s="3">
        <v>46303.546585648146</v>
      </c>
      <c r="Q994" t="inlineStr">
        <is>
          <t>SR-001142</t>
        </is>
      </c>
      <c r="R994" t="inlineStr">
        <is>
          <t>Velvet Temptations</t>
        </is>
      </c>
      <c r="S994" t="inlineStr">
        <is>
          <t>Part 2 | The Exiled Alpha Queen — He Ordered Her Pregnancy Ended Then Forced Her to Apologize Ella overhears Holden order any pregnancy terminated to save her life, but moments later he believes Ivy's lie and drives Ella to demand a divorce. ✨ Download the ReelShort app. 👉 Copy the code [4958249] and search it. #Drama #AIDrama #ShortDrama #WerewolfDrama #SecretPrincess</t>
        </is>
      </c>
    </row>
    <row r="995" ht="25.5" customHeight="1">
      <c r="A995" t="inlineStr">
        <is>
          <t>7691230873085136142</t>
        </is>
      </c>
      <c r="B995" s="3">
        <v>46298.03194444445</v>
      </c>
      <c r="C995" t="inlineStr">
        <is>
          <t>dramavault163</t>
        </is>
      </c>
      <c r="D995" s="4">
        <v>46303</v>
      </c>
      <c r="E995" s="3">
        <v>46303.437210648146</v>
      </c>
      <c r="F995" s="2" t="str">
        <f>=HYPERLINK("https://www.tiktok.com/@dramavault163/video/7691230873085136142", "https://www.tiktok.com/@dramavault163/video/7691230873085136142")</f>
        <v>https://www.tiktok.com/@dramavault163/video/7691230873085136142</v>
      </c>
      <c r="G995">
        <v>989</v>
      </c>
      <c r="H995">
        <v>2</v>
      </c>
      <c r="I995">
        <v>0</v>
      </c>
      <c r="J995">
        <v>1</v>
      </c>
      <c r="K995">
        <v>0</v>
      </c>
      <c r="L995" t="inlineStr">
        <is>
          <t>short-drama</t>
        </is>
      </c>
      <c r="M995" t="inlineStr">
        <is>
          <t>complete</t>
        </is>
      </c>
      <c r="N995"/>
      <c r="O995" t="inlineStr">
        <is>
          <t>SDRUN-20261008-102852</t>
        </is>
      </c>
      <c r="P995" s="3">
        <v>46303.546585648146</v>
      </c>
      <c r="Q995" t="inlineStr">
        <is>
          <t>SR-001333</t>
        </is>
      </c>
      <c r="R995" t="inlineStr">
        <is>
          <t>dramavault163</t>
        </is>
      </c>
      <c r="S995" t="inlineStr">
        <is>
          <t>Dragonblood Alpha — EP5 The slave they mocked may be the mother he lost. 💔 🌟 Continue the story here 👉 Find the full series on “ReelShort” 🔍 Look up “4982338” ✨ #ReelShort #ShortDrama #DragonbloodAlpha #WerewolfDrama #FantasyDrama</t>
        </is>
      </c>
    </row>
    <row r="996" ht="25.5" customHeight="1">
      <c r="A996" t="inlineStr">
        <is>
          <t>7690869754336136461</t>
        </is>
      </c>
      <c r="B996" s="3">
        <v>46298.03402777778</v>
      </c>
      <c r="C996" t="inlineStr">
        <is>
          <t>sofiblmoments</t>
        </is>
      </c>
      <c r="D996" s="4">
        <v>46303</v>
      </c>
      <c r="E996" s="3">
        <v>46303.437210648146</v>
      </c>
      <c r="F996" s="2" t="str">
        <f>=HYPERLINK("https://www.tiktok.com/@sofiblmoments/video/7690869754336136461", "https://www.tiktok.com/@sofiblmoments/video/7690869754336136461")</f>
        <v>https://www.tiktok.com/@sofiblmoments/video/7690869754336136461</v>
      </c>
      <c r="G996">
        <v>295</v>
      </c>
      <c r="H996">
        <v>2</v>
      </c>
      <c r="I996">
        <v>0</v>
      </c>
      <c r="J996">
        <v>0</v>
      </c>
      <c r="K996">
        <v>0</v>
      </c>
      <c r="L996" t="inlineStr">
        <is>
          <t>short-drama</t>
        </is>
      </c>
      <c r="M996" t="inlineStr">
        <is>
          <t>complete</t>
        </is>
      </c>
      <c r="N996"/>
      <c r="O996" t="inlineStr">
        <is>
          <t>SDRUN-20261008-102852</t>
        </is>
      </c>
      <c r="P996" s="3">
        <v>46303.546585648146</v>
      </c>
      <c r="Q996" t="inlineStr">
        <is>
          <t>SR-001480</t>
        </is>
      </c>
      <c r="R996" t="inlineStr">
        <is>
          <t>sofiblmoments</t>
        </is>
      </c>
      <c r="S996" t="inlineStr">
        <is>
          <t>Altarboy — EP2 A young priest saves him from an attack, but their first meeting ignites an attraction neither expected. 🌟 Continue the story here 👉 Find the full series on “ReelShort” 🔍 Look up “4676159” ✨ #BLDrama #ReelShort #DramaSeries</t>
        </is>
      </c>
    </row>
    <row r="997" ht="25.5" customHeight="1">
      <c r="A997" t="inlineStr">
        <is>
          <t>7691153932436999437</t>
        </is>
      </c>
      <c r="B997" s="3">
        <v>46298.049305555556</v>
      </c>
      <c r="C997" t="inlineStr">
        <is>
          <t>dramaflick00</t>
        </is>
      </c>
      <c r="D997" s="4">
        <v>46303</v>
      </c>
      <c r="E997" s="3">
        <v>46303.437210648146</v>
      </c>
      <c r="F997" s="2" t="str">
        <f>=HYPERLINK("https://www.tiktok.com/@dramaflick00/video/7691153932436999437", "https://www.tiktok.com/@dramaflick00/video/7691153932436999437")</f>
        <v>https://www.tiktok.com/@dramaflick00/video/7691153932436999437</v>
      </c>
      <c r="G997">
        <v>275</v>
      </c>
      <c r="H997">
        <v>8</v>
      </c>
      <c r="I997">
        <v>0</v>
      </c>
      <c r="J997">
        <v>1</v>
      </c>
      <c r="K997">
        <v>0</v>
      </c>
      <c r="L997" t="inlineStr">
        <is>
          <t>short-drama</t>
        </is>
      </c>
      <c r="M997" t="inlineStr">
        <is>
          <t>complete</t>
        </is>
      </c>
      <c r="N997"/>
      <c r="O997" t="inlineStr">
        <is>
          <t>SDRUN-20261008-102852</t>
        </is>
      </c>
      <c r="P997" s="3">
        <v>46303.546585648146</v>
      </c>
      <c r="Q997" t="inlineStr">
        <is>
          <t>SR-001451</t>
        </is>
      </c>
      <c r="R997" t="inlineStr">
        <is>
          <t>dramaflick00</t>
        </is>
      </c>
      <c r="S997" t="inlineStr">
        <is>
          <t>I Don't Need No Alpha Brothers — EP6 This is where the real trouble begins. 🌟 Continue the story here 👉 Find the full series on “ReelShort” 🔍 Look up “4957203” ✨ #ReelShort #ShortDrama #AlphaBrothers #WerewolfRomance</t>
        </is>
      </c>
    </row>
    <row r="998" ht="25.5" customHeight="1">
      <c r="A998" t="inlineStr">
        <is>
          <t>7690831572076973326</t>
        </is>
      </c>
      <c r="B998" s="3">
        <v>46298.0625</v>
      </c>
      <c r="C998" t="inlineStr">
        <is>
          <t>dramaexpedition</t>
        </is>
      </c>
      <c r="D998" s="4">
        <v>46303</v>
      </c>
      <c r="E998" s="3">
        <v>46303.437210648146</v>
      </c>
      <c r="F998" s="2" t="str">
        <f>=HYPERLINK("https://www.tiktok.com/@dramaexpedition/video/7690831572076973326", "https://www.tiktok.com/@dramaexpedition/video/7690831572076973326")</f>
        <v>https://www.tiktok.com/@dramaexpedition/video/7690831572076973326</v>
      </c>
      <c r="G998">
        <v>3506</v>
      </c>
      <c r="H998">
        <v>28</v>
      </c>
      <c r="I998">
        <v>0</v>
      </c>
      <c r="J998">
        <v>16</v>
      </c>
      <c r="K998">
        <v>1</v>
      </c>
      <c r="L998" t="inlineStr">
        <is>
          <t>short-drama</t>
        </is>
      </c>
      <c r="M998" t="inlineStr">
        <is>
          <t>complete</t>
        </is>
      </c>
      <c r="N998"/>
      <c r="O998" t="inlineStr">
        <is>
          <t>SDRUN-20261008-102852</t>
        </is>
      </c>
      <c r="P998" s="3">
        <v>46303.546585648146</v>
      </c>
      <c r="Q998" t="inlineStr">
        <is>
          <t>SR-000850</t>
        </is>
      </c>
      <c r="R998" t="inlineStr">
        <is>
          <t>dramaexpedition</t>
        </is>
      </c>
      <c r="S998" t="inlineStr">
        <is>
          <t>part 2 | Bedded and Buffed: Claiming My Shifter Harem A threat exposes the danger around Owen. Watch on ReelShort. Search code 4933311. https://reelslink.com/cps/zMYbWO #drama #shortdrama #aidrama #fantasydrama #fyp</t>
        </is>
      </c>
    </row>
    <row r="999" ht="25.5" customHeight="1">
      <c r="A999" t="inlineStr">
        <is>
          <t>7690916928700828958</t>
        </is>
      </c>
      <c r="B999" s="3">
        <v>46298.07638888889</v>
      </c>
      <c r="C999" t="inlineStr">
        <is>
          <t>jolienqaq</t>
        </is>
      </c>
      <c r="D999" s="4">
        <v>46303</v>
      </c>
      <c r="E999" s="3">
        <v>46303.437210648146</v>
      </c>
      <c r="F999" s="2" t="str">
        <f>=HYPERLINK("https://www.tiktok.com/@jolienqaq/video/7690916928700828958", "https://www.tiktok.com/@jolienqaq/video/7690916928700828958")</f>
        <v>https://www.tiktok.com/@jolienqaq/video/7690916928700828958</v>
      </c>
      <c r="G999">
        <v>709</v>
      </c>
      <c r="H999">
        <v>15</v>
      </c>
      <c r="I999">
        <v>0</v>
      </c>
      <c r="J999">
        <v>5</v>
      </c>
      <c r="K999">
        <v>0</v>
      </c>
      <c r="L999" t="inlineStr">
        <is>
          <t>short-drama</t>
        </is>
      </c>
      <c r="M999" t="inlineStr">
        <is>
          <t>complete</t>
        </is>
      </c>
      <c r="N999"/>
      <c r="O999" t="inlineStr">
        <is>
          <t>SDRUN-20261008-102852</t>
        </is>
      </c>
      <c r="P999" s="3">
        <v>46303.546585648146</v>
      </c>
      <c r="Q999" t="inlineStr">
        <is>
          <t>SR-000894</t>
        </is>
      </c>
      <c r="R999" t="inlineStr">
        <is>
          <t>jolienqaq</t>
        </is>
      </c>
      <c r="S999" t="inlineStr">
        <is>
          <t>Part 2 | Seduced by My Boyfriend’s Uncle A tense piano audition exposes why he blocked his boyfriend’s uncle. 🎹 Full series link in bio. ✨ Download the ReelShort app. 👉 Copy the code 4961635 and search it. #SeducedByMyBoyfriendsUncle #BLDrama #ForbiddenRomance #ReelShort</t>
        </is>
      </c>
    </row>
    <row r="1000" ht="25.5" customHeight="1">
      <c r="A1000" t="inlineStr">
        <is>
          <t>7690864038741314846</t>
        </is>
      </c>
      <c r="B1000" s="3">
        <v>46298.08472222222</v>
      </c>
      <c r="C1000" t="inlineStr">
        <is>
          <t>felicitypatterson67</t>
        </is>
      </c>
      <c r="D1000" s="4">
        <v>46303</v>
      </c>
      <c r="E1000" s="3">
        <v>46303.437210648146</v>
      </c>
      <c r="F1000" s="2" t="str">
        <f>=HYPERLINK("https://www.tiktok.com/@felicitypatterson67/video/7690864038741314846", "https://www.tiktok.com/@felicitypatterson67/video/7690864038741314846")</f>
        <v>https://www.tiktok.com/@felicitypatterson67/video/7690864038741314846</v>
      </c>
      <c r="G1000">
        <v>115</v>
      </c>
      <c r="H1000">
        <v>3</v>
      </c>
      <c r="I1000">
        <v>0</v>
      </c>
      <c r="J1000">
        <v>0</v>
      </c>
      <c r="K1000">
        <v>0</v>
      </c>
      <c r="L1000" t="inlineStr">
        <is>
          <t>short-drama</t>
        </is>
      </c>
      <c r="M1000" t="inlineStr">
        <is>
          <t>complete</t>
        </is>
      </c>
      <c r="N1000"/>
      <c r="O1000" t="inlineStr">
        <is>
          <t>SDRUN-20261008-102852</t>
        </is>
      </c>
      <c r="P1000" s="3">
        <v>46303.546585648146</v>
      </c>
      <c r="Q1000" t="inlineStr">
        <is>
          <t>SR-001216</t>
        </is>
      </c>
      <c r="R1000"/>
      <c r="S1000" t="inlineStr">
        <is>
          <t>His Golden Touch on My Body  💛 His mysterious golden touch changes her life in ways she never expected. Download ReelShort and search 4928651 #MagicTouch #LoveStory #ReelShort</t>
        </is>
      </c>
    </row>
    <row r="1001" ht="25.5" customHeight="1">
      <c r="A1001" t="inlineStr">
        <is>
          <t>7690852446096166158</t>
        </is>
      </c>
      <c r="B1001" s="3">
        <v>46298.11111111111</v>
      </c>
      <c r="C1001" t="inlineStr">
        <is>
          <t>lthung263</t>
        </is>
      </c>
      <c r="D1001" s="4">
        <v>46303</v>
      </c>
      <c r="E1001" s="3">
        <v>46303.437210648146</v>
      </c>
      <c r="F1001" s="2" t="str">
        <f>=HYPERLINK("https://www.tiktok.com/@lthung263/video/7690852446096166158", "https://www.tiktok.com/@lthung263/video/7690852446096166158")</f>
        <v>https://www.tiktok.com/@lthung263/video/7690852446096166158</v>
      </c>
      <c r="G1001">
        <v>1170</v>
      </c>
      <c r="H1001">
        <v>36</v>
      </c>
      <c r="I1001">
        <v>1</v>
      </c>
      <c r="J1001">
        <v>12</v>
      </c>
      <c r="K1001">
        <v>0</v>
      </c>
      <c r="L1001" t="inlineStr">
        <is>
          <t>short-drama</t>
        </is>
      </c>
      <c r="M1001" t="inlineStr">
        <is>
          <t>complete</t>
        </is>
      </c>
      <c r="N1001"/>
      <c r="O1001" t="inlineStr">
        <is>
          <t>SDRUN-20261008-102852</t>
        </is>
      </c>
      <c r="P1001" s="3">
        <v>46303.546585648146</v>
      </c>
      <c r="Q1001" t="inlineStr">
        <is>
          <t>SR-000995</t>
        </is>
      </c>
      <c r="R1001" t="inlineStr">
        <is>
          <t>Flexlthung</t>
        </is>
      </c>
      <c r="S1001" t="inlineStr">
        <is>
          <t>Part 2 | Off the Ice — He Woke Up with No Memory After a hockey fight leaves Lucas with amnesia, his rival realizes Lucas no longer remembers hating him—and introduces himself as the boyfriend. ✨ Download the ReelShort app. 👉 Copy the code [4802601] and search it. #Drama #AIDrama #ShortDrama #HockeyRomance #EnemiesToLovers</t>
        </is>
      </c>
    </row>
    <row r="1002" ht="25.5" customHeight="1">
      <c r="A1002" t="inlineStr">
        <is>
          <t>7690896518965923103</t>
        </is>
      </c>
      <c r="B1002" s="3">
        <v>46298.13125</v>
      </c>
      <c r="C1002" t="inlineStr">
        <is>
          <t>magnoliaisabella64</t>
        </is>
      </c>
      <c r="D1002" s="4">
        <v>46303</v>
      </c>
      <c r="E1002" s="3">
        <v>46303.437210648146</v>
      </c>
      <c r="F1002" s="2" t="str">
        <f>=HYPERLINK("https://www.tiktok.com/@magnoliaisabella64/video/7690896518965923103", "https://www.tiktok.com/@magnoliaisabella64/video/7690896518965923103")</f>
        <v>https://www.tiktok.com/@magnoliaisabella64/video/7690896518965923103</v>
      </c>
      <c r="G1002">
        <v>4784</v>
      </c>
      <c r="H1002">
        <v>57</v>
      </c>
      <c r="I1002">
        <v>0</v>
      </c>
      <c r="J1002">
        <v>27</v>
      </c>
      <c r="K1002">
        <v>3</v>
      </c>
      <c r="L1002" t="inlineStr">
        <is>
          <t>short-drama</t>
        </is>
      </c>
      <c r="M1002" t="inlineStr">
        <is>
          <t>complete</t>
        </is>
      </c>
      <c r="N1002"/>
      <c r="O1002" t="inlineStr">
        <is>
          <t>SDRUN-20261008-102852</t>
        </is>
      </c>
      <c r="P1002" s="3">
        <v>46303.546585648146</v>
      </c>
      <c r="Q1002" t="inlineStr">
        <is>
          <t>SR-001166</t>
        </is>
      </c>
      <c r="R1002" t="inlineStr">
        <is>
          <t>Pretty Boy Problems</t>
        </is>
      </c>
      <c r="S1002" t="inlineStr">
        <is>
          <t>Part 2 | My Two Spy Daddies Their target discovers a suspicious custom weapon, but Harper invents the perfect cover story before her two spy dads are exposed. ✨ Download the ReelShort app. 👉 Copy the code [4957135] and search it. #Drama #AIDrama #ShortDrama #UndercoverAgents #SpyComedy</t>
        </is>
      </c>
    </row>
    <row r="1003" ht="25.5" customHeight="1">
      <c r="A1003" t="inlineStr">
        <is>
          <t>7690880784810495246</t>
        </is>
      </c>
      <c r="B1003" s="3">
        <v>46298.14375</v>
      </c>
      <c r="C1003" t="inlineStr">
        <is>
          <t>jazlynnayeli6</t>
        </is>
      </c>
      <c r="D1003" s="4">
        <v>46303</v>
      </c>
      <c r="E1003" s="3">
        <v>46303.437210648146</v>
      </c>
      <c r="F1003" s="2" t="str">
        <f>=HYPERLINK("https://www.tiktok.com/@jazlynnayeli6/video/7690880784810495246", "https://www.tiktok.com/@jazlynnayeli6/video/7690880784810495246")</f>
        <v>https://www.tiktok.com/@jazlynnayeli6/video/7690880784810495246</v>
      </c>
      <c r="G1003">
        <v>139</v>
      </c>
      <c r="H1003">
        <v>3</v>
      </c>
      <c r="I1003">
        <v>0</v>
      </c>
      <c r="J1003">
        <v>0</v>
      </c>
      <c r="K1003">
        <v>0</v>
      </c>
      <c r="L1003" t="inlineStr">
        <is>
          <t>short-drama</t>
        </is>
      </c>
      <c r="M1003" t="inlineStr">
        <is>
          <t>complete</t>
        </is>
      </c>
      <c r="N1003"/>
      <c r="O1003" t="inlineStr">
        <is>
          <t>SDRUN-20261008-102852</t>
        </is>
      </c>
      <c r="P1003" s="3">
        <v>46303.546585648146</v>
      </c>
      <c r="Q1003" t="inlineStr">
        <is>
          <t>SR-001013</t>
        </is>
      </c>
      <c r="R1003"/>
      <c r="S1003" t="inlineStr">
        <is>
          <t>Never Reject a Dragon Princess They laughed when she revealed who she was, so Leah made one final choice and severed their bond. 💔🔥 Download ReelShort and search 4933633 🔎 #NeverRejectADragonPrincess #DragonPrincess #Betrayal #ReelShort</t>
        </is>
      </c>
    </row>
    <row r="1004" ht="25.5" customHeight="1">
      <c r="A1004" t="inlineStr">
        <is>
          <t>7690849044519750942</t>
        </is>
      </c>
      <c r="B1004" s="3">
        <v>46298.14722222222</v>
      </c>
      <c r="C1004" t="inlineStr">
        <is>
          <t>hnlinhthng9678</t>
        </is>
      </c>
      <c r="D1004" s="4">
        <v>46303</v>
      </c>
      <c r="E1004" s="3">
        <v>46303.437210648146</v>
      </c>
      <c r="F1004" s="2" t="str">
        <f>=HYPERLINK("https://www.tiktok.com/@hnlinhthng9678/video/7690849044519750942", "https://www.tiktok.com/@hnlinhthng9678/video/7690849044519750942")</f>
        <v>https://www.tiktok.com/@hnlinhthng9678/video/7690849044519750942</v>
      </c>
      <c r="G1004">
        <v>100</v>
      </c>
      <c r="H1004">
        <v>0</v>
      </c>
      <c r="I1004">
        <v>0</v>
      </c>
      <c r="J1004">
        <v>0</v>
      </c>
      <c r="K1004">
        <v>0</v>
      </c>
      <c r="L1004" t="inlineStr">
        <is>
          <t>short-drama</t>
        </is>
      </c>
      <c r="M1004" t="inlineStr">
        <is>
          <t>complete</t>
        </is>
      </c>
      <c r="N1004"/>
      <c r="O1004" t="inlineStr">
        <is>
          <t>SDRUN-20261008-102852</t>
        </is>
      </c>
      <c r="P1004" s="3">
        <v>46303.546585648146</v>
      </c>
      <c r="Q1004" t="inlineStr">
        <is>
          <t>SR-001384</t>
        </is>
      </c>
      <c r="R1004" t="inlineStr">
        <is>
          <t>NeonHlin</t>
        </is>
      </c>
      <c r="S1004" t="inlineStr">
        <is>
          <t>Rejecting My Five Female Mates — EP5 The rejected guardian is bleeding and alone, yet the power inside him is only beginning to awaken. 🌟 Continue the story here 👉 Find the full series on “ReelShort” 🔍 Look up “4530464” ✨ #ShortDrama #ReelShort #DramaSeries</t>
        </is>
      </c>
    </row>
    <row r="1005" ht="25.5" customHeight="1">
      <c r="A1005" t="inlineStr">
        <is>
          <t>7690883339464477983</t>
        </is>
      </c>
      <c r="B1005" s="3">
        <v>46298.15416666667</v>
      </c>
      <c r="C1005" t="inlineStr">
        <is>
          <t>scenesbl77</t>
        </is>
      </c>
      <c r="D1005" s="4">
        <v>46303</v>
      </c>
      <c r="E1005" s="3">
        <v>46303.437210648146</v>
      </c>
      <c r="F1005" s="2" t="str">
        <f>=HYPERLINK("https://www.tiktok.com/@scenesbl77/video/7690883339464477983", "https://www.tiktok.com/@scenesbl77/video/7690883339464477983")</f>
        <v>https://www.tiktok.com/@scenesbl77/video/7690883339464477983</v>
      </c>
      <c r="G1005">
        <v>787</v>
      </c>
      <c r="H1005">
        <v>20</v>
      </c>
      <c r="I1005">
        <v>1</v>
      </c>
      <c r="J1005">
        <v>6</v>
      </c>
      <c r="K1005">
        <v>1</v>
      </c>
      <c r="L1005" t="inlineStr">
        <is>
          <t>short-drama</t>
        </is>
      </c>
      <c r="M1005" t="inlineStr">
        <is>
          <t>complete</t>
        </is>
      </c>
      <c r="N1005"/>
      <c r="O1005" t="inlineStr">
        <is>
          <t>SDRUN-20261008-102852</t>
        </is>
      </c>
      <c r="P1005" s="3">
        <v>46303.546585648146</v>
      </c>
      <c r="Q1005" t="inlineStr">
        <is>
          <t>SR-001357</t>
        </is>
      </c>
      <c r="R1005" t="inlineStr">
        <is>
          <t>scenesbl77</t>
        </is>
      </c>
      <c r="S1005" t="inlineStr">
        <is>
          <t xml:space="preserve">The Omega's Command — EP2 He enters the final selection battle determined to prove an Omega can defeat any Alpha. 🌟 Continue the story here 👉 Find the full series on “ReelShort” 🔍 Look up “4825124” ✨ #BLDrama #ReelShort #DramaSeries </t>
        </is>
      </c>
    </row>
    <row r="1006" ht="25.5" customHeight="1">
      <c r="A1006" t="inlineStr">
        <is>
          <t>7690877125330488589</t>
        </is>
      </c>
      <c r="B1006" s="3">
        <v>46298.16875</v>
      </c>
      <c r="C1006" t="inlineStr">
        <is>
          <t>amariari11</t>
        </is>
      </c>
      <c r="D1006" s="4">
        <v>46303</v>
      </c>
      <c r="E1006" s="3">
        <v>46303.437210648146</v>
      </c>
      <c r="F1006" s="2" t="str">
        <f>=HYPERLINK("https://www.tiktok.com/@amariari11/video/7690877125330488589", "https://www.tiktok.com/@amariari11/video/7690877125330488589")</f>
        <v>https://www.tiktok.com/@amariari11/video/7690877125330488589</v>
      </c>
      <c r="G1006">
        <v>3100</v>
      </c>
      <c r="H1006">
        <v>15</v>
      </c>
      <c r="I1006">
        <v>0</v>
      </c>
      <c r="J1006">
        <v>4</v>
      </c>
      <c r="K1006">
        <v>1</v>
      </c>
      <c r="L1006" t="inlineStr">
        <is>
          <t>short-drama</t>
        </is>
      </c>
      <c r="M1006" t="inlineStr">
        <is>
          <t>complete</t>
        </is>
      </c>
      <c r="N1006"/>
      <c r="O1006" t="inlineStr">
        <is>
          <t>SDRUN-20261008-102852</t>
        </is>
      </c>
      <c r="P1006" s="3">
        <v>46303.546585648146</v>
      </c>
      <c r="Q1006" t="inlineStr">
        <is>
          <t>SR-001252</t>
        </is>
      </c>
      <c r="R1006"/>
      <c r="S1006" t="inlineStr">
        <is>
          <t>Prep School Pop Star! Bianca can’t sing, but she still wants the spotlight—and pressures Ariana to keep lending her voice. 🎤😳 Download ReelShort and search 4935944 🔎 #PrepSchoolPopStar #SecretTalent #FriendshipDrama #ReelShort</t>
        </is>
      </c>
    </row>
    <row r="1007" ht="25.5" customHeight="1">
      <c r="A1007" t="inlineStr">
        <is>
          <t>7690857384461241630</t>
        </is>
      </c>
      <c r="B1007" s="3">
        <v>46298.16875</v>
      </c>
      <c r="C1007" t="inlineStr">
        <is>
          <t>plottwistclips11</t>
        </is>
      </c>
      <c r="D1007" s="4">
        <v>46303</v>
      </c>
      <c r="E1007" s="3">
        <v>46303.437210648146</v>
      </c>
      <c r="F1007" s="2" t="str">
        <f>=HYPERLINK("https://www.tiktok.com/@plottwistclips11/video/7690857384461241630", "https://www.tiktok.com/@plottwistclips11/video/7690857384461241630")</f>
        <v>https://www.tiktok.com/@plottwistclips11/video/7690857384461241630</v>
      </c>
      <c r="G1007">
        <v>482</v>
      </c>
      <c r="H1007">
        <v>12</v>
      </c>
      <c r="I1007">
        <v>0</v>
      </c>
      <c r="J1007">
        <v>5</v>
      </c>
      <c r="K1007">
        <v>0</v>
      </c>
      <c r="L1007" t="inlineStr">
        <is>
          <t>short-drama</t>
        </is>
      </c>
      <c r="M1007" t="inlineStr">
        <is>
          <t>complete</t>
        </is>
      </c>
      <c r="N1007"/>
      <c r="O1007" t="inlineStr">
        <is>
          <t>SDRUN-20261008-102852</t>
        </is>
      </c>
      <c r="P1007" s="3">
        <v>46303.546585648146</v>
      </c>
      <c r="Q1007" t="inlineStr">
        <is>
          <t>SR-001300</t>
        </is>
      </c>
      <c r="R1007" t="inlineStr">
        <is>
          <t>plottwistclips11</t>
        </is>
      </c>
      <c r="S1007" t="inlineStr">
        <is>
          <t>Rejected Luna is His Fated Mate — EP5 Her sister thinks she stole Nova’s happy ending, but the Draven royal family is about to reverse their fortunes. 🌟 Continue the story here 👉 Find the full series on “ReelShort” 🔍 Look up “4936530” ✨ #ShortDrama #ReelShort #DramaSeries</t>
        </is>
      </c>
    </row>
    <row r="1008" ht="25.5" customHeight="1">
      <c r="A1008" t="inlineStr">
        <is>
          <t>7690879967302929678</t>
        </is>
      </c>
      <c r="B1008" s="3">
        <v>46298.169444444444</v>
      </c>
      <c r="C1008" t="inlineStr">
        <is>
          <t>nobleltcpnj</t>
        </is>
      </c>
      <c r="D1008" s="4">
        <v>46303</v>
      </c>
      <c r="E1008" s="3">
        <v>46303.437210648146</v>
      </c>
      <c r="F1008" s="2" t="str">
        <f>=HYPERLINK("https://www.tiktok.com/@nobleltcpnj/video/7690879967302929678", "https://www.tiktok.com/@nobleltcpnj/video/7690879967302929678")</f>
        <v>https://www.tiktok.com/@nobleltcpnj/video/7690879967302929678</v>
      </c>
      <c r="G1008">
        <v>712</v>
      </c>
      <c r="H1008">
        <v>13</v>
      </c>
      <c r="I1008">
        <v>0</v>
      </c>
      <c r="J1008">
        <v>7</v>
      </c>
      <c r="K1008">
        <v>0</v>
      </c>
      <c r="L1008" t="inlineStr">
        <is>
          <t>short-drama</t>
        </is>
      </c>
      <c r="M1008" t="inlineStr">
        <is>
          <t>complete</t>
        </is>
      </c>
      <c r="N1008"/>
      <c r="O1008" t="inlineStr">
        <is>
          <t>SDRUN-20261008-102852</t>
        </is>
      </c>
      <c r="P1008" s="3">
        <v>46303.546585648146</v>
      </c>
      <c r="Q1008" t="inlineStr">
        <is>
          <t>SR-001121</t>
        </is>
      </c>
      <c r="R1008" t="inlineStr">
        <is>
          <t>Mouse glue trap</t>
        </is>
      </c>
      <c r="S1008" t="inlineStr">
        <is>
          <t>Part 3 | Rejecting My Three Suitors After I Slimmed Down — She Slimmed Down Then Chose the Lowest Slave After rejecting all three arrogant suitors, Sloane purges the poison, reclaims her natural form, and shocks the ceremony by choosing Ronan. ✨ Download the ReelShort app. 👉 Copy the code [4959892] and search it. #Drama #AIDrama #ShortDrama #RevengeRomance #GlowUp</t>
        </is>
      </c>
    </row>
    <row r="1009" ht="25.5" customHeight="1">
      <c r="A1009" t="inlineStr">
        <is>
          <t>7691264545800604959</t>
        </is>
      </c>
      <c r="B1009" s="3">
        <v>46298.18194444444</v>
      </c>
      <c r="C1009" t="inlineStr">
        <is>
          <t>shirley5278789</t>
        </is>
      </c>
      <c r="D1009" s="4">
        <v>46303</v>
      </c>
      <c r="E1009" s="3">
        <v>46303.437210648146</v>
      </c>
      <c r="F1009" s="2" t="str">
        <f>=HYPERLINK("https://www.tiktok.com/@shirley5278789/video/7691264545800604959", "https://www.tiktok.com/@shirley5278789/video/7691264545800604959")</f>
        <v>https://www.tiktok.com/@shirley5278789/video/7691264545800604959</v>
      </c>
      <c r="G1009">
        <v>1896</v>
      </c>
      <c r="H1009">
        <v>13</v>
      </c>
      <c r="I1009">
        <v>0</v>
      </c>
      <c r="J1009">
        <v>4</v>
      </c>
      <c r="K1009">
        <v>0</v>
      </c>
      <c r="L1009" t="inlineStr">
        <is>
          <t>short-drama</t>
        </is>
      </c>
      <c r="M1009" t="inlineStr">
        <is>
          <t>complete</t>
        </is>
      </c>
      <c r="N1009"/>
      <c r="O1009" t="inlineStr">
        <is>
          <t>SDRUN-20261008-102852</t>
        </is>
      </c>
      <c r="P1009" s="3">
        <v>46303.546585648146</v>
      </c>
      <c r="Q1009" t="inlineStr">
        <is>
          <t>SR-001275</t>
        </is>
      </c>
      <c r="R1009" t="inlineStr">
        <is>
          <t>shirley5278789</t>
        </is>
      </c>
      <c r="S1009" t="inlineStr">
        <is>
          <t>Coronada de sangre de plata — EP2 Durante tres años, Drake juró que jamás la amaría. 💔 🌟 Continúa la historia aquí 👉 Encuentra la serie completa en “ReelShort” 🔍 Busca “4931573” ✨ #ReelShort #DramaCorto #SangreDePlata #HombreLobo #Luna</t>
        </is>
      </c>
    </row>
    <row r="1010" ht="25.5" customHeight="1">
      <c r="A1010" t="inlineStr">
        <is>
          <t>7690912483086699789</t>
        </is>
      </c>
      <c r="B1010" s="3">
        <v>46298.186111111114</v>
      </c>
      <c r="C1010" t="inlineStr">
        <is>
          <t>dramaclips0364</t>
        </is>
      </c>
      <c r="D1010" s="4">
        <v>46303</v>
      </c>
      <c r="E1010" s="3">
        <v>46303.437210648146</v>
      </c>
      <c r="F1010" s="2" t="str">
        <f>=HYPERLINK("https://www.tiktok.com/@dramaclips0364/video/7690912483086699789", "https://www.tiktok.com/@dramaclips0364/video/7690912483086699789")</f>
        <v>https://www.tiktok.com/@dramaclips0364/video/7690912483086699789</v>
      </c>
      <c r="G1010">
        <v>436</v>
      </c>
      <c r="H1010">
        <v>2</v>
      </c>
      <c r="I1010">
        <v>0</v>
      </c>
      <c r="J1010">
        <v>2</v>
      </c>
      <c r="K1010">
        <v>0</v>
      </c>
      <c r="L1010" t="inlineStr">
        <is>
          <t>short-drama</t>
        </is>
      </c>
      <c r="M1010" t="inlineStr">
        <is>
          <t>complete</t>
        </is>
      </c>
      <c r="N1010"/>
      <c r="O1010" t="inlineStr">
        <is>
          <t>SDRUN-20261008-102852</t>
        </is>
      </c>
      <c r="P1010" s="3">
        <v>46303.546585648146</v>
      </c>
      <c r="Q1010" t="inlineStr">
        <is>
          <t>SR-001318</t>
        </is>
      </c>
      <c r="R1010" t="inlineStr">
        <is>
          <t>dramaclips0364</t>
        </is>
      </c>
      <c r="S1010" t="inlineStr">
        <is>
          <t>he Billionaire's Superhuman Maid — EP5 Love, betrayal, and one impossible decision. 🌟 Continue the story here 👉 Find the full series on “ReelShort” 🔍 Look up “4957251” ✨ #ReelShort #ShortDrama #SuperhumanMaid #BillionaireRomance</t>
        </is>
      </c>
    </row>
    <row r="1011" ht="25.5" customHeight="1">
      <c r="A1011" t="inlineStr">
        <is>
          <t>7690886393878367519</t>
        </is>
      </c>
      <c r="B1011" s="3">
        <v>46298.191666666666</v>
      </c>
      <c r="C1011" t="inlineStr">
        <is>
          <t>qqfqvkxrybkjkjnp20</t>
        </is>
      </c>
      <c r="D1011" s="4">
        <v>46303</v>
      </c>
      <c r="E1011" s="3">
        <v>46303.437210648146</v>
      </c>
      <c r="F1011" s="2" t="str">
        <f>=HYPERLINK("https://www.tiktok.com/@qqfqvkxrybkjkjnp20/video/7690886393878367519", "https://www.tiktok.com/@qqfqvkxrybkjkjnp20/video/7690886393878367519")</f>
        <v>https://www.tiktok.com/@qqfqvkxrybkjkjnp20/video/7690886393878367519</v>
      </c>
      <c r="G1011">
        <v>2372</v>
      </c>
      <c r="H1011">
        <v>10</v>
      </c>
      <c r="I1011">
        <v>0</v>
      </c>
      <c r="J1011">
        <v>8</v>
      </c>
      <c r="K1011">
        <v>0</v>
      </c>
      <c r="L1011" t="inlineStr">
        <is>
          <t>short-drama</t>
        </is>
      </c>
      <c r="M1011" t="inlineStr">
        <is>
          <t>complete</t>
        </is>
      </c>
      <c r="N1011"/>
      <c r="O1011" t="inlineStr">
        <is>
          <t>SDRUN-20261008-102852</t>
        </is>
      </c>
      <c r="P1011" s="3">
        <v>46303.546585648146</v>
      </c>
      <c r="Q1011" t="inlineStr">
        <is>
          <t>SR-001143</t>
        </is>
      </c>
      <c r="R1011" t="inlineStr">
        <is>
          <t>Velvet Temptations</t>
        </is>
      </c>
      <c r="S1011" t="inlineStr">
        <is>
          <t>Part 3 | The Exiled Alpha Queen — He Abandoned His Pregnant Wife Until Her Royal Family Found Her Ivy frames Ella for a stabbing, Holden abandons his pregnant wife in a crisis, and the lost princess finally wakes to a family ready to protect her and her babies. ✨ Download the ReelShort app. 👉 Copy the code [4958249] and search it. #Drama #AIDrama #ShortDrama #WerewolfDrama #SecretPrincess</t>
        </is>
      </c>
    </row>
    <row r="1012" ht="25.5" customHeight="1">
      <c r="A1012" t="inlineStr">
        <is>
          <t>7691208554702785806</t>
        </is>
      </c>
      <c r="B1012" s="3">
        <v>46298.197916666664</v>
      </c>
      <c r="C1012" t="inlineStr">
        <is>
          <t>miralinaaa10</t>
        </is>
      </c>
      <c r="D1012" s="4">
        <v>46303</v>
      </c>
      <c r="E1012" s="3">
        <v>46303.437210648146</v>
      </c>
      <c r="F1012" s="2" t="str">
        <f>=HYPERLINK("https://www.tiktok.com/@miralinaaa10/video/7691208554702785806", "https://www.tiktok.com/@miralinaaa10/video/7691208554702785806")</f>
        <v>https://www.tiktok.com/@miralinaaa10/video/7691208554702785806</v>
      </c>
      <c r="G1012">
        <v>39</v>
      </c>
      <c r="H1012">
        <v>0</v>
      </c>
      <c r="I1012">
        <v>0</v>
      </c>
      <c r="J1012">
        <v>0</v>
      </c>
      <c r="K1012">
        <v>0</v>
      </c>
      <c r="L1012" t="inlineStr">
        <is>
          <t>short-drama</t>
        </is>
      </c>
      <c r="M1012" t="inlineStr">
        <is>
          <t>complete</t>
        </is>
      </c>
      <c r="N1012"/>
      <c r="O1012" t="inlineStr">
        <is>
          <t>SDRUN-20261008-102852</t>
        </is>
      </c>
      <c r="P1012" s="3">
        <v>46303.546585648146</v>
      </c>
      <c r="Q1012" t="inlineStr">
        <is>
          <t>SR-001426</t>
        </is>
      </c>
      <c r="R1012" t="inlineStr">
        <is>
          <t>miralinaaa10</t>
        </is>
      </c>
      <c r="S1012" t="inlineStr">
        <is>
          <t>Siren's Pact: My Pirate Queen — EP2 The truth was hiding in plain sight. 🌟 Continue the story here 👉 Find the full series on “ReelShort” 🔍 Look up “4960775” ✨ #ReelShort #ShortDrama #SirensPact #PirateQueen</t>
        </is>
      </c>
    </row>
    <row r="1013" ht="25.5" customHeight="1">
      <c r="A1013" t="inlineStr">
        <is>
          <t>7690847293456649486</t>
        </is>
      </c>
      <c r="B1013" s="3">
        <v>46298.21944444445</v>
      </c>
      <c r="C1013" t="inlineStr">
        <is>
          <t>ngphnggiang40</t>
        </is>
      </c>
      <c r="D1013" s="4">
        <v>46303</v>
      </c>
      <c r="E1013" s="3">
        <v>46303.437210648146</v>
      </c>
      <c r="F1013" s="2" t="str">
        <f>=HYPERLINK("https://www.tiktok.com/@ngphnggiang40/video/7690847293456649486", "https://www.tiktok.com/@ngphnggiang40/video/7690847293456649486")</f>
        <v>https://www.tiktok.com/@ngphnggiang40/video/7690847293456649486</v>
      </c>
      <c r="G1013">
        <v>42</v>
      </c>
      <c r="H1013">
        <v>1</v>
      </c>
      <c r="I1013">
        <v>0</v>
      </c>
      <c r="J1013">
        <v>1</v>
      </c>
      <c r="K1013">
        <v>0</v>
      </c>
      <c r="L1013" t="inlineStr">
        <is>
          <t>short-drama</t>
        </is>
      </c>
      <c r="M1013" t="inlineStr">
        <is>
          <t>complete</t>
        </is>
      </c>
      <c r="N1013"/>
      <c r="O1013" t="inlineStr">
        <is>
          <t>SDRUN-20261008-102852</t>
        </is>
      </c>
      <c r="P1013" s="3">
        <v>46303.546585648146</v>
      </c>
      <c r="Q1013" t="inlineStr">
        <is>
          <t>SR-001546</t>
        </is>
      </c>
      <c r="R1013" t="inlineStr">
        <is>
          <t>VoidFaic</t>
        </is>
      </c>
      <c r="S1013" t="inlineStr">
        <is>
          <t>Part 3 | Bedded and Buffed Claiming My Shifter Harem After Owen saves the rabbit girls, Olivia refuses to free him but offers a dangerous bargain: awaken as a noble and she will belong to him. ✨ Download the ReelShort app. 👉 Copy the code [4929571] and search it. #Drama #AIDrama #ShortDrama #ShifterDrama #FantasyRomance</t>
        </is>
      </c>
    </row>
    <row r="1014" ht="25.5" customHeight="1">
      <c r="A1014" t="inlineStr">
        <is>
          <t>7690878793677884686</t>
        </is>
      </c>
      <c r="B1014" s="3">
        <v>46298.26111111111</v>
      </c>
      <c r="C1014" t="inlineStr">
        <is>
          <t>gaylenepowers350</t>
        </is>
      </c>
      <c r="D1014" s="4">
        <v>46303</v>
      </c>
      <c r="E1014" s="3">
        <v>46303.437210648146</v>
      </c>
      <c r="F1014" s="2" t="str">
        <f>=HYPERLINK("https://www.tiktok.com/@gaylenepowers350/video/7690878793677884686", "https://www.tiktok.com/@gaylenepowers350/video/7690878793677884686")</f>
        <v>https://www.tiktok.com/@gaylenepowers350/video/7690878793677884686</v>
      </c>
      <c r="G1014">
        <v>305</v>
      </c>
      <c r="H1014">
        <v>4</v>
      </c>
      <c r="I1014">
        <v>0</v>
      </c>
      <c r="J1014">
        <v>1</v>
      </c>
      <c r="K1014">
        <v>0</v>
      </c>
      <c r="L1014" t="inlineStr">
        <is>
          <t>short-drama</t>
        </is>
      </c>
      <c r="M1014" t="inlineStr">
        <is>
          <t>complete</t>
        </is>
      </c>
      <c r="N1014"/>
      <c r="O1014" t="inlineStr">
        <is>
          <t>SDRUN-20261008-102852</t>
        </is>
      </c>
      <c r="P1014" s="3">
        <v>46303.546585648146</v>
      </c>
      <c r="Q1014" t="inlineStr">
        <is>
          <t>SR-001064</t>
        </is>
      </c>
      <c r="R1014"/>
      <c r="S1014" t="inlineStr">
        <is>
          <t>Traded My Wolves for a Snake They thought handing her over would end the fight—until she found a way to escape. 🏃‍♀️⚡ Download ReelShort and search 4933827 🔎 #TradedMyWolvesForASnake #WolfPack #Survival #ReelShort</t>
        </is>
      </c>
    </row>
    <row r="1015" ht="25.5" customHeight="1">
      <c r="A1015" t="inlineStr">
        <is>
          <t>7691249110296333581</t>
        </is>
      </c>
      <c r="B1015" s="3">
        <v>46298.26388888889</v>
      </c>
      <c r="C1015" t="inlineStr">
        <is>
          <t>dramadetour0</t>
        </is>
      </c>
      <c r="D1015" s="4">
        <v>46303</v>
      </c>
      <c r="E1015" s="3">
        <v>46303.437210648146</v>
      </c>
      <c r="F1015" s="2" t="str">
        <f>=HYPERLINK("https://www.tiktok.com/@dramadetour0/video/7691249110296333581", "https://www.tiktok.com/@dramadetour0/video/7691249110296333581")</f>
        <v>https://www.tiktok.com/@dramadetour0/video/7691249110296333581</v>
      </c>
      <c r="G1015">
        <v>448</v>
      </c>
      <c r="H1015">
        <v>11</v>
      </c>
      <c r="I1015">
        <v>0</v>
      </c>
      <c r="J1015">
        <v>2</v>
      </c>
      <c r="K1015">
        <v>1</v>
      </c>
      <c r="L1015" t="inlineStr">
        <is>
          <t>short-drama</t>
        </is>
      </c>
      <c r="M1015" t="inlineStr">
        <is>
          <t>complete</t>
        </is>
      </c>
      <c r="N1015"/>
      <c r="O1015" t="inlineStr">
        <is>
          <t>SDRUN-20261008-102852</t>
        </is>
      </c>
      <c r="P1015" s="3">
        <v>46303.546585648146</v>
      </c>
      <c r="Q1015" t="inlineStr">
        <is>
          <t>SR-000970</t>
        </is>
      </c>
      <c r="R1015" t="inlineStr">
        <is>
          <t>dramadetour0</t>
        </is>
      </c>
      <c r="S1015" t="inlineStr">
        <is>
          <t>Accidentally His: The Dragon King Won't Let Go — They demand a queen. He says dragons only bond once—and he cannot forget that human woman. 🎬 Full episode link in bio 🔎 Or search for 4978153 in the ReelShort app. #drama #shortdrama #dramaseries #FatedMates #DragonKing</t>
        </is>
      </c>
    </row>
    <row r="1016" ht="25.5" customHeight="1">
      <c r="A1016" t="inlineStr">
        <is>
          <t>7690872624846621965</t>
        </is>
      </c>
      <c r="B1016" s="3">
        <v>46298.28472222222</v>
      </c>
      <c r="C1016" t="inlineStr">
        <is>
          <t>sofiblmoments</t>
        </is>
      </c>
      <c r="D1016" s="4">
        <v>46303</v>
      </c>
      <c r="E1016" s="3">
        <v>46303.437210648146</v>
      </c>
      <c r="F1016" s="2" t="str">
        <f>=HYPERLINK("https://www.tiktok.com/@sofiblmoments/video/7690872624846621965", "https://www.tiktok.com/@sofiblmoments/video/7690872624846621965")</f>
        <v>https://www.tiktok.com/@sofiblmoments/video/7690872624846621965</v>
      </c>
      <c r="G1016">
        <v>99</v>
      </c>
      <c r="H1016">
        <v>1</v>
      </c>
      <c r="I1016">
        <v>0</v>
      </c>
      <c r="J1016">
        <v>0</v>
      </c>
      <c r="K1016">
        <v>0</v>
      </c>
      <c r="L1016" t="inlineStr">
        <is>
          <t>short-drama</t>
        </is>
      </c>
      <c r="M1016" t="inlineStr">
        <is>
          <t>complete</t>
        </is>
      </c>
      <c r="N1016"/>
      <c r="O1016" t="inlineStr">
        <is>
          <t>SDRUN-20261008-102852</t>
        </is>
      </c>
      <c r="P1016" s="3">
        <v>46303.546585648146</v>
      </c>
      <c r="Q1016" t="inlineStr">
        <is>
          <t>SR-001481</t>
        </is>
      </c>
      <c r="R1016" t="inlineStr">
        <is>
          <t>sofiblmoments</t>
        </is>
      </c>
      <c r="S1016" t="inlineStr">
        <is>
          <t>Altarboy — EP3 He refuses to be changed by the church—then the priest names him his personal altar boy. 🌟 Continue the story here 👉 Find the full series on “ReelShort” 🔍 Look up “4676159” ✨ #BLDrama #ReelShort #DramaSeries</t>
        </is>
      </c>
    </row>
    <row r="1017" ht="25.5" customHeight="1">
      <c r="A1017" t="inlineStr">
        <is>
          <t>7691250055235505421</t>
        </is>
      </c>
      <c r="B1017" s="3">
        <v>46298.308333333334</v>
      </c>
      <c r="C1017" t="inlineStr">
        <is>
          <t>apdt6w97o2pk</t>
        </is>
      </c>
      <c r="D1017" s="4">
        <v>46303</v>
      </c>
      <c r="E1017" s="3">
        <v>46303.773518518516</v>
      </c>
      <c r="F1017" s="2" t="str">
        <f>=HYPERLINK("https://www.tiktok.com/@apdt6w97o2pk/video/7691250055235505421", "https://www.tiktok.com/@apdt6w97o2pk/video/7691250055235505421")</f>
        <v>https://www.tiktok.com/@apdt6w97o2pk/video/7691250055235505421</v>
      </c>
      <c r="G1017">
        <v>426</v>
      </c>
      <c r="H1017">
        <v>9</v>
      </c>
      <c r="I1017">
        <v>0</v>
      </c>
      <c r="J1017">
        <v>1</v>
      </c>
      <c r="K1017">
        <v>0</v>
      </c>
      <c r="L1017" t="inlineStr">
        <is>
          <t>short-drama</t>
        </is>
      </c>
      <c r="M1017" t="inlineStr">
        <is>
          <t>complete</t>
        </is>
      </c>
      <c r="N1017"/>
      <c r="O1017" t="inlineStr">
        <is>
          <t>e8723e7c-3d74-4646-9e84-53ccfd1ab294</t>
        </is>
      </c>
      <c r="P1017" s="3">
        <v>46303.775625</v>
      </c>
      <c r="Q1017" t="inlineStr">
        <is>
          <t>SR-001191</t>
        </is>
      </c>
      <c r="R1017"/>
      <c r="S1017" t="inlineStr">
        <is>
          <t>Offered to the triplet Alpha Her father announces she’ll marry the demon lords as if her fate is already sealed. 😨 ✨ Download ReelShort. Copy code 4964132 and search it. #ForcedMarriage #DemonLords #TripletAlpha #ShortDrama</t>
        </is>
      </c>
    </row>
    <row r="1018" ht="25.5" customHeight="1">
      <c r="A1018" t="inlineStr">
        <is>
          <t>7690832570480643341</t>
        </is>
      </c>
      <c r="B1018" s="3">
        <v>46298.30902777778</v>
      </c>
      <c r="C1018" t="inlineStr">
        <is>
          <t>dramaexpedition</t>
        </is>
      </c>
      <c r="D1018" s="4">
        <v>46303</v>
      </c>
      <c r="E1018" s="3">
        <v>46303.437210648146</v>
      </c>
      <c r="F1018" s="2" t="str">
        <f>=HYPERLINK("https://www.tiktok.com/@dramaexpedition/video/7690832570480643341", "https://www.tiktok.com/@dramaexpedition/video/7690832570480643341")</f>
        <v>https://www.tiktok.com/@dramaexpedition/video/7690832570480643341</v>
      </c>
      <c r="G1018">
        <v>393</v>
      </c>
      <c r="H1018">
        <v>18</v>
      </c>
      <c r="I1018">
        <v>0</v>
      </c>
      <c r="J1018">
        <v>5</v>
      </c>
      <c r="K1018">
        <v>0</v>
      </c>
      <c r="L1018" t="inlineStr">
        <is>
          <t>short-drama</t>
        </is>
      </c>
      <c r="M1018" t="inlineStr">
        <is>
          <t>complete</t>
        </is>
      </c>
      <c r="N1018"/>
      <c r="O1018" t="inlineStr">
        <is>
          <t>SDRUN-20261008-102852</t>
        </is>
      </c>
      <c r="P1018" s="3">
        <v>46303.546585648146</v>
      </c>
      <c r="Q1018" t="inlineStr">
        <is>
          <t>SR-000851</t>
        </is>
      </c>
      <c r="R1018" t="inlineStr">
        <is>
          <t>dramaexpedition</t>
        </is>
      </c>
      <c r="S1018" t="inlineStr">
        <is>
          <t>part 3 | Bedded and Buffed: Claiming My Shifter Harem A dangerous bargain turns unexpectedly intimate. Watch on ReelShort. Search code 4933311. https://reelslink.com/cps/zMYbWO #drama #shortdrama #aidrama #fantasydrama #fyp</t>
        </is>
      </c>
    </row>
    <row r="1019" ht="25.5" customHeight="1">
      <c r="A1019" t="inlineStr">
        <is>
          <t>7690917228975492383</t>
        </is>
      </c>
      <c r="B1019" s="3">
        <v>46298.32777777778</v>
      </c>
      <c r="C1019" t="inlineStr">
        <is>
          <t>jolienqaq</t>
        </is>
      </c>
      <c r="D1019" s="4">
        <v>46303</v>
      </c>
      <c r="E1019" s="3">
        <v>46303.437210648146</v>
      </c>
      <c r="F1019" s="2" t="str">
        <f>=HYPERLINK("https://www.tiktok.com/@jolienqaq/video/7690917228975492383", "https://www.tiktok.com/@jolienqaq/video/7690917228975492383")</f>
        <v>https://www.tiktok.com/@jolienqaq/video/7690917228975492383</v>
      </c>
      <c r="G1019">
        <v>586</v>
      </c>
      <c r="H1019">
        <v>35</v>
      </c>
      <c r="I1019">
        <v>0</v>
      </c>
      <c r="J1019">
        <v>8</v>
      </c>
      <c r="K1019">
        <v>0</v>
      </c>
      <c r="L1019" t="inlineStr">
        <is>
          <t>short-drama</t>
        </is>
      </c>
      <c r="M1019" t="inlineStr">
        <is>
          <t>complete</t>
        </is>
      </c>
      <c r="N1019"/>
      <c r="O1019" t="inlineStr">
        <is>
          <t>SDRUN-20261008-102852</t>
        </is>
      </c>
      <c r="P1019" s="3">
        <v>46303.546585648146</v>
      </c>
      <c r="Q1019" t="inlineStr">
        <is>
          <t>SR-000895</t>
        </is>
      </c>
      <c r="R1019" t="inlineStr">
        <is>
          <t>jolienqaq</t>
        </is>
      </c>
      <c r="S1019" t="inlineStr">
        <is>
          <t>Part 3 | Seduced by My Boyfriend’s Uncle He needs the uncle’s sponsorship. The uncle asks just how far he is willing to go. 🔥 Full series link in bio. ✨ Download the ReelShort app. 👉 Copy the code 4961635 and search it. #SeducedByMyBoyfriendsUncle #BLDrama #ForbiddenRomance #ReelShort</t>
        </is>
      </c>
    </row>
    <row r="1020" ht="25.5" customHeight="1">
      <c r="A1020" t="inlineStr">
        <is>
          <t>7690864865204014367</t>
        </is>
      </c>
      <c r="B1020" s="3">
        <v>46298.33611111111</v>
      </c>
      <c r="C1020" t="inlineStr">
        <is>
          <t>felicitypatterson67</t>
        </is>
      </c>
      <c r="D1020" s="4">
        <v>46303</v>
      </c>
      <c r="E1020" s="3">
        <v>46303.437210648146</v>
      </c>
      <c r="F1020" s="2" t="str">
        <f>=HYPERLINK("https://www.tiktok.com/@felicitypatterson67/video/7690864865204014367", "https://www.tiktok.com/@felicitypatterson67/video/7690864865204014367")</f>
        <v>https://www.tiktok.com/@felicitypatterson67/video/7690864865204014367</v>
      </c>
      <c r="G1020">
        <v>118</v>
      </c>
      <c r="H1020">
        <v>0</v>
      </c>
      <c r="I1020">
        <v>0</v>
      </c>
      <c r="J1020">
        <v>0</v>
      </c>
      <c r="K1020">
        <v>0</v>
      </c>
      <c r="L1020" t="inlineStr">
        <is>
          <t>short-drama</t>
        </is>
      </c>
      <c r="M1020" t="inlineStr">
        <is>
          <t>complete</t>
        </is>
      </c>
      <c r="N1020"/>
      <c r="O1020" t="inlineStr">
        <is>
          <t>SDRUN-20261008-102852</t>
        </is>
      </c>
      <c r="P1020" s="3">
        <v>46303.546585648146</v>
      </c>
      <c r="Q1020" t="inlineStr">
        <is>
          <t>SR-001217</t>
        </is>
      </c>
      <c r="R1020"/>
      <c r="S1020" t="inlineStr">
        <is>
          <t>His Golden Touch on My Body  🔥 When his touch holds the power to change everything, falling for him is only the beginning. Download ReelShort and search 4928651 #RomanticDrama #FantasyRomance #DramaTok#AIDrama</t>
        </is>
      </c>
    </row>
    <row r="1021" ht="25.5" customHeight="1">
      <c r="A1021" t="inlineStr">
        <is>
          <t>7690878422523940110</t>
        </is>
      </c>
      <c r="B1021" s="3">
        <v>46298.336805555555</v>
      </c>
      <c r="C1021" t="inlineStr">
        <is>
          <t>amariari11</t>
        </is>
      </c>
      <c r="D1021" s="4">
        <v>46303</v>
      </c>
      <c r="E1021" s="3">
        <v>46303.437210648146</v>
      </c>
      <c r="F1021" s="2" t="str">
        <f>=HYPERLINK("https://www.tiktok.com/@amariari11/video/7690878422523940110", "https://www.tiktok.com/@amariari11/video/7690878422523940110")</f>
        <v>https://www.tiktok.com/@amariari11/video/7690878422523940110</v>
      </c>
      <c r="G1021">
        <v>813</v>
      </c>
      <c r="H1021">
        <v>2</v>
      </c>
      <c r="I1021">
        <v>0</v>
      </c>
      <c r="J1021">
        <v>1</v>
      </c>
      <c r="K1021">
        <v>0</v>
      </c>
      <c r="L1021" t="inlineStr">
        <is>
          <t>short-drama</t>
        </is>
      </c>
      <c r="M1021" t="inlineStr">
        <is>
          <t>complete</t>
        </is>
      </c>
      <c r="N1021"/>
      <c r="O1021" t="inlineStr">
        <is>
          <t>SDRUN-20261008-102852</t>
        </is>
      </c>
      <c r="P1021" s="3">
        <v>46303.546585648146</v>
      </c>
      <c r="Q1021" t="inlineStr">
        <is>
          <t>SR-001253</t>
        </is>
      </c>
      <c r="R1021"/>
      <c r="S1021" t="inlineStr">
        <is>
          <t>Prep School Pop Star! Chad calls her breakup a stunt, but Ariana is done—and Hudson steps in when Chad won’t back off. 🏀🔥 Download ReelShort and search 4935944 🔎 #PrepSchoolPopStar #BreakupDrama #HighSchoolRomance #ReelShort</t>
        </is>
      </c>
    </row>
    <row r="1022" ht="25.5" customHeight="1">
      <c r="A1022" t="inlineStr">
        <is>
          <t>7690896834121747743</t>
        </is>
      </c>
      <c r="B1022" s="3">
        <v>46298.34027777778</v>
      </c>
      <c r="C1022" t="inlineStr">
        <is>
          <t>magnoliaisabella64</t>
        </is>
      </c>
      <c r="D1022" s="4">
        <v>46303</v>
      </c>
      <c r="E1022" s="3">
        <v>46303.437210648146</v>
      </c>
      <c r="F1022" s="2" t="str">
        <f>=HYPERLINK("https://www.tiktok.com/@magnoliaisabella64/video/7690896834121747743", "https://www.tiktok.com/@magnoliaisabella64/video/7690896834121747743")</f>
        <v>https://www.tiktok.com/@magnoliaisabella64/video/7690896834121747743</v>
      </c>
      <c r="G1022">
        <v>2404</v>
      </c>
      <c r="H1022">
        <v>31</v>
      </c>
      <c r="I1022">
        <v>1</v>
      </c>
      <c r="J1022">
        <v>14</v>
      </c>
      <c r="K1022">
        <v>0</v>
      </c>
      <c r="L1022" t="inlineStr">
        <is>
          <t>short-drama</t>
        </is>
      </c>
      <c r="M1022" t="inlineStr">
        <is>
          <t>complete</t>
        </is>
      </c>
      <c r="N1022"/>
      <c r="O1022" t="inlineStr">
        <is>
          <t>SDRUN-20261008-102852</t>
        </is>
      </c>
      <c r="P1022" s="3">
        <v>46303.546585648146</v>
      </c>
      <c r="Q1022" t="inlineStr">
        <is>
          <t>SR-001167</t>
        </is>
      </c>
      <c r="R1022" t="inlineStr">
        <is>
          <t>Pretty Boy Problems</t>
        </is>
      </c>
      <c r="S1022" t="inlineStr">
        <is>
          <t>Part 3 | My Two Spy Daddies Two husbands living under the same roof discover that they are secretly enemy agents—and neither knows whether to fight or confess. ✨ Download the ReelShort app. 👉 Copy the code [4957135] and search it. #Drama #AIDrama #ShortDrama #EnemyLovers #SecretIdentity</t>
        </is>
      </c>
    </row>
    <row r="1023" ht="25.5" customHeight="1">
      <c r="A1023" t="inlineStr">
        <is>
          <t>7690889698230816013</t>
        </is>
      </c>
      <c r="B1023" s="3">
        <v>46298.34027777778</v>
      </c>
      <c r="C1023" t="inlineStr">
        <is>
          <t>mochiclips55</t>
        </is>
      </c>
      <c r="D1023" s="4">
        <v>46303</v>
      </c>
      <c r="E1023" s="3">
        <v>46303.437210648146</v>
      </c>
      <c r="F1023" s="2" t="str">
        <f>=HYPERLINK("https://www.tiktok.com/@mochiclips55/video/7690889698230816013", "https://www.tiktok.com/@mochiclips55/video/7690889698230816013")</f>
        <v>https://www.tiktok.com/@mochiclips55/video/7690889698230816013</v>
      </c>
      <c r="G1023">
        <v>343</v>
      </c>
      <c r="H1023">
        <v>13</v>
      </c>
      <c r="I1023">
        <v>0</v>
      </c>
      <c r="J1023">
        <v>6</v>
      </c>
      <c r="K1023">
        <v>0</v>
      </c>
      <c r="L1023" t="inlineStr">
        <is>
          <t>short-drama</t>
        </is>
      </c>
      <c r="M1023" t="inlineStr">
        <is>
          <t>complete</t>
        </is>
      </c>
      <c r="N1023"/>
      <c r="O1023" t="inlineStr">
        <is>
          <t>SDRUN-20261008-102852</t>
        </is>
      </c>
      <c r="P1023" s="3">
        <v>46303.546585648146</v>
      </c>
      <c r="Q1023" t="inlineStr">
        <is>
          <t>SR-001403</t>
        </is>
      </c>
      <c r="R1023" t="inlineStr">
        <is>
          <t>mochiclips55</t>
        </is>
      </c>
      <c r="S1023" t="inlineStr">
        <is>
          <t>Private Tutoring — EP3 One humiliating confrontation forces his strict tutor to step in and changes the balance between them. 🌟 Continue the story here 👉 Find the full series on “ReelShort” 🔍 Look up “4825222” ✨ #BLDrama #ReelShort #DramaSeries</t>
        </is>
      </c>
    </row>
    <row r="1024" ht="25.5" customHeight="1">
      <c r="A1024" t="inlineStr">
        <is>
          <t>7691200885384301855</t>
        </is>
      </c>
      <c r="B1024" s="3">
        <v>46298.34375</v>
      </c>
      <c r="C1024" t="inlineStr">
        <is>
          <t>hcngsn5459</t>
        </is>
      </c>
      <c r="D1024" s="4">
        <v>46303</v>
      </c>
      <c r="E1024" s="3">
        <v>46303.437210648146</v>
      </c>
      <c r="F1024" s="2" t="str">
        <f>=HYPERLINK("https://www.tiktok.com/@hcngsn5459/video/7691200885384301855", "https://www.tiktok.com/@hcngsn5459/video/7691200885384301855")</f>
        <v>https://www.tiktok.com/@hcngsn5459/video/7691200885384301855</v>
      </c>
      <c r="G1024">
        <v>331</v>
      </c>
      <c r="H1024">
        <v>0</v>
      </c>
      <c r="I1024">
        <v>0</v>
      </c>
      <c r="J1024">
        <v>1</v>
      </c>
      <c r="K1024">
        <v>0</v>
      </c>
      <c r="L1024" t="inlineStr">
        <is>
          <t>short-drama</t>
        </is>
      </c>
      <c r="M1024" t="inlineStr">
        <is>
          <t>complete</t>
        </is>
      </c>
      <c r="N1024"/>
      <c r="O1024" t="inlineStr">
        <is>
          <t>SDRUN-20261008-102852</t>
        </is>
      </c>
      <c r="P1024" s="3">
        <v>46303.546585648146</v>
      </c>
      <c r="Q1024" t="inlineStr">
        <is>
          <t>SR-001096</t>
        </is>
      </c>
      <c r="R1024"/>
      <c r="S1024" t="inlineStr">
        <is>
          <t>I Married My Cheating Ex’s Uncle Arya offers her father’s Eden source code for protection—and Victor gives her far more than she asked for. ✨ Download ReelShort, then search [4958204] to watch. #Drama #ShortDrama #ReelShort #RevengeDrama #ForbiddenRomance</t>
        </is>
      </c>
    </row>
    <row r="1025" ht="25.5" customHeight="1">
      <c r="A1025" t="inlineStr">
        <is>
          <t>7690852644272868621</t>
        </is>
      </c>
      <c r="B1025" s="3">
        <v>46298.361805555556</v>
      </c>
      <c r="C1025" t="inlineStr">
        <is>
          <t>lthung263</t>
        </is>
      </c>
      <c r="D1025" s="4">
        <v>46303</v>
      </c>
      <c r="E1025" s="3">
        <v>46303.437210648146</v>
      </c>
      <c r="F1025" s="2" t="str">
        <f>=HYPERLINK("https://www.tiktok.com/@lthung263/video/7690852644272868621", "https://www.tiktok.com/@lthung263/video/7690852644272868621")</f>
        <v>https://www.tiktok.com/@lthung263/video/7690852644272868621</v>
      </c>
      <c r="G1025">
        <v>1464</v>
      </c>
      <c r="H1025">
        <v>27</v>
      </c>
      <c r="I1025">
        <v>2</v>
      </c>
      <c r="J1025">
        <v>9</v>
      </c>
      <c r="K1025">
        <v>0</v>
      </c>
      <c r="L1025" t="inlineStr">
        <is>
          <t>short-drama</t>
        </is>
      </c>
      <c r="M1025" t="inlineStr">
        <is>
          <t>complete</t>
        </is>
      </c>
      <c r="N1025"/>
      <c r="O1025" t="inlineStr">
        <is>
          <t>SDRUN-20261008-102852</t>
        </is>
      </c>
      <c r="P1025" s="3">
        <v>46303.546585648146</v>
      </c>
      <c r="Q1025" t="inlineStr">
        <is>
          <t>SR-000996</t>
        </is>
      </c>
      <c r="R1025" t="inlineStr">
        <is>
          <t>Flexlthung</t>
        </is>
      </c>
      <c r="S1025" t="inlineStr">
        <is>
          <t>Part 3 | Off the Ice — His Real Girlfriend Shows Up Albert's fake-boyfriend game collapses when a woman confronts the amnesiac Lucas and announces that she is his girlfriend. ✨ Download the ReelShort app. 👉 Copy the code [4802601] and search it. #Drama #AIDrama #ShortDrama #HockeyRomance #EnemiesToLovers</t>
        </is>
      </c>
    </row>
    <row r="1026" ht="25.5" customHeight="1">
      <c r="A1026" t="inlineStr">
        <is>
          <t>7691225520729558286</t>
        </is>
      </c>
      <c r="B1026" s="3">
        <v>46298.365277777775</v>
      </c>
      <c r="C1026" t="inlineStr">
        <is>
          <t>dramavault163</t>
        </is>
      </c>
      <c r="D1026" s="4">
        <v>46303</v>
      </c>
      <c r="E1026" s="3">
        <v>46303.437210648146</v>
      </c>
      <c r="F1026" s="2" t="str">
        <f>=HYPERLINK("https://www.tiktok.com/@dramavault163/video/7691225520729558286", "https://www.tiktok.com/@dramavault163/video/7691225520729558286")</f>
        <v>https://www.tiktok.com/@dramavault163/video/7691225520729558286</v>
      </c>
      <c r="G1026">
        <v>684</v>
      </c>
      <c r="H1026">
        <v>8</v>
      </c>
      <c r="I1026">
        <v>0</v>
      </c>
      <c r="J1026">
        <v>1</v>
      </c>
      <c r="K1026">
        <v>0</v>
      </c>
      <c r="L1026" t="inlineStr">
        <is>
          <t>short-drama</t>
        </is>
      </c>
      <c r="M1026" t="inlineStr">
        <is>
          <t>complete</t>
        </is>
      </c>
      <c r="N1026"/>
      <c r="O1026" t="inlineStr">
        <is>
          <t>SDRUN-20261008-102852</t>
        </is>
      </c>
      <c r="P1026" s="3">
        <v>46303.546585648146</v>
      </c>
      <c r="Q1026" t="inlineStr">
        <is>
          <t>SR-001334</t>
        </is>
      </c>
      <c r="R1026" t="inlineStr">
        <is>
          <t>dramavault163</t>
        </is>
      </c>
      <c r="S1026" t="inlineStr">
        <is>
          <t>Dragonblood Alpha — EP6 His true bloodline is about to shake the entire city. 👑 🌟 Continue the story here 👉 Find the full series on “ReelShort” 🔍 Look up “4982338” ✨ #ReelShort #ShortDrama #DragonbloodAlpha #WerewolfDrama #FantasyDrama</t>
        </is>
      </c>
    </row>
    <row r="1027" ht="25.5" customHeight="1">
      <c r="A1027" t="inlineStr">
        <is>
          <t>7690883794487774495</t>
        </is>
      </c>
      <c r="B1027" s="3">
        <v>46298.396527777775</v>
      </c>
      <c r="C1027" t="inlineStr">
        <is>
          <t>scenesbl77</t>
        </is>
      </c>
      <c r="D1027" s="4">
        <v>46303</v>
      </c>
      <c r="E1027" s="3">
        <v>46303.437210648146</v>
      </c>
      <c r="F1027" s="2" t="str">
        <f>=HYPERLINK("https://www.tiktok.com/@scenesbl77/video/7690883794487774495", "https://www.tiktok.com/@scenesbl77/video/7690883794487774495")</f>
        <v>https://www.tiktok.com/@scenesbl77/video/7690883794487774495</v>
      </c>
      <c r="G1027">
        <v>379</v>
      </c>
      <c r="H1027">
        <v>10</v>
      </c>
      <c r="I1027">
        <v>0</v>
      </c>
      <c r="J1027">
        <v>1</v>
      </c>
      <c r="K1027">
        <v>0</v>
      </c>
      <c r="L1027" t="inlineStr">
        <is>
          <t>short-drama</t>
        </is>
      </c>
      <c r="M1027" t="inlineStr">
        <is>
          <t>complete</t>
        </is>
      </c>
      <c r="N1027"/>
      <c r="O1027" t="inlineStr">
        <is>
          <t>SDRUN-20261008-102852</t>
        </is>
      </c>
      <c r="P1027" s="3">
        <v>46303.546585648146</v>
      </c>
      <c r="Q1027" t="inlineStr">
        <is>
          <t>SR-001358</t>
        </is>
      </c>
      <c r="R1027" t="inlineStr">
        <is>
          <t>scenesbl77</t>
        </is>
      </c>
      <c r="S1027" t="inlineStr">
        <is>
          <t>The Omega's Command — EP3 A forbidden scent exposes the secret he has hidden and brings the wrong man dangerously close. 🌟 Continue the story here 👉 Find the full series on “ReelShort” 🔍 Look up “4825124” ✨ #BLDrama #ReelShort #DramaSeries</t>
        </is>
      </c>
    </row>
    <row r="1028" ht="25.5" customHeight="1">
      <c r="A1028" t="inlineStr">
        <is>
          <t>7690857713122675998</t>
        </is>
      </c>
      <c r="B1028" s="3">
        <v>46298.419444444444</v>
      </c>
      <c r="C1028" t="inlineStr">
        <is>
          <t>plottwistclips11</t>
        </is>
      </c>
      <c r="D1028" s="4">
        <v>46303</v>
      </c>
      <c r="E1028" s="3">
        <v>46303.437210648146</v>
      </c>
      <c r="F1028" s="2" t="str">
        <f>=HYPERLINK("https://www.tiktok.com/@plottwistclips11/video/7690857713122675998", "https://www.tiktok.com/@plottwistclips11/video/7690857713122675998")</f>
        <v>https://www.tiktok.com/@plottwistclips11/video/7690857713122675998</v>
      </c>
      <c r="G1028">
        <v>450</v>
      </c>
      <c r="H1028">
        <v>12</v>
      </c>
      <c r="I1028">
        <v>0</v>
      </c>
      <c r="J1028">
        <v>2</v>
      </c>
      <c r="K1028">
        <v>0</v>
      </c>
      <c r="L1028" t="inlineStr">
        <is>
          <t>short-drama</t>
        </is>
      </c>
      <c r="M1028" t="inlineStr">
        <is>
          <t>complete</t>
        </is>
      </c>
      <c r="N1028"/>
      <c r="O1028" t="inlineStr">
        <is>
          <t>SDRUN-20261008-102852</t>
        </is>
      </c>
      <c r="P1028" s="3">
        <v>46303.546585648146</v>
      </c>
      <c r="Q1028" t="inlineStr">
        <is>
          <t>SR-001301</t>
        </is>
      </c>
      <c r="R1028" t="inlineStr">
        <is>
          <t>plottwistclips11</t>
        </is>
      </c>
      <c r="S1028" t="inlineStr">
        <is>
          <t>Rejected Luna is His Fated Mate — EP6 Cole finally understands what he threw away, only to find Ronan standing between him and Nova for good. 🌟 Continue the story here 👉 Find the full series on “ReelShort” 🔍 Look up “4936530” ✨ #ShortDrama #ReelShort #DramaSeries</t>
        </is>
      </c>
    </row>
    <row r="1029" ht="25.5" customHeight="1">
      <c r="A1029" t="inlineStr">
        <is>
          <t>7691265509299408158</t>
        </is>
      </c>
      <c r="B1029" s="3">
        <v>46298.43194444444</v>
      </c>
      <c r="C1029" t="inlineStr">
        <is>
          <t>shirley5278789</t>
        </is>
      </c>
      <c r="D1029" s="4">
        <v>46303</v>
      </c>
      <c r="E1029" s="3">
        <v>46303.437210648146</v>
      </c>
      <c r="F1029" s="2" t="str">
        <f>=HYPERLINK("https://www.tiktok.com/@shirley5278789/video/7691265509299408158", "https://www.tiktok.com/@shirley5278789/video/7691265509299408158")</f>
        <v>https://www.tiktok.com/@shirley5278789/video/7691265509299408158</v>
      </c>
      <c r="G1029">
        <v>1099</v>
      </c>
      <c r="H1029">
        <v>13</v>
      </c>
      <c r="I1029">
        <v>0</v>
      </c>
      <c r="J1029">
        <v>2</v>
      </c>
      <c r="K1029">
        <v>0</v>
      </c>
      <c r="L1029" t="inlineStr">
        <is>
          <t>short-drama</t>
        </is>
      </c>
      <c r="M1029" t="inlineStr">
        <is>
          <t>complete</t>
        </is>
      </c>
      <c r="N1029"/>
      <c r="O1029" t="inlineStr">
        <is>
          <t>SDRUN-20261008-102852</t>
        </is>
      </c>
      <c r="P1029" s="3">
        <v>46303.546585648146</v>
      </c>
      <c r="Q1029" t="inlineStr">
        <is>
          <t>SR-001276</t>
        </is>
      </c>
      <c r="R1029" t="inlineStr">
        <is>
          <t>shirley5278789</t>
        </is>
      </c>
      <c r="S1029" t="inlineStr">
        <is>
          <t>Coronada de sangre de plata — EP3 Él la rechazó y ella rompió su vínculo de almas. ⚡ 🌟 Continúa la historia aquí 👉 Encuentra la serie completa en “ReelShort” 🔍 Busca “4931573” ✨ #ReelShort #DramaCorto #SangreDePlata #HombreLobo #Luna</t>
        </is>
      </c>
    </row>
    <row r="1030" ht="25.5" customHeight="1">
      <c r="A1030" t="inlineStr">
        <is>
          <t>7690912524694195469</t>
        </is>
      </c>
      <c r="B1030" s="3">
        <v>46298.436111111114</v>
      </c>
      <c r="C1030" t="inlineStr">
        <is>
          <t>dramaclips0364</t>
        </is>
      </c>
      <c r="D1030" s="4">
        <v>46303</v>
      </c>
      <c r="E1030" s="3">
        <v>46303.437210648146</v>
      </c>
      <c r="F1030" s="2" t="str">
        <f>=HYPERLINK("https://www.tiktok.com/@dramaclips0364/video/7690912524694195469", "https://www.tiktok.com/@dramaclips0364/video/7690912524694195469")</f>
        <v>https://www.tiktok.com/@dramaclips0364/video/7690912524694195469</v>
      </c>
      <c r="G1030">
        <v>307</v>
      </c>
      <c r="H1030">
        <v>4</v>
      </c>
      <c r="I1030">
        <v>0</v>
      </c>
      <c r="J1030">
        <v>0</v>
      </c>
      <c r="K1030">
        <v>0</v>
      </c>
      <c r="L1030" t="inlineStr">
        <is>
          <t>short-drama</t>
        </is>
      </c>
      <c r="M1030" t="inlineStr">
        <is>
          <t>complete</t>
        </is>
      </c>
      <c r="N1030"/>
      <c r="O1030" t="inlineStr">
        <is>
          <t>SDRUN-20261008-102852</t>
        </is>
      </c>
      <c r="P1030" s="3">
        <v>46303.546585648146</v>
      </c>
      <c r="Q1030" t="inlineStr">
        <is>
          <t>SR-001319</t>
        </is>
      </c>
      <c r="R1030" t="inlineStr">
        <is>
          <t>dramaclips0364</t>
        </is>
      </c>
      <c r="S1030" t="inlineStr">
        <is>
          <t>The Billionaire's Superhuman Maid — EP6 This is where the real trouble begins. 🌟 Continue the story here 👉 Find the full series on “ReelShort” 🔍 Look up “4957251” ✨ #ReelShort #ShortDrama #SuperhumanMaid #BillionaireRomance</t>
        </is>
      </c>
    </row>
    <row r="1031" ht="25.5" customHeight="1">
      <c r="A1031" t="inlineStr">
        <is>
          <t>7690880828745747726</t>
        </is>
      </c>
      <c r="B1031" s="3">
        <v>46298.436111111114</v>
      </c>
      <c r="C1031" t="inlineStr">
        <is>
          <t>jazlynnayeli6</t>
        </is>
      </c>
      <c r="D1031" s="4">
        <v>46303</v>
      </c>
      <c r="E1031" s="3">
        <v>46303.437210648146</v>
      </c>
      <c r="F1031" s="2" t="str">
        <f>=HYPERLINK("https://www.tiktok.com/@jazlynnayeli6/video/7690880828745747726", "https://www.tiktok.com/@jazlynnayeli6/video/7690880828745747726")</f>
        <v>https://www.tiktok.com/@jazlynnayeli6/video/7690880828745747726</v>
      </c>
      <c r="G1031">
        <v>254</v>
      </c>
      <c r="H1031">
        <v>4</v>
      </c>
      <c r="I1031">
        <v>0</v>
      </c>
      <c r="J1031">
        <v>1</v>
      </c>
      <c r="K1031">
        <v>0</v>
      </c>
      <c r="L1031" t="inlineStr">
        <is>
          <t>short-drama</t>
        </is>
      </c>
      <c r="M1031" t="inlineStr">
        <is>
          <t>complete</t>
        </is>
      </c>
      <c r="N1031"/>
      <c r="O1031" t="inlineStr">
        <is>
          <t>SDRUN-20261008-102852</t>
        </is>
      </c>
      <c r="P1031" s="3">
        <v>46303.546585648146</v>
      </c>
      <c r="Q1031" t="inlineStr">
        <is>
          <t>SR-001014</t>
        </is>
      </c>
      <c r="R1031"/>
      <c r="S1031" t="inlineStr">
        <is>
          <t>Never Reject a Dragon Princess When Derek humiliates Leah, Cassian steps in and declares, “She is my mate.” 😳🐉 Download ReelShort and search 4933633 🔎 #NeverRejectADragonPrincess #FatedMates #FantasyDrama #ReelShort</t>
        </is>
      </c>
    </row>
    <row r="1032" ht="25.5" customHeight="1">
      <c r="A1032" t="inlineStr">
        <is>
          <t>7690849141433322783</t>
        </is>
      </c>
      <c r="B1032" s="3">
        <v>46298.438888888886</v>
      </c>
      <c r="C1032" t="inlineStr">
        <is>
          <t>hnlinhthng9678</t>
        </is>
      </c>
      <c r="D1032" s="4">
        <v>46303</v>
      </c>
      <c r="E1032" s="3">
        <v>46303.437210648146</v>
      </c>
      <c r="F1032" s="2" t="str">
        <f>=HYPERLINK("https://www.tiktok.com/@hnlinhthng9678/video/7690849141433322783", "https://www.tiktok.com/@hnlinhthng9678/video/7690849141433322783")</f>
        <v>https://www.tiktok.com/@hnlinhthng9678/video/7690849141433322783</v>
      </c>
      <c r="G1032">
        <v>622</v>
      </c>
      <c r="H1032">
        <v>0</v>
      </c>
      <c r="I1032">
        <v>0</v>
      </c>
      <c r="J1032">
        <v>0</v>
      </c>
      <c r="K1032">
        <v>0</v>
      </c>
      <c r="L1032" t="inlineStr">
        <is>
          <t>short-drama</t>
        </is>
      </c>
      <c r="M1032" t="inlineStr">
        <is>
          <t>complete</t>
        </is>
      </c>
      <c r="N1032"/>
      <c r="O1032" t="inlineStr">
        <is>
          <t>SDRUN-20261008-102852</t>
        </is>
      </c>
      <c r="P1032" s="3">
        <v>46303.546585648146</v>
      </c>
      <c r="Q1032" t="inlineStr">
        <is>
          <t>SR-001385</t>
        </is>
      </c>
      <c r="R1032" t="inlineStr">
        <is>
          <t>NeonHlin</t>
        </is>
      </c>
      <c r="S1032" t="inlineStr">
        <is>
          <t>Rejecting My Five Female Mates — EP6 At the Ascension Ceremony, Caine shocks the entire pack by choosing a future none of them expected. 🌟 Continue the story here 👉 Find the full series on “ReelShort” 🔍 Look up “4530464” ✨ #ShortDrama #ReelShort #DramaSeries</t>
        </is>
      </c>
    </row>
    <row r="1033" ht="25.5" customHeight="1">
      <c r="A1033" t="inlineStr">
        <is>
          <t>7691208923621248270</t>
        </is>
      </c>
      <c r="B1033" s="3">
        <v>46298.44861111111</v>
      </c>
      <c r="C1033" t="inlineStr">
        <is>
          <t>miralinaaa10</t>
        </is>
      </c>
      <c r="D1033" s="4">
        <v>46303</v>
      </c>
      <c r="E1033" s="3">
        <v>46303.437210648146</v>
      </c>
      <c r="F1033" s="2" t="str">
        <f>=HYPERLINK("https://www.tiktok.com/@miralinaaa10/video/7691208923621248270", "https://www.tiktok.com/@miralinaaa10/video/7691208923621248270")</f>
        <v>https://www.tiktok.com/@miralinaaa10/video/7691208923621248270</v>
      </c>
      <c r="G1033">
        <v>106</v>
      </c>
      <c r="H1033">
        <v>0</v>
      </c>
      <c r="I1033">
        <v>0</v>
      </c>
      <c r="J1033">
        <v>0</v>
      </c>
      <c r="K1033">
        <v>0</v>
      </c>
      <c r="L1033" t="inlineStr">
        <is>
          <t>short-drama</t>
        </is>
      </c>
      <c r="M1033" t="inlineStr">
        <is>
          <t>complete</t>
        </is>
      </c>
      <c r="N1033"/>
      <c r="O1033" t="inlineStr">
        <is>
          <t>SDRUN-20261008-102852</t>
        </is>
      </c>
      <c r="P1033" s="3">
        <v>46303.546585648146</v>
      </c>
      <c r="Q1033" t="inlineStr">
        <is>
          <t>SR-001427</t>
        </is>
      </c>
      <c r="R1033" t="inlineStr">
        <is>
          <t>miralinaaa10</t>
        </is>
      </c>
      <c r="S1033" t="inlineStr">
        <is>
          <t>Siren's Pact: My Pirate Queen — EP3 They crossed a line they can never uncross. 🌟 Continue the story here 👉 Find the full series on “ReelShort” 🔍 Look up “4960775” ✨ #ReelShort #ShortDrama #SirensPact #PirateQueen</t>
        </is>
      </c>
    </row>
    <row r="1034" ht="25.5" customHeight="1">
      <c r="A1034" t="inlineStr">
        <is>
          <t>7691154170115591437</t>
        </is>
      </c>
      <c r="B1034" s="3">
        <v>46298.59166666667</v>
      </c>
      <c r="C1034" t="inlineStr">
        <is>
          <t>dramaflick00</t>
        </is>
      </c>
      <c r="D1034" s="4">
        <v>46303</v>
      </c>
      <c r="E1034" s="3">
        <v>46303.437210648146</v>
      </c>
      <c r="F1034" s="2" t="str">
        <f>=HYPERLINK("https://www.tiktok.com/@dramaflick00/video/7691154170115591437", "https://www.tiktok.com/@dramaflick00/video/7691154170115591437")</f>
        <v>https://www.tiktok.com/@dramaflick00/video/7691154170115591437</v>
      </c>
      <c r="G1034">
        <v>209</v>
      </c>
      <c r="H1034">
        <v>2</v>
      </c>
      <c r="I1034">
        <v>0</v>
      </c>
      <c r="J1034">
        <v>1</v>
      </c>
      <c r="K1034">
        <v>0</v>
      </c>
      <c r="L1034" t="inlineStr">
        <is>
          <t>short-drama</t>
        </is>
      </c>
      <c r="M1034" t="inlineStr">
        <is>
          <t>complete</t>
        </is>
      </c>
      <c r="N1034"/>
      <c r="O1034" t="inlineStr">
        <is>
          <t>SDRUN-20261008-102852</t>
        </is>
      </c>
      <c r="P1034" s="3">
        <v>46303.546585648146</v>
      </c>
      <c r="Q1034" t="inlineStr">
        <is>
          <t>SR-001554</t>
        </is>
      </c>
      <c r="R1034" t="inlineStr">
        <is>
          <t>dramaflick00</t>
        </is>
      </c>
      <c r="S1034" t="inlineStr">
        <is>
          <t>I Married My Cheating Ex's Uncle — EP1 One choice changes everything. 🌟 Continue the story here 👉 Find the full series on “ReelShort” 🔍 Look up “4966568” ✨ #ReelShort #ShortDrama #CheatingExsUncle #ContractMarriage</t>
        </is>
      </c>
    </row>
    <row r="1035" ht="25.5" customHeight="1">
      <c r="A1035" t="inlineStr">
        <is>
          <t>7691201319482314014</t>
        </is>
      </c>
      <c r="B1035" s="3">
        <v>46298.59375</v>
      </c>
      <c r="C1035" t="inlineStr">
        <is>
          <t>hcngsn5459</t>
        </is>
      </c>
      <c r="D1035" s="4">
        <v>46303</v>
      </c>
      <c r="E1035" s="3">
        <v>46303.437210648146</v>
      </c>
      <c r="F1035" s="2" t="str">
        <f>=HYPERLINK("https://www.tiktok.com/@hcngsn5459/video/7691201319482314014", "https://www.tiktok.com/@hcngsn5459/video/7691201319482314014")</f>
        <v>https://www.tiktok.com/@hcngsn5459/video/7691201319482314014</v>
      </c>
      <c r="G1035">
        <v>292</v>
      </c>
      <c r="H1035">
        <v>1</v>
      </c>
      <c r="I1035">
        <v>0</v>
      </c>
      <c r="J1035">
        <v>0</v>
      </c>
      <c r="K1035">
        <v>0</v>
      </c>
      <c r="L1035" t="inlineStr">
        <is>
          <t>short-drama</t>
        </is>
      </c>
      <c r="M1035" t="inlineStr">
        <is>
          <t>complete</t>
        </is>
      </c>
      <c r="N1035"/>
      <c r="O1035" t="inlineStr">
        <is>
          <t>SDRUN-20261008-102852</t>
        </is>
      </c>
      <c r="P1035" s="3">
        <v>46303.546585648146</v>
      </c>
      <c r="Q1035" t="inlineStr">
        <is>
          <t>SR-001097</t>
        </is>
      </c>
      <c r="R1035"/>
      <c r="S1035" t="inlineStr">
        <is>
          <t>I Married My Cheating Ex’s Uncle When Julian and the Sterling elder try to take the AI key, Victor steps in and wipes Julian’s fortune in front of the family. 📱 Open ReelShort and search code [4958204] for this drama. #Drama #ShortDrama #ReelShort #BillionaireDrama #Revenge</t>
        </is>
      </c>
    </row>
    <row r="1036" ht="25.5" customHeight="1">
      <c r="A1036" t="inlineStr">
        <is>
          <t>7691201904566668574</t>
        </is>
      </c>
      <c r="B1036" s="3">
        <v>46298.7625</v>
      </c>
      <c r="C1036" t="inlineStr">
        <is>
          <t>hcngsn5459</t>
        </is>
      </c>
      <c r="D1036" s="4">
        <v>46303</v>
      </c>
      <c r="E1036" s="3">
        <v>46303.437210648146</v>
      </c>
      <c r="F1036" s="2" t="str">
        <f>=HYPERLINK("https://www.tiktok.com/@hcngsn5459/video/7691201904566668574", "https://www.tiktok.com/@hcngsn5459/video/7691201904566668574")</f>
        <v>https://www.tiktok.com/@hcngsn5459/video/7691201904566668574</v>
      </c>
      <c r="G1036">
        <v>136</v>
      </c>
      <c r="H1036">
        <v>4</v>
      </c>
      <c r="I1036">
        <v>0</v>
      </c>
      <c r="J1036">
        <v>2</v>
      </c>
      <c r="K1036">
        <v>0</v>
      </c>
      <c r="L1036" t="inlineStr">
        <is>
          <t>short-drama</t>
        </is>
      </c>
      <c r="M1036" t="inlineStr">
        <is>
          <t>complete</t>
        </is>
      </c>
      <c r="N1036"/>
      <c r="O1036" t="inlineStr">
        <is>
          <t>SDRUN-20261008-102852</t>
        </is>
      </c>
      <c r="P1036" s="3">
        <v>46303.546585648146</v>
      </c>
      <c r="Q1036" t="inlineStr">
        <is>
          <t>SR-001098</t>
        </is>
      </c>
      <c r="R1036"/>
      <c r="S1036" t="inlineStr">
        <is>
          <t>I Married My Cheating Ex’s Uncle As Arya and Victor fight off a military-grade cyberattack, a new accusation threatens to destroy her family name. 🌟 Find it on ReelShort: enter [4958204] in search. #Drama #ShortDrama #ReelShort #TechThriller #RevengeDrama</t>
        </is>
      </c>
    </row>
    <row r="1037" ht="25.5" customHeight="1">
      <c r="A1037" t="inlineStr">
        <is>
          <t>7691154323325144334</t>
        </is>
      </c>
      <c r="B1037" s="3">
        <v>46298.76458333333</v>
      </c>
      <c r="C1037" t="inlineStr">
        <is>
          <t>dramaflick00</t>
        </is>
      </c>
      <c r="D1037" s="4">
        <v>46303</v>
      </c>
      <c r="E1037" s="3">
        <v>46303.437210648146</v>
      </c>
      <c r="F1037" s="2" t="str">
        <f>=HYPERLINK("https://www.tiktok.com/@dramaflick00/video/7691154323325144334", "https://www.tiktok.com/@dramaflick00/video/7691154323325144334")</f>
        <v>https://www.tiktok.com/@dramaflick00/video/7691154323325144334</v>
      </c>
      <c r="G1037">
        <v>47</v>
      </c>
      <c r="H1037">
        <v>0</v>
      </c>
      <c r="I1037">
        <v>0</v>
      </c>
      <c r="J1037">
        <v>0</v>
      </c>
      <c r="K1037">
        <v>0</v>
      </c>
      <c r="L1037" t="inlineStr">
        <is>
          <t>short-drama</t>
        </is>
      </c>
      <c r="M1037" t="inlineStr">
        <is>
          <t>complete</t>
        </is>
      </c>
      <c r="N1037"/>
      <c r="O1037" t="inlineStr">
        <is>
          <t>SDRUN-20261008-102852</t>
        </is>
      </c>
      <c r="P1037" s="3">
        <v>46303.546585648146</v>
      </c>
      <c r="Q1037" t="inlineStr">
        <is>
          <t>SR-001555</t>
        </is>
      </c>
      <c r="R1037" t="inlineStr">
        <is>
          <t>dramaflick00</t>
        </is>
      </c>
      <c r="S1037" t="inlineStr">
        <is>
          <t>I Married My Cheating Ex's Uncle — EP2 The truth was hiding in plain sight. 🌟 Continue the story here 👉 Find the full series on “ReelShort” 🔍 Look up “4966568” ✨ #ReelShort #ShortDrama #CheatingExsUncle #ContractMarriage</t>
        </is>
      </c>
    </row>
    <row r="1038" ht="25.5" customHeight="1">
      <c r="A1038" t="inlineStr">
        <is>
          <t>7691230188629249293</t>
        </is>
      </c>
      <c r="B1038" s="3">
        <v>46298.79791666667</v>
      </c>
      <c r="C1038" t="inlineStr">
        <is>
          <t>gaylenepowers350</t>
        </is>
      </c>
      <c r="D1038" s="4">
        <v>46303</v>
      </c>
      <c r="E1038" s="3">
        <v>46303.437210648146</v>
      </c>
      <c r="F1038" s="2" t="str">
        <f>=HYPERLINK("https://www.tiktok.com/@gaylenepowers350/video/7691230188629249293", "https://www.tiktok.com/@gaylenepowers350/video/7691230188629249293")</f>
        <v>https://www.tiktok.com/@gaylenepowers350/video/7691230188629249293</v>
      </c>
      <c r="G1038">
        <v>758</v>
      </c>
      <c r="H1038">
        <v>25</v>
      </c>
      <c r="I1038">
        <v>0</v>
      </c>
      <c r="J1038">
        <v>3</v>
      </c>
      <c r="K1038">
        <v>0</v>
      </c>
      <c r="L1038" t="inlineStr">
        <is>
          <t>short-drama</t>
        </is>
      </c>
      <c r="M1038" t="inlineStr">
        <is>
          <t>complete</t>
        </is>
      </c>
      <c r="N1038"/>
      <c r="O1038" t="inlineStr">
        <is>
          <t>SDRUN-20261008-102852</t>
        </is>
      </c>
      <c r="P1038" s="3">
        <v>46303.546585648146</v>
      </c>
      <c r="Q1038" t="inlineStr">
        <is>
          <t>SR-001066</t>
        </is>
      </c>
      <c r="R1038"/>
      <c r="S1038" t="inlineStr">
        <is>
          <t>Mommy, I Found a Brother! Daisy finds a missing boy and refuses to leave him alone. Could he be the brother she’s been searching for? 🧒 ✨ Download ReelShort. Copy code 4966296 and search it. #MissingChild #SiblingBond #FamilyMystery #ShortDrama</t>
        </is>
      </c>
    </row>
    <row r="1039" ht="25.5" customHeight="1">
      <c r="A1039" t="inlineStr">
        <is>
          <t>7691249554359864589</t>
        </is>
      </c>
      <c r="B1039" s="3">
        <v>46298.805555555555</v>
      </c>
      <c r="C1039" t="inlineStr">
        <is>
          <t>dramadetour0</t>
        </is>
      </c>
      <c r="D1039" s="4">
        <v>46303</v>
      </c>
      <c r="E1039" s="3">
        <v>46303.437210648146</v>
      </c>
      <c r="F1039" s="2" t="str">
        <f>=HYPERLINK("https://www.tiktok.com/@dramadetour0/video/7691249554359864589", "https://www.tiktok.com/@dramadetour0/video/7691249554359864589")</f>
        <v>https://www.tiktok.com/@dramadetour0/video/7691249554359864589</v>
      </c>
      <c r="G1039">
        <v>382</v>
      </c>
      <c r="H1039">
        <v>7</v>
      </c>
      <c r="I1039">
        <v>0</v>
      </c>
      <c r="J1039">
        <v>3</v>
      </c>
      <c r="K1039">
        <v>1</v>
      </c>
      <c r="L1039" t="inlineStr">
        <is>
          <t>short-drama</t>
        </is>
      </c>
      <c r="M1039" t="inlineStr">
        <is>
          <t>complete</t>
        </is>
      </c>
      <c r="N1039"/>
      <c r="O1039" t="inlineStr">
        <is>
          <t>SDRUN-20261008-102852</t>
        </is>
      </c>
      <c r="P1039" s="3">
        <v>46303.546585648146</v>
      </c>
      <c r="Q1039" t="inlineStr">
        <is>
          <t>SR-000972</t>
        </is>
      </c>
      <c r="R1039" t="inlineStr">
        <is>
          <t>dramadetour0</t>
        </is>
      </c>
      <c r="S1039" t="inlineStr">
        <is>
          <t>Accidentally His: The Dragon King Won't Let Go — She needs money to save her child. Her own family shuts the door in her face. 🎬 Full episode link in bio 🔎 Or search for 4978153 in the ReelShort app. #drama #shortdrama #dramaseries #FamilyBetrayal #ProtectiveMother</t>
        </is>
      </c>
    </row>
    <row r="1040" ht="25.5" customHeight="1">
      <c r="A1040" t="inlineStr">
        <is>
          <t>7690886139523222814</t>
        </is>
      </c>
      <c r="B1040" s="3">
        <v>46298.81805555556</v>
      </c>
      <c r="C1040" t="inlineStr">
        <is>
          <t>qqfqvkxrybkjkjnp20</t>
        </is>
      </c>
      <c r="D1040" s="4">
        <v>46303</v>
      </c>
      <c r="E1040" s="3">
        <v>46303.437210648146</v>
      </c>
      <c r="F1040" s="2" t="str">
        <f>=HYPERLINK("https://www.tiktok.com/@qqfqvkxrybkjkjnp20/video/7690886139523222814", "https://www.tiktok.com/@qqfqvkxrybkjkjnp20/video/7690886139523222814")</f>
        <v>https://www.tiktok.com/@qqfqvkxrybkjkjnp20/video/7690886139523222814</v>
      </c>
      <c r="G1040">
        <v>527</v>
      </c>
      <c r="H1040">
        <v>1</v>
      </c>
      <c r="I1040">
        <v>0</v>
      </c>
      <c r="J1040">
        <v>0</v>
      </c>
      <c r="K1040">
        <v>1</v>
      </c>
      <c r="L1040" t="inlineStr">
        <is>
          <t>short-drama</t>
        </is>
      </c>
      <c r="M1040" t="inlineStr">
        <is>
          <t>complete</t>
        </is>
      </c>
      <c r="N1040"/>
      <c r="O1040" t="inlineStr">
        <is>
          <t>SDRUN-20261008-102852</t>
        </is>
      </c>
      <c r="P1040" s="3">
        <v>46303.546585648146</v>
      </c>
      <c r="Q1040" t="inlineStr">
        <is>
          <t>SR-001144</t>
        </is>
      </c>
      <c r="R1040" t="inlineStr">
        <is>
          <t>Velvet Temptations</t>
        </is>
      </c>
      <c r="S1040" t="inlineStr">
        <is>
          <t>Part 1 | From Omega's Prey to Luna Queen — She Returned Pregnant to the Pack That Humiliated Her At a reunion, Emma's old bully revives a private humiliation, but Emma refuses to shrink and reveals she is blood-bonded and carrying pups. ✨ Download the ReelShort app. 👉 Copy the code [4959091] and search it. #Drama #AIDrama #ShortDrama #WerewolfDrama #RevengeRomance</t>
        </is>
      </c>
    </row>
    <row r="1041" ht="25.5" customHeight="1">
      <c r="A1041" t="inlineStr">
        <is>
          <t>7690886165402094861</t>
        </is>
      </c>
      <c r="B1041" s="3">
        <v>46298.83819444444</v>
      </c>
      <c r="C1041" t="inlineStr">
        <is>
          <t>nobleltcpnj</t>
        </is>
      </c>
      <c r="D1041" s="4">
        <v>46303</v>
      </c>
      <c r="E1041" s="3">
        <v>46303.437210648146</v>
      </c>
      <c r="F1041" s="2" t="str">
        <f>=HYPERLINK("https://www.tiktok.com/@nobleltcpnj/video/7690886165402094861", "https://www.tiktok.com/@nobleltcpnj/video/7690886165402094861")</f>
        <v>https://www.tiktok.com/@nobleltcpnj/video/7690886165402094861</v>
      </c>
      <c r="G1041">
        <v>1532</v>
      </c>
      <c r="H1041">
        <v>22</v>
      </c>
      <c r="I1041">
        <v>0</v>
      </c>
      <c r="J1041">
        <v>9</v>
      </c>
      <c r="K1041">
        <v>0</v>
      </c>
      <c r="L1041" t="inlineStr">
        <is>
          <t>short-drama</t>
        </is>
      </c>
      <c r="M1041" t="inlineStr">
        <is>
          <t>complete</t>
        </is>
      </c>
      <c r="N1041"/>
      <c r="O1041" t="inlineStr">
        <is>
          <t>SDRUN-20261008-102852</t>
        </is>
      </c>
      <c r="P1041" s="3">
        <v>46303.546585648146</v>
      </c>
      <c r="Q1041" t="inlineStr">
        <is>
          <t>SR-001122</t>
        </is>
      </c>
      <c r="R1041" t="inlineStr">
        <is>
          <t>Mouse glue trap</t>
        </is>
      </c>
      <c r="S1041" t="inlineStr">
        <is>
          <t>Part 1 | Rejected Bride, Reborn Dragon Queen — Her Mate Killed Their Son Then Crushed Her Heart Elara watches her mate murder their newborn and kill her, only to awaken years earlier at the royal bride choosing with a chance to change fate. ✨ Download the ReelShort app. 👉 Copy the code [4959899] and search it. #Drama #AIDrama #ShortDrama #DragonRomance #RebirthDrama</t>
        </is>
      </c>
    </row>
    <row r="1042" ht="25.5" customHeight="1">
      <c r="A1042" t="inlineStr">
        <is>
          <t>7690890091509730573</t>
        </is>
      </c>
      <c r="B1042" s="3">
        <v>46298.84097222222</v>
      </c>
      <c r="C1042" t="inlineStr">
        <is>
          <t>mochiclips55</t>
        </is>
      </c>
      <c r="D1042" s="4">
        <v>46303</v>
      </c>
      <c r="E1042" s="3">
        <v>46303.437210648146</v>
      </c>
      <c r="F1042" s="2" t="str">
        <f>=HYPERLINK("https://www.tiktok.com/@mochiclips55/video/7690890091509730573", "https://www.tiktok.com/@mochiclips55/video/7690890091509730573")</f>
        <v>https://www.tiktok.com/@mochiclips55/video/7690890091509730573</v>
      </c>
      <c r="G1042">
        <v>149</v>
      </c>
      <c r="H1042">
        <v>4</v>
      </c>
      <c r="I1042">
        <v>1</v>
      </c>
      <c r="J1042">
        <v>1</v>
      </c>
      <c r="K1042">
        <v>0</v>
      </c>
      <c r="L1042" t="inlineStr">
        <is>
          <t>short-drama</t>
        </is>
      </c>
      <c r="M1042" t="inlineStr">
        <is>
          <t>complete</t>
        </is>
      </c>
      <c r="N1042"/>
      <c r="O1042" t="inlineStr">
        <is>
          <t>SDRUN-20261008-102852</t>
        </is>
      </c>
      <c r="P1042" s="3">
        <v>46303.546585648146</v>
      </c>
      <c r="Q1042" t="inlineStr">
        <is>
          <t>SR-001404</t>
        </is>
      </c>
      <c r="R1042" t="inlineStr">
        <is>
          <t>mochiclips55</t>
        </is>
      </c>
      <c r="S1042" t="inlineStr">
        <is>
          <t>Private Tutoring — EP4 A playful lesson gets dangerously intimate when the tutor decides to prove who is in control. 🌟 Continue the story here 👉 Find the full series on “ReelShort” 🔍 Look up “4825222” ✨ #BLDrama #ReelShort #DramaSeries</t>
        </is>
      </c>
    </row>
    <row r="1043" ht="25.5" customHeight="1">
      <c r="A1043" t="inlineStr">
        <is>
          <t>7690848328300498190</t>
        </is>
      </c>
      <c r="B1043" s="3">
        <v>46298.84583333333</v>
      </c>
      <c r="C1043" t="inlineStr">
        <is>
          <t>ngphnggiang40</t>
        </is>
      </c>
      <c r="D1043" s="4">
        <v>46303</v>
      </c>
      <c r="E1043" s="3">
        <v>46303.437210648146</v>
      </c>
      <c r="F1043" s="2" t="str">
        <f>=HYPERLINK("https://www.tiktok.com/@ngphnggiang40/video/7690848328300498190", "https://www.tiktok.com/@ngphnggiang40/video/7690848328300498190")</f>
        <v>https://www.tiktok.com/@ngphnggiang40/video/7690848328300498190</v>
      </c>
      <c r="G1043">
        <v>156</v>
      </c>
      <c r="H1043">
        <v>3</v>
      </c>
      <c r="I1043">
        <v>0</v>
      </c>
      <c r="J1043">
        <v>1</v>
      </c>
      <c r="K1043">
        <v>0</v>
      </c>
      <c r="L1043" t="inlineStr">
        <is>
          <t>short-drama</t>
        </is>
      </c>
      <c r="M1043" t="inlineStr">
        <is>
          <t>complete</t>
        </is>
      </c>
      <c r="N1043"/>
      <c r="O1043" t="inlineStr">
        <is>
          <t>SDRUN-20261008-102852</t>
        </is>
      </c>
      <c r="P1043" s="3">
        <v>46303.546585648146</v>
      </c>
      <c r="Q1043" t="inlineStr">
        <is>
          <t>SR-001039</t>
        </is>
      </c>
      <c r="R1043" t="inlineStr">
        <is>
          <t>VoidFaic</t>
        </is>
      </c>
      <c r="S1043" t="inlineStr">
        <is>
          <t>Part 1 | Campus Saga Superpower Teen Mia lures Brian into a humiliating prom-night trap, then his classmates post the footage and target the only keepsake his father left him. ✨ Download the ReelShort app. 👉 Copy the code [4929050] and search it. #Drama #AIDrama #ShortDrama #CampusDrama #SuperpowerDrama</t>
        </is>
      </c>
    </row>
    <row r="1044" ht="25.5" customHeight="1">
      <c r="A1044" t="inlineStr">
        <is>
          <t>7691250431330176270</t>
        </is>
      </c>
      <c r="B1044" s="3">
        <v>46298.85208333333</v>
      </c>
      <c r="C1044" t="inlineStr">
        <is>
          <t>apdt6w97o2pk</t>
        </is>
      </c>
      <c r="D1044" s="4">
        <v>46303</v>
      </c>
      <c r="E1044" s="3">
        <v>46303.773518518516</v>
      </c>
      <c r="F1044" s="2" t="str">
        <f>=HYPERLINK("https://www.tiktok.com/@apdt6w97o2pk/video/7691250431330176270", "https://www.tiktok.com/@apdt6w97o2pk/video/7691250431330176270")</f>
        <v>https://www.tiktok.com/@apdt6w97o2pk/video/7691250431330176270</v>
      </c>
      <c r="G1044">
        <v>140</v>
      </c>
      <c r="H1044">
        <v>1</v>
      </c>
      <c r="I1044">
        <v>0</v>
      </c>
      <c r="J1044">
        <v>2</v>
      </c>
      <c r="K1044">
        <v>0</v>
      </c>
      <c r="L1044" t="inlineStr">
        <is>
          <t>short-drama</t>
        </is>
      </c>
      <c r="M1044" t="inlineStr">
        <is>
          <t>complete</t>
        </is>
      </c>
      <c r="N1044"/>
      <c r="O1044" t="inlineStr">
        <is>
          <t>e8723e7c-3d74-4646-9e84-53ccfd1ab294</t>
        </is>
      </c>
      <c r="P1044" s="3">
        <v>46303.775625</v>
      </c>
      <c r="Q1044" t="inlineStr">
        <is>
          <t>SR-001192</t>
        </is>
      </c>
      <c r="R1044"/>
      <c r="S1044" t="inlineStr">
        <is>
          <t>Offered to the triplet Alpha Just as the three lords arrive, her injury puts her sister at risk. 💔 ✨ Download ReelShort. Copy code 4964132 and search it. #ProtectiveSister #TripletAlphas #FamilyDrama #ShortDrama</t>
        </is>
      </c>
    </row>
    <row r="1045" ht="25.5" customHeight="1">
      <c r="A1045" t="inlineStr">
        <is>
          <t>7690833330090167566</t>
        </is>
      </c>
      <c r="B1045" s="3">
        <v>46298.854166666664</v>
      </c>
      <c r="C1045" t="inlineStr">
        <is>
          <t>dramaexpedition</t>
        </is>
      </c>
      <c r="D1045" s="4">
        <v>46303</v>
      </c>
      <c r="E1045" s="3">
        <v>46303.437210648146</v>
      </c>
      <c r="F1045" s="2" t="str">
        <f>=HYPERLINK("https://www.tiktok.com/@dramaexpedition/video/7690833330090167566", "https://www.tiktok.com/@dramaexpedition/video/7690833330090167566")</f>
        <v>https://www.tiktok.com/@dramaexpedition/video/7690833330090167566</v>
      </c>
      <c r="G1045">
        <v>117</v>
      </c>
      <c r="H1045">
        <v>0</v>
      </c>
      <c r="I1045">
        <v>0</v>
      </c>
      <c r="J1045">
        <v>0</v>
      </c>
      <c r="K1045">
        <v>0</v>
      </c>
      <c r="L1045" t="inlineStr">
        <is>
          <t>short-drama</t>
        </is>
      </c>
      <c r="M1045" t="inlineStr">
        <is>
          <t>complete</t>
        </is>
      </c>
      <c r="N1045"/>
      <c r="O1045" t="inlineStr">
        <is>
          <t>SDRUN-20261008-102852</t>
        </is>
      </c>
      <c r="P1045" s="3">
        <v>46303.546585648146</v>
      </c>
      <c r="Q1045" t="inlineStr">
        <is>
          <t>SR-000852</t>
        </is>
      </c>
      <c r="R1045" t="inlineStr">
        <is>
          <t>dramaexpedition</t>
        </is>
      </c>
      <c r="S1045" t="inlineStr">
        <is>
          <t>part 1 | LadyAid: From Dumped Pauper to Tycoon His girlfriend dismisses him as a delivery driver before the LadyAid system activates. Watch on ReelShort. Search code 4931563. https://reelslink.com/cps/bOncrZ #drama #shortdrama #aidrama #revengedrama #fyp</t>
        </is>
      </c>
    </row>
    <row r="1046" ht="25.5" customHeight="1">
      <c r="A1046" t="inlineStr">
        <is>
          <t>7690872933589208334</t>
        </is>
      </c>
      <c r="B1046" s="3">
        <v>46298.864583333336</v>
      </c>
      <c r="C1046" t="inlineStr">
        <is>
          <t>sofiblmoments</t>
        </is>
      </c>
      <c r="D1046" s="4">
        <v>46303</v>
      </c>
      <c r="E1046" s="3">
        <v>46303.437210648146</v>
      </c>
      <c r="F1046" s="2" t="str">
        <f>=HYPERLINK("https://www.tiktok.com/@sofiblmoments/video/7690872933589208334", "https://www.tiktok.com/@sofiblmoments/video/7690872933589208334")</f>
        <v>https://www.tiktok.com/@sofiblmoments/video/7690872933589208334</v>
      </c>
      <c r="G1046">
        <v>95</v>
      </c>
      <c r="H1046">
        <v>1</v>
      </c>
      <c r="I1046">
        <v>0</v>
      </c>
      <c r="J1046">
        <v>0</v>
      </c>
      <c r="K1046">
        <v>0</v>
      </c>
      <c r="L1046" t="inlineStr">
        <is>
          <t>short-drama</t>
        </is>
      </c>
      <c r="M1046" t="inlineStr">
        <is>
          <t>complete</t>
        </is>
      </c>
      <c r="N1046"/>
      <c r="O1046" t="inlineStr">
        <is>
          <t>SDRUN-20261008-102852</t>
        </is>
      </c>
      <c r="P1046" s="3">
        <v>46303.546585648146</v>
      </c>
      <c r="Q1046" t="inlineStr">
        <is>
          <t>SR-001482</t>
        </is>
      </c>
      <c r="R1046" t="inlineStr">
        <is>
          <t>sofiblmoments</t>
        </is>
      </c>
      <c r="S1046" t="inlineStr">
        <is>
          <t>Altarboy — EP4 He mocks the priest’s vows until one forbidden confession changes the tension inside the church. 🌟 Continue the story here 👉 Find the full series on “ReelShort” 🔍 Look up “4676159” ✨ #BLDrama #ReelShort #DramaSeries</t>
        </is>
      </c>
    </row>
    <row r="1047" ht="25.5" customHeight="1">
      <c r="A1047" t="inlineStr">
        <is>
          <t>7691225904260910349</t>
        </is>
      </c>
      <c r="B1047" s="3">
        <v>46298.86666666667</v>
      </c>
      <c r="C1047" t="inlineStr">
        <is>
          <t>dramavault163</t>
        </is>
      </c>
      <c r="D1047" s="4">
        <v>46303</v>
      </c>
      <c r="E1047" s="3">
        <v>46303.437210648146</v>
      </c>
      <c r="F1047" s="2" t="str">
        <f>=HYPERLINK("https://www.tiktok.com/@dramavault163/video/7691225904260910349", "https://www.tiktok.com/@dramavault163/video/7691225904260910349")</f>
        <v>https://www.tiktok.com/@dramavault163/video/7691225904260910349</v>
      </c>
      <c r="G1047">
        <v>1776</v>
      </c>
      <c r="H1047">
        <v>6</v>
      </c>
      <c r="I1047">
        <v>0</v>
      </c>
      <c r="J1047">
        <v>2</v>
      </c>
      <c r="K1047">
        <v>0</v>
      </c>
      <c r="L1047" t="inlineStr">
        <is>
          <t>short-drama</t>
        </is>
      </c>
      <c r="M1047" t="inlineStr">
        <is>
          <t>complete</t>
        </is>
      </c>
      <c r="N1047"/>
      <c r="O1047" t="inlineStr">
        <is>
          <t>SDRUN-20261008-102852</t>
        </is>
      </c>
      <c r="P1047" s="3">
        <v>46303.546585648146</v>
      </c>
      <c r="Q1047" t="inlineStr">
        <is>
          <t>SR-001335</t>
        </is>
      </c>
      <c r="R1047" t="inlineStr">
        <is>
          <t>dramavault163</t>
        </is>
      </c>
      <c r="S1047" t="inlineStr">
        <is>
          <t>Five Keys, One Hidden King — EP1 They mocked the gardener, unaware he rules five nations. 👑 🌟 Continue the story here 👉 Find the full series on “ReelShort” 🔍 Look up “4981992” ✨ #ReelShort #ShortDrama #FiveKeysOneHiddenKing #HiddenIdentity #RevengeDrama</t>
        </is>
      </c>
    </row>
    <row r="1048" ht="25.5" customHeight="1">
      <c r="A1048" t="inlineStr">
        <is>
          <t>7690918696151272735</t>
        </is>
      </c>
      <c r="B1048" s="3">
        <v>46298.87430555555</v>
      </c>
      <c r="C1048" t="inlineStr">
        <is>
          <t>jolienqaq</t>
        </is>
      </c>
      <c r="D1048" s="4">
        <v>46303</v>
      </c>
      <c r="E1048" s="3">
        <v>46303.437210648146</v>
      </c>
      <c r="F1048" s="2" t="str">
        <f>=HYPERLINK("https://www.tiktok.com/@jolienqaq/video/7690918696151272735", "https://www.tiktok.com/@jolienqaq/video/7690918696151272735")</f>
        <v>https://www.tiktok.com/@jolienqaq/video/7690918696151272735</v>
      </c>
      <c r="G1048">
        <v>714</v>
      </c>
      <c r="H1048">
        <v>23</v>
      </c>
      <c r="I1048">
        <v>0</v>
      </c>
      <c r="J1048">
        <v>8</v>
      </c>
      <c r="K1048">
        <v>1</v>
      </c>
      <c r="L1048" t="inlineStr">
        <is>
          <t>short-drama</t>
        </is>
      </c>
      <c r="M1048" t="inlineStr">
        <is>
          <t>complete</t>
        </is>
      </c>
      <c r="N1048"/>
      <c r="O1048" t="inlineStr">
        <is>
          <t>SDRUN-20261008-102852</t>
        </is>
      </c>
      <c r="P1048" s="3">
        <v>46303.546585648146</v>
      </c>
      <c r="Q1048" t="inlineStr">
        <is>
          <t>SR-000896</t>
        </is>
      </c>
      <c r="R1048" t="inlineStr">
        <is>
          <t>jolienqaq</t>
        </is>
      </c>
      <c r="S1048" t="inlineStr">
        <is>
          <t>Part 4 | Seduced by My Boyfriend’s Uncle His boyfriend lied about the party. Standing beside the uncle makes the truth even harder to ignore. 🥀 Full series link in bio. ✨ Download the ReelShort app. 👉 Copy the code 4961635 and search it. #SeducedByMyBoyfriendsUncle #BLDrama #ForbiddenRomance #ReelShort</t>
        </is>
      </c>
    </row>
    <row r="1049" ht="25.5" customHeight="1">
      <c r="A1049" t="inlineStr">
        <is>
          <t>7691222090661252365</t>
        </is>
      </c>
      <c r="B1049" s="3">
        <v>46298.94305555556</v>
      </c>
      <c r="C1049" t="inlineStr">
        <is>
          <t>amariari11</t>
        </is>
      </c>
      <c r="D1049" s="4">
        <v>46303</v>
      </c>
      <c r="E1049" s="3">
        <v>46303.437210648146</v>
      </c>
      <c r="F1049" s="2" t="str">
        <f>=HYPERLINK("https://www.tiktok.com/@amariari11/video/7691222090661252365", "https://www.tiktok.com/@amariari11/video/7691222090661252365")</f>
        <v>https://www.tiktok.com/@amariari11/video/7691222090661252365</v>
      </c>
      <c r="G1049">
        <v>552</v>
      </c>
      <c r="H1049">
        <v>3</v>
      </c>
      <c r="I1049">
        <v>0</v>
      </c>
      <c r="J1049">
        <v>0</v>
      </c>
      <c r="K1049">
        <v>0</v>
      </c>
      <c r="L1049" t="inlineStr">
        <is>
          <t>short-drama</t>
        </is>
      </c>
      <c r="M1049" t="inlineStr">
        <is>
          <t>complete</t>
        </is>
      </c>
      <c r="N1049"/>
      <c r="O1049" t="inlineStr">
        <is>
          <t>SDRUN-20261008-102852</t>
        </is>
      </c>
      <c r="P1049" s="3">
        <v>46303.546585648146</v>
      </c>
      <c r="Q1049" t="inlineStr">
        <is>
          <t>SR-001254</t>
        </is>
      </c>
      <c r="R1049"/>
      <c r="S1049" t="inlineStr">
        <is>
          <t>Cursed Alpha’s Fated Luna She finally confronts him about the curse, and his answer could change their bond forever. 🌙 ✨ Download ReelShort. Copy code 4964156 and search it. #CurseRevealed #FatedMates #CursedAlpha #ShortDrama</t>
        </is>
      </c>
    </row>
    <row r="1050" ht="25.5" customHeight="1">
      <c r="A1050" t="inlineStr">
        <is>
          <t>7691163895691513118</t>
        </is>
      </c>
      <c r="B1050" s="3">
        <v>46298.95208333333</v>
      </c>
      <c r="C1050" t="inlineStr">
        <is>
          <t>felicitypatterson67</t>
        </is>
      </c>
      <c r="D1050" s="4">
        <v>46303</v>
      </c>
      <c r="E1050" s="3">
        <v>46303.437210648146</v>
      </c>
      <c r="F1050" s="2" t="str">
        <f>=HYPERLINK("https://www.tiktok.com/@felicitypatterson67/video/7691163895691513118", "https://www.tiktok.com/@felicitypatterson67/video/7691163895691513118")</f>
        <v>https://www.tiktok.com/@felicitypatterson67/video/7691163895691513118</v>
      </c>
      <c r="G1050">
        <v>122</v>
      </c>
      <c r="H1050">
        <v>1</v>
      </c>
      <c r="I1050">
        <v>0</v>
      </c>
      <c r="J1050">
        <v>0</v>
      </c>
      <c r="K1050">
        <v>0</v>
      </c>
      <c r="L1050" t="inlineStr">
        <is>
          <t>short-drama</t>
        </is>
      </c>
      <c r="M1050" t="inlineStr">
        <is>
          <t>complete</t>
        </is>
      </c>
      <c r="N1050"/>
      <c r="O1050" t="inlineStr">
        <is>
          <t>SDRUN-20261008-102852</t>
        </is>
      </c>
      <c r="P1050" s="3">
        <v>46303.546585648146</v>
      </c>
      <c r="Q1050" t="inlineStr">
        <is>
          <t>SR-001218</t>
        </is>
      </c>
      <c r="R1050"/>
      <c r="S1050" t="inlineStr">
        <is>
          <t>The Unchaste Charge: Plaything of My Husband’s Godfather With her husband threatening to brand her an adulteress, Elena turns to his powerful godfather as her only way out. ✨ Search [4958265] in ReelShort to watch. #Drama #ShortDrama #ReelShort #ForbiddenRomance #RevengeDrama</t>
        </is>
      </c>
    </row>
    <row r="1051" ht="25.5" customHeight="1">
      <c r="A1051" t="inlineStr">
        <is>
          <t>7690898456709369119</t>
        </is>
      </c>
      <c r="B1051" s="3">
        <v>46298.96666666667</v>
      </c>
      <c r="C1051" t="inlineStr">
        <is>
          <t>magnoliaisabella64</t>
        </is>
      </c>
      <c r="D1051" s="4">
        <v>46303</v>
      </c>
      <c r="E1051" s="3">
        <v>46303.437210648146</v>
      </c>
      <c r="F1051" s="2" t="str">
        <f>=HYPERLINK("https://www.tiktok.com/@magnoliaisabella64/video/7690898456709369119", "https://www.tiktok.com/@magnoliaisabella64/video/7690898456709369119")</f>
        <v>https://www.tiktok.com/@magnoliaisabella64/video/7690898456709369119</v>
      </c>
      <c r="G1051">
        <v>43900</v>
      </c>
      <c r="H1051">
        <v>2195</v>
      </c>
      <c r="I1051">
        <v>17</v>
      </c>
      <c r="J1051">
        <v>1073</v>
      </c>
      <c r="K1051">
        <v>109</v>
      </c>
      <c r="L1051" t="inlineStr">
        <is>
          <t>short-drama</t>
        </is>
      </c>
      <c r="M1051" t="inlineStr">
        <is>
          <t>complete</t>
        </is>
      </c>
      <c r="N1051"/>
      <c r="O1051" t="inlineStr">
        <is>
          <t>SDRUN-20261008-102852</t>
        </is>
      </c>
      <c r="P1051" s="3">
        <v>46303.546585648146</v>
      </c>
      <c r="Q1051" t="inlineStr">
        <is>
          <t>SR-001168</t>
        </is>
      </c>
      <c r="R1051" t="inlineStr">
        <is>
          <t>Pretty Boy Problems</t>
        </is>
      </c>
      <c r="S1051" t="inlineStr">
        <is>
          <t>Part 1 | The White Snake Wants My Baby Noah thinks the giant black python is bullying him, but every bite, touch, and jealous outburst may mean something very different. ✨ Download the ReelShort app. 👉 Copy the code [4957012] and search it. #Drama #AIDrama #ShortDrama #SnakeRomance #FantasyLove</t>
        </is>
      </c>
    </row>
    <row r="1052" ht="25.5" customHeight="1">
      <c r="A1052" t="inlineStr">
        <is>
          <t>7691219670166195487</t>
        </is>
      </c>
      <c r="B1052" s="3">
        <v>46298.970138888886</v>
      </c>
      <c r="C1052" t="inlineStr">
        <is>
          <t>plottwistclips11</t>
        </is>
      </c>
      <c r="D1052" s="4">
        <v>46303</v>
      </c>
      <c r="E1052" s="3">
        <v>46303.437210648146</v>
      </c>
      <c r="F1052" s="2" t="str">
        <f>=HYPERLINK("https://www.tiktok.com/@plottwistclips11/video/7691219670166195487", "https://www.tiktok.com/@plottwistclips11/video/7691219670166195487")</f>
        <v>https://www.tiktok.com/@plottwistclips11/video/7691219670166195487</v>
      </c>
      <c r="G1052">
        <v>6285</v>
      </c>
      <c r="H1052">
        <v>19</v>
      </c>
      <c r="I1052">
        <v>2</v>
      </c>
      <c r="J1052">
        <v>13</v>
      </c>
      <c r="K1052">
        <v>1</v>
      </c>
      <c r="L1052" t="inlineStr">
        <is>
          <t>short-drama</t>
        </is>
      </c>
      <c r="M1052" t="inlineStr">
        <is>
          <t>complete</t>
        </is>
      </c>
      <c r="N1052"/>
      <c r="O1052" t="inlineStr">
        <is>
          <t>SDRUN-20261008-102852</t>
        </is>
      </c>
      <c r="P1052" s="3">
        <v>46303.546585648146</v>
      </c>
      <c r="Q1052" t="inlineStr">
        <is>
          <t>SR-001302</t>
        </is>
      </c>
      <c r="R1052" t="inlineStr">
        <is>
          <t>plottwistclips11</t>
        </is>
      </c>
      <c r="S1052" t="inlineStr">
        <is>
          <t>The Alpha and His Nanny Luna — EP1 Betrayed and left for dead while pregnant, Tiffany survives—but wakes to find her newborn daughter gone. 🌟 Continue the story here 👉 Find the full series on “ReelShort” 🔍 Look up “4802561” ✨ #ShortDrama #ReelShort #DramaSeries</t>
        </is>
      </c>
    </row>
    <row r="1053" ht="25.5" customHeight="1">
      <c r="A1053" t="inlineStr">
        <is>
          <t>7691265666384547102</t>
        </is>
      </c>
      <c r="B1053" s="3">
        <v>46298.97430555556</v>
      </c>
      <c r="C1053" t="inlineStr">
        <is>
          <t>shirley5278789</t>
        </is>
      </c>
      <c r="D1053" s="4">
        <v>46303</v>
      </c>
      <c r="E1053" s="3">
        <v>46303.437210648146</v>
      </c>
      <c r="F1053" s="2" t="str">
        <f>=HYPERLINK("https://www.tiktok.com/@shirley5278789/video/7691265666384547102", "https://www.tiktok.com/@shirley5278789/video/7691265666384547102")</f>
        <v>https://www.tiktok.com/@shirley5278789/video/7691265666384547102</v>
      </c>
      <c r="G1053">
        <v>1895</v>
      </c>
      <c r="H1053">
        <v>10</v>
      </c>
      <c r="I1053">
        <v>0</v>
      </c>
      <c r="J1053">
        <v>1</v>
      </c>
      <c r="K1053">
        <v>0</v>
      </c>
      <c r="L1053" t="inlineStr">
        <is>
          <t>short-drama</t>
        </is>
      </c>
      <c r="M1053" t="inlineStr">
        <is>
          <t>complete</t>
        </is>
      </c>
      <c r="N1053"/>
      <c r="O1053" t="inlineStr">
        <is>
          <t>SDRUN-20261008-102852</t>
        </is>
      </c>
      <c r="P1053" s="3">
        <v>46303.546585648146</v>
      </c>
      <c r="Q1053" t="inlineStr">
        <is>
          <t>SR-001278</t>
        </is>
      </c>
      <c r="R1053" t="inlineStr">
        <is>
          <t>shirley5278789</t>
        </is>
      </c>
      <c r="S1053" t="inlineStr">
        <is>
          <t>Coronada de sangre de plata — EP4 Nora desapareció; Nadia Moon regresó con poder. 👑 🌟 Continúa la historia aquí 👉 Encuentra la serie completa en “ReelShort” 🔍 Busca “4931573” ✨ #ReelShort #DramaCorto #SangreDePlata #HombreLobo #Luna</t>
        </is>
      </c>
    </row>
    <row r="1054" ht="25.5" customHeight="1">
      <c r="A1054" t="inlineStr">
        <is>
          <t>7690913260601642253</t>
        </is>
      </c>
      <c r="B1054" s="3">
        <v>46298.979166666664</v>
      </c>
      <c r="C1054" t="inlineStr">
        <is>
          <t>dramaclips0364</t>
        </is>
      </c>
      <c r="D1054" s="4">
        <v>46303</v>
      </c>
      <c r="E1054" s="3">
        <v>46303.437210648146</v>
      </c>
      <c r="F1054" s="2" t="str">
        <f>=HYPERLINK("https://www.tiktok.com/@dramaclips0364/video/7690913260601642253", "https://www.tiktok.com/@dramaclips0364/video/7690913260601642253")</f>
        <v>https://www.tiktok.com/@dramaclips0364/video/7690913260601642253</v>
      </c>
      <c r="G1054">
        <v>365</v>
      </c>
      <c r="H1054">
        <v>5</v>
      </c>
      <c r="I1054">
        <v>0</v>
      </c>
      <c r="J1054">
        <v>2</v>
      </c>
      <c r="K1054">
        <v>0</v>
      </c>
      <c r="L1054" t="inlineStr">
        <is>
          <t>short-drama</t>
        </is>
      </c>
      <c r="M1054" t="inlineStr">
        <is>
          <t>complete</t>
        </is>
      </c>
      <c r="N1054"/>
      <c r="O1054" t="inlineStr">
        <is>
          <t>SDRUN-20261008-102852</t>
        </is>
      </c>
      <c r="P1054" s="3">
        <v>46303.546585648146</v>
      </c>
      <c r="Q1054" t="inlineStr">
        <is>
          <t>SR-001320</t>
        </is>
      </c>
      <c r="R1054" t="inlineStr">
        <is>
          <t>dramaclips0364</t>
        </is>
      </c>
      <c r="S1054" t="inlineStr">
        <is>
          <t>I Don't Need No Alpha Brothers — EP1 One choice changes everything. 🌟 Continue the story here 👉 Find the full series on “ReelShort” 🔍 Look up “4957203” ✨ #ReelShort #ShortDrama #AlphaBrothers #WerewolfRomance</t>
        </is>
      </c>
    </row>
    <row r="1055" ht="25.5" customHeight="1">
      <c r="A1055" t="inlineStr">
        <is>
          <t>7690850148091497758</t>
        </is>
      </c>
      <c r="B1055" s="3">
        <v>46298.98333333333</v>
      </c>
      <c r="C1055" t="inlineStr">
        <is>
          <t>hnlinhthng9678</t>
        </is>
      </c>
      <c r="D1055" s="4">
        <v>46303</v>
      </c>
      <c r="E1055" s="3">
        <v>46303.437210648146</v>
      </c>
      <c r="F1055" s="2" t="str">
        <f>=HYPERLINK("https://www.tiktok.com/@hnlinhthng9678/video/7690850148091497758", "https://www.tiktok.com/@hnlinhthng9678/video/7690850148091497758")</f>
        <v>https://www.tiktok.com/@hnlinhthng9678/video/7690850148091497758</v>
      </c>
      <c r="G1055">
        <v>98</v>
      </c>
      <c r="H1055">
        <v>0</v>
      </c>
      <c r="I1055">
        <v>0</v>
      </c>
      <c r="J1055">
        <v>0</v>
      </c>
      <c r="K1055">
        <v>0</v>
      </c>
      <c r="L1055" t="inlineStr">
        <is>
          <t>short-drama</t>
        </is>
      </c>
      <c r="M1055" t="inlineStr">
        <is>
          <t>complete</t>
        </is>
      </c>
      <c r="N1055"/>
      <c r="O1055" t="inlineStr">
        <is>
          <t>SDRUN-20261008-102852</t>
        </is>
      </c>
      <c r="P1055" s="3">
        <v>46303.546585648146</v>
      </c>
      <c r="Q1055" t="inlineStr">
        <is>
          <t>SR-001509</t>
        </is>
      </c>
      <c r="R1055" t="inlineStr">
        <is>
          <t>NeonHlin</t>
        </is>
      </c>
      <c r="S1055" t="inlineStr">
        <is>
          <t>Step Back! That Homeless Man Is Not to be Messed with — EP1 They put a gun to his friend’s head, believing the homeless man was powerless—then he finally fights back. 🌟 Continue the story here 👉 Find the full series on “ReelShort” 🔍 Look up “4717619” ✨ #ShortDrama #ReelShort #DramaSeries</t>
        </is>
      </c>
    </row>
    <row r="1056" ht="25.5" customHeight="1">
      <c r="A1056" t="inlineStr">
        <is>
          <t>7691240097320111373</t>
        </is>
      </c>
      <c r="B1056" s="3">
        <v>46298.98611111111</v>
      </c>
      <c r="C1056" t="inlineStr">
        <is>
          <t>jazlynnayeli6</t>
        </is>
      </c>
      <c r="D1056" s="4">
        <v>46303</v>
      </c>
      <c r="E1056" s="3">
        <v>46303.437210648146</v>
      </c>
      <c r="F1056" s="2" t="str">
        <f>=HYPERLINK("https://www.tiktok.com/@jazlynnayeli6/video/7691240097320111373", "https://www.tiktok.com/@jazlynnayeli6/video/7691240097320111373")</f>
        <v>https://www.tiktok.com/@jazlynnayeli6/video/7691240097320111373</v>
      </c>
      <c r="G1056">
        <v>113</v>
      </c>
      <c r="H1056">
        <v>1</v>
      </c>
      <c r="I1056">
        <v>0</v>
      </c>
      <c r="J1056">
        <v>0</v>
      </c>
      <c r="K1056">
        <v>0</v>
      </c>
      <c r="L1056" t="inlineStr">
        <is>
          <t>short-drama</t>
        </is>
      </c>
      <c r="M1056" t="inlineStr">
        <is>
          <t>complete</t>
        </is>
      </c>
      <c r="N1056"/>
      <c r="O1056" t="inlineStr">
        <is>
          <t>SDRUN-20261008-102852</t>
        </is>
      </c>
      <c r="P1056" s="3">
        <v>46303.546585648146</v>
      </c>
      <c r="Q1056" t="inlineStr">
        <is>
          <t>SR-001015</t>
        </is>
      </c>
      <c r="R1056"/>
      <c r="S1056" t="inlineStr">
        <is>
          <t>Stolen by My Fiancé's Uncle The Duke demands she become his mistress, but she refuses to give up control of her future. 👑 ✨ Download ReelShort. Copy code 4966408 and search it. #DukeDemand #PowerStruggle #ForbiddenLove #ShortDrama</t>
        </is>
      </c>
    </row>
    <row r="1057" ht="25.5" customHeight="1">
      <c r="A1057" t="inlineStr">
        <is>
          <t>7690853513215233293</t>
        </is>
      </c>
      <c r="B1057" s="3">
        <v>46298.98819444444</v>
      </c>
      <c r="C1057" t="inlineStr">
        <is>
          <t>lthung263</t>
        </is>
      </c>
      <c r="D1057" s="4">
        <v>46303</v>
      </c>
      <c r="E1057" s="3">
        <v>46303.437210648146</v>
      </c>
      <c r="F1057" s="2" t="str">
        <f>=HYPERLINK("https://www.tiktok.com/@lthung263/video/7690853513215233293", "https://www.tiktok.com/@lthung263/video/7690853513215233293")</f>
        <v>https://www.tiktok.com/@lthung263/video/7690853513215233293</v>
      </c>
      <c r="G1057">
        <v>307</v>
      </c>
      <c r="H1057">
        <v>9</v>
      </c>
      <c r="I1057">
        <v>0</v>
      </c>
      <c r="J1057">
        <v>2</v>
      </c>
      <c r="K1057">
        <v>0</v>
      </c>
      <c r="L1057" t="inlineStr">
        <is>
          <t>short-drama</t>
        </is>
      </c>
      <c r="M1057" t="inlineStr">
        <is>
          <t>complete</t>
        </is>
      </c>
      <c r="N1057"/>
      <c r="O1057" t="inlineStr">
        <is>
          <t>SDRUN-20261008-102852</t>
        </is>
      </c>
      <c r="P1057" s="3">
        <v>46303.546585648146</v>
      </c>
      <c r="Q1057" t="inlineStr">
        <is>
          <t>SR-000997</t>
        </is>
      </c>
      <c r="R1057" t="inlineStr">
        <is>
          <t>Flexlthung</t>
        </is>
      </c>
      <c r="S1057" t="inlineStr">
        <is>
          <t>Part 1 | Star Prison — Her Family Sent Her to Prison Evie is arrested for a crime her sister committed while her own family lies to the sheriff and forces her to take the fall. ✨ Download the ReelShort app. 👉 Copy the code [4802624] and search it. #Drama #AIDrama #ShortDrama #HiddenHeir #RevengeDrama</t>
        </is>
      </c>
    </row>
    <row r="1058" ht="25.5" customHeight="1">
      <c r="A1058" t="inlineStr">
        <is>
          <t>7690884681373469965</t>
        </is>
      </c>
      <c r="B1058" s="3">
        <v>46299.00555555556</v>
      </c>
      <c r="C1058" t="inlineStr">
        <is>
          <t>nobleltcpnj</t>
        </is>
      </c>
      <c r="D1058" s="4">
        <v>46303</v>
      </c>
      <c r="E1058" s="3">
        <v>46303.437210648146</v>
      </c>
      <c r="F1058" s="2" t="str">
        <f>=HYPERLINK("https://www.tiktok.com/@nobleltcpnj/video/7690884681373469965", "https://www.tiktok.com/@nobleltcpnj/video/7690884681373469965")</f>
        <v>https://www.tiktok.com/@nobleltcpnj/video/7690884681373469965</v>
      </c>
      <c r="G1058">
        <v>881</v>
      </c>
      <c r="H1058">
        <v>11</v>
      </c>
      <c r="I1058">
        <v>0</v>
      </c>
      <c r="J1058">
        <v>7</v>
      </c>
      <c r="K1058">
        <v>1</v>
      </c>
      <c r="L1058" t="inlineStr">
        <is>
          <t>short-drama</t>
        </is>
      </c>
      <c r="M1058" t="inlineStr">
        <is>
          <t>complete</t>
        </is>
      </c>
      <c r="N1058"/>
      <c r="O1058" t="inlineStr">
        <is>
          <t>SDRUN-20261008-102852</t>
        </is>
      </c>
      <c r="P1058" s="3">
        <v>46303.546585648146</v>
      </c>
      <c r="Q1058" t="inlineStr">
        <is>
          <t>SR-001123</t>
        </is>
      </c>
      <c r="R1058" t="inlineStr">
        <is>
          <t>Mouse glue trap</t>
        </is>
      </c>
      <c r="S1058" t="inlineStr">
        <is>
          <t>Part 2 | Rejected Bride, Reborn Dragon Queen — He Rejected the Goddess-Chosen Bride for Her Sister Elara's blessing fills the hall, yet the reborn prince chooses her weaker sister and unknowingly hands Elara the bloodline that can take the throne. ✨ Download the ReelShort app. 👉 Copy the code [4959899] and search it. #Drama #AIDrama #ShortDrama #DragonRomance #RebirthDrama</t>
        </is>
      </c>
    </row>
    <row r="1059" ht="25.5" customHeight="1">
      <c r="A1059" t="inlineStr">
        <is>
          <t>7691230369953221902</t>
        </is>
      </c>
      <c r="B1059" s="3">
        <v>46299.00763888889</v>
      </c>
      <c r="C1059" t="inlineStr">
        <is>
          <t>gaylenepowers350</t>
        </is>
      </c>
      <c r="D1059" s="4">
        <v>46303</v>
      </c>
      <c r="E1059" s="3">
        <v>46303.437210648146</v>
      </c>
      <c r="F1059" s="2" t="str">
        <f>=HYPERLINK("https://www.tiktok.com/@gaylenepowers350/video/7691230369953221902", "https://www.tiktok.com/@gaylenepowers350/video/7691230369953221902")</f>
        <v>https://www.tiktok.com/@gaylenepowers350/video/7691230369953221902</v>
      </c>
      <c r="G1059">
        <v>214</v>
      </c>
      <c r="H1059">
        <v>4</v>
      </c>
      <c r="I1059">
        <v>0</v>
      </c>
      <c r="J1059">
        <v>1</v>
      </c>
      <c r="K1059">
        <v>0</v>
      </c>
      <c r="L1059" t="inlineStr">
        <is>
          <t>short-drama</t>
        </is>
      </c>
      <c r="M1059" t="inlineStr">
        <is>
          <t>complete</t>
        </is>
      </c>
      <c r="N1059"/>
      <c r="O1059" t="inlineStr">
        <is>
          <t>SDRUN-20261008-102852</t>
        </is>
      </c>
      <c r="P1059" s="3">
        <v>46303.546585648146</v>
      </c>
      <c r="Q1059" t="inlineStr">
        <is>
          <t>SR-001069</t>
        </is>
      </c>
      <c r="R1059"/>
      <c r="S1059" t="inlineStr">
        <is>
          <t>Mommy, I Found a Brother! Daisy and her mother help a lost boy—then find themselves accused of kidnapping him. 😱 ✨ Download ReelShort. Copy code 4966296 and search it. #WrongfulAccusation #ProtectiveMom #FamilyDrama #ShortDrama</t>
        </is>
      </c>
    </row>
    <row r="1060" ht="25.5" customHeight="1">
      <c r="A1060" t="inlineStr">
        <is>
          <t>7690890600173931789</t>
        </is>
      </c>
      <c r="B1060" s="3">
        <v>46299.00833333333</v>
      </c>
      <c r="C1060" t="inlineStr">
        <is>
          <t>mochiclips55</t>
        </is>
      </c>
      <c r="D1060" s="4">
        <v>46303</v>
      </c>
      <c r="E1060" s="3">
        <v>46303.437210648146</v>
      </c>
      <c r="F1060" s="2" t="str">
        <f>=HYPERLINK("https://www.tiktok.com/@mochiclips55/video/7690890600173931789", "https://www.tiktok.com/@mochiclips55/video/7690890600173931789")</f>
        <v>https://www.tiktok.com/@mochiclips55/video/7690890600173931789</v>
      </c>
      <c r="G1060">
        <v>338</v>
      </c>
      <c r="H1060">
        <v>14</v>
      </c>
      <c r="I1060">
        <v>0</v>
      </c>
      <c r="J1060">
        <v>5</v>
      </c>
      <c r="K1060">
        <v>0</v>
      </c>
      <c r="L1060" t="inlineStr">
        <is>
          <t>short-drama</t>
        </is>
      </c>
      <c r="M1060" t="inlineStr">
        <is>
          <t>complete</t>
        </is>
      </c>
      <c r="N1060"/>
      <c r="O1060" t="inlineStr">
        <is>
          <t>SDRUN-20261008-102852</t>
        </is>
      </c>
      <c r="P1060" s="3">
        <v>46303.546585648146</v>
      </c>
      <c r="Q1060" t="inlineStr">
        <is>
          <t>SR-001405</t>
        </is>
      </c>
      <c r="R1060" t="inlineStr">
        <is>
          <t>mochiclips55</t>
        </is>
      </c>
      <c r="S1060" t="inlineStr">
        <is>
          <t>Private Tutoring — EP5 Living under the same roof makes their attraction impossible to hide, and every argument pulls them closer. 🌟 Continue the story here 👉 Find the full series on “ReelShort” 🔍 Look up “4825222” ✨ #BLDrama #ReelShort #DramaSeries</t>
        </is>
      </c>
    </row>
    <row r="1061" ht="25.5" customHeight="1">
      <c r="A1061" t="inlineStr">
        <is>
          <t>7690848408906632461</t>
        </is>
      </c>
      <c r="B1061" s="3">
        <v>46299.01388888889</v>
      </c>
      <c r="C1061" t="inlineStr">
        <is>
          <t>ngphnggiang40</t>
        </is>
      </c>
      <c r="D1061" s="4">
        <v>46303</v>
      </c>
      <c r="E1061" s="3">
        <v>46303.437210648146</v>
      </c>
      <c r="F1061" s="2" t="str">
        <f>=HYPERLINK("https://www.tiktok.com/@ngphnggiang40/video/7690848408906632461", "https://www.tiktok.com/@ngphnggiang40/video/7690848408906632461")</f>
        <v>https://www.tiktok.com/@ngphnggiang40/video/7690848408906632461</v>
      </c>
      <c r="G1061">
        <v>172</v>
      </c>
      <c r="H1061">
        <v>4</v>
      </c>
      <c r="I1061">
        <v>0</v>
      </c>
      <c r="J1061">
        <v>1</v>
      </c>
      <c r="K1061">
        <v>0</v>
      </c>
      <c r="L1061" t="inlineStr">
        <is>
          <t>short-drama</t>
        </is>
      </c>
      <c r="M1061" t="inlineStr">
        <is>
          <t>complete</t>
        </is>
      </c>
      <c r="N1061"/>
      <c r="O1061" t="inlineStr">
        <is>
          <t>SDRUN-20261008-102852</t>
        </is>
      </c>
      <c r="P1061" s="3">
        <v>46303.546585648146</v>
      </c>
      <c r="Q1061" t="inlineStr">
        <is>
          <t>SR-001040</t>
        </is>
      </c>
      <c r="R1061" t="inlineStr">
        <is>
          <t>VoidFaic</t>
        </is>
      </c>
      <c r="S1061" t="inlineStr">
        <is>
          <t>Part 2 | Campus Saga Superpower Teen Brian doubts the promise that he will inherit everything at graduation—until a fleet of luxury cars arrives and Martin kneels before him. ✨ Download the ReelShort app. 👉 Copy the code [4929050] and search it. #Drama #AIDrama #ShortDrama #CampusDrama #SuperpowerDrama</t>
        </is>
      </c>
    </row>
    <row r="1062" ht="25.5" customHeight="1">
      <c r="A1062" t="inlineStr">
        <is>
          <t>7691250763426811149</t>
        </is>
      </c>
      <c r="B1062" s="3">
        <v>46299.01875</v>
      </c>
      <c r="C1062" t="inlineStr">
        <is>
          <t>apdt6w97o2pk</t>
        </is>
      </c>
      <c r="D1062" s="4">
        <v>46303</v>
      </c>
      <c r="E1062" s="3">
        <v>46303.773518518516</v>
      </c>
      <c r="F1062" s="2" t="str">
        <f>=HYPERLINK("https://www.tiktok.com/@apdt6w97o2pk/video/7691250763426811149", "https://www.tiktok.com/@apdt6w97o2pk/video/7691250763426811149")</f>
        <v>https://www.tiktok.com/@apdt6w97o2pk/video/7691250763426811149</v>
      </c>
      <c r="G1062">
        <v>22</v>
      </c>
      <c r="H1062">
        <v>0</v>
      </c>
      <c r="I1062">
        <v>0</v>
      </c>
      <c r="J1062">
        <v>0</v>
      </c>
      <c r="K1062">
        <v>0</v>
      </c>
      <c r="L1062" t="inlineStr">
        <is>
          <t>short-drama</t>
        </is>
      </c>
      <c r="M1062" t="inlineStr">
        <is>
          <t>complete</t>
        </is>
      </c>
      <c r="N1062"/>
      <c r="O1062" t="inlineStr">
        <is>
          <t>e8723e7c-3d74-4646-9e84-53ccfd1ab294</t>
        </is>
      </c>
      <c r="P1062" s="3">
        <v>46303.775625</v>
      </c>
      <c r="Q1062" t="inlineStr">
        <is>
          <t>SR-001193</t>
        </is>
      </c>
      <c r="R1062"/>
      <c r="S1062" t="inlineStr">
        <is>
          <t>Offered to the triplet Alpha She offers herself to save her sister—and walks straight toward the three Alphas. 🐺 ✨ Download ReelShort. Copy code 4964132 and search it. #Sacrifice #OmegaCourage #TripletAlpha #ShortDrama</t>
        </is>
      </c>
    </row>
    <row r="1063" ht="25.5" customHeight="1">
      <c r="A1063" t="inlineStr">
        <is>
          <t>7691249979158990094</t>
        </is>
      </c>
      <c r="B1063" s="3">
        <v>46299.020833333336</v>
      </c>
      <c r="C1063" t="inlineStr">
        <is>
          <t>dramadetour0</t>
        </is>
      </c>
      <c r="D1063" s="4">
        <v>46303</v>
      </c>
      <c r="E1063" s="3">
        <v>46303.437210648146</v>
      </c>
      <c r="F1063" s="2" t="str">
        <f>=HYPERLINK("https://www.tiktok.com/@dramadetour0/video/7691249979158990094", "https://www.tiktok.com/@dramadetour0/video/7691249979158990094")</f>
        <v>https://www.tiktok.com/@dramadetour0/video/7691249979158990094</v>
      </c>
      <c r="G1063">
        <v>424</v>
      </c>
      <c r="H1063">
        <v>12</v>
      </c>
      <c r="I1063">
        <v>1</v>
      </c>
      <c r="J1063">
        <v>1</v>
      </c>
      <c r="K1063">
        <v>1</v>
      </c>
      <c r="L1063" t="inlineStr">
        <is>
          <t>short-drama</t>
        </is>
      </c>
      <c r="M1063" t="inlineStr">
        <is>
          <t>complete</t>
        </is>
      </c>
      <c r="N1063"/>
      <c r="O1063" t="inlineStr">
        <is>
          <t>SDRUN-20261008-102852</t>
        </is>
      </c>
      <c r="P1063" s="3">
        <v>46303.546585648146</v>
      </c>
      <c r="Q1063" t="inlineStr">
        <is>
          <t>SR-000973</t>
        </is>
      </c>
      <c r="R1063" t="inlineStr">
        <is>
          <t>dramadetour0</t>
        </is>
      </c>
      <c r="S1063" t="inlineStr">
        <is>
          <t>Accidentally His: The Dragon King Won't Let Go — She disguises herself to get a job. Her interviewer remembers far more than she does. 🎬 Full episode link in bio 🔎 Or search for 4978153 in the ReelShort app. #drama #shortdrama #dramaseries #HiddenIdentity #WorkplaceRomance</t>
        </is>
      </c>
    </row>
    <row r="1064" ht="25.5" customHeight="1">
      <c r="A1064" t="inlineStr">
        <is>
          <t>7690887468089937183</t>
        </is>
      </c>
      <c r="B1064" s="3">
        <v>46299.027083333334</v>
      </c>
      <c r="C1064" t="inlineStr">
        <is>
          <t>qqfqvkxrybkjkjnp20</t>
        </is>
      </c>
      <c r="D1064" s="4">
        <v>46303</v>
      </c>
      <c r="E1064" s="3">
        <v>46303.437210648146</v>
      </c>
      <c r="F1064" s="2" t="str">
        <f>=HYPERLINK("https://www.tiktok.com/@qqfqvkxrybkjkjnp20/video/7690887468089937183", "https://www.tiktok.com/@qqfqvkxrybkjkjnp20/video/7690887468089937183")</f>
        <v>https://www.tiktok.com/@qqfqvkxrybkjkjnp20/video/7690887468089937183</v>
      </c>
      <c r="G1064">
        <v>313</v>
      </c>
      <c r="H1064">
        <v>3</v>
      </c>
      <c r="I1064">
        <v>0</v>
      </c>
      <c r="J1064">
        <v>2</v>
      </c>
      <c r="K1064">
        <v>0</v>
      </c>
      <c r="L1064" t="inlineStr">
        <is>
          <t>short-drama</t>
        </is>
      </c>
      <c r="M1064" t="inlineStr">
        <is>
          <t>complete</t>
        </is>
      </c>
      <c r="N1064"/>
      <c r="O1064" t="inlineStr">
        <is>
          <t>SDRUN-20261008-102852</t>
        </is>
      </c>
      <c r="P1064" s="3">
        <v>46303.546585648146</v>
      </c>
      <c r="Q1064" t="inlineStr">
        <is>
          <t>SR-001145</t>
        </is>
      </c>
      <c r="R1064" t="inlineStr">
        <is>
          <t>Velvet Temptations</t>
        </is>
      </c>
      <c r="S1064" t="inlineStr">
        <is>
          <t>Part 2 | From Omega's Prey to Luna Queen — One Broken Mug Turned Her Into the Pack's Punchline Olivia twists an accident into a public attack, Noah calls Emma petty, and the entire pack adopts a cruel nickname while he watches in silence. ✨ Download the ReelShort app. 👉 Copy the code [4959091] and search it. #Drama #AIDrama #ShortDrama #WerewolfDrama #RevengeRomance</t>
        </is>
      </c>
    </row>
    <row r="1065" ht="25.5" customHeight="1">
      <c r="A1065" t="inlineStr">
        <is>
          <t>7691225916013432078</t>
        </is>
      </c>
      <c r="B1065" s="3">
        <v>46299.03402777778</v>
      </c>
      <c r="C1065" t="inlineStr">
        <is>
          <t>dramavault163</t>
        </is>
      </c>
      <c r="D1065" s="4">
        <v>46303</v>
      </c>
      <c r="E1065" s="3">
        <v>46303.437210648146</v>
      </c>
      <c r="F1065" s="2" t="str">
        <f>=HYPERLINK("https://www.tiktok.com/@dramavault163/video/7691225916013432078", "https://www.tiktok.com/@dramavault163/video/7691225916013432078")</f>
        <v>https://www.tiktok.com/@dramavault163/video/7691225916013432078</v>
      </c>
      <c r="G1065">
        <v>688</v>
      </c>
      <c r="H1065">
        <v>5</v>
      </c>
      <c r="I1065">
        <v>0</v>
      </c>
      <c r="J1065">
        <v>0</v>
      </c>
      <c r="K1065">
        <v>0</v>
      </c>
      <c r="L1065" t="inlineStr">
        <is>
          <t>short-drama</t>
        </is>
      </c>
      <c r="M1065" t="inlineStr">
        <is>
          <t>complete</t>
        </is>
      </c>
      <c r="N1065"/>
      <c r="O1065" t="inlineStr">
        <is>
          <t>SDRUN-20261008-102852</t>
        </is>
      </c>
      <c r="P1065" s="3">
        <v>46303.546585648146</v>
      </c>
      <c r="Q1065" t="inlineStr">
        <is>
          <t>SR-001336</t>
        </is>
      </c>
      <c r="R1065" t="inlineStr">
        <is>
          <t>dramavault163</t>
        </is>
      </c>
      <c r="S1065" t="inlineStr">
        <is>
          <t>Five Keys, One Hidden King — EP2 His wife left him for being poor—and chose his own subordinate. 😏 🌟 Continue the story here 👉 Find the full series on “ReelShort” 🔍 Look up “4981992” ✨ #ReelShort #ShortDrama #FiveKeysOneHiddenKing #HiddenIdentity #RevengeDrama</t>
        </is>
      </c>
    </row>
    <row r="1066" ht="25.5" customHeight="1">
      <c r="A1066" t="inlineStr">
        <is>
          <t>7690874012078968078</t>
        </is>
      </c>
      <c r="B1066" s="3">
        <v>46299.035416666666</v>
      </c>
      <c r="C1066" t="inlineStr">
        <is>
          <t>sofiblmoments</t>
        </is>
      </c>
      <c r="D1066" s="4">
        <v>46303</v>
      </c>
      <c r="E1066" s="3">
        <v>46303.437210648146</v>
      </c>
      <c r="F1066" s="2" t="str">
        <f>=HYPERLINK("https://www.tiktok.com/@sofiblmoments/video/7690874012078968078", "https://www.tiktok.com/@sofiblmoments/video/7690874012078968078")</f>
        <v>https://www.tiktok.com/@sofiblmoments/video/7690874012078968078</v>
      </c>
      <c r="G1066">
        <v>87</v>
      </c>
      <c r="H1066">
        <v>2</v>
      </c>
      <c r="I1066">
        <v>0</v>
      </c>
      <c r="J1066">
        <v>0</v>
      </c>
      <c r="K1066">
        <v>0</v>
      </c>
      <c r="L1066" t="inlineStr">
        <is>
          <t>short-drama</t>
        </is>
      </c>
      <c r="M1066" t="inlineStr">
        <is>
          <t>complete</t>
        </is>
      </c>
      <c r="N1066"/>
      <c r="O1066" t="inlineStr">
        <is>
          <t>SDRUN-20261008-102852</t>
        </is>
      </c>
      <c r="P1066" s="3">
        <v>46303.546585648146</v>
      </c>
      <c r="Q1066" t="inlineStr">
        <is>
          <t>SR-001483</t>
        </is>
      </c>
      <c r="R1066" t="inlineStr">
        <is>
          <t>sofiblmoments</t>
        </is>
      </c>
      <c r="S1066" t="inlineStr">
        <is>
          <t>Altarboy — EP5 Caught listening to a scandalous confession, he is ordered to reveal his own sins next. 🌟 Continue the story here 👉 Find the full series on “ReelShort” 🔍 Look up “4676159” ✨ #BLDrama #ReelShort #DramaSeries</t>
        </is>
      </c>
    </row>
    <row r="1067" ht="25.5" customHeight="1">
      <c r="A1067" t="inlineStr">
        <is>
          <t>7691154546218863886</t>
        </is>
      </c>
      <c r="B1067" s="3">
        <v>46299.052083333336</v>
      </c>
      <c r="C1067" t="inlineStr">
        <is>
          <t>dramaflick00</t>
        </is>
      </c>
      <c r="D1067" s="4">
        <v>46303</v>
      </c>
      <c r="E1067" s="3">
        <v>46303.437210648146</v>
      </c>
      <c r="F1067" s="2" t="str">
        <f>=HYPERLINK("https://www.tiktok.com/@dramaflick00/video/7691154546218863886", "https://www.tiktok.com/@dramaflick00/video/7691154546218863886")</f>
        <v>https://www.tiktok.com/@dramaflick00/video/7691154546218863886</v>
      </c>
      <c r="G1067">
        <v>80</v>
      </c>
      <c r="H1067">
        <v>1</v>
      </c>
      <c r="I1067">
        <v>0</v>
      </c>
      <c r="J1067">
        <v>0</v>
      </c>
      <c r="K1067">
        <v>0</v>
      </c>
      <c r="L1067" t="inlineStr">
        <is>
          <t>short-drama</t>
        </is>
      </c>
      <c r="M1067" t="inlineStr">
        <is>
          <t>complete</t>
        </is>
      </c>
      <c r="N1067"/>
      <c r="O1067" t="inlineStr">
        <is>
          <t>SDRUN-20261008-102852</t>
        </is>
      </c>
      <c r="P1067" s="3">
        <v>46303.546585648146</v>
      </c>
      <c r="Q1067" t="inlineStr">
        <is>
          <t>SR-001556</t>
        </is>
      </c>
      <c r="R1067" t="inlineStr">
        <is>
          <t>dramaflick00</t>
        </is>
      </c>
      <c r="S1067" t="inlineStr">
        <is>
          <t>I Married My Cheating Ex's Uncle — EP3 They crossed a line they can never uncross. 🌟 Continue the story here 👉 Find the full series on “ReelShort” 🔍 Look up “4966568” ✨ #ReelShort #ShortDrama #CheatingExsUncle #ContractMarriage</t>
        </is>
      </c>
    </row>
    <row r="1068" ht="25.5" customHeight="1">
      <c r="A1068" t="inlineStr">
        <is>
          <t>7691160751586741534</t>
        </is>
      </c>
      <c r="B1068" s="3">
        <v>46299.055555555555</v>
      </c>
      <c r="C1068" t="inlineStr">
        <is>
          <t>jolienqaq</t>
        </is>
      </c>
      <c r="D1068" s="4">
        <v>46303</v>
      </c>
      <c r="E1068" s="3">
        <v>46303.437210648146</v>
      </c>
      <c r="F1068" s="2" t="str">
        <f>=HYPERLINK("https://www.tiktok.com/@jolienqaq/video/7691160751586741534", "https://www.tiktok.com/@jolienqaq/video/7691160751586741534")</f>
        <v>https://www.tiktok.com/@jolienqaq/video/7691160751586741534</v>
      </c>
      <c r="G1068">
        <v>727</v>
      </c>
      <c r="H1068">
        <v>29</v>
      </c>
      <c r="I1068">
        <v>0</v>
      </c>
      <c r="J1068">
        <v>12</v>
      </c>
      <c r="K1068">
        <v>0</v>
      </c>
      <c r="L1068" t="inlineStr">
        <is>
          <t>short-drama</t>
        </is>
      </c>
      <c r="M1068" t="inlineStr">
        <is>
          <t>complete</t>
        </is>
      </c>
      <c r="N1068"/>
      <c r="O1068" t="inlineStr">
        <is>
          <t>SDRUN-20261008-102852</t>
        </is>
      </c>
      <c r="P1068" s="3">
        <v>46303.546585648146</v>
      </c>
      <c r="Q1068" t="inlineStr">
        <is>
          <t>SR-000897</t>
        </is>
      </c>
      <c r="R1068" t="inlineStr">
        <is>
          <t>jolienqaq</t>
        </is>
      </c>
      <c r="S1068" t="inlineStr">
        <is>
          <t>Part 5 | Seduced by My Boyfriend’s Uncle His boyfriend’s family pressures him to beg the uncle for a second chance. 💔 Full series link in bio. ✨ Download the ReelShort app. 👉 Copy the code 4961635 and search it. #SeducedByMyBoyfriendsUncle #BLDrama #ForbiddenRomance #ReelShort</t>
        </is>
      </c>
    </row>
    <row r="1069" ht="25.5" customHeight="1">
      <c r="A1069" t="inlineStr">
        <is>
          <t>7690833778280779021</t>
        </is>
      </c>
      <c r="B1069" s="3">
        <v>46299.0625</v>
      </c>
      <c r="C1069" t="inlineStr">
        <is>
          <t>dramaexpedition</t>
        </is>
      </c>
      <c r="D1069" s="4">
        <v>46303</v>
      </c>
      <c r="E1069" s="3">
        <v>46303.437210648146</v>
      </c>
      <c r="F1069" s="2" t="str">
        <f>=HYPERLINK("https://www.tiktok.com/@dramaexpedition/video/7690833778280779021", "https://www.tiktok.com/@dramaexpedition/video/7690833778280779021")</f>
        <v>https://www.tiktok.com/@dramaexpedition/video/7690833778280779021</v>
      </c>
      <c r="G1069">
        <v>176</v>
      </c>
      <c r="H1069">
        <v>0</v>
      </c>
      <c r="I1069">
        <v>0</v>
      </c>
      <c r="J1069">
        <v>0</v>
      </c>
      <c r="K1069">
        <v>0</v>
      </c>
      <c r="L1069" t="inlineStr">
        <is>
          <t>short-drama</t>
        </is>
      </c>
      <c r="M1069" t="inlineStr">
        <is>
          <t>complete</t>
        </is>
      </c>
      <c r="N1069"/>
      <c r="O1069" t="inlineStr">
        <is>
          <t>SDRUN-20261008-102852</t>
        </is>
      </c>
      <c r="P1069" s="3">
        <v>46303.546585648146</v>
      </c>
      <c r="Q1069" t="inlineStr">
        <is>
          <t>SR-000853</t>
        </is>
      </c>
      <c r="R1069" t="inlineStr">
        <is>
          <t>dramaexpedition</t>
        </is>
      </c>
      <c r="S1069" t="inlineStr">
        <is>
          <t>part 2 | LadyAid: From Dumped Pauper to Tycoon An old rival calls his watch a fake while a new ally stands beside him. Watch on ReelShort. Search code 4931563. https://reelslink.com/cps/bOncrZ #drama #shortdrama #aidrama #revengedrama #fyp</t>
        </is>
      </c>
    </row>
    <row r="1070" ht="25.5" customHeight="1">
      <c r="A1070" t="inlineStr">
        <is>
          <t>7691222320664317198</t>
        </is>
      </c>
      <c r="B1070" s="3">
        <v>46299.11041666667</v>
      </c>
      <c r="C1070" t="inlineStr">
        <is>
          <t>amariari11</t>
        </is>
      </c>
      <c r="D1070" s="4">
        <v>46303</v>
      </c>
      <c r="E1070" s="3">
        <v>46303.437210648146</v>
      </c>
      <c r="F1070" s="2" t="str">
        <f>=HYPERLINK("https://www.tiktok.com/@amariari11/video/7691222320664317198", "https://www.tiktok.com/@amariari11/video/7691222320664317198")</f>
        <v>https://www.tiktok.com/@amariari11/video/7691222320664317198</v>
      </c>
      <c r="G1070">
        <v>163</v>
      </c>
      <c r="H1070">
        <v>1</v>
      </c>
      <c r="I1070">
        <v>0</v>
      </c>
      <c r="J1070">
        <v>0</v>
      </c>
      <c r="K1070">
        <v>0</v>
      </c>
      <c r="L1070" t="inlineStr">
        <is>
          <t>short-drama</t>
        </is>
      </c>
      <c r="M1070" t="inlineStr">
        <is>
          <t>complete</t>
        </is>
      </c>
      <c r="N1070"/>
      <c r="O1070" t="inlineStr">
        <is>
          <t>SDRUN-20261008-102852</t>
        </is>
      </c>
      <c r="P1070" s="3">
        <v>46303.546585648146</v>
      </c>
      <c r="Q1070" t="inlineStr">
        <is>
          <t>SR-001255</t>
        </is>
      </c>
      <c r="R1070"/>
      <c r="S1070" t="inlineStr">
        <is>
          <t>Cursed Alpha’s Fated Luna The Alpha loses control just as his grandmother walks in. How are they going to explain this? 😳 ✨ Download ReelShort. Copy code 4964156 and search it. #AlphaInstinct #CaughtTogether #WerewolfDrama #ShortDrama</t>
        </is>
      </c>
    </row>
    <row r="1071" ht="25.5" customHeight="1">
      <c r="A1071" t="inlineStr">
        <is>
          <t>7690898987372530974</t>
        </is>
      </c>
      <c r="B1071" s="3">
        <v>46299.13402777778</v>
      </c>
      <c r="C1071" t="inlineStr">
        <is>
          <t>magnoliaisabella64</t>
        </is>
      </c>
      <c r="D1071" s="4">
        <v>46303</v>
      </c>
      <c r="E1071" s="3">
        <v>46303.437210648146</v>
      </c>
      <c r="F1071" s="2" t="str">
        <f>=HYPERLINK("https://www.tiktok.com/@magnoliaisabella64/video/7690898987372530974", "https://www.tiktok.com/@magnoliaisabella64/video/7690898987372530974")</f>
        <v>https://www.tiktok.com/@magnoliaisabella64/video/7690898987372530974</v>
      </c>
      <c r="G1071">
        <v>12400</v>
      </c>
      <c r="H1071">
        <v>372</v>
      </c>
      <c r="I1071">
        <v>4</v>
      </c>
      <c r="J1071">
        <v>114</v>
      </c>
      <c r="K1071">
        <v>8</v>
      </c>
      <c r="L1071" t="inlineStr">
        <is>
          <t>short-drama</t>
        </is>
      </c>
      <c r="M1071" t="inlineStr">
        <is>
          <t>complete</t>
        </is>
      </c>
      <c r="N1071"/>
      <c r="O1071" t="inlineStr">
        <is>
          <t>SDRUN-20261008-102852</t>
        </is>
      </c>
      <c r="P1071" s="3">
        <v>46303.546585648146</v>
      </c>
      <c r="Q1071" t="inlineStr">
        <is>
          <t>SR-001169</t>
        </is>
      </c>
      <c r="R1071" t="inlineStr">
        <is>
          <t>Pretty Boy Problems</t>
        </is>
      </c>
      <c r="S1071" t="inlineStr">
        <is>
          <t>Part 2 | The White Snake Wants My Baby Noah kisses Avery to teach him about love—but one kiss makes the enormous python collapse and blush. ✨ Download the ReelShort app. 👉 Copy the code [4957012] and search it. #Drama #AIDrama #ShortDrama #ForbiddenLove #FantasyRomance</t>
        </is>
      </c>
    </row>
    <row r="1072" ht="25.5" customHeight="1">
      <c r="A1072" t="inlineStr">
        <is>
          <t>7691164179373362462</t>
        </is>
      </c>
      <c r="B1072" s="3">
        <v>46299.145833333336</v>
      </c>
      <c r="C1072" t="inlineStr">
        <is>
          <t>felicitypatterson67</t>
        </is>
      </c>
      <c r="D1072" s="4">
        <v>46303</v>
      </c>
      <c r="E1072" s="3">
        <v>46303.437210648146</v>
      </c>
      <c r="F1072" s="2" t="str">
        <f>=HYPERLINK("https://www.tiktok.com/@felicitypatterson67/video/7691164179373362462", "https://www.tiktok.com/@felicitypatterson67/video/7691164179373362462")</f>
        <v>https://www.tiktok.com/@felicitypatterson67/video/7691164179373362462</v>
      </c>
      <c r="G1072">
        <v>139</v>
      </c>
      <c r="H1072">
        <v>2</v>
      </c>
      <c r="I1072">
        <v>0</v>
      </c>
      <c r="J1072">
        <v>1</v>
      </c>
      <c r="K1072">
        <v>0</v>
      </c>
      <c r="L1072" t="inlineStr">
        <is>
          <t>short-drama</t>
        </is>
      </c>
      <c r="M1072" t="inlineStr">
        <is>
          <t>complete</t>
        </is>
      </c>
      <c r="N1072"/>
      <c r="O1072" t="inlineStr">
        <is>
          <t>SDRUN-20261008-102852</t>
        </is>
      </c>
      <c r="P1072" s="3">
        <v>46303.546585648146</v>
      </c>
      <c r="Q1072" t="inlineStr">
        <is>
          <t>SR-001219</t>
        </is>
      </c>
      <c r="R1072"/>
      <c r="S1072" t="inlineStr">
        <is>
          <t>The Unchaste Charge: Plaything of My Husband’s Godfather The Duke stops Elena’s trial, but she sees it as only the first move in settling the score with the husband who ruined her. 📜 Find the drama on ReelShort by entering [4958265]. #Drama #ShortDrama #ReelShort #HistoricalRomance #RevengeDrama</t>
        </is>
      </c>
    </row>
    <row r="1073" ht="25.5" customHeight="1">
      <c r="A1073" t="inlineStr">
        <is>
          <t>7690850373648534815</t>
        </is>
      </c>
      <c r="B1073" s="3">
        <v>46299.15069444444</v>
      </c>
      <c r="C1073" t="inlineStr">
        <is>
          <t>hnlinhthng9678</t>
        </is>
      </c>
      <c r="D1073" s="4">
        <v>46303</v>
      </c>
      <c r="E1073" s="3">
        <v>46303.437210648146</v>
      </c>
      <c r="F1073" s="2" t="str">
        <f>=HYPERLINK("https://www.tiktok.com/@hnlinhthng9678/video/7690850373648534815", "https://www.tiktok.com/@hnlinhthng9678/video/7690850373648534815")</f>
        <v>https://www.tiktok.com/@hnlinhthng9678/video/7690850373648534815</v>
      </c>
      <c r="G1073">
        <v>132</v>
      </c>
      <c r="H1073">
        <v>1</v>
      </c>
      <c r="I1073">
        <v>0</v>
      </c>
      <c r="J1073">
        <v>0</v>
      </c>
      <c r="K1073">
        <v>0</v>
      </c>
      <c r="L1073" t="inlineStr">
        <is>
          <t>short-drama</t>
        </is>
      </c>
      <c r="M1073" t="inlineStr">
        <is>
          <t>complete</t>
        </is>
      </c>
      <c r="N1073"/>
      <c r="O1073" t="inlineStr">
        <is>
          <t>SDRUN-20261008-102852</t>
        </is>
      </c>
      <c r="P1073" s="3">
        <v>46303.546585648146</v>
      </c>
      <c r="Q1073" t="inlineStr">
        <is>
          <t>SR-001510</t>
        </is>
      </c>
      <c r="R1073" t="inlineStr">
        <is>
          <t>NeonHlin</t>
        </is>
      </c>
      <c r="S1073" t="inlineStr">
        <is>
          <t>Step Back! That Homeless Man Is Not to be Messed with — EP2 A mysterious woman finds him on the street and reveals that he may be heir to a terrifying empire. 🌟 Continue the story here 👉 Find the full series on “ReelShort” 🔍 Look up “4717619” ✨ #ShortDrama #ReelShort #DramaSeries</t>
        </is>
      </c>
    </row>
    <row r="1074" ht="25.5" customHeight="1">
      <c r="A1074" t="inlineStr">
        <is>
          <t>7690884923946781982</t>
        </is>
      </c>
      <c r="B1074" s="3">
        <v>46299.15138888889</v>
      </c>
      <c r="C1074" t="inlineStr">
        <is>
          <t>scenesbl77</t>
        </is>
      </c>
      <c r="D1074" s="4">
        <v>46303</v>
      </c>
      <c r="E1074" s="3">
        <v>46303.437210648146</v>
      </c>
      <c r="F1074" s="2" t="str">
        <f>=HYPERLINK("https://www.tiktok.com/@scenesbl77/video/7690884923946781982", "https://www.tiktok.com/@scenesbl77/video/7690884923946781982")</f>
        <v>https://www.tiktok.com/@scenesbl77/video/7690884923946781982</v>
      </c>
      <c r="G1074">
        <v>2715</v>
      </c>
      <c r="H1074">
        <v>27</v>
      </c>
      <c r="I1074">
        <v>0</v>
      </c>
      <c r="J1074">
        <v>6</v>
      </c>
      <c r="K1074">
        <v>2</v>
      </c>
      <c r="L1074" t="inlineStr">
        <is>
          <t>short-drama</t>
        </is>
      </c>
      <c r="M1074" t="inlineStr">
        <is>
          <t>complete</t>
        </is>
      </c>
      <c r="N1074"/>
      <c r="O1074" t="inlineStr">
        <is>
          <t>SDRUN-20261008-102852</t>
        </is>
      </c>
      <c r="P1074" s="3">
        <v>46303.546585648146</v>
      </c>
      <c r="Q1074" t="inlineStr">
        <is>
          <t>SR-001359</t>
        </is>
      </c>
      <c r="R1074" t="inlineStr">
        <is>
          <t>scenesbl77</t>
        </is>
      </c>
      <c r="S1074" t="inlineStr">
        <is>
          <t>The Omega's Command — EP5 On a ruined battlefield, the Omega refuses to retreat even when protecting his Alpha may cost everything. 🌟 Continue the story here 👉 Find the full series on “ReelShort” 🔍 Look up “4825124” ✨ #BLDrama #ReelShort #DramaSeries</t>
        </is>
      </c>
    </row>
    <row r="1075" ht="25.5" customHeight="1">
      <c r="A1075" t="inlineStr">
        <is>
          <t>7690913027847212301</t>
        </is>
      </c>
      <c r="B1075" s="3">
        <v>46299.152083333334</v>
      </c>
      <c r="C1075" t="inlineStr">
        <is>
          <t>dramaclips0364</t>
        </is>
      </c>
      <c r="D1075" s="4">
        <v>46303</v>
      </c>
      <c r="E1075" s="3">
        <v>46303.437210648146</v>
      </c>
      <c r="F1075" s="2" t="str">
        <f>=HYPERLINK("https://www.tiktok.com/@dramaclips0364/video/7690913027847212301", "https://www.tiktok.com/@dramaclips0364/video/7690913027847212301")</f>
        <v>https://www.tiktok.com/@dramaclips0364/video/7690913027847212301</v>
      </c>
      <c r="G1075">
        <v>301</v>
      </c>
      <c r="H1075">
        <v>3</v>
      </c>
      <c r="I1075">
        <v>0</v>
      </c>
      <c r="J1075">
        <v>1</v>
      </c>
      <c r="K1075">
        <v>0</v>
      </c>
      <c r="L1075" t="inlineStr">
        <is>
          <t>short-drama</t>
        </is>
      </c>
      <c r="M1075" t="inlineStr">
        <is>
          <t>complete</t>
        </is>
      </c>
      <c r="N1075"/>
      <c r="O1075" t="inlineStr">
        <is>
          <t>SDRUN-20261008-102852</t>
        </is>
      </c>
      <c r="P1075" s="3">
        <v>46303.546585648146</v>
      </c>
      <c r="Q1075" t="inlineStr">
        <is>
          <t>SR-001321</t>
        </is>
      </c>
      <c r="R1075" t="inlineStr">
        <is>
          <t>dramaclips0364</t>
        </is>
      </c>
      <c r="S1075" t="inlineStr">
        <is>
          <t>I Don't Need No Alpha Brothers — EP2 The truth was hiding in plain sight. 🌟 Continue the story here 👉 Find the full series on “ReelShort” 🔍 Look up “4957203” ✨ #ReelShort #ShortDrama #AlphaBrothers #WerewolfRomance</t>
        </is>
      </c>
    </row>
    <row r="1076" ht="25.5" customHeight="1">
      <c r="A1076" t="inlineStr">
        <is>
          <t>7691240290211974413</t>
        </is>
      </c>
      <c r="B1076" s="3">
        <v>46299.15347222222</v>
      </c>
      <c r="C1076" t="inlineStr">
        <is>
          <t>jazlynnayeli6</t>
        </is>
      </c>
      <c r="D1076" s="4">
        <v>46303</v>
      </c>
      <c r="E1076" s="3">
        <v>46303.437210648146</v>
      </c>
      <c r="F1076" s="2" t="str">
        <f>=HYPERLINK("https://www.tiktok.com/@jazlynnayeli6/video/7691240290211974413", "https://www.tiktok.com/@jazlynnayeli6/video/7691240290211974413")</f>
        <v>https://www.tiktok.com/@jazlynnayeli6/video/7691240290211974413</v>
      </c>
      <c r="G1076">
        <v>107</v>
      </c>
      <c r="H1076">
        <v>1</v>
      </c>
      <c r="I1076">
        <v>0</v>
      </c>
      <c r="J1076">
        <v>0</v>
      </c>
      <c r="K1076">
        <v>0</v>
      </c>
      <c r="L1076" t="inlineStr">
        <is>
          <t>short-drama</t>
        </is>
      </c>
      <c r="M1076" t="inlineStr">
        <is>
          <t>complete</t>
        </is>
      </c>
      <c r="N1076"/>
      <c r="O1076" t="inlineStr">
        <is>
          <t>SDRUN-20261008-102852</t>
        </is>
      </c>
      <c r="P1076" s="3">
        <v>46303.546585648146</v>
      </c>
      <c r="Q1076" t="inlineStr">
        <is>
          <t>SR-001016</t>
        </is>
      </c>
      <c r="R1076"/>
      <c r="S1076" t="inlineStr">
        <is>
          <t>Stolen by My Fiancé's Uncle Abel humiliates her—until his uncle steps in. ⚡ ✨ Download ReelShort. Copy code 4966408 and search it. #PublicHumiliation #UnexpectedProtector #DukeDrama #ShortDrama</t>
        </is>
      </c>
    </row>
    <row r="1077" ht="25.5" customHeight="1">
      <c r="A1077" t="inlineStr">
        <is>
          <t>7690853680739912973</t>
        </is>
      </c>
      <c r="B1077" s="3">
        <v>46299.15555555555</v>
      </c>
      <c r="C1077" t="inlineStr">
        <is>
          <t>lthung263</t>
        </is>
      </c>
      <c r="D1077" s="4">
        <v>46303</v>
      </c>
      <c r="E1077" s="3">
        <v>46303.437210648146</v>
      </c>
      <c r="F1077" s="2" t="str">
        <f>=HYPERLINK("https://www.tiktok.com/@lthung263/video/7690853680739912973", "https://www.tiktok.com/@lthung263/video/7690853680739912973")</f>
        <v>https://www.tiktok.com/@lthung263/video/7690853680739912973</v>
      </c>
      <c r="G1077">
        <v>286</v>
      </c>
      <c r="H1077">
        <v>12</v>
      </c>
      <c r="I1077">
        <v>0</v>
      </c>
      <c r="J1077">
        <v>3</v>
      </c>
      <c r="K1077">
        <v>0</v>
      </c>
      <c r="L1077" t="inlineStr">
        <is>
          <t>short-drama</t>
        </is>
      </c>
      <c r="M1077" t="inlineStr">
        <is>
          <t>complete</t>
        </is>
      </c>
      <c r="N1077"/>
      <c r="O1077" t="inlineStr">
        <is>
          <t>SDRUN-20261008-102852</t>
        </is>
      </c>
      <c r="P1077" s="3">
        <v>46303.546585648146</v>
      </c>
      <c r="Q1077" t="inlineStr">
        <is>
          <t>SR-000998</t>
        </is>
      </c>
      <c r="R1077" t="inlineStr">
        <is>
          <t>Flexlthung</t>
        </is>
      </c>
      <c r="S1077" t="inlineStr">
        <is>
          <t>Part 2 | Star Prison — Her Sister Stole the Marriage Proposal A wealthy ranch sends a lavish proposal to the woman who saved its heir, but Abby takes Evie's token and claims the fortune for herself. ✨ Download the ReelShort app. 👉 Copy the code [4802624] and search it. #Drama #AIDrama #ShortDrama #HiddenHeir #RevengeDrama</t>
        </is>
      </c>
    </row>
    <row r="1078" ht="25.5" customHeight="1">
      <c r="A1078" t="inlineStr">
        <is>
          <t>7691209318602968334</t>
        </is>
      </c>
      <c r="B1078" s="3">
        <v>46299.15833333333</v>
      </c>
      <c r="C1078" t="inlineStr">
        <is>
          <t>miralinaaa10</t>
        </is>
      </c>
      <c r="D1078" s="4">
        <v>46303</v>
      </c>
      <c r="E1078" s="3">
        <v>46303.437210648146</v>
      </c>
      <c r="F1078" s="2" t="str">
        <f>=HYPERLINK("https://www.tiktok.com/@miralinaaa10/video/7691209318602968334", "https://www.tiktok.com/@miralinaaa10/video/7691209318602968334")</f>
        <v>https://www.tiktok.com/@miralinaaa10/video/7691209318602968334</v>
      </c>
      <c r="G1078">
        <v>236</v>
      </c>
      <c r="H1078">
        <v>4</v>
      </c>
      <c r="I1078">
        <v>0</v>
      </c>
      <c r="J1078">
        <v>4</v>
      </c>
      <c r="K1078">
        <v>0</v>
      </c>
      <c r="L1078" t="inlineStr">
        <is>
          <t>short-drama</t>
        </is>
      </c>
      <c r="M1078" t="inlineStr">
        <is>
          <t>complete</t>
        </is>
      </c>
      <c r="N1078"/>
      <c r="O1078" t="inlineStr">
        <is>
          <t>SDRUN-20261008-102852</t>
        </is>
      </c>
      <c r="P1078" s="3">
        <v>46303.546585648146</v>
      </c>
      <c r="Q1078" t="inlineStr">
        <is>
          <t>SR-001428</t>
        </is>
      </c>
      <c r="R1078" t="inlineStr">
        <is>
          <t>miralinaaa10</t>
        </is>
      </c>
      <c r="S1078" t="inlineStr">
        <is>
          <t>Siren's Pact: My Pirate Queen — EP5 Love, betrayal, and one impossible decision. 🌟 Continue the story here 👉 Find the full series on “ReelShort” 🔍 Look up “4960775” ✨ #ReelShort #ShortDrama #SirensPact #PirateQueen</t>
        </is>
      </c>
    </row>
    <row r="1079" ht="25.5" customHeight="1">
      <c r="A1079" t="inlineStr">
        <is>
          <t>7691219861086768415</t>
        </is>
      </c>
      <c r="B1079" s="3">
        <v>46299.17847222222</v>
      </c>
      <c r="C1079" t="inlineStr">
        <is>
          <t>plottwistclips11</t>
        </is>
      </c>
      <c r="D1079" s="4">
        <v>46303</v>
      </c>
      <c r="E1079" s="3">
        <v>46303.437210648146</v>
      </c>
      <c r="F1079" s="2" t="str">
        <f>=HYPERLINK("https://www.tiktok.com/@plottwistclips11/video/7691219861086768415", "https://www.tiktok.com/@plottwistclips11/video/7691219861086768415")</f>
        <v>https://www.tiktok.com/@plottwistclips11/video/7691219861086768415</v>
      </c>
      <c r="G1079">
        <v>5580</v>
      </c>
      <c r="H1079">
        <v>28</v>
      </c>
      <c r="I1079">
        <v>0</v>
      </c>
      <c r="J1079">
        <v>9</v>
      </c>
      <c r="K1079">
        <v>1</v>
      </c>
      <c r="L1079" t="inlineStr">
        <is>
          <t>short-drama</t>
        </is>
      </c>
      <c r="M1079" t="inlineStr">
        <is>
          <t>complete</t>
        </is>
      </c>
      <c r="N1079"/>
      <c r="O1079" t="inlineStr">
        <is>
          <t>SDRUN-20261008-102852</t>
        </is>
      </c>
      <c r="P1079" s="3">
        <v>46303.546585648146</v>
      </c>
      <c r="Q1079" t="inlineStr">
        <is>
          <t>SR-001303</t>
        </is>
      </c>
      <c r="R1079" t="inlineStr">
        <is>
          <t>plottwistclips11</t>
        </is>
      </c>
      <c r="S1079" t="inlineStr">
        <is>
          <t>The Alpha and His Nanny Luna — EP2 Five years later, a nanny meets a little princess who feels strangely familiar, and one secret begins to unravel. 🌟 Continue the story here 👉 Find the full series on “ReelShort” 🔍 Look up “4802561” ✨ #ShortDrama #ReelShort #DramaSeries</t>
        </is>
      </c>
    </row>
    <row r="1080" ht="25.5" customHeight="1">
      <c r="A1080" t="inlineStr">
        <is>
          <t>7691265957938924830</t>
        </is>
      </c>
      <c r="B1080" s="3">
        <v>46299.183333333334</v>
      </c>
      <c r="C1080" t="inlineStr">
        <is>
          <t>shirley5278789</t>
        </is>
      </c>
      <c r="D1080" s="4">
        <v>46303</v>
      </c>
      <c r="E1080" s="3">
        <v>46303.437210648146</v>
      </c>
      <c r="F1080" s="2" t="str">
        <f>=HYPERLINK("https://www.tiktok.com/@shirley5278789/video/7691265957938924830", "https://www.tiktok.com/@shirley5278789/video/7691265957938924830")</f>
        <v>https://www.tiktok.com/@shirley5278789/video/7691265957938924830</v>
      </c>
      <c r="G1080">
        <v>726</v>
      </c>
      <c r="H1080">
        <v>5</v>
      </c>
      <c r="I1080">
        <v>0</v>
      </c>
      <c r="J1080">
        <v>1</v>
      </c>
      <c r="K1080">
        <v>0</v>
      </c>
      <c r="L1080" t="inlineStr">
        <is>
          <t>short-drama</t>
        </is>
      </c>
      <c r="M1080" t="inlineStr">
        <is>
          <t>complete</t>
        </is>
      </c>
      <c r="N1080"/>
      <c r="O1080" t="inlineStr">
        <is>
          <t>SDRUN-20261008-102852</t>
        </is>
      </c>
      <c r="P1080" s="3">
        <v>46303.546585648146</v>
      </c>
      <c r="Q1080" t="inlineStr">
        <is>
          <t>SR-001279</t>
        </is>
      </c>
      <c r="R1080" t="inlineStr">
        <is>
          <t>shirley5278789</t>
        </is>
      </c>
      <c r="S1080" t="inlineStr">
        <is>
          <t>Coronada de sangre de plata — EP5 Ahora protegerá a sus hijos cueste lo que cueste. 🐺 🌟 Continúa la historia aquí 👉 Encuentra la serie completa en “ReelShort” 🔍 Busca “4931573” ✨ #ReelShort #DramaCorto #SangreDePlata #HombreLobo #Luna</t>
        </is>
      </c>
    </row>
    <row r="1081" ht="25.5" customHeight="1">
      <c r="A1081" t="inlineStr">
        <is>
          <t>7691208927958142221</t>
        </is>
      </c>
      <c r="B1081" s="3">
        <v>46299.19930555556</v>
      </c>
      <c r="C1081" t="inlineStr">
        <is>
          <t>miralinaaa10</t>
        </is>
      </c>
      <c r="D1081" s="4">
        <v>46303</v>
      </c>
      <c r="E1081" s="3">
        <v>46303.437210648146</v>
      </c>
      <c r="F1081" s="2" t="str">
        <f>=HYPERLINK("https://www.tiktok.com/@miralinaaa10/video/7691208927958142221", "https://www.tiktok.com/@miralinaaa10/video/7691208927958142221")</f>
        <v>https://www.tiktok.com/@miralinaaa10/video/7691208927958142221</v>
      </c>
      <c r="G1081">
        <v>40</v>
      </c>
      <c r="H1081">
        <v>0</v>
      </c>
      <c r="I1081">
        <v>0</v>
      </c>
      <c r="J1081">
        <v>0</v>
      </c>
      <c r="K1081">
        <v>0</v>
      </c>
      <c r="L1081" t="inlineStr">
        <is>
          <t>short-drama</t>
        </is>
      </c>
      <c r="M1081" t="inlineStr">
        <is>
          <t>complete</t>
        </is>
      </c>
      <c r="N1081"/>
      <c r="O1081" t="inlineStr">
        <is>
          <t>SDRUN-20261008-102852</t>
        </is>
      </c>
      <c r="P1081" s="3">
        <v>46303.546585648146</v>
      </c>
      <c r="Q1081" t="inlineStr">
        <is>
          <t>SR-001429</t>
        </is>
      </c>
      <c r="R1081" t="inlineStr">
        <is>
          <t>miralinaaa10</t>
        </is>
      </c>
      <c r="S1081" t="inlineStr">
        <is>
          <t>Siren's Pact: My Pirate Queen — EP4 Just when it feels safe, the secret explodes. 🌟 Continue the story here 👉 Find the full series on “ReelShort” 🔍 Look up “4960775” ✨ #ReelShort #ShortDrama #SirensPact #PirateQueen</t>
        </is>
      </c>
    </row>
    <row r="1082" ht="25.5" customHeight="1">
      <c r="A1082" t="inlineStr">
        <is>
          <t>7690889449340783885</t>
        </is>
      </c>
      <c r="B1082" s="3">
        <v>46299.21527777778</v>
      </c>
      <c r="C1082" t="inlineStr">
        <is>
          <t>nobleltcpnj</t>
        </is>
      </c>
      <c r="D1082" s="4">
        <v>46303</v>
      </c>
      <c r="E1082" s="3">
        <v>46303.437210648146</v>
      </c>
      <c r="F1082" s="2" t="str">
        <f>=HYPERLINK("https://www.tiktok.com/@nobleltcpnj/video/7690889449340783885", "https://www.tiktok.com/@nobleltcpnj/video/7690889449340783885")</f>
        <v>https://www.tiktok.com/@nobleltcpnj/video/7690889449340783885</v>
      </c>
      <c r="G1082">
        <v>478</v>
      </c>
      <c r="H1082">
        <v>6</v>
      </c>
      <c r="I1082">
        <v>0</v>
      </c>
      <c r="J1082">
        <v>5</v>
      </c>
      <c r="K1082">
        <v>0</v>
      </c>
      <c r="L1082" t="inlineStr">
        <is>
          <t>short-drama</t>
        </is>
      </c>
      <c r="M1082" t="inlineStr">
        <is>
          <t>complete</t>
        </is>
      </c>
      <c r="N1082"/>
      <c r="O1082" t="inlineStr">
        <is>
          <t>SDRUN-20261008-102852</t>
        </is>
      </c>
      <c r="P1082" s="3">
        <v>46303.546585648146</v>
      </c>
      <c r="Q1082" t="inlineStr">
        <is>
          <t>SR-001124</t>
        </is>
      </c>
      <c r="R1082" t="inlineStr">
        <is>
          <t>Mouse glue trap</t>
        </is>
      </c>
      <c r="S1082" t="inlineStr">
        <is>
          <t>Part 3 | Rejected Bride, Reborn Dragon Queen — The Dying Prince Took a King's Blow for His Bride Theron's father calls him slave-born and wishes he had killed him at birth, but Theron defies the king and shields his one-day bride from a lethal strike. ✨ Download the ReelShort app. 👉 Copy the code [4959899] and search it. #Drama #AIDrama #ShortDrama #DragonRomance #RebirthDrama</t>
        </is>
      </c>
    </row>
    <row r="1083" ht="25.5" customHeight="1">
      <c r="A1083" t="inlineStr">
        <is>
          <t>7690849662349135118</t>
        </is>
      </c>
      <c r="B1083" s="3">
        <v>46299.222916666666</v>
      </c>
      <c r="C1083" t="inlineStr">
        <is>
          <t>ngphnggiang40</t>
        </is>
      </c>
      <c r="D1083" s="4">
        <v>46303</v>
      </c>
      <c r="E1083" s="3">
        <v>46303.437210648146</v>
      </c>
      <c r="F1083" s="2" t="str">
        <f>=HYPERLINK("https://www.tiktok.com/@ngphnggiang40/video/7690849662349135118", "https://www.tiktok.com/@ngphnggiang40/video/7690849662349135118")</f>
        <v>https://www.tiktok.com/@ngphnggiang40/video/7690849662349135118</v>
      </c>
      <c r="G1083">
        <v>254</v>
      </c>
      <c r="H1083">
        <v>2</v>
      </c>
      <c r="I1083">
        <v>1</v>
      </c>
      <c r="J1083">
        <v>0</v>
      </c>
      <c r="K1083">
        <v>4</v>
      </c>
      <c r="L1083" t="inlineStr">
        <is>
          <t>short-drama</t>
        </is>
      </c>
      <c r="M1083" t="inlineStr">
        <is>
          <t>complete</t>
        </is>
      </c>
      <c r="N1083"/>
      <c r="O1083" t="inlineStr">
        <is>
          <t>SDRUN-20261008-102852</t>
        </is>
      </c>
      <c r="P1083" s="3">
        <v>46303.546585648146</v>
      </c>
      <c r="Q1083" t="inlineStr">
        <is>
          <t>SR-001041</t>
        </is>
      </c>
      <c r="R1083" t="inlineStr">
        <is>
          <t>VoidFaic</t>
        </is>
      </c>
      <c r="S1083" t="inlineStr">
        <is>
          <t>Part 3 | Campus Saga Superpower Teen Brian learns he is the rightful Winston heir, receives a ring that grants supernatural power, and frees Grace before accepting her offer of prom-night revenge. ✨ Download the ReelShort app. 👉 Copy the code [4929050] and search it. #Drama #AIDrama #ShortDrama #CampusDrama #SuperpowerDrama</t>
        </is>
      </c>
    </row>
    <row r="1084" ht="25.5" customHeight="1">
      <c r="A1084" t="inlineStr">
        <is>
          <t>7691250291294883085</t>
        </is>
      </c>
      <c r="B1084" s="3">
        <v>46299.268055555556</v>
      </c>
      <c r="C1084" t="inlineStr">
        <is>
          <t>dramadetour0</t>
        </is>
      </c>
      <c r="D1084" s="4">
        <v>46303</v>
      </c>
      <c r="E1084" s="3">
        <v>46303.437210648146</v>
      </c>
      <c r="F1084" s="2" t="str">
        <f>=HYPERLINK("https://www.tiktok.com/@dramadetour0/video/7691250291294883085", "https://www.tiktok.com/@dramadetour0/video/7691250291294883085")</f>
        <v>https://www.tiktok.com/@dramadetour0/video/7691250291294883085</v>
      </c>
      <c r="G1084">
        <v>770</v>
      </c>
      <c r="H1084">
        <v>13</v>
      </c>
      <c r="I1084">
        <v>0</v>
      </c>
      <c r="J1084">
        <v>3</v>
      </c>
      <c r="K1084">
        <v>1</v>
      </c>
      <c r="L1084" t="inlineStr">
        <is>
          <t>short-drama</t>
        </is>
      </c>
      <c r="M1084" t="inlineStr">
        <is>
          <t>complete</t>
        </is>
      </c>
      <c r="N1084"/>
      <c r="O1084" t="inlineStr">
        <is>
          <t>SDRUN-20261008-102852</t>
        </is>
      </c>
      <c r="P1084" s="3">
        <v>46303.546585648146</v>
      </c>
      <c r="Q1084" t="inlineStr">
        <is>
          <t>SR-000974</t>
        </is>
      </c>
      <c r="R1084" t="inlineStr">
        <is>
          <t>dramadetour0</t>
        </is>
      </c>
      <c r="S1084" t="inlineStr">
        <is>
          <t>Accidentally His: The Dragon King Won't Let Go — One cup of almond milk. One mention of her son. Why is the Dragon King suddenly asking if she is married? 🎬 Full episode link in bio 🔎 Or search for 4978153 in the ReelShort app. #drama #shortdrama #dramaseries #SecretChild #JealousLove</t>
        </is>
      </c>
    </row>
    <row r="1085" ht="25.5" customHeight="1">
      <c r="A1085" t="inlineStr">
        <is>
          <t>7690887454181608735</t>
        </is>
      </c>
      <c r="B1085" s="3">
        <v>46299.27777777778</v>
      </c>
      <c r="C1085" t="inlineStr">
        <is>
          <t>qqfqvkxrybkjkjnp20</t>
        </is>
      </c>
      <c r="D1085" s="4">
        <v>46303</v>
      </c>
      <c r="E1085" s="3">
        <v>46303.437210648146</v>
      </c>
      <c r="F1085" s="2" t="str">
        <f>=HYPERLINK("https://www.tiktok.com/@qqfqvkxrybkjkjnp20/video/7690887454181608735", "https://www.tiktok.com/@qqfqvkxrybkjkjnp20/video/7690887454181608735")</f>
        <v>https://www.tiktok.com/@qqfqvkxrybkjkjnp20/video/7690887454181608735</v>
      </c>
      <c r="G1085">
        <v>235</v>
      </c>
      <c r="H1085">
        <v>7</v>
      </c>
      <c r="I1085">
        <v>1</v>
      </c>
      <c r="J1085">
        <v>2</v>
      </c>
      <c r="K1085">
        <v>0</v>
      </c>
      <c r="L1085" t="inlineStr">
        <is>
          <t>short-drama</t>
        </is>
      </c>
      <c r="M1085" t="inlineStr">
        <is>
          <t>complete</t>
        </is>
      </c>
      <c r="N1085"/>
      <c r="O1085" t="inlineStr">
        <is>
          <t>SDRUN-20261008-102852</t>
        </is>
      </c>
      <c r="P1085" s="3">
        <v>46303.546585648146</v>
      </c>
      <c r="Q1085" t="inlineStr">
        <is>
          <t>SR-001146</t>
        </is>
      </c>
      <c r="R1085" t="inlineStr">
        <is>
          <t>Velvet Temptations</t>
        </is>
      </c>
      <c r="S1085" t="inlineStr">
        <is>
          <t>Part 3 | From Omega's Prey to Luna Queen — Her Fated Mate Called the Cruelest Humiliation a Joke Emma learns Noah's romantic confession was a dare, fights back, is shoved into the pool, and ends the bond when he defends her tormentor. ✨ Download the ReelShort app. 👉 Copy the code [4959091] and search it. #Drama #AIDrama #ShortDrama #WerewolfDrama #RevengeRomance</t>
        </is>
      </c>
    </row>
    <row r="1086" ht="25.5" customHeight="1">
      <c r="A1086" t="inlineStr">
        <is>
          <t>7690873984765775117</t>
        </is>
      </c>
      <c r="B1086" s="3">
        <v>46299.28611111111</v>
      </c>
      <c r="C1086" t="inlineStr">
        <is>
          <t>sofiblmoments</t>
        </is>
      </c>
      <c r="D1086" s="4">
        <v>46303</v>
      </c>
      <c r="E1086" s="3">
        <v>46303.437210648146</v>
      </c>
      <c r="F1086" s="2" t="str">
        <f>=HYPERLINK("https://www.tiktok.com/@sofiblmoments/video/7690873984765775117", "https://www.tiktok.com/@sofiblmoments/video/7690873984765775117")</f>
        <v>https://www.tiktok.com/@sofiblmoments/video/7690873984765775117</v>
      </c>
      <c r="G1086">
        <v>148</v>
      </c>
      <c r="H1086">
        <v>3</v>
      </c>
      <c r="I1086">
        <v>0</v>
      </c>
      <c r="J1086">
        <v>0</v>
      </c>
      <c r="K1086">
        <v>0</v>
      </c>
      <c r="L1086" t="inlineStr">
        <is>
          <t>short-drama</t>
        </is>
      </c>
      <c r="M1086" t="inlineStr">
        <is>
          <t>complete</t>
        </is>
      </c>
      <c r="N1086"/>
      <c r="O1086" t="inlineStr">
        <is>
          <t>SDRUN-20261008-102852</t>
        </is>
      </c>
      <c r="P1086" s="3">
        <v>46303.546585648146</v>
      </c>
      <c r="Q1086" t="inlineStr">
        <is>
          <t>SR-001484</t>
        </is>
      </c>
      <c r="R1086" t="inlineStr">
        <is>
          <t>sofiblmoments</t>
        </is>
      </c>
      <c r="S1086" t="inlineStr">
        <is>
          <t>Altarboy — EP6 The priest promises not to condemn him, then asks the one question that exposes their attraction. 🌟 Continue the story here 👉 Find the full series on “ReelShort” 🔍 Look up “4676159” ✨ #BLDrama #ReelShort #DramaSeries</t>
        </is>
      </c>
    </row>
    <row r="1087" ht="25.5" customHeight="1">
      <c r="A1087" t="inlineStr">
        <is>
          <t>7691230833973202190</t>
        </is>
      </c>
      <c r="B1087" s="3">
        <v>46299.3</v>
      </c>
      <c r="C1087" t="inlineStr">
        <is>
          <t>gaylenepowers350</t>
        </is>
      </c>
      <c r="D1087" s="4">
        <v>46303</v>
      </c>
      <c r="E1087" s="3">
        <v>46303.437210648146</v>
      </c>
      <c r="F1087" s="2" t="str">
        <f>=HYPERLINK("https://www.tiktok.com/@gaylenepowers350/video/7691230833973202190", "https://www.tiktok.com/@gaylenepowers350/video/7691230833973202190")</f>
        <v>https://www.tiktok.com/@gaylenepowers350/video/7691230833973202190</v>
      </c>
      <c r="G1087">
        <v>259</v>
      </c>
      <c r="H1087">
        <v>13</v>
      </c>
      <c r="I1087">
        <v>0</v>
      </c>
      <c r="J1087">
        <v>2</v>
      </c>
      <c r="K1087">
        <v>0</v>
      </c>
      <c r="L1087" t="inlineStr">
        <is>
          <t>short-drama</t>
        </is>
      </c>
      <c r="M1087" t="inlineStr">
        <is>
          <t>complete</t>
        </is>
      </c>
      <c r="N1087"/>
      <c r="O1087" t="inlineStr">
        <is>
          <t>SDRUN-20261008-102852</t>
        </is>
      </c>
      <c r="P1087" s="3">
        <v>46303.546585648146</v>
      </c>
      <c r="Q1087" t="inlineStr">
        <is>
          <t>SR-001070</t>
        </is>
      </c>
      <c r="R1087"/>
      <c r="S1087" t="inlineStr">
        <is>
          <t>Mommy, I Found a Brother! The boy refuses to go home, and Grant unexpectedly hires the woman who helped him. 👀 ✨ Download ReelShort. Copy code 4966296 and search it. #UnlikelyFamily #NannyDrama #UnexpectedJob #ShortDrama</t>
        </is>
      </c>
    </row>
    <row r="1088" ht="25.5" customHeight="1">
      <c r="A1088" t="inlineStr">
        <is>
          <t>7690890462210592013</t>
        </is>
      </c>
      <c r="B1088" s="3">
        <v>46299.30069444444</v>
      </c>
      <c r="C1088" t="inlineStr">
        <is>
          <t>mochiclips55</t>
        </is>
      </c>
      <c r="D1088" s="4">
        <v>46303</v>
      </c>
      <c r="E1088" s="3">
        <v>46303.437210648146</v>
      </c>
      <c r="F1088" s="2" t="str">
        <f>=HYPERLINK("https://www.tiktok.com/@mochiclips55/video/7690890462210592013", "https://www.tiktok.com/@mochiclips55/video/7690890462210592013")</f>
        <v>https://www.tiktok.com/@mochiclips55/video/7690890462210592013</v>
      </c>
      <c r="G1088">
        <v>336</v>
      </c>
      <c r="H1088">
        <v>11</v>
      </c>
      <c r="I1088">
        <v>0</v>
      </c>
      <c r="J1088">
        <v>2</v>
      </c>
      <c r="K1088">
        <v>0</v>
      </c>
      <c r="L1088" t="inlineStr">
        <is>
          <t>short-drama</t>
        </is>
      </c>
      <c r="M1088" t="inlineStr">
        <is>
          <t>complete</t>
        </is>
      </c>
      <c r="N1088"/>
      <c r="O1088" t="inlineStr">
        <is>
          <t>SDRUN-20261008-102852</t>
        </is>
      </c>
      <c r="P1088" s="3">
        <v>46303.546585648146</v>
      </c>
      <c r="Q1088" t="inlineStr">
        <is>
          <t>SR-001406</t>
        </is>
      </c>
      <c r="R1088" t="inlineStr">
        <is>
          <t>mochiclips55</t>
        </is>
      </c>
      <c r="S1088" t="inlineStr">
        <is>
          <t xml:space="preserve">Private Tutoring — EP6 When the final battle begins, he risks everything to protect the boy who became more than his student. 🌟 Continue the story here 👉 Find the full series on “ReelShort” 🔍 Look up “4825222” ✨ #BLDrama #ReelShort #DramaSeries </t>
        </is>
      </c>
    </row>
    <row r="1089" ht="25.5" customHeight="1">
      <c r="A1089" t="inlineStr">
        <is>
          <t>7691202121110261023</t>
        </is>
      </c>
      <c r="B1089" s="3">
        <v>46299.305555555555</v>
      </c>
      <c r="C1089" t="inlineStr">
        <is>
          <t>hcngsn5459</t>
        </is>
      </c>
      <c r="D1089" s="4">
        <v>46303</v>
      </c>
      <c r="E1089" s="3">
        <v>46303.437210648146</v>
      </c>
      <c r="F1089" s="2" t="str">
        <f>=HYPERLINK("https://www.tiktok.com/@hcngsn5459/video/7691202121110261023", "https://www.tiktok.com/@hcngsn5459/video/7691202121110261023")</f>
        <v>https://www.tiktok.com/@hcngsn5459/video/7691202121110261023</v>
      </c>
      <c r="G1089">
        <v>87</v>
      </c>
      <c r="H1089">
        <v>0</v>
      </c>
      <c r="I1089">
        <v>0</v>
      </c>
      <c r="J1089">
        <v>0</v>
      </c>
      <c r="K1089">
        <v>1</v>
      </c>
      <c r="L1089" t="inlineStr">
        <is>
          <t>short-drama</t>
        </is>
      </c>
      <c r="M1089" t="inlineStr">
        <is>
          <t>complete</t>
        </is>
      </c>
      <c r="N1089"/>
      <c r="O1089" t="inlineStr">
        <is>
          <t>SDRUN-20261008-102852</t>
        </is>
      </c>
      <c r="P1089" s="3">
        <v>46303.546585648146</v>
      </c>
      <c r="Q1089" t="inlineStr">
        <is>
          <t>SR-001547</t>
        </is>
      </c>
      <c r="R1089"/>
      <c r="S1089" t="inlineStr">
        <is>
          <t>My Twins Picked a Billionaire Dad When Lina catches her fiancé cheating, he calls her unattractive—so she shows him exactly how wrong he is. ✨ Get the ReelShort app and search [4959240] to watch. #Drama #ShortDrama #ReelShort #SingleMom #Karma</t>
        </is>
      </c>
    </row>
    <row r="1090" ht="25.5" customHeight="1">
      <c r="A1090" t="inlineStr">
        <is>
          <t>7691160696473554206</t>
        </is>
      </c>
      <c r="B1090" s="3">
        <v>46299.305555555555</v>
      </c>
      <c r="C1090" t="inlineStr">
        <is>
          <t>jolienqaq</t>
        </is>
      </c>
      <c r="D1090" s="4">
        <v>46303</v>
      </c>
      <c r="E1090" s="3">
        <v>46303.437210648146</v>
      </c>
      <c r="F1090" s="2" t="str">
        <f>=HYPERLINK("https://www.tiktok.com/@jolienqaq/video/7691160696473554206", "https://www.tiktok.com/@jolienqaq/video/7691160696473554206")</f>
        <v>https://www.tiktok.com/@jolienqaq/video/7691160696473554206</v>
      </c>
      <c r="G1090">
        <v>951</v>
      </c>
      <c r="H1090">
        <v>43</v>
      </c>
      <c r="I1090">
        <v>0</v>
      </c>
      <c r="J1090">
        <v>9</v>
      </c>
      <c r="K1090">
        <v>1</v>
      </c>
      <c r="L1090" t="inlineStr">
        <is>
          <t>short-drama</t>
        </is>
      </c>
      <c r="M1090" t="inlineStr">
        <is>
          <t>complete</t>
        </is>
      </c>
      <c r="N1090"/>
      <c r="O1090" t="inlineStr">
        <is>
          <t>SDRUN-20261008-102852</t>
        </is>
      </c>
      <c r="P1090" s="3">
        <v>46303.546585648146</v>
      </c>
      <c r="Q1090" t="inlineStr">
        <is>
          <t>SR-000898</t>
        </is>
      </c>
      <c r="R1090" t="inlineStr">
        <is>
          <t>jolienqaq</t>
        </is>
      </c>
      <c r="S1090" t="inlineStr">
        <is>
          <t>Part 6 | Seduced by My Boyfriend’s Uncle A deal about an R-rated film turns into a dangerously personal audition. 🎬 Full series link in bio. ✨ Download the ReelShort app. 👉 Copy the code 4961635 and search it. #SeducedByMyBoyfriendsUncle #BLDrama #ForbiddenRomance #ReelShort</t>
        </is>
      </c>
    </row>
    <row r="1091" ht="25.5" customHeight="1">
      <c r="A1091" t="inlineStr">
        <is>
          <t>7691250955257515278</t>
        </is>
      </c>
      <c r="B1091" s="3">
        <v>46299.31180555555</v>
      </c>
      <c r="C1091" t="inlineStr">
        <is>
          <t>apdt6w97o2pk</t>
        </is>
      </c>
      <c r="D1091" s="4">
        <v>46303</v>
      </c>
      <c r="E1091" s="3">
        <v>46303.773518518516</v>
      </c>
      <c r="F1091" s="2" t="str">
        <f>=HYPERLINK("https://www.tiktok.com/@apdt6w97o2pk/video/7691250955257515278", "https://www.tiktok.com/@apdt6w97o2pk/video/7691250955257515278")</f>
        <v>https://www.tiktok.com/@apdt6w97o2pk/video/7691250955257515278</v>
      </c>
      <c r="G1091">
        <v>227</v>
      </c>
      <c r="H1091">
        <v>1</v>
      </c>
      <c r="I1091">
        <v>0</v>
      </c>
      <c r="J1091">
        <v>0</v>
      </c>
      <c r="K1091">
        <v>0</v>
      </c>
      <c r="L1091" t="inlineStr">
        <is>
          <t>short-drama</t>
        </is>
      </c>
      <c r="M1091" t="inlineStr">
        <is>
          <t>complete</t>
        </is>
      </c>
      <c r="N1091"/>
      <c r="O1091" t="inlineStr">
        <is>
          <t>e8723e7c-3d74-4646-9e84-53ccfd1ab294</t>
        </is>
      </c>
      <c r="P1091" s="3">
        <v>46303.775625</v>
      </c>
      <c r="Q1091" t="inlineStr">
        <is>
          <t>SR-001194</t>
        </is>
      </c>
      <c r="R1091"/>
      <c r="S1091" t="inlineStr">
        <is>
          <t>Offered to the triplet Alpha The soul-binding ceremony turns more frightening than she expected. Can she stop it? 🕯️ ✨ Download ReelShort. Copy code 4964132 and search it. #SoulBinding #CeremonyDrama #WerewolfRomance #ShortDrama</t>
        </is>
      </c>
    </row>
    <row r="1092" ht="25.5" customHeight="1">
      <c r="A1092" t="inlineStr">
        <is>
          <t>7691226255206780174</t>
        </is>
      </c>
      <c r="B1092" s="3">
        <v>46299.325694444444</v>
      </c>
      <c r="C1092" t="inlineStr">
        <is>
          <t>dramavault163</t>
        </is>
      </c>
      <c r="D1092" s="4">
        <v>46303</v>
      </c>
      <c r="E1092" s="3">
        <v>46303.437210648146</v>
      </c>
      <c r="F1092" s="2" t="str">
        <f>=HYPERLINK("https://www.tiktok.com/@dramavault163/video/7691226255206780174", "https://www.tiktok.com/@dramavault163/video/7691226255206780174")</f>
        <v>https://www.tiktok.com/@dramavault163/video/7691226255206780174</v>
      </c>
      <c r="G1092">
        <v>508</v>
      </c>
      <c r="H1092">
        <v>3</v>
      </c>
      <c r="I1092">
        <v>0</v>
      </c>
      <c r="J1092">
        <v>0</v>
      </c>
      <c r="K1092">
        <v>1</v>
      </c>
      <c r="L1092" t="inlineStr">
        <is>
          <t>short-drama</t>
        </is>
      </c>
      <c r="M1092" t="inlineStr">
        <is>
          <t>complete</t>
        </is>
      </c>
      <c r="N1092"/>
      <c r="O1092" t="inlineStr">
        <is>
          <t>SDRUN-20261008-102852</t>
        </is>
      </c>
      <c r="P1092" s="3">
        <v>46303.546585648146</v>
      </c>
      <c r="Q1092" t="inlineStr">
        <is>
          <t>SR-001337</t>
        </is>
      </c>
      <c r="R1092" t="inlineStr">
        <is>
          <t>dramavault163</t>
        </is>
      </c>
      <c r="S1092" t="inlineStr">
        <is>
          <t>Five Keys, One Hidden King — EP3 One golden key is enough to expose a hidden king. 🔑 🌟 Continue the story here 👉 Find the full series on “ReelShort” 🔍 Look up “4981992” ✨ #ReelShort #ShortDrama #FiveKeysOneHiddenKing #HiddenIdentity #RevengeDrama</t>
        </is>
      </c>
    </row>
    <row r="1093" ht="25.5" customHeight="1">
      <c r="A1093" t="inlineStr">
        <is>
          <t>7690834022729075982</t>
        </is>
      </c>
      <c r="B1093" s="3">
        <v>46299.35625</v>
      </c>
      <c r="C1093" t="inlineStr">
        <is>
          <t>dramaexpedition</t>
        </is>
      </c>
      <c r="D1093" s="4">
        <v>46303</v>
      </c>
      <c r="E1093" s="3">
        <v>46303.437210648146</v>
      </c>
      <c r="F1093" s="2" t="str">
        <f>=HYPERLINK("https://www.tiktok.com/@dramaexpedition/video/7690834022729075982", "https://www.tiktok.com/@dramaexpedition/video/7690834022729075982")</f>
        <v>https://www.tiktok.com/@dramaexpedition/video/7690834022729075982</v>
      </c>
      <c r="G1093">
        <v>294</v>
      </c>
      <c r="H1093">
        <v>0</v>
      </c>
      <c r="I1093">
        <v>0</v>
      </c>
      <c r="J1093">
        <v>0</v>
      </c>
      <c r="K1093">
        <v>0</v>
      </c>
      <c r="L1093" t="inlineStr">
        <is>
          <t>short-drama</t>
        </is>
      </c>
      <c r="M1093" t="inlineStr">
        <is>
          <t>complete</t>
        </is>
      </c>
      <c r="N1093"/>
      <c r="O1093" t="inlineStr">
        <is>
          <t>SDRUN-20261008-102852</t>
        </is>
      </c>
      <c r="P1093" s="3">
        <v>46303.546585648146</v>
      </c>
      <c r="Q1093" t="inlineStr">
        <is>
          <t>SR-000854</t>
        </is>
      </c>
      <c r="R1093" t="inlineStr">
        <is>
          <t>dramaexpedition</t>
        </is>
      </c>
      <c r="S1093" t="inlineStr">
        <is>
          <t>part 3 | LadyAid: From Dumped Pauper to Tycoon Buying a gift triggers an enormous cashback reward. Watch on ReelShort. Search code 4931563. https://reelslink.com/cps/bOncrZ #drama #shortdrama #aidrama #revengedrama #fyp</t>
        </is>
      </c>
    </row>
    <row r="1094" ht="25.5" customHeight="1">
      <c r="A1094" t="inlineStr">
        <is>
          <t>7691164979646483743</t>
        </is>
      </c>
      <c r="B1094" s="3">
        <v>46299.364583333336</v>
      </c>
      <c r="C1094" t="inlineStr">
        <is>
          <t>felicitypatterson67</t>
        </is>
      </c>
      <c r="D1094" s="4">
        <v>46303</v>
      </c>
      <c r="E1094" s="3">
        <v>46303.437210648146</v>
      </c>
      <c r="F1094" s="2" t="str">
        <f>=HYPERLINK("https://www.tiktok.com/@felicitypatterson67/video/7691164979646483743", "https://www.tiktok.com/@felicitypatterson67/video/7691164979646483743")</f>
        <v>https://www.tiktok.com/@felicitypatterson67/video/7691164979646483743</v>
      </c>
      <c r="G1094">
        <v>128</v>
      </c>
      <c r="H1094">
        <v>0</v>
      </c>
      <c r="I1094">
        <v>0</v>
      </c>
      <c r="J1094">
        <v>0</v>
      </c>
      <c r="K1094">
        <v>0</v>
      </c>
      <c r="L1094" t="inlineStr">
        <is>
          <t>short-drama</t>
        </is>
      </c>
      <c r="M1094" t="inlineStr">
        <is>
          <t>complete</t>
        </is>
      </c>
      <c r="N1094"/>
      <c r="O1094" t="inlineStr">
        <is>
          <t>SDRUN-20261008-102852</t>
        </is>
      </c>
      <c r="P1094" s="3">
        <v>46303.546585648146</v>
      </c>
      <c r="Q1094" t="inlineStr">
        <is>
          <t>SR-001220</t>
        </is>
      </c>
      <c r="R1094"/>
      <c r="S1094" t="inlineStr">
        <is>
          <t>The Unchaste Charge: Plaything of My Husband’s Godfather The princess humiliates Elena while Julian and his allies plot to frame her for adultery at the next tea party. 🎭 Download ReelShort and search for [4958265]. #Drama #ShortDrama #ReelShort #HistoricalDrama #Betrayal</t>
        </is>
      </c>
    </row>
    <row r="1095" ht="25.5" customHeight="1">
      <c r="A1095" t="inlineStr">
        <is>
          <t>7690854273634028814</t>
        </is>
      </c>
      <c r="B1095" s="3">
        <v>46299.364583333336</v>
      </c>
      <c r="C1095" t="inlineStr">
        <is>
          <t>lthung263</t>
        </is>
      </c>
      <c r="D1095" s="4">
        <v>46303</v>
      </c>
      <c r="E1095" s="3">
        <v>46303.437210648146</v>
      </c>
      <c r="F1095" s="2" t="str">
        <f>=HYPERLINK("https://www.tiktok.com/@lthung263/video/7690854273634028814", "https://www.tiktok.com/@lthung263/video/7690854273634028814")</f>
        <v>https://www.tiktok.com/@lthung263/video/7690854273634028814</v>
      </c>
      <c r="G1095">
        <v>338</v>
      </c>
      <c r="H1095">
        <v>8</v>
      </c>
      <c r="I1095">
        <v>0</v>
      </c>
      <c r="J1095">
        <v>2</v>
      </c>
      <c r="K1095">
        <v>0</v>
      </c>
      <c r="L1095" t="inlineStr">
        <is>
          <t>short-drama</t>
        </is>
      </c>
      <c r="M1095" t="inlineStr">
        <is>
          <t>complete</t>
        </is>
      </c>
      <c r="N1095"/>
      <c r="O1095" t="inlineStr">
        <is>
          <t>SDRUN-20261008-102852</t>
        </is>
      </c>
      <c r="P1095" s="3">
        <v>46303.546585648146</v>
      </c>
      <c r="Q1095" t="inlineStr">
        <is>
          <t>SR-000999</t>
        </is>
      </c>
      <c r="R1095" t="inlineStr">
        <is>
          <t>Flexlthung</t>
        </is>
      </c>
      <c r="S1095" t="inlineStr">
        <is>
          <t>Part 3 | Star Prison — The Prisoner's Son Looks Exactly Like Him Colton meets a boy with his eyes, his mole, and even his childhood asthma, forcing the Sterling family to order a blood test. ✨ Download the ReelShort app. 👉 Copy the code [4802624] and search it. #Drama #AIDrama #ShortDrama #HiddenHeir #RevengeDrama</t>
        </is>
      </c>
    </row>
    <row r="1096" ht="25.5" customHeight="1">
      <c r="A1096" t="inlineStr">
        <is>
          <t>7690900374877637919</t>
        </is>
      </c>
      <c r="B1096" s="3">
        <v>46299.384722222225</v>
      </c>
      <c r="C1096" t="inlineStr">
        <is>
          <t>magnoliaisabella64</t>
        </is>
      </c>
      <c r="D1096" s="4">
        <v>46303</v>
      </c>
      <c r="E1096" s="3">
        <v>46303.437210648146</v>
      </c>
      <c r="F1096" s="2" t="str">
        <f>=HYPERLINK("https://www.tiktok.com/@magnoliaisabella64/video/7690900374877637919", "https://www.tiktok.com/@magnoliaisabella64/video/7690900374877637919")</f>
        <v>https://www.tiktok.com/@magnoliaisabella64/video/7690900374877637919</v>
      </c>
      <c r="G1096">
        <v>12300</v>
      </c>
      <c r="H1096">
        <v>482</v>
      </c>
      <c r="I1096">
        <v>13</v>
      </c>
      <c r="J1096">
        <v>209</v>
      </c>
      <c r="K1096">
        <v>10</v>
      </c>
      <c r="L1096" t="inlineStr">
        <is>
          <t>short-drama</t>
        </is>
      </c>
      <c r="M1096" t="inlineStr">
        <is>
          <t>complete</t>
        </is>
      </c>
      <c r="N1096"/>
      <c r="O1096" t="inlineStr">
        <is>
          <t>SDRUN-20261008-102852</t>
        </is>
      </c>
      <c r="P1096" s="3">
        <v>46303.546585648146</v>
      </c>
      <c r="Q1096" t="inlineStr">
        <is>
          <t>SR-001170</t>
        </is>
      </c>
      <c r="R1096" t="inlineStr">
        <is>
          <t>Pretty Boy Problems</t>
        </is>
      </c>
      <c r="S1096" t="inlineStr">
        <is>
          <t>Part 3 | The White Snake Wants My Baby Avery rejects every female python brought to him, transforms into a man, and asks Noah an impossible question. ✨ Download the ReelShort app. 👉 Copy the code [4957012] and search it. #Drama #AIDrama #ShortDrama #ShapeshifterRomance #SupernaturalLove</t>
        </is>
      </c>
    </row>
    <row r="1097" ht="25.5" customHeight="1">
      <c r="A1097" t="inlineStr">
        <is>
          <t>7690885396087065886</t>
        </is>
      </c>
      <c r="B1097" s="3">
        <v>46299.402083333334</v>
      </c>
      <c r="C1097" t="inlineStr">
        <is>
          <t>scenesbl77</t>
        </is>
      </c>
      <c r="D1097" s="4">
        <v>46303</v>
      </c>
      <c r="E1097" s="3">
        <v>46303.437210648146</v>
      </c>
      <c r="F1097" s="2" t="str">
        <f>=HYPERLINK("https://www.tiktok.com/@scenesbl77/video/7690885396087065886", "https://www.tiktok.com/@scenesbl77/video/7690885396087065886")</f>
        <v>https://www.tiktok.com/@scenesbl77/video/7690885396087065886</v>
      </c>
      <c r="G1097">
        <v>1566</v>
      </c>
      <c r="H1097">
        <v>22</v>
      </c>
      <c r="I1097">
        <v>0</v>
      </c>
      <c r="J1097">
        <v>7</v>
      </c>
      <c r="K1097">
        <v>0</v>
      </c>
      <c r="L1097" t="inlineStr">
        <is>
          <t>short-drama</t>
        </is>
      </c>
      <c r="M1097" t="inlineStr">
        <is>
          <t>complete</t>
        </is>
      </c>
      <c r="N1097"/>
      <c r="O1097" t="inlineStr">
        <is>
          <t>SDRUN-20261008-102852</t>
        </is>
      </c>
      <c r="P1097" s="3">
        <v>46303.546585648146</v>
      </c>
      <c r="Q1097" t="inlineStr">
        <is>
          <t>SR-001360</t>
        </is>
      </c>
      <c r="R1097" t="inlineStr">
        <is>
          <t>scenesbl77</t>
        </is>
      </c>
      <c r="S1097" t="inlineStr">
        <is>
          <t>The Omega's Command — EP6 One wounded soldier wakes to a truth that could destroy the bond they fought to protect. 🌟 Continue the story here 👉 Find the full series on “ReelShort” 🔍 Look up “4825124” ✨ #BLDrama #ReelShort #DramaSeries</t>
        </is>
      </c>
    </row>
    <row r="1098" ht="25.5" customHeight="1">
      <c r="A1098" t="inlineStr">
        <is>
          <t>7691209321669086477</t>
        </is>
      </c>
      <c r="B1098" s="3">
        <v>46299.40833333333</v>
      </c>
      <c r="C1098" t="inlineStr">
        <is>
          <t>miralinaaa10</t>
        </is>
      </c>
      <c r="D1098" s="4">
        <v>46303</v>
      </c>
      <c r="E1098" s="3">
        <v>46303.437210648146</v>
      </c>
      <c r="F1098" s="2" t="str">
        <f>=HYPERLINK("https://www.tiktok.com/@miralinaaa10/video/7691209321669086477", "https://www.tiktok.com/@miralinaaa10/video/7691209321669086477")</f>
        <v>https://www.tiktok.com/@miralinaaa10/video/7691209321669086477</v>
      </c>
      <c r="G1098">
        <v>73</v>
      </c>
      <c r="H1098">
        <v>1</v>
      </c>
      <c r="I1098">
        <v>0</v>
      </c>
      <c r="J1098">
        <v>0</v>
      </c>
      <c r="K1098">
        <v>0</v>
      </c>
      <c r="L1098" t="inlineStr">
        <is>
          <t>short-drama</t>
        </is>
      </c>
      <c r="M1098" t="inlineStr">
        <is>
          <t>complete</t>
        </is>
      </c>
      <c r="N1098"/>
      <c r="O1098" t="inlineStr">
        <is>
          <t>SDRUN-20261008-102852</t>
        </is>
      </c>
      <c r="P1098" s="3">
        <v>46303.546585648146</v>
      </c>
      <c r="Q1098" t="inlineStr">
        <is>
          <t>SR-001430</t>
        </is>
      </c>
      <c r="R1098" t="inlineStr">
        <is>
          <t>miralinaaa10</t>
        </is>
      </c>
      <c r="S1098" t="inlineStr">
        <is>
          <t>Siren's Pact: My Pirate Queen — EP6 This is where the real trouble begins. 🌟 Continue the story here 👉 Find the full series on “ReelShort” 🔍 Look up “4960775” ✨ #ReelShort #ShortDrama #SirensPact #PirateQueen</t>
        </is>
      </c>
    </row>
    <row r="1099" ht="25.5" customHeight="1">
      <c r="A1099" t="inlineStr">
        <is>
          <t>7691220477846637855</t>
        </is>
      </c>
      <c r="B1099" s="3">
        <v>46299.43541666667</v>
      </c>
      <c r="C1099" t="inlineStr">
        <is>
          <t>plottwistclips11</t>
        </is>
      </c>
      <c r="D1099" s="4">
        <v>46303</v>
      </c>
      <c r="E1099" s="3">
        <v>46303.437210648146</v>
      </c>
      <c r="F1099" s="2" t="str">
        <f>=HYPERLINK("https://www.tiktok.com/@plottwistclips11/video/7691220477846637855", "https://www.tiktok.com/@plottwistclips11/video/7691220477846637855")</f>
        <v>https://www.tiktok.com/@plottwistclips11/video/7691220477846637855</v>
      </c>
      <c r="G1099">
        <v>1736</v>
      </c>
      <c r="H1099">
        <v>14</v>
      </c>
      <c r="I1099">
        <v>1</v>
      </c>
      <c r="J1099">
        <v>5</v>
      </c>
      <c r="K1099">
        <v>2</v>
      </c>
      <c r="L1099" t="inlineStr">
        <is>
          <t>short-drama</t>
        </is>
      </c>
      <c r="M1099" t="inlineStr">
        <is>
          <t>complete</t>
        </is>
      </c>
      <c r="N1099"/>
      <c r="O1099" t="inlineStr">
        <is>
          <t>SDRUN-20261008-102852</t>
        </is>
      </c>
      <c r="P1099" s="3">
        <v>46303.546585648146</v>
      </c>
      <c r="Q1099" t="inlineStr">
        <is>
          <t>SR-001304</t>
        </is>
      </c>
      <c r="R1099" t="inlineStr">
        <is>
          <t>plottwistclips11</t>
        </is>
      </c>
      <c r="S1099" t="inlineStr">
        <is>
          <t>The Alpha and His Nanny Luna — EP3 The ruthless Alpha watches the new nanny protect his daughter with a strength no ordinary human should have. 🌟 Continue the story here 👉 Find the full series on “ReelShort” 🔍 Look up “4802561” ✨ #ShortDrama #ReelShort #DramaSeries</t>
        </is>
      </c>
    </row>
    <row r="1100" ht="25.5" customHeight="1">
      <c r="A1100" t="inlineStr">
        <is>
          <t>7690913665167396110</t>
        </is>
      </c>
      <c r="B1100" s="3">
        <v>46299.438888888886</v>
      </c>
      <c r="C1100" t="inlineStr">
        <is>
          <t>dramaclips0364</t>
        </is>
      </c>
      <c r="D1100" s="4">
        <v>46303</v>
      </c>
      <c r="E1100" s="3">
        <v>46303.437210648146</v>
      </c>
      <c r="F1100" s="2" t="str">
        <f>=HYPERLINK("https://www.tiktok.com/@dramaclips0364/video/7690913665167396110", "https://www.tiktok.com/@dramaclips0364/video/7690913665167396110")</f>
        <v>https://www.tiktok.com/@dramaclips0364/video/7690913665167396110</v>
      </c>
      <c r="G1100">
        <v>193</v>
      </c>
      <c r="H1100">
        <v>3</v>
      </c>
      <c r="I1100">
        <v>0</v>
      </c>
      <c r="J1100">
        <v>0</v>
      </c>
      <c r="K1100">
        <v>0</v>
      </c>
      <c r="L1100" t="inlineStr">
        <is>
          <t>short-drama</t>
        </is>
      </c>
      <c r="M1100" t="inlineStr">
        <is>
          <t>complete</t>
        </is>
      </c>
      <c r="N1100"/>
      <c r="O1100" t="inlineStr">
        <is>
          <t>SDRUN-20261008-102852</t>
        </is>
      </c>
      <c r="P1100" s="3">
        <v>46303.546585648146</v>
      </c>
      <c r="Q1100" t="inlineStr">
        <is>
          <t>SR-001322</t>
        </is>
      </c>
      <c r="R1100" t="inlineStr">
        <is>
          <t>dramaclips0364</t>
        </is>
      </c>
      <c r="S1100" t="inlineStr">
        <is>
          <t>I Don't Need No Alpha Brothers — EP3 They crossed a line they can never uncross. 🌟 Continue the story here 👉 Find the full series on “ReelShort” 🔍 Look up “4957203” ✨ #ReelShort #ShortDrama #AlphaBrothers #WerewolfRomance</t>
        </is>
      </c>
    </row>
    <row r="1101" ht="25.5" customHeight="1">
      <c r="A1101" t="inlineStr">
        <is>
          <t>7691241299655085325</t>
        </is>
      </c>
      <c r="B1101" s="3">
        <v>46299.447222222225</v>
      </c>
      <c r="C1101" t="inlineStr">
        <is>
          <t>jazlynnayeli6</t>
        </is>
      </c>
      <c r="D1101" s="4">
        <v>46303</v>
      </c>
      <c r="E1101" s="3">
        <v>46303.437210648146</v>
      </c>
      <c r="F1101" s="2" t="str">
        <f>=HYPERLINK("https://www.tiktok.com/@jazlynnayeli6/video/7691241299655085325", "https://www.tiktok.com/@jazlynnayeli6/video/7691241299655085325")</f>
        <v>https://www.tiktok.com/@jazlynnayeli6/video/7691241299655085325</v>
      </c>
      <c r="G1101">
        <v>116</v>
      </c>
      <c r="H1101">
        <v>0</v>
      </c>
      <c r="I1101">
        <v>0</v>
      </c>
      <c r="J1101">
        <v>0</v>
      </c>
      <c r="K1101">
        <v>0</v>
      </c>
      <c r="L1101" t="inlineStr">
        <is>
          <t>short-drama</t>
        </is>
      </c>
      <c r="M1101" t="inlineStr">
        <is>
          <t>complete</t>
        </is>
      </c>
      <c r="N1101"/>
      <c r="O1101" t="inlineStr">
        <is>
          <t>SDRUN-20261008-102852</t>
        </is>
      </c>
      <c r="P1101" s="3">
        <v>46303.546585648146</v>
      </c>
      <c r="Q1101" t="inlineStr">
        <is>
          <t>SR-001017</t>
        </is>
      </c>
      <c r="R1101"/>
      <c r="S1101" t="inlineStr">
        <is>
          <t>Stolen by My Fiancé's Uncle The Duke questions the family’s claim to an heir, and suddenly the whole room goes silent. 🤫 ✨ Download ReelShort. Copy code 4966408 and search it. #FamilySecret #HeirReveal  #UnexpectedTwist #ShortDrama</t>
        </is>
      </c>
    </row>
    <row r="1102" ht="25.5" customHeight="1">
      <c r="A1102" t="inlineStr">
        <is>
          <t>7690850462312189215</t>
        </is>
      </c>
      <c r="B1102" s="3">
        <v>46299.44930555556</v>
      </c>
      <c r="C1102" t="inlineStr">
        <is>
          <t>hnlinhthng9678</t>
        </is>
      </c>
      <c r="D1102" s="4">
        <v>46303</v>
      </c>
      <c r="E1102" s="3">
        <v>46303.437210648146</v>
      </c>
      <c r="F1102" s="2" t="str">
        <f>=HYPERLINK("https://www.tiktok.com/@hnlinhthng9678/video/7690850462312189215", "https://www.tiktok.com/@hnlinhthng9678/video/7690850462312189215")</f>
        <v>https://www.tiktok.com/@hnlinhthng9678/video/7690850462312189215</v>
      </c>
      <c r="G1102">
        <v>95</v>
      </c>
      <c r="H1102">
        <v>0</v>
      </c>
      <c r="I1102">
        <v>0</v>
      </c>
      <c r="J1102">
        <v>0</v>
      </c>
      <c r="K1102">
        <v>0</v>
      </c>
      <c r="L1102" t="inlineStr">
        <is>
          <t>short-drama</t>
        </is>
      </c>
      <c r="M1102" t="inlineStr">
        <is>
          <t>complete</t>
        </is>
      </c>
      <c r="N1102"/>
      <c r="O1102" t="inlineStr">
        <is>
          <t>SDRUN-20261008-102852</t>
        </is>
      </c>
      <c r="P1102" s="3">
        <v>46303.546585648146</v>
      </c>
      <c r="Q1102" t="inlineStr">
        <is>
          <t>SR-001511</t>
        </is>
      </c>
      <c r="R1102" t="inlineStr">
        <is>
          <t>NeonHlin</t>
        </is>
      </c>
      <c r="S1102" t="inlineStr">
        <is>
          <t>Step Back! That Homeless Man Is Not to be Messed with — EP3 A priceless ring makes everyone call him a thief, but its real owner knows exactly who he is. 🌟 Continue the story here 👉 Find the full series on “ReelShort” 🔍 Look up “4717619” ✨ #ShortDrama #ReelShort #DramaSeries</t>
        </is>
      </c>
    </row>
    <row r="1103" ht="25.5" customHeight="1">
      <c r="A1103" t="inlineStr">
        <is>
          <t>7691266203146374430</t>
        </is>
      </c>
      <c r="B1103" s="3">
        <v>46299.47777777778</v>
      </c>
      <c r="C1103" t="inlineStr">
        <is>
          <t>shirley5278789</t>
        </is>
      </c>
      <c r="D1103" s="4">
        <v>46303</v>
      </c>
      <c r="E1103" s="3">
        <v>46303.437210648146</v>
      </c>
      <c r="F1103" s="2" t="str">
        <f>=HYPERLINK("https://www.tiktok.com/@shirley5278789/video/7691266203146374430", "https://www.tiktok.com/@shirley5278789/video/7691266203146374430")</f>
        <v>https://www.tiktok.com/@shirley5278789/video/7691266203146374430</v>
      </c>
      <c r="G1103">
        <v>1607</v>
      </c>
      <c r="H1103">
        <v>9</v>
      </c>
      <c r="I1103">
        <v>1</v>
      </c>
      <c r="J1103">
        <v>1</v>
      </c>
      <c r="K1103">
        <v>0</v>
      </c>
      <c r="L1103" t="inlineStr">
        <is>
          <t>short-drama</t>
        </is>
      </c>
      <c r="M1103" t="inlineStr">
        <is>
          <t>complete</t>
        </is>
      </c>
      <c r="N1103"/>
      <c r="O1103" t="inlineStr">
        <is>
          <t>SDRUN-20261008-102852</t>
        </is>
      </c>
      <c r="P1103" s="3">
        <v>46303.546585648146</v>
      </c>
      <c r="Q1103" t="inlineStr">
        <is>
          <t>SR-001280</t>
        </is>
      </c>
      <c r="R1103" t="inlineStr">
        <is>
          <t>shirley5278789</t>
        </is>
      </c>
      <c r="S1103" t="inlineStr">
        <is>
          <t>Coronada de sangre de plata — EP6 El Alfa que la destruyó deberá verla renacer. 🔥 🌟 Continúa la historia aquí 👉 Encuentra la serie completa en “ReelShort” 🔍 Busca “4931573” ✨ #ReelShort #DramaCorto #SangreDePlata #HombreLobo #Luna</t>
        </is>
      </c>
    </row>
    <row r="1104" ht="25.5" customHeight="1">
      <c r="A1104" t="inlineStr">
        <is>
          <t>7691202634232909087</t>
        </is>
      </c>
      <c r="B1104" s="3">
        <v>46299.55694444444</v>
      </c>
      <c r="C1104" t="inlineStr">
        <is>
          <t>hcngsn5459</t>
        </is>
      </c>
      <c r="D1104" s="4">
        <v>46303</v>
      </c>
      <c r="E1104" s="3">
        <v>46303.437210648146</v>
      </c>
      <c r="F1104" s="2" t="str">
        <f>=HYPERLINK("https://www.tiktok.com/@hcngsn5459/video/7691202634232909087", "https://www.tiktok.com/@hcngsn5459/video/7691202634232909087")</f>
        <v>https://www.tiktok.com/@hcngsn5459/video/7691202634232909087</v>
      </c>
      <c r="G1104">
        <v>556</v>
      </c>
      <c r="H1104">
        <v>2</v>
      </c>
      <c r="I1104">
        <v>0</v>
      </c>
      <c r="J1104">
        <v>0</v>
      </c>
      <c r="K1104">
        <v>0</v>
      </c>
      <c r="L1104" t="inlineStr">
        <is>
          <t>short-drama</t>
        </is>
      </c>
      <c r="M1104" t="inlineStr">
        <is>
          <t>complete</t>
        </is>
      </c>
      <c r="N1104"/>
      <c r="O1104" t="inlineStr">
        <is>
          <t>SDRUN-20261008-102852</t>
        </is>
      </c>
      <c r="P1104" s="3">
        <v>46303.546585648146</v>
      </c>
      <c r="Q1104" t="inlineStr">
        <is>
          <t>SR-001099</t>
        </is>
      </c>
      <c r="R1104"/>
      <c r="S1104" t="inlineStr">
        <is>
          <t>My Twins Picked a Billionaire Dad With her mother threatening to kick her and the twins out, Lina has three days to find a husband—and the kids already have a plan. 🔎 Search [4959240] in ReelShort to find the full story. #Drama #ShortDrama #ReelShort #SingleMom #FamilyComedy</t>
        </is>
      </c>
    </row>
    <row r="1105" ht="25.5" customHeight="1">
      <c r="A1105" t="inlineStr">
        <is>
          <t>7691154691245313293</t>
        </is>
      </c>
      <c r="B1105" s="3">
        <v>46299.59444444445</v>
      </c>
      <c r="C1105" t="inlineStr">
        <is>
          <t>dramaflick00</t>
        </is>
      </c>
      <c r="D1105" s="4">
        <v>46303</v>
      </c>
      <c r="E1105" s="3">
        <v>46303.437210648146</v>
      </c>
      <c r="F1105" s="2" t="str">
        <f>=HYPERLINK("https://www.tiktok.com/@dramaflick00/video/7691154691245313293", "https://www.tiktok.com/@dramaflick00/video/7691154691245313293")</f>
        <v>https://www.tiktok.com/@dramaflick00/video/7691154691245313293</v>
      </c>
      <c r="G1105">
        <v>149</v>
      </c>
      <c r="H1105">
        <v>1</v>
      </c>
      <c r="I1105">
        <v>0</v>
      </c>
      <c r="J1105">
        <v>0</v>
      </c>
      <c r="K1105">
        <v>0</v>
      </c>
      <c r="L1105" t="inlineStr">
        <is>
          <t>short-drama</t>
        </is>
      </c>
      <c r="M1105" t="inlineStr">
        <is>
          <t>complete</t>
        </is>
      </c>
      <c r="N1105"/>
      <c r="O1105" t="inlineStr">
        <is>
          <t>SDRUN-20261008-102852</t>
        </is>
      </c>
      <c r="P1105" s="3">
        <v>46303.546585648146</v>
      </c>
      <c r="Q1105" t="inlineStr">
        <is>
          <t>SR-001557</t>
        </is>
      </c>
      <c r="R1105" t="inlineStr">
        <is>
          <t>dramaflick00</t>
        </is>
      </c>
      <c r="S1105" t="inlineStr">
        <is>
          <t>I Married My Cheating Ex's Uncle — EP4 Just when it feels safe, the secret explodes. 🌟 Continue the story here 👉 Find the full series on “ReelShort” 🔍 Look up “4966568” ✨ #ReelShort #ShortDrama #CheatingExsUncle #ContractMarriage</t>
        </is>
      </c>
    </row>
    <row r="1106" ht="25.5" customHeight="1">
      <c r="A1106" t="inlineStr">
        <is>
          <t>7691154966165097742</t>
        </is>
      </c>
      <c r="B1106" s="3">
        <v>46299.80347222222</v>
      </c>
      <c r="C1106" t="inlineStr">
        <is>
          <t>dramaflick00</t>
        </is>
      </c>
      <c r="D1106" s="4">
        <v>46303</v>
      </c>
      <c r="E1106" s="3">
        <v>46303.437210648146</v>
      </c>
      <c r="F1106" s="2" t="str">
        <f>=HYPERLINK("https://www.tiktok.com/@dramaflick00/video/7691154966165097742", "https://www.tiktok.com/@dramaflick00/video/7691154966165097742")</f>
        <v>https://www.tiktok.com/@dramaflick00/video/7691154966165097742</v>
      </c>
      <c r="G1106">
        <v>24</v>
      </c>
      <c r="H1106">
        <v>0</v>
      </c>
      <c r="I1106">
        <v>0</v>
      </c>
      <c r="J1106">
        <v>0</v>
      </c>
      <c r="K1106">
        <v>0</v>
      </c>
      <c r="L1106" t="inlineStr">
        <is>
          <t>short-drama</t>
        </is>
      </c>
      <c r="M1106" t="inlineStr">
        <is>
          <t>complete</t>
        </is>
      </c>
      <c r="N1106"/>
      <c r="O1106" t="inlineStr">
        <is>
          <t>SDRUN-20261008-102852</t>
        </is>
      </c>
      <c r="P1106" s="3">
        <v>46303.546585648146</v>
      </c>
      <c r="Q1106" t="inlineStr">
        <is>
          <t>SR-001558</t>
        </is>
      </c>
      <c r="R1106" t="inlineStr">
        <is>
          <t>dramaflick00</t>
        </is>
      </c>
      <c r="S1106" t="inlineStr">
        <is>
          <t>I Married My Cheating Ex's Uncle — EP5 Love, betrayal, and one impossible decision. 🌟 Continue the story here 👉 Find the full series on “ReelShort” 🔍 Look up “4966568” ✨ #ReelShort #ShortDrama #CheatingExsUncle #ContractMarriage</t>
        </is>
      </c>
    </row>
    <row r="1107" ht="25.5" customHeight="1">
      <c r="A1107" t="inlineStr">
        <is>
          <t>7690849757178187021</t>
        </is>
      </c>
      <c r="B1107" s="3">
        <v>46299.808333333334</v>
      </c>
      <c r="C1107" t="inlineStr">
        <is>
          <t>ngphnggiang40</t>
        </is>
      </c>
      <c r="D1107" s="4">
        <v>46303</v>
      </c>
      <c r="E1107" s="3">
        <v>46303.437210648146</v>
      </c>
      <c r="F1107" s="2" t="str">
        <f>=HYPERLINK("https://www.tiktok.com/@ngphnggiang40/video/7690849757178187021", "https://www.tiktok.com/@ngphnggiang40/video/7690849757178187021")</f>
        <v>https://www.tiktok.com/@ngphnggiang40/video/7690849757178187021</v>
      </c>
      <c r="G1107">
        <v>157</v>
      </c>
      <c r="H1107">
        <v>6</v>
      </c>
      <c r="I1107">
        <v>0</v>
      </c>
      <c r="J1107">
        <v>0</v>
      </c>
      <c r="K1107">
        <v>0</v>
      </c>
      <c r="L1107" t="inlineStr">
        <is>
          <t>short-drama</t>
        </is>
      </c>
      <c r="M1107" t="inlineStr">
        <is>
          <t>complete</t>
        </is>
      </c>
      <c r="N1107"/>
      <c r="O1107" t="inlineStr">
        <is>
          <t>SDRUN-20261008-102852</t>
        </is>
      </c>
      <c r="P1107" s="3">
        <v>46303.546585648146</v>
      </c>
      <c r="Q1107" t="inlineStr">
        <is>
          <t>SR-001042</t>
        </is>
      </c>
      <c r="R1107" t="inlineStr">
        <is>
          <t>VoidFaic</t>
        </is>
      </c>
      <c r="S1107" t="inlineStr">
        <is>
          <t>Part 1 | Nothing Escapes My Eyes After a crash, a broke delivery driver awakens eyes that reveal the remaining life and hidden value of everything around him. ✨ Download the ReelShort app. 👉 Copy the code [4929089] and search it. #Drama #AIDrama #ShortDrama #SuperpowerDrama #ComebackDrama</t>
        </is>
      </c>
    </row>
    <row r="1108" ht="25.5" customHeight="1">
      <c r="A1108" t="inlineStr">
        <is>
          <t>7691143138089438478</t>
        </is>
      </c>
      <c r="B1108" s="3">
        <v>46299.811111111114</v>
      </c>
      <c r="C1108" t="inlineStr">
        <is>
          <t>nobleltcpnj</t>
        </is>
      </c>
      <c r="D1108" s="4">
        <v>46303</v>
      </c>
      <c r="E1108" s="3">
        <v>46303.437210648146</v>
      </c>
      <c r="F1108" s="2" t="str">
        <f>=HYPERLINK("https://www.tiktok.com/@nobleltcpnj/video/7691143138089438478", "https://www.tiktok.com/@nobleltcpnj/video/7691143138089438478")</f>
        <v>https://www.tiktok.com/@nobleltcpnj/video/7691143138089438478</v>
      </c>
      <c r="G1108">
        <v>289</v>
      </c>
      <c r="H1108">
        <v>14</v>
      </c>
      <c r="I1108">
        <v>0</v>
      </c>
      <c r="J1108">
        <v>8</v>
      </c>
      <c r="K1108">
        <v>0</v>
      </c>
      <c r="L1108" t="inlineStr">
        <is>
          <t>short-drama</t>
        </is>
      </c>
      <c r="M1108" t="inlineStr">
        <is>
          <t>complete</t>
        </is>
      </c>
      <c r="N1108"/>
      <c r="O1108" t="inlineStr">
        <is>
          <t>SDRUN-20261008-102852</t>
        </is>
      </c>
      <c r="P1108" s="3">
        <v>46303.546585648146</v>
      </c>
      <c r="Q1108" t="inlineStr">
        <is>
          <t>SR-001125</t>
        </is>
      </c>
      <c r="R1108" t="inlineStr">
        <is>
          <t>Mouse glue trap</t>
        </is>
      </c>
      <c r="S1108" t="inlineStr">
        <is>
          <t>Part 1 | Hunted by the Alpha Elena's secret pregnancy becomes a public spectacle—until the ultrasound reveals a baby no human doctor can explain. ✨ Download the ReelShort app. 👉 Copy the code [4963408] and search it. #Drama #ShortDrama #WerewolfDrama #SecretBaby #AlphaRomance</t>
        </is>
      </c>
    </row>
    <row r="1109" ht="25.5" customHeight="1">
      <c r="A1109" t="inlineStr">
        <is>
          <t>7691252174239649038</t>
        </is>
      </c>
      <c r="B1109" s="3">
        <v>46299.8125</v>
      </c>
      <c r="C1109" t="inlineStr">
        <is>
          <t>dramadetour0</t>
        </is>
      </c>
      <c r="D1109" s="4">
        <v>46303</v>
      </c>
      <c r="E1109" s="3">
        <v>46303.437210648146</v>
      </c>
      <c r="F1109" s="2" t="str">
        <f>=HYPERLINK("https://www.tiktok.com/@dramadetour0/video/7691252174239649038", "https://www.tiktok.com/@dramadetour0/video/7691252174239649038")</f>
        <v>https://www.tiktok.com/@dramadetour0/video/7691252174239649038</v>
      </c>
      <c r="G1109">
        <v>549</v>
      </c>
      <c r="H1109">
        <v>12</v>
      </c>
      <c r="I1109">
        <v>0</v>
      </c>
      <c r="J1109">
        <v>5</v>
      </c>
      <c r="K1109">
        <v>0</v>
      </c>
      <c r="L1109" t="inlineStr">
        <is>
          <t>short-drama</t>
        </is>
      </c>
      <c r="M1109" t="inlineStr">
        <is>
          <t>complete</t>
        </is>
      </c>
      <c r="N1109"/>
      <c r="O1109" t="inlineStr">
        <is>
          <t>SDRUN-20261008-102852</t>
        </is>
      </c>
      <c r="P1109" s="3">
        <v>46303.546585648146</v>
      </c>
      <c r="Q1109" t="inlineStr">
        <is>
          <t>SR-000975</t>
        </is>
      </c>
      <c r="R1109" t="inlineStr">
        <is>
          <t>dramadetour0</t>
        </is>
      </c>
      <c r="S1109" t="inlineStr">
        <is>
          <t>The Alpha and His Nanny Luna — Her chosen mate is with her best friend. Now he claims the baby is not his—and she has nowhere safe to run. 🎬 Full episode link in bio 🔎 Or search for 4978086 in the ReelShort app. #drama #shortdrama #dramaseries #MateBetrayal #ProtectiveMother</t>
        </is>
      </c>
    </row>
    <row r="1110" ht="25.5" customHeight="1">
      <c r="A1110" t="inlineStr">
        <is>
          <t>7691252041779334414</t>
        </is>
      </c>
      <c r="B1110" s="3">
        <v>46299.81458333333</v>
      </c>
      <c r="C1110" t="inlineStr">
        <is>
          <t>apdt6w97o2pk</t>
        </is>
      </c>
      <c r="D1110" s="4">
        <v>46303</v>
      </c>
      <c r="E1110" s="3">
        <v>46303.773518518516</v>
      </c>
      <c r="F1110" s="2" t="str">
        <f>=HYPERLINK("https://www.tiktok.com/@apdt6w97o2pk/video/7691252041779334414", "https://www.tiktok.com/@apdt6w97o2pk/video/7691252041779334414")</f>
        <v>https://www.tiktok.com/@apdt6w97o2pk/video/7691252041779334414</v>
      </c>
      <c r="G1110">
        <v>202</v>
      </c>
      <c r="H1110">
        <v>2</v>
      </c>
      <c r="I1110">
        <v>0</v>
      </c>
      <c r="J1110">
        <v>2</v>
      </c>
      <c r="K1110">
        <v>0</v>
      </c>
      <c r="L1110" t="inlineStr">
        <is>
          <t>short-drama</t>
        </is>
      </c>
      <c r="M1110" t="inlineStr">
        <is>
          <t>complete</t>
        </is>
      </c>
      <c r="N1110"/>
      <c r="O1110" t="inlineStr">
        <is>
          <t>e8723e7c-3d74-4646-9e84-53ccfd1ab294</t>
        </is>
      </c>
      <c r="P1110" s="3">
        <v>46303.775625</v>
      </c>
      <c r="Q1110" t="inlineStr">
        <is>
          <t>SR-001195</t>
        </is>
      </c>
      <c r="R1110"/>
      <c r="S1110" t="inlineStr">
        <is>
          <t>The Alpha Who Let His Luna Die She learns that carrying the Alpha’s child could cost her life. Does he know how much danger she’s in? 🌙 ✨ Download ReelShort. Copy code 4965350 and search it. #DangerousPregnancy #LunaHeartbreak #AlphaDrama #ShortDrama</t>
        </is>
      </c>
    </row>
    <row r="1111" ht="25.5" customHeight="1">
      <c r="A1111" t="inlineStr">
        <is>
          <t>7691226307954248974</t>
        </is>
      </c>
      <c r="B1111" s="3">
        <v>46299.82638888889</v>
      </c>
      <c r="C1111" t="inlineStr">
        <is>
          <t>dramavault163</t>
        </is>
      </c>
      <c r="D1111" s="4">
        <v>46303</v>
      </c>
      <c r="E1111" s="3">
        <v>46303.437210648146</v>
      </c>
      <c r="F1111" s="2" t="str">
        <f>=HYPERLINK("https://www.tiktok.com/@dramavault163/video/7691226307954248974", "https://www.tiktok.com/@dramavault163/video/7691226307954248974")</f>
        <v>https://www.tiktok.com/@dramavault163/video/7691226307954248974</v>
      </c>
      <c r="G1111">
        <v>498</v>
      </c>
      <c r="H1111">
        <v>0</v>
      </c>
      <c r="I1111">
        <v>0</v>
      </c>
      <c r="J1111">
        <v>0</v>
      </c>
      <c r="K1111">
        <v>0</v>
      </c>
      <c r="L1111" t="inlineStr">
        <is>
          <t>short-drama</t>
        </is>
      </c>
      <c r="M1111" t="inlineStr">
        <is>
          <t>complete</t>
        </is>
      </c>
      <c r="N1111"/>
      <c r="O1111" t="inlineStr">
        <is>
          <t>SDRUN-20261008-102852</t>
        </is>
      </c>
      <c r="P1111" s="3">
        <v>46303.546585648146</v>
      </c>
      <c r="Q1111" t="inlineStr">
        <is>
          <t>SR-001338</t>
        </is>
      </c>
      <c r="R1111" t="inlineStr">
        <is>
          <t>dramavault163</t>
        </is>
      </c>
      <c r="S1111" t="inlineStr">
        <is>
          <t>Five Keys, One Hidden King — EP4 The vault heist is moving exactly according to his plan. 💰 🌟 Continue the story here 👉 Find the full series on “ReelShort” 🔍 Look up “4981992” ✨ #ReelShort #ShortDrama #FiveKeysOneHiddenKing #HiddenIdentity #RevengeDrama</t>
        </is>
      </c>
    </row>
    <row r="1112" ht="25.5" customHeight="1">
      <c r="A1112" t="inlineStr">
        <is>
          <t>7691166334868147487</t>
        </is>
      </c>
      <c r="B1112" s="3">
        <v>46299.834027777775</v>
      </c>
      <c r="C1112" t="inlineStr">
        <is>
          <t>jolienqaq</t>
        </is>
      </c>
      <c r="D1112" s="4">
        <v>46303</v>
      </c>
      <c r="E1112" s="3">
        <v>46303.437210648146</v>
      </c>
      <c r="F1112" s="2" t="str">
        <f>=HYPERLINK("https://www.tiktok.com/@jolienqaq/video/7691166334868147487", "https://www.tiktok.com/@jolienqaq/video/7691166334868147487")</f>
        <v>https://www.tiktok.com/@jolienqaq/video/7691166334868147487</v>
      </c>
      <c r="G1112">
        <v>581</v>
      </c>
      <c r="H1112">
        <v>26</v>
      </c>
      <c r="I1112">
        <v>0</v>
      </c>
      <c r="J1112">
        <v>10</v>
      </c>
      <c r="K1112">
        <v>0</v>
      </c>
      <c r="L1112" t="inlineStr">
        <is>
          <t>short-drama</t>
        </is>
      </c>
      <c r="M1112" t="inlineStr">
        <is>
          <t>complete</t>
        </is>
      </c>
      <c r="N1112"/>
      <c r="O1112" t="inlineStr">
        <is>
          <t>SDRUN-20261008-102852</t>
        </is>
      </c>
      <c r="P1112" s="3">
        <v>46303.546585648146</v>
      </c>
      <c r="Q1112" t="inlineStr">
        <is>
          <t>SR-000899</t>
        </is>
      </c>
      <c r="R1112" t="inlineStr">
        <is>
          <t>jolienqaq</t>
        </is>
      </c>
      <c r="S1112" t="inlineStr">
        <is>
          <t>Part 1 | The Wolf's Painter A wolf leader finds the painter he lost twenty years ago. The painter remembers nothing. 🐺 Full series link in bio. ✨ Download the ReelShort app. 👉 Copy the code 4958242 and search it. #shortdrama #BLDrama #WerewolfRomance #ReelShort</t>
        </is>
      </c>
    </row>
    <row r="1113" ht="25.5" customHeight="1">
      <c r="A1113" t="inlineStr">
        <is>
          <t>7691139994483789086</t>
        </is>
      </c>
      <c r="B1113" s="3">
        <v>46299.84444444445</v>
      </c>
      <c r="C1113" t="inlineStr">
        <is>
          <t>qqfqvkxrybkjkjnp20</t>
        </is>
      </c>
      <c r="D1113" s="4">
        <v>46303</v>
      </c>
      <c r="E1113" s="3">
        <v>46303.437210648146</v>
      </c>
      <c r="F1113" s="2" t="str">
        <f>=HYPERLINK("https://www.tiktok.com/@qqfqvkxrybkjkjnp20/video/7691139994483789086", "https://www.tiktok.com/@qqfqvkxrybkjkjnp20/video/7691139994483789086")</f>
        <v>https://www.tiktok.com/@qqfqvkxrybkjkjnp20/video/7691139994483789086</v>
      </c>
      <c r="G1113">
        <v>521</v>
      </c>
      <c r="H1113">
        <v>4</v>
      </c>
      <c r="I1113">
        <v>0</v>
      </c>
      <c r="J1113">
        <v>1</v>
      </c>
      <c r="K1113">
        <v>0</v>
      </c>
      <c r="L1113" t="inlineStr">
        <is>
          <t>short-drama</t>
        </is>
      </c>
      <c r="M1113" t="inlineStr">
        <is>
          <t>complete</t>
        </is>
      </c>
      <c r="N1113"/>
      <c r="O1113" t="inlineStr">
        <is>
          <t>SDRUN-20261008-102852</t>
        </is>
      </c>
      <c r="P1113" s="3">
        <v>46303.546585648146</v>
      </c>
      <c r="Q1113" t="inlineStr">
        <is>
          <t>SR-001147</t>
        </is>
      </c>
      <c r="R1113" t="inlineStr">
        <is>
          <t>Velvet Temptations</t>
        </is>
      </c>
      <c r="S1113" t="inlineStr">
        <is>
          <t>Part 1 | The CEO Feels Her Triplets（The CEO Who Felt My Pregnancy） Lila's triplets are in danger—and a mysterious mating mark makes the untouchable CEO feel every wave of her pain. ✨ Download the ReelShort app. 👉 Copy the code [4963458] and search it. #Drama #ShortDrama #PregnancyDrama #CEOromance #FatedLove</t>
        </is>
      </c>
    </row>
    <row r="1114" ht="25.5" customHeight="1">
      <c r="A1114" t="inlineStr">
        <is>
          <t>7691202998135000350</t>
        </is>
      </c>
      <c r="B1114" s="3">
        <v>46299.84930555556</v>
      </c>
      <c r="C1114" t="inlineStr">
        <is>
          <t>hcngsn5459</t>
        </is>
      </c>
      <c r="D1114" s="4">
        <v>46303</v>
      </c>
      <c r="E1114" s="3">
        <v>46303.437210648146</v>
      </c>
      <c r="F1114" s="2" t="str">
        <f>=HYPERLINK("https://www.tiktok.com/@hcngsn5459/video/7691202998135000350", "https://www.tiktok.com/@hcngsn5459/video/7691202998135000350")</f>
        <v>https://www.tiktok.com/@hcngsn5459/video/7691202998135000350</v>
      </c>
      <c r="G1114">
        <v>290</v>
      </c>
      <c r="H1114">
        <v>1</v>
      </c>
      <c r="I1114">
        <v>0</v>
      </c>
      <c r="J1114">
        <v>0</v>
      </c>
      <c r="K1114">
        <v>0</v>
      </c>
      <c r="L1114" t="inlineStr">
        <is>
          <t>short-drama</t>
        </is>
      </c>
      <c r="M1114" t="inlineStr">
        <is>
          <t>complete</t>
        </is>
      </c>
      <c r="N1114"/>
      <c r="O1114" t="inlineStr">
        <is>
          <t>SDRUN-20261008-102852</t>
        </is>
      </c>
      <c r="P1114" s="3">
        <v>46303.546585648146</v>
      </c>
      <c r="Q1114" t="inlineStr">
        <is>
          <t>SR-001100</t>
        </is>
      </c>
      <c r="R1114"/>
      <c r="S1114" t="inlineStr">
        <is>
          <t>My Twins Picked a Billionaire Dad With her mother threatening to kick her and the twins out, Lina has three days to find a husband—and the kids already have a plan. 🔎 Search [4959240] in ReelShort to find the full story. #Drama #ShortDrama #ReelShort #SingleMom #FamilyComedy</t>
        </is>
      </c>
    </row>
    <row r="1115" ht="25.5" customHeight="1">
      <c r="A1115" t="inlineStr">
        <is>
          <t>7690834393962646798</t>
        </is>
      </c>
      <c r="B1115" s="3">
        <v>46299.854166666664</v>
      </c>
      <c r="C1115" t="inlineStr">
        <is>
          <t>dramaexpedition</t>
        </is>
      </c>
      <c r="D1115" s="4">
        <v>46303</v>
      </c>
      <c r="E1115" s="3">
        <v>46303.437210648146</v>
      </c>
      <c r="F1115" s="2" t="str">
        <f>=HYPERLINK("https://www.tiktok.com/@dramaexpedition/video/7690834393962646798", "https://www.tiktok.com/@dramaexpedition/video/7690834393962646798")</f>
        <v>https://www.tiktok.com/@dramaexpedition/video/7690834393962646798</v>
      </c>
      <c r="G1115">
        <v>184</v>
      </c>
      <c r="H1115">
        <v>0</v>
      </c>
      <c r="I1115">
        <v>0</v>
      </c>
      <c r="J1115">
        <v>1</v>
      </c>
      <c r="K1115">
        <v>0</v>
      </c>
      <c r="L1115" t="inlineStr">
        <is>
          <t>short-drama</t>
        </is>
      </c>
      <c r="M1115" t="inlineStr">
        <is>
          <t>complete</t>
        </is>
      </c>
      <c r="N1115"/>
      <c r="O1115" t="inlineStr">
        <is>
          <t>SDRUN-20261008-102852</t>
        </is>
      </c>
      <c r="P1115" s="3">
        <v>46303.546585648146</v>
      </c>
      <c r="Q1115" t="inlineStr">
        <is>
          <t>SR-000855</t>
        </is>
      </c>
      <c r="R1115" t="inlineStr">
        <is>
          <t>dramaexpedition</t>
        </is>
      </c>
      <c r="S1115" t="inlineStr">
        <is>
          <t>part 4 | LadyAid: From Dumped Pauper to Tycoon A reunion gift turns into an extravagant bag purchase. Watch on ReelShort. Search code 4931563. https://reelslink.com/cps/bOncrZ #drama #shortdrama #aidrama #revengedrama #fyp</t>
        </is>
      </c>
    </row>
    <row r="1116" ht="25.5" customHeight="1">
      <c r="A1116" t="inlineStr">
        <is>
          <t>7690875016711277837</t>
        </is>
      </c>
      <c r="B1116" s="3">
        <v>46299.861805555556</v>
      </c>
      <c r="C1116" t="inlineStr">
        <is>
          <t>sofiblmoments</t>
        </is>
      </c>
      <c r="D1116" s="4">
        <v>46303</v>
      </c>
      <c r="E1116" s="3">
        <v>46303.437210648146</v>
      </c>
      <c r="F1116" s="2" t="str">
        <f>=HYPERLINK("https://www.tiktok.com/@sofiblmoments/video/7690875016711277837", "https://www.tiktok.com/@sofiblmoments/video/7690875016711277837")</f>
        <v>https://www.tiktok.com/@sofiblmoments/video/7690875016711277837</v>
      </c>
      <c r="G1116">
        <v>204</v>
      </c>
      <c r="H1116">
        <v>2</v>
      </c>
      <c r="I1116">
        <v>0</v>
      </c>
      <c r="J1116">
        <v>1</v>
      </c>
      <c r="K1116">
        <v>1</v>
      </c>
      <c r="L1116" t="inlineStr">
        <is>
          <t>short-drama</t>
        </is>
      </c>
      <c r="M1116" t="inlineStr">
        <is>
          <t>complete</t>
        </is>
      </c>
      <c r="N1116"/>
      <c r="O1116" t="inlineStr">
        <is>
          <t>SDRUN-20261008-102852</t>
        </is>
      </c>
      <c r="P1116" s="3">
        <v>46303.546585648146</v>
      </c>
      <c r="Q1116" t="inlineStr">
        <is>
          <t>SR-001485</t>
        </is>
      </c>
      <c r="R1116" t="inlineStr">
        <is>
          <t>sofiblmoments</t>
        </is>
      </c>
      <c r="S1116" t="inlineStr">
        <is>
          <t xml:space="preserve">Never Fall Alone — EP1 A gifted diver mistakes a younger athlete for someone else during one reckless night. 🌟 Continue the story here 👉 Find the full series on “ReelShort” 🔍 Search “Never Fall Alone” ✨ #BLDrama #ReelShort #DramaSeries </t>
        </is>
      </c>
    </row>
    <row r="1117" ht="25.5" customHeight="1">
      <c r="A1117" t="inlineStr">
        <is>
          <t>7691231463831883022</t>
        </is>
      </c>
      <c r="B1117" s="3">
        <v>46299.875</v>
      </c>
      <c r="C1117" t="inlineStr">
        <is>
          <t>gaylenepowers350</t>
        </is>
      </c>
      <c r="D1117" s="4">
        <v>46303</v>
      </c>
      <c r="E1117" s="3">
        <v>46303.437210648146</v>
      </c>
      <c r="F1117" s="2" t="str">
        <f>=HYPERLINK("https://www.tiktok.com/@gaylenepowers350/video/7691231463831883022", "https://www.tiktok.com/@gaylenepowers350/video/7691231463831883022")</f>
        <v>https://www.tiktok.com/@gaylenepowers350/video/7691231463831883022</v>
      </c>
      <c r="G1117">
        <v>210</v>
      </c>
      <c r="H1117">
        <v>6</v>
      </c>
      <c r="I1117">
        <v>0</v>
      </c>
      <c r="J1117">
        <v>1</v>
      </c>
      <c r="K1117">
        <v>0</v>
      </c>
      <c r="L1117" t="inlineStr">
        <is>
          <t>short-drama</t>
        </is>
      </c>
      <c r="M1117" t="inlineStr">
        <is>
          <t>complete</t>
        </is>
      </c>
      <c r="N1117"/>
      <c r="O1117" t="inlineStr">
        <is>
          <t>SDRUN-20261008-102852</t>
        </is>
      </c>
      <c r="P1117" s="3">
        <v>46303.546585648146</v>
      </c>
      <c r="Q1117" t="inlineStr">
        <is>
          <t>SR-001071</t>
        </is>
      </c>
      <c r="R1117"/>
      <c r="S1117" t="inlineStr">
        <is>
          <t>Mommy, I Found a Brother! A misunderstanding about a paid date reveals a surprising connection to their past. 💫 ✨ Download ReelShort. Copy code 4966296 and search it. #PastRevealed #SecondChance #FamilySecrets #ShortDrama</t>
        </is>
      </c>
    </row>
    <row r="1118" ht="25.5" customHeight="1">
      <c r="A1118" t="inlineStr">
        <is>
          <t>7691261126708841742</t>
        </is>
      </c>
      <c r="B1118" s="3">
        <v>46299.964583333334</v>
      </c>
      <c r="C1118" t="inlineStr">
        <is>
          <t>miralinaaa10</t>
        </is>
      </c>
      <c r="D1118" s="4">
        <v>46303</v>
      </c>
      <c r="E1118" s="3">
        <v>46303.437210648146</v>
      </c>
      <c r="F1118" s="2" t="str">
        <f>=HYPERLINK("https://www.tiktok.com/@miralinaaa10/video/7691261126708841742", "https://www.tiktok.com/@miralinaaa10/video/7691261126708841742")</f>
        <v>https://www.tiktok.com/@miralinaaa10/video/7691261126708841742</v>
      </c>
      <c r="G1118">
        <v>154</v>
      </c>
      <c r="H1118">
        <v>2</v>
      </c>
      <c r="I1118">
        <v>0</v>
      </c>
      <c r="J1118">
        <v>1</v>
      </c>
      <c r="K1118">
        <v>0</v>
      </c>
      <c r="L1118" t="inlineStr">
        <is>
          <t>short-drama</t>
        </is>
      </c>
      <c r="M1118" t="inlineStr">
        <is>
          <t>complete</t>
        </is>
      </c>
      <c r="N1118"/>
      <c r="O1118" t="inlineStr">
        <is>
          <t>SDRUN-20261008-102852</t>
        </is>
      </c>
      <c r="P1118" s="3">
        <v>46303.546585648146</v>
      </c>
      <c r="Q1118" t="inlineStr">
        <is>
          <t>SR-001431</t>
        </is>
      </c>
      <c r="R1118" t="inlineStr">
        <is>
          <t>miralinaaa10</t>
        </is>
      </c>
      <c r="S1118" t="inlineStr">
        <is>
          <t>Bitter Burn — EP1 One misunderstanding turns desire into a dangerous game. 🔥 🌟 Continue the story here 👉 Find the full series on “ReelShort” 🔍 Look up “4981988” ✨ #ReelShort #ShortDrama #BitterBurn #DarkRomance #ForbiddenLove</t>
        </is>
      </c>
    </row>
    <row r="1119" ht="25.5" customHeight="1">
      <c r="A1119" t="inlineStr">
        <is>
          <t>7690900475868187934</t>
        </is>
      </c>
      <c r="B1119" s="3">
        <v>46299.96944444445</v>
      </c>
      <c r="C1119" t="inlineStr">
        <is>
          <t>magnoliaisabella64</t>
        </is>
      </c>
      <c r="D1119" s="4">
        <v>46303</v>
      </c>
      <c r="E1119" s="3">
        <v>46303.437210648146</v>
      </c>
      <c r="F1119" s="2" t="str">
        <f>=HYPERLINK("https://www.tiktok.com/@magnoliaisabella64/video/7690900475868187934", "https://www.tiktok.com/@magnoliaisabella64/video/7690900475868187934")</f>
        <v>https://www.tiktok.com/@magnoliaisabella64/video/7690900475868187934</v>
      </c>
      <c r="G1119">
        <v>2499</v>
      </c>
      <c r="H1119">
        <v>37</v>
      </c>
      <c r="I1119">
        <v>0</v>
      </c>
      <c r="J1119">
        <v>22</v>
      </c>
      <c r="K1119">
        <v>2</v>
      </c>
      <c r="L1119" t="inlineStr">
        <is>
          <t>short-drama</t>
        </is>
      </c>
      <c r="M1119" t="inlineStr">
        <is>
          <t>complete</t>
        </is>
      </c>
      <c r="N1119"/>
      <c r="O1119" t="inlineStr">
        <is>
          <t>SDRUN-20261008-102852</t>
        </is>
      </c>
      <c r="P1119" s="3">
        <v>46303.546585648146</v>
      </c>
      <c r="Q1119" t="inlineStr">
        <is>
          <t>SR-001171</t>
        </is>
      </c>
      <c r="R1119" t="inlineStr">
        <is>
          <t>Pretty Boy Problems</t>
        </is>
      </c>
      <c r="S1119" t="inlineStr">
        <is>
          <t>Part 1 | The Wolf's Painter A wolf-shifter captures Rory and insists he is a lost lover reborn—someone even death could never hide from him. ✨ Download the ReelShort app. 👉 Copy the code [4928940] and search it. #Drama #AIDrama #ShortDrama #WerewolfRomance #Reincarnation</t>
        </is>
      </c>
    </row>
    <row r="1120" ht="25.5" customHeight="1">
      <c r="A1120" t="inlineStr">
        <is>
          <t>7691266503534071070</t>
        </is>
      </c>
      <c r="B1120" s="3">
        <v>46299.978472222225</v>
      </c>
      <c r="C1120" t="inlineStr">
        <is>
          <t>shirley5278789</t>
        </is>
      </c>
      <c r="D1120" s="4">
        <v>46303</v>
      </c>
      <c r="E1120" s="3">
        <v>46303.437210648146</v>
      </c>
      <c r="F1120" s="2" t="str">
        <f>=HYPERLINK("https://www.tiktok.com/@shirley5278789/video/7691266503534071070", "https://www.tiktok.com/@shirley5278789/video/7691266503534071070")</f>
        <v>https://www.tiktok.com/@shirley5278789/video/7691266503534071070</v>
      </c>
      <c r="G1120">
        <v>1101</v>
      </c>
      <c r="H1120">
        <v>7</v>
      </c>
      <c r="I1120">
        <v>0</v>
      </c>
      <c r="J1120">
        <v>0</v>
      </c>
      <c r="K1120">
        <v>0</v>
      </c>
      <c r="L1120" t="inlineStr">
        <is>
          <t>short-drama</t>
        </is>
      </c>
      <c r="M1120" t="inlineStr">
        <is>
          <t>complete</t>
        </is>
      </c>
      <c r="N1120"/>
      <c r="O1120" t="inlineStr">
        <is>
          <t>SDRUN-20261008-102852</t>
        </is>
      </c>
      <c r="P1120" s="3">
        <v>46303.546585648146</v>
      </c>
      <c r="Q1120" t="inlineStr">
        <is>
          <t>SR-001281</t>
        </is>
      </c>
      <c r="R1120" t="inlineStr">
        <is>
          <t>shirley5278789</t>
        </is>
      </c>
      <c r="S1120" t="inlineStr">
        <is>
          <t>La CEO y El Padre Secreto De Su Hija — EP1 Una noche peligrosa dejó un secreto imposible de ocultar. 😳 🌟 Continúa la historia aquí 👉 Encuentra la serie completa en “ReelShort” 🔍 Busca “4985230” ✨ #ReelShort #DramaCorto #CEO #IdentidadSecreta #Romance</t>
        </is>
      </c>
    </row>
    <row r="1121" ht="25.5" customHeight="1">
      <c r="A1121" t="inlineStr">
        <is>
          <t>7691165619655281951</t>
        </is>
      </c>
      <c r="B1121" s="3">
        <v>46299.979166666664</v>
      </c>
      <c r="C1121" t="inlineStr">
        <is>
          <t>felicitypatterson67</t>
        </is>
      </c>
      <c r="D1121" s="4">
        <v>46303</v>
      </c>
      <c r="E1121" s="3">
        <v>46303.437210648146</v>
      </c>
      <c r="F1121" s="2" t="str">
        <f>=HYPERLINK("https://www.tiktok.com/@felicitypatterson67/video/7691165619655281951", "https://www.tiktok.com/@felicitypatterson67/video/7691165619655281951")</f>
        <v>https://www.tiktok.com/@felicitypatterson67/video/7691165619655281951</v>
      </c>
      <c r="G1121">
        <v>382</v>
      </c>
      <c r="H1121">
        <v>4</v>
      </c>
      <c r="I1121">
        <v>0</v>
      </c>
      <c r="J1121">
        <v>1</v>
      </c>
      <c r="K1121">
        <v>0</v>
      </c>
      <c r="L1121" t="inlineStr">
        <is>
          <t>short-drama</t>
        </is>
      </c>
      <c r="M1121" t="inlineStr">
        <is>
          <t>complete</t>
        </is>
      </c>
      <c r="N1121"/>
      <c r="O1121" t="inlineStr">
        <is>
          <t>SDRUN-20261008-102852</t>
        </is>
      </c>
      <c r="P1121" s="3">
        <v>46303.546585648146</v>
      </c>
      <c r="Q1121" t="inlineStr">
        <is>
          <t>SR-001221</t>
        </is>
      </c>
      <c r="R1121"/>
      <c r="S1121" t="inlineStr">
        <is>
          <t>The Cartel’s Contract Bride After her groom sells her to cover his debt, Emma faces the ruthless Santiago and refuses to let fear make her surrender. ✨ Search [4958194] in ReelShort to start watching. #Drama #ShortDrama #ReelShort #CartelRomance #StrongHeroine</t>
        </is>
      </c>
    </row>
    <row r="1122" ht="25.5" customHeight="1">
      <c r="A1122" t="inlineStr">
        <is>
          <t>7690913659886898445</t>
        </is>
      </c>
      <c r="B1122" s="3">
        <v>46299.98125</v>
      </c>
      <c r="C1122" t="inlineStr">
        <is>
          <t>dramaclips0364</t>
        </is>
      </c>
      <c r="D1122" s="4">
        <v>46303</v>
      </c>
      <c r="E1122" s="3">
        <v>46303.437210648146</v>
      </c>
      <c r="F1122" s="2" t="str">
        <f>=HYPERLINK("https://www.tiktok.com/@dramaclips0364/video/7690913659886898445", "https://www.tiktok.com/@dramaclips0364/video/7690913659886898445")</f>
        <v>https://www.tiktok.com/@dramaclips0364/video/7690913659886898445</v>
      </c>
      <c r="G1122">
        <v>456</v>
      </c>
      <c r="H1122">
        <v>10</v>
      </c>
      <c r="I1122">
        <v>0</v>
      </c>
      <c r="J1122">
        <v>4</v>
      </c>
      <c r="K1122">
        <v>0</v>
      </c>
      <c r="L1122" t="inlineStr">
        <is>
          <t>short-drama</t>
        </is>
      </c>
      <c r="M1122" t="inlineStr">
        <is>
          <t>complete</t>
        </is>
      </c>
      <c r="N1122"/>
      <c r="O1122" t="inlineStr">
        <is>
          <t>SDRUN-20261008-102852</t>
        </is>
      </c>
      <c r="P1122" s="3">
        <v>46303.546585648146</v>
      </c>
      <c r="Q1122" t="inlineStr">
        <is>
          <t>SR-001323</t>
        </is>
      </c>
      <c r="R1122" t="inlineStr">
        <is>
          <t>dramaclips0364</t>
        </is>
      </c>
      <c r="S1122" t="inlineStr">
        <is>
          <t>I Don't Need No Alpha Brothers — EP4 Just when it feels safe, the secret explodes. 🌟 Continue the story here 👉 Find the full series on “ReelShort” 🔍 Look up “4957203” ✨ #ReelShort #ShortDrama #AlphaBrothers #WerewolfRomance</t>
        </is>
      </c>
    </row>
    <row r="1123" ht="25.5" customHeight="1">
      <c r="A1123" t="inlineStr">
        <is>
          <t>7690850595590245662</t>
        </is>
      </c>
      <c r="B1123" s="3">
        <v>46299.981944444444</v>
      </c>
      <c r="C1123" t="inlineStr">
        <is>
          <t>hnlinhthng9678</t>
        </is>
      </c>
      <c r="D1123" s="4">
        <v>46303</v>
      </c>
      <c r="E1123" s="3">
        <v>46303.437210648146</v>
      </c>
      <c r="F1123" s="2" t="str">
        <f>=HYPERLINK("https://www.tiktok.com/@hnlinhthng9678/video/7690850595590245662", "https://www.tiktok.com/@hnlinhthng9678/video/7690850595590245662")</f>
        <v>https://www.tiktok.com/@hnlinhthng9678/video/7690850595590245662</v>
      </c>
      <c r="G1123">
        <v>142</v>
      </c>
      <c r="H1123">
        <v>2</v>
      </c>
      <c r="I1123">
        <v>0</v>
      </c>
      <c r="J1123">
        <v>1</v>
      </c>
      <c r="K1123">
        <v>0</v>
      </c>
      <c r="L1123" t="inlineStr">
        <is>
          <t>short-drama</t>
        </is>
      </c>
      <c r="M1123" t="inlineStr">
        <is>
          <t>complete</t>
        </is>
      </c>
      <c r="N1123"/>
      <c r="O1123" t="inlineStr">
        <is>
          <t>SDRUN-20261008-102852</t>
        </is>
      </c>
      <c r="P1123" s="3">
        <v>46303.546585648146</v>
      </c>
      <c r="Q1123" t="inlineStr">
        <is>
          <t>SR-001512</t>
        </is>
      </c>
      <c r="R1123" t="inlineStr">
        <is>
          <t>NeonHlin</t>
        </is>
      </c>
      <c r="S1123" t="inlineStr">
        <is>
          <t>Step Back! That Homeless Man Is Not to be Messed with — EP4 Her family wants to control her future, so she shocks them by choosing the homeless stranger beside her. 🌟 Continue the story here 👉 Find the full series on “ReelShort” 🔍 Look up “4717619” ✨ #ShortDrama #ReelShort #DramaSeries</t>
        </is>
      </c>
    </row>
    <row r="1124" ht="25.5" customHeight="1">
      <c r="A1124" t="inlineStr">
        <is>
          <t>7690884771542469918</t>
        </is>
      </c>
      <c r="B1124" s="3">
        <v>46299.98472222222</v>
      </c>
      <c r="C1124" t="inlineStr">
        <is>
          <t>scenesbl77</t>
        </is>
      </c>
      <c r="D1124" s="4">
        <v>46303</v>
      </c>
      <c r="E1124" s="3">
        <v>46303.437210648146</v>
      </c>
      <c r="F1124" s="2" t="str">
        <f>=HYPERLINK("https://www.tiktok.com/@scenesbl77/video/7690884771542469918", "https://www.tiktok.com/@scenesbl77/video/7690884771542469918")</f>
        <v>https://www.tiktok.com/@scenesbl77/video/7690884771542469918</v>
      </c>
      <c r="G1124">
        <v>480</v>
      </c>
      <c r="H1124">
        <v>11</v>
      </c>
      <c r="I1124">
        <v>1</v>
      </c>
      <c r="J1124">
        <v>1</v>
      </c>
      <c r="K1124">
        <v>0</v>
      </c>
      <c r="L1124" t="inlineStr">
        <is>
          <t>short-drama</t>
        </is>
      </c>
      <c r="M1124" t="inlineStr">
        <is>
          <t>complete</t>
        </is>
      </c>
      <c r="N1124"/>
      <c r="O1124" t="inlineStr">
        <is>
          <t>SDRUN-20261008-102852</t>
        </is>
      </c>
      <c r="P1124" s="3">
        <v>46303.546585648146</v>
      </c>
      <c r="Q1124" t="inlineStr">
        <is>
          <t>SR-001548</t>
        </is>
      </c>
      <c r="R1124" t="inlineStr">
        <is>
          <t>scenesbl77</t>
        </is>
      </c>
      <c r="S1124" t="inlineStr">
        <is>
          <t>The Omega's Command — EP4 Seven years of loyalty begin to crack when desire collides with duty between two soldiers. 🌟 Continue the story here 👉 Find the full series on “ReelShort” 🔍 Look up “4825124” ✨ #BLDrama #ReelShort #DramaSeries</t>
        </is>
      </c>
    </row>
    <row r="1125" ht="25.5" customHeight="1">
      <c r="A1125" t="inlineStr">
        <is>
          <t>7690885759112465695</t>
        </is>
      </c>
      <c r="B1125" s="3">
        <v>46299.98611111111</v>
      </c>
      <c r="C1125" t="inlineStr">
        <is>
          <t>scenesbl77</t>
        </is>
      </c>
      <c r="D1125" s="4">
        <v>46303</v>
      </c>
      <c r="E1125" s="3">
        <v>46303.437210648146</v>
      </c>
      <c r="F1125" s="2" t="str">
        <f>=HYPERLINK("https://www.tiktok.com/@scenesbl77/video/7690885759112465695", "https://www.tiktok.com/@scenesbl77/video/7690885759112465695")</f>
        <v>https://www.tiktok.com/@scenesbl77/video/7690885759112465695</v>
      </c>
      <c r="G1125">
        <v>272</v>
      </c>
      <c r="H1125">
        <v>3</v>
      </c>
      <c r="I1125">
        <v>0</v>
      </c>
      <c r="J1125">
        <v>1</v>
      </c>
      <c r="K1125">
        <v>0</v>
      </c>
      <c r="L1125" t="inlineStr">
        <is>
          <t>short-drama</t>
        </is>
      </c>
      <c r="M1125" t="inlineStr">
        <is>
          <t>complete</t>
        </is>
      </c>
      <c r="N1125"/>
      <c r="O1125" t="inlineStr">
        <is>
          <t>SDRUN-20261008-102852</t>
        </is>
      </c>
      <c r="P1125" s="3">
        <v>46303.546585648146</v>
      </c>
      <c r="Q1125" t="inlineStr">
        <is>
          <t>SR-001362</t>
        </is>
      </c>
      <c r="R1125" t="inlineStr">
        <is>
          <t>scenesbl77</t>
        </is>
      </c>
      <c r="S1125" t="inlineStr">
        <is>
          <t>Altarboy — EP1 His father abandons him at a church for coming out and says he can only return if they “cure” him. 🌟 Continue the story here 👉 Find the full series on “ReelShort” 🔍 Look up “4676159” ✨ #BLDrama #ReelShort #DramaSeries</t>
        </is>
      </c>
    </row>
    <row r="1126" ht="25.5" customHeight="1">
      <c r="A1126" t="inlineStr">
        <is>
          <t>7691223237086252302</t>
        </is>
      </c>
      <c r="B1126" s="3">
        <v>46299.98819444444</v>
      </c>
      <c r="C1126" t="inlineStr">
        <is>
          <t>amariari11</t>
        </is>
      </c>
      <c r="D1126" s="4">
        <v>46303</v>
      </c>
      <c r="E1126" s="3">
        <v>46303.437210648146</v>
      </c>
      <c r="F1126" s="2" t="str">
        <f>=HYPERLINK("https://www.tiktok.com/@amariari11/video/7691223237086252302", "https://www.tiktok.com/@amariari11/video/7691223237086252302")</f>
        <v>https://www.tiktok.com/@amariari11/video/7691223237086252302</v>
      </c>
      <c r="G1126">
        <v>197</v>
      </c>
      <c r="H1126">
        <v>0</v>
      </c>
      <c r="I1126">
        <v>0</v>
      </c>
      <c r="J1126">
        <v>1</v>
      </c>
      <c r="K1126">
        <v>0</v>
      </c>
      <c r="L1126" t="inlineStr">
        <is>
          <t>short-drama</t>
        </is>
      </c>
      <c r="M1126" t="inlineStr">
        <is>
          <t>complete</t>
        </is>
      </c>
      <c r="N1126"/>
      <c r="O1126" t="inlineStr">
        <is>
          <t>SDRUN-20261008-102852</t>
        </is>
      </c>
      <c r="P1126" s="3">
        <v>46303.546585648146</v>
      </c>
      <c r="Q1126" t="inlineStr">
        <is>
          <t>SR-001257</t>
        </is>
      </c>
      <c r="R1126"/>
      <c r="S1126" t="inlineStr">
        <is>
          <t>At the Mercy of My Vampire Ex Chloe asks for protection, but the people around her talk as if she belongs to them. What will it cost her to escape? 🩸 ✨ Download ReelShort. Copy code 4965890 and search it. #VampireDrama #PowerStruggle #ShortDrama #OriginalAudio</t>
        </is>
      </c>
    </row>
    <row r="1127" ht="25.5" customHeight="1">
      <c r="A1127" t="inlineStr">
        <is>
          <t>7691240556197989645</t>
        </is>
      </c>
      <c r="B1127" s="3">
        <v>46299.990277777775</v>
      </c>
      <c r="C1127" t="inlineStr">
        <is>
          <t>jazlynnayeli6</t>
        </is>
      </c>
      <c r="D1127" s="4">
        <v>46303</v>
      </c>
      <c r="E1127" s="3">
        <v>46303.437210648146</v>
      </c>
      <c r="F1127" s="2" t="str">
        <f>=HYPERLINK("https://www.tiktok.com/@jazlynnayeli6/video/7691240556197989645", "https://www.tiktok.com/@jazlynnayeli6/video/7691240556197989645")</f>
        <v>https://www.tiktok.com/@jazlynnayeli6/video/7691240556197989645</v>
      </c>
      <c r="G1127">
        <v>555</v>
      </c>
      <c r="H1127">
        <v>3</v>
      </c>
      <c r="I1127">
        <v>0</v>
      </c>
      <c r="J1127">
        <v>1</v>
      </c>
      <c r="K1127">
        <v>0</v>
      </c>
      <c r="L1127" t="inlineStr">
        <is>
          <t>short-drama</t>
        </is>
      </c>
      <c r="M1127" t="inlineStr">
        <is>
          <t>complete</t>
        </is>
      </c>
      <c r="N1127"/>
      <c r="O1127" t="inlineStr">
        <is>
          <t>SDRUN-20261008-102852</t>
        </is>
      </c>
      <c r="P1127" s="3">
        <v>46303.546585648146</v>
      </c>
      <c r="Q1127" t="inlineStr">
        <is>
          <t>SR-001018</t>
        </is>
      </c>
      <c r="R1127"/>
      <c r="S1127" t="inlineStr">
        <is>
          <t>The Mafia Boss's Stolen Bride After being kidnapped, she calls her fiancé for help. He refuses to believe her. 🖤 ✨ Download ReelShort. Copy code 4966531 and search it. #Kidnapping #FianceBetrayal #MafiaDrama #ShortDrama</t>
        </is>
      </c>
    </row>
    <row r="1128" ht="25.5" customHeight="1">
      <c r="A1128" t="inlineStr">
        <is>
          <t>7690854535606177037</t>
        </is>
      </c>
      <c r="B1128" s="3">
        <v>46299.99166666667</v>
      </c>
      <c r="C1128" t="inlineStr">
        <is>
          <t>lthung263</t>
        </is>
      </c>
      <c r="D1128" s="4">
        <v>46303</v>
      </c>
      <c r="E1128" s="3">
        <v>46303.437210648146</v>
      </c>
      <c r="F1128" s="2" t="str">
        <f>=HYPERLINK("https://www.tiktok.com/@lthung263/video/7690854535606177037", "https://www.tiktok.com/@lthung263/video/7690854535606177037")</f>
        <v>https://www.tiktok.com/@lthung263/video/7690854535606177037</v>
      </c>
      <c r="G1128">
        <v>364</v>
      </c>
      <c r="H1128">
        <v>14</v>
      </c>
      <c r="I1128">
        <v>0</v>
      </c>
      <c r="J1128">
        <v>6</v>
      </c>
      <c r="K1128">
        <v>3</v>
      </c>
      <c r="L1128" t="inlineStr">
        <is>
          <t>short-drama</t>
        </is>
      </c>
      <c r="M1128" t="inlineStr">
        <is>
          <t>complete</t>
        </is>
      </c>
      <c r="N1128"/>
      <c r="O1128" t="inlineStr">
        <is>
          <t>SDRUN-20261008-102852</t>
        </is>
      </c>
      <c r="P1128" s="3">
        <v>46303.546585648146</v>
      </c>
      <c r="Q1128" t="inlineStr">
        <is>
          <t>SR-001000</t>
        </is>
      </c>
      <c r="R1128" t="inlineStr">
        <is>
          <t>Flexlthung</t>
        </is>
      </c>
      <c r="S1128" t="inlineStr">
        <is>
          <t>Part 1 | The True Queen — She Gave Up Immortality for Him The immortal princess defies her father, abandons eternity, and chooses a mortal prince who promises to love her. ✨ Download the ReelShort app. 👉 Copy the code [4802528] and search it. #Drama #AIDrama #ShortDrama #RoyalDrama #Betrayal</t>
        </is>
      </c>
    </row>
    <row r="1129" ht="25.5" customHeight="1">
      <c r="A1129" t="inlineStr">
        <is>
          <t>7691140099832057118</t>
        </is>
      </c>
      <c r="B1129" s="3">
        <v>46300.01180555556</v>
      </c>
      <c r="C1129" t="inlineStr">
        <is>
          <t>qqfqvkxrybkjkjnp20</t>
        </is>
      </c>
      <c r="D1129" s="4">
        <v>46303</v>
      </c>
      <c r="E1129" s="3">
        <v>46303.437210648146</v>
      </c>
      <c r="F1129" s="2" t="str">
        <f>=HYPERLINK("https://www.tiktok.com/@qqfqvkxrybkjkjnp20/video/7691140099832057118", "https://www.tiktok.com/@qqfqvkxrybkjkjnp20/video/7691140099832057118")</f>
        <v>https://www.tiktok.com/@qqfqvkxrybkjkjnp20/video/7691140099832057118</v>
      </c>
      <c r="G1129">
        <v>325</v>
      </c>
      <c r="H1129">
        <v>5</v>
      </c>
      <c r="I1129">
        <v>0</v>
      </c>
      <c r="J1129">
        <v>1</v>
      </c>
      <c r="K1129">
        <v>0</v>
      </c>
      <c r="L1129" t="inlineStr">
        <is>
          <t>short-drama</t>
        </is>
      </c>
      <c r="M1129" t="inlineStr">
        <is>
          <t>complete</t>
        </is>
      </c>
      <c r="N1129"/>
      <c r="O1129" t="inlineStr">
        <is>
          <t>SDRUN-20261008-102852</t>
        </is>
      </c>
      <c r="P1129" s="3">
        <v>46303.546585648146</v>
      </c>
      <c r="Q1129" t="inlineStr">
        <is>
          <t>SR-001148</t>
        </is>
      </c>
      <c r="R1129" t="inlineStr">
        <is>
          <t>Velvet Temptations</t>
        </is>
      </c>
      <c r="S1129" t="inlineStr">
        <is>
          <t>Part 2 | Kneel or Lose Your Job（The CEO Who Felt My Pregnancy） Her supervisor demands that she kneel or be fired, but the CEO walks in just as the humiliation reaches its peak. ✨ Download the ReelShort app. 👉 Copy the code [4963458] and search it. #Drama #ShortDrama #WorkplaceDrama #CEOromance #RevengeDrama</t>
        </is>
      </c>
    </row>
    <row r="1130" ht="25.5" customHeight="1">
      <c r="A1130" t="inlineStr">
        <is>
          <t>7691202110280502541</t>
        </is>
      </c>
      <c r="B1130" s="3">
        <v>46300.01388888889</v>
      </c>
      <c r="C1130" t="inlineStr">
        <is>
          <t>mochiclips55</t>
        </is>
      </c>
      <c r="D1130" s="4">
        <v>46303</v>
      </c>
      <c r="E1130" s="3">
        <v>46303.437210648146</v>
      </c>
      <c r="F1130" s="2" t="str">
        <f>=HYPERLINK("https://www.tiktok.com/@mochiclips55/video/7691202110280502541", "https://www.tiktok.com/@mochiclips55/video/7691202110280502541")</f>
        <v>https://www.tiktok.com/@mochiclips55/video/7691202110280502541</v>
      </c>
      <c r="G1130">
        <v>132</v>
      </c>
      <c r="H1130">
        <v>2</v>
      </c>
      <c r="I1130">
        <v>0</v>
      </c>
      <c r="J1130">
        <v>0</v>
      </c>
      <c r="K1130">
        <v>0</v>
      </c>
      <c r="L1130" t="inlineStr">
        <is>
          <t>short-drama</t>
        </is>
      </c>
      <c r="M1130" t="inlineStr">
        <is>
          <t>complete</t>
        </is>
      </c>
      <c r="N1130"/>
      <c r="O1130" t="inlineStr">
        <is>
          <t>SDRUN-20261008-102852</t>
        </is>
      </c>
      <c r="P1130" s="3">
        <v>46303.546585648146</v>
      </c>
      <c r="Q1130" t="inlineStr">
        <is>
          <t>SR-001407</t>
        </is>
      </c>
      <c r="R1130" t="inlineStr">
        <is>
          <t>mochiclips55</t>
        </is>
      </c>
      <c r="S1130" t="inlineStr">
        <is>
          <t>The Stepbrother I Hate to Love — EP2 The truth was hiding in plain sight. 🌟 Continue the story here 👉 Find the full series on “ReelShort” 🔍 Look up “4676151” ✨ #ReelShort #ShortDrama #StepbrotherIHatetoLove #HockeyRomance</t>
        </is>
      </c>
    </row>
    <row r="1131" ht="25.5" customHeight="1">
      <c r="A1131" t="inlineStr">
        <is>
          <t>7690851024860482829</t>
        </is>
      </c>
      <c r="B1131" s="3">
        <v>46300.01736111111</v>
      </c>
      <c r="C1131" t="inlineStr">
        <is>
          <t>ngphnggiang40</t>
        </is>
      </c>
      <c r="D1131" s="4">
        <v>46303</v>
      </c>
      <c r="E1131" s="3">
        <v>46303.437210648146</v>
      </c>
      <c r="F1131" s="2" t="str">
        <f>=HYPERLINK("https://www.tiktok.com/@ngphnggiang40/video/7690851024860482829", "https://www.tiktok.com/@ngphnggiang40/video/7690851024860482829")</f>
        <v>https://www.tiktok.com/@ngphnggiang40/video/7690851024860482829</v>
      </c>
      <c r="G1131">
        <v>147</v>
      </c>
      <c r="H1131">
        <v>1</v>
      </c>
      <c r="I1131">
        <v>0</v>
      </c>
      <c r="J1131">
        <v>0</v>
      </c>
      <c r="K1131">
        <v>0</v>
      </c>
      <c r="L1131" t="inlineStr">
        <is>
          <t>short-drama</t>
        </is>
      </c>
      <c r="M1131" t="inlineStr">
        <is>
          <t>complete</t>
        </is>
      </c>
      <c r="N1131"/>
      <c r="O1131" t="inlineStr">
        <is>
          <t>SDRUN-20261008-102852</t>
        </is>
      </c>
      <c r="P1131" s="3">
        <v>46303.546585648146</v>
      </c>
      <c r="Q1131" t="inlineStr">
        <is>
          <t>SR-001043</t>
        </is>
      </c>
      <c r="R1131" t="inlineStr">
        <is>
          <t>VoidFaic</t>
        </is>
      </c>
      <c r="S1131" t="inlineStr">
        <is>
          <t>Part 2 | Nothing Escapes My Eyes Liam risks five dollars on a card only his new eyes recognize, then forces a dishonest collector to pay its true $1.5 million value. ✨ Download the ReelShort app. 👉 Copy the code [4929089] and search it. #Drama #AIDrama #ShortDrama #SuperpowerDrama #ComebackDrama</t>
        </is>
      </c>
    </row>
    <row r="1132" ht="25.5" customHeight="1">
      <c r="A1132" t="inlineStr">
        <is>
          <t>7691143303533792526</t>
        </is>
      </c>
      <c r="B1132" s="3">
        <v>46300.02013888889</v>
      </c>
      <c r="C1132" t="inlineStr">
        <is>
          <t>nobleltcpnj</t>
        </is>
      </c>
      <c r="D1132" s="4">
        <v>46303</v>
      </c>
      <c r="E1132" s="3">
        <v>46303.437210648146</v>
      </c>
      <c r="F1132" s="2" t="str">
        <f>=HYPERLINK("https://www.tiktok.com/@nobleltcpnj/video/7691143303533792526", "https://www.tiktok.com/@nobleltcpnj/video/7691143303533792526")</f>
        <v>https://www.tiktok.com/@nobleltcpnj/video/7691143303533792526</v>
      </c>
      <c r="G1132">
        <v>1280</v>
      </c>
      <c r="H1132">
        <v>18</v>
      </c>
      <c r="I1132">
        <v>1</v>
      </c>
      <c r="J1132">
        <v>4</v>
      </c>
      <c r="K1132">
        <v>0</v>
      </c>
      <c r="L1132" t="inlineStr">
        <is>
          <t>short-drama</t>
        </is>
      </c>
      <c r="M1132" t="inlineStr">
        <is>
          <t>complete</t>
        </is>
      </c>
      <c r="N1132"/>
      <c r="O1132" t="inlineStr">
        <is>
          <t>SDRUN-20261008-102852</t>
        </is>
      </c>
      <c r="P1132" s="3">
        <v>46303.546585648146</v>
      </c>
      <c r="Q1132" t="inlineStr">
        <is>
          <t>SR-001549</t>
        </is>
      </c>
      <c r="R1132" t="inlineStr">
        <is>
          <t>Mouse glue trap</t>
        </is>
      </c>
      <c r="S1132" t="inlineStr">
        <is>
          <t>Part 2 | Hunted by the Alpha Her daughter thinks cat litter holds her father's ashes, but the real danger is a wolf shift no ordinary medicine can stop. ✨ Download the ReelShort app. 👉 Copy the code [4963408] and search it. #Drama #ShortDrama #WerewolfDrama #SecretChild #ProtectiveMother</t>
        </is>
      </c>
    </row>
    <row r="1133" ht="25.5" customHeight="1">
      <c r="A1133" t="inlineStr">
        <is>
          <t>7691252068006382862</t>
        </is>
      </c>
      <c r="B1133" s="3">
        <v>46300.020833333336</v>
      </c>
      <c r="C1133" t="inlineStr">
        <is>
          <t>dramadetour0</t>
        </is>
      </c>
      <c r="D1133" s="4">
        <v>46303</v>
      </c>
      <c r="E1133" s="3">
        <v>46303.437210648146</v>
      </c>
      <c r="F1133" s="2" t="str">
        <f>=HYPERLINK("https://www.tiktok.com/@dramadetour0/video/7691252068006382862", "https://www.tiktok.com/@dramadetour0/video/7691252068006382862")</f>
        <v>https://www.tiktok.com/@dramadetour0/video/7691252068006382862</v>
      </c>
      <c r="G1133">
        <v>1938</v>
      </c>
      <c r="H1133">
        <v>16</v>
      </c>
      <c r="I1133">
        <v>0</v>
      </c>
      <c r="J1133">
        <v>5</v>
      </c>
      <c r="K1133">
        <v>0</v>
      </c>
      <c r="L1133" t="inlineStr">
        <is>
          <t>short-drama</t>
        </is>
      </c>
      <c r="M1133" t="inlineStr">
        <is>
          <t>complete</t>
        </is>
      </c>
      <c r="N1133"/>
      <c r="O1133" t="inlineStr">
        <is>
          <t>SDRUN-20261008-102852</t>
        </is>
      </c>
      <c r="P1133" s="3">
        <v>46303.546585648146</v>
      </c>
      <c r="Q1133" t="inlineStr">
        <is>
          <t>SR-000976</t>
        </is>
      </c>
      <c r="R1133" t="inlineStr">
        <is>
          <t>dramadetour0</t>
        </is>
      </c>
      <c r="S1133" t="inlineStr">
        <is>
          <t>The Alpha and His Nanny Luna — She needs the nanny job to keep searching for her lost child. Then the princess calls her Mommy. 🎬 Full episode link in bio 🔎 Or search for 4978086 in the ReelShort app. #drama #shortdrama #dramaseries #LostChild #NannyRomance</t>
        </is>
      </c>
    </row>
    <row r="1134" ht="25.5" customHeight="1">
      <c r="A1134" t="inlineStr">
        <is>
          <t>7691166938306809119</t>
        </is>
      </c>
      <c r="B1134" s="3">
        <v>46300.041666666664</v>
      </c>
      <c r="C1134" t="inlineStr">
        <is>
          <t>jolienqaq</t>
        </is>
      </c>
      <c r="D1134" s="4">
        <v>46303</v>
      </c>
      <c r="E1134" s="3">
        <v>46303.437210648146</v>
      </c>
      <c r="F1134" s="2" t="str">
        <f>=HYPERLINK("https://www.tiktok.com/@jolienqaq/video/7691166938306809119", "https://www.tiktok.com/@jolienqaq/video/7691166938306809119")</f>
        <v>https://www.tiktok.com/@jolienqaq/video/7691166938306809119</v>
      </c>
      <c r="G1134">
        <v>554</v>
      </c>
      <c r="H1134">
        <v>26</v>
      </c>
      <c r="I1134">
        <v>0</v>
      </c>
      <c r="J1134">
        <v>10</v>
      </c>
      <c r="K1134">
        <v>0</v>
      </c>
      <c r="L1134" t="inlineStr">
        <is>
          <t>short-drama</t>
        </is>
      </c>
      <c r="M1134" t="inlineStr">
        <is>
          <t>complete</t>
        </is>
      </c>
      <c r="N1134"/>
      <c r="O1134" t="inlineStr">
        <is>
          <t>SDRUN-20261008-102852</t>
        </is>
      </c>
      <c r="P1134" s="3">
        <v>46303.546585648146</v>
      </c>
      <c r="Q1134" t="inlineStr">
        <is>
          <t>SR-000900</t>
        </is>
      </c>
      <c r="R1134" t="inlineStr">
        <is>
          <t>jolienqaq</t>
        </is>
      </c>
      <c r="S1134" t="inlineStr">
        <is>
          <t>Part 2 | The Wolf's Painter The Vatican wants the painter alive. The wolf says he is the reason they are hunting him. ⚔️ Full series link in bio. ✨ Download the ReelShort app. 👉 Copy the code 4958242 and search it. #TheWolfsPainter #BLDrama #WerewolfRomance #ReelShort</t>
        </is>
      </c>
    </row>
    <row r="1135" ht="25.5" customHeight="1">
      <c r="A1135" t="inlineStr">
        <is>
          <t>7691231504990489870</t>
        </is>
      </c>
      <c r="B1135" s="3">
        <v>46300.052083333336</v>
      </c>
      <c r="C1135" t="inlineStr">
        <is>
          <t>gaylenepowers350</t>
        </is>
      </c>
      <c r="D1135" s="4">
        <v>46303</v>
      </c>
      <c r="E1135" s="3">
        <v>46303.437210648146</v>
      </c>
      <c r="F1135" s="2" t="str">
        <f>=HYPERLINK("https://www.tiktok.com/@gaylenepowers350/video/7691231504990489870", "https://www.tiktok.com/@gaylenepowers350/video/7691231504990489870")</f>
        <v>https://www.tiktok.com/@gaylenepowers350/video/7691231504990489870</v>
      </c>
      <c r="G1135">
        <v>189</v>
      </c>
      <c r="H1135">
        <v>5</v>
      </c>
      <c r="I1135">
        <v>0</v>
      </c>
      <c r="J1135">
        <v>1</v>
      </c>
      <c r="K1135">
        <v>0</v>
      </c>
      <c r="L1135" t="inlineStr">
        <is>
          <t>short-drama</t>
        </is>
      </c>
      <c r="M1135" t="inlineStr">
        <is>
          <t>complete</t>
        </is>
      </c>
      <c r="N1135"/>
      <c r="O1135" t="inlineStr">
        <is>
          <t>SDRUN-20261008-102852</t>
        </is>
      </c>
      <c r="P1135" s="3">
        <v>46303.546585648146</v>
      </c>
      <c r="Q1135" t="inlineStr">
        <is>
          <t>SR-001550</t>
        </is>
      </c>
      <c r="R1135"/>
      <c r="S1135" t="inlineStr">
        <is>
          <t>Mommy, I Found a Brother! She turns down a huge offer—only to be stopped over a missing bracelet. 💎 ✨ Download ReelShort. Copy code 4966296 and search it. #MissingBracelet #MoneyCannotBuyHer #UnexpectedAccusation #ShortDrama</t>
        </is>
      </c>
    </row>
    <row r="1136" ht="25.5" customHeight="1">
      <c r="A1136" t="inlineStr">
        <is>
          <t>7690834508047781133</t>
        </is>
      </c>
      <c r="B1136" s="3">
        <v>46300.06597222222</v>
      </c>
      <c r="C1136" t="inlineStr">
        <is>
          <t>dramaexpedition</t>
        </is>
      </c>
      <c r="D1136" s="4">
        <v>46303</v>
      </c>
      <c r="E1136" s="3">
        <v>46303.437210648146</v>
      </c>
      <c r="F1136" s="2" t="str">
        <f>=HYPERLINK("https://www.tiktok.com/@dramaexpedition/video/7690834508047781133", "https://www.tiktok.com/@dramaexpedition/video/7690834508047781133")</f>
        <v>https://www.tiktok.com/@dramaexpedition/video/7690834508047781133</v>
      </c>
      <c r="G1136">
        <v>145</v>
      </c>
      <c r="H1136">
        <v>0</v>
      </c>
      <c r="I1136">
        <v>0</v>
      </c>
      <c r="J1136">
        <v>0</v>
      </c>
      <c r="K1136">
        <v>0</v>
      </c>
      <c r="L1136" t="inlineStr">
        <is>
          <t>short-drama</t>
        </is>
      </c>
      <c r="M1136" t="inlineStr">
        <is>
          <t>complete</t>
        </is>
      </c>
      <c r="N1136"/>
      <c r="O1136" t="inlineStr">
        <is>
          <t>SDRUN-20261008-102852</t>
        </is>
      </c>
      <c r="P1136" s="3">
        <v>46303.546585648146</v>
      </c>
      <c r="Q1136" t="inlineStr">
        <is>
          <t>SR-000856</t>
        </is>
      </c>
      <c r="R1136" t="inlineStr">
        <is>
          <t>dramaexpedition</t>
        </is>
      </c>
      <c r="S1136" t="inlineStr">
        <is>
          <t>part 5 | LadyAid: From Dumped Pauper to Tycoon His spending shocks everyone around him. Watch on ReelShort. Search code 4931563. https://reelslink.com/cps/bOncrZ #drama #shortdrama #aidrama #revengedrama #fyp</t>
        </is>
      </c>
    </row>
    <row r="1137" ht="25.5" customHeight="1">
      <c r="A1137" t="inlineStr">
        <is>
          <t>7691253108680264974</t>
        </is>
      </c>
      <c r="B1137" s="3">
        <v>46300.06597222222</v>
      </c>
      <c r="C1137" t="inlineStr">
        <is>
          <t>apdt6w97o2pk</t>
        </is>
      </c>
      <c r="D1137" s="4">
        <v>46303</v>
      </c>
      <c r="E1137" s="3">
        <v>46303.773518518516</v>
      </c>
      <c r="F1137" s="2" t="str">
        <f>=HYPERLINK("https://www.tiktok.com/@apdt6w97o2pk/video/7691253108680264974", "https://www.tiktok.com/@apdt6w97o2pk/video/7691253108680264974")</f>
        <v>https://www.tiktok.com/@apdt6w97o2pk/video/7691253108680264974</v>
      </c>
      <c r="G1137">
        <v>378</v>
      </c>
      <c r="H1137">
        <v>6</v>
      </c>
      <c r="I1137">
        <v>0</v>
      </c>
      <c r="J1137">
        <v>1</v>
      </c>
      <c r="K1137">
        <v>0</v>
      </c>
      <c r="L1137" t="inlineStr">
        <is>
          <t>short-drama</t>
        </is>
      </c>
      <c r="M1137" t="inlineStr">
        <is>
          <t>complete</t>
        </is>
      </c>
      <c r="N1137"/>
      <c r="O1137" t="inlineStr">
        <is>
          <t>e8723e7c-3d74-4646-9e84-53ccfd1ab294</t>
        </is>
      </c>
      <c r="P1137" s="3">
        <v>46303.775625</v>
      </c>
      <c r="Q1137" t="inlineStr">
        <is>
          <t>SR-001196</t>
        </is>
      </c>
      <c r="R1137"/>
      <c r="S1137" t="inlineStr">
        <is>
          <t>The Alpha Who Let His Luna Die She learns that carrying the Alpha’s child could cost her life. Does he know how much danger she’s in? 🌙 ✨ Download ReelShort. Copy code 4965350 and search it. #DangerousPregnancy #LunaHeartbreak #AlphaDrama #ShortDrama</t>
        </is>
      </c>
    </row>
    <row r="1138" ht="25.5" customHeight="1">
      <c r="A1138" t="inlineStr">
        <is>
          <t>7691155165184838925</t>
        </is>
      </c>
      <c r="B1138" s="3">
        <v>46300.095138888886</v>
      </c>
      <c r="C1138" t="inlineStr">
        <is>
          <t>dramaflick00</t>
        </is>
      </c>
      <c r="D1138" s="4">
        <v>46303</v>
      </c>
      <c r="E1138" s="3">
        <v>46303.437210648146</v>
      </c>
      <c r="F1138" s="2" t="str">
        <f>=HYPERLINK("https://www.tiktok.com/@dramaflick00/video/7691155165184838925", "https://www.tiktok.com/@dramaflick00/video/7691155165184838925")</f>
        <v>https://www.tiktok.com/@dramaflick00/video/7691155165184838925</v>
      </c>
      <c r="G1138">
        <v>71</v>
      </c>
      <c r="H1138">
        <v>2</v>
      </c>
      <c r="I1138">
        <v>0</v>
      </c>
      <c r="J1138">
        <v>0</v>
      </c>
      <c r="K1138">
        <v>0</v>
      </c>
      <c r="L1138" t="inlineStr">
        <is>
          <t>short-drama</t>
        </is>
      </c>
      <c r="M1138" t="inlineStr">
        <is>
          <t>complete</t>
        </is>
      </c>
      <c r="N1138"/>
      <c r="O1138" t="inlineStr">
        <is>
          <t>SDRUN-20261008-102852</t>
        </is>
      </c>
      <c r="P1138" s="3">
        <v>46303.546585648146</v>
      </c>
      <c r="Q1138" t="inlineStr">
        <is>
          <t>SR-001559</t>
        </is>
      </c>
      <c r="R1138" t="inlineStr">
        <is>
          <t>dramaflick00</t>
        </is>
      </c>
      <c r="S1138" t="inlineStr">
        <is>
          <t>I Married My Cheating Ex's Uncle — EP6 This is where the real trouble begins. 🌟 Continue the story here 👉 Find the full series on “ReelShort” 🔍 Look up “4966568” ✨ #ReelShort #ShortDrama #CheatingExsUncle #ContractMarriage</t>
        </is>
      </c>
    </row>
    <row r="1139" ht="25.5" customHeight="1">
      <c r="A1139" t="inlineStr">
        <is>
          <t>7690902071398173983</t>
        </is>
      </c>
      <c r="B1139" s="3">
        <v>46300.13680555556</v>
      </c>
      <c r="C1139" t="inlineStr">
        <is>
          <t>magnoliaisabella64</t>
        </is>
      </c>
      <c r="D1139" s="4">
        <v>46303</v>
      </c>
      <c r="E1139" s="3">
        <v>46303.437210648146</v>
      </c>
      <c r="F1139" s="2" t="str">
        <f>=HYPERLINK("https://www.tiktok.com/@magnoliaisabella64/video/7690902071398173983", "https://www.tiktok.com/@magnoliaisabella64/video/7690902071398173983")</f>
        <v>https://www.tiktok.com/@magnoliaisabella64/video/7690902071398173983</v>
      </c>
      <c r="G1139">
        <v>959</v>
      </c>
      <c r="H1139">
        <v>15</v>
      </c>
      <c r="I1139">
        <v>0</v>
      </c>
      <c r="J1139">
        <v>8</v>
      </c>
      <c r="K1139">
        <v>0</v>
      </c>
      <c r="L1139" t="inlineStr">
        <is>
          <t>short-drama</t>
        </is>
      </c>
      <c r="M1139" t="inlineStr">
        <is>
          <t>complete</t>
        </is>
      </c>
      <c r="N1139"/>
      <c r="O1139" t="inlineStr">
        <is>
          <t>SDRUN-20261008-102852</t>
        </is>
      </c>
      <c r="P1139" s="3">
        <v>46303.546585648146</v>
      </c>
      <c r="Q1139" t="inlineStr">
        <is>
          <t>SR-001172</t>
        </is>
      </c>
      <c r="R1139" t="inlineStr">
        <is>
          <t>Pretty Boy Problems</t>
        </is>
      </c>
      <c r="S1139" t="inlineStr">
        <is>
          <t>Part 2 | The Wolf's Painter Vatican hunters want the mysterious painter alive, and the only creature standing between Rory and capture is the wolf he fears. ✨ Download the ReelShort app. 👉 Copy the code [4928940] and search it. #Drama #AIDrama #ShortDrama #SupernaturalThriller #ForbiddenLove</t>
        </is>
      </c>
    </row>
    <row r="1140" ht="25.5" customHeight="1">
      <c r="A1140" t="inlineStr">
        <is>
          <t>7691223631770176781</t>
        </is>
      </c>
      <c r="B1140" s="3">
        <v>46300.15555555555</v>
      </c>
      <c r="C1140" t="inlineStr">
        <is>
          <t>amariari11</t>
        </is>
      </c>
      <c r="D1140" s="4">
        <v>46303</v>
      </c>
      <c r="E1140" s="3">
        <v>46303.437210648146</v>
      </c>
      <c r="F1140" s="2" t="str">
        <f>=HYPERLINK("https://www.tiktok.com/@amariari11/video/7691223631770176781", "https://www.tiktok.com/@amariari11/video/7691223631770176781")</f>
        <v>https://www.tiktok.com/@amariari11/video/7691223631770176781</v>
      </c>
      <c r="G1140">
        <v>111</v>
      </c>
      <c r="H1140">
        <v>2</v>
      </c>
      <c r="I1140">
        <v>0</v>
      </c>
      <c r="J1140">
        <v>0</v>
      </c>
      <c r="K1140">
        <v>0</v>
      </c>
      <c r="L1140" t="inlineStr">
        <is>
          <t>short-drama</t>
        </is>
      </c>
      <c r="M1140" t="inlineStr">
        <is>
          <t>complete</t>
        </is>
      </c>
      <c r="N1140"/>
      <c r="O1140" t="inlineStr">
        <is>
          <t>SDRUN-20261008-102852</t>
        </is>
      </c>
      <c r="P1140" s="3">
        <v>46303.546585648146</v>
      </c>
      <c r="Q1140" t="inlineStr">
        <is>
          <t>SR-001258</t>
        </is>
      </c>
      <c r="R1140"/>
      <c r="S1140" t="inlineStr">
        <is>
          <t>At the Mercy of My Vampire Ex The blood contract promises safety—but its terms sound a lot like ownership. Would you sign it? 🧛 ✨ Download ReelShort. Copy code 4965890 and search it. #BloodContract #ForbiddenBond #VampireRomance #ShortDrama</t>
        </is>
      </c>
    </row>
    <row r="1141" ht="25.5" customHeight="1">
      <c r="A1141" t="inlineStr">
        <is>
          <t>7690855997975301389</t>
        </is>
      </c>
      <c r="B1141" s="3">
        <v>46300.15902777778</v>
      </c>
      <c r="C1141" t="inlineStr">
        <is>
          <t>lthung263</t>
        </is>
      </c>
      <c r="D1141" s="4">
        <v>46303</v>
      </c>
      <c r="E1141" s="3">
        <v>46303.437210648146</v>
      </c>
      <c r="F1141" s="2" t="str">
        <f>=HYPERLINK("https://www.tiktok.com/@lthung263/video/7690855997975301389", "https://www.tiktok.com/@lthung263/video/7690855997975301389")</f>
        <v>https://www.tiktok.com/@lthung263/video/7690855997975301389</v>
      </c>
      <c r="G1141">
        <v>199</v>
      </c>
      <c r="H1141">
        <v>8</v>
      </c>
      <c r="I1141">
        <v>0</v>
      </c>
      <c r="J1141">
        <v>4</v>
      </c>
      <c r="K1141">
        <v>0</v>
      </c>
      <c r="L1141" t="inlineStr">
        <is>
          <t>short-drama</t>
        </is>
      </c>
      <c r="M1141" t="inlineStr">
        <is>
          <t>complete</t>
        </is>
      </c>
      <c r="N1141"/>
      <c r="O1141" t="inlineStr">
        <is>
          <t>SDRUN-20261008-102852</t>
        </is>
      </c>
      <c r="P1141" s="3">
        <v>46303.546585648146</v>
      </c>
      <c r="Q1141" t="inlineStr">
        <is>
          <t>SR-001001</t>
        </is>
      </c>
      <c r="R1141" t="inlineStr">
        <is>
          <t>Flexlthung</t>
        </is>
      </c>
      <c r="S1141" t="inlineStr">
        <is>
          <t>Part 2 | The True Queen — He Cannot Wear the True Crown Leon fails to wear a crown meant only for a true ruler, while his cousin convinces him that his powerful queen is plotting to take the throne. ✨ Download the ReelShort app. 👉 Copy the code [4802528] and search it. #Drama #AIDrama #ShortDrama #RoyalDrama #Betrayal</t>
        </is>
      </c>
    </row>
    <row r="1142" ht="25.5" customHeight="1">
      <c r="A1142" t="inlineStr">
        <is>
          <t>7691166193595469087</t>
        </is>
      </c>
      <c r="B1142" s="3">
        <v>46300.166666666664</v>
      </c>
      <c r="C1142" t="inlineStr">
        <is>
          <t>felicitypatterson67</t>
        </is>
      </c>
      <c r="D1142" s="4">
        <v>46303</v>
      </c>
      <c r="E1142" s="3">
        <v>46303.437210648146</v>
      </c>
      <c r="F1142" s="2" t="str">
        <f>=HYPERLINK("https://www.tiktok.com/@felicitypatterson67/video/7691166193595469087", "https://www.tiktok.com/@felicitypatterson67/video/7691166193595469087")</f>
        <v>https://www.tiktok.com/@felicitypatterson67/video/7691166193595469087</v>
      </c>
      <c r="G1142">
        <v>327</v>
      </c>
      <c r="H1142">
        <v>8</v>
      </c>
      <c r="I1142">
        <v>0</v>
      </c>
      <c r="J1142">
        <v>1</v>
      </c>
      <c r="K1142">
        <v>0</v>
      </c>
      <c r="L1142" t="inlineStr">
        <is>
          <t>short-drama</t>
        </is>
      </c>
      <c r="M1142" t="inlineStr">
        <is>
          <t>complete</t>
        </is>
      </c>
      <c r="N1142"/>
      <c r="O1142" t="inlineStr">
        <is>
          <t>SDRUN-20261008-102852</t>
        </is>
      </c>
      <c r="P1142" s="3">
        <v>46303.546585648146</v>
      </c>
      <c r="Q1142" t="inlineStr">
        <is>
          <t>SR-001222</t>
        </is>
      </c>
      <c r="R1142"/>
      <c r="S1142" t="inlineStr">
        <is>
          <t>The Cartel’s Contract Bride Their marriage may protect her, but Santiago’s contract comes with a warning: don’t fall in love with him. 💍 Download ReelShort and look up code [4958194]. #Drama #ShortDrama #ReelShort #ContractMarriage #ForbiddenRomance</t>
        </is>
      </c>
    </row>
    <row r="1143" ht="25.5" customHeight="1">
      <c r="A1143" t="inlineStr">
        <is>
          <t>7691261245181250830</t>
        </is>
      </c>
      <c r="B1143" s="3">
        <v>46300.17361111111</v>
      </c>
      <c r="C1143" t="inlineStr">
        <is>
          <t>miralinaaa10</t>
        </is>
      </c>
      <c r="D1143" s="4">
        <v>46303</v>
      </c>
      <c r="E1143" s="3">
        <v>46303.437210648146</v>
      </c>
      <c r="F1143" s="2" t="str">
        <f>=HYPERLINK("https://www.tiktok.com/@miralinaaa10/video/7691261245181250830", "https://www.tiktok.com/@miralinaaa10/video/7691261245181250830")</f>
        <v>https://www.tiktok.com/@miralinaaa10/video/7691261245181250830</v>
      </c>
      <c r="G1143">
        <v>565</v>
      </c>
      <c r="H1143">
        <v>8</v>
      </c>
      <c r="I1143">
        <v>0</v>
      </c>
      <c r="J1143">
        <v>3</v>
      </c>
      <c r="K1143">
        <v>0</v>
      </c>
      <c r="L1143" t="inlineStr">
        <is>
          <t>short-drama</t>
        </is>
      </c>
      <c r="M1143" t="inlineStr">
        <is>
          <t>complete</t>
        </is>
      </c>
      <c r="N1143"/>
      <c r="O1143" t="inlineStr">
        <is>
          <t>SDRUN-20261008-102852</t>
        </is>
      </c>
      <c r="P1143" s="3">
        <v>46303.546585648146</v>
      </c>
      <c r="Q1143" t="inlineStr">
        <is>
          <t>SR-001432</t>
        </is>
      </c>
      <c r="R1143" t="inlineStr">
        <is>
          <t>miralinaaa10</t>
        </is>
      </c>
      <c r="S1143" t="inlineStr">
        <is>
          <t>Bitter Burn — EP2 Isolde never expected Mark to awaken her darkest secret. 🖤 🌟 Continue the story here 👉 Find the full series on “ReelShort” 🔍 Look up “4981988” ✨ #ReelShort #ShortDrama #BitterBurn #DarkRomance #ForbiddenLove</t>
        </is>
      </c>
    </row>
    <row r="1144" ht="25.5" customHeight="1">
      <c r="A1144" t="inlineStr">
        <is>
          <t>7691220170928295199</t>
        </is>
      </c>
      <c r="B1144" s="3">
        <v>46300.180555555555</v>
      </c>
      <c r="C1144" t="inlineStr">
        <is>
          <t>plottwistclips11</t>
        </is>
      </c>
      <c r="D1144" s="4">
        <v>46303</v>
      </c>
      <c r="E1144" s="3">
        <v>46303.437210648146</v>
      </c>
      <c r="F1144" s="2" t="str">
        <f>=HYPERLINK("https://www.tiktok.com/@plottwistclips11/video/7691220170928295199", "https://www.tiktok.com/@plottwistclips11/video/7691220170928295199")</f>
        <v>https://www.tiktok.com/@plottwistclips11/video/7691220170928295199</v>
      </c>
      <c r="G1144">
        <v>1401</v>
      </c>
      <c r="H1144">
        <v>10</v>
      </c>
      <c r="I1144">
        <v>0</v>
      </c>
      <c r="J1144">
        <v>6</v>
      </c>
      <c r="K1144">
        <v>0</v>
      </c>
      <c r="L1144" t="inlineStr">
        <is>
          <t>short-drama</t>
        </is>
      </c>
      <c r="M1144" t="inlineStr">
        <is>
          <t>complete</t>
        </is>
      </c>
      <c r="N1144"/>
      <c r="O1144" t="inlineStr">
        <is>
          <t>SDRUN-20261008-102852</t>
        </is>
      </c>
      <c r="P1144" s="3">
        <v>46303.546585648146</v>
      </c>
      <c r="Q1144" t="inlineStr">
        <is>
          <t>SR-001305</t>
        </is>
      </c>
      <c r="R1144" t="inlineStr">
        <is>
          <t>plottwistclips11</t>
        </is>
      </c>
      <c r="S1144" t="inlineStr">
        <is>
          <t>The Alpha and His Nanny Luna — EP5 The nanny risks everything for the little princess, forcing the Alpha to see her in a completely new light. 🌟 Continue the story here 👉 Find the full series on “ReelShort” 🔍 Look up “4802561” ✨ #ShortDrama #ReelShort #DramaSeries</t>
        </is>
      </c>
    </row>
    <row r="1145" ht="25.5" customHeight="1">
      <c r="A1145" t="inlineStr">
        <is>
          <t>7691266677127843103</t>
        </is>
      </c>
      <c r="B1145" s="3">
        <v>46300.1875</v>
      </c>
      <c r="C1145" t="inlineStr">
        <is>
          <t>shirley5278789</t>
        </is>
      </c>
      <c r="D1145" s="4">
        <v>46303</v>
      </c>
      <c r="E1145" s="3">
        <v>46303.437210648146</v>
      </c>
      <c r="F1145" s="2" t="str">
        <f>=HYPERLINK("https://www.tiktok.com/@shirley5278789/video/7691266677127843103", "https://www.tiktok.com/@shirley5278789/video/7691266677127843103")</f>
        <v>https://www.tiktok.com/@shirley5278789/video/7691266677127843103</v>
      </c>
      <c r="G1145">
        <v>475</v>
      </c>
      <c r="H1145">
        <v>3</v>
      </c>
      <c r="I1145">
        <v>0</v>
      </c>
      <c r="J1145">
        <v>1</v>
      </c>
      <c r="K1145">
        <v>0</v>
      </c>
      <c r="L1145" t="inlineStr">
        <is>
          <t>short-drama</t>
        </is>
      </c>
      <c r="M1145" t="inlineStr">
        <is>
          <t>complete</t>
        </is>
      </c>
      <c r="N1145"/>
      <c r="O1145" t="inlineStr">
        <is>
          <t>SDRUN-20261008-102852</t>
        </is>
      </c>
      <c r="P1145" s="3">
        <v>46303.546585648146</v>
      </c>
      <c r="Q1145" t="inlineStr">
        <is>
          <t>SR-001282</t>
        </is>
      </c>
      <c r="R1145" t="inlineStr">
        <is>
          <t>shirley5278789</t>
        </is>
      </c>
      <c r="S1145" t="inlineStr">
        <is>
          <t>La CEO y El Padre Secreto De Su Hija — EP2 Cuatro años después, ella regresa con su hija. 👧 🌟 Continúa la historia aquí 👉 Encuentra la serie completa en “ReelShort” 🔍 Busca “4985230” ✨ #ReelShort #DramaCorto #CEO #IdentidadSecreta #Romance</t>
        </is>
      </c>
    </row>
    <row r="1146" ht="25.5" customHeight="1">
      <c r="A1146" t="inlineStr">
        <is>
          <t>7690914299258195213</t>
        </is>
      </c>
      <c r="B1146" s="3">
        <v>46300.18819444445</v>
      </c>
      <c r="C1146" t="inlineStr">
        <is>
          <t>dramaclips0364</t>
        </is>
      </c>
      <c r="D1146" s="4">
        <v>46303</v>
      </c>
      <c r="E1146" s="3">
        <v>46303.437210648146</v>
      </c>
      <c r="F1146" s="2" t="str">
        <f>=HYPERLINK("https://www.tiktok.com/@dramaclips0364/video/7690914299258195213", "https://www.tiktok.com/@dramaclips0364/video/7690914299258195213")</f>
        <v>https://www.tiktok.com/@dramaclips0364/video/7690914299258195213</v>
      </c>
      <c r="G1146">
        <v>381</v>
      </c>
      <c r="H1146">
        <v>9</v>
      </c>
      <c r="I1146">
        <v>0</v>
      </c>
      <c r="J1146">
        <v>1</v>
      </c>
      <c r="K1146">
        <v>0</v>
      </c>
      <c r="L1146" t="inlineStr">
        <is>
          <t>short-drama</t>
        </is>
      </c>
      <c r="M1146" t="inlineStr">
        <is>
          <t>complete</t>
        </is>
      </c>
      <c r="N1146"/>
      <c r="O1146" t="inlineStr">
        <is>
          <t>SDRUN-20261008-102852</t>
        </is>
      </c>
      <c r="P1146" s="3">
        <v>46303.546585648146</v>
      </c>
      <c r="Q1146" t="inlineStr">
        <is>
          <t>SR-001324</t>
        </is>
      </c>
      <c r="R1146" t="inlineStr">
        <is>
          <t>dramaclips0364</t>
        </is>
      </c>
      <c r="S1146" t="inlineStr">
        <is>
          <t>I Don't Need No Alpha Brothers — EP5 Love, betrayal, and one impossible decision. 🌟 Continue the story here 👉 Find the full series on “ReelShort” 🔍 Look up “4957203” ✨ #ReelShort #ShortDrama #AlphaBrothers #WerewolfRomance</t>
        </is>
      </c>
    </row>
    <row r="1147" ht="25.5" customHeight="1">
      <c r="A1147" t="inlineStr">
        <is>
          <t>7690850742470495518</t>
        </is>
      </c>
      <c r="B1147" s="3">
        <v>46300.19305555556</v>
      </c>
      <c r="C1147" t="inlineStr">
        <is>
          <t>hnlinhthng9678</t>
        </is>
      </c>
      <c r="D1147" s="4">
        <v>46303</v>
      </c>
      <c r="E1147" s="3">
        <v>46303.437210648146</v>
      </c>
      <c r="F1147" s="2" t="str">
        <f>=HYPERLINK("https://www.tiktok.com/@hnlinhthng9678/video/7690850742470495518", "https://www.tiktok.com/@hnlinhthng9678/video/7690850742470495518")</f>
        <v>https://www.tiktok.com/@hnlinhthng9678/video/7690850742470495518</v>
      </c>
      <c r="G1147">
        <v>195</v>
      </c>
      <c r="H1147">
        <v>2</v>
      </c>
      <c r="I1147">
        <v>0</v>
      </c>
      <c r="J1147">
        <v>0</v>
      </c>
      <c r="K1147">
        <v>0</v>
      </c>
      <c r="L1147" t="inlineStr">
        <is>
          <t>short-drama</t>
        </is>
      </c>
      <c r="M1147" t="inlineStr">
        <is>
          <t>complete</t>
        </is>
      </c>
      <c r="N1147"/>
      <c r="O1147" t="inlineStr">
        <is>
          <t>SDRUN-20261008-102852</t>
        </is>
      </c>
      <c r="P1147" s="3">
        <v>46303.546585648146</v>
      </c>
      <c r="Q1147" t="inlineStr">
        <is>
          <t>SR-001513</t>
        </is>
      </c>
      <c r="R1147" t="inlineStr">
        <is>
          <t>NeonHlin</t>
        </is>
      </c>
      <c r="S1147" t="inlineStr">
        <is>
          <t>Step Back! That Homeless Man Is Not to be Messed with — EP5 The wealthy guests humiliate him at their own party, unaware that the man they mocked can ruin them all. 🌟 Continue the story here 👉 Find the full series on “ReelShort” 🔍 Look up “4717619” ✨ #ShortDrama #ReelShort #DramaSeries</t>
        </is>
      </c>
    </row>
    <row r="1148" ht="25.5" customHeight="1">
      <c r="A1148" t="inlineStr">
        <is>
          <t>7690886219323936031</t>
        </is>
      </c>
      <c r="B1148" s="3">
        <v>46300.19513888889</v>
      </c>
      <c r="C1148" t="inlineStr">
        <is>
          <t>scenesbl77</t>
        </is>
      </c>
      <c r="D1148" s="4">
        <v>46303</v>
      </c>
      <c r="E1148" s="3">
        <v>46303.437210648146</v>
      </c>
      <c r="F1148" s="2" t="str">
        <f>=HYPERLINK("https://www.tiktok.com/@scenesbl77/video/7690886219323936031", "https://www.tiktok.com/@scenesbl77/video/7690886219323936031")</f>
        <v>https://www.tiktok.com/@scenesbl77/video/7690886219323936031</v>
      </c>
      <c r="G1148">
        <v>188</v>
      </c>
      <c r="H1148">
        <v>4</v>
      </c>
      <c r="I1148">
        <v>0</v>
      </c>
      <c r="J1148">
        <v>2</v>
      </c>
      <c r="K1148">
        <v>0</v>
      </c>
      <c r="L1148" t="inlineStr">
        <is>
          <t>short-drama</t>
        </is>
      </c>
      <c r="M1148" t="inlineStr">
        <is>
          <t>complete</t>
        </is>
      </c>
      <c r="N1148"/>
      <c r="O1148" t="inlineStr">
        <is>
          <t>SDRUN-20261008-102852</t>
        </is>
      </c>
      <c r="P1148" s="3">
        <v>46303.546585648146</v>
      </c>
      <c r="Q1148" t="inlineStr">
        <is>
          <t>SR-001363</t>
        </is>
      </c>
      <c r="R1148" t="inlineStr">
        <is>
          <t>scenesbl77</t>
        </is>
      </c>
      <c r="S1148" t="inlineStr">
        <is>
          <t>Altarboy — EP2 A young priest saves him from an attack, but their first meeting ignites an attraction neither expected. 🌟 Continue the story here 👉 Find the full series on “ReelShort” 🔍 Look up “4676159” ✨ #BLDrama #ReelShort #DramaSeries</t>
        </is>
      </c>
    </row>
    <row r="1149" ht="25.5" customHeight="1">
      <c r="A1149" t="inlineStr">
        <is>
          <t>7691240496110275853</t>
        </is>
      </c>
      <c r="B1149" s="3">
        <v>46300.2</v>
      </c>
      <c r="C1149" t="inlineStr">
        <is>
          <t>jazlynnayeli6</t>
        </is>
      </c>
      <c r="D1149" s="4">
        <v>46303</v>
      </c>
      <c r="E1149" s="3">
        <v>46303.437210648146</v>
      </c>
      <c r="F1149" s="2" t="str">
        <f>=HYPERLINK("https://www.tiktok.com/@jazlynnayeli6/video/7691240496110275853", "https://www.tiktok.com/@jazlynnayeli6/video/7691240496110275853")</f>
        <v>https://www.tiktok.com/@jazlynnayeli6/video/7691240496110275853</v>
      </c>
      <c r="G1149">
        <v>182</v>
      </c>
      <c r="H1149">
        <v>2</v>
      </c>
      <c r="I1149">
        <v>0</v>
      </c>
      <c r="J1149">
        <v>0</v>
      </c>
      <c r="K1149">
        <v>0</v>
      </c>
      <c r="L1149" t="inlineStr">
        <is>
          <t>short-drama</t>
        </is>
      </c>
      <c r="M1149" t="inlineStr">
        <is>
          <t>complete</t>
        </is>
      </c>
      <c r="N1149"/>
      <c r="O1149" t="inlineStr">
        <is>
          <t>SDRUN-20261008-102852</t>
        </is>
      </c>
      <c r="P1149" s="3">
        <v>46303.546585648146</v>
      </c>
      <c r="Q1149" t="inlineStr">
        <is>
          <t>SR-001019</t>
        </is>
      </c>
      <c r="R1149"/>
      <c r="S1149" t="inlineStr">
        <is>
          <t>The Mafia Boss's Stolen Bride The Mafia boss finds her and offers a way out—but can she trust him? 🔥 ✨ Download ReelShort. Copy code 4966531 and search it. #MafiaRescue #UnexpectedAlliance #MafiaRomance #ShortDrama</t>
        </is>
      </c>
    </row>
    <row r="1150" ht="25.5" customHeight="1">
      <c r="A1150" t="inlineStr">
        <is>
          <t>7691152076218404126</t>
        </is>
      </c>
      <c r="B1150" s="3">
        <v>46300.263194444444</v>
      </c>
      <c r="C1150" t="inlineStr">
        <is>
          <t>qqfqvkxrybkjkjnp20</t>
        </is>
      </c>
      <c r="D1150" s="4">
        <v>46303</v>
      </c>
      <c r="E1150" s="3">
        <v>46303.437210648146</v>
      </c>
      <c r="F1150" s="2" t="str">
        <f>=HYPERLINK("https://www.tiktok.com/@qqfqvkxrybkjkjnp20/video/7691152076218404126", "https://www.tiktok.com/@qqfqvkxrybkjkjnp20/video/7691152076218404126")</f>
        <v>https://www.tiktok.com/@qqfqvkxrybkjkjnp20/video/7691152076218404126</v>
      </c>
      <c r="G1150">
        <v>451</v>
      </c>
      <c r="H1150">
        <v>7</v>
      </c>
      <c r="I1150">
        <v>0</v>
      </c>
      <c r="J1150">
        <v>1</v>
      </c>
      <c r="K1150">
        <v>0</v>
      </c>
      <c r="L1150" t="inlineStr">
        <is>
          <t>short-drama</t>
        </is>
      </c>
      <c r="M1150" t="inlineStr">
        <is>
          <t>complete</t>
        </is>
      </c>
      <c r="N1150"/>
      <c r="O1150" t="inlineStr">
        <is>
          <t>SDRUN-20261008-102852</t>
        </is>
      </c>
      <c r="P1150" s="3">
        <v>46303.546585648146</v>
      </c>
      <c r="Q1150" t="inlineStr">
        <is>
          <t>SR-001149</t>
        </is>
      </c>
      <c r="R1150" t="inlineStr">
        <is>
          <t>Velvet Temptations</t>
        </is>
      </c>
      <c r="S1150" t="inlineStr">
        <is>
          <t>Part 3 | The CEO Hears Her Family's Cruelty（The CEO Who Felt My Pregnancy） Lila loses her home and faces another demand for money, never realizing the baby's father is close enough to hear everything. ✨ Download the ReelShort app. 👉 Copy the code [4963458] and search it. #Drama #ShortDrama #PregnancyDrama #FamilySecrets #CEOromance</t>
        </is>
      </c>
    </row>
    <row r="1151" ht="25.5" customHeight="1">
      <c r="A1151" t="inlineStr">
        <is>
          <t>7690850888218430733</t>
        </is>
      </c>
      <c r="B1151" s="3">
        <v>46300.268055555556</v>
      </c>
      <c r="C1151" t="inlineStr">
        <is>
          <t>ngphnggiang40</t>
        </is>
      </c>
      <c r="D1151" s="4">
        <v>46303</v>
      </c>
      <c r="E1151" s="3">
        <v>46303.437210648146</v>
      </c>
      <c r="F1151" s="2" t="str">
        <f>=HYPERLINK("https://www.tiktok.com/@ngphnggiang40/video/7690850888218430733", "https://www.tiktok.com/@ngphnggiang40/video/7690850888218430733")</f>
        <v>https://www.tiktok.com/@ngphnggiang40/video/7690850888218430733</v>
      </c>
      <c r="G1151">
        <v>107</v>
      </c>
      <c r="H1151">
        <v>0</v>
      </c>
      <c r="I1151">
        <v>0</v>
      </c>
      <c r="J1151">
        <v>0</v>
      </c>
      <c r="K1151">
        <v>0</v>
      </c>
      <c r="L1151" t="inlineStr">
        <is>
          <t>short-drama</t>
        </is>
      </c>
      <c r="M1151" t="inlineStr">
        <is>
          <t>complete</t>
        </is>
      </c>
      <c r="N1151"/>
      <c r="O1151" t="inlineStr">
        <is>
          <t>SDRUN-20261008-102852</t>
        </is>
      </c>
      <c r="P1151" s="3">
        <v>46303.546585648146</v>
      </c>
      <c r="Q1151" t="inlineStr">
        <is>
          <t>SR-001044</t>
        </is>
      </c>
      <c r="R1151" t="inlineStr">
        <is>
          <t>VoidFaic</t>
        </is>
      </c>
      <c r="S1151" t="inlineStr">
        <is>
          <t>Part 3 | Nothing Escapes My Eyes Janice humiliates Liam and demands a divorce for a rich heir—seconds before a pharmaceutical CEO declares Liam her fiancé and proposes. ✨ Download the ReelShort app. 👉 Copy the code [4929089] and search it. #Drama #AIDrama #ShortDrama #SuperpowerDrama #ComebackDrama</t>
        </is>
      </c>
    </row>
    <row r="1152" ht="25.5" customHeight="1">
      <c r="A1152" t="inlineStr">
        <is>
          <t>7691252788466093325</t>
        </is>
      </c>
      <c r="B1152" s="3">
        <v>46300.270833333336</v>
      </c>
      <c r="C1152" t="inlineStr">
        <is>
          <t>dramadetour0</t>
        </is>
      </c>
      <c r="D1152" s="4">
        <v>46303</v>
      </c>
      <c r="E1152" s="3">
        <v>46303.437210648146</v>
      </c>
      <c r="F1152" s="2" t="str">
        <f>=HYPERLINK("https://www.tiktok.com/@dramadetour0/video/7691252788466093325", "https://www.tiktok.com/@dramadetour0/video/7691252788466093325")</f>
        <v>https://www.tiktok.com/@dramadetour0/video/7691252788466093325</v>
      </c>
      <c r="G1152">
        <v>2505</v>
      </c>
      <c r="H1152">
        <v>21</v>
      </c>
      <c r="I1152">
        <v>0</v>
      </c>
      <c r="J1152">
        <v>9</v>
      </c>
      <c r="K1152">
        <v>0</v>
      </c>
      <c r="L1152" t="inlineStr">
        <is>
          <t>short-drama</t>
        </is>
      </c>
      <c r="M1152" t="inlineStr">
        <is>
          <t>complete</t>
        </is>
      </c>
      <c r="N1152"/>
      <c r="O1152" t="inlineStr">
        <is>
          <t>SDRUN-20261008-102852</t>
        </is>
      </c>
      <c r="P1152" s="3">
        <v>46303.546585648146</v>
      </c>
      <c r="Q1152" t="inlineStr">
        <is>
          <t>SR-000977</t>
        </is>
      </c>
      <c r="R1152" t="inlineStr">
        <is>
          <t>dramadetour0</t>
        </is>
      </c>
      <c r="S1152" t="inlineStr">
        <is>
          <t>The Alpha and His Nanny Luna — The new nanny smells familiar. A secret from five years ago sends the Alpha straight to her door. 🎬 Full episode link in bio 🔎 Or search for 4978086 in the ReelShort app. #drama #shortdrama #dramaseries #SecretPast #AlphaRomance</t>
        </is>
      </c>
    </row>
    <row r="1153" ht="25.5" customHeight="1">
      <c r="A1153" t="inlineStr">
        <is>
          <t>7691144062841277709</t>
        </is>
      </c>
      <c r="B1153" s="3">
        <v>46300.271527777775</v>
      </c>
      <c r="C1153" t="inlineStr">
        <is>
          <t>nobleltcpnj</t>
        </is>
      </c>
      <c r="D1153" s="4">
        <v>46303</v>
      </c>
      <c r="E1153" s="3">
        <v>46303.437210648146</v>
      </c>
      <c r="F1153" s="2" t="str">
        <f>=HYPERLINK("https://www.tiktok.com/@nobleltcpnj/video/7691144062841277709", "https://www.tiktok.com/@nobleltcpnj/video/7691144062841277709")</f>
        <v>https://www.tiktok.com/@nobleltcpnj/video/7691144062841277709</v>
      </c>
      <c r="G1153">
        <v>375</v>
      </c>
      <c r="H1153">
        <v>11</v>
      </c>
      <c r="I1153">
        <v>0</v>
      </c>
      <c r="J1153">
        <v>5</v>
      </c>
      <c r="K1153">
        <v>1</v>
      </c>
      <c r="L1153" t="inlineStr">
        <is>
          <t>short-drama</t>
        </is>
      </c>
      <c r="M1153" t="inlineStr">
        <is>
          <t>complete</t>
        </is>
      </c>
      <c r="N1153"/>
      <c r="O1153" t="inlineStr">
        <is>
          <t>SDRUN-20261008-102852</t>
        </is>
      </c>
      <c r="P1153" s="3">
        <v>46303.546585648146</v>
      </c>
      <c r="Q1153" t="inlineStr">
        <is>
          <t>SR-001551</t>
        </is>
      </c>
      <c r="R1153" t="inlineStr">
        <is>
          <t>Mouse glue trap</t>
        </is>
      </c>
      <c r="S1153" t="inlineStr">
        <is>
          <t>Part 3 | Hunted by the Alpha Elena enters the Alpha's den for a cure just as his curse erupts—and one familiar scent ends a six-year search. ✨ Download the ReelShort app. 👉 Copy the code [4963408] and search it. #Drama #ShortDrama #WerewolfDrama #FatedMates #AlphaRomance</t>
        </is>
      </c>
    </row>
    <row r="1154" ht="25.5" customHeight="1">
      <c r="A1154" t="inlineStr">
        <is>
          <t>7690876404795198734</t>
        </is>
      </c>
      <c r="B1154" s="3">
        <v>46300.288194444445</v>
      </c>
      <c r="C1154" t="inlineStr">
        <is>
          <t>sofiblmoments</t>
        </is>
      </c>
      <c r="D1154" s="4">
        <v>46303</v>
      </c>
      <c r="E1154" s="3">
        <v>46303.437210648146</v>
      </c>
      <c r="F1154" s="2" t="str">
        <f>=HYPERLINK("https://www.tiktok.com/@sofiblmoments/video/7690876404795198734", "https://www.tiktok.com/@sofiblmoments/video/7690876404795198734")</f>
        <v>https://www.tiktok.com/@sofiblmoments/video/7690876404795198734</v>
      </c>
      <c r="G1154">
        <v>60</v>
      </c>
      <c r="H1154">
        <v>0</v>
      </c>
      <c r="I1154">
        <v>0</v>
      </c>
      <c r="J1154">
        <v>0</v>
      </c>
      <c r="K1154">
        <v>0</v>
      </c>
      <c r="L1154" t="inlineStr">
        <is>
          <t>short-drama</t>
        </is>
      </c>
      <c r="M1154" t="inlineStr">
        <is>
          <t>complete</t>
        </is>
      </c>
      <c r="N1154"/>
      <c r="O1154" t="inlineStr">
        <is>
          <t>SDRUN-20261008-102852</t>
        </is>
      </c>
      <c r="P1154" s="3">
        <v>46303.546585648146</v>
      </c>
      <c r="Q1154" t="inlineStr">
        <is>
          <t>SR-001486</t>
        </is>
      </c>
      <c r="R1154" t="inlineStr">
        <is>
          <t>sofiblmoments</t>
        </is>
      </c>
      <c r="S1154" t="inlineStr">
        <is>
          <t xml:space="preserve">Never Fall Alone — EP3 Training forces two hostile teammates closer while Maddox’s old trauma threatens their future. 🌟 Continue the story here 👉 Find the full series on “ReelShort” 🔍 Search “Never Fall Alone” ✨ #BLDrama #ReelShort #DramaSeries </t>
        </is>
      </c>
    </row>
    <row r="1155" ht="25.5" customHeight="1">
      <c r="A1155" t="inlineStr">
        <is>
          <t>7691167311327202591</t>
        </is>
      </c>
      <c r="B1155" s="3">
        <v>46300.291666666664</v>
      </c>
      <c r="C1155" t="inlineStr">
        <is>
          <t>jolienqaq</t>
        </is>
      </c>
      <c r="D1155" s="4">
        <v>46303</v>
      </c>
      <c r="E1155" s="3">
        <v>46303.437210648146</v>
      </c>
      <c r="F1155" s="2" t="str">
        <f>=HYPERLINK("https://www.tiktok.com/@jolienqaq/video/7691167311327202591", "https://www.tiktok.com/@jolienqaq/video/7691167311327202591")</f>
        <v>https://www.tiktok.com/@jolienqaq/video/7691167311327202591</v>
      </c>
      <c r="G1155">
        <v>1035</v>
      </c>
      <c r="H1155">
        <v>34</v>
      </c>
      <c r="I1155">
        <v>0</v>
      </c>
      <c r="J1155">
        <v>21</v>
      </c>
      <c r="K1155">
        <v>2</v>
      </c>
      <c r="L1155" t="inlineStr">
        <is>
          <t>short-drama</t>
        </is>
      </c>
      <c r="M1155" t="inlineStr">
        <is>
          <t>complete</t>
        </is>
      </c>
      <c r="N1155"/>
      <c r="O1155" t="inlineStr">
        <is>
          <t>SDRUN-20261008-102852</t>
        </is>
      </c>
      <c r="P1155" s="3">
        <v>46303.546585648146</v>
      </c>
      <c r="Q1155" t="inlineStr">
        <is>
          <t>SR-000901</t>
        </is>
      </c>
      <c r="R1155" t="inlineStr">
        <is>
          <t>jolienqaq</t>
        </is>
      </c>
      <c r="S1155" t="inlineStr">
        <is>
          <t>Part 3 | The Wolf's Painter He says he has never met the wolf. Then the wolf points to twenty years of paintings. 🎨 Full series link in bio. ✨ Download the ReelShort app. 👉 Copy the code 4958242 and search it. #TheWolfsPainter #BLDrama #WerewolfRomance #ReelShort</t>
        </is>
      </c>
    </row>
    <row r="1156" ht="25.5" customHeight="1">
      <c r="A1156" t="inlineStr">
        <is>
          <t>7691203107958672654</t>
        </is>
      </c>
      <c r="B1156" s="3">
        <v>46300.30625</v>
      </c>
      <c r="C1156" t="inlineStr">
        <is>
          <t>mochiclips55</t>
        </is>
      </c>
      <c r="D1156" s="4">
        <v>46303</v>
      </c>
      <c r="E1156" s="3">
        <v>46303.437210648146</v>
      </c>
      <c r="F1156" s="2" t="str">
        <f>=HYPERLINK("https://www.tiktok.com/@mochiclips55/video/7691203107958672654", "https://www.tiktok.com/@mochiclips55/video/7691203107958672654")</f>
        <v>https://www.tiktok.com/@mochiclips55/video/7691203107958672654</v>
      </c>
      <c r="G1156">
        <v>125</v>
      </c>
      <c r="H1156">
        <v>1</v>
      </c>
      <c r="I1156">
        <v>0</v>
      </c>
      <c r="J1156">
        <v>1</v>
      </c>
      <c r="K1156">
        <v>0</v>
      </c>
      <c r="L1156" t="inlineStr">
        <is>
          <t>short-drama</t>
        </is>
      </c>
      <c r="M1156" t="inlineStr">
        <is>
          <t>complete</t>
        </is>
      </c>
      <c r="N1156"/>
      <c r="O1156" t="inlineStr">
        <is>
          <t>SDRUN-20261008-102852</t>
        </is>
      </c>
      <c r="P1156" s="3">
        <v>46303.546585648146</v>
      </c>
      <c r="Q1156" t="inlineStr">
        <is>
          <t>SR-001408</t>
        </is>
      </c>
      <c r="R1156" t="inlineStr">
        <is>
          <t>mochiclips55</t>
        </is>
      </c>
      <c r="S1156" t="inlineStr">
        <is>
          <t>The Stepbrother I Hate to Love — EP3 They crossed a line they can never uncross. 🌟 Continue the story here 👉 Find the full series on “ReelShort” 🔍 Look up “4676151” ✨ #ReelShort #ShortDrama #StepbrotherIHatetoLove #HockeyRomance</t>
        </is>
      </c>
    </row>
    <row r="1157" ht="25.5" customHeight="1">
      <c r="A1157" t="inlineStr">
        <is>
          <t>7690834838630206733</t>
        </is>
      </c>
      <c r="B1157" s="3">
        <v>46300.31597222222</v>
      </c>
      <c r="C1157" t="inlineStr">
        <is>
          <t>dramaexpedition</t>
        </is>
      </c>
      <c r="D1157" s="4">
        <v>46303</v>
      </c>
      <c r="E1157" s="3">
        <v>46303.437210648146</v>
      </c>
      <c r="F1157" s="2" t="str">
        <f>=HYPERLINK("https://www.tiktok.com/@dramaexpedition/video/7690834838630206733", "https://www.tiktok.com/@dramaexpedition/video/7690834838630206733")</f>
        <v>https://www.tiktok.com/@dramaexpedition/video/7690834838630206733</v>
      </c>
      <c r="G1157">
        <v>260</v>
      </c>
      <c r="H1157">
        <v>1</v>
      </c>
      <c r="I1157">
        <v>0</v>
      </c>
      <c r="J1157">
        <v>0</v>
      </c>
      <c r="K1157">
        <v>0</v>
      </c>
      <c r="L1157" t="inlineStr">
        <is>
          <t>short-drama</t>
        </is>
      </c>
      <c r="M1157" t="inlineStr">
        <is>
          <t>complete</t>
        </is>
      </c>
      <c r="N1157"/>
      <c r="O1157" t="inlineStr">
        <is>
          <t>SDRUN-20261008-102852</t>
        </is>
      </c>
      <c r="P1157" s="3">
        <v>46303.546585648146</v>
      </c>
      <c r="Q1157" t="inlineStr">
        <is>
          <t>SR-000857</t>
        </is>
      </c>
      <c r="R1157" t="inlineStr">
        <is>
          <t>dramaexpedition</t>
        </is>
      </c>
      <c r="S1157" t="inlineStr">
        <is>
          <t>part 6 | LadyAid: From Dumped Pauper to Tycoon A rival mocks his delivery job and doubts he can afford a car. Watch on ReelShort. Search code 4931563. https://reelslink.com/cps/bOncrZ #drama #shortdrama #aidrama #revengedrama #fyp</t>
        </is>
      </c>
    </row>
    <row r="1158" ht="25.5" customHeight="1">
      <c r="A1158" t="inlineStr">
        <is>
          <t>7691226705536519438</t>
        </is>
      </c>
      <c r="B1158" s="3">
        <v>46300.32708333333</v>
      </c>
      <c r="C1158" t="inlineStr">
        <is>
          <t>dramavault163</t>
        </is>
      </c>
      <c r="D1158" s="4">
        <v>46303</v>
      </c>
      <c r="E1158" s="3">
        <v>46303.437210648146</v>
      </c>
      <c r="F1158" s="2" t="str">
        <f>=HYPERLINK("https://www.tiktok.com/@dramavault163/video/7691226705536519438", "https://www.tiktok.com/@dramavault163/video/7691226705536519438")</f>
        <v>https://www.tiktok.com/@dramavault163/video/7691226705536519438</v>
      </c>
      <c r="G1158">
        <v>573</v>
      </c>
      <c r="H1158">
        <v>2</v>
      </c>
      <c r="I1158">
        <v>0</v>
      </c>
      <c r="J1158">
        <v>0</v>
      </c>
      <c r="K1158">
        <v>0</v>
      </c>
      <c r="L1158" t="inlineStr">
        <is>
          <t>short-drama</t>
        </is>
      </c>
      <c r="M1158" t="inlineStr">
        <is>
          <t>complete</t>
        </is>
      </c>
      <c r="N1158"/>
      <c r="O1158" t="inlineStr">
        <is>
          <t>SDRUN-20261008-102852</t>
        </is>
      </c>
      <c r="P1158" s="3">
        <v>46303.546585648146</v>
      </c>
      <c r="Q1158" t="inlineStr">
        <is>
          <t>SR-001340</t>
        </is>
      </c>
      <c r="R1158" t="inlineStr">
        <is>
          <t>dramavault163</t>
        </is>
      </c>
      <c r="S1158" t="inlineStr">
        <is>
          <t>Five Keys, One Hidden King — EP6 The traitors entered the vault—and walked into his trap. 🔥 🌟 Continue the story here 👉 Find the full series on “ReelShort” 🔍 Look up “4981992” ✨ #ReelShort #ShortDrama #FiveKeysOneHiddenKing #HiddenIdentity #RevengeDrama</t>
        </is>
      </c>
    </row>
    <row r="1159" ht="25.5" customHeight="1">
      <c r="A1159" t="inlineStr">
        <is>
          <t>7691204048954969375</t>
        </is>
      </c>
      <c r="B1159" s="3">
        <v>46300.33541666667</v>
      </c>
      <c r="C1159" t="inlineStr">
        <is>
          <t>hcngsn5459</t>
        </is>
      </c>
      <c r="D1159" s="4">
        <v>46303</v>
      </c>
      <c r="E1159" s="3">
        <v>46303.437210648146</v>
      </c>
      <c r="F1159" s="2" t="str">
        <f>=HYPERLINK("https://www.tiktok.com/@hcngsn5459/video/7691204048954969375", "https://www.tiktok.com/@hcngsn5459/video/7691204048954969375")</f>
        <v>https://www.tiktok.com/@hcngsn5459/video/7691204048954969375</v>
      </c>
      <c r="G1159">
        <v>112</v>
      </c>
      <c r="H1159">
        <v>2</v>
      </c>
      <c r="I1159">
        <v>0</v>
      </c>
      <c r="J1159">
        <v>0</v>
      </c>
      <c r="K1159">
        <v>0</v>
      </c>
      <c r="L1159" t="inlineStr">
        <is>
          <t>short-drama</t>
        </is>
      </c>
      <c r="M1159" t="inlineStr">
        <is>
          <t>complete</t>
        </is>
      </c>
      <c r="N1159"/>
      <c r="O1159" t="inlineStr">
        <is>
          <t>SDRUN-20261008-102852</t>
        </is>
      </c>
      <c r="P1159" s="3">
        <v>46303.546585648146</v>
      </c>
      <c r="Q1159" t="inlineStr">
        <is>
          <t>SR-001552</t>
        </is>
      </c>
      <c r="R1159"/>
      <c r="S1159" t="inlineStr">
        <is>
          <t>Not Daddy Anymore, Just Alpha When Kellen rushes to Briar once again, Fallon reaches out to her royal family and decides she and Knox are leaving. ✨ Find this drama on ReelShort by searching [4959225]. #Drama #ShortDrama #ReelShort #WerewolfDrama #SecondChance</t>
        </is>
      </c>
    </row>
    <row r="1160" ht="25.5" customHeight="1">
      <c r="A1160" t="inlineStr">
        <is>
          <t>7691231886378552590</t>
        </is>
      </c>
      <c r="B1160" s="3">
        <v>46300.34444444445</v>
      </c>
      <c r="C1160" t="inlineStr">
        <is>
          <t>gaylenepowers350</t>
        </is>
      </c>
      <c r="D1160" s="4">
        <v>46303</v>
      </c>
      <c r="E1160" s="3">
        <v>46303.437210648146</v>
      </c>
      <c r="F1160" s="2" t="str">
        <f>=HYPERLINK("https://www.tiktok.com/@gaylenepowers350/video/7691231886378552590", "https://www.tiktok.com/@gaylenepowers350/video/7691231886378552590")</f>
        <v>https://www.tiktok.com/@gaylenepowers350/video/7691231886378552590</v>
      </c>
      <c r="G1160">
        <v>211</v>
      </c>
      <c r="H1160">
        <v>9</v>
      </c>
      <c r="I1160">
        <v>0</v>
      </c>
      <c r="J1160">
        <v>0</v>
      </c>
      <c r="K1160">
        <v>0</v>
      </c>
      <c r="L1160" t="inlineStr">
        <is>
          <t>short-drama</t>
        </is>
      </c>
      <c r="M1160" t="inlineStr">
        <is>
          <t>complete</t>
        </is>
      </c>
      <c r="N1160"/>
      <c r="O1160" t="inlineStr">
        <is>
          <t>SDRUN-20261008-102852</t>
        </is>
      </c>
      <c r="P1160" s="3">
        <v>46303.546585648146</v>
      </c>
      <c r="Q1160" t="inlineStr">
        <is>
          <t>SR-001553</t>
        </is>
      </c>
      <c r="R1160"/>
      <c r="S1160" t="inlineStr">
        <is>
          <t>Mommy, I Found a Brother! The bracelet turns up among her things, but the children know she’s being framed. 🧒 ✨ Download ReelShort. Copy code 4966296 and search it. #FramedForTheft #KidsDefendHer #ProtectiveFamily #ShortDrama</t>
        </is>
      </c>
    </row>
    <row r="1161" ht="25.5" customHeight="1">
      <c r="A1161" t="inlineStr">
        <is>
          <t>7691253188011232526</t>
        </is>
      </c>
      <c r="B1161" s="3">
        <v>46300.35902777778</v>
      </c>
      <c r="C1161" t="inlineStr">
        <is>
          <t>apdt6w97o2pk</t>
        </is>
      </c>
      <c r="D1161" s="4">
        <v>46303</v>
      </c>
      <c r="E1161" s="3">
        <v>46303.773518518516</v>
      </c>
      <c r="F1161" s="2" t="str">
        <f>=HYPERLINK("https://www.tiktok.com/@apdt6w97o2pk/video/7691253188011232526", "https://www.tiktok.com/@apdt6w97o2pk/video/7691253188011232526")</f>
        <v>https://www.tiktok.com/@apdt6w97o2pk/video/7691253188011232526</v>
      </c>
      <c r="G1161">
        <v>139</v>
      </c>
      <c r="H1161">
        <v>1</v>
      </c>
      <c r="I1161">
        <v>0</v>
      </c>
      <c r="J1161">
        <v>1</v>
      </c>
      <c r="K1161">
        <v>0</v>
      </c>
      <c r="L1161" t="inlineStr">
        <is>
          <t>short-drama</t>
        </is>
      </c>
      <c r="M1161" t="inlineStr">
        <is>
          <t>complete</t>
        </is>
      </c>
      <c r="N1161"/>
      <c r="O1161" t="inlineStr">
        <is>
          <t>e8723e7c-3d74-4646-9e84-53ccfd1ab294</t>
        </is>
      </c>
      <c r="P1161" s="3">
        <v>46303.775625</v>
      </c>
      <c r="Q1161" t="inlineStr">
        <is>
          <t>SR-001197</t>
        </is>
      </c>
      <c r="R1161"/>
      <c r="S1161" t="inlineStr">
        <is>
          <t>The Alpha Who Let His Luna Die He moves Emma into their home and still refuses to let his Luna leave. 😡 ✨ Download ReelShort. Copy code 4965350 and search it. #DivorceDenied #LoveTriangle #LunaDrama #ShortDrama</t>
        </is>
      </c>
    </row>
    <row r="1162" ht="25.5" customHeight="1">
      <c r="A1162" t="inlineStr">
        <is>
          <t>7690901537744260383</t>
        </is>
      </c>
      <c r="B1162" s="3">
        <v>46300.3875</v>
      </c>
      <c r="C1162" t="inlineStr">
        <is>
          <t>magnoliaisabella64</t>
        </is>
      </c>
      <c r="D1162" s="4">
        <v>46303</v>
      </c>
      <c r="E1162" s="3">
        <v>46303.437210648146</v>
      </c>
      <c r="F1162" s="2" t="str">
        <f>=HYPERLINK("https://www.tiktok.com/@magnoliaisabella64/video/7690901537744260383", "https://www.tiktok.com/@magnoliaisabella64/video/7690901537744260383")</f>
        <v>https://www.tiktok.com/@magnoliaisabella64/video/7690901537744260383</v>
      </c>
      <c r="G1162">
        <v>1580</v>
      </c>
      <c r="H1162">
        <v>50</v>
      </c>
      <c r="I1162">
        <v>0</v>
      </c>
      <c r="J1162">
        <v>31</v>
      </c>
      <c r="K1162">
        <v>1</v>
      </c>
      <c r="L1162" t="inlineStr">
        <is>
          <t>short-drama</t>
        </is>
      </c>
      <c r="M1162" t="inlineStr">
        <is>
          <t>complete</t>
        </is>
      </c>
      <c r="N1162"/>
      <c r="O1162" t="inlineStr">
        <is>
          <t>SDRUN-20261008-102852</t>
        </is>
      </c>
      <c r="P1162" s="3">
        <v>46303.546585648146</v>
      </c>
      <c r="Q1162" t="inlineStr">
        <is>
          <t>SR-001173</t>
        </is>
      </c>
      <c r="R1162" t="inlineStr">
        <is>
          <t>Pretty Boy Problems</t>
        </is>
      </c>
      <c r="S1162" t="inlineStr">
        <is>
          <t>Part 3 | The Wolf's Painter Rory insists he is only a painter, but the stranger claims his mark is carved into Rory’s soul—and his face has appeared in Rory’s paintings for twenty years. ✨ Download the ReelShort app. 👉 Copy the code [4928940] and search it. #Drama #AIDrama #ShortDrama #FatedLovers #PastLifeRomance</t>
        </is>
      </c>
    </row>
    <row r="1163" ht="25.5" customHeight="1">
      <c r="A1163" t="inlineStr">
        <is>
          <t>7691267173544774943</t>
        </is>
      </c>
      <c r="B1163" s="3">
        <v>46300.395833333336</v>
      </c>
      <c r="C1163" t="inlineStr">
        <is>
          <t>shirley5278789</t>
        </is>
      </c>
      <c r="D1163" s="4">
        <v>46303</v>
      </c>
      <c r="E1163" s="3">
        <v>46303.437210648146</v>
      </c>
      <c r="F1163" s="2" t="str">
        <f>=HYPERLINK("https://www.tiktok.com/@shirley5278789/video/7691267173544774943", "https://www.tiktok.com/@shirley5278789/video/7691267173544774943")</f>
        <v>https://www.tiktok.com/@shirley5278789/video/7691267173544774943</v>
      </c>
      <c r="G1163">
        <v>538</v>
      </c>
      <c r="H1163">
        <v>3</v>
      </c>
      <c r="I1163">
        <v>0</v>
      </c>
      <c r="J1163">
        <v>0</v>
      </c>
      <c r="K1163">
        <v>0</v>
      </c>
      <c r="L1163" t="inlineStr">
        <is>
          <t>short-drama</t>
        </is>
      </c>
      <c r="M1163" t="inlineStr">
        <is>
          <t>complete</t>
        </is>
      </c>
      <c r="N1163"/>
      <c r="O1163" t="inlineStr">
        <is>
          <t>SDRUN-20261008-102852</t>
        </is>
      </c>
      <c r="P1163" s="3">
        <v>46303.546585648146</v>
      </c>
      <c r="Q1163" t="inlineStr">
        <is>
          <t>SR-001283</t>
        </is>
      </c>
      <c r="R1163" t="inlineStr">
        <is>
          <t>shirley5278789</t>
        </is>
      </c>
      <c r="S1163" t="inlineStr">
        <is>
          <t>La CEO y El Padre Secreto De Su Hija — EP3 Él debe protegerlas sin revelar quién es en realidad. 🔥 🌟 Continúa la historia aquí 👉 Encuentra la serie completa en “ReelShort” 🔍 Busca “4985230” ✨ #ReelShort #DramaCorto #CEO #IdentidadSecreta #Romance</t>
        </is>
      </c>
    </row>
    <row r="1164" ht="25.5" customHeight="1">
      <c r="A1164" t="inlineStr">
        <is>
          <t>7690856456710671630</t>
        </is>
      </c>
      <c r="B1164" s="3">
        <v>46300.40972222222</v>
      </c>
      <c r="C1164" t="inlineStr">
        <is>
          <t>lthung263</t>
        </is>
      </c>
      <c r="D1164" s="4">
        <v>46303</v>
      </c>
      <c r="E1164" s="3">
        <v>46303.437210648146</v>
      </c>
      <c r="F1164" s="2" t="str">
        <f>=HYPERLINK("https://www.tiktok.com/@lthung263/video/7690856456710671630", "https://www.tiktok.com/@lthung263/video/7690856456710671630")</f>
        <v>https://www.tiktok.com/@lthung263/video/7690856456710671630</v>
      </c>
      <c r="G1164">
        <v>164</v>
      </c>
      <c r="H1164">
        <v>6</v>
      </c>
      <c r="I1164">
        <v>0</v>
      </c>
      <c r="J1164">
        <v>3</v>
      </c>
      <c r="K1164">
        <v>0</v>
      </c>
      <c r="L1164" t="inlineStr">
        <is>
          <t>short-drama</t>
        </is>
      </c>
      <c r="M1164" t="inlineStr">
        <is>
          <t>complete</t>
        </is>
      </c>
      <c r="N1164"/>
      <c r="O1164" t="inlineStr">
        <is>
          <t>SDRUN-20261008-102852</t>
        </is>
      </c>
      <c r="P1164" s="3">
        <v>46303.546585648146</v>
      </c>
      <c r="Q1164" t="inlineStr">
        <is>
          <t>SR-001002</t>
        </is>
      </c>
      <c r="R1164" t="inlineStr">
        <is>
          <t>Flexlthung</t>
        </is>
      </c>
      <c r="S1164" t="inlineStr">
        <is>
          <t>Part 3 | The True Queen — They Accused the Queen Until She Collapsed The court calls the queen a spy, questions her unborn child's blood, and pushes the high-risk mother into a medical crisis. ✨ Download the ReelShort app. 👉 Copy the code [4802528] and search it. #Drama #AIDrama #ShortDrama #RoyalDrama #Betrayal</t>
        </is>
      </c>
    </row>
    <row r="1165" ht="25.5" customHeight="1">
      <c r="A1165" t="inlineStr">
        <is>
          <t>7691224046066732302</t>
        </is>
      </c>
      <c r="B1165" s="3">
        <v>46300.41111111111</v>
      </c>
      <c r="C1165" t="inlineStr">
        <is>
          <t>amariari11</t>
        </is>
      </c>
      <c r="D1165" s="4">
        <v>46303</v>
      </c>
      <c r="E1165" s="3">
        <v>46303.437210648146</v>
      </c>
      <c r="F1165" s="2" t="str">
        <f>=HYPERLINK("https://www.tiktok.com/@amariari11/video/7691224046066732302", "https://www.tiktok.com/@amariari11/video/7691224046066732302")</f>
        <v>https://www.tiktok.com/@amariari11/video/7691224046066732302</v>
      </c>
      <c r="G1165">
        <v>159</v>
      </c>
      <c r="H1165">
        <v>1</v>
      </c>
      <c r="I1165">
        <v>0</v>
      </c>
      <c r="J1165">
        <v>1</v>
      </c>
      <c r="K1165">
        <v>0</v>
      </c>
      <c r="L1165" t="inlineStr">
        <is>
          <t>short-drama</t>
        </is>
      </c>
      <c r="M1165" t="inlineStr">
        <is>
          <t>complete</t>
        </is>
      </c>
      <c r="N1165"/>
      <c r="O1165" t="inlineStr">
        <is>
          <t>SDRUN-20261008-102852</t>
        </is>
      </c>
      <c r="P1165" s="3">
        <v>46303.546585648146</v>
      </c>
      <c r="Q1165" t="inlineStr">
        <is>
          <t>SR-001259</t>
        </is>
      </c>
      <c r="R1165"/>
      <c r="S1165" t="inlineStr">
        <is>
          <t>At the Mercy of My Vampire Ex The wolves think Chloe is alone. Then they find out who has claimed her. 🐺 ✨ Download ReelShort. Copy code 4965890 and search it. #VampireProtection #WolfAttack #ShortDrama #OriginalAudio</t>
        </is>
      </c>
    </row>
    <row r="1166" ht="25.5" customHeight="1">
      <c r="A1166" t="inlineStr">
        <is>
          <t>7691220386259766558</t>
        </is>
      </c>
      <c r="B1166" s="3">
        <v>46300.42986111111</v>
      </c>
      <c r="C1166" t="inlineStr">
        <is>
          <t>plottwistclips11</t>
        </is>
      </c>
      <c r="D1166" s="4">
        <v>46303</v>
      </c>
      <c r="E1166" s="3">
        <v>46303.437210648146</v>
      </c>
      <c r="F1166" s="2" t="str">
        <f>=HYPERLINK("https://www.tiktok.com/@plottwistclips11/video/7691220386259766558", "https://www.tiktok.com/@plottwistclips11/video/7691220386259766558")</f>
        <v>https://www.tiktok.com/@plottwistclips11/video/7691220386259766558</v>
      </c>
      <c r="G1166">
        <v>1502</v>
      </c>
      <c r="H1166">
        <v>21</v>
      </c>
      <c r="I1166">
        <v>0</v>
      </c>
      <c r="J1166">
        <v>8</v>
      </c>
      <c r="K1166">
        <v>0</v>
      </c>
      <c r="L1166" t="inlineStr">
        <is>
          <t>short-drama</t>
        </is>
      </c>
      <c r="M1166" t="inlineStr">
        <is>
          <t>complete</t>
        </is>
      </c>
      <c r="N1166"/>
      <c r="O1166" t="inlineStr">
        <is>
          <t>SDRUN-20261008-102852</t>
        </is>
      </c>
      <c r="P1166" s="3">
        <v>46303.546585648146</v>
      </c>
      <c r="Q1166" t="inlineStr">
        <is>
          <t>SR-001306</t>
        </is>
      </c>
      <c r="R1166" t="inlineStr">
        <is>
          <t>plottwistclips11</t>
        </is>
      </c>
      <c r="S1166" t="inlineStr">
        <is>
          <t>The Alpha and His Nanny Luna — EP4 A tiny clue links Tiffany to the child she lost, but someone inside the pack wants the truth buried. 🌟 Continue the story here 👉 Find the full series on “ReelShort” 🔍 Look up “4802561” ✨ #ShortDrama #ReelShort #DramaSeries</t>
        </is>
      </c>
    </row>
    <row r="1167" ht="25.5" customHeight="1">
      <c r="A1167" t="inlineStr">
        <is>
          <t>7691220221864054047</t>
        </is>
      </c>
      <c r="B1167" s="3">
        <v>46300.430555555555</v>
      </c>
      <c r="C1167" t="inlineStr">
        <is>
          <t>plottwistclips11</t>
        </is>
      </c>
      <c r="D1167" s="4">
        <v>46303</v>
      </c>
      <c r="E1167" s="3">
        <v>46303.437210648146</v>
      </c>
      <c r="F1167" s="2" t="str">
        <f>=HYPERLINK("https://www.tiktok.com/@plottwistclips11/video/7691220221864054047", "https://www.tiktok.com/@plottwistclips11/video/7691220221864054047")</f>
        <v>https://www.tiktok.com/@plottwistclips11/video/7691220221864054047</v>
      </c>
      <c r="G1167">
        <v>1389</v>
      </c>
      <c r="H1167">
        <v>6</v>
      </c>
      <c r="I1167">
        <v>0</v>
      </c>
      <c r="J1167">
        <v>4</v>
      </c>
      <c r="K1167">
        <v>0</v>
      </c>
      <c r="L1167" t="inlineStr">
        <is>
          <t>short-drama</t>
        </is>
      </c>
      <c r="M1167" t="inlineStr">
        <is>
          <t>complete</t>
        </is>
      </c>
      <c r="N1167"/>
      <c r="O1167" t="inlineStr">
        <is>
          <t>SDRUN-20261008-102852</t>
        </is>
      </c>
      <c r="P1167" s="3">
        <v>46303.546585648146</v>
      </c>
      <c r="Q1167" t="inlineStr">
        <is>
          <t>SR-001307</t>
        </is>
      </c>
      <c r="R1167" t="inlineStr">
        <is>
          <t>plottwistclips11</t>
        </is>
      </c>
      <c r="S1167" t="inlineStr">
        <is>
          <t xml:space="preserve">The Alpha and His Nanny Luna — EP6 When danger reaches the Alpha’s home, Tiffany reveals a hidden power that changes their relationship forever. 🌟 Continue the story here 👉 Find the full series on “ReelShort” 🔍 Look up “4802561” ✨ #ShortDrama #ReelShort #DramaSeries </t>
        </is>
      </c>
    </row>
    <row r="1168" ht="25.5" customHeight="1">
      <c r="A1168" t="inlineStr">
        <is>
          <t>7690914401339116813</t>
        </is>
      </c>
      <c r="B1168" s="3">
        <v>46300.43541666667</v>
      </c>
      <c r="C1168" t="inlineStr">
        <is>
          <t>dramaclips0364</t>
        </is>
      </c>
      <c r="D1168" s="4">
        <v>46303</v>
      </c>
      <c r="E1168" s="3">
        <v>46303.437210648146</v>
      </c>
      <c r="F1168" s="2" t="str">
        <f>=HYPERLINK("https://www.tiktok.com/@dramaclips0364/video/7690914401339116813", "https://www.tiktok.com/@dramaclips0364/video/7690914401339116813")</f>
        <v>https://www.tiktok.com/@dramaclips0364/video/7690914401339116813</v>
      </c>
      <c r="G1168">
        <v>135</v>
      </c>
      <c r="H1168">
        <v>0</v>
      </c>
      <c r="I1168">
        <v>0</v>
      </c>
      <c r="J1168">
        <v>0</v>
      </c>
      <c r="K1168">
        <v>0</v>
      </c>
      <c r="L1168" t="inlineStr">
        <is>
          <t>short-drama</t>
        </is>
      </c>
      <c r="M1168" t="inlineStr">
        <is>
          <t>complete</t>
        </is>
      </c>
      <c r="N1168"/>
      <c r="O1168" t="inlineStr">
        <is>
          <t>SDRUN-20261008-102852</t>
        </is>
      </c>
      <c r="P1168" s="3">
        <v>46303.546585648146</v>
      </c>
      <c r="Q1168" t="inlineStr">
        <is>
          <t>SR-001325</t>
        </is>
      </c>
      <c r="R1168" t="inlineStr">
        <is>
          <t>dramaclips0364</t>
        </is>
      </c>
      <c r="S1168" t="inlineStr">
        <is>
          <t>I Don't Need No Alpha Brothers — EP6 This is where the real trouble begins. 🌟 Continue the story here 👉 Find the full series on “ReelShort” 🔍 Look up “4957203” ✨ #ReelShort #ShortDrama #AlphaBrothers #WerewolfRomance</t>
        </is>
      </c>
    </row>
    <row r="1169" ht="25.5" customHeight="1">
      <c r="A1169" t="inlineStr">
        <is>
          <t>7690850901656964382</t>
        </is>
      </c>
      <c r="B1169" s="3">
        <v>46300.44375</v>
      </c>
      <c r="C1169" t="inlineStr">
        <is>
          <t>hnlinhthng9678</t>
        </is>
      </c>
      <c r="D1169" s="4">
        <v>46303</v>
      </c>
      <c r="E1169" s="3">
        <v>46303.437210648146</v>
      </c>
      <c r="F1169" s="2" t="str">
        <f>=HYPERLINK("https://www.tiktok.com/@hnlinhthng9678/video/7690850901656964382", "https://www.tiktok.com/@hnlinhthng9678/video/7690850901656964382")</f>
        <v>https://www.tiktok.com/@hnlinhthng9678/video/7690850901656964382</v>
      </c>
      <c r="G1169">
        <v>120</v>
      </c>
      <c r="H1169">
        <v>1</v>
      </c>
      <c r="I1169">
        <v>0</v>
      </c>
      <c r="J1169">
        <v>0</v>
      </c>
      <c r="K1169">
        <v>0</v>
      </c>
      <c r="L1169" t="inlineStr">
        <is>
          <t>short-drama</t>
        </is>
      </c>
      <c r="M1169" t="inlineStr">
        <is>
          <t>complete</t>
        </is>
      </c>
      <c r="N1169"/>
      <c r="O1169" t="inlineStr">
        <is>
          <t>SDRUN-20261008-102852</t>
        </is>
      </c>
      <c r="P1169" s="3">
        <v>46303.546585648146</v>
      </c>
      <c r="Q1169" t="inlineStr">
        <is>
          <t>SR-001514</t>
        </is>
      </c>
      <c r="R1169" t="inlineStr">
        <is>
          <t>NeonHlin</t>
        </is>
      </c>
      <c r="S1169" t="inlineStr">
        <is>
          <t xml:space="preserve">Step Back! That Homeless Man Is Not to be Messed with — EP6 A forced marriage contract corners her, but the supposed beggar may be the only one powerful enough to stop it. 🌟 Continue the story here 👉 Find the full series on “ReelShort” 🔍 Look up “4717619” ✨ #ShortDrama #ReelShort #DramaSeries </t>
        </is>
      </c>
    </row>
    <row r="1170" ht="25.5" customHeight="1">
      <c r="A1170" t="inlineStr">
        <is>
          <t>7690886204178320671</t>
        </is>
      </c>
      <c r="B1170" s="3">
        <v>46300.44513888889</v>
      </c>
      <c r="C1170" t="inlineStr">
        <is>
          <t>scenesbl77</t>
        </is>
      </c>
      <c r="D1170" s="4">
        <v>46303</v>
      </c>
      <c r="E1170" s="3">
        <v>46303.437210648146</v>
      </c>
      <c r="F1170" s="2" t="str">
        <f>=HYPERLINK("https://www.tiktok.com/@scenesbl77/video/7690886204178320671", "https://www.tiktok.com/@scenesbl77/video/7690886204178320671")</f>
        <v>https://www.tiktok.com/@scenesbl77/video/7690886204178320671</v>
      </c>
      <c r="G1170">
        <v>174</v>
      </c>
      <c r="H1170">
        <v>2</v>
      </c>
      <c r="I1170">
        <v>0</v>
      </c>
      <c r="J1170">
        <v>0</v>
      </c>
      <c r="K1170">
        <v>0</v>
      </c>
      <c r="L1170" t="inlineStr">
        <is>
          <t>short-drama</t>
        </is>
      </c>
      <c r="M1170" t="inlineStr">
        <is>
          <t>complete</t>
        </is>
      </c>
      <c r="N1170"/>
      <c r="O1170" t="inlineStr">
        <is>
          <t>SDRUN-20261008-102852</t>
        </is>
      </c>
      <c r="P1170" s="3">
        <v>46303.546585648146</v>
      </c>
      <c r="Q1170" t="inlineStr">
        <is>
          <t>SR-001364</t>
        </is>
      </c>
      <c r="R1170" t="inlineStr">
        <is>
          <t>scenesbl77</t>
        </is>
      </c>
      <c r="S1170" t="inlineStr">
        <is>
          <t>Altarboy — EP3 He refuses to be changed by the church—then the priest names him his personal altar boy. 🌟 Continue the story here 👉 Find the full series on “ReelShort” 🔍 Look up “4676159” ✨ #BLDrama #ReelShort #DramaSeries</t>
        </is>
      </c>
    </row>
    <row r="1171" ht="25.5" customHeight="1">
      <c r="A1171" t="inlineStr">
        <is>
          <t>7691240830090218766</t>
        </is>
      </c>
      <c r="B1171" s="3">
        <v>46300.450694444444</v>
      </c>
      <c r="C1171" t="inlineStr">
        <is>
          <t>jazlynnayeli6</t>
        </is>
      </c>
      <c r="D1171" s="4">
        <v>46303</v>
      </c>
      <c r="E1171" s="3">
        <v>46303.437210648146</v>
      </c>
      <c r="F1171" s="2" t="str">
        <f>=HYPERLINK("https://www.tiktok.com/@jazlynnayeli6/video/7691240830090218766", "https://www.tiktok.com/@jazlynnayeli6/video/7691240830090218766")</f>
        <v>https://www.tiktok.com/@jazlynnayeli6/video/7691240830090218766</v>
      </c>
      <c r="G1171">
        <v>116</v>
      </c>
      <c r="H1171">
        <v>0</v>
      </c>
      <c r="I1171">
        <v>0</v>
      </c>
      <c r="J1171">
        <v>0</v>
      </c>
      <c r="K1171">
        <v>0</v>
      </c>
      <c r="L1171" t="inlineStr">
        <is>
          <t>short-drama</t>
        </is>
      </c>
      <c r="M1171" t="inlineStr">
        <is>
          <t>complete</t>
        </is>
      </c>
      <c r="N1171"/>
      <c r="O1171" t="inlineStr">
        <is>
          <t>SDRUN-20261008-102852</t>
        </is>
      </c>
      <c r="P1171" s="3">
        <v>46303.546585648146</v>
      </c>
      <c r="Q1171" t="inlineStr">
        <is>
          <t>SR-001020</t>
        </is>
      </c>
      <c r="R1171"/>
      <c r="S1171" t="inlineStr">
        <is>
          <t>The Mafia Boss's Stolen Bride She wakes beside the boss just as her fiancé calls. How is she supposed to explain this? 📱 ✨ Download ReelShort. Copy code 4966531 and search it. #MorningAfter #MafiaRomance #ComplicatedLove #ShortDrama</t>
        </is>
      </c>
    </row>
    <row r="1172" ht="25.5" customHeight="1">
      <c r="A1172" t="inlineStr">
        <is>
          <t>7691167583331978526</t>
        </is>
      </c>
      <c r="B1172" s="3">
        <v>46300.46111111111</v>
      </c>
      <c r="C1172" t="inlineStr">
        <is>
          <t>felicitypatterson67</t>
        </is>
      </c>
      <c r="D1172" s="4">
        <v>46303</v>
      </c>
      <c r="E1172" s="3">
        <v>46303.437210648146</v>
      </c>
      <c r="F1172" s="2" t="str">
        <f>=HYPERLINK("https://www.tiktok.com/@felicitypatterson67/video/7691167583331978526", "https://www.tiktok.com/@felicitypatterson67/video/7691167583331978526")</f>
        <v>https://www.tiktok.com/@felicitypatterson67/video/7691167583331978526</v>
      </c>
      <c r="G1172">
        <v>16</v>
      </c>
      <c r="H1172">
        <v>0</v>
      </c>
      <c r="I1172">
        <v>0</v>
      </c>
      <c r="J1172">
        <v>0</v>
      </c>
      <c r="K1172">
        <v>0</v>
      </c>
      <c r="L1172" t="inlineStr">
        <is>
          <t>short-drama</t>
        </is>
      </c>
      <c r="M1172" t="inlineStr">
        <is>
          <t>complete</t>
        </is>
      </c>
      <c r="N1172"/>
      <c r="O1172" t="inlineStr">
        <is>
          <t>SDRUN-20261008-102852</t>
        </is>
      </c>
      <c r="P1172" s="3">
        <v>46303.546585648146</v>
      </c>
      <c r="Q1172" t="inlineStr">
        <is>
          <t>SR-001223</t>
        </is>
      </c>
      <c r="R1172"/>
      <c r="S1172" t="inlineStr">
        <is>
          <t>The Cartel’s Contract Bride The cartel boss’s guarded niece rejects every candidate—then chooses Emma, the woman who glimpsed his gentle side. 📱 Find this story in ReelShort by searching [4958194]. #Drama #ShortDrama #ReelShort #FoundFamily #SlowBurnRomance</t>
        </is>
      </c>
    </row>
    <row r="1173" ht="25.5" customHeight="1">
      <c r="A1173" t="inlineStr">
        <is>
          <t>7691261579790257421</t>
        </is>
      </c>
      <c r="B1173" s="3">
        <v>46300.46527777778</v>
      </c>
      <c r="C1173" t="inlineStr">
        <is>
          <t>miralinaaa10</t>
        </is>
      </c>
      <c r="D1173" s="4">
        <v>46303</v>
      </c>
      <c r="E1173" s="3">
        <v>46303.437210648146</v>
      </c>
      <c r="F1173" s="2" t="str">
        <f>=HYPERLINK("https://www.tiktok.com/@miralinaaa10/video/7691261579790257421", "https://www.tiktok.com/@miralinaaa10/video/7691261579790257421")</f>
        <v>https://www.tiktok.com/@miralinaaa10/video/7691261579790257421</v>
      </c>
      <c r="G1173">
        <v>439</v>
      </c>
      <c r="H1173">
        <v>8</v>
      </c>
      <c r="I1173">
        <v>0</v>
      </c>
      <c r="J1173">
        <v>3</v>
      </c>
      <c r="K1173">
        <v>0</v>
      </c>
      <c r="L1173" t="inlineStr">
        <is>
          <t>short-drama</t>
        </is>
      </c>
      <c r="M1173" t="inlineStr">
        <is>
          <t>complete</t>
        </is>
      </c>
      <c r="N1173"/>
      <c r="O1173" t="inlineStr">
        <is>
          <t>SDRUN-20261008-102852</t>
        </is>
      </c>
      <c r="P1173" s="3">
        <v>46303.546585648146</v>
      </c>
      <c r="Q1173" t="inlineStr">
        <is>
          <t>SR-001433</t>
        </is>
      </c>
      <c r="R1173" t="inlineStr">
        <is>
          <t>miralinaaa10</t>
        </is>
      </c>
      <c r="S1173" t="inlineStr">
        <is>
          <t>Bitter Burn — EP3 Tristan steps in—and the rivalry becomes personal. ⚡ 🌟 Continue the story here 👉 Find the full series on “ReelShort” 🔍 Look up “4981988” ✨ #ReelShort #ShortDrama #BitterBurn #DarkRomance #ForbiddenLove</t>
        </is>
      </c>
    </row>
    <row r="1174" ht="25.5" customHeight="1">
      <c r="A1174" t="inlineStr">
        <is>
          <t>7691205797916806431</t>
        </is>
      </c>
      <c r="B1174" s="3">
        <v>46300.56041666667</v>
      </c>
      <c r="C1174" t="inlineStr">
        <is>
          <t>hcngsn5459</t>
        </is>
      </c>
      <c r="D1174" s="4">
        <v>46303</v>
      </c>
      <c r="E1174" s="3">
        <v>46303.437210648146</v>
      </c>
      <c r="F1174" s="2" t="str">
        <f>=HYPERLINK("https://www.tiktok.com/@hcngsn5459/video/7691205797916806431", "https://www.tiktok.com/@hcngsn5459/video/7691205797916806431")</f>
        <v>https://www.tiktok.com/@hcngsn5459/video/7691205797916806431</v>
      </c>
      <c r="G1174">
        <v>125</v>
      </c>
      <c r="H1174">
        <v>4</v>
      </c>
      <c r="I1174">
        <v>0</v>
      </c>
      <c r="J1174">
        <v>0</v>
      </c>
      <c r="K1174">
        <v>0</v>
      </c>
      <c r="L1174" t="inlineStr">
        <is>
          <t>short-drama</t>
        </is>
      </c>
      <c r="M1174" t="inlineStr">
        <is>
          <t>complete</t>
        </is>
      </c>
      <c r="N1174"/>
      <c r="O1174" t="inlineStr">
        <is>
          <t>SDRUN-20261008-102852</t>
        </is>
      </c>
      <c r="P1174" s="3">
        <v>46303.546585648146</v>
      </c>
      <c r="Q1174" t="inlineStr">
        <is>
          <t>SR-001102</t>
        </is>
      </c>
      <c r="R1174"/>
      <c r="S1174" t="inlineStr">
        <is>
          <t>Not Daddy Anymore, Just Alpha At the pack’s heir announcement, Fallon and Knox learn Kellen will claim Briar’s unborn baby while denying his own son. 📲 Download ReelShort and look up [4959225]. #Drama #ShortDrama #ReelShort #WerewolfRomance #FamilyBetrayal</t>
        </is>
      </c>
    </row>
    <row r="1175" ht="25.5" customHeight="1">
      <c r="A1175" t="inlineStr">
        <is>
          <t>7691155423549820173</t>
        </is>
      </c>
      <c r="B1175" s="3">
        <v>46300.59652777778</v>
      </c>
      <c r="C1175" t="inlineStr">
        <is>
          <t>dramaflick00</t>
        </is>
      </c>
      <c r="D1175" s="4">
        <v>46303</v>
      </c>
      <c r="E1175" s="3">
        <v>46303.437210648146</v>
      </c>
      <c r="F1175" s="2" t="str">
        <f>=HYPERLINK("https://www.tiktok.com/@dramaflick00/video/7691155423549820173", "https://www.tiktok.com/@dramaflick00/video/7691155423549820173")</f>
        <v>https://www.tiktok.com/@dramaflick00/video/7691155423549820173</v>
      </c>
      <c r="G1175">
        <v>76</v>
      </c>
      <c r="H1175">
        <v>2</v>
      </c>
      <c r="I1175">
        <v>0</v>
      </c>
      <c r="J1175">
        <v>0</v>
      </c>
      <c r="K1175">
        <v>0</v>
      </c>
      <c r="L1175" t="inlineStr">
        <is>
          <t>short-drama</t>
        </is>
      </c>
      <c r="M1175" t="inlineStr">
        <is>
          <t>complete</t>
        </is>
      </c>
      <c r="N1175"/>
      <c r="O1175" t="inlineStr">
        <is>
          <t>SDRUN-20261008-102852</t>
        </is>
      </c>
      <c r="P1175" s="3">
        <v>46303.546585648146</v>
      </c>
      <c r="Q1175" t="inlineStr">
        <is>
          <t>SR-001458</t>
        </is>
      </c>
      <c r="R1175" t="inlineStr">
        <is>
          <t>dramaflick00</t>
        </is>
      </c>
      <c r="S1175" t="inlineStr">
        <is>
          <t>One Night with the Vampire Lord — EP1 One choice changes everything. 🌟 Continue the story here 👉 Find the full series on “ReelShort” 🔍 Look up “4957217” ✨ #ReelShort #ShortDrama #VampireLord #ForbiddenRomance</t>
        </is>
      </c>
    </row>
    <row r="1176" ht="25.5" customHeight="1">
      <c r="A1176" t="inlineStr">
        <is>
          <t>7691155698884906253</t>
        </is>
      </c>
      <c r="B1176" s="3">
        <v>46300.76388888889</v>
      </c>
      <c r="C1176" t="inlineStr">
        <is>
          <t>dramaflick00</t>
        </is>
      </c>
      <c r="D1176" s="4">
        <v>46303</v>
      </c>
      <c r="E1176" s="3">
        <v>46303.437210648146</v>
      </c>
      <c r="F1176" s="2" t="str">
        <f>=HYPERLINK("https://www.tiktok.com/@dramaflick00/video/7691155698884906253", "https://www.tiktok.com/@dramaflick00/video/7691155698884906253")</f>
        <v>https://www.tiktok.com/@dramaflick00/video/7691155698884906253</v>
      </c>
      <c r="G1176">
        <v>45</v>
      </c>
      <c r="H1176">
        <v>2</v>
      </c>
      <c r="I1176">
        <v>0</v>
      </c>
      <c r="J1176">
        <v>1</v>
      </c>
      <c r="K1176">
        <v>0</v>
      </c>
      <c r="L1176" t="inlineStr">
        <is>
          <t>short-drama</t>
        </is>
      </c>
      <c r="M1176" t="inlineStr">
        <is>
          <t>complete</t>
        </is>
      </c>
      <c r="N1176"/>
      <c r="O1176" t="inlineStr">
        <is>
          <t>SDRUN-20261008-102852</t>
        </is>
      </c>
      <c r="P1176" s="3">
        <v>46303.546585648146</v>
      </c>
      <c r="Q1176" t="inlineStr">
        <is>
          <t>SR-001459</t>
        </is>
      </c>
      <c r="R1176" t="inlineStr">
        <is>
          <t>dramaflick00</t>
        </is>
      </c>
      <c r="S1176" t="inlineStr">
        <is>
          <t>One Night with the Vampire Lord — EP2 The truth was hiding in plain sight. 🌟 Continue the story here 👉 Find the full series on “ReelShort” 🔍 Look up “4957217” ✨ #ReelShort #ShortDrama #VampireLord #ForbiddenRomance</t>
        </is>
      </c>
    </row>
    <row r="1177" ht="25.5" customHeight="1">
      <c r="A1177" t="inlineStr">
        <is>
          <t>7691253418622553358</t>
        </is>
      </c>
      <c r="B1177" s="3">
        <v>46300.81736111111</v>
      </c>
      <c r="C1177" t="inlineStr">
        <is>
          <t>dramadetour0</t>
        </is>
      </c>
      <c r="D1177" s="4">
        <v>46303</v>
      </c>
      <c r="E1177" s="3">
        <v>46303.437210648146</v>
      </c>
      <c r="F1177" s="2" t="str">
        <f>=HYPERLINK("https://www.tiktok.com/@dramadetour0/video/7691253418622553358", "https://www.tiktok.com/@dramadetour0/video/7691253418622553358")</f>
        <v>https://www.tiktok.com/@dramadetour0/video/7691253418622553358</v>
      </c>
      <c r="G1177">
        <v>1085</v>
      </c>
      <c r="H1177">
        <v>16</v>
      </c>
      <c r="I1177">
        <v>1</v>
      </c>
      <c r="J1177">
        <v>6</v>
      </c>
      <c r="K1177">
        <v>0</v>
      </c>
      <c r="L1177" t="inlineStr">
        <is>
          <t>short-drama</t>
        </is>
      </c>
      <c r="M1177" t="inlineStr">
        <is>
          <t>complete</t>
        </is>
      </c>
      <c r="N1177"/>
      <c r="O1177" t="inlineStr">
        <is>
          <t>SDRUN-20261008-102852</t>
        </is>
      </c>
      <c r="P1177" s="3">
        <v>46303.546585648146</v>
      </c>
      <c r="Q1177" t="inlineStr">
        <is>
          <t>SR-000978</t>
        </is>
      </c>
      <c r="R1177" t="inlineStr">
        <is>
          <t>dramadetour0</t>
        </is>
      </c>
      <c r="S1177" t="inlineStr">
        <is>
          <t>Cursed Alpha’s Fated Luna — Everyone fears the black flame. She refuses to let the wounded creature die—and her pendant starts to glow. 🎬 Full episode link in bio 🔎 Or search for 4978122 in the ReelShort app. #drama #shortdrama #dramaseries #CursedAlpha #FatedMates</t>
        </is>
      </c>
    </row>
    <row r="1178" ht="25.5" customHeight="1">
      <c r="A1178" t="inlineStr">
        <is>
          <t>7691253596557511950</t>
        </is>
      </c>
      <c r="B1178" s="3">
        <v>46300.81875</v>
      </c>
      <c r="C1178" t="inlineStr">
        <is>
          <t>apdt6w97o2pk</t>
        </is>
      </c>
      <c r="D1178" s="4">
        <v>46303</v>
      </c>
      <c r="E1178" s="3">
        <v>46303.773518518516</v>
      </c>
      <c r="F1178" s="2" t="str">
        <f>=HYPERLINK("https://www.tiktok.com/@apdt6w97o2pk/video/7691253596557511950", "https://www.tiktok.com/@apdt6w97o2pk/video/7691253596557511950")</f>
        <v>https://www.tiktok.com/@apdt6w97o2pk/video/7691253596557511950</v>
      </c>
      <c r="G1178">
        <v>194</v>
      </c>
      <c r="H1178">
        <v>4</v>
      </c>
      <c r="I1178">
        <v>0</v>
      </c>
      <c r="J1178">
        <v>3</v>
      </c>
      <c r="K1178">
        <v>0</v>
      </c>
      <c r="L1178" t="inlineStr">
        <is>
          <t>short-drama</t>
        </is>
      </c>
      <c r="M1178" t="inlineStr">
        <is>
          <t>complete</t>
        </is>
      </c>
      <c r="N1178"/>
      <c r="O1178" t="inlineStr">
        <is>
          <t>e8723e7c-3d74-4646-9e84-53ccfd1ab294</t>
        </is>
      </c>
      <c r="P1178" s="3">
        <v>46303.775625</v>
      </c>
      <c r="Q1178" t="inlineStr">
        <is>
          <t>SR-001198</t>
        </is>
      </c>
      <c r="R1178"/>
      <c r="S1178" t="inlineStr">
        <is>
          <t>The Alpha Who Let His Luna Die Emma frames her while the healer warns that time is running out. ⏳ ✨ Download ReelShort. Copy code 4965350 and search it. #FramedLuna #RaceAgainstTime #AlphaDrama #ShortDrama</t>
        </is>
      </c>
    </row>
    <row r="1179" ht="25.5" customHeight="1">
      <c r="A1179" t="inlineStr">
        <is>
          <t>7691208005513170190</t>
        </is>
      </c>
      <c r="B1179" s="3">
        <v>46300.82083333333</v>
      </c>
      <c r="C1179" t="inlineStr">
        <is>
          <t>ngphnggiang40</t>
        </is>
      </c>
      <c r="D1179" s="4">
        <v>46303</v>
      </c>
      <c r="E1179" s="3">
        <v>46303.437210648146</v>
      </c>
      <c r="F1179" s="2" t="str">
        <f>=HYPERLINK("https://www.tiktok.com/@ngphnggiang40/video/7691208005513170190", "https://www.tiktok.com/@ngphnggiang40/video/7691208005513170190")</f>
        <v>https://www.tiktok.com/@ngphnggiang40/video/7691208005513170190</v>
      </c>
      <c r="G1179">
        <v>763</v>
      </c>
      <c r="H1179">
        <v>16</v>
      </c>
      <c r="I1179">
        <v>0</v>
      </c>
      <c r="J1179">
        <v>3</v>
      </c>
      <c r="K1179">
        <v>0</v>
      </c>
      <c r="L1179" t="inlineStr">
        <is>
          <t>short-drama</t>
        </is>
      </c>
      <c r="M1179" t="inlineStr">
        <is>
          <t>complete</t>
        </is>
      </c>
      <c r="N1179"/>
      <c r="O1179" t="inlineStr">
        <is>
          <t>SDRUN-20261008-102852</t>
        </is>
      </c>
      <c r="P1179" s="3">
        <v>46303.546585648146</v>
      </c>
      <c r="Q1179" t="inlineStr">
        <is>
          <t>SR-001045</t>
        </is>
      </c>
      <c r="R1179" t="inlineStr">
        <is>
          <t>VoidFaic</t>
        </is>
      </c>
      <c r="S1179" t="inlineStr">
        <is>
          <t>Part 1 | The Blacksmith Is Thor's Son When a thunder beast overwhelms the knights, an ordinary blacksmith obeys his master's impossible order and kills it with one swing of a mysterious hammer. ✨ Download the ReelShort app. 👉 Copy the code [4929486] and search it. #Drama #AIDrama #ShortDrama #BlacksmithDrama #ThunderGod</t>
        </is>
      </c>
    </row>
    <row r="1180" ht="25.5" customHeight="1">
      <c r="A1180" t="inlineStr">
        <is>
          <t>7691154216949239070</t>
        </is>
      </c>
      <c r="B1180" s="3">
        <v>46300.842361111114</v>
      </c>
      <c r="C1180" t="inlineStr">
        <is>
          <t>qqfqvkxrybkjkjnp20</t>
        </is>
      </c>
      <c r="D1180" s="4">
        <v>46303</v>
      </c>
      <c r="E1180" s="3">
        <v>46303.437210648146</v>
      </c>
      <c r="F1180" s="2" t="str">
        <f>=HYPERLINK("https://www.tiktok.com/@qqfqvkxrybkjkjnp20/video/7691154216949239070", "https://www.tiktok.com/@qqfqvkxrybkjkjnp20/video/7691154216949239070")</f>
        <v>https://www.tiktok.com/@qqfqvkxrybkjkjnp20/video/7691154216949239070</v>
      </c>
      <c r="G1180">
        <v>130</v>
      </c>
      <c r="H1180">
        <v>2</v>
      </c>
      <c r="I1180">
        <v>0</v>
      </c>
      <c r="J1180">
        <v>0</v>
      </c>
      <c r="K1180">
        <v>0</v>
      </c>
      <c r="L1180" t="inlineStr">
        <is>
          <t>short-drama</t>
        </is>
      </c>
      <c r="M1180" t="inlineStr">
        <is>
          <t>complete</t>
        </is>
      </c>
      <c r="N1180"/>
      <c r="O1180" t="inlineStr">
        <is>
          <t>SDRUN-20261008-102852</t>
        </is>
      </c>
      <c r="P1180" s="3">
        <v>46303.546585648146</v>
      </c>
      <c r="Q1180" t="inlineStr">
        <is>
          <t>SR-001150</t>
        </is>
      </c>
      <c r="R1180" t="inlineStr">
        <is>
          <t>Velvet Temptations</t>
        </is>
      </c>
      <c r="S1180" t="inlineStr">
        <is>
          <t>Part 1 | Cat Stops His Own Euthanasia（The Cat Spills The Whole Mansion Spoils Me） Alice hears Noble insist that he is starving—not dying—and risks everything to stop the injection. ✨ Download the ReelShort app. 👉 Copy the code [4963852] and search it. #Drama #ShortDrama #CatDrama #FamilySecrets #ComedyDrama</t>
        </is>
      </c>
    </row>
    <row r="1181" ht="25.5" customHeight="1">
      <c r="A1181" t="inlineStr">
        <is>
          <t>7691202763761454349</t>
        </is>
      </c>
      <c r="B1181" s="3">
        <v>46300.847916666666</v>
      </c>
      <c r="C1181" t="inlineStr">
        <is>
          <t>mochiclips55</t>
        </is>
      </c>
      <c r="D1181" s="4">
        <v>46303</v>
      </c>
      <c r="E1181" s="3">
        <v>46303.437210648146</v>
      </c>
      <c r="F1181" s="2" t="str">
        <f>=HYPERLINK("https://www.tiktok.com/@mochiclips55/video/7691202763761454349", "https://www.tiktok.com/@mochiclips55/video/7691202763761454349")</f>
        <v>https://www.tiktok.com/@mochiclips55/video/7691202763761454349</v>
      </c>
      <c r="G1181">
        <v>60</v>
      </c>
      <c r="H1181">
        <v>0</v>
      </c>
      <c r="I1181">
        <v>0</v>
      </c>
      <c r="J1181">
        <v>0</v>
      </c>
      <c r="K1181">
        <v>0</v>
      </c>
      <c r="L1181" t="inlineStr">
        <is>
          <t>short-drama</t>
        </is>
      </c>
      <c r="M1181" t="inlineStr">
        <is>
          <t>complete</t>
        </is>
      </c>
      <c r="N1181"/>
      <c r="O1181" t="inlineStr">
        <is>
          <t>SDRUN-20261008-102852</t>
        </is>
      </c>
      <c r="P1181" s="3">
        <v>46303.546585648146</v>
      </c>
      <c r="Q1181" t="inlineStr">
        <is>
          <t>SR-001410</t>
        </is>
      </c>
      <c r="R1181" t="inlineStr">
        <is>
          <t>mochiclips55</t>
        </is>
      </c>
      <c r="S1181" t="inlineStr">
        <is>
          <t>The Stepbrother I Hate to Love — EP4 Just when it feels safe, the secret explodes. 🌟 Continue the story here 👉 Find the full series on “ReelShort” 🔍 Look up “4676151” ✨ #ReelShort #ShortDrama #StepbrotherIHatetoLove #HockeyRomance</t>
        </is>
      </c>
    </row>
    <row r="1182" ht="25.5" customHeight="1">
      <c r="A1182" t="inlineStr">
        <is>
          <t>7691233754177654030</t>
        </is>
      </c>
      <c r="B1182" s="3">
        <v>46300.84930555556</v>
      </c>
      <c r="C1182" t="inlineStr">
        <is>
          <t>gaylenepowers350</t>
        </is>
      </c>
      <c r="D1182" s="4">
        <v>46303</v>
      </c>
      <c r="E1182" s="3">
        <v>46303.437210648146</v>
      </c>
      <c r="F1182" s="2" t="str">
        <f>=HYPERLINK("https://www.tiktok.com/@gaylenepowers350/video/7691233754177654030", "https://www.tiktok.com/@gaylenepowers350/video/7691233754177654030")</f>
        <v>https://www.tiktok.com/@gaylenepowers350/video/7691233754177654030</v>
      </c>
      <c r="G1182">
        <v>186</v>
      </c>
      <c r="H1182">
        <v>6</v>
      </c>
      <c r="I1182">
        <v>0</v>
      </c>
      <c r="J1182">
        <v>3</v>
      </c>
      <c r="K1182">
        <v>0</v>
      </c>
      <c r="L1182" t="inlineStr">
        <is>
          <t>short-drama</t>
        </is>
      </c>
      <c r="M1182" t="inlineStr">
        <is>
          <t>complete</t>
        </is>
      </c>
      <c r="N1182"/>
      <c r="O1182" t="inlineStr">
        <is>
          <t>SDRUN-20261008-102852</t>
        </is>
      </c>
      <c r="P1182" s="3">
        <v>46303.546585648146</v>
      </c>
      <c r="Q1182" t="inlineStr">
        <is>
          <t>SR-001072</t>
        </is>
      </c>
      <c r="R1182"/>
      <c r="S1182" t="inlineStr">
        <is>
          <t>Don't Call Me Aunt A late-night visit to her bedroom brings their carefully hidden secret dangerously close to the surface. 🌙 ✨ Download ReelShort. Copy code 4965575 and search it. #SecretVisit #MarriageDrama #ForbiddenRomance #ShortDrama</t>
        </is>
      </c>
    </row>
    <row r="1183" ht="25.5" customHeight="1">
      <c r="A1183" t="inlineStr">
        <is>
          <t>7691206101454376222</t>
        </is>
      </c>
      <c r="B1183" s="3">
        <v>46300.853472222225</v>
      </c>
      <c r="C1183" t="inlineStr">
        <is>
          <t>hcngsn5459</t>
        </is>
      </c>
      <c r="D1183" s="4">
        <v>46303</v>
      </c>
      <c r="E1183" s="3">
        <v>46303.437210648146</v>
      </c>
      <c r="F1183" s="2" t="str">
        <f>=HYPERLINK("https://www.tiktok.com/@hcngsn5459/video/7691206101454376222", "https://www.tiktok.com/@hcngsn5459/video/7691206101454376222")</f>
        <v>https://www.tiktok.com/@hcngsn5459/video/7691206101454376222</v>
      </c>
      <c r="G1183">
        <v>125</v>
      </c>
      <c r="H1183">
        <v>5</v>
      </c>
      <c r="I1183">
        <v>0</v>
      </c>
      <c r="J1183">
        <v>4</v>
      </c>
      <c r="K1183">
        <v>3</v>
      </c>
      <c r="L1183" t="inlineStr">
        <is>
          <t>short-drama</t>
        </is>
      </c>
      <c r="M1183" t="inlineStr">
        <is>
          <t>complete</t>
        </is>
      </c>
      <c r="N1183"/>
      <c r="O1183" t="inlineStr">
        <is>
          <t>SDRUN-20261008-102852</t>
        </is>
      </c>
      <c r="P1183" s="3">
        <v>46303.546585648146</v>
      </c>
      <c r="Q1183" t="inlineStr">
        <is>
          <t>SR-001103</t>
        </is>
      </c>
      <c r="R1183"/>
      <c r="S1183" t="inlineStr">
        <is>
          <t>Not Daddy Anymore, Just Alpha At Briar’s ceremony, Kellen rejects Knox in public—until Fallon reveals the truth about her son’s powerful bloodline. 🐺 Search code [4959225] in the ReelShort app to watch. #Drama #ShortDrama #ReelShort #WerewolfDrama #Revenge</t>
        </is>
      </c>
    </row>
    <row r="1184" ht="25.5" customHeight="1">
      <c r="A1184" t="inlineStr">
        <is>
          <t>7690836232229637390</t>
        </is>
      </c>
      <c r="B1184" s="3">
        <v>46300.86111111111</v>
      </c>
      <c r="C1184" t="inlineStr">
        <is>
          <t>dramaexpedition</t>
        </is>
      </c>
      <c r="D1184" s="4">
        <v>46303</v>
      </c>
      <c r="E1184" s="3">
        <v>46303.437210648146</v>
      </c>
      <c r="F1184" s="2" t="str">
        <f>=HYPERLINK("https://www.tiktok.com/@dramaexpedition/video/7690836232229637390", "https://www.tiktok.com/@dramaexpedition/video/7690836232229637390")</f>
        <v>https://www.tiktok.com/@dramaexpedition/video/7690836232229637390</v>
      </c>
      <c r="G1184">
        <v>430</v>
      </c>
      <c r="H1184">
        <v>15</v>
      </c>
      <c r="I1184">
        <v>1</v>
      </c>
      <c r="J1184">
        <v>2</v>
      </c>
      <c r="K1184">
        <v>0</v>
      </c>
      <c r="L1184" t="inlineStr">
        <is>
          <t>short-drama</t>
        </is>
      </c>
      <c r="M1184" t="inlineStr">
        <is>
          <t>complete</t>
        </is>
      </c>
      <c r="N1184"/>
      <c r="O1184" t="inlineStr">
        <is>
          <t>SDRUN-20261008-102852</t>
        </is>
      </c>
      <c r="P1184" s="3">
        <v>46303.546585648146</v>
      </c>
      <c r="Q1184" t="inlineStr">
        <is>
          <t>SR-000858</t>
        </is>
      </c>
      <c r="R1184" t="inlineStr">
        <is>
          <t>dramaexpedition</t>
        </is>
      </c>
      <c r="S1184" t="inlineStr">
        <is>
          <t>part 1 | The Unbreakables: Super Son Returns A father and son face a dangerous machine together. Watch on ReelShort. Search code 4935426. https://reelslink.com/cps/TH3xVj #drama #shortdrama #aidrama #actiondrama #fyp</t>
        </is>
      </c>
    </row>
    <row r="1185" ht="25.5" customHeight="1">
      <c r="A1185" t="inlineStr">
        <is>
          <t>7691164149161757966</t>
        </is>
      </c>
      <c r="B1185" s="3">
        <v>46300.865277777775</v>
      </c>
      <c r="C1185" t="inlineStr">
        <is>
          <t>nobleltcpnj</t>
        </is>
      </c>
      <c r="D1185" s="4">
        <v>46303</v>
      </c>
      <c r="E1185" s="3">
        <v>46303.437210648146</v>
      </c>
      <c r="F1185" s="2" t="str">
        <f>=HYPERLINK("https://www.tiktok.com/@nobleltcpnj/video/7691164149161757966", "https://www.tiktok.com/@nobleltcpnj/video/7691164149161757966")</f>
        <v>https://www.tiktok.com/@nobleltcpnj/video/7691164149161757966</v>
      </c>
      <c r="G1185">
        <v>404</v>
      </c>
      <c r="H1185">
        <v>8</v>
      </c>
      <c r="I1185">
        <v>0</v>
      </c>
      <c r="J1185">
        <v>1</v>
      </c>
      <c r="K1185">
        <v>0</v>
      </c>
      <c r="L1185" t="inlineStr">
        <is>
          <t>short-drama</t>
        </is>
      </c>
      <c r="M1185" t="inlineStr">
        <is>
          <t>complete</t>
        </is>
      </c>
      <c r="N1185"/>
      <c r="O1185" t="inlineStr">
        <is>
          <t>SDRUN-20261008-102852</t>
        </is>
      </c>
      <c r="P1185" s="3">
        <v>46303.546585648146</v>
      </c>
      <c r="Q1185" t="inlineStr">
        <is>
          <t>SR-001126</t>
        </is>
      </c>
      <c r="R1185" t="inlineStr">
        <is>
          <t>Mouse glue trap</t>
        </is>
      </c>
      <c r="S1185" t="inlineStr">
        <is>
          <t>art 1 | My Wolf Chose Her but the Alpha King Chose Me After seven years of healing him, Elena watches her wolf save her sister—and row away while the flood takes Elena under. ✨ Download the ReelShort app. 👉 Copy the code [4963579] and search it. #Drama #ShortDrama #WerewolfDrama #Rebirth #Betrayal</t>
        </is>
      </c>
    </row>
    <row r="1186" ht="25.5" customHeight="1">
      <c r="A1186" t="inlineStr">
        <is>
          <t>7691227072391384334</t>
        </is>
      </c>
      <c r="B1186" s="3">
        <v>46300.86944444444</v>
      </c>
      <c r="C1186" t="inlineStr">
        <is>
          <t>dramavault163</t>
        </is>
      </c>
      <c r="D1186" s="4">
        <v>46303</v>
      </c>
      <c r="E1186" s="3">
        <v>46303.437210648146</v>
      </c>
      <c r="F1186" s="2" t="str">
        <f>=HYPERLINK("https://www.tiktok.com/@dramavault163/video/7691227072391384334", "https://www.tiktok.com/@dramavault163/video/7691227072391384334")</f>
        <v>https://www.tiktok.com/@dramavault163/video/7691227072391384334</v>
      </c>
      <c r="G1186">
        <v>719</v>
      </c>
      <c r="H1186">
        <v>13</v>
      </c>
      <c r="I1186">
        <v>0</v>
      </c>
      <c r="J1186">
        <v>4</v>
      </c>
      <c r="K1186">
        <v>1</v>
      </c>
      <c r="L1186" t="inlineStr">
        <is>
          <t>short-drama</t>
        </is>
      </c>
      <c r="M1186" t="inlineStr">
        <is>
          <t>complete</t>
        </is>
      </c>
      <c r="N1186"/>
      <c r="O1186" t="inlineStr">
        <is>
          <t>SDRUN-20261008-102852</t>
        </is>
      </c>
      <c r="P1186" s="3">
        <v>46303.546585648146</v>
      </c>
      <c r="Q1186" t="inlineStr">
        <is>
          <t>SR-001341</t>
        </is>
      </c>
      <c r="R1186" t="inlineStr">
        <is>
          <t>dramavault163</t>
        </is>
      </c>
      <c r="S1186" t="inlineStr">
        <is>
          <t>Forward, Without Him — EP1 Her college dream was stolen by the two people she trusted most. 💔 🌟 Continue the story here 👉 Find the full series on “ReelShort” 🔍 Look up “4982348” ✨ #ReelShort #ShortDrama #ForwardWithoutHim #BetrayalDrama #SecondChance</t>
        </is>
      </c>
    </row>
    <row r="1187" ht="25.5" customHeight="1">
      <c r="A1187" t="inlineStr">
        <is>
          <t>7690876178688740621</t>
        </is>
      </c>
      <c r="B1187" s="3">
        <v>46300.87152777778</v>
      </c>
      <c r="C1187" t="inlineStr">
        <is>
          <t>sofiblmoments</t>
        </is>
      </c>
      <c r="D1187" s="4">
        <v>46303</v>
      </c>
      <c r="E1187" s="3">
        <v>46303.437210648146</v>
      </c>
      <c r="F1187" s="2" t="str">
        <f>=HYPERLINK("https://www.tiktok.com/@sofiblmoments/video/7690876178688740621", "https://www.tiktok.com/@sofiblmoments/video/7690876178688740621")</f>
        <v>https://www.tiktok.com/@sofiblmoments/video/7690876178688740621</v>
      </c>
      <c r="G1187">
        <v>197</v>
      </c>
      <c r="H1187">
        <v>2</v>
      </c>
      <c r="I1187">
        <v>0</v>
      </c>
      <c r="J1187">
        <v>2</v>
      </c>
      <c r="K1187">
        <v>0</v>
      </c>
      <c r="L1187" t="inlineStr">
        <is>
          <t>short-drama</t>
        </is>
      </c>
      <c r="M1187" t="inlineStr">
        <is>
          <t>complete</t>
        </is>
      </c>
      <c r="N1187"/>
      <c r="O1187" t="inlineStr">
        <is>
          <t>SDRUN-20261008-102852</t>
        </is>
      </c>
      <c r="P1187" s="3">
        <v>46303.546585648146</v>
      </c>
      <c r="Q1187" t="inlineStr">
        <is>
          <t>SR-001488</t>
        </is>
      </c>
      <c r="R1187" t="inlineStr">
        <is>
          <t>sofiblmoments</t>
        </is>
      </c>
      <c r="S1187" t="inlineStr">
        <is>
          <t>Never Fall Alone — EP4 Teo refuses to let Maddox fall alone, even when the pressure outside the pool becomes unbearable. 🌟 Continue the story here 👉 Find the full series on “ReelShort” 🔍 Search “Never Fall Alone” ✨ #BLDrama #ReelShort #DramaSeries</t>
        </is>
      </c>
    </row>
    <row r="1188" ht="25.5" customHeight="1">
      <c r="A1188" t="inlineStr">
        <is>
          <t>7691173068856659230</t>
        </is>
      </c>
      <c r="B1188" s="3">
        <v>46300.881944444445</v>
      </c>
      <c r="C1188" t="inlineStr">
        <is>
          <t>jolienqaq</t>
        </is>
      </c>
      <c r="D1188" s="4">
        <v>46303</v>
      </c>
      <c r="E1188" s="3">
        <v>46303.437210648146</v>
      </c>
      <c r="F1188" s="2" t="str">
        <f>=HYPERLINK("https://www.tiktok.com/@jolienqaq/video/7691173068856659230", "https://www.tiktok.com/@jolienqaq/video/7691173068856659230")</f>
        <v>https://www.tiktok.com/@jolienqaq/video/7691173068856659230</v>
      </c>
      <c r="G1188">
        <v>397</v>
      </c>
      <c r="H1188">
        <v>21</v>
      </c>
      <c r="I1188">
        <v>0</v>
      </c>
      <c r="J1188">
        <v>5</v>
      </c>
      <c r="K1188">
        <v>0</v>
      </c>
      <c r="L1188" t="inlineStr">
        <is>
          <t>short-drama</t>
        </is>
      </c>
      <c r="M1188" t="inlineStr">
        <is>
          <t>complete</t>
        </is>
      </c>
      <c r="N1188"/>
      <c r="O1188" t="inlineStr">
        <is>
          <t>SDRUN-20261008-102852</t>
        </is>
      </c>
      <c r="P1188" s="3">
        <v>46303.546585648146</v>
      </c>
      <c r="Q1188" t="inlineStr">
        <is>
          <t>SR-000902</t>
        </is>
      </c>
      <c r="R1188" t="inlineStr">
        <is>
          <t>jolienqaq</t>
        </is>
      </c>
      <c r="S1188" t="inlineStr">
        <is>
          <t>Part 1 | Paladin Betrays God for the Wolf The wolf prisoner knows the paladin’s deepest secret, and the murder case may be a lie. 🐺 Full series link in bio. ✨ Download the ReelShort app. 👉 Copy the code 4930844 and search it. #PaladinBetraysGodForTheWolf #BLDrama #WerewolfRomance #ReelShort #shortdrama</t>
        </is>
      </c>
    </row>
    <row r="1189" ht="25.5" customHeight="1">
      <c r="A1189" t="inlineStr">
        <is>
          <t>7690886873065000223</t>
        </is>
      </c>
      <c r="B1189" s="3">
        <v>46300.94583333333</v>
      </c>
      <c r="C1189" t="inlineStr">
        <is>
          <t>scenesbl77</t>
        </is>
      </c>
      <c r="D1189" s="4">
        <v>46303</v>
      </c>
      <c r="E1189" s="3">
        <v>46303.437210648146</v>
      </c>
      <c r="F1189" s="2" t="str">
        <f>=HYPERLINK("https://www.tiktok.com/@scenesbl77/video/7690886873065000223", "https://www.tiktok.com/@scenesbl77/video/7690886873065000223")</f>
        <v>https://www.tiktok.com/@scenesbl77/video/7690886873065000223</v>
      </c>
      <c r="G1189">
        <v>427</v>
      </c>
      <c r="H1189">
        <v>11</v>
      </c>
      <c r="I1189">
        <v>0</v>
      </c>
      <c r="J1189">
        <v>3</v>
      </c>
      <c r="K1189">
        <v>0</v>
      </c>
      <c r="L1189" t="inlineStr">
        <is>
          <t>short-drama</t>
        </is>
      </c>
      <c r="M1189" t="inlineStr">
        <is>
          <t>complete</t>
        </is>
      </c>
      <c r="N1189"/>
      <c r="O1189" t="inlineStr">
        <is>
          <t>SDRUN-20261008-102852</t>
        </is>
      </c>
      <c r="P1189" s="3">
        <v>46303.546585648146</v>
      </c>
      <c r="Q1189" t="inlineStr">
        <is>
          <t>SR-001365</t>
        </is>
      </c>
      <c r="R1189" t="inlineStr">
        <is>
          <t>scenesbl77</t>
        </is>
      </c>
      <c r="S1189" t="inlineStr">
        <is>
          <t xml:space="preserve">Altarboy — EP4 He mocks the priest’s vows until one forbidden confession changes the tension inside the church. 🌟 Continue the story here 👉 Find the full series on “ReelShort” 🔍 Look up “4676159” ✨ #BLDrama #ReelShort #DramaSeries </t>
        </is>
      </c>
    </row>
    <row r="1190" ht="25.5" customHeight="1">
      <c r="A1190" t="inlineStr">
        <is>
          <t>7691241048122723598</t>
        </is>
      </c>
      <c r="B1190" s="3">
        <v>46300.95208333333</v>
      </c>
      <c r="C1190" t="inlineStr">
        <is>
          <t>jazlynnayeli6</t>
        </is>
      </c>
      <c r="D1190" s="4">
        <v>46303</v>
      </c>
      <c r="E1190" s="3">
        <v>46303.437210648146</v>
      </c>
      <c r="F1190" s="2" t="str">
        <f>=HYPERLINK("https://www.tiktok.com/@jazlynnayeli6/video/7691241048122723598", "https://www.tiktok.com/@jazlynnayeli6/video/7691241048122723598")</f>
        <v>https://www.tiktok.com/@jazlynnayeli6/video/7691241048122723598</v>
      </c>
      <c r="G1190">
        <v>104</v>
      </c>
      <c r="H1190">
        <v>0</v>
      </c>
      <c r="I1190">
        <v>0</v>
      </c>
      <c r="J1190">
        <v>0</v>
      </c>
      <c r="K1190">
        <v>0</v>
      </c>
      <c r="L1190" t="inlineStr">
        <is>
          <t>short-drama</t>
        </is>
      </c>
      <c r="M1190" t="inlineStr">
        <is>
          <t>complete</t>
        </is>
      </c>
      <c r="N1190"/>
      <c r="O1190" t="inlineStr">
        <is>
          <t>SDRUN-20261008-102852</t>
        </is>
      </c>
      <c r="P1190" s="3">
        <v>46303.546585648146</v>
      </c>
      <c r="Q1190" t="inlineStr">
        <is>
          <t>SR-001021</t>
        </is>
      </c>
      <c r="R1190"/>
      <c r="S1190" t="inlineStr">
        <is>
          <t>The Mafia Boss's Stolen Bride Her fiancé admits their engagement was a bet. The worst part? She heard every word. 💔 ✨ Download ReelShort. Copy code 4966531 and search it. #EngagementBet #CruelTruth #Betrayal #ShortDrama</t>
        </is>
      </c>
    </row>
    <row r="1191" ht="25.5" customHeight="1">
      <c r="A1191" t="inlineStr">
        <is>
          <t>7691167805554625822</t>
        </is>
      </c>
      <c r="B1191" s="3">
        <v>46300.958333333336</v>
      </c>
      <c r="C1191" t="inlineStr">
        <is>
          <t>felicitypatterson67</t>
        </is>
      </c>
      <c r="D1191" s="4">
        <v>46303</v>
      </c>
      <c r="E1191" s="3">
        <v>46303.437210648146</v>
      </c>
      <c r="F1191" s="2" t="str">
        <f>=HYPERLINK("https://www.tiktok.com/@felicitypatterson67/video/7691167805554625822", "https://www.tiktok.com/@felicitypatterson67/video/7691167805554625822")</f>
        <v>https://www.tiktok.com/@felicitypatterson67/video/7691167805554625822</v>
      </c>
      <c r="G1191">
        <v>111</v>
      </c>
      <c r="H1191">
        <v>1</v>
      </c>
      <c r="I1191">
        <v>0</v>
      </c>
      <c r="J1191">
        <v>0</v>
      </c>
      <c r="K1191">
        <v>0</v>
      </c>
      <c r="L1191" t="inlineStr">
        <is>
          <t>short-drama</t>
        </is>
      </c>
      <c r="M1191" t="inlineStr">
        <is>
          <t>complete</t>
        </is>
      </c>
      <c r="N1191"/>
      <c r="O1191" t="inlineStr">
        <is>
          <t>SDRUN-20261008-102852</t>
        </is>
      </c>
      <c r="P1191" s="3">
        <v>46303.546585648146</v>
      </c>
      <c r="Q1191" t="inlineStr">
        <is>
          <t>SR-001224</t>
        </is>
      </c>
      <c r="R1191"/>
      <c r="S1191" t="inlineStr">
        <is>
          <t>The Cat Spills.The Whole Mansion Spoils Me Every vet says Noble is dying, but Alice hears the cat’s plea and risks her job to prove he is only hungry. 🐾 Search [4958035] in the ReelShort app to watch. #Drama #ShortDrama #ReelShort #CatRescue #Mystery</t>
        </is>
      </c>
    </row>
    <row r="1192" ht="25.5" customHeight="1">
      <c r="A1192" t="inlineStr">
        <is>
          <t>7691261665697910029</t>
        </is>
      </c>
      <c r="B1192" s="3">
        <v>46300.96597222222</v>
      </c>
      <c r="C1192" t="inlineStr">
        <is>
          <t>miralinaaa10</t>
        </is>
      </c>
      <c r="D1192" s="4">
        <v>46303</v>
      </c>
      <c r="E1192" s="3">
        <v>46303.437210648146</v>
      </c>
      <c r="F1192" s="2" t="str">
        <f>=HYPERLINK("https://www.tiktok.com/@miralinaaa10/video/7691261665697910029", "https://www.tiktok.com/@miralinaaa10/video/7691261665697910029")</f>
        <v>https://www.tiktok.com/@miralinaaa10/video/7691261665697910029</v>
      </c>
      <c r="G1192">
        <v>323</v>
      </c>
      <c r="H1192">
        <v>7</v>
      </c>
      <c r="I1192">
        <v>0</v>
      </c>
      <c r="J1192">
        <v>3</v>
      </c>
      <c r="K1192">
        <v>0</v>
      </c>
      <c r="L1192" t="inlineStr">
        <is>
          <t>short-drama</t>
        </is>
      </c>
      <c r="M1192" t="inlineStr">
        <is>
          <t>complete</t>
        </is>
      </c>
      <c r="N1192"/>
      <c r="O1192" t="inlineStr">
        <is>
          <t>SDRUN-20261008-102852</t>
        </is>
      </c>
      <c r="P1192" s="3">
        <v>46303.546585648146</v>
      </c>
      <c r="Q1192" t="inlineStr">
        <is>
          <t>SR-001434</t>
        </is>
      </c>
      <c r="R1192" t="inlineStr">
        <is>
          <t>miralinaaa10</t>
        </is>
      </c>
      <c r="S1192" t="inlineStr">
        <is>
          <t>Bitter Burn — EP4 The line between pain and pleasure starts to disappear. 😳 🌟 Continue the story here 👉 Find the full series on “ReelShort” 🔍 Look up “4981988” ✨ #ReelShort #ShortDrama #BitterBurn #DarkRomance #ForbiddenLove</t>
        </is>
      </c>
    </row>
    <row r="1193" ht="25.5" customHeight="1">
      <c r="A1193" t="inlineStr">
        <is>
          <t>7691219052001545503</t>
        </is>
      </c>
      <c r="B1193" s="3">
        <v>46300.96597222222</v>
      </c>
      <c r="C1193" t="inlineStr">
        <is>
          <t>plottwistclips11</t>
        </is>
      </c>
      <c r="D1193" s="4">
        <v>46303</v>
      </c>
      <c r="E1193" s="3">
        <v>46303.437210648146</v>
      </c>
      <c r="F1193" s="2" t="str">
        <f>=HYPERLINK("https://www.tiktok.com/@plottwistclips11/video/7691219052001545503", "https://www.tiktok.com/@plottwistclips11/video/7691219052001545503")</f>
        <v>https://www.tiktok.com/@plottwistclips11/video/7691219052001545503</v>
      </c>
      <c r="G1193">
        <v>429</v>
      </c>
      <c r="H1193">
        <v>1</v>
      </c>
      <c r="I1193">
        <v>0</v>
      </c>
      <c r="J1193">
        <v>1</v>
      </c>
      <c r="K1193">
        <v>1</v>
      </c>
      <c r="L1193" t="inlineStr">
        <is>
          <t>short-drama</t>
        </is>
      </c>
      <c r="M1193" t="inlineStr">
        <is>
          <t>complete</t>
        </is>
      </c>
      <c r="N1193"/>
      <c r="O1193" t="inlineStr">
        <is>
          <t>SDRUN-20261008-102852</t>
        </is>
      </c>
      <c r="P1193" s="3">
        <v>46303.546585648146</v>
      </c>
      <c r="Q1193" t="inlineStr">
        <is>
          <t>SR-001497</t>
        </is>
      </c>
      <c r="R1193" t="inlineStr">
        <is>
          <t>plottwistclips11</t>
        </is>
      </c>
      <c r="S1193" t="inlineStr">
        <is>
          <t xml:space="preserve">Step Back! That Homeless Man Is Not to be Messed with — EP1 They put a gun to his friend’s head, believing the homeless man was powerless—then he finally fights back. 🌟 Continue the story here 👉 Find the full series on “ReelShort” 🔍 Look up “4717619” ✨ #ShortDrama #ReelShort #DramaSeries </t>
        </is>
      </c>
    </row>
    <row r="1194" ht="25.5" customHeight="1">
      <c r="A1194" t="inlineStr">
        <is>
          <t>7691157863128960269</t>
        </is>
      </c>
      <c r="B1194" s="3">
        <v>46300.97638888889</v>
      </c>
      <c r="C1194" t="inlineStr">
        <is>
          <t>dramaclips0364</t>
        </is>
      </c>
      <c r="D1194" s="4">
        <v>46303</v>
      </c>
      <c r="E1194" s="3">
        <v>46303.437210648146</v>
      </c>
      <c r="F1194" s="2" t="str">
        <f>=HYPERLINK("https://www.tiktok.com/@dramaclips0364/video/7691157863128960269", "https://www.tiktok.com/@dramaclips0364/video/7691157863128960269")</f>
        <v>https://www.tiktok.com/@dramaclips0364/video/7691157863128960269</v>
      </c>
      <c r="G1194">
        <v>397</v>
      </c>
      <c r="H1194">
        <v>11</v>
      </c>
      <c r="I1194">
        <v>0</v>
      </c>
      <c r="J1194">
        <v>3</v>
      </c>
      <c r="K1194">
        <v>0</v>
      </c>
      <c r="L1194" t="inlineStr">
        <is>
          <t>short-drama</t>
        </is>
      </c>
      <c r="M1194" t="inlineStr">
        <is>
          <t>complete</t>
        </is>
      </c>
      <c r="N1194"/>
      <c r="O1194" t="inlineStr">
        <is>
          <t>SDRUN-20261008-102852</t>
        </is>
      </c>
      <c r="P1194" s="3">
        <v>46303.546585648146</v>
      </c>
      <c r="Q1194" t="inlineStr">
        <is>
          <t>SR-001503</t>
        </is>
      </c>
      <c r="R1194" t="inlineStr">
        <is>
          <t>dramaclips0364</t>
        </is>
      </c>
      <c r="S1194" t="inlineStr">
        <is>
          <t>I Married My Cheating Ex's Uncle — EP1 One choice changes everything. 🌟 Continue the story here 👉 Find the full series on “ReelShort” 🔍 Look up “4966568” ✨ #ReelShort #ShortDrama #CheatingExsUncle #ContractMarriage</t>
        </is>
      </c>
    </row>
    <row r="1195" ht="25.5" customHeight="1">
      <c r="A1195" t="inlineStr">
        <is>
          <t>7691267079835553055</t>
        </is>
      </c>
      <c r="B1195" s="3">
        <v>46300.97986111111</v>
      </c>
      <c r="C1195" t="inlineStr">
        <is>
          <t>shirley5278789</t>
        </is>
      </c>
      <c r="D1195" s="4">
        <v>46303</v>
      </c>
      <c r="E1195" s="3">
        <v>46303.437210648146</v>
      </c>
      <c r="F1195" s="2" t="str">
        <f>=HYPERLINK("https://www.tiktok.com/@shirley5278789/video/7691267079835553055", "https://www.tiktok.com/@shirley5278789/video/7691267079835553055")</f>
        <v>https://www.tiktok.com/@shirley5278789/video/7691267079835553055</v>
      </c>
      <c r="G1195">
        <v>691</v>
      </c>
      <c r="H1195">
        <v>9</v>
      </c>
      <c r="I1195">
        <v>0</v>
      </c>
      <c r="J1195">
        <v>0</v>
      </c>
      <c r="K1195">
        <v>0</v>
      </c>
      <c r="L1195" t="inlineStr">
        <is>
          <t>short-drama</t>
        </is>
      </c>
      <c r="M1195" t="inlineStr">
        <is>
          <t>complete</t>
        </is>
      </c>
      <c r="N1195"/>
      <c r="O1195" t="inlineStr">
        <is>
          <t>SDRUN-20261008-102852</t>
        </is>
      </c>
      <c r="P1195" s="3">
        <v>46303.546585648146</v>
      </c>
      <c r="Q1195" t="inlineStr">
        <is>
          <t>SR-001284</t>
        </is>
      </c>
      <c r="R1195" t="inlineStr">
        <is>
          <t>shirley5278789</t>
        </is>
      </c>
      <c r="S1195" t="inlineStr">
        <is>
          <t>La CEO y El Padre Secreto De Su Hija — EP4 La pequeña está a punto de unir dos destinos. 💞 🌟 Continúa la historia aquí 👉 Encuentra la serie completa en “ReelShort” 🔍 Busca “4985230” ✨ #ReelShort #DramaCorto #CEO #IdentidadSecreta #Romance</t>
        </is>
      </c>
    </row>
    <row r="1196" ht="25.5" customHeight="1">
      <c r="A1196" t="inlineStr">
        <is>
          <t>7690852657715547422</t>
        </is>
      </c>
      <c r="B1196" s="3">
        <v>46300.98263888889</v>
      </c>
      <c r="C1196" t="inlineStr">
        <is>
          <t>hnlinhthng9678</t>
        </is>
      </c>
      <c r="D1196" s="4">
        <v>46303</v>
      </c>
      <c r="E1196" s="3">
        <v>46303.437210648146</v>
      </c>
      <c r="F1196" s="2" t="str">
        <f>=HYPERLINK("https://www.tiktok.com/@hnlinhthng9678/video/7690852657715547422", "https://www.tiktok.com/@hnlinhthng9678/video/7690852657715547422")</f>
        <v>https://www.tiktok.com/@hnlinhthng9678/video/7690852657715547422</v>
      </c>
      <c r="G1196">
        <v>63</v>
      </c>
      <c r="H1196">
        <v>0</v>
      </c>
      <c r="I1196">
        <v>0</v>
      </c>
      <c r="J1196">
        <v>0</v>
      </c>
      <c r="K1196">
        <v>0</v>
      </c>
      <c r="L1196" t="inlineStr">
        <is>
          <t>short-drama</t>
        </is>
      </c>
      <c r="M1196" t="inlineStr">
        <is>
          <t>complete</t>
        </is>
      </c>
      <c r="N1196"/>
      <c r="O1196" t="inlineStr">
        <is>
          <t>SDRUN-20261008-102852</t>
        </is>
      </c>
      <c r="P1196" s="3">
        <v>46303.546585648146</v>
      </c>
      <c r="Q1196" t="inlineStr">
        <is>
          <t>SR-001386</t>
        </is>
      </c>
      <c r="R1196" t="inlineStr">
        <is>
          <t>NeonHlin</t>
        </is>
      </c>
      <c r="S1196" t="inlineStr">
        <is>
          <t>The Alpha and His Nanny Luna — EP1 Betrayed and left for dead while pregnant, Tiffany survives—but wakes to find her newborn daughter gone. 🌟 Continue the story here 👉 Find the full series on “ReelShort” 🔍 Look up “4802561” ✨ #ShortDrama #ReelShort #DramaSeries</t>
        </is>
      </c>
    </row>
    <row r="1197" ht="25.5" customHeight="1">
      <c r="A1197" t="inlineStr">
        <is>
          <t>7691144996782624031</t>
        </is>
      </c>
      <c r="B1197" s="3">
        <v>46300.98472222222</v>
      </c>
      <c r="C1197" t="inlineStr">
        <is>
          <t>magnoliaisabella64</t>
        </is>
      </c>
      <c r="D1197" s="4">
        <v>46303</v>
      </c>
      <c r="E1197" s="3">
        <v>46303.437210648146</v>
      </c>
      <c r="F1197" s="2" t="str">
        <f>=HYPERLINK("https://www.tiktok.com/@magnoliaisabella64/video/7691144996782624031", "https://www.tiktok.com/@magnoliaisabella64/video/7691144996782624031")</f>
        <v>https://www.tiktok.com/@magnoliaisabella64/video/7691144996782624031</v>
      </c>
      <c r="G1197">
        <v>1715</v>
      </c>
      <c r="H1197">
        <v>70</v>
      </c>
      <c r="I1197">
        <v>0</v>
      </c>
      <c r="J1197">
        <v>45</v>
      </c>
      <c r="K1197">
        <v>3</v>
      </c>
      <c r="L1197" t="inlineStr">
        <is>
          <t>short-drama</t>
        </is>
      </c>
      <c r="M1197" t="inlineStr">
        <is>
          <t>complete</t>
        </is>
      </c>
      <c r="N1197"/>
      <c r="O1197" t="inlineStr">
        <is>
          <t>SDRUN-20261008-102852</t>
        </is>
      </c>
      <c r="P1197" s="3">
        <v>46303.546585648146</v>
      </c>
      <c r="Q1197" t="inlineStr">
        <is>
          <t>SR-001174</t>
        </is>
      </c>
      <c r="R1197" t="inlineStr">
        <is>
          <t>Pretty Boy Problems</t>
        </is>
      </c>
      <c r="S1197" t="inlineStr">
        <is>
          <t>Part 1 | My Contract Husband is Hades A ritual meant to summon a ghost wife locks the church doors—and awakens the god of the underworld instead. ✨ Download the ReelShort app. 👉 Copy the code [4963704] and search it. #Drama #ShortDrama #FantasyRomance #Hades #ContractMarriage</t>
        </is>
      </c>
    </row>
    <row r="1198" ht="25.5" customHeight="1">
      <c r="A1198" t="inlineStr">
        <is>
          <t>7691224583109659918</t>
        </is>
      </c>
      <c r="B1198" s="3">
        <v>46301</v>
      </c>
      <c r="C1198" t="inlineStr">
        <is>
          <t>amariari11</t>
        </is>
      </c>
      <c r="D1198" s="4">
        <v>46303</v>
      </c>
      <c r="E1198" s="3">
        <v>46303.437210648146</v>
      </c>
      <c r="F1198" s="2" t="str">
        <f>=HYPERLINK("https://www.tiktok.com/@amariari11/video/7691224583109659918", "https://www.tiktok.com/@amariari11/video/7691224583109659918")</f>
        <v>https://www.tiktok.com/@amariari11/video/7691224583109659918</v>
      </c>
      <c r="G1198">
        <v>144</v>
      </c>
      <c r="H1198">
        <v>1</v>
      </c>
      <c r="I1198">
        <v>0</v>
      </c>
      <c r="J1198">
        <v>0</v>
      </c>
      <c r="K1198">
        <v>0</v>
      </c>
      <c r="L1198" t="inlineStr">
        <is>
          <t>short-drama</t>
        </is>
      </c>
      <c r="M1198" t="inlineStr">
        <is>
          <t>complete</t>
        </is>
      </c>
      <c r="N1198"/>
      <c r="O1198" t="inlineStr">
        <is>
          <t>SDRUN-20261008-102852</t>
        </is>
      </c>
      <c r="P1198" s="3">
        <v>46303.546585648146</v>
      </c>
      <c r="Q1198" t="inlineStr">
        <is>
          <t>SR-001260</t>
        </is>
      </c>
      <c r="R1198"/>
      <c r="S1198" t="inlineStr">
        <is>
          <t>At the Mercy of My Vampire Ex A forced feeding exposes a scar he knows too well—and a past he can’t ignore. 🩸 ✨ Download ReelShort. Copy code 4965890 and search it. #HiddenPast #VampireSecret #ShortDrama #OriginalAudio</t>
        </is>
      </c>
    </row>
    <row r="1199" ht="25.5" customHeight="1">
      <c r="A1199" t="inlineStr">
        <is>
          <t>7691154856031161631</t>
        </is>
      </c>
      <c r="B1199" s="3">
        <v>46301.010416666664</v>
      </c>
      <c r="C1199" t="inlineStr">
        <is>
          <t>qqfqvkxrybkjkjnp20</t>
        </is>
      </c>
      <c r="D1199" s="4">
        <v>46303</v>
      </c>
      <c r="E1199" s="3">
        <v>46303.437210648146</v>
      </c>
      <c r="F1199" s="2" t="str">
        <f>=HYPERLINK("https://www.tiktok.com/@qqfqvkxrybkjkjnp20/video/7691154856031161631", "https://www.tiktok.com/@qqfqvkxrybkjkjnp20/video/7691154856031161631")</f>
        <v>https://www.tiktok.com/@qqfqvkxrybkjkjnp20/video/7691154856031161631</v>
      </c>
      <c r="G1199">
        <v>133</v>
      </c>
      <c r="H1199">
        <v>4</v>
      </c>
      <c r="I1199">
        <v>0</v>
      </c>
      <c r="J1199">
        <v>1</v>
      </c>
      <c r="K1199">
        <v>0</v>
      </c>
      <c r="L1199" t="inlineStr">
        <is>
          <t>short-drama</t>
        </is>
      </c>
      <c r="M1199" t="inlineStr">
        <is>
          <t>complete</t>
        </is>
      </c>
      <c r="N1199"/>
      <c r="O1199" t="inlineStr">
        <is>
          <t>SDRUN-20261008-102852</t>
        </is>
      </c>
      <c r="P1199" s="3">
        <v>46303.546585648146</v>
      </c>
      <c r="Q1199" t="inlineStr">
        <is>
          <t>SR-001151</t>
        </is>
      </c>
      <c r="R1199" t="inlineStr">
        <is>
          <t>Velvet Temptations</t>
        </is>
      </c>
      <c r="S1199" t="inlineStr">
        <is>
          <t>Part 2 | One Minute to Save Noble（The Cat Spills The Whole Mansion Spoils Me） Three specialists say the cat is dying, but Alice wagers her job for one minute to prove them wrong. ✨ Download the ReelShort app. 👉 Copy the code [4963852] and search it. #Drama #ShortDrama #CatDrama #MysteryDrama #ComedyDrama</t>
        </is>
      </c>
    </row>
    <row r="1200" ht="25.5" customHeight="1">
      <c r="A1200" t="inlineStr">
        <is>
          <t>7691202794077981965</t>
        </is>
      </c>
      <c r="B1200" s="3">
        <v>46301.01527777778</v>
      </c>
      <c r="C1200" t="inlineStr">
        <is>
          <t>mochiclips55</t>
        </is>
      </c>
      <c r="D1200" s="4">
        <v>46303</v>
      </c>
      <c r="E1200" s="3">
        <v>46303.437210648146</v>
      </c>
      <c r="F1200" s="2" t="str">
        <f>=HYPERLINK("https://www.tiktok.com/@mochiclips55/video/7691202794077981965", "https://www.tiktok.com/@mochiclips55/video/7691202794077981965")</f>
        <v>https://www.tiktok.com/@mochiclips55/video/7691202794077981965</v>
      </c>
      <c r="G1200">
        <v>78</v>
      </c>
      <c r="H1200">
        <v>1</v>
      </c>
      <c r="I1200">
        <v>0</v>
      </c>
      <c r="J1200">
        <v>1</v>
      </c>
      <c r="K1200">
        <v>0</v>
      </c>
      <c r="L1200" t="inlineStr">
        <is>
          <t>short-drama</t>
        </is>
      </c>
      <c r="M1200" t="inlineStr">
        <is>
          <t>complete</t>
        </is>
      </c>
      <c r="N1200"/>
      <c r="O1200" t="inlineStr">
        <is>
          <t>SDRUN-20261008-102852</t>
        </is>
      </c>
      <c r="P1200" s="3">
        <v>46303.546585648146</v>
      </c>
      <c r="Q1200" t="inlineStr">
        <is>
          <t>SR-001411</t>
        </is>
      </c>
      <c r="R1200" t="inlineStr">
        <is>
          <t>mochiclips55</t>
        </is>
      </c>
      <c r="S1200" t="inlineStr">
        <is>
          <t>The Stepbrother I Hate to Love — EP5 Love, betrayal, and one impossible decision. 🌟 Continue the story here 👉 Find the full series on “ReelShort” 🔍 Look up “4676151” ✨ #ReelShort #ShortDrama #StepbrotherIHatetoLove #HockeyRomance</t>
        </is>
      </c>
    </row>
    <row r="1201" ht="25.5" customHeight="1">
      <c r="A1201" t="inlineStr">
        <is>
          <t>7691234077231353101</t>
        </is>
      </c>
      <c r="B1201" s="3">
        <v>46301.01666666667</v>
      </c>
      <c r="C1201" t="inlineStr">
        <is>
          <t>gaylenepowers350</t>
        </is>
      </c>
      <c r="D1201" s="4">
        <v>46303</v>
      </c>
      <c r="E1201" s="3">
        <v>46303.437210648146</v>
      </c>
      <c r="F1201" s="2" t="str">
        <f>=HYPERLINK("https://www.tiktok.com/@gaylenepowers350/video/7691234077231353101", "https://www.tiktok.com/@gaylenepowers350/video/7691234077231353101")</f>
        <v>https://www.tiktok.com/@gaylenepowers350/video/7691234077231353101</v>
      </c>
      <c r="G1201">
        <v>195</v>
      </c>
      <c r="H1201">
        <v>13</v>
      </c>
      <c r="I1201">
        <v>0</v>
      </c>
      <c r="J1201">
        <v>2</v>
      </c>
      <c r="K1201">
        <v>0</v>
      </c>
      <c r="L1201" t="inlineStr">
        <is>
          <t>short-drama</t>
        </is>
      </c>
      <c r="M1201" t="inlineStr">
        <is>
          <t>complete</t>
        </is>
      </c>
      <c r="N1201"/>
      <c r="O1201" t="inlineStr">
        <is>
          <t>SDRUN-20261008-102852</t>
        </is>
      </c>
      <c r="P1201" s="3">
        <v>46303.546585648146</v>
      </c>
      <c r="Q1201" t="inlineStr">
        <is>
          <t>SR-001073</t>
        </is>
      </c>
      <c r="R1201"/>
      <c r="S1201" t="inlineStr">
        <is>
          <t>Don't Call Me Aunt Hidden letters expose five years of deception. What else has everyone been keeping from them? ✉️ ✨ Download ReelShort. Copy code 4965575 and search it. #HiddenLetters #FiveYearSecret #FamilySecrets #ShortDrama</t>
        </is>
      </c>
    </row>
    <row r="1202" ht="25.5" customHeight="1">
      <c r="A1202" t="inlineStr">
        <is>
          <t>7691253897112866061</t>
        </is>
      </c>
      <c r="B1202" s="3">
        <v>46301.02777777778</v>
      </c>
      <c r="C1202" t="inlineStr">
        <is>
          <t>dramadetour0</t>
        </is>
      </c>
      <c r="D1202" s="4">
        <v>46303</v>
      </c>
      <c r="E1202" s="3">
        <v>46303.437210648146</v>
      </c>
      <c r="F1202" s="2" t="str">
        <f>=HYPERLINK("https://www.tiktok.com/@dramadetour0/video/7691253897112866061", "https://www.tiktok.com/@dramadetour0/video/7691253897112866061")</f>
        <v>https://www.tiktok.com/@dramadetour0/video/7691253897112866061</v>
      </c>
      <c r="G1202">
        <v>4322</v>
      </c>
      <c r="H1202">
        <v>114</v>
      </c>
      <c r="I1202">
        <v>1</v>
      </c>
      <c r="J1202">
        <v>32</v>
      </c>
      <c r="K1202">
        <v>5</v>
      </c>
      <c r="L1202" t="inlineStr">
        <is>
          <t>short-drama</t>
        </is>
      </c>
      <c r="M1202" t="inlineStr">
        <is>
          <t>complete</t>
        </is>
      </c>
      <c r="N1202"/>
      <c r="O1202" t="inlineStr">
        <is>
          <t>SDRUN-20261008-102852</t>
        </is>
      </c>
      <c r="P1202" s="3">
        <v>46303.546585648146</v>
      </c>
      <c r="Q1202" t="inlineStr">
        <is>
          <t>SR-000979</t>
        </is>
      </c>
      <c r="R1202" t="inlineStr">
        <is>
          <t>dramadetour0</t>
        </is>
      </c>
      <c r="S1202" t="inlineStr">
        <is>
          <t>Cursed Alpha’s Fated Luna — His touch burns everyone. She lands in his arms, survives, and asks how much the maid job pays. 🎬 Full episode link in bio 🔎 Or search for 4978122 in the ReelShort app. #drama #shortdrama #dramaseries #werwolf #alpha</t>
        </is>
      </c>
    </row>
    <row r="1203" ht="25.5" customHeight="1">
      <c r="A1203" t="inlineStr">
        <is>
          <t>7691208396753702158</t>
        </is>
      </c>
      <c r="B1203" s="3">
        <v>46301.029861111114</v>
      </c>
      <c r="C1203" t="inlineStr">
        <is>
          <t>ngphnggiang40</t>
        </is>
      </c>
      <c r="D1203" s="4">
        <v>46303</v>
      </c>
      <c r="E1203" s="3">
        <v>46303.437210648146</v>
      </c>
      <c r="F1203" s="2" t="str">
        <f>=HYPERLINK("https://www.tiktok.com/@ngphnggiang40/video/7691208396753702158", "https://www.tiktok.com/@ngphnggiang40/video/7691208396753702158")</f>
        <v>https://www.tiktok.com/@ngphnggiang40/video/7691208396753702158</v>
      </c>
      <c r="G1203">
        <v>806</v>
      </c>
      <c r="H1203">
        <v>18</v>
      </c>
      <c r="I1203">
        <v>0</v>
      </c>
      <c r="J1203">
        <v>5</v>
      </c>
      <c r="K1203">
        <v>1</v>
      </c>
      <c r="L1203" t="inlineStr">
        <is>
          <t>short-drama</t>
        </is>
      </c>
      <c r="M1203" t="inlineStr">
        <is>
          <t>complete</t>
        </is>
      </c>
      <c r="N1203"/>
      <c r="O1203" t="inlineStr">
        <is>
          <t>SDRUN-20261008-102852</t>
        </is>
      </c>
      <c r="P1203" s="3">
        <v>46303.546585648146</v>
      </c>
      <c r="Q1203" t="inlineStr">
        <is>
          <t>SR-001046</t>
        </is>
      </c>
      <c r="R1203" t="inlineStr">
        <is>
          <t>VoidFaic</t>
        </is>
      </c>
      <c r="S1203" t="inlineStr">
        <is>
          <t>Part 2 | The Blacksmith Is Thor's Son A noble family tries to seize Kane's inherited smithy, forcing the magicless blacksmith to enter the Thunder Knight trials as his only legal defense. ✨ Download the ReelShort app. 👉 Copy the code [4929486] and search it. #Drama #AIDrama #ShortDrama #BlacksmithDrama #ThunderGod</t>
        </is>
      </c>
    </row>
    <row r="1204" ht="25.5" customHeight="1">
      <c r="A1204" t="inlineStr">
        <is>
          <t>7691163622877318413</t>
        </is>
      </c>
      <c r="B1204" s="3">
        <v>46301.032638888886</v>
      </c>
      <c r="C1204" t="inlineStr">
        <is>
          <t>nobleltcpnj</t>
        </is>
      </c>
      <c r="D1204" s="4">
        <v>46303</v>
      </c>
      <c r="E1204" s="3">
        <v>46303.437210648146</v>
      </c>
      <c r="F1204" s="2" t="str">
        <f>=HYPERLINK("https://www.tiktok.com/@nobleltcpnj/video/7691163622877318413", "https://www.tiktok.com/@nobleltcpnj/video/7691163622877318413")</f>
        <v>https://www.tiktok.com/@nobleltcpnj/video/7691163622877318413</v>
      </c>
      <c r="G1204">
        <v>519</v>
      </c>
      <c r="H1204">
        <v>12</v>
      </c>
      <c r="I1204">
        <v>0</v>
      </c>
      <c r="J1204">
        <v>4</v>
      </c>
      <c r="K1204">
        <v>0</v>
      </c>
      <c r="L1204" t="inlineStr">
        <is>
          <t>short-drama</t>
        </is>
      </c>
      <c r="M1204" t="inlineStr">
        <is>
          <t>complete</t>
        </is>
      </c>
      <c r="N1204"/>
      <c r="O1204" t="inlineStr">
        <is>
          <t>SDRUN-20261008-102852</t>
        </is>
      </c>
      <c r="P1204" s="3">
        <v>46303.546585648146</v>
      </c>
      <c r="Q1204" t="inlineStr">
        <is>
          <t>SR-001127</t>
        </is>
      </c>
      <c r="R1204" t="inlineStr">
        <is>
          <t>Mouse glue trap</t>
        </is>
      </c>
      <c r="S1204" t="inlineStr">
        <is>
          <t>Part 2 | My Wolf Chose Her but the Alpha King Chose Me Reborn on choosing day, Elena sees through her sister's fake kindness and says the words Kyle never expected: I don't want him. ✨ Download the ReelShort app. 👉 Copy the code [4963579] and search it. #Drama #ShortDrama #WerewolfDrama #Rebirth #FemaleRevenge</t>
        </is>
      </c>
    </row>
    <row r="1205" ht="25.5" customHeight="1">
      <c r="A1205" t="inlineStr">
        <is>
          <t>7691227433168571661</t>
        </is>
      </c>
      <c r="B1205" s="3">
        <v>46301.03680555556</v>
      </c>
      <c r="C1205" t="inlineStr">
        <is>
          <t>dramavault163</t>
        </is>
      </c>
      <c r="D1205" s="4">
        <v>46303</v>
      </c>
      <c r="E1205" s="3">
        <v>46303.437210648146</v>
      </c>
      <c r="F1205" s="2" t="str">
        <f>=HYPERLINK("https://www.tiktok.com/@dramavault163/video/7691227433168571661", "https://www.tiktok.com/@dramavault163/video/7691227433168571661")</f>
        <v>https://www.tiktok.com/@dramavault163/video/7691227433168571661</v>
      </c>
      <c r="G1205">
        <v>787</v>
      </c>
      <c r="H1205">
        <v>16</v>
      </c>
      <c r="I1205">
        <v>1</v>
      </c>
      <c r="J1205">
        <v>5</v>
      </c>
      <c r="K1205">
        <v>0</v>
      </c>
      <c r="L1205" t="inlineStr">
        <is>
          <t>short-drama</t>
        </is>
      </c>
      <c r="M1205" t="inlineStr">
        <is>
          <t>complete</t>
        </is>
      </c>
      <c r="N1205"/>
      <c r="O1205" t="inlineStr">
        <is>
          <t>SDRUN-20261008-102852</t>
        </is>
      </c>
      <c r="P1205" s="3">
        <v>46303.546585648146</v>
      </c>
      <c r="Q1205" t="inlineStr">
        <is>
          <t>SR-001342</t>
        </is>
      </c>
      <c r="R1205" t="inlineStr">
        <is>
          <t>dramavault163</t>
        </is>
      </c>
      <c r="S1205" t="inlineStr">
        <is>
          <t>Forward, Without Him — EP2 She flew in to surprise him—and heard the truth instead. 😳 🌟 Continue the story here 👉 Find the full series on “ReelShort” 🔍 Look up “4982348” ✨ #ReelShort #ShortDrama #ForwardWithoutHim #BetrayalDrama #SecondChance</t>
        </is>
      </c>
    </row>
    <row r="1206" ht="25.5" customHeight="1">
      <c r="A1206" t="inlineStr">
        <is>
          <t>7690877497101061389</t>
        </is>
      </c>
      <c r="B1206" s="3">
        <v>46301.03888888889</v>
      </c>
      <c r="C1206" t="inlineStr">
        <is>
          <t>sofiblmoments</t>
        </is>
      </c>
      <c r="D1206" s="4">
        <v>46303</v>
      </c>
      <c r="E1206" s="3">
        <v>46303.437210648146</v>
      </c>
      <c r="F1206" s="2" t="str">
        <f>=HYPERLINK("https://www.tiktok.com/@sofiblmoments/video/7690877497101061389", "https://www.tiktok.com/@sofiblmoments/video/7690877497101061389")</f>
        <v>https://www.tiktok.com/@sofiblmoments/video/7690877497101061389</v>
      </c>
      <c r="G1206">
        <v>107</v>
      </c>
      <c r="H1206">
        <v>2</v>
      </c>
      <c r="I1206">
        <v>0</v>
      </c>
      <c r="J1206">
        <v>0</v>
      </c>
      <c r="K1206">
        <v>0</v>
      </c>
      <c r="L1206" t="inlineStr">
        <is>
          <t>short-drama</t>
        </is>
      </c>
      <c r="M1206" t="inlineStr">
        <is>
          <t>complete</t>
        </is>
      </c>
      <c r="N1206"/>
      <c r="O1206" t="inlineStr">
        <is>
          <t>SDRUN-20261008-102852</t>
        </is>
      </c>
      <c r="P1206" s="3">
        <v>46303.546585648146</v>
      </c>
      <c r="Q1206" t="inlineStr">
        <is>
          <t>SR-001489</t>
        </is>
      </c>
      <c r="R1206" t="inlineStr">
        <is>
          <t>sofiblmoments</t>
        </is>
      </c>
      <c r="S1206" t="inlineStr">
        <is>
          <t>Never Fall Alone — EP5 A jealous rival secretly records their most private moment and uses it to blackmail them. 🌟 Continue the story here 👉 Find the full series on “ReelShort” 🔍 Search “Never Fall Alone” ✨ #BLDrama #ReelShort #DramaSeries</t>
        </is>
      </c>
    </row>
    <row r="1207" ht="25.5" customHeight="1">
      <c r="A1207" t="inlineStr">
        <is>
          <t>7691172747086433567</t>
        </is>
      </c>
      <c r="B1207" s="3">
        <v>46301.04861111111</v>
      </c>
      <c r="C1207" t="inlineStr">
        <is>
          <t>jolienqaq</t>
        </is>
      </c>
      <c r="D1207" s="4">
        <v>46303</v>
      </c>
      <c r="E1207" s="3">
        <v>46303.437210648146</v>
      </c>
      <c r="F1207" s="2" t="str">
        <f>=HYPERLINK("https://www.tiktok.com/@jolienqaq/video/7691172747086433567", "https://www.tiktok.com/@jolienqaq/video/7691172747086433567")</f>
        <v>https://www.tiktok.com/@jolienqaq/video/7691172747086433567</v>
      </c>
      <c r="G1207">
        <v>101</v>
      </c>
      <c r="H1207">
        <v>1</v>
      </c>
      <c r="I1207">
        <v>0</v>
      </c>
      <c r="J1207">
        <v>0</v>
      </c>
      <c r="K1207">
        <v>0</v>
      </c>
      <c r="L1207" t="inlineStr">
        <is>
          <t>short-drama</t>
        </is>
      </c>
      <c r="M1207" t="inlineStr">
        <is>
          <t>complete</t>
        </is>
      </c>
      <c r="N1207"/>
      <c r="O1207" t="inlineStr">
        <is>
          <t>SDRUN-20261008-102852</t>
        </is>
      </c>
      <c r="P1207" s="3">
        <v>46303.546585648146</v>
      </c>
      <c r="Q1207" t="inlineStr">
        <is>
          <t>SR-000903</t>
        </is>
      </c>
      <c r="R1207" t="inlineStr">
        <is>
          <t>jolienqaq</t>
        </is>
      </c>
      <c r="S1207" t="inlineStr">
        <is>
          <t>Part 2 | Paladin Betrays God for the Wolf One drop of wolf blood exposes a deadly lie at the heart of the temple. ⚔️ Full series link in bio. ✨ Download the ReelShort app. 👉 Copy the code 4930844 and search it. #PaladinBetraysGodForTheWolf #BLDrama #WerewolfRomance #ReelShort</t>
        </is>
      </c>
    </row>
    <row r="1208" ht="25.5" customHeight="1">
      <c r="A1208" t="inlineStr">
        <is>
          <t>7691155835552058638</t>
        </is>
      </c>
      <c r="B1208" s="3">
        <v>46301.05625</v>
      </c>
      <c r="C1208" t="inlineStr">
        <is>
          <t>dramaflick00</t>
        </is>
      </c>
      <c r="D1208" s="4">
        <v>46303</v>
      </c>
      <c r="E1208" s="3">
        <v>46303.437210648146</v>
      </c>
      <c r="F1208" s="2" t="str">
        <f>=HYPERLINK("https://www.tiktok.com/@dramaflick00/video/7691155835552058638", "https://www.tiktok.com/@dramaflick00/video/7691155835552058638")</f>
        <v>https://www.tiktok.com/@dramaflick00/video/7691155835552058638</v>
      </c>
      <c r="G1208">
        <v>42</v>
      </c>
      <c r="H1208">
        <v>2</v>
      </c>
      <c r="I1208">
        <v>0</v>
      </c>
      <c r="J1208">
        <v>0</v>
      </c>
      <c r="K1208">
        <v>0</v>
      </c>
      <c r="L1208" t="inlineStr">
        <is>
          <t>short-drama</t>
        </is>
      </c>
      <c r="M1208" t="inlineStr">
        <is>
          <t>complete</t>
        </is>
      </c>
      <c r="N1208"/>
      <c r="O1208" t="inlineStr">
        <is>
          <t>SDRUN-20261008-102852</t>
        </is>
      </c>
      <c r="P1208" s="3">
        <v>46303.546585648146</v>
      </c>
      <c r="Q1208" t="inlineStr">
        <is>
          <t>SR-001460</t>
        </is>
      </c>
      <c r="R1208" t="inlineStr">
        <is>
          <t>dramaflick00</t>
        </is>
      </c>
      <c r="S1208" t="inlineStr">
        <is>
          <t>One Night with the Vampire Lord — EP3 They crossed a line they can never uncross. 🌟 Continue the story here 👉 Find the full series on “ReelShort” 🔍 Look up “4957217” ✨ #ReelShort #ShortDrama #VampireLord #ForbiddenRomance</t>
        </is>
      </c>
    </row>
    <row r="1209" ht="25.5" customHeight="1">
      <c r="A1209" t="inlineStr">
        <is>
          <t>7690836595104058637</t>
        </is>
      </c>
      <c r="B1209" s="3">
        <v>46301.069444444445</v>
      </c>
      <c r="C1209" t="inlineStr">
        <is>
          <t>dramaexpedition</t>
        </is>
      </c>
      <c r="D1209" s="4">
        <v>46303</v>
      </c>
      <c r="E1209" s="3">
        <v>46303.437210648146</v>
      </c>
      <c r="F1209" s="2" t="str">
        <f>=HYPERLINK("https://www.tiktok.com/@dramaexpedition/video/7690836595104058637", "https://www.tiktok.com/@dramaexpedition/video/7690836595104058637")</f>
        <v>https://www.tiktok.com/@dramaexpedition/video/7690836595104058637</v>
      </c>
      <c r="G1209">
        <v>412</v>
      </c>
      <c r="H1209">
        <v>13</v>
      </c>
      <c r="I1209">
        <v>0</v>
      </c>
      <c r="J1209">
        <v>3</v>
      </c>
      <c r="K1209">
        <v>0</v>
      </c>
      <c r="L1209" t="inlineStr">
        <is>
          <t>short-drama</t>
        </is>
      </c>
      <c r="M1209" t="inlineStr">
        <is>
          <t>complete</t>
        </is>
      </c>
      <c r="N1209"/>
      <c r="O1209" t="inlineStr">
        <is>
          <t>SDRUN-20261008-102852</t>
        </is>
      </c>
      <c r="P1209" s="3">
        <v>46303.546585648146</v>
      </c>
      <c r="Q1209" t="inlineStr">
        <is>
          <t>SR-000859</t>
        </is>
      </c>
      <c r="R1209" t="inlineStr">
        <is>
          <t>dramaexpedition</t>
        </is>
      </c>
      <c r="S1209" t="inlineStr">
        <is>
          <t>part 2 | The Unbreakables: Super Son Returns The son disobeys a warning when danger closes in. Watch on ReelShort. Search code 4935426. https://reelslink.com/cps/TH3xVj #drama #shortdrama #aidrama #actiondrama #fyp</t>
        </is>
      </c>
    </row>
    <row r="1210" ht="25.5" customHeight="1">
      <c r="A1210" t="inlineStr">
        <is>
          <t>7691253804557143309</t>
        </is>
      </c>
      <c r="B1210" s="3">
        <v>46301.069444444445</v>
      </c>
      <c r="C1210" t="inlineStr">
        <is>
          <t>apdt6w97o2pk</t>
        </is>
      </c>
      <c r="D1210" s="4">
        <v>46303</v>
      </c>
      <c r="E1210" s="3">
        <v>46303.773518518516</v>
      </c>
      <c r="F1210" s="2" t="str">
        <f>=HYPERLINK("https://www.tiktok.com/@apdt6w97o2pk/video/7691253804557143309", "https://www.tiktok.com/@apdt6w97o2pk/video/7691253804557143309")</f>
        <v>https://www.tiktok.com/@apdt6w97o2pk/video/7691253804557143309</v>
      </c>
      <c r="G1210">
        <v>102</v>
      </c>
      <c r="H1210">
        <v>0</v>
      </c>
      <c r="I1210">
        <v>0</v>
      </c>
      <c r="J1210">
        <v>0</v>
      </c>
      <c r="K1210">
        <v>1</v>
      </c>
      <c r="L1210" t="inlineStr">
        <is>
          <t>short-drama</t>
        </is>
      </c>
      <c r="M1210" t="inlineStr">
        <is>
          <t>complete</t>
        </is>
      </c>
      <c r="N1210"/>
      <c r="O1210" t="inlineStr">
        <is>
          <t>e8723e7c-3d74-4646-9e84-53ccfd1ab294</t>
        </is>
      </c>
      <c r="P1210" s="3">
        <v>46303.775625</v>
      </c>
      <c r="Q1210" t="inlineStr">
        <is>
          <t>SR-001199</t>
        </is>
      </c>
      <c r="R1210"/>
      <c r="S1210" t="inlineStr">
        <is>
          <t>The Alpha Who Let His Luna Die She catches her mate kissing Emma—and tells him the pregnancy could kill her. 💔 ✨ Download ReelShort. Copy code 4965350 and search it. #HeartbreakingReveal #AlphaRegret #PregnancyDrama #ShortDrama</t>
        </is>
      </c>
    </row>
    <row r="1211" ht="25.5" customHeight="1">
      <c r="A1211" t="inlineStr">
        <is>
          <t>7691168859872578847</t>
        </is>
      </c>
      <c r="B1211" s="3">
        <v>46301.08888888889</v>
      </c>
      <c r="C1211" t="inlineStr">
        <is>
          <t>felicitypatterson67</t>
        </is>
      </c>
      <c r="D1211" s="4">
        <v>46303</v>
      </c>
      <c r="E1211" s="3">
        <v>46303.437210648146</v>
      </c>
      <c r="F1211" s="2" t="str">
        <f>=HYPERLINK("https://www.tiktok.com/@felicitypatterson67/video/7691168859872578847", "https://www.tiktok.com/@felicitypatterson67/video/7691168859872578847")</f>
        <v>https://www.tiktok.com/@felicitypatterson67/video/7691168859872578847</v>
      </c>
      <c r="G1211">
        <v>116</v>
      </c>
      <c r="H1211">
        <v>4</v>
      </c>
      <c r="I1211">
        <v>0</v>
      </c>
      <c r="J1211">
        <v>0</v>
      </c>
      <c r="K1211">
        <v>0</v>
      </c>
      <c r="L1211" t="inlineStr">
        <is>
          <t>short-drama</t>
        </is>
      </c>
      <c r="M1211" t="inlineStr">
        <is>
          <t>complete</t>
        </is>
      </c>
      <c r="N1211"/>
      <c r="O1211" t="inlineStr">
        <is>
          <t>SDRUN-20261008-102852</t>
        </is>
      </c>
      <c r="P1211" s="3">
        <v>46303.546585648146</v>
      </c>
      <c r="Q1211" t="inlineStr">
        <is>
          <t>SR-001225</t>
        </is>
      </c>
      <c r="R1211"/>
      <c r="S1211" t="inlineStr">
        <is>
          <t>The Cat Spills.The Whole Mansion Spoils Me Alice finally gets Noble to eat, but Sylvia accuses her of drugging the cat—and the test results could change everything. ✨ Download ReelShort, then search [4958035]. #Drama #ShortDrama #ReelShort #CatRescue #Housekeeper</t>
        </is>
      </c>
    </row>
    <row r="1212" ht="25.5" customHeight="1">
      <c r="A1212" t="inlineStr">
        <is>
          <t>7691261903166917901</t>
        </is>
      </c>
      <c r="B1212" s="3">
        <v>46301.13333333333</v>
      </c>
      <c r="C1212" t="inlineStr">
        <is>
          <t>miralinaaa10</t>
        </is>
      </c>
      <c r="D1212" s="4">
        <v>46303</v>
      </c>
      <c r="E1212" s="3">
        <v>46303.437210648146</v>
      </c>
      <c r="F1212" s="2" t="str">
        <f>=HYPERLINK("https://www.tiktok.com/@miralinaaa10/video/7691261903166917901", "https://www.tiktok.com/@miralinaaa10/video/7691261903166917901")</f>
        <v>https://www.tiktok.com/@miralinaaa10/video/7691261903166917901</v>
      </c>
      <c r="G1212">
        <v>124</v>
      </c>
      <c r="H1212">
        <v>3</v>
      </c>
      <c r="I1212">
        <v>0</v>
      </c>
      <c r="J1212">
        <v>1</v>
      </c>
      <c r="K1212">
        <v>0</v>
      </c>
      <c r="L1212" t="inlineStr">
        <is>
          <t>short-drama</t>
        </is>
      </c>
      <c r="M1212" t="inlineStr">
        <is>
          <t>complete</t>
        </is>
      </c>
      <c r="N1212"/>
      <c r="O1212" t="inlineStr">
        <is>
          <t>SDRUN-20261008-102852</t>
        </is>
      </c>
      <c r="P1212" s="3">
        <v>46303.546585648146</v>
      </c>
      <c r="Q1212" t="inlineStr">
        <is>
          <t>SR-001435</t>
        </is>
      </c>
      <c r="R1212" t="inlineStr">
        <is>
          <t>miralinaaa10</t>
        </is>
      </c>
      <c r="S1212" t="inlineStr">
        <is>
          <t>Bitter Burn — EP5 Her heart is trapped between two men and one burning truth. 💔 🌟 Continue the story here 👉 Find the full series on “ReelShort” 🔍 Look up “4981988” ✨ #ReelShort #ShortDrama #BitterBurn #DarkRomance #ForbiddenLove</t>
        </is>
      </c>
    </row>
    <row r="1213" ht="25.5" customHeight="1">
      <c r="A1213" t="inlineStr">
        <is>
          <t>7690899630673939725</t>
        </is>
      </c>
      <c r="B1213" s="3">
        <v>46301.15069444444</v>
      </c>
      <c r="C1213" t="inlineStr">
        <is>
          <t>lthung263</t>
        </is>
      </c>
      <c r="D1213" s="4">
        <v>46303</v>
      </c>
      <c r="E1213" s="3">
        <v>46303.437210648146</v>
      </c>
      <c r="F1213" s="2" t="str">
        <f>=HYPERLINK("https://www.tiktok.com/@lthung263/video/7690899630673939725", "https://www.tiktok.com/@lthung263/video/7690899630673939725")</f>
        <v>https://www.tiktok.com/@lthung263/video/7690899630673939725</v>
      </c>
      <c r="G1213">
        <v>442</v>
      </c>
      <c r="H1213">
        <v>13</v>
      </c>
      <c r="I1213">
        <v>0</v>
      </c>
      <c r="J1213">
        <v>8</v>
      </c>
      <c r="K1213">
        <v>0</v>
      </c>
      <c r="L1213" t="inlineStr">
        <is>
          <t>short-drama</t>
        </is>
      </c>
      <c r="M1213" t="inlineStr">
        <is>
          <t>complete</t>
        </is>
      </c>
      <c r="N1213"/>
      <c r="O1213" t="inlineStr">
        <is>
          <t>SDRUN-20261008-102852</t>
        </is>
      </c>
      <c r="P1213" s="3">
        <v>46303.546585648146</v>
      </c>
      <c r="Q1213" t="inlineStr">
        <is>
          <t>SR-001003</t>
        </is>
      </c>
      <c r="R1213" t="inlineStr">
        <is>
          <t>Flexlthung</t>
        </is>
      </c>
      <c r="S1213" t="inlineStr">
        <is>
          <t>Part 1 | Ex Locked Me in an Asylum, Then Went Mad When I Married His Enemy — She Heard Who Really Killed Her Baby Ava overhears her husband admit that he arranged the crash, killed their cub, and married her only to help her sister steal Ava's former fiancé. ✨ Download the DramaBox app. 👉 Copy the code [vqc94] and search it. #Drama #AIDrama #ShortDrama #WerewolfRomance #SecondChance</t>
        </is>
      </c>
    </row>
    <row r="1214" ht="25.5" customHeight="1">
      <c r="A1214" t="inlineStr">
        <is>
          <t>7690901712697068814</t>
        </is>
      </c>
      <c r="B1214" s="3">
        <v>46301.152083333334</v>
      </c>
      <c r="C1214" t="inlineStr">
        <is>
          <t>lthung263</t>
        </is>
      </c>
      <c r="D1214" s="4">
        <v>46303</v>
      </c>
      <c r="E1214" s="3">
        <v>46303.437210648146</v>
      </c>
      <c r="F1214" s="2" t="str">
        <f>=HYPERLINK("https://www.tiktok.com/@lthung263/video/7690901712697068814", "https://www.tiktok.com/@lthung263/video/7690901712697068814")</f>
        <v>https://www.tiktok.com/@lthung263/video/7690901712697068814</v>
      </c>
      <c r="G1214">
        <v>238</v>
      </c>
      <c r="H1214">
        <v>13</v>
      </c>
      <c r="I1214">
        <v>0</v>
      </c>
      <c r="J1214">
        <v>8</v>
      </c>
      <c r="K1214">
        <v>0</v>
      </c>
      <c r="L1214" t="inlineStr">
        <is>
          <t>short-drama</t>
        </is>
      </c>
      <c r="M1214" t="inlineStr">
        <is>
          <t>complete</t>
        </is>
      </c>
      <c r="N1214"/>
      <c r="O1214" t="inlineStr">
        <is>
          <t>SDRUN-20261008-102852</t>
        </is>
      </c>
      <c r="P1214" s="3">
        <v>46303.546585648146</v>
      </c>
      <c r="Q1214" t="inlineStr">
        <is>
          <t>SR-001004</t>
        </is>
      </c>
      <c r="R1214" t="inlineStr">
        <is>
          <t>Flexlthung</t>
        </is>
      </c>
      <c r="S1214" t="inlineStr">
        <is>
          <t>Part 2 | Ex Locked Me in an Asylum, Then Went Mad When I Married His Enemy — He Locked His Grieving Wife in an Asylum Bella cuts herself and frames Ava, and Damian responds by calling his grieving wife dangerous and sending her to an institution where mates disappear. ✨ Download the DramaBox app. 👉 Copy the code [vqc94] and search it. #Drama #AIDrama #ShortDrama #WerewolfRomance #SecondChance</t>
        </is>
      </c>
    </row>
    <row r="1215" ht="25.5" customHeight="1">
      <c r="A1215" t="inlineStr">
        <is>
          <t>7691145839867137310</t>
        </is>
      </c>
      <c r="B1215" s="3">
        <v>46301.152083333334</v>
      </c>
      <c r="C1215" t="inlineStr">
        <is>
          <t>magnoliaisabella64</t>
        </is>
      </c>
      <c r="D1215" s="4">
        <v>46303</v>
      </c>
      <c r="E1215" s="3">
        <v>46303.437210648146</v>
      </c>
      <c r="F1215" s="2" t="str">
        <f>=HYPERLINK("https://www.tiktok.com/@magnoliaisabella64/video/7691145839867137310", "https://www.tiktok.com/@magnoliaisabella64/video/7691145839867137310")</f>
        <v>https://www.tiktok.com/@magnoliaisabella64/video/7691145839867137310</v>
      </c>
      <c r="G1215">
        <v>976</v>
      </c>
      <c r="H1215">
        <v>46</v>
      </c>
      <c r="I1215">
        <v>0</v>
      </c>
      <c r="J1215">
        <v>24</v>
      </c>
      <c r="K1215">
        <v>0</v>
      </c>
      <c r="L1215" t="inlineStr">
        <is>
          <t>short-drama</t>
        </is>
      </c>
      <c r="M1215" t="inlineStr">
        <is>
          <t>complete</t>
        </is>
      </c>
      <c r="N1215"/>
      <c r="O1215" t="inlineStr">
        <is>
          <t>SDRUN-20261008-102852</t>
        </is>
      </c>
      <c r="P1215" s="3">
        <v>46303.546585648146</v>
      </c>
      <c r="Q1215" t="inlineStr">
        <is>
          <t>SR-001175</t>
        </is>
      </c>
      <c r="R1215" t="inlineStr">
        <is>
          <t>Pretty Boy Problems</t>
        </is>
      </c>
      <c r="S1215" t="inlineStr">
        <is>
          <t>Part 2 | My Contract Husband is Hades The ring drinks blood, the contract cannot be broken, and Hades offers one choice: live and belong to him—or die proud. ✨ Download the ReelShort app. 👉 Copy the code [4963704] and search it. #Drama #ShortDrama #FantasyRomance #DarkRomance #ContractMarriage</t>
        </is>
      </c>
    </row>
    <row r="1216" ht="25.5" customHeight="1">
      <c r="A1216" t="inlineStr">
        <is>
          <t>7690852744822869279</t>
        </is>
      </c>
      <c r="B1216" s="3">
        <v>46301.15833333333</v>
      </c>
      <c r="C1216" t="inlineStr">
        <is>
          <t>hnlinhthng9678</t>
        </is>
      </c>
      <c r="D1216" s="4">
        <v>46303</v>
      </c>
      <c r="E1216" s="3">
        <v>46303.437210648146</v>
      </c>
      <c r="F1216" s="2" t="str">
        <f>=HYPERLINK("https://www.tiktok.com/@hnlinhthng9678/video/7690852744822869279", "https://www.tiktok.com/@hnlinhthng9678/video/7690852744822869279")</f>
        <v>https://www.tiktok.com/@hnlinhthng9678/video/7690852744822869279</v>
      </c>
      <c r="G1216">
        <v>40</v>
      </c>
      <c r="H1216">
        <v>0</v>
      </c>
      <c r="I1216">
        <v>0</v>
      </c>
      <c r="J1216">
        <v>0</v>
      </c>
      <c r="K1216">
        <v>0</v>
      </c>
      <c r="L1216" t="inlineStr">
        <is>
          <t>short-drama</t>
        </is>
      </c>
      <c r="M1216" t="inlineStr">
        <is>
          <t>complete</t>
        </is>
      </c>
      <c r="N1216"/>
      <c r="O1216" t="inlineStr">
        <is>
          <t>SDRUN-20261008-102852</t>
        </is>
      </c>
      <c r="P1216" s="3">
        <v>46303.546585648146</v>
      </c>
      <c r="Q1216" t="inlineStr">
        <is>
          <t>SR-001387</t>
        </is>
      </c>
      <c r="R1216" t="inlineStr">
        <is>
          <t>NeonHlin</t>
        </is>
      </c>
      <c r="S1216" t="inlineStr">
        <is>
          <t>The Alpha and His Nanny Luna — EP2 Five years later, a nanny meets a little princess who feels strangely familiar, and one secret begins to unravel. 🌟 Continue the story here 👉 Find the full series on “ReelShort” 🔍 Look up “4802561” ✨ #ShortDrama #ReelShort #DramaSeries</t>
        </is>
      </c>
    </row>
    <row r="1217" ht="25.5" customHeight="1">
      <c r="A1217" t="inlineStr">
        <is>
          <t>7691241556648463630</t>
        </is>
      </c>
      <c r="B1217" s="3">
        <v>46301.17013888889</v>
      </c>
      <c r="C1217" t="inlineStr">
        <is>
          <t>jazlynnayeli6</t>
        </is>
      </c>
      <c r="D1217" s="4">
        <v>46303</v>
      </c>
      <c r="E1217" s="3">
        <v>46303.437210648146</v>
      </c>
      <c r="F1217" s="2" t="str">
        <f>=HYPERLINK("https://www.tiktok.com/@jazlynnayeli6/video/7691241556648463630", "https://www.tiktok.com/@jazlynnayeli6/video/7691241556648463630")</f>
        <v>https://www.tiktok.com/@jazlynnayeli6/video/7691241556648463630</v>
      </c>
      <c r="G1217">
        <v>113</v>
      </c>
      <c r="H1217">
        <v>1</v>
      </c>
      <c r="I1217">
        <v>0</v>
      </c>
      <c r="J1217">
        <v>0</v>
      </c>
      <c r="K1217">
        <v>0</v>
      </c>
      <c r="L1217" t="inlineStr">
        <is>
          <t>short-drama</t>
        </is>
      </c>
      <c r="M1217" t="inlineStr">
        <is>
          <t>complete</t>
        </is>
      </c>
      <c r="N1217"/>
      <c r="O1217" t="inlineStr">
        <is>
          <t>SDRUN-20261008-102852</t>
        </is>
      </c>
      <c r="P1217" s="3">
        <v>46303.546585648146</v>
      </c>
      <c r="Q1217" t="inlineStr">
        <is>
          <t>SR-001022</t>
        </is>
      </c>
      <c r="R1217"/>
      <c r="S1217" t="inlineStr">
        <is>
          <t>The Mafia Boss's Stolen Bride He discards her, and his friends turn against her. Who will come to her rescue? 😨 ✨ Download ReelShort. Copy code 4966531 and search it. #PublicBetrayal #DangerousCrowd #MafiaDrama #ShortDrama</t>
        </is>
      </c>
    </row>
    <row r="1218" ht="25.5" customHeight="1">
      <c r="A1218" t="inlineStr">
        <is>
          <t>7691219184188984607</t>
        </is>
      </c>
      <c r="B1218" s="3">
        <v>46301.174305555556</v>
      </c>
      <c r="C1218" t="inlineStr">
        <is>
          <t>plottwistclips11</t>
        </is>
      </c>
      <c r="D1218" s="4">
        <v>46303</v>
      </c>
      <c r="E1218" s="3">
        <v>46303.437210648146</v>
      </c>
      <c r="F1218" s="2" t="str">
        <f>=HYPERLINK("https://www.tiktok.com/@plottwistclips11/video/7691219184188984607", "https://www.tiktok.com/@plottwistclips11/video/7691219184188984607")</f>
        <v>https://www.tiktok.com/@plottwistclips11/video/7691219184188984607</v>
      </c>
      <c r="G1218">
        <v>367</v>
      </c>
      <c r="H1218">
        <v>6</v>
      </c>
      <c r="I1218">
        <v>0</v>
      </c>
      <c r="J1218">
        <v>1</v>
      </c>
      <c r="K1218">
        <v>0</v>
      </c>
      <c r="L1218" t="inlineStr">
        <is>
          <t>short-drama</t>
        </is>
      </c>
      <c r="M1218" t="inlineStr">
        <is>
          <t>complete</t>
        </is>
      </c>
      <c r="N1218"/>
      <c r="O1218" t="inlineStr">
        <is>
          <t>SDRUN-20261008-102852</t>
        </is>
      </c>
      <c r="P1218" s="3">
        <v>46303.546585648146</v>
      </c>
      <c r="Q1218" t="inlineStr">
        <is>
          <t>SR-001498</t>
        </is>
      </c>
      <c r="R1218" t="inlineStr">
        <is>
          <t>plottwistclips11</t>
        </is>
      </c>
      <c r="S1218" t="inlineStr">
        <is>
          <t>Step Back! That Homeless Man Is Not to be Messed with — EP2 A mysterious woman finds him on the street and reveals that he may be heir to a terrifying empire. 🌟 Continue the story here 👉 Find the full series on “ReelShort” 🔍 Look up “4717619” ✨ #ShortDrama #ReelShort #DramaSeries</t>
        </is>
      </c>
    </row>
    <row r="1219" ht="25.5" customHeight="1">
      <c r="A1219" t="inlineStr">
        <is>
          <t>7691159072493604110</t>
        </is>
      </c>
      <c r="B1219" s="3">
        <v>46301.18680555555</v>
      </c>
      <c r="C1219" t="inlineStr">
        <is>
          <t>dramaclips0364</t>
        </is>
      </c>
      <c r="D1219" s="4">
        <v>46303</v>
      </c>
      <c r="E1219" s="3">
        <v>46303.437210648146</v>
      </c>
      <c r="F1219" s="2" t="str">
        <f>=HYPERLINK("https://www.tiktok.com/@dramaclips0364/video/7691159072493604110", "https://www.tiktok.com/@dramaclips0364/video/7691159072493604110")</f>
        <v>https://www.tiktok.com/@dramaclips0364/video/7691159072493604110</v>
      </c>
      <c r="G1219">
        <v>290</v>
      </c>
      <c r="H1219">
        <v>0</v>
      </c>
      <c r="I1219">
        <v>0</v>
      </c>
      <c r="J1219">
        <v>1</v>
      </c>
      <c r="K1219">
        <v>0</v>
      </c>
      <c r="L1219" t="inlineStr">
        <is>
          <t>short-drama</t>
        </is>
      </c>
      <c r="M1219" t="inlineStr">
        <is>
          <t>complete</t>
        </is>
      </c>
      <c r="N1219"/>
      <c r="O1219" t="inlineStr">
        <is>
          <t>SDRUN-20261008-102852</t>
        </is>
      </c>
      <c r="P1219" s="3">
        <v>46303.546585648146</v>
      </c>
      <c r="Q1219" t="inlineStr">
        <is>
          <t>SR-001504</t>
        </is>
      </c>
      <c r="R1219" t="inlineStr">
        <is>
          <t>dramaclips0364</t>
        </is>
      </c>
      <c r="S1219" t="inlineStr">
        <is>
          <t>I Married My Cheating Ex's Uncle — EP2 The truth was hiding in plain sight. 🌟 Continue the story here 👉 Find the full series on “ReelShort” 🔍 Look up “4966568” ✨ #ReelShort #ShortDrama #CheatingExsUncle #ContractMarriage</t>
        </is>
      </c>
    </row>
    <row r="1220" ht="25.5" customHeight="1">
      <c r="A1220" t="inlineStr">
        <is>
          <t>7691267661124128031</t>
        </is>
      </c>
      <c r="B1220" s="3">
        <v>46301.188888888886</v>
      </c>
      <c r="C1220" t="inlineStr">
        <is>
          <t>shirley5278789</t>
        </is>
      </c>
      <c r="D1220" s="4">
        <v>46303</v>
      </c>
      <c r="E1220" s="3">
        <v>46303.437210648146</v>
      </c>
      <c r="F1220" s="2" t="str">
        <f>=HYPERLINK("https://www.tiktok.com/@shirley5278789/video/7691267661124128031", "https://www.tiktok.com/@shirley5278789/video/7691267661124128031")</f>
        <v>https://www.tiktok.com/@shirley5278789/video/7691267661124128031</v>
      </c>
      <c r="G1220">
        <v>535</v>
      </c>
      <c r="H1220">
        <v>6</v>
      </c>
      <c r="I1220">
        <v>1</v>
      </c>
      <c r="J1220">
        <v>0</v>
      </c>
      <c r="K1220">
        <v>0</v>
      </c>
      <c r="L1220" t="inlineStr">
        <is>
          <t>short-drama</t>
        </is>
      </c>
      <c r="M1220" t="inlineStr">
        <is>
          <t>complete</t>
        </is>
      </c>
      <c r="N1220"/>
      <c r="O1220" t="inlineStr">
        <is>
          <t>SDRUN-20261008-102852</t>
        </is>
      </c>
      <c r="P1220" s="3">
        <v>46303.546585648146</v>
      </c>
      <c r="Q1220" t="inlineStr">
        <is>
          <t>SR-001285</t>
        </is>
      </c>
      <c r="R1220" t="inlineStr">
        <is>
          <t>shirley5278789</t>
        </is>
      </c>
      <c r="S1220" t="inlineStr">
        <is>
          <t>La CEO y El Padre Secreto De Su Hija — EP5 Un poderoso secreto amenaza a esta inesperada familia. 🤫 🌟 Continúa la historia aquí 👉 Encuentra la serie completa en “ReelShort” 🔍 Busca “4985230” ✨ #ReelShort #DramaCorto #CEO #IdentidadSecreta #Romance</t>
        </is>
      </c>
    </row>
    <row r="1221" ht="25.5" customHeight="1">
      <c r="A1221" t="inlineStr">
        <is>
          <t>7690887028581420319</t>
        </is>
      </c>
      <c r="B1221" s="3">
        <v>46301.19652777778</v>
      </c>
      <c r="C1221" t="inlineStr">
        <is>
          <t>scenesbl77</t>
        </is>
      </c>
      <c r="D1221" s="4">
        <v>46303</v>
      </c>
      <c r="E1221" s="3">
        <v>46303.437210648146</v>
      </c>
      <c r="F1221" s="2" t="str">
        <f>=HYPERLINK("https://www.tiktok.com/@scenesbl77/video/7690887028581420319", "https://www.tiktok.com/@scenesbl77/video/7690887028581420319")</f>
        <v>https://www.tiktok.com/@scenesbl77/video/7690887028581420319</v>
      </c>
      <c r="G1221">
        <v>156</v>
      </c>
      <c r="H1221">
        <v>0</v>
      </c>
      <c r="I1221">
        <v>0</v>
      </c>
      <c r="J1221">
        <v>1</v>
      </c>
      <c r="K1221">
        <v>0</v>
      </c>
      <c r="L1221" t="inlineStr">
        <is>
          <t>short-drama</t>
        </is>
      </c>
      <c r="M1221" t="inlineStr">
        <is>
          <t>complete</t>
        </is>
      </c>
      <c r="N1221"/>
      <c r="O1221" t="inlineStr">
        <is>
          <t>SDRUN-20261008-102852</t>
        </is>
      </c>
      <c r="P1221" s="3">
        <v>46303.546585648146</v>
      </c>
      <c r="Q1221" t="inlineStr">
        <is>
          <t>SR-001366</t>
        </is>
      </c>
      <c r="R1221" t="inlineStr">
        <is>
          <t>scenesbl77</t>
        </is>
      </c>
      <c r="S1221" t="inlineStr">
        <is>
          <t>Altarboy — EP5 Caught listening to a scandalous confession, he is ordered to reveal his own sins next. 🌟 Continue the story here 👉 Find the full series on “ReelShort” 🔍 Look up “4676159” ✨ #BLDrama #ReelShort #DramaSeries</t>
        </is>
      </c>
    </row>
    <row r="1222" ht="25.5" customHeight="1">
      <c r="A1222" t="inlineStr">
        <is>
          <t>7691224823543909646</t>
        </is>
      </c>
      <c r="B1222" s="3">
        <v>46301.208333333336</v>
      </c>
      <c r="C1222" t="inlineStr">
        <is>
          <t>amariari11</t>
        </is>
      </c>
      <c r="D1222" s="4">
        <v>46303</v>
      </c>
      <c r="E1222" s="3">
        <v>46303.437210648146</v>
      </c>
      <c r="F1222" s="2" t="str">
        <f>=HYPERLINK("https://www.tiktok.com/@amariari11/video/7691224823543909646", "https://www.tiktok.com/@amariari11/video/7691224823543909646")</f>
        <v>https://www.tiktok.com/@amariari11/video/7691224823543909646</v>
      </c>
      <c r="G1222">
        <v>49</v>
      </c>
      <c r="H1222">
        <v>2</v>
      </c>
      <c r="I1222">
        <v>0</v>
      </c>
      <c r="J1222">
        <v>0</v>
      </c>
      <c r="K1222">
        <v>0</v>
      </c>
      <c r="L1222" t="inlineStr">
        <is>
          <t>short-drama</t>
        </is>
      </c>
      <c r="M1222" t="inlineStr">
        <is>
          <t>complete</t>
        </is>
      </c>
      <c r="N1222"/>
      <c r="O1222" t="inlineStr">
        <is>
          <t>SDRUN-20261008-102852</t>
        </is>
      </c>
      <c r="P1222" s="3">
        <v>46303.546585648146</v>
      </c>
      <c r="Q1222" t="inlineStr">
        <is>
          <t>SR-001261</t>
        </is>
      </c>
      <c r="R1222"/>
      <c r="S1222" t="inlineStr">
        <is>
          <t>At the Mercy of My Vampire Ex Another vampire threatens Chloe, and her protector makes it clear she won’t face him alone. ⚔️ ✨ Download ReelShort. Copy code 4965890 and search it. #ProtectiveVampire #DangerousRival #VampireDrama #ShortDrama</t>
        </is>
      </c>
    </row>
    <row r="1223" ht="25.5" customHeight="1">
      <c r="A1223" t="inlineStr">
        <is>
          <t>7691208707018902797</t>
        </is>
      </c>
      <c r="B1223" s="3">
        <v>46301.23888888889</v>
      </c>
      <c r="C1223" t="inlineStr">
        <is>
          <t>ngphnggiang40</t>
        </is>
      </c>
      <c r="D1223" s="4">
        <v>46303</v>
      </c>
      <c r="E1223" s="3">
        <v>46303.437210648146</v>
      </c>
      <c r="F1223" s="2" t="str">
        <f>=HYPERLINK("https://www.tiktok.com/@ngphnggiang40/video/7691208707018902797", "https://www.tiktok.com/@ngphnggiang40/video/7691208707018902797")</f>
        <v>https://www.tiktok.com/@ngphnggiang40/video/7691208707018902797</v>
      </c>
      <c r="G1223">
        <v>574</v>
      </c>
      <c r="H1223">
        <v>9</v>
      </c>
      <c r="I1223">
        <v>2</v>
      </c>
      <c r="J1223">
        <v>2</v>
      </c>
      <c r="K1223">
        <v>0</v>
      </c>
      <c r="L1223" t="inlineStr">
        <is>
          <t>short-drama</t>
        </is>
      </c>
      <c r="M1223" t="inlineStr">
        <is>
          <t>complete</t>
        </is>
      </c>
      <c r="N1223"/>
      <c r="O1223" t="inlineStr">
        <is>
          <t>SDRUN-20261008-102852</t>
        </is>
      </c>
      <c r="P1223" s="3">
        <v>46303.546585648146</v>
      </c>
      <c r="Q1223" t="inlineStr">
        <is>
          <t>SR-001047</t>
        </is>
      </c>
      <c r="R1223" t="inlineStr">
        <is>
          <t>VoidFaic</t>
        </is>
      </c>
      <c r="S1223" t="inlineStr">
        <is>
          <t>Part 3 | The Blacksmith Is Thor's Son Mocked as a magicless commoner, Kane triggers golden lightning beyond the Thunderwell's scale—yet nobles still try to erase his result. ✨ Download the ReelShort app. 👉 Copy the code [4929486] and search it. #Drama #AIDrama #ShortDrama #BlacksmithDrama #ThunderGod</t>
        </is>
      </c>
    </row>
    <row r="1224" ht="25.5" customHeight="1">
      <c r="A1224" t="inlineStr">
        <is>
          <t>7691165674449800461</t>
        </is>
      </c>
      <c r="B1224" s="3">
        <v>46301.24236111111</v>
      </c>
      <c r="C1224" t="inlineStr">
        <is>
          <t>nobleltcpnj</t>
        </is>
      </c>
      <c r="D1224" s="4">
        <v>46303</v>
      </c>
      <c r="E1224" s="3">
        <v>46303.437210648146</v>
      </c>
      <c r="F1224" s="2" t="str">
        <f>=HYPERLINK("https://www.tiktok.com/@nobleltcpnj/video/7691165674449800461", "https://www.tiktok.com/@nobleltcpnj/video/7691165674449800461")</f>
        <v>https://www.tiktok.com/@nobleltcpnj/video/7691165674449800461</v>
      </c>
      <c r="G1224">
        <v>435</v>
      </c>
      <c r="H1224">
        <v>6</v>
      </c>
      <c r="I1224">
        <v>0</v>
      </c>
      <c r="J1224">
        <v>1</v>
      </c>
      <c r="K1224">
        <v>0</v>
      </c>
      <c r="L1224" t="inlineStr">
        <is>
          <t>short-drama</t>
        </is>
      </c>
      <c r="M1224" t="inlineStr">
        <is>
          <t>complete</t>
        </is>
      </c>
      <c r="N1224"/>
      <c r="O1224" t="inlineStr">
        <is>
          <t>SDRUN-20261008-102852</t>
        </is>
      </c>
      <c r="P1224" s="3">
        <v>46303.546585648146</v>
      </c>
      <c r="Q1224" t="inlineStr">
        <is>
          <t>SR-001128</t>
        </is>
      </c>
      <c r="R1224" t="inlineStr">
        <is>
          <t>Mouse glue trap</t>
        </is>
      </c>
      <c r="S1224" t="inlineStr">
        <is>
          <t>Part 3 | My Wolf Chose Her but the Alpha King Chose Me Dumped in the worst counting house, Elena turns mockery into a trade victory that finally puts her name above her sister's. ✨ Download the ReelShort app. 👉 Copy the code [4963579] and search it. #Drama #ShortDrama #Rebirth #FemaleLead #Comeback</t>
        </is>
      </c>
    </row>
    <row r="1225" ht="25.5" customHeight="1">
      <c r="A1225" t="inlineStr">
        <is>
          <t>7691161313438993695</t>
        </is>
      </c>
      <c r="B1225" s="3">
        <v>46301.26111111111</v>
      </c>
      <c r="C1225" t="inlineStr">
        <is>
          <t>qqfqvkxrybkjkjnp20</t>
        </is>
      </c>
      <c r="D1225" s="4">
        <v>46303</v>
      </c>
      <c r="E1225" s="3">
        <v>46303.437210648146</v>
      </c>
      <c r="F1225" s="2" t="str">
        <f>=HYPERLINK("https://www.tiktok.com/@qqfqvkxrybkjkjnp20/video/7691161313438993695", "https://www.tiktok.com/@qqfqvkxrybkjkjnp20/video/7691161313438993695")</f>
        <v>https://www.tiktok.com/@qqfqvkxrybkjkjnp20/video/7691161313438993695</v>
      </c>
      <c r="G1225">
        <v>123</v>
      </c>
      <c r="H1225">
        <v>0</v>
      </c>
      <c r="I1225">
        <v>0</v>
      </c>
      <c r="J1225">
        <v>0</v>
      </c>
      <c r="K1225">
        <v>0</v>
      </c>
      <c r="L1225" t="inlineStr">
        <is>
          <t>short-drama</t>
        </is>
      </c>
      <c r="M1225" t="inlineStr">
        <is>
          <t>complete</t>
        </is>
      </c>
      <c r="N1225"/>
      <c r="O1225" t="inlineStr">
        <is>
          <t>SDRUN-20261008-102852</t>
        </is>
      </c>
      <c r="P1225" s="3">
        <v>46303.546585648146</v>
      </c>
      <c r="Q1225" t="inlineStr">
        <is>
          <t>SR-001152</t>
        </is>
      </c>
      <c r="R1225" t="inlineStr">
        <is>
          <t>Velvet Temptations</t>
        </is>
      </c>
      <c r="S1225" t="inlineStr">
        <is>
          <t>Part 3 | The Cat Exposes the Poisoner（The Cat Spills The Whole Mansion Spoils Me） New tests overturn Noble's diagnosis, and the furious cat points straight at the woman who switched his food. ✨ Download the ReelShort app. 👉 Copy the code [4963852] and search it. #Drama #ShortDrama #CatDrama #FamilySecrets #RevengeDrama</t>
        </is>
      </c>
    </row>
    <row r="1226" ht="25.5" customHeight="1">
      <c r="A1226" t="inlineStr">
        <is>
          <t>7691234399261609229</t>
        </is>
      </c>
      <c r="B1226" s="3">
        <v>46301.26736111111</v>
      </c>
      <c r="C1226" t="inlineStr">
        <is>
          <t>gaylenepowers350</t>
        </is>
      </c>
      <c r="D1226" s="4">
        <v>46303</v>
      </c>
      <c r="E1226" s="3">
        <v>46303.437210648146</v>
      </c>
      <c r="F1226" s="2" t="str">
        <f>=HYPERLINK("https://www.tiktok.com/@gaylenepowers350/video/7691234399261609229", "https://www.tiktok.com/@gaylenepowers350/video/7691234399261609229")</f>
        <v>https://www.tiktok.com/@gaylenepowers350/video/7691234399261609229</v>
      </c>
      <c r="G1226">
        <v>202</v>
      </c>
      <c r="H1226">
        <v>7</v>
      </c>
      <c r="I1226">
        <v>1</v>
      </c>
      <c r="J1226">
        <v>1</v>
      </c>
      <c r="K1226">
        <v>0</v>
      </c>
      <c r="L1226" t="inlineStr">
        <is>
          <t>short-drama</t>
        </is>
      </c>
      <c r="M1226" t="inlineStr">
        <is>
          <t>complete</t>
        </is>
      </c>
      <c r="N1226"/>
      <c r="O1226" t="inlineStr">
        <is>
          <t>SDRUN-20261008-102852</t>
        </is>
      </c>
      <c r="P1226" s="3">
        <v>46303.546585648146</v>
      </c>
      <c r="Q1226" t="inlineStr">
        <is>
          <t>SR-001074</t>
        </is>
      </c>
      <c r="R1226"/>
      <c r="S1226" t="inlineStr">
        <is>
          <t>Don't Call Me Aunt Her husband notices their old connection—and decides to put them both to the test. 👀 ✨ Download ReelShort. Copy code 4965575 and search it. #SuspiciousHusband #LoveTriangle #ForbiddenLove #ShortDrama</t>
        </is>
      </c>
    </row>
    <row r="1227" ht="25.5" customHeight="1">
      <c r="A1227" t="inlineStr">
        <is>
          <t>7691254066978016525</t>
        </is>
      </c>
      <c r="B1227" s="3">
        <v>46301.27847222222</v>
      </c>
      <c r="C1227" t="inlineStr">
        <is>
          <t>dramadetour0</t>
        </is>
      </c>
      <c r="D1227" s="4">
        <v>46303</v>
      </c>
      <c r="E1227" s="3">
        <v>46303.437210648146</v>
      </c>
      <c r="F1227" s="2" t="str">
        <f>=HYPERLINK("https://www.tiktok.com/@dramadetour0/video/7691254066978016525", "https://www.tiktok.com/@dramadetour0/video/7691254066978016525")</f>
        <v>https://www.tiktok.com/@dramadetour0/video/7691254066978016525</v>
      </c>
      <c r="G1227">
        <v>526</v>
      </c>
      <c r="H1227">
        <v>23</v>
      </c>
      <c r="I1227">
        <v>0</v>
      </c>
      <c r="J1227">
        <v>7</v>
      </c>
      <c r="K1227">
        <v>1</v>
      </c>
      <c r="L1227" t="inlineStr">
        <is>
          <t>short-drama</t>
        </is>
      </c>
      <c r="M1227" t="inlineStr">
        <is>
          <t>complete</t>
        </is>
      </c>
      <c r="N1227"/>
      <c r="O1227" t="inlineStr">
        <is>
          <t>SDRUN-20261008-102852</t>
        </is>
      </c>
      <c r="P1227" s="3">
        <v>46303.546585648146</v>
      </c>
      <c r="Q1227" t="inlineStr">
        <is>
          <t>SR-000980</t>
        </is>
      </c>
      <c r="R1227" t="inlineStr">
        <is>
          <t>dramadetour0</t>
        </is>
      </c>
      <c r="S1227" t="inlineStr">
        <is>
          <t>Cursed Alpha’s Fated Luna — She walks into the wrong bedroom. His grandmother walks in demanding a great-grandpup. 🎬 Full episode link in bio 🔎 Or search for 4978122 in the ReelShort app. #drama #shortdrama #dramaseries #Werewolf #alpha</t>
        </is>
      </c>
    </row>
    <row r="1228" ht="25.5" customHeight="1">
      <c r="A1228" t="inlineStr">
        <is>
          <t>7691173757188082974</t>
        </is>
      </c>
      <c r="B1228" s="3">
        <v>46301.302083333336</v>
      </c>
      <c r="C1228" t="inlineStr">
        <is>
          <t>jolienqaq</t>
        </is>
      </c>
      <c r="D1228" s="4">
        <v>46303</v>
      </c>
      <c r="E1228" s="3">
        <v>46303.437210648146</v>
      </c>
      <c r="F1228" s="2" t="str">
        <f>=HYPERLINK("https://www.tiktok.com/@jolienqaq/video/7691173757188082974", "https://www.tiktok.com/@jolienqaq/video/7691173757188082974")</f>
        <v>https://www.tiktok.com/@jolienqaq/video/7691173757188082974</v>
      </c>
      <c r="G1228">
        <v>369</v>
      </c>
      <c r="H1228">
        <v>19</v>
      </c>
      <c r="I1228">
        <v>0</v>
      </c>
      <c r="J1228">
        <v>2</v>
      </c>
      <c r="K1228">
        <v>0</v>
      </c>
      <c r="L1228" t="inlineStr">
        <is>
          <t>short-drama</t>
        </is>
      </c>
      <c r="M1228" t="inlineStr">
        <is>
          <t>complete</t>
        </is>
      </c>
      <c r="N1228"/>
      <c r="O1228" t="inlineStr">
        <is>
          <t>SDRUN-20261008-102852</t>
        </is>
      </c>
      <c r="P1228" s="3">
        <v>46303.546585648146</v>
      </c>
      <c r="Q1228" t="inlineStr">
        <is>
          <t>SR-000904</t>
        </is>
      </c>
      <c r="R1228" t="inlineStr">
        <is>
          <t>jolienqaq</t>
        </is>
      </c>
      <c r="S1228" t="inlineStr">
        <is>
          <t>Part 3 | Paladin Betrays God for the Wolf The paladin binds his life to the wolf’s and draws his sword for him. 🌙 Full series link in bio. ✨ Download the ReelShort app. 👉 Copy the code 4930844 and search it. #PaladinBetraysGodForTheWolf #BLDrama #WerewolfRomance #ReelShort</t>
        </is>
      </c>
    </row>
    <row r="1229" ht="25.5" customHeight="1">
      <c r="A1229" t="inlineStr">
        <is>
          <t>7691203603570183437</t>
        </is>
      </c>
      <c r="B1229" s="3">
        <v>46301.308333333334</v>
      </c>
      <c r="C1229" t="inlineStr">
        <is>
          <t>mochiclips55</t>
        </is>
      </c>
      <c r="D1229" s="4">
        <v>46303</v>
      </c>
      <c r="E1229" s="3">
        <v>46303.437210648146</v>
      </c>
      <c r="F1229" s="2" t="str">
        <f>=HYPERLINK("https://www.tiktok.com/@mochiclips55/video/7691203603570183437", "https://www.tiktok.com/@mochiclips55/video/7691203603570183437")</f>
        <v>https://www.tiktok.com/@mochiclips55/video/7691203603570183437</v>
      </c>
      <c r="G1229">
        <v>75</v>
      </c>
      <c r="H1229">
        <v>4</v>
      </c>
      <c r="I1229">
        <v>0</v>
      </c>
      <c r="J1229">
        <v>1</v>
      </c>
      <c r="K1229">
        <v>0</v>
      </c>
      <c r="L1229" t="inlineStr">
        <is>
          <t>short-drama</t>
        </is>
      </c>
      <c r="M1229" t="inlineStr">
        <is>
          <t>complete</t>
        </is>
      </c>
      <c r="N1229"/>
      <c r="O1229" t="inlineStr">
        <is>
          <t>SDRUN-20261008-102852</t>
        </is>
      </c>
      <c r="P1229" s="3">
        <v>46303.546585648146</v>
      </c>
      <c r="Q1229" t="inlineStr">
        <is>
          <t>SR-001412</t>
        </is>
      </c>
      <c r="R1229" t="inlineStr">
        <is>
          <t>mochiclips55</t>
        </is>
      </c>
      <c r="S1229" t="inlineStr">
        <is>
          <t>The Stepbrother I Hate to Love — EP6 This is where the real trouble begins. 🌟 Continue the story here 👉 Find the full series on “ReelShort” 🔍 Look up “4676151” ✨ #ReelShort #ShortDrama #StepbrotherIHatetoLove #HockeyRomance</t>
        </is>
      </c>
    </row>
    <row r="1230" ht="25.5" customHeight="1">
      <c r="A1230" t="inlineStr">
        <is>
          <t>7690836838554144014</t>
        </is>
      </c>
      <c r="B1230" s="3">
        <v>46301.319444444445</v>
      </c>
      <c r="C1230" t="inlineStr">
        <is>
          <t>dramaexpedition</t>
        </is>
      </c>
      <c r="D1230" s="4">
        <v>46303</v>
      </c>
      <c r="E1230" s="3">
        <v>46303.437210648146</v>
      </c>
      <c r="F1230" s="2" t="str">
        <f>=HYPERLINK("https://www.tiktok.com/@dramaexpedition/video/7690836838554144014", "https://www.tiktok.com/@dramaexpedition/video/7690836838554144014")</f>
        <v>https://www.tiktok.com/@dramaexpedition/video/7690836838554144014</v>
      </c>
      <c r="G1230">
        <v>341</v>
      </c>
      <c r="H1230">
        <v>10</v>
      </c>
      <c r="I1230">
        <v>0</v>
      </c>
      <c r="J1230">
        <v>2</v>
      </c>
      <c r="K1230">
        <v>0</v>
      </c>
      <c r="L1230" t="inlineStr">
        <is>
          <t>short-drama</t>
        </is>
      </c>
      <c r="M1230" t="inlineStr">
        <is>
          <t>complete</t>
        </is>
      </c>
      <c r="N1230"/>
      <c r="O1230" t="inlineStr">
        <is>
          <t>SDRUN-20261008-102852</t>
        </is>
      </c>
      <c r="P1230" s="3">
        <v>46303.546585648146</v>
      </c>
      <c r="Q1230" t="inlineStr">
        <is>
          <t>SR-000860</t>
        </is>
      </c>
      <c r="R1230" t="inlineStr">
        <is>
          <t>dramaexpedition</t>
        </is>
      </c>
      <c r="S1230" t="inlineStr">
        <is>
          <t>part 3 | The Unbreakables: Super Son Returns Someone searches for Kit Unbreakable and questions what is being hidden. Watch on ReelShort. Search code 4935426. https://reelslink.com/cps/TH3xVj #drama #shortdrama #aidrama #actiondrama #fyp</t>
        </is>
      </c>
    </row>
    <row r="1231" ht="25.5" customHeight="1">
      <c r="A1231" t="inlineStr">
        <is>
          <t>7691254245147888910</t>
        </is>
      </c>
      <c r="B1231" s="3">
        <v>46301.32083333333</v>
      </c>
      <c r="C1231" t="inlineStr">
        <is>
          <t>apdt6w97o2pk</t>
        </is>
      </c>
      <c r="D1231" s="4">
        <v>46303</v>
      </c>
      <c r="E1231" s="3">
        <v>46303.773518518516</v>
      </c>
      <c r="F1231" s="2" t="str">
        <f>=HYPERLINK("https://www.tiktok.com/@apdt6w97o2pk/video/7691254245147888910", "https://www.tiktok.com/@apdt6w97o2pk/video/7691254245147888910")</f>
        <v>https://www.tiktok.com/@apdt6w97o2pk/video/7691254245147888910</v>
      </c>
      <c r="G1231">
        <v>163</v>
      </c>
      <c r="H1231">
        <v>1</v>
      </c>
      <c r="I1231">
        <v>0</v>
      </c>
      <c r="J1231">
        <v>1</v>
      </c>
      <c r="K1231">
        <v>0</v>
      </c>
      <c r="L1231" t="inlineStr">
        <is>
          <t>short-drama</t>
        </is>
      </c>
      <c r="M1231" t="inlineStr">
        <is>
          <t>complete</t>
        </is>
      </c>
      <c r="N1231"/>
      <c r="O1231" t="inlineStr">
        <is>
          <t>e8723e7c-3d74-4646-9e84-53ccfd1ab294</t>
        </is>
      </c>
      <c r="P1231" s="3">
        <v>46303.775625</v>
      </c>
      <c r="Q1231" t="inlineStr">
        <is>
          <t>SR-001200</t>
        </is>
      </c>
      <c r="R1231"/>
      <c r="S1231" t="inlineStr">
        <is>
          <t>The Alpha Who Let His Luna Die Two women need saving. The Alpha has to make his choice at last. ⚖️ ✨ Download ReelShort. Copy code 4965350 and search it. #ImpossibleChoice #LunaFate #WerewolfRomance #ShortDrama</t>
        </is>
      </c>
    </row>
    <row r="1232" ht="25.5" customHeight="1">
      <c r="A1232" t="inlineStr">
        <is>
          <t>7690877829315185934</t>
        </is>
      </c>
      <c r="B1232" s="3">
        <v>46301.32986111111</v>
      </c>
      <c r="C1232" t="inlineStr">
        <is>
          <t>sofiblmoments</t>
        </is>
      </c>
      <c r="D1232" s="4">
        <v>46303</v>
      </c>
      <c r="E1232" s="3">
        <v>46303.437210648146</v>
      </c>
      <c r="F1232" s="2" t="str">
        <f>=HYPERLINK("https://www.tiktok.com/@sofiblmoments/video/7690877829315185934", "https://www.tiktok.com/@sofiblmoments/video/7690877829315185934")</f>
        <v>https://www.tiktok.com/@sofiblmoments/video/7690877829315185934</v>
      </c>
      <c r="G1232">
        <v>72</v>
      </c>
      <c r="H1232">
        <v>1</v>
      </c>
      <c r="I1232">
        <v>0</v>
      </c>
      <c r="J1232">
        <v>0</v>
      </c>
      <c r="K1232">
        <v>0</v>
      </c>
      <c r="L1232" t="inlineStr">
        <is>
          <t>short-drama</t>
        </is>
      </c>
      <c r="M1232" t="inlineStr">
        <is>
          <t>complete</t>
        </is>
      </c>
      <c r="N1232"/>
      <c r="O1232" t="inlineStr">
        <is>
          <t>SDRUN-20261008-102852</t>
        </is>
      </c>
      <c r="P1232" s="3">
        <v>46303.546585648146</v>
      </c>
      <c r="Q1232" t="inlineStr">
        <is>
          <t>SR-001490</t>
        </is>
      </c>
      <c r="R1232" t="inlineStr">
        <is>
          <t>sofiblmoments</t>
        </is>
      </c>
      <c r="S1232" t="inlineStr">
        <is>
          <t>Never Fall Alone — EP6 At the championship, Maddox must choose between hiding his love and finally standing beside Teo. 🌟 Continue the story here 👉 Find the full series on “ReelShort” 🔍 Search “Never Fall Alone” ✨ #BLDrama #ReelShort #DramaSeries</t>
        </is>
      </c>
    </row>
    <row r="1233" ht="25.5" customHeight="1">
      <c r="A1233" t="inlineStr">
        <is>
          <t>7691227800145005838</t>
        </is>
      </c>
      <c r="B1233" s="3">
        <v>46301.33263888889</v>
      </c>
      <c r="C1233" t="inlineStr">
        <is>
          <t>dramavault163</t>
        </is>
      </c>
      <c r="D1233" s="4">
        <v>46303</v>
      </c>
      <c r="E1233" s="3">
        <v>46303.437210648146</v>
      </c>
      <c r="F1233" s="2" t="str">
        <f>=HYPERLINK("https://www.tiktok.com/@dramavault163/video/7691227800145005838", "https://www.tiktok.com/@dramavault163/video/7691227800145005838")</f>
        <v>https://www.tiktok.com/@dramavault163/video/7691227800145005838</v>
      </c>
      <c r="G1233">
        <v>600</v>
      </c>
      <c r="H1233">
        <v>13</v>
      </c>
      <c r="I1233">
        <v>0</v>
      </c>
      <c r="J1233">
        <v>3</v>
      </c>
      <c r="K1233">
        <v>0</v>
      </c>
      <c r="L1233" t="inlineStr">
        <is>
          <t>short-drama</t>
        </is>
      </c>
      <c r="M1233" t="inlineStr">
        <is>
          <t>complete</t>
        </is>
      </c>
      <c r="N1233"/>
      <c r="O1233" t="inlineStr">
        <is>
          <t>SDRUN-20261008-102852</t>
        </is>
      </c>
      <c r="P1233" s="3">
        <v>46303.546585648146</v>
      </c>
      <c r="Q1233" t="inlineStr">
        <is>
          <t>SR-001343</t>
        </is>
      </c>
      <c r="R1233" t="inlineStr">
        <is>
          <t>dramavault163</t>
        </is>
      </c>
      <c r="S1233" t="inlineStr">
        <is>
          <t>Forward, Without Him — EP3 Her boyfriend and best friend planned the betrayal together. 🥀 🌟 Continue the story here 👉 Find the full series on “ReelShort” 🔍 Look up “4982348” ✨ #ReelShort #ShortDrama #ForwardWithoutHim #BetrayalDrama #SecondChance</t>
        </is>
      </c>
    </row>
    <row r="1234" ht="25.5" customHeight="1">
      <c r="A1234" t="inlineStr">
        <is>
          <t>7691207279768505630</t>
        </is>
      </c>
      <c r="B1234" s="3">
        <v>46301.36111111111</v>
      </c>
      <c r="C1234" t="inlineStr">
        <is>
          <t>hcngsn5459</t>
        </is>
      </c>
      <c r="D1234" s="4">
        <v>46303</v>
      </c>
      <c r="E1234" s="3">
        <v>46303.437210648146</v>
      </c>
      <c r="F1234" s="2" t="str">
        <f>=HYPERLINK("https://www.tiktok.com/@hcngsn5459/video/7691207279768505630", "https://www.tiktok.com/@hcngsn5459/video/7691207279768505630")</f>
        <v>https://www.tiktok.com/@hcngsn5459/video/7691207279768505630</v>
      </c>
      <c r="G1234">
        <v>149</v>
      </c>
      <c r="H1234">
        <v>0</v>
      </c>
      <c r="I1234">
        <v>0</v>
      </c>
      <c r="J1234">
        <v>1</v>
      </c>
      <c r="K1234">
        <v>0</v>
      </c>
      <c r="L1234" t="inlineStr">
        <is>
          <t>short-drama</t>
        </is>
      </c>
      <c r="M1234" t="inlineStr">
        <is>
          <t>complete</t>
        </is>
      </c>
      <c r="N1234"/>
      <c r="O1234" t="inlineStr">
        <is>
          <t>SDRUN-20261008-102852</t>
        </is>
      </c>
      <c r="P1234" s="3">
        <v>46303.546585648146</v>
      </c>
      <c r="Q1234" t="inlineStr">
        <is>
          <t>SR-001105</t>
        </is>
      </c>
      <c r="R1234"/>
      <c r="S1234" t="inlineStr">
        <is>
          <t>Savage Prescription Dante buys her husband’s gambling debt, then gives Clara one choice: become the mob boss’s personal doctor or watch Arthur pay. ✨ Download ReelShort and search [4959153] for this drama. #Drama #ShortDrama #ReelShort #MedicalDrama #MafiaRomance</t>
        </is>
      </c>
    </row>
    <row r="1235" ht="25.5" customHeight="1">
      <c r="A1235" t="inlineStr">
        <is>
          <t>7691146233460559134</t>
        </is>
      </c>
      <c r="B1235" s="3">
        <v>46301.361805555556</v>
      </c>
      <c r="C1235" t="inlineStr">
        <is>
          <t>magnoliaisabella64</t>
        </is>
      </c>
      <c r="D1235" s="4">
        <v>46303</v>
      </c>
      <c r="E1235" s="3">
        <v>46303.437210648146</v>
      </c>
      <c r="F1235" s="2" t="str">
        <f>=HYPERLINK("https://www.tiktok.com/@magnoliaisabella64/video/7691146233460559134", "https://www.tiktok.com/@magnoliaisabella64/video/7691146233460559134")</f>
        <v>https://www.tiktok.com/@magnoliaisabella64/video/7691146233460559134</v>
      </c>
      <c r="G1235">
        <v>1078</v>
      </c>
      <c r="H1235">
        <v>59</v>
      </c>
      <c r="I1235">
        <v>0</v>
      </c>
      <c r="J1235">
        <v>26</v>
      </c>
      <c r="K1235">
        <v>1</v>
      </c>
      <c r="L1235" t="inlineStr">
        <is>
          <t>short-drama</t>
        </is>
      </c>
      <c r="M1235" t="inlineStr">
        <is>
          <t>complete</t>
        </is>
      </c>
      <c r="N1235"/>
      <c r="O1235" t="inlineStr">
        <is>
          <t>SDRUN-20261008-102852</t>
        </is>
      </c>
      <c r="P1235" s="3">
        <v>46303.546585648146</v>
      </c>
      <c r="Q1235" t="inlineStr">
        <is>
          <t>SR-001176</t>
        </is>
      </c>
      <c r="R1235" t="inlineStr">
        <is>
          <t>Pretty Boy Problems</t>
        </is>
      </c>
      <c r="S1235" t="inlineStr">
        <is>
          <t>Part 3 | My Contract Husband is Hades Hades asks for a love reading, catches his bride lying about her wife, and leaves one warning: don't lock the door tonight. ✨ Download the ReelShort app. 👉 Copy the code [4963704] and search it. #Drama #ShortDrama #FantasyRomance #Hades #ForbiddenLove</t>
        </is>
      </c>
    </row>
    <row r="1236" ht="25.5" customHeight="1">
      <c r="A1236" t="inlineStr">
        <is>
          <t>7691168992496454943</t>
        </is>
      </c>
      <c r="B1236" s="3">
        <v>46301.381944444445</v>
      </c>
      <c r="C1236" t="inlineStr">
        <is>
          <t>felicitypatterson67</t>
        </is>
      </c>
      <c r="D1236" s="4">
        <v>46303</v>
      </c>
      <c r="E1236" s="3">
        <v>46303.437210648146</v>
      </c>
      <c r="F1236" s="2" t="str">
        <f>=HYPERLINK("https://www.tiktok.com/@felicitypatterson67/video/7691168992496454943", "https://www.tiktok.com/@felicitypatterson67/video/7691168992496454943")</f>
        <v>https://www.tiktok.com/@felicitypatterson67/video/7691168992496454943</v>
      </c>
      <c r="G1236">
        <v>143</v>
      </c>
      <c r="H1236">
        <v>2</v>
      </c>
      <c r="I1236">
        <v>0</v>
      </c>
      <c r="J1236">
        <v>0</v>
      </c>
      <c r="K1236">
        <v>0</v>
      </c>
      <c r="L1236" t="inlineStr">
        <is>
          <t>short-drama</t>
        </is>
      </c>
      <c r="M1236" t="inlineStr">
        <is>
          <t>complete</t>
        </is>
      </c>
      <c r="N1236"/>
      <c r="O1236" t="inlineStr">
        <is>
          <t>SDRUN-20261008-102852</t>
        </is>
      </c>
      <c r="P1236" s="3">
        <v>46303.546585648146</v>
      </c>
      <c r="Q1236" t="inlineStr">
        <is>
          <t>SR-001226</t>
        </is>
      </c>
      <c r="R1236"/>
      <c r="S1236" t="inlineStr">
        <is>
          <t>The Cat Spills.The Whole Mansion Spoils Me The lab clears Alice, and Noble’s testimony points straight at the fiancée who changed his food. 🔎 Copy [4958035] and search for it in ReelShort. #Drama #ShortDrama #ReelShort #CatRescue #Betrayal</t>
        </is>
      </c>
    </row>
    <row r="1237" ht="25.5" customHeight="1">
      <c r="A1237" t="inlineStr">
        <is>
          <t>7691212344596139277</t>
        </is>
      </c>
      <c r="B1237" s="3">
        <v>46301.40138888889</v>
      </c>
      <c r="C1237" t="inlineStr">
        <is>
          <t>lthung263</t>
        </is>
      </c>
      <c r="D1237" s="4">
        <v>46303</v>
      </c>
      <c r="E1237" s="3">
        <v>46303.437210648146</v>
      </c>
      <c r="F1237" s="2" t="str">
        <f>=HYPERLINK("https://www.tiktok.com/@lthung263/video/7691212344596139277", "https://www.tiktok.com/@lthung263/video/7691212344596139277")</f>
        <v>https://www.tiktok.com/@lthung263/video/7691212344596139277</v>
      </c>
      <c r="G1237">
        <v>205</v>
      </c>
      <c r="H1237">
        <v>12</v>
      </c>
      <c r="I1237">
        <v>0</v>
      </c>
      <c r="J1237">
        <v>4</v>
      </c>
      <c r="K1237">
        <v>0</v>
      </c>
      <c r="L1237" t="inlineStr">
        <is>
          <t>short-drama</t>
        </is>
      </c>
      <c r="M1237" t="inlineStr">
        <is>
          <t>complete</t>
        </is>
      </c>
      <c r="N1237"/>
      <c r="O1237" t="inlineStr">
        <is>
          <t>SDRUN-20261008-102852</t>
        </is>
      </c>
      <c r="P1237" s="3">
        <v>46303.546585648146</v>
      </c>
      <c r="Q1237" t="inlineStr">
        <is>
          <t>SR-001005</t>
        </is>
      </c>
      <c r="R1237" t="inlineStr">
        <is>
          <t>Flexlthung</t>
        </is>
      </c>
      <c r="S1237" t="inlineStr">
        <is>
          <t>Part 3 | Ex Locked Me in an Asylum, Then Went Mad When I Married His Enemy — The Alpha Prince Bought Her Freedom Ava is kidnapped and sold at an underground auction until the southern Alpha Prince bids every life in the room to claim her. ✨ Download the DramaBox app. 👉 Copy the code [vqc94] and search it. #Drama #AIDrama #ShortDrama #WerewolfRomance #SecondChance</t>
        </is>
      </c>
    </row>
    <row r="1238" ht="25.5" customHeight="1">
      <c r="A1238" t="inlineStr">
        <is>
          <t>7690852817543646494</t>
        </is>
      </c>
      <c r="B1238" s="3">
        <v>46301.41111111111</v>
      </c>
      <c r="C1238" t="inlineStr">
        <is>
          <t>hnlinhthng9678</t>
        </is>
      </c>
      <c r="D1238" s="4">
        <v>46303</v>
      </c>
      <c r="E1238" s="3">
        <v>46303.437210648146</v>
      </c>
      <c r="F1238" s="2" t="str">
        <f>=HYPERLINK("https://www.tiktok.com/@hnlinhthng9678/video/7690852817543646494", "https://www.tiktok.com/@hnlinhthng9678/video/7690852817543646494")</f>
        <v>https://www.tiktok.com/@hnlinhthng9678/video/7690852817543646494</v>
      </c>
      <c r="G1238">
        <v>282</v>
      </c>
      <c r="H1238">
        <v>1</v>
      </c>
      <c r="I1238">
        <v>0</v>
      </c>
      <c r="J1238">
        <v>0</v>
      </c>
      <c r="K1238">
        <v>0</v>
      </c>
      <c r="L1238" t="inlineStr">
        <is>
          <t>short-drama</t>
        </is>
      </c>
      <c r="M1238" t="inlineStr">
        <is>
          <t>complete</t>
        </is>
      </c>
      <c r="N1238"/>
      <c r="O1238" t="inlineStr">
        <is>
          <t>SDRUN-20261008-102852</t>
        </is>
      </c>
      <c r="P1238" s="3">
        <v>46303.546585648146</v>
      </c>
      <c r="Q1238" t="inlineStr">
        <is>
          <t>SR-001388</t>
        </is>
      </c>
      <c r="R1238" t="inlineStr">
        <is>
          <t>NeonHlin</t>
        </is>
      </c>
      <c r="S1238" t="inlineStr">
        <is>
          <t>The Alpha and His Nanny Luna — EP3 The ruthless Alpha watches the new nanny protect his daughter with a strength no ordinary human should have. 🌟 Continue the story here 👉 Find the full series on “ReelShort” 🔍 Look up “4802561” ✨ #ShortDrama #ReelShort #DramaSeries</t>
        </is>
      </c>
    </row>
    <row r="1239" ht="25.5" customHeight="1">
      <c r="A1239" t="inlineStr">
        <is>
          <t>7691242032542551310</t>
        </is>
      </c>
      <c r="B1239" s="3">
        <v>46301.413194444445</v>
      </c>
      <c r="C1239" t="inlineStr">
        <is>
          <t>jazlynnayeli6</t>
        </is>
      </c>
      <c r="D1239" s="4">
        <v>46303</v>
      </c>
      <c r="E1239" s="3">
        <v>46303.437210648146</v>
      </c>
      <c r="F1239" s="2" t="str">
        <f>=HYPERLINK("https://www.tiktok.com/@jazlynnayeli6/video/7691242032542551310", "https://www.tiktok.com/@jazlynnayeli6/video/7691242032542551310")</f>
        <v>https://www.tiktok.com/@jazlynnayeli6/video/7691242032542551310</v>
      </c>
      <c r="G1239">
        <v>95</v>
      </c>
      <c r="H1239">
        <v>0</v>
      </c>
      <c r="I1239">
        <v>0</v>
      </c>
      <c r="J1239">
        <v>0</v>
      </c>
      <c r="K1239">
        <v>0</v>
      </c>
      <c r="L1239" t="inlineStr">
        <is>
          <t>short-drama</t>
        </is>
      </c>
      <c r="M1239" t="inlineStr">
        <is>
          <t>complete</t>
        </is>
      </c>
      <c r="N1239"/>
      <c r="O1239" t="inlineStr">
        <is>
          <t>SDRUN-20261008-102852</t>
        </is>
      </c>
      <c r="P1239" s="3">
        <v>46303.546585648146</v>
      </c>
      <c r="Q1239" t="inlineStr">
        <is>
          <t>SR-001023</t>
        </is>
      </c>
      <c r="R1239"/>
      <c r="S1239" t="inlineStr">
        <is>
          <t>The Mafia Boss's Stolen Bride The Mafia boss claims her in front of the crowd—and dares anyone to challenge him. 🖤 ✨ Download ReelShort. Copy code 4966531 and search it. #ProtectiveMafiaBoss #PublicConfrontation #MafiaRomance #ShortDrama</t>
        </is>
      </c>
    </row>
    <row r="1240" ht="25.5" customHeight="1">
      <c r="A1240" t="inlineStr">
        <is>
          <t>7691267819165568287</t>
        </is>
      </c>
      <c r="B1240" s="3">
        <v>46301.43958333333</v>
      </c>
      <c r="C1240" t="inlineStr">
        <is>
          <t>shirley5278789</t>
        </is>
      </c>
      <c r="D1240" s="4">
        <v>46303</v>
      </c>
      <c r="E1240" s="3">
        <v>46303.437210648146</v>
      </c>
      <c r="F1240" s="2" t="str">
        <f>=HYPERLINK("https://www.tiktok.com/@shirley5278789/video/7691267819165568287", "https://www.tiktok.com/@shirley5278789/video/7691267819165568287")</f>
        <v>https://www.tiktok.com/@shirley5278789/video/7691267819165568287</v>
      </c>
      <c r="G1240">
        <v>657</v>
      </c>
      <c r="H1240">
        <v>7</v>
      </c>
      <c r="I1240">
        <v>0</v>
      </c>
      <c r="J1240">
        <v>2</v>
      </c>
      <c r="K1240">
        <v>0</v>
      </c>
      <c r="L1240" t="inlineStr">
        <is>
          <t>short-drama</t>
        </is>
      </c>
      <c r="M1240" t="inlineStr">
        <is>
          <t>complete</t>
        </is>
      </c>
      <c r="N1240"/>
      <c r="O1240" t="inlineStr">
        <is>
          <t>SDRUN-20261008-102852</t>
        </is>
      </c>
      <c r="P1240" s="3">
        <v>46303.546585648146</v>
      </c>
      <c r="Q1240" t="inlineStr">
        <is>
          <t>SR-001286</t>
        </is>
      </c>
      <c r="R1240" t="inlineStr">
        <is>
          <t>shirley5278789</t>
        </is>
      </c>
      <c r="S1240" t="inlineStr">
        <is>
          <t>La CEO y El Padre Secreto De Su Hija — EP6 Cuando la verdad salga, nada volverá a ser igual. ✨ 🌟 Continúa la historia aquí 👉 Encuentra la serie completa en “ReelShort” 🔍 Busca “4985230” ✨ #ReelShort #DramaCorto #CEO #IdentidadSecreta #Romance</t>
        </is>
      </c>
    </row>
    <row r="1241" ht="25.5" customHeight="1">
      <c r="A1241" t="inlineStr">
        <is>
          <t>7691162534858018061</t>
        </is>
      </c>
      <c r="B1241" s="3">
        <v>46301.44097222222</v>
      </c>
      <c r="C1241" t="inlineStr">
        <is>
          <t>dramaclips0364</t>
        </is>
      </c>
      <c r="D1241" s="4">
        <v>46303</v>
      </c>
      <c r="E1241" s="3">
        <v>46303.437210648146</v>
      </c>
      <c r="F1241" s="2" t="str">
        <f>=HYPERLINK("https://www.tiktok.com/@dramaclips0364/video/7691162534858018061", "https://www.tiktok.com/@dramaclips0364/video/7691162534858018061")</f>
        <v>https://www.tiktok.com/@dramaclips0364/video/7691162534858018061</v>
      </c>
      <c r="G1241">
        <v>135</v>
      </c>
      <c r="H1241">
        <v>0</v>
      </c>
      <c r="I1241">
        <v>0</v>
      </c>
      <c r="J1241">
        <v>1</v>
      </c>
      <c r="K1241">
        <v>0</v>
      </c>
      <c r="L1241" t="inlineStr">
        <is>
          <t>short-drama</t>
        </is>
      </c>
      <c r="M1241" t="inlineStr">
        <is>
          <t>complete</t>
        </is>
      </c>
      <c r="N1241"/>
      <c r="O1241" t="inlineStr">
        <is>
          <t>SDRUN-20261008-102852</t>
        </is>
      </c>
      <c r="P1241" s="3">
        <v>46303.546585648146</v>
      </c>
      <c r="Q1241" t="inlineStr">
        <is>
          <t>SR-001505</t>
        </is>
      </c>
      <c r="R1241" t="inlineStr">
        <is>
          <t>dramaclips0364</t>
        </is>
      </c>
      <c r="S1241" t="inlineStr">
        <is>
          <t>I Married My Cheating Ex's Uncle — EP3 They crossed a line they can never uncross. 🌟 Continue the story here 👉 Find the full series on “ReelShort” 🔍 Look up “4966568” ✨ #ReelShort #ShortDrama #CheatingExsUncle #ContractMarriage</t>
        </is>
      </c>
    </row>
    <row r="1242" ht="25.5" customHeight="1">
      <c r="A1242" t="inlineStr">
        <is>
          <t>7691262154011462926</t>
        </is>
      </c>
      <c r="B1242" s="3">
        <v>46301.46666666667</v>
      </c>
      <c r="C1242" t="inlineStr">
        <is>
          <t>miralinaaa10</t>
        </is>
      </c>
      <c r="D1242" s="4">
        <v>46303</v>
      </c>
      <c r="E1242" s="3">
        <v>46303.437210648146</v>
      </c>
      <c r="F1242" s="2" t="str">
        <f>=HYPERLINK("https://www.tiktok.com/@miralinaaa10/video/7691262154011462926", "https://www.tiktok.com/@miralinaaa10/video/7691262154011462926")</f>
        <v>https://www.tiktok.com/@miralinaaa10/video/7691262154011462926</v>
      </c>
      <c r="G1242">
        <v>224</v>
      </c>
      <c r="H1242">
        <v>1</v>
      </c>
      <c r="I1242">
        <v>0</v>
      </c>
      <c r="J1242">
        <v>1</v>
      </c>
      <c r="K1242">
        <v>0</v>
      </c>
      <c r="L1242" t="inlineStr">
        <is>
          <t>short-drama</t>
        </is>
      </c>
      <c r="M1242" t="inlineStr">
        <is>
          <t>complete</t>
        </is>
      </c>
      <c r="N1242"/>
      <c r="O1242" t="inlineStr">
        <is>
          <t>SDRUN-20261008-102852</t>
        </is>
      </c>
      <c r="P1242" s="3">
        <v>46303.546585648146</v>
      </c>
      <c r="Q1242" t="inlineStr">
        <is>
          <t>SR-001436</t>
        </is>
      </c>
      <c r="R1242" t="inlineStr">
        <is>
          <t>miralinaaa10</t>
        </is>
      </c>
      <c r="S1242" t="inlineStr">
        <is>
          <t>Bitter Burn — EP6 This obsession is about to leave a bitter burn. 🔥 🌟 Continue the story here 👉 Find the full series on “ReelShort” 🔍 Look up “4981988” ✨ #ReelShort #ShortDrama #BitterBurn #DarkRomance #ForbiddenLove</t>
        </is>
      </c>
    </row>
    <row r="1243" ht="25.5" customHeight="1">
      <c r="A1243" t="inlineStr">
        <is>
          <t>7691219221937753375</t>
        </is>
      </c>
      <c r="B1243" s="3">
        <v>46301.46666666667</v>
      </c>
      <c r="C1243" t="inlineStr">
        <is>
          <t>plottwistclips11</t>
        </is>
      </c>
      <c r="D1243" s="4">
        <v>46303</v>
      </c>
      <c r="E1243" s="3">
        <v>46303.437210648146</v>
      </c>
      <c r="F1243" s="2" t="str">
        <f>=HYPERLINK("https://www.tiktok.com/@plottwistclips11/video/7691219221937753375", "https://www.tiktok.com/@plottwistclips11/video/7691219221937753375")</f>
        <v>https://www.tiktok.com/@plottwistclips11/video/7691219221937753375</v>
      </c>
      <c r="G1243">
        <v>206</v>
      </c>
      <c r="H1243">
        <v>2</v>
      </c>
      <c r="I1243">
        <v>0</v>
      </c>
      <c r="J1243">
        <v>0</v>
      </c>
      <c r="K1243">
        <v>0</v>
      </c>
      <c r="L1243" t="inlineStr">
        <is>
          <t>short-drama</t>
        </is>
      </c>
      <c r="M1243" t="inlineStr">
        <is>
          <t>complete</t>
        </is>
      </c>
      <c r="N1243"/>
      <c r="O1243" t="inlineStr">
        <is>
          <t>SDRUN-20261008-102852</t>
        </is>
      </c>
      <c r="P1243" s="3">
        <v>46303.546585648146</v>
      </c>
      <c r="Q1243" t="inlineStr">
        <is>
          <t>SR-001499</t>
        </is>
      </c>
      <c r="R1243" t="inlineStr">
        <is>
          <t>plottwistclips11</t>
        </is>
      </c>
      <c r="S1243" t="inlineStr">
        <is>
          <t>Step Back! That Homeless Man Is Not to be Messed with — EP3 A priceless ring makes everyone call him a thief, but its real owner knows exactly who he is. 🌟 Continue the story here 👉 Find the full series on “ReelShort” 🔍 Look up “4717619” ✨ #ShortDrama #ReelShort #DramaSeries</t>
        </is>
      </c>
    </row>
    <row r="1244" ht="25.5" customHeight="1">
      <c r="A1244" t="inlineStr">
        <is>
          <t>7691225257457372429</t>
        </is>
      </c>
      <c r="B1244" s="3">
        <v>46301.479166666664</v>
      </c>
      <c r="C1244" t="inlineStr">
        <is>
          <t>amariari11</t>
        </is>
      </c>
      <c r="D1244" s="4">
        <v>46303</v>
      </c>
      <c r="E1244" s="3">
        <v>46303.437210648146</v>
      </c>
      <c r="F1244" s="2" t="str">
        <f>=HYPERLINK("https://www.tiktok.com/@amariari11/video/7691225257457372429", "https://www.tiktok.com/@amariari11/video/7691225257457372429")</f>
        <v>https://www.tiktok.com/@amariari11/video/7691225257457372429</v>
      </c>
      <c r="G1244">
        <v>105</v>
      </c>
      <c r="H1244">
        <v>2</v>
      </c>
      <c r="I1244">
        <v>0</v>
      </c>
      <c r="J1244">
        <v>1</v>
      </c>
      <c r="K1244">
        <v>0</v>
      </c>
      <c r="L1244" t="inlineStr">
        <is>
          <t>short-drama</t>
        </is>
      </c>
      <c r="M1244" t="inlineStr">
        <is>
          <t>complete</t>
        </is>
      </c>
      <c r="N1244"/>
      <c r="O1244" t="inlineStr">
        <is>
          <t>SDRUN-20261008-102852</t>
        </is>
      </c>
      <c r="P1244" s="3">
        <v>46303.546585648146</v>
      </c>
      <c r="Q1244" t="inlineStr">
        <is>
          <t>SR-001262</t>
        </is>
      </c>
      <c r="R1244"/>
      <c r="S1244" t="inlineStr">
        <is>
          <t>At the Mercy of My Vampire Ex Ryan begs Chloe to stay, but this time she chooses herself. 💔 ✨ Download ReelShort. Copy code 4965890 and search it. #SecondChance #ChooseYourself #VampireRomance #ShortDrama</t>
        </is>
      </c>
    </row>
    <row r="1245" ht="25.5" customHeight="1">
      <c r="A1245" t="inlineStr">
        <is>
          <t>7691209914546588958</t>
        </is>
      </c>
      <c r="B1245" s="3">
        <v>46301.541666666664</v>
      </c>
      <c r="C1245" t="inlineStr">
        <is>
          <t>hcngsn5459</t>
        </is>
      </c>
      <c r="D1245" s="4">
        <v>46303</v>
      </c>
      <c r="E1245" s="3">
        <v>46303.437210648146</v>
      </c>
      <c r="F1245" s="2" t="str">
        <f>=HYPERLINK("https://www.tiktok.com/@hcngsn5459/video/7691209914546588958", "https://www.tiktok.com/@hcngsn5459/video/7691209914546588958")</f>
        <v>https://www.tiktok.com/@hcngsn5459/video/7691209914546588958</v>
      </c>
      <c r="G1245">
        <v>6</v>
      </c>
      <c r="H1245">
        <v>0</v>
      </c>
      <c r="I1245">
        <v>0</v>
      </c>
      <c r="J1245">
        <v>0</v>
      </c>
      <c r="K1245">
        <v>0</v>
      </c>
      <c r="L1245" t="inlineStr">
        <is>
          <t>short-drama</t>
        </is>
      </c>
      <c r="M1245" t="inlineStr">
        <is>
          <t>complete</t>
        </is>
      </c>
      <c r="N1245"/>
      <c r="O1245" t="inlineStr">
        <is>
          <t>SDRUN-20261008-102852</t>
        </is>
      </c>
      <c r="P1245" s="3">
        <v>46303.546585648146</v>
      </c>
      <c r="Q1245" t="inlineStr">
        <is>
          <t>SR-001106</t>
        </is>
      </c>
      <c r="R1245"/>
      <c r="S1245" t="inlineStr">
        <is>
          <t>Savage Prescription Clara realizes Dante tore open his own stitches to keep her close—then he orders her to save his men without an operating room. 🩺 Find it on ReelShort by searching [4959153]. #Drama #ShortDrama #ReelShort #MedicalDrama #MafiaBoss</t>
        </is>
      </c>
    </row>
    <row r="1246" ht="25.5" customHeight="1">
      <c r="A1246" t="inlineStr">
        <is>
          <t>7691156035200929037</t>
        </is>
      </c>
      <c r="B1246" s="3">
        <v>46301.597916666666</v>
      </c>
      <c r="C1246" t="inlineStr">
        <is>
          <t>dramaflick00</t>
        </is>
      </c>
      <c r="D1246" s="4">
        <v>46303</v>
      </c>
      <c r="E1246" s="3">
        <v>46303.437210648146</v>
      </c>
      <c r="F1246" s="2" t="str">
        <f>=HYPERLINK("https://www.tiktok.com/@dramaflick00/video/7691156035200929037", "https://www.tiktok.com/@dramaflick00/video/7691156035200929037")</f>
        <v>https://www.tiktok.com/@dramaflick00/video/7691156035200929037</v>
      </c>
      <c r="G1246">
        <v>34</v>
      </c>
      <c r="H1246">
        <v>1</v>
      </c>
      <c r="I1246">
        <v>0</v>
      </c>
      <c r="J1246">
        <v>1</v>
      </c>
      <c r="K1246">
        <v>0</v>
      </c>
      <c r="L1246" t="inlineStr">
        <is>
          <t>short-drama</t>
        </is>
      </c>
      <c r="M1246" t="inlineStr">
        <is>
          <t>complete</t>
        </is>
      </c>
      <c r="N1246"/>
      <c r="O1246" t="inlineStr">
        <is>
          <t>SDRUN-20261008-102852</t>
        </is>
      </c>
      <c r="P1246" s="3">
        <v>46303.546585648146</v>
      </c>
      <c r="Q1246" t="inlineStr">
        <is>
          <t>SR-001461</t>
        </is>
      </c>
      <c r="R1246" t="inlineStr">
        <is>
          <t>dramaflick00</t>
        </is>
      </c>
      <c r="S1246" t="inlineStr">
        <is>
          <t>One Night with the Vampire Lord — EP4 Just when it feels safe, the secret explodes. 🌟 Continue the story here 👉 Find the full series on “ReelShort” 🔍 Look up “4957217” ✨ #ReelShort #ShortDrama #VampireLord #ForbiddenRomance</t>
        </is>
      </c>
    </row>
    <row r="1247" ht="25.5" customHeight="1">
      <c r="A1247" t="inlineStr">
        <is>
          <t>7691210235658259743</t>
        </is>
      </c>
      <c r="B1247" s="3">
        <v>46301.7375</v>
      </c>
      <c r="C1247" t="inlineStr">
        <is>
          <t>hcngsn5459</t>
        </is>
      </c>
      <c r="D1247" s="4">
        <v>46303</v>
      </c>
      <c r="E1247" s="3">
        <v>46303.437210648146</v>
      </c>
      <c r="F1247" s="2" t="str">
        <f>=HYPERLINK("https://www.tiktok.com/@hcngsn5459/video/7691210235658259743", "https://www.tiktok.com/@hcngsn5459/video/7691210235658259743")</f>
        <v>https://www.tiktok.com/@hcngsn5459/video/7691210235658259743</v>
      </c>
      <c r="G1247">
        <v>97</v>
      </c>
      <c r="H1247">
        <v>1</v>
      </c>
      <c r="I1247">
        <v>0</v>
      </c>
      <c r="J1247">
        <v>0</v>
      </c>
      <c r="K1247">
        <v>0</v>
      </c>
      <c r="L1247" t="inlineStr">
        <is>
          <t>short-drama</t>
        </is>
      </c>
      <c r="M1247" t="inlineStr">
        <is>
          <t>complete</t>
        </is>
      </c>
      <c r="N1247"/>
      <c r="O1247" t="inlineStr">
        <is>
          <t>SDRUN-20261008-102852</t>
        </is>
      </c>
      <c r="P1247" s="3">
        <v>46303.546585648146</v>
      </c>
      <c r="Q1247" t="inlineStr">
        <is>
          <t>SR-001107</t>
        </is>
      </c>
      <c r="R1247"/>
      <c r="S1247" t="inlineStr">
        <is>
          <t>Savage Prescription After planning her escape, Clara returns to Dante—but makes it clear she refuses to keep living as his victim. 🎬 Open ReelShort, copy [4959153], and search to watch. #Drama #ShortDrama #ReelShort #MedicalDrama #StrongHeroine</t>
        </is>
      </c>
    </row>
    <row r="1248" ht="25.5" customHeight="1">
      <c r="A1248" t="inlineStr">
        <is>
          <t>7691156667290914061</t>
        </is>
      </c>
      <c r="B1248" s="3">
        <v>46301.80694444444</v>
      </c>
      <c r="C1248" t="inlineStr">
        <is>
          <t>dramaflick00</t>
        </is>
      </c>
      <c r="D1248" s="4">
        <v>46303</v>
      </c>
      <c r="E1248" s="3">
        <v>46303.437210648146</v>
      </c>
      <c r="F1248" s="2" t="str">
        <f>=HYPERLINK("https://www.tiktok.com/@dramaflick00/video/7691156667290914061", "https://www.tiktok.com/@dramaflick00/video/7691156667290914061")</f>
        <v>https://www.tiktok.com/@dramaflick00/video/7691156667290914061</v>
      </c>
      <c r="G1248">
        <v>54</v>
      </c>
      <c r="H1248">
        <v>3</v>
      </c>
      <c r="I1248">
        <v>0</v>
      </c>
      <c r="J1248">
        <v>0</v>
      </c>
      <c r="K1248">
        <v>0</v>
      </c>
      <c r="L1248" t="inlineStr">
        <is>
          <t>short-drama</t>
        </is>
      </c>
      <c r="M1248" t="inlineStr">
        <is>
          <t>complete</t>
        </is>
      </c>
      <c r="N1248"/>
      <c r="O1248" t="inlineStr">
        <is>
          <t>SDRUN-20261008-102852</t>
        </is>
      </c>
      <c r="P1248" s="3">
        <v>46303.546585648146</v>
      </c>
      <c r="Q1248" t="inlineStr">
        <is>
          <t>SR-001462</t>
        </is>
      </c>
      <c r="R1248" t="inlineStr">
        <is>
          <t>dramaflick00</t>
        </is>
      </c>
      <c r="S1248" t="inlineStr">
        <is>
          <t>One Night with the Vampire Lord — EP5 Love, betrayal, and one impossible decision. 🌟 Continue the story here 👉 Find the full series on “ReelShort” 🔍 Look up “4957217” ✨ #ReelShort #ShortDrama #VampireLord #ForbiddenRomance</t>
        </is>
      </c>
    </row>
    <row r="1249" ht="25.5" customHeight="1">
      <c r="A1249" t="inlineStr">
        <is>
          <t>7691157747626200350</t>
        </is>
      </c>
      <c r="B1249" s="3">
        <v>46301.80972222222</v>
      </c>
      <c r="C1249" t="inlineStr">
        <is>
          <t>qqfqvkxrybkjkjnp20</t>
        </is>
      </c>
      <c r="D1249" s="4">
        <v>46303</v>
      </c>
      <c r="E1249" s="3">
        <v>46303.437210648146</v>
      </c>
      <c r="F1249" s="2" t="str">
        <f>=HYPERLINK("https://www.tiktok.com/@qqfqvkxrybkjkjnp20/video/7691157747626200350", "https://www.tiktok.com/@qqfqvkxrybkjkjnp20/video/7691157747626200350")</f>
        <v>https://www.tiktok.com/@qqfqvkxrybkjkjnp20/video/7691157747626200350</v>
      </c>
      <c r="G1249">
        <v>95</v>
      </c>
      <c r="H1249">
        <v>0</v>
      </c>
      <c r="I1249">
        <v>0</v>
      </c>
      <c r="J1249">
        <v>0</v>
      </c>
      <c r="K1249">
        <v>0</v>
      </c>
      <c r="L1249" t="inlineStr">
        <is>
          <t>short-drama</t>
        </is>
      </c>
      <c r="M1249" t="inlineStr">
        <is>
          <t>complete</t>
        </is>
      </c>
      <c r="N1249"/>
      <c r="O1249" t="inlineStr">
        <is>
          <t>SDRUN-20261008-102852</t>
        </is>
      </c>
      <c r="P1249" s="3">
        <v>46303.546585648146</v>
      </c>
      <c r="Q1249" t="inlineStr">
        <is>
          <t>SR-001153</t>
        </is>
      </c>
      <c r="R1249" t="inlineStr">
        <is>
          <t>Velvet Temptations</t>
        </is>
      </c>
      <c r="S1249" t="inlineStr">
        <is>
          <t>Part 1 | How I became the CEO's darling Framed in public and forced to apologize, Emily faces one final humiliation when the crowd sends her into the freezing pool. ✨ Download the ReelShort app. 👉 Copy the code [4964363] and search it. #Drama #ShortDrama #CEOromance #RevengeDrama #RomanticDrama</t>
        </is>
      </c>
    </row>
    <row r="1250" ht="25.5" customHeight="1">
      <c r="A1250" t="inlineStr">
        <is>
          <t>7691254412076944654</t>
        </is>
      </c>
      <c r="B1250" s="3">
        <v>46301.819444444445</v>
      </c>
      <c r="C1250" t="inlineStr">
        <is>
          <t>dramadetour0</t>
        </is>
      </c>
      <c r="D1250" s="4">
        <v>46303</v>
      </c>
      <c r="E1250" s="3">
        <v>46303.437210648146</v>
      </c>
      <c r="F1250" s="2" t="str">
        <f>=HYPERLINK("https://www.tiktok.com/@dramadetour0/video/7691254412076944654", "https://www.tiktok.com/@dramadetour0/video/7691254412076944654")</f>
        <v>https://www.tiktok.com/@dramadetour0/video/7691254412076944654</v>
      </c>
      <c r="G1250">
        <v>430</v>
      </c>
      <c r="H1250">
        <v>16</v>
      </c>
      <c r="I1250">
        <v>0</v>
      </c>
      <c r="J1250">
        <v>4</v>
      </c>
      <c r="K1250">
        <v>0</v>
      </c>
      <c r="L1250" t="inlineStr">
        <is>
          <t>short-drama</t>
        </is>
      </c>
      <c r="M1250" t="inlineStr">
        <is>
          <t>complete</t>
        </is>
      </c>
      <c r="N1250"/>
      <c r="O1250" t="inlineStr">
        <is>
          <t>SDRUN-20261008-102852</t>
        </is>
      </c>
      <c r="P1250" s="3">
        <v>46303.546585648146</v>
      </c>
      <c r="Q1250" t="inlineStr">
        <is>
          <t>SR-000981</t>
        </is>
      </c>
      <c r="R1250" t="inlineStr">
        <is>
          <t>dramadetour0</t>
        </is>
      </c>
      <c r="S1250" t="inlineStr">
        <is>
          <t>Cursed Alpha’s Fated Luna — Her potion was meant to loosen his tongue. Now she is falling asleep in the arms of a cursed Alpha. 🎬 Full episode link in bio 🔎 Or search for 4978122 in the ReelShort app. #drama #shortdrama #dramaseries #MagicPotion #UnexpectedRomance</t>
        </is>
      </c>
    </row>
    <row r="1251" ht="25.5" customHeight="1">
      <c r="A1251" t="inlineStr">
        <is>
          <t>7691209470482894094</t>
        </is>
      </c>
      <c r="B1251" s="3">
        <v>46301.82361111111</v>
      </c>
      <c r="C1251" t="inlineStr">
        <is>
          <t>ngphnggiang40</t>
        </is>
      </c>
      <c r="D1251" s="4">
        <v>46303</v>
      </c>
      <c r="E1251" s="3">
        <v>46303.437210648146</v>
      </c>
      <c r="F1251" s="2" t="str">
        <f>=HYPERLINK("https://www.tiktok.com/@ngphnggiang40/video/7691209470482894094", "https://www.tiktok.com/@ngphnggiang40/video/7691209470482894094")</f>
        <v>https://www.tiktok.com/@ngphnggiang40/video/7691209470482894094</v>
      </c>
      <c r="G1251">
        <v>185</v>
      </c>
      <c r="H1251">
        <v>6</v>
      </c>
      <c r="I1251">
        <v>0</v>
      </c>
      <c r="J1251">
        <v>0</v>
      </c>
      <c r="K1251">
        <v>0</v>
      </c>
      <c r="L1251" t="inlineStr">
        <is>
          <t>short-drama</t>
        </is>
      </c>
      <c r="M1251" t="inlineStr">
        <is>
          <t>complete</t>
        </is>
      </c>
      <c r="N1251"/>
      <c r="O1251" t="inlineStr">
        <is>
          <t>SDRUN-20261008-102852</t>
        </is>
      </c>
      <c r="P1251" s="3">
        <v>46303.546585648146</v>
      </c>
      <c r="Q1251" t="inlineStr">
        <is>
          <t>SR-001048</t>
        </is>
      </c>
      <c r="R1251" t="inlineStr">
        <is>
          <t>VoidFaic</t>
        </is>
      </c>
      <c r="S1251" t="inlineStr">
        <is>
          <t>Part 1 | Seven Days Thirty Again A seventy-two-year-old man asks three young men to wait their turn, but their cruel livestream turns a small confrontation into a medical emergency. ✨ Download the ReelShort app. 👉 Copy the code [4929423] and search it. #Drama #AIDrama #ShortDrama #SecondChance #FamilyDrama</t>
        </is>
      </c>
    </row>
    <row r="1252" ht="25.5" customHeight="1">
      <c r="A1252" t="inlineStr">
        <is>
          <t>7691166683762887950</t>
        </is>
      </c>
      <c r="B1252" s="3">
        <v>46301.82708333333</v>
      </c>
      <c r="C1252" t="inlineStr">
        <is>
          <t>nobleltcpnj</t>
        </is>
      </c>
      <c r="D1252" s="4">
        <v>46303</v>
      </c>
      <c r="E1252" s="3">
        <v>46303.437210648146</v>
      </c>
      <c r="F1252" s="2" t="str">
        <f>=HYPERLINK("https://www.tiktok.com/@nobleltcpnj/video/7691166683762887950", "https://www.tiktok.com/@nobleltcpnj/video/7691166683762887950")</f>
        <v>https://www.tiktok.com/@nobleltcpnj/video/7691166683762887950</v>
      </c>
      <c r="G1252">
        <v>330</v>
      </c>
      <c r="H1252">
        <v>19</v>
      </c>
      <c r="I1252">
        <v>0</v>
      </c>
      <c r="J1252">
        <v>5</v>
      </c>
      <c r="K1252">
        <v>0</v>
      </c>
      <c r="L1252" t="inlineStr">
        <is>
          <t>short-drama</t>
        </is>
      </c>
      <c r="M1252" t="inlineStr">
        <is>
          <t>complete</t>
        </is>
      </c>
      <c r="N1252"/>
      <c r="O1252" t="inlineStr">
        <is>
          <t>SDRUN-20261008-102852</t>
        </is>
      </c>
      <c r="P1252" s="3">
        <v>46303.546585648146</v>
      </c>
      <c r="Q1252" t="inlineStr">
        <is>
          <t>SR-001129</t>
        </is>
      </c>
      <c r="R1252" t="inlineStr">
        <is>
          <t>Mouse glue trap</t>
        </is>
      </c>
      <c r="S1252" t="inlineStr">
        <is>
          <t>Part 1 | Chained Wings Lucian raises his sword for a final judgment, but one moment of mercy lets Draven turn defeat into a trap. ✨ Download the ReelShort app. 👉 Copy the code [4963724] and search it. #Drama #ShortDrama #DarkRomance #FantasyDrama #ForbiddenLove</t>
        </is>
      </c>
    </row>
    <row r="1253" ht="25.5" customHeight="1">
      <c r="A1253" t="inlineStr">
        <is>
          <t>7691228253519957262</t>
        </is>
      </c>
      <c r="B1253" s="3">
        <v>46301.833333333336</v>
      </c>
      <c r="C1253" t="inlineStr">
        <is>
          <t>dramavault163</t>
        </is>
      </c>
      <c r="D1253" s="4">
        <v>46303</v>
      </c>
      <c r="E1253" s="3">
        <v>46303.437210648146</v>
      </c>
      <c r="F1253" s="2" t="str">
        <f>=HYPERLINK("https://www.tiktok.com/@dramavault163/video/7691228253519957262", "https://www.tiktok.com/@dramavault163/video/7691228253519957262")</f>
        <v>https://www.tiktok.com/@dramavault163/video/7691228253519957262</v>
      </c>
      <c r="G1253">
        <v>848</v>
      </c>
      <c r="H1253">
        <v>11</v>
      </c>
      <c r="I1253">
        <v>0</v>
      </c>
      <c r="J1253">
        <v>1</v>
      </c>
      <c r="K1253">
        <v>0</v>
      </c>
      <c r="L1253" t="inlineStr">
        <is>
          <t>short-drama</t>
        </is>
      </c>
      <c r="M1253" t="inlineStr">
        <is>
          <t>complete</t>
        </is>
      </c>
      <c r="N1253"/>
      <c r="O1253" t="inlineStr">
        <is>
          <t>SDRUN-20261008-102852</t>
        </is>
      </c>
      <c r="P1253" s="3">
        <v>46303.546585648146</v>
      </c>
      <c r="Q1253" t="inlineStr">
        <is>
          <t>SR-001344</t>
        </is>
      </c>
      <c r="R1253" t="inlineStr">
        <is>
          <t>dramavault163</t>
        </is>
      </c>
      <c r="S1253" t="inlineStr">
        <is>
          <t>Forward, Without Him — EP4 They expected her to wait; she chose to move forward. ✈️ 🌟 Continue the story here 👉 Find the full series on “ReelShort” 🔍 Look up “4982348” ✨ #ReelShort #ShortDrama #ForwardWithoutHim #BetrayalDrama #SecondChance</t>
        </is>
      </c>
    </row>
    <row r="1254" ht="25.5" customHeight="1">
      <c r="A1254" t="inlineStr">
        <is>
          <t>7691199039521557791</t>
        </is>
      </c>
      <c r="B1254" s="3">
        <v>46301.83819444444</v>
      </c>
      <c r="C1254" t="inlineStr">
        <is>
          <t>jolienqaq</t>
        </is>
      </c>
      <c r="D1254" s="4">
        <v>46303</v>
      </c>
      <c r="E1254" s="3">
        <v>46303.437210648146</v>
      </c>
      <c r="F1254" s="2" t="str">
        <f>=HYPERLINK("https://www.tiktok.com/@jolienqaq/video/7691199039521557791", "https://www.tiktok.com/@jolienqaq/video/7691199039521557791")</f>
        <v>https://www.tiktok.com/@jolienqaq/video/7691199039521557791</v>
      </c>
      <c r="G1254">
        <v>470</v>
      </c>
      <c r="H1254">
        <v>19</v>
      </c>
      <c r="I1254">
        <v>0</v>
      </c>
      <c r="J1254">
        <v>8</v>
      </c>
      <c r="K1254">
        <v>0</v>
      </c>
      <c r="L1254" t="inlineStr">
        <is>
          <t>short-drama</t>
        </is>
      </c>
      <c r="M1254" t="inlineStr">
        <is>
          <t>complete</t>
        </is>
      </c>
      <c r="N1254"/>
      <c r="O1254" t="inlineStr">
        <is>
          <t>SDRUN-20261008-102852</t>
        </is>
      </c>
      <c r="P1254" s="3">
        <v>46303.546585648146</v>
      </c>
      <c r="Q1254" t="inlineStr">
        <is>
          <t>SR-001233</t>
        </is>
      </c>
      <c r="R1254" t="inlineStr">
        <is>
          <t>jolienqaq</t>
        </is>
      </c>
      <c r="S1254" t="inlineStr">
        <is>
          <t>Part 1 | Bloodline Paradox: Silver and Shadows Full series link in bio Elias came to kill a vampire. Florian saved his life instead—and the thing chasing them was made in a lab. 🩸 ✨ Download the ReelShort app. 👉 Copy the code [4802466] and search it. #BL #BoysLove #VampireRomance #EnemiesToAllies #BloodlineParadox</t>
        </is>
      </c>
    </row>
    <row r="1255" ht="25.5" customHeight="1">
      <c r="A1255" t="inlineStr">
        <is>
          <t>7691232374822046989</t>
        </is>
      </c>
      <c r="B1255" s="3">
        <v>46301.84583333333</v>
      </c>
      <c r="C1255" t="inlineStr">
        <is>
          <t>gaylenepowers350</t>
        </is>
      </c>
      <c r="D1255" s="4">
        <v>46303</v>
      </c>
      <c r="E1255" s="3">
        <v>46303.437210648146</v>
      </c>
      <c r="F1255" s="2" t="str">
        <f>=HYPERLINK("https://www.tiktok.com/@gaylenepowers350/video/7691232374822046989", "https://www.tiktok.com/@gaylenepowers350/video/7691232374822046989")</f>
        <v>https://www.tiktok.com/@gaylenepowers350/video/7691232374822046989</v>
      </c>
      <c r="G1255">
        <v>211</v>
      </c>
      <c r="H1255">
        <v>9</v>
      </c>
      <c r="I1255">
        <v>0</v>
      </c>
      <c r="J1255">
        <v>3</v>
      </c>
      <c r="K1255">
        <v>0</v>
      </c>
      <c r="L1255" t="inlineStr">
        <is>
          <t>short-drama</t>
        </is>
      </c>
      <c r="M1255" t="inlineStr">
        <is>
          <t>complete</t>
        </is>
      </c>
      <c r="N1255"/>
      <c r="O1255" t="inlineStr">
        <is>
          <t>SDRUN-20261008-102852</t>
        </is>
      </c>
      <c r="P1255" s="3">
        <v>46303.546585648146</v>
      </c>
      <c r="Q1255" t="inlineStr">
        <is>
          <t>SR-001075</t>
        </is>
      </c>
      <c r="R1255"/>
      <c r="S1255" t="inlineStr">
        <is>
          <t>Don't Call Me Aunt After years away, he comes back and calls the woman he once loved “Aunt.” Can either of them pretend it means nothing? 🔥 ✨ Download ReelShort. Copy code 4965575 and search it. #ForbiddenReunion #OldFlame #ForbiddenLove #ShortDrama</t>
        </is>
      </c>
    </row>
    <row r="1256" ht="25.5" customHeight="1">
      <c r="A1256" t="inlineStr">
        <is>
          <t>7690892929828801805</t>
        </is>
      </c>
      <c r="B1256" s="3">
        <v>46301.84930555556</v>
      </c>
      <c r="C1256" t="inlineStr">
        <is>
          <t>mochiclips55</t>
        </is>
      </c>
      <c r="D1256" s="4">
        <v>46303</v>
      </c>
      <c r="E1256" s="3">
        <v>46303.437210648146</v>
      </c>
      <c r="F1256" s="2" t="str">
        <f>=HYPERLINK("https://www.tiktok.com/@mochiclips55/video/7690892929828801805", "https://www.tiktok.com/@mochiclips55/video/7690892929828801805")</f>
        <v>https://www.tiktok.com/@mochiclips55/video/7690892929828801805</v>
      </c>
      <c r="G1256">
        <v>88</v>
      </c>
      <c r="H1256">
        <v>1</v>
      </c>
      <c r="I1256">
        <v>0</v>
      </c>
      <c r="J1256">
        <v>0</v>
      </c>
      <c r="K1256">
        <v>0</v>
      </c>
      <c r="L1256" t="inlineStr">
        <is>
          <t>short-drama</t>
        </is>
      </c>
      <c r="M1256" t="inlineStr">
        <is>
          <t>complete</t>
        </is>
      </c>
      <c r="N1256"/>
      <c r="O1256" t="inlineStr">
        <is>
          <t>SDRUN-20261008-102852</t>
        </is>
      </c>
      <c r="P1256" s="3">
        <v>46303.546585648146</v>
      </c>
      <c r="Q1256" t="inlineStr">
        <is>
          <t>SR-001413</t>
        </is>
      </c>
      <c r="R1256" t="inlineStr">
        <is>
          <t>mochiclips55</t>
        </is>
      </c>
      <c r="S1256" t="inlineStr">
        <is>
          <t>The Omega's Command — EP1 An injured Omega wakes beneath the gaze of a ruthless officer—and one command changes both their lives. 🌟 Continue the story here 👉 Find the full series on “ReelShort” 🔍 Look up “4825124” ✨ #BLDrama #ReelShort #DramaSeries</t>
        </is>
      </c>
    </row>
    <row r="1257" ht="25.5" customHeight="1">
      <c r="A1257" t="inlineStr">
        <is>
          <t>7691204126855810318</t>
        </is>
      </c>
      <c r="B1257" s="3">
        <v>46301.85208333333</v>
      </c>
      <c r="C1257" t="inlineStr">
        <is>
          <t>sofiblmoments</t>
        </is>
      </c>
      <c r="D1257" s="4">
        <v>46303</v>
      </c>
      <c r="E1257" s="3">
        <v>46303.437210648146</v>
      </c>
      <c r="F1257" s="2" t="str">
        <f>=HYPERLINK("https://www.tiktok.com/@sofiblmoments/video/7691204126855810318", "https://www.tiktok.com/@sofiblmoments/video/7691204126855810318")</f>
        <v>https://www.tiktok.com/@sofiblmoments/video/7691204126855810318</v>
      </c>
      <c r="G1257">
        <v>89</v>
      </c>
      <c r="H1257">
        <v>1</v>
      </c>
      <c r="I1257">
        <v>0</v>
      </c>
      <c r="J1257">
        <v>1</v>
      </c>
      <c r="K1257">
        <v>0</v>
      </c>
      <c r="L1257" t="inlineStr">
        <is>
          <t>short-drama</t>
        </is>
      </c>
      <c r="M1257" t="inlineStr">
        <is>
          <t>complete</t>
        </is>
      </c>
      <c r="N1257"/>
      <c r="O1257" t="inlineStr">
        <is>
          <t>SDRUN-20261008-102852</t>
        </is>
      </c>
      <c r="P1257" s="3">
        <v>46303.546585648146</v>
      </c>
      <c r="Q1257" t="inlineStr">
        <is>
          <t>SR-001491</t>
        </is>
      </c>
      <c r="R1257" t="inlineStr">
        <is>
          <t>sofiblmoments</t>
        </is>
      </c>
      <c r="S1257" t="inlineStr">
        <is>
          <t>The Stepbrother I Hate to Love — EP1 One choice changes everything. 🌟 Continue the story here 👉 Find the full series on “ReelShort” 🔍 Look up “4676151” ✨ #ReelShort #ShortDrama #StepbrotherIHatetoLove #HockeyRomance</t>
        </is>
      </c>
    </row>
    <row r="1258" ht="25.5" customHeight="1">
      <c r="A1258" t="inlineStr">
        <is>
          <t>7690837317233184013</t>
        </is>
      </c>
      <c r="B1258" s="3">
        <v>46301.864583333336</v>
      </c>
      <c r="C1258" t="inlineStr">
        <is>
          <t>dramaexpedition</t>
        </is>
      </c>
      <c r="D1258" s="4">
        <v>46303</v>
      </c>
      <c r="E1258" s="3">
        <v>46303.437210648146</v>
      </c>
      <c r="F1258" s="2" t="str">
        <f>=HYPERLINK("https://www.tiktok.com/@dramaexpedition/video/7690837317233184013", "https://www.tiktok.com/@dramaexpedition/video/7690837317233184013")</f>
        <v>https://www.tiktok.com/@dramaexpedition/video/7690837317233184013</v>
      </c>
      <c r="G1258">
        <v>348</v>
      </c>
      <c r="H1258">
        <v>8</v>
      </c>
      <c r="I1258">
        <v>0</v>
      </c>
      <c r="J1258">
        <v>3</v>
      </c>
      <c r="K1258">
        <v>0</v>
      </c>
      <c r="L1258" t="inlineStr">
        <is>
          <t>short-drama</t>
        </is>
      </c>
      <c r="M1258" t="inlineStr">
        <is>
          <t>complete</t>
        </is>
      </c>
      <c r="N1258"/>
      <c r="O1258" t="inlineStr">
        <is>
          <t>SDRUN-20261008-102852</t>
        </is>
      </c>
      <c r="P1258" s="3">
        <v>46303.546585648146</v>
      </c>
      <c r="Q1258" t="inlineStr">
        <is>
          <t>SR-000861</t>
        </is>
      </c>
      <c r="R1258" t="inlineStr">
        <is>
          <t>dramaexpedition</t>
        </is>
      </c>
      <c r="S1258" t="inlineStr">
        <is>
          <t>part 4 | The Unbreakables: Super Son Returns A father hides his weakness from his son as a larger threat rises. Watch on ReelShort. Search code 4935426. https://reelslink.com/cps/TH3xVj #drama #shortdrama #aidrama #actiondrama #fyp</t>
        </is>
      </c>
    </row>
    <row r="1259" ht="25.5" customHeight="1">
      <c r="A1259" t="inlineStr">
        <is>
          <t>7691255442865081613</t>
        </is>
      </c>
      <c r="B1259" s="3">
        <v>46301.864583333336</v>
      </c>
      <c r="C1259" t="inlineStr">
        <is>
          <t>apdt6w97o2pk</t>
        </is>
      </c>
      <c r="D1259" s="4">
        <v>46303</v>
      </c>
      <c r="E1259" s="3">
        <v>46303.773518518516</v>
      </c>
      <c r="F1259" s="2" t="str">
        <f>=HYPERLINK("https://www.tiktok.com/@apdt6w97o2pk/video/7691255442865081613", "https://www.tiktok.com/@apdt6w97o2pk/video/7691255442865081613")</f>
        <v>https://www.tiktok.com/@apdt6w97o2pk/video/7691255442865081613</v>
      </c>
      <c r="G1259">
        <v>130</v>
      </c>
      <c r="H1259">
        <v>0</v>
      </c>
      <c r="I1259">
        <v>0</v>
      </c>
      <c r="J1259">
        <v>0</v>
      </c>
      <c r="K1259">
        <v>0</v>
      </c>
      <c r="L1259" t="inlineStr">
        <is>
          <t>short-drama</t>
        </is>
      </c>
      <c r="M1259" t="inlineStr">
        <is>
          <t>complete</t>
        </is>
      </c>
      <c r="N1259"/>
      <c r="O1259" t="inlineStr">
        <is>
          <t>e8723e7c-3d74-4646-9e84-53ccfd1ab294</t>
        </is>
      </c>
      <c r="P1259" s="3">
        <v>46303.775625</v>
      </c>
      <c r="Q1259" t="inlineStr">
        <is>
          <t>SR-001201</t>
        </is>
      </c>
      <c r="R1259"/>
      <c r="S1259" t="inlineStr">
        <is>
          <t>Accidentally His: The Dragon King Won't Let Go One unexpected night changes her life forever—but what will the Dragon King do when he learns about the child? 🐉 ✨ Download ReelShort. Copy code 4934871 and search it. #DragonKingRomance #ShortDrama #SecretBaby #OriginalAudio</t>
        </is>
      </c>
    </row>
    <row r="1260" ht="25.5" customHeight="1">
      <c r="A1260" t="inlineStr">
        <is>
          <t>7691268413863300383</t>
        </is>
      </c>
      <c r="B1260" s="3">
        <v>46301.89861111111</v>
      </c>
      <c r="C1260" t="inlineStr">
        <is>
          <t>shirley5278789</t>
        </is>
      </c>
      <c r="D1260" s="4">
        <v>46303</v>
      </c>
      <c r="E1260" s="3">
        <v>46303.437210648146</v>
      </c>
      <c r="F1260" s="2" t="str">
        <f>=HYPERLINK("https://www.tiktok.com/@shirley5278789/video/7691268413863300383", "https://www.tiktok.com/@shirley5278789/video/7691268413863300383")</f>
        <v>https://www.tiktok.com/@shirley5278789/video/7691268413863300383</v>
      </c>
      <c r="G1260">
        <v>557</v>
      </c>
      <c r="H1260">
        <v>8</v>
      </c>
      <c r="I1260">
        <v>0</v>
      </c>
      <c r="J1260">
        <v>1</v>
      </c>
      <c r="K1260">
        <v>0</v>
      </c>
      <c r="L1260" t="inlineStr">
        <is>
          <t>short-drama</t>
        </is>
      </c>
      <c r="M1260" t="inlineStr">
        <is>
          <t>complete</t>
        </is>
      </c>
      <c r="N1260"/>
      <c r="O1260" t="inlineStr">
        <is>
          <t>SDRUN-20261008-102852</t>
        </is>
      </c>
      <c r="P1260" s="3">
        <v>46303.546585648146</v>
      </c>
      <c r="Q1260" t="inlineStr">
        <is>
          <t>SR-001287</t>
        </is>
      </c>
      <c r="R1260" t="inlineStr">
        <is>
          <t>shirley5278789</t>
        </is>
      </c>
      <c r="S1260" t="inlineStr">
        <is>
          <t>Novias entre las llamas — EP1 Dos amigas descubren la traición que lo cambia todo. 🔥 🌟 Continúa la historia aquí 👉 Encuentra la serie completa en “ReelShort” 🔍 Busca “4985901” ✨ #ReelShort #DramaCorto #NoviasEntreLasLlamas #Traicion #Divorcio</t>
        </is>
      </c>
    </row>
    <row r="1261" ht="25.5" customHeight="1">
      <c r="A1261" t="inlineStr">
        <is>
          <t>7691225996539792654</t>
        </is>
      </c>
      <c r="B1261" s="3">
        <v>46301.95277777778</v>
      </c>
      <c r="C1261" t="inlineStr">
        <is>
          <t>amariari11</t>
        </is>
      </c>
      <c r="D1261" s="4">
        <v>46303</v>
      </c>
      <c r="E1261" s="3">
        <v>46303.437210648146</v>
      </c>
      <c r="F1261" s="2" t="str">
        <f>=HYPERLINK("https://www.tiktok.com/@amariari11/video/7691225996539792654", "https://www.tiktok.com/@amariari11/video/7691225996539792654")</f>
        <v>https://www.tiktok.com/@amariari11/video/7691225996539792654</v>
      </c>
      <c r="G1261">
        <v>115</v>
      </c>
      <c r="H1261">
        <v>1</v>
      </c>
      <c r="I1261">
        <v>1</v>
      </c>
      <c r="J1261">
        <v>1</v>
      </c>
      <c r="K1261">
        <v>0</v>
      </c>
      <c r="L1261" t="inlineStr">
        <is>
          <t>short-drama</t>
        </is>
      </c>
      <c r="M1261" t="inlineStr">
        <is>
          <t>complete</t>
        </is>
      </c>
      <c r="N1261"/>
      <c r="O1261" t="inlineStr">
        <is>
          <t>SDRUN-20261008-102852</t>
        </is>
      </c>
      <c r="P1261" s="3">
        <v>46303.546585648146</v>
      </c>
      <c r="Q1261" t="inlineStr">
        <is>
          <t>SR-001263</t>
        </is>
      </c>
      <c r="R1261"/>
      <c r="S1261" t="inlineStr">
        <is>
          <t>In Bed with My Brother-in-Law She catches her groom cheating and refuses to honor their pact—but he isn’t ready to let her go. 💔 ✨ Download ReelShort. Copy code 4964094 and search it. #CheatingGroom #BrokenEngagement #Betrayal #ShortDrama</t>
        </is>
      </c>
    </row>
    <row r="1262" ht="25.5" customHeight="1">
      <c r="A1262" t="inlineStr">
        <is>
          <t>7691262504667811085</t>
        </is>
      </c>
      <c r="B1262" s="3">
        <v>46301.967361111114</v>
      </c>
      <c r="C1262" t="inlineStr">
        <is>
          <t>miralinaaa10</t>
        </is>
      </c>
      <c r="D1262" s="4">
        <v>46303</v>
      </c>
      <c r="E1262" s="3">
        <v>46303.437210648146</v>
      </c>
      <c r="F1262" s="2" t="str">
        <f>=HYPERLINK("https://www.tiktok.com/@miralinaaa10/video/7691262504667811085", "https://www.tiktok.com/@miralinaaa10/video/7691262504667811085")</f>
        <v>https://www.tiktok.com/@miralinaaa10/video/7691262504667811085</v>
      </c>
      <c r="G1262">
        <v>663</v>
      </c>
      <c r="H1262">
        <v>18</v>
      </c>
      <c r="I1262">
        <v>1</v>
      </c>
      <c r="J1262">
        <v>13</v>
      </c>
      <c r="K1262">
        <v>0</v>
      </c>
      <c r="L1262" t="inlineStr">
        <is>
          <t>short-drama</t>
        </is>
      </c>
      <c r="M1262" t="inlineStr">
        <is>
          <t>complete</t>
        </is>
      </c>
      <c r="N1262"/>
      <c r="O1262" t="inlineStr">
        <is>
          <t>SDRUN-20261008-102852</t>
        </is>
      </c>
      <c r="P1262" s="3">
        <v>46303.546585648146</v>
      </c>
      <c r="Q1262" t="inlineStr">
        <is>
          <t>SR-001437</t>
        </is>
      </c>
      <c r="R1262" t="inlineStr">
        <is>
          <t>miralinaaa10</t>
        </is>
      </c>
      <c r="S1262" t="inlineStr">
        <is>
          <t>Blitzed by My Rival's Obsession — EP1 Two football rivals become roommates—and obsession takes over. 🏈 🌟 Continue the story here 👉 Find the full series on “ReelShort” 🔍 Look up “4985242” ✨ #ReelShort #ShortDrama #Blitzed #BLDrama #RivalsToLovers</t>
        </is>
      </c>
    </row>
    <row r="1263" ht="25.5" customHeight="1">
      <c r="A1263" t="inlineStr">
        <is>
          <t>7691219379056315678</t>
        </is>
      </c>
      <c r="B1263" s="3">
        <v>46301.967361111114</v>
      </c>
      <c r="C1263" t="inlineStr">
        <is>
          <t>plottwistclips11</t>
        </is>
      </c>
      <c r="D1263" s="4">
        <v>46303</v>
      </c>
      <c r="E1263" s="3">
        <v>46303.437210648146</v>
      </c>
      <c r="F1263" s="2" t="str">
        <f>=HYPERLINK("https://www.tiktok.com/@plottwistclips11/video/7691219379056315678", "https://www.tiktok.com/@plottwistclips11/video/7691219379056315678")</f>
        <v>https://www.tiktok.com/@plottwistclips11/video/7691219379056315678</v>
      </c>
      <c r="G1263">
        <v>208</v>
      </c>
      <c r="H1263">
        <v>4</v>
      </c>
      <c r="I1263">
        <v>0</v>
      </c>
      <c r="J1263">
        <v>0</v>
      </c>
      <c r="K1263">
        <v>0</v>
      </c>
      <c r="L1263" t="inlineStr">
        <is>
          <t>short-drama</t>
        </is>
      </c>
      <c r="M1263" t="inlineStr">
        <is>
          <t>complete</t>
        </is>
      </c>
      <c r="N1263"/>
      <c r="O1263" t="inlineStr">
        <is>
          <t>SDRUN-20261008-102852</t>
        </is>
      </c>
      <c r="P1263" s="3">
        <v>46303.546585648146</v>
      </c>
      <c r="Q1263" t="inlineStr">
        <is>
          <t>SR-001500</t>
        </is>
      </c>
      <c r="R1263" t="inlineStr">
        <is>
          <t>plottwistclips11</t>
        </is>
      </c>
      <c r="S1263" t="inlineStr">
        <is>
          <t>Step Back! That Homeless Man Is Not to be Messed with — EP4 Her family wants to control her future, so she shocks them by choosing the homeless stranger beside her. 🌟 Continue the story here 👉 Find the full series on “ReelShort” 🔍 Look up “4717619” ✨ #ShortDrama #ReelShort #DramaSeries</t>
        </is>
      </c>
    </row>
    <row r="1264" ht="25.5" customHeight="1">
      <c r="A1264" t="inlineStr">
        <is>
          <t>7691169808917826847</t>
        </is>
      </c>
      <c r="B1264" s="3">
        <v>46301.97430555556</v>
      </c>
      <c r="C1264" t="inlineStr">
        <is>
          <t>felicitypatterson67</t>
        </is>
      </c>
      <c r="D1264" s="4">
        <v>46303</v>
      </c>
      <c r="E1264" s="3">
        <v>46303.437210648146</v>
      </c>
      <c r="F1264" s="2" t="str">
        <f>=HYPERLINK("https://www.tiktok.com/@felicitypatterson67/video/7691169808917826847", "https://www.tiktok.com/@felicitypatterson67/video/7691169808917826847")</f>
        <v>https://www.tiktok.com/@felicitypatterson67/video/7691169808917826847</v>
      </c>
      <c r="G1264">
        <v>105</v>
      </c>
      <c r="H1264">
        <v>2</v>
      </c>
      <c r="I1264">
        <v>0</v>
      </c>
      <c r="J1264">
        <v>1</v>
      </c>
      <c r="K1264">
        <v>0</v>
      </c>
      <c r="L1264" t="inlineStr">
        <is>
          <t>short-drama</t>
        </is>
      </c>
      <c r="M1264" t="inlineStr">
        <is>
          <t>complete</t>
        </is>
      </c>
      <c r="N1264"/>
      <c r="O1264" t="inlineStr">
        <is>
          <t>SDRUN-20261008-102852</t>
        </is>
      </c>
      <c r="P1264" s="3">
        <v>46303.546585648146</v>
      </c>
      <c r="Q1264" t="inlineStr">
        <is>
          <t>SR-001227</t>
        </is>
      </c>
      <c r="R1264"/>
      <c r="S1264" t="inlineStr">
        <is>
          <t>The Crown of the Abyss: The Mute Bride of Atlantis When the ship’s outcast catches the garland, she chooses a ragged stranger over the men who mocked her—never knowing his real identity. 🌊 Find this fantasy on ReelShort: search [4958071]. #Drama #ShortDrama #ReelShort #FantasyRomance #HiddenIdentity</t>
        </is>
      </c>
    </row>
    <row r="1265" ht="25.5" customHeight="1">
      <c r="A1265" t="inlineStr">
        <is>
          <t>7690852891132808478</t>
        </is>
      </c>
      <c r="B1265" s="3">
        <v>46301.98055555556</v>
      </c>
      <c r="C1265" t="inlineStr">
        <is>
          <t>hnlinhthng9678</t>
        </is>
      </c>
      <c r="D1265" s="4">
        <v>46303</v>
      </c>
      <c r="E1265" s="3">
        <v>46303.437210648146</v>
      </c>
      <c r="F1265" s="2" t="str">
        <f>=HYPERLINK("https://www.tiktok.com/@hnlinhthng9678/video/7690852891132808478", "https://www.tiktok.com/@hnlinhthng9678/video/7690852891132808478")</f>
        <v>https://www.tiktok.com/@hnlinhthng9678/video/7690852891132808478</v>
      </c>
      <c r="G1265">
        <v>126</v>
      </c>
      <c r="H1265">
        <v>1</v>
      </c>
      <c r="I1265">
        <v>0</v>
      </c>
      <c r="J1265">
        <v>1</v>
      </c>
      <c r="K1265">
        <v>0</v>
      </c>
      <c r="L1265" t="inlineStr">
        <is>
          <t>short-drama</t>
        </is>
      </c>
      <c r="M1265" t="inlineStr">
        <is>
          <t>complete</t>
        </is>
      </c>
      <c r="N1265"/>
      <c r="O1265" t="inlineStr">
        <is>
          <t>SDRUN-20261008-102852</t>
        </is>
      </c>
      <c r="P1265" s="3">
        <v>46303.546585648146</v>
      </c>
      <c r="Q1265" t="inlineStr">
        <is>
          <t>SR-001389</t>
        </is>
      </c>
      <c r="R1265" t="inlineStr">
        <is>
          <t>NeonHlin</t>
        </is>
      </c>
      <c r="S1265" t="inlineStr">
        <is>
          <t>The Alpha and His Nanny Luna — EP4 A tiny clue links Tiffany to the child she lost, but someone inside the pack wants the truth buried. 🌟 Continue the story here 👉 Find the full series on “ReelShort” 🔍 Look up “4802561” ✨ #ShortDrama #ReelShort #DramaSeries</t>
        </is>
      </c>
    </row>
    <row r="1266" ht="25.5" customHeight="1">
      <c r="A1266" t="inlineStr">
        <is>
          <t>7691161957155474701</t>
        </is>
      </c>
      <c r="B1266" s="3">
        <v>46301.98402777778</v>
      </c>
      <c r="C1266" t="inlineStr">
        <is>
          <t>dramaclips0364</t>
        </is>
      </c>
      <c r="D1266" s="4">
        <v>46303</v>
      </c>
      <c r="E1266" s="3">
        <v>46303.437210648146</v>
      </c>
      <c r="F1266" s="2" t="str">
        <f>=HYPERLINK("https://www.tiktok.com/@dramaclips0364/video/7691161957155474701", "https://www.tiktok.com/@dramaclips0364/video/7691161957155474701")</f>
        <v>https://www.tiktok.com/@dramaclips0364/video/7691161957155474701</v>
      </c>
      <c r="G1266">
        <v>196</v>
      </c>
      <c r="H1266">
        <v>3</v>
      </c>
      <c r="I1266">
        <v>0</v>
      </c>
      <c r="J1266">
        <v>0</v>
      </c>
      <c r="K1266">
        <v>0</v>
      </c>
      <c r="L1266" t="inlineStr">
        <is>
          <t>short-drama</t>
        </is>
      </c>
      <c r="M1266" t="inlineStr">
        <is>
          <t>complete</t>
        </is>
      </c>
      <c r="N1266"/>
      <c r="O1266" t="inlineStr">
        <is>
          <t>SDRUN-20261008-102852</t>
        </is>
      </c>
      <c r="P1266" s="3">
        <v>46303.546585648146</v>
      </c>
      <c r="Q1266" t="inlineStr">
        <is>
          <t>SR-001506</t>
        </is>
      </c>
      <c r="R1266" t="inlineStr">
        <is>
          <t>dramaclips0364</t>
        </is>
      </c>
      <c r="S1266" t="inlineStr">
        <is>
          <t>I Married My Cheating Ex's Uncle — EP4 Just when it feels safe, the secret explodes. 🌟 Continue the story here 👉 Find the full series on “ReelShort” 🔍 Look up “4966568” ✨ #ReelShort #ShortDrama #CheatingExsUncle #ContractMarriage</t>
        </is>
      </c>
    </row>
    <row r="1267" ht="25.5" customHeight="1">
      <c r="A1267" t="inlineStr">
        <is>
          <t>7690887320072965407</t>
        </is>
      </c>
      <c r="B1267" s="3">
        <v>46301.98541666667</v>
      </c>
      <c r="C1267" t="inlineStr">
        <is>
          <t>scenesbl77</t>
        </is>
      </c>
      <c r="D1267" s="4">
        <v>46303</v>
      </c>
      <c r="E1267" s="3">
        <v>46303.437210648146</v>
      </c>
      <c r="F1267" s="2" t="str">
        <f>=HYPERLINK("https://www.tiktok.com/@scenesbl77/video/7690887320072965407", "https://www.tiktok.com/@scenesbl77/video/7690887320072965407")</f>
        <v>https://www.tiktok.com/@scenesbl77/video/7690887320072965407</v>
      </c>
      <c r="G1267">
        <v>216</v>
      </c>
      <c r="H1267">
        <v>4</v>
      </c>
      <c r="I1267">
        <v>0</v>
      </c>
      <c r="J1267">
        <v>1</v>
      </c>
      <c r="K1267">
        <v>0</v>
      </c>
      <c r="L1267" t="inlineStr">
        <is>
          <t>short-drama</t>
        </is>
      </c>
      <c r="M1267" t="inlineStr">
        <is>
          <t>complete</t>
        </is>
      </c>
      <c r="N1267"/>
      <c r="O1267" t="inlineStr">
        <is>
          <t>SDRUN-20261008-102852</t>
        </is>
      </c>
      <c r="P1267" s="3">
        <v>46303.546585648146</v>
      </c>
      <c r="Q1267" t="inlineStr">
        <is>
          <t>SR-001368</t>
        </is>
      </c>
      <c r="R1267" t="inlineStr">
        <is>
          <t>scenesbl77</t>
        </is>
      </c>
      <c r="S1267" t="inlineStr">
        <is>
          <t xml:space="preserve">Never Fall Alone — EP1 A gifted diver mistakes a younger athlete for someone else during one reckless night. 🌟 Continue the story here 👉 Find the full series on “ReelShort” 🔍 Search “Never Fall Alone” ✨ #BLDrama #ReelShort #DramaSeries </t>
        </is>
      </c>
    </row>
    <row r="1268" ht="25.5" customHeight="1">
      <c r="A1268" t="inlineStr">
        <is>
          <t>7690905875736694029</t>
        </is>
      </c>
      <c r="B1268" s="3">
        <v>46301.9875</v>
      </c>
      <c r="C1268" t="inlineStr">
        <is>
          <t>lthung263</t>
        </is>
      </c>
      <c r="D1268" s="4">
        <v>46303</v>
      </c>
      <c r="E1268" s="3">
        <v>46303.437210648146</v>
      </c>
      <c r="F1268" s="2" t="str">
        <f>=HYPERLINK("https://www.tiktok.com/@lthung263/video/7690905875736694029", "https://www.tiktok.com/@lthung263/video/7690905875736694029")</f>
        <v>https://www.tiktok.com/@lthung263/video/7690905875736694029</v>
      </c>
      <c r="G1268">
        <v>949</v>
      </c>
      <c r="H1268">
        <v>18</v>
      </c>
      <c r="I1268">
        <v>0</v>
      </c>
      <c r="J1268">
        <v>6</v>
      </c>
      <c r="K1268">
        <v>0</v>
      </c>
      <c r="L1268" t="inlineStr">
        <is>
          <t>short-drama</t>
        </is>
      </c>
      <c r="M1268" t="inlineStr">
        <is>
          <t>complete</t>
        </is>
      </c>
      <c r="N1268"/>
      <c r="O1268" t="inlineStr">
        <is>
          <t>SDRUN-20261008-102852</t>
        </is>
      </c>
      <c r="P1268" s="3">
        <v>46303.546585648146</v>
      </c>
      <c r="Q1268" t="inlineStr">
        <is>
          <t>SR-001054</t>
        </is>
      </c>
      <c r="R1268" t="inlineStr">
        <is>
          <t>Flexlthung</t>
        </is>
      </c>
      <c r="S1268" t="inlineStr">
        <is>
          <t>Part 1 | Shifter Academy: Taming Three Wild Mates — The Human Must Live with Three Apex Shifters On her first day, Ivy is mocked as prey and introduced to the lion, wolf, and dragon who rule campus—then ordered to live with all three. ✨ Download the DramaBox app. 👉 Copy the code [vqd11] and search it. #Drama #AIDrama #ShortDrama #ShifterRomance #AcademyRomance</t>
        </is>
      </c>
    </row>
    <row r="1269" ht="25.5" customHeight="1">
      <c r="A1269" t="inlineStr">
        <is>
          <t>7691242634903358733</t>
        </is>
      </c>
      <c r="B1269" s="3">
        <v>46301.99722222222</v>
      </c>
      <c r="C1269" t="inlineStr">
        <is>
          <t>jazlynnayeli6</t>
        </is>
      </c>
      <c r="D1269" s="4">
        <v>46303</v>
      </c>
      <c r="E1269" s="3">
        <v>46303.437210648146</v>
      </c>
      <c r="F1269" s="2" t="str">
        <f>=HYPERLINK("https://www.tiktok.com/@jazlynnayeli6/video/7691242634903358733", "https://www.tiktok.com/@jazlynnayeli6/video/7691242634903358733")</f>
        <v>https://www.tiktok.com/@jazlynnayeli6/video/7691242634903358733</v>
      </c>
      <c r="G1269">
        <v>97</v>
      </c>
      <c r="H1269">
        <v>1</v>
      </c>
      <c r="I1269">
        <v>0</v>
      </c>
      <c r="J1269">
        <v>0</v>
      </c>
      <c r="K1269">
        <v>0</v>
      </c>
      <c r="L1269" t="inlineStr">
        <is>
          <t>short-drama</t>
        </is>
      </c>
      <c r="M1269" t="inlineStr">
        <is>
          <t>complete</t>
        </is>
      </c>
      <c r="N1269"/>
      <c r="O1269" t="inlineStr">
        <is>
          <t>SDRUN-20261008-102852</t>
        </is>
      </c>
      <c r="P1269" s="3">
        <v>46303.546585648146</v>
      </c>
      <c r="Q1269" t="inlineStr">
        <is>
          <t>SR-001024</t>
        </is>
      </c>
      <c r="R1269"/>
      <c r="S1269" t="inlineStr">
        <is>
          <t>Thirsty for the Wet Nurse She hides a bleeding Alpha and discovers his curse can’t hurt her. Why is she different? 🐺 ✨ Download ReelShort. Copy code 4964171 and search it. #CursedAlpha #UnexpectedBond #WerewolfRomance #ShortDrama</t>
        </is>
      </c>
    </row>
    <row r="1270" ht="25.5" customHeight="1">
      <c r="A1270" t="inlineStr">
        <is>
          <t>7691232991674240269</t>
        </is>
      </c>
      <c r="B1270" s="3">
        <v>46302.01388888889</v>
      </c>
      <c r="C1270" t="inlineStr">
        <is>
          <t>gaylenepowers350</t>
        </is>
      </c>
      <c r="D1270" s="4">
        <v>46303</v>
      </c>
      <c r="E1270" s="3">
        <v>46303.437210648146</v>
      </c>
      <c r="F1270" s="2" t="str">
        <f>=HYPERLINK("https://www.tiktok.com/@gaylenepowers350/video/7691232991674240269", "https://www.tiktok.com/@gaylenepowers350/video/7691232991674240269")</f>
        <v>https://www.tiktok.com/@gaylenepowers350/video/7691232991674240269</v>
      </c>
      <c r="G1270">
        <v>201</v>
      </c>
      <c r="H1270">
        <v>8</v>
      </c>
      <c r="I1270">
        <v>0</v>
      </c>
      <c r="J1270">
        <v>2</v>
      </c>
      <c r="K1270">
        <v>0</v>
      </c>
      <c r="L1270" t="inlineStr">
        <is>
          <t>short-drama</t>
        </is>
      </c>
      <c r="M1270" t="inlineStr">
        <is>
          <t>complete</t>
        </is>
      </c>
      <c r="N1270"/>
      <c r="O1270" t="inlineStr">
        <is>
          <t>SDRUN-20261008-102852</t>
        </is>
      </c>
      <c r="P1270" s="3">
        <v>46303.546585648146</v>
      </c>
      <c r="Q1270" t="inlineStr">
        <is>
          <t>SR-001076</t>
        </is>
      </c>
      <c r="R1270"/>
      <c r="S1270" t="inlineStr">
        <is>
          <t>Don't Call Me Aunt A wedding ring should settle everything. To him, it’s only the beginning of a challenge. 💍 ✨ Download ReelShort. Copy code 4965575 and search it. #WeddingRing #ForbiddenLove #RomanceDrama #ShortDrama</t>
        </is>
      </c>
    </row>
    <row r="1271" ht="25.5" customHeight="1">
      <c r="A1271" t="inlineStr">
        <is>
          <t>7691161324235066654</t>
        </is>
      </c>
      <c r="B1271" s="3">
        <v>46302.01944444444</v>
      </c>
      <c r="C1271" t="inlineStr">
        <is>
          <t>qqfqvkxrybkjkjnp20</t>
        </is>
      </c>
      <c r="D1271" s="4">
        <v>46303</v>
      </c>
      <c r="E1271" s="3">
        <v>46303.437210648146</v>
      </c>
      <c r="F1271" s="2" t="str">
        <f>=HYPERLINK("https://www.tiktok.com/@qqfqvkxrybkjkjnp20/video/7691161324235066654", "https://www.tiktok.com/@qqfqvkxrybkjkjnp20/video/7691161324235066654")</f>
        <v>https://www.tiktok.com/@qqfqvkxrybkjkjnp20/video/7691161324235066654</v>
      </c>
      <c r="G1271">
        <v>96</v>
      </c>
      <c r="H1271">
        <v>2</v>
      </c>
      <c r="I1271">
        <v>0</v>
      </c>
      <c r="J1271">
        <v>0</v>
      </c>
      <c r="K1271">
        <v>0</v>
      </c>
      <c r="L1271" t="inlineStr">
        <is>
          <t>short-drama</t>
        </is>
      </c>
      <c r="M1271" t="inlineStr">
        <is>
          <t>complete</t>
        </is>
      </c>
      <c r="N1271"/>
      <c r="O1271" t="inlineStr">
        <is>
          <t>SDRUN-20261008-102852</t>
        </is>
      </c>
      <c r="P1271" s="3">
        <v>46303.546585648146</v>
      </c>
      <c r="Q1271" t="inlineStr">
        <is>
          <t>SR-001154</t>
        </is>
      </c>
      <c r="R1271" t="inlineStr">
        <is>
          <t>Velvet Temptations</t>
        </is>
      </c>
      <c r="S1271" t="inlineStr">
        <is>
          <t>Part 2 | How I became the CEO's darling Ten years of love end in one cruel command—then a stranger gives Emily the respect her old life never did. ✨ Download the ReelShort app. 👉 Copy the code [4964363] and search it. #Drama #ShortDrama #CEOromance #NewBeginnings #RomanticDrama</t>
        </is>
      </c>
    </row>
    <row r="1272" ht="25.5" customHeight="1">
      <c r="A1272" t="inlineStr">
        <is>
          <t>7691204420482206990</t>
        </is>
      </c>
      <c r="B1272" s="3">
        <v>46302.01944444444</v>
      </c>
      <c r="C1272" t="inlineStr">
        <is>
          <t>sofiblmoments</t>
        </is>
      </c>
      <c r="D1272" s="4">
        <v>46303</v>
      </c>
      <c r="E1272" s="3">
        <v>46303.437210648146</v>
      </c>
      <c r="F1272" s="2" t="str">
        <f>=HYPERLINK("https://www.tiktok.com/@sofiblmoments/video/7691204420482206990", "https://www.tiktok.com/@sofiblmoments/video/7691204420482206990")</f>
        <v>https://www.tiktok.com/@sofiblmoments/video/7691204420482206990</v>
      </c>
      <c r="G1272">
        <v>30</v>
      </c>
      <c r="H1272">
        <v>0</v>
      </c>
      <c r="I1272">
        <v>0</v>
      </c>
      <c r="J1272">
        <v>1</v>
      </c>
      <c r="K1272">
        <v>0</v>
      </c>
      <c r="L1272" t="inlineStr">
        <is>
          <t>short-drama</t>
        </is>
      </c>
      <c r="M1272" t="inlineStr">
        <is>
          <t>complete</t>
        </is>
      </c>
      <c r="N1272"/>
      <c r="O1272" t="inlineStr">
        <is>
          <t>SDRUN-20261008-102852</t>
        </is>
      </c>
      <c r="P1272" s="3">
        <v>46303.546585648146</v>
      </c>
      <c r="Q1272" t="inlineStr">
        <is>
          <t>SR-001492</t>
        </is>
      </c>
      <c r="R1272" t="inlineStr">
        <is>
          <t>sofiblmoments</t>
        </is>
      </c>
      <c r="S1272" t="inlineStr">
        <is>
          <t>The Stepbrother I Hate to Love — EP2 The truth was hiding in plain sight. 🌟 Continue the story here 👉 Find the full series on “ReelShort” 🔍 Look up “4676151” ✨ #ReelShort #ShortDrama #StepbrotherIHatetoLove #HockeyRomance</t>
        </is>
      </c>
    </row>
    <row r="1273" ht="25.5" customHeight="1">
      <c r="A1273" t="inlineStr">
        <is>
          <t>7691255024164277518</t>
        </is>
      </c>
      <c r="B1273" s="3">
        <v>46302.03125</v>
      </c>
      <c r="C1273" t="inlineStr">
        <is>
          <t>dramadetour0</t>
        </is>
      </c>
      <c r="D1273" s="4">
        <v>46303</v>
      </c>
      <c r="E1273" s="3">
        <v>46303.437210648146</v>
      </c>
      <c r="F1273" s="2" t="str">
        <f>=HYPERLINK("https://www.tiktok.com/@dramadetour0/video/7691255024164277518", "https://www.tiktok.com/@dramadetour0/video/7691255024164277518")</f>
        <v>https://www.tiktok.com/@dramadetour0/video/7691255024164277518</v>
      </c>
      <c r="G1273">
        <v>340</v>
      </c>
      <c r="H1273">
        <v>17</v>
      </c>
      <c r="I1273">
        <v>0</v>
      </c>
      <c r="J1273">
        <v>6</v>
      </c>
      <c r="K1273">
        <v>0</v>
      </c>
      <c r="L1273" t="inlineStr">
        <is>
          <t>short-drama</t>
        </is>
      </c>
      <c r="M1273" t="inlineStr">
        <is>
          <t>complete</t>
        </is>
      </c>
      <c r="N1273"/>
      <c r="O1273" t="inlineStr">
        <is>
          <t>SDRUN-20261008-102852</t>
        </is>
      </c>
      <c r="P1273" s="3">
        <v>46303.546585648146</v>
      </c>
      <c r="Q1273" t="inlineStr">
        <is>
          <t>SR-000982</t>
        </is>
      </c>
      <c r="R1273" t="inlineStr">
        <is>
          <t>dramadetour0</t>
        </is>
      </c>
      <c r="S1273" t="inlineStr">
        <is>
          <t>Cursed Alpha’s Fated Luna — She wakes up asking what happened. His wolf is losing control—and Grandma has terrible timing. 🎬 Full episode link in bio 🔎 Or search for 4978122 in the ReelShort app. #drama #shortdrama #dramaseries #MorningAfter #WerewolfRomance</t>
        </is>
      </c>
    </row>
    <row r="1274" ht="25.5" customHeight="1">
      <c r="A1274" t="inlineStr">
        <is>
          <t>7691209507959016718</t>
        </is>
      </c>
      <c r="B1274" s="3">
        <v>46302.032638888886</v>
      </c>
      <c r="C1274" t="inlineStr">
        <is>
          <t>ngphnggiang40</t>
        </is>
      </c>
      <c r="D1274" s="4">
        <v>46303</v>
      </c>
      <c r="E1274" s="3">
        <v>46303.437210648146</v>
      </c>
      <c r="F1274" s="2" t="str">
        <f>=HYPERLINK("https://www.tiktok.com/@ngphnggiang40/video/7691209507959016718", "https://www.tiktok.com/@ngphnggiang40/video/7691209507959016718")</f>
        <v>https://www.tiktok.com/@ngphnggiang40/video/7691209507959016718</v>
      </c>
      <c r="G1274">
        <v>135</v>
      </c>
      <c r="H1274">
        <v>1</v>
      </c>
      <c r="I1274">
        <v>0</v>
      </c>
      <c r="J1274">
        <v>0</v>
      </c>
      <c r="K1274">
        <v>0</v>
      </c>
      <c r="L1274" t="inlineStr">
        <is>
          <t>short-drama</t>
        </is>
      </c>
      <c r="M1274" t="inlineStr">
        <is>
          <t>complete</t>
        </is>
      </c>
      <c r="N1274"/>
      <c r="O1274" t="inlineStr">
        <is>
          <t>SDRUN-20261008-102852</t>
        </is>
      </c>
      <c r="P1274" s="3">
        <v>46303.546585648146</v>
      </c>
      <c r="Q1274" t="inlineStr">
        <is>
          <t>SR-001049</t>
        </is>
      </c>
      <c r="R1274" t="inlineStr">
        <is>
          <t>VoidFaic</t>
        </is>
      </c>
      <c r="S1274" t="inlineStr">
        <is>
          <t>Part 2 | Seven Days Thirty Again Arthur wakes in a younger body while his seventy-two-year-old self remains comatose, and a mysterious voice gives him seven days to finish his unfinished life. ✨ Download the ReelShort app. 👉 Copy the code [4929423] and search it. #Drama #AIDrama #ShortDrama #SecondChance #FamilyDrama</t>
        </is>
      </c>
    </row>
    <row r="1275" ht="25.5" customHeight="1">
      <c r="A1275" t="inlineStr">
        <is>
          <t>7691255689628503309</t>
        </is>
      </c>
      <c r="B1275" s="3">
        <v>46302.032638888886</v>
      </c>
      <c r="C1275" t="inlineStr">
        <is>
          <t>apdt6w97o2pk</t>
        </is>
      </c>
      <c r="D1275" s="4">
        <v>46303</v>
      </c>
      <c r="E1275" s="3">
        <v>46303.773518518516</v>
      </c>
      <c r="F1275" s="2" t="str">
        <f>=HYPERLINK("https://www.tiktok.com/@apdt6w97o2pk/video/7691255689628503309", "https://www.tiktok.com/@apdt6w97o2pk/video/7691255689628503309")</f>
        <v>https://www.tiktok.com/@apdt6w97o2pk/video/7691255689628503309</v>
      </c>
      <c r="G1275">
        <v>141</v>
      </c>
      <c r="H1275">
        <v>1</v>
      </c>
      <c r="I1275">
        <v>0</v>
      </c>
      <c r="J1275">
        <v>0</v>
      </c>
      <c r="K1275">
        <v>0</v>
      </c>
      <c r="L1275" t="inlineStr">
        <is>
          <t>short-drama</t>
        </is>
      </c>
      <c r="M1275" t="inlineStr">
        <is>
          <t>complete</t>
        </is>
      </c>
      <c r="N1275"/>
      <c r="O1275" t="inlineStr">
        <is>
          <t>e8723e7c-3d74-4646-9e84-53ccfd1ab294</t>
        </is>
      </c>
      <c r="P1275" s="3">
        <v>46303.775625</v>
      </c>
      <c r="Q1275" t="inlineStr">
        <is>
          <t>SR-001202</t>
        </is>
      </c>
      <c r="R1275"/>
      <c r="S1275" t="inlineStr">
        <is>
          <t>Accidentally His: The Dragon King Won't Let Go Her child needs help, but the priest demands gold first. Who will step in before it’s too late? 💔 ✨ Download ReelShort. Copy code 4934871 and search it. #MotherAndChild #ShortDrama #DragonKing #OriginalAudio</t>
        </is>
      </c>
    </row>
    <row r="1276" ht="25.5" customHeight="1">
      <c r="A1276" t="inlineStr">
        <is>
          <t>7691167181236636942</t>
        </is>
      </c>
      <c r="B1276" s="3">
        <v>46302.03680555556</v>
      </c>
      <c r="C1276" t="inlineStr">
        <is>
          <t>nobleltcpnj</t>
        </is>
      </c>
      <c r="D1276" s="4">
        <v>46303</v>
      </c>
      <c r="E1276" s="3">
        <v>46303.437210648146</v>
      </c>
      <c r="F1276" s="2" t="str">
        <f>=HYPERLINK("https://www.tiktok.com/@nobleltcpnj/video/7691167181236636942", "https://www.tiktok.com/@nobleltcpnj/video/7691167181236636942")</f>
        <v>https://www.tiktok.com/@nobleltcpnj/video/7691167181236636942</v>
      </c>
      <c r="G1276">
        <v>236</v>
      </c>
      <c r="H1276">
        <v>10</v>
      </c>
      <c r="I1276">
        <v>0</v>
      </c>
      <c r="J1276">
        <v>5</v>
      </c>
      <c r="K1276">
        <v>0</v>
      </c>
      <c r="L1276" t="inlineStr">
        <is>
          <t>short-drama</t>
        </is>
      </c>
      <c r="M1276" t="inlineStr">
        <is>
          <t>complete</t>
        </is>
      </c>
      <c r="N1276"/>
      <c r="O1276" t="inlineStr">
        <is>
          <t>SDRUN-20261008-102852</t>
        </is>
      </c>
      <c r="P1276" s="3">
        <v>46303.546585648146</v>
      </c>
      <c r="Q1276" t="inlineStr">
        <is>
          <t>SR-001130</t>
        </is>
      </c>
      <c r="R1276" t="inlineStr">
        <is>
          <t>Mouse glue trap</t>
        </is>
      </c>
      <c r="S1276" t="inlineStr">
        <is>
          <t>Part 2 | Chained Wings Marked and locked away, Lucian would rather burn than surrender—until Draven makes it clear even death requires his permission. ✨ Download the ReelShort app. 👉 Copy the code [4963724] and search it. #Drama #ShortDrama #DarkRomance #FantasyDrama #EnemiesToLovers</t>
        </is>
      </c>
    </row>
    <row r="1277" ht="25.5" customHeight="1">
      <c r="A1277" t="inlineStr">
        <is>
          <t>7691199859184930078</t>
        </is>
      </c>
      <c r="B1277" s="3">
        <v>46302.041666666664</v>
      </c>
      <c r="C1277" t="inlineStr">
        <is>
          <t>jolienqaq</t>
        </is>
      </c>
      <c r="D1277" s="4">
        <v>46303</v>
      </c>
      <c r="E1277" s="3">
        <v>46303.437210648146</v>
      </c>
      <c r="F1277" s="2" t="str">
        <f>=HYPERLINK("https://www.tiktok.com/@jolienqaq/video/7691199859184930078", "https://www.tiktok.com/@jolienqaq/video/7691199859184930078")</f>
        <v>https://www.tiktok.com/@jolienqaq/video/7691199859184930078</v>
      </c>
      <c r="G1277">
        <v>289</v>
      </c>
      <c r="H1277">
        <v>22</v>
      </c>
      <c r="I1277">
        <v>0</v>
      </c>
      <c r="J1277">
        <v>2</v>
      </c>
      <c r="K1277">
        <v>0</v>
      </c>
      <c r="L1277" t="inlineStr">
        <is>
          <t>short-drama</t>
        </is>
      </c>
      <c r="M1277" t="inlineStr">
        <is>
          <t>complete</t>
        </is>
      </c>
      <c r="N1277"/>
      <c r="O1277" t="inlineStr">
        <is>
          <t>SDRUN-20261008-102852</t>
        </is>
      </c>
      <c r="P1277" s="3">
        <v>46303.546585648146</v>
      </c>
      <c r="Q1277" t="inlineStr">
        <is>
          <t>SR-001234</t>
        </is>
      </c>
      <c r="R1277" t="inlineStr">
        <is>
          <t>jolienqaq</t>
        </is>
      </c>
      <c r="S1277" t="inlineStr">
        <is>
          <t>Part 2 | Bloodline Paradox: Silver and Shadows Full series link in bio One moment Elias had a gun on Florian. The next, the vampire was close enough to save him. Can Elias trust a word he says? 🖤 ✨ Download the ReelShort app. 👉 Copy the code [4802466] and search it. #BL #BoysLove #VampireDrama #forbiddenattraction #shortdrama</t>
        </is>
      </c>
    </row>
    <row r="1278" ht="25.5" customHeight="1">
      <c r="A1278" t="inlineStr">
        <is>
          <t>7691228638875831566</t>
        </is>
      </c>
      <c r="B1278" s="3">
        <v>46302.04236111111</v>
      </c>
      <c r="C1278" t="inlineStr">
        <is>
          <t>dramavault163</t>
        </is>
      </c>
      <c r="D1278" s="4">
        <v>46303</v>
      </c>
      <c r="E1278" s="3">
        <v>46303.437210648146</v>
      </c>
      <c r="F1278" s="2" t="str">
        <f>=HYPERLINK("https://www.tiktok.com/@dramavault163/video/7691228638875831566", "https://www.tiktok.com/@dramavault163/video/7691228638875831566")</f>
        <v>https://www.tiktok.com/@dramavault163/video/7691228638875831566</v>
      </c>
      <c r="G1278">
        <v>8322</v>
      </c>
      <c r="H1278">
        <v>224</v>
      </c>
      <c r="I1278">
        <v>1</v>
      </c>
      <c r="J1278">
        <v>78</v>
      </c>
      <c r="K1278">
        <v>2</v>
      </c>
      <c r="L1278" t="inlineStr">
        <is>
          <t>short-drama</t>
        </is>
      </c>
      <c r="M1278" t="inlineStr">
        <is>
          <t>complete</t>
        </is>
      </c>
      <c r="N1278"/>
      <c r="O1278" t="inlineStr">
        <is>
          <t>SDRUN-20261008-102852</t>
        </is>
      </c>
      <c r="P1278" s="3">
        <v>46303.546585648146</v>
      </c>
      <c r="Q1278" t="inlineStr">
        <is>
          <t>SR-001345</t>
        </is>
      </c>
      <c r="R1278" t="inlineStr">
        <is>
          <t>dramavault163</t>
        </is>
      </c>
      <c r="S1278" t="inlineStr">
        <is>
          <t>Forward, Without Him — EP5 Losing Columbia was only the beginning of her comeback. 🎓 🌟 Continue the story here 👉 Find the full series on “ReelShort” 🔍 Look up “4982348” ✨ #ReelShort #ShortDrama #ForwardWithoutHim #BetrayalDrama #SecondChance</t>
        </is>
      </c>
    </row>
    <row r="1279" ht="25.5" customHeight="1">
      <c r="A1279" t="inlineStr">
        <is>
          <t>7691156370913086734</t>
        </is>
      </c>
      <c r="B1279" s="3">
        <v>46302.05763888889</v>
      </c>
      <c r="C1279" t="inlineStr">
        <is>
          <t>dramaflick00</t>
        </is>
      </c>
      <c r="D1279" s="4">
        <v>46303</v>
      </c>
      <c r="E1279" s="3">
        <v>46303.437210648146</v>
      </c>
      <c r="F1279" s="2" t="str">
        <f>=HYPERLINK("https://www.tiktok.com/@dramaflick00/video/7691156370913086734", "https://www.tiktok.com/@dramaflick00/video/7691156370913086734")</f>
        <v>https://www.tiktok.com/@dramaflick00/video/7691156370913086734</v>
      </c>
      <c r="G1279">
        <v>40</v>
      </c>
      <c r="H1279">
        <v>0</v>
      </c>
      <c r="I1279">
        <v>0</v>
      </c>
      <c r="J1279">
        <v>0</v>
      </c>
      <c r="K1279">
        <v>0</v>
      </c>
      <c r="L1279" t="inlineStr">
        <is>
          <t>short-drama</t>
        </is>
      </c>
      <c r="M1279" t="inlineStr">
        <is>
          <t>complete</t>
        </is>
      </c>
      <c r="N1279"/>
      <c r="O1279" t="inlineStr">
        <is>
          <t>SDRUN-20261008-102852</t>
        </is>
      </c>
      <c r="P1279" s="3">
        <v>46303.546585648146</v>
      </c>
      <c r="Q1279" t="inlineStr">
        <is>
          <t>SR-001463</t>
        </is>
      </c>
      <c r="R1279" t="inlineStr">
        <is>
          <t>dramaflick00</t>
        </is>
      </c>
      <c r="S1279" t="inlineStr">
        <is>
          <t>One Night with the Vampire Lord — EP6 This is where the real trouble begins. 🌟 Continue the story here 👉 Find the full series on “ReelShort” 🔍 Look up “4957217” ✨ #ReelShort #ShortDrama #VampireLord #ForbiddenRomance</t>
        </is>
      </c>
    </row>
    <row r="1280" ht="25.5" customHeight="1">
      <c r="A1280" t="inlineStr">
        <is>
          <t>7690837551308999949</t>
        </is>
      </c>
      <c r="B1280" s="3">
        <v>46302.07361111111</v>
      </c>
      <c r="C1280" t="inlineStr">
        <is>
          <t>dramaexpedition</t>
        </is>
      </c>
      <c r="D1280" s="4">
        <v>46303</v>
      </c>
      <c r="E1280" s="3">
        <v>46303.437210648146</v>
      </c>
      <c r="F1280" s="2" t="str">
        <f>=HYPERLINK("https://www.tiktok.com/@dramaexpedition/video/7690837551308999949", "https://www.tiktok.com/@dramaexpedition/video/7690837551308999949")</f>
        <v>https://www.tiktok.com/@dramaexpedition/video/7690837551308999949</v>
      </c>
      <c r="G1280">
        <v>508</v>
      </c>
      <c r="H1280">
        <v>9</v>
      </c>
      <c r="I1280">
        <v>0</v>
      </c>
      <c r="J1280">
        <v>4</v>
      </c>
      <c r="K1280">
        <v>0</v>
      </c>
      <c r="L1280" t="inlineStr">
        <is>
          <t>short-drama</t>
        </is>
      </c>
      <c r="M1280" t="inlineStr">
        <is>
          <t>complete</t>
        </is>
      </c>
      <c r="N1280"/>
      <c r="O1280" t="inlineStr">
        <is>
          <t>SDRUN-20261008-102852</t>
        </is>
      </c>
      <c r="P1280" s="3">
        <v>46303.546585648146</v>
      </c>
      <c r="Q1280" t="inlineStr">
        <is>
          <t>SR-000862</t>
        </is>
      </c>
      <c r="R1280" t="inlineStr">
        <is>
          <t>dramaexpedition</t>
        </is>
      </c>
      <c r="S1280" t="inlineStr">
        <is>
          <t>part 5 | The Unbreakables: Super Son Returns A harsh lesson challenges the meaning of being a hero. Watch on ReelShort. Search code 4935426. https://reelslink.com/cps/TH3xVj #drama #shortdrama #aidrama #actiondrama #fyp</t>
        </is>
      </c>
    </row>
    <row r="1281" ht="25.5" customHeight="1">
      <c r="A1281" t="inlineStr">
        <is>
          <t>7690906918935694605</t>
        </is>
      </c>
      <c r="B1281" s="3">
        <v>46302.15416666667</v>
      </c>
      <c r="C1281" t="inlineStr">
        <is>
          <t>lthung263</t>
        </is>
      </c>
      <c r="D1281" s="4">
        <v>46303</v>
      </c>
      <c r="E1281" s="3">
        <v>46303.437210648146</v>
      </c>
      <c r="F1281" s="2" t="str">
        <f>=HYPERLINK("https://www.tiktok.com/@lthung263/video/7690906918935694605", "https://www.tiktok.com/@lthung263/video/7690906918935694605")</f>
        <v>https://www.tiktok.com/@lthung263/video/7690906918935694605</v>
      </c>
      <c r="G1281">
        <v>270</v>
      </c>
      <c r="H1281">
        <v>14</v>
      </c>
      <c r="I1281">
        <v>0</v>
      </c>
      <c r="J1281">
        <v>4</v>
      </c>
      <c r="K1281">
        <v>0</v>
      </c>
      <c r="L1281" t="inlineStr">
        <is>
          <t>short-drama</t>
        </is>
      </c>
      <c r="M1281" t="inlineStr">
        <is>
          <t>complete</t>
        </is>
      </c>
      <c r="N1281"/>
      <c r="O1281" t="inlineStr">
        <is>
          <t>SDRUN-20261008-102852</t>
        </is>
      </c>
      <c r="P1281" s="3">
        <v>46303.546585648146</v>
      </c>
      <c r="Q1281" t="inlineStr">
        <is>
          <t>SR-001055</t>
        </is>
      </c>
      <c r="R1281" t="inlineStr">
        <is>
          <t>Flexlthung</t>
        </is>
      </c>
      <c r="S1281" t="inlineStr">
        <is>
          <t>Part 2 | Shifter Academy: Taming Three Wild Mates — They Marked the Human as Prey A bully covers Ivy in a scent that attracts feral males, turning a school humiliation into a predatory hunt. ✨ Download the DramaBox app. 👉 Copy the code [vqd11] and search it. #Drama #AIDrama #ShortDrama #ShifterRomance #AcademyRomance</t>
        </is>
      </c>
    </row>
    <row r="1282" ht="25.5" customHeight="1">
      <c r="A1282" t="inlineStr">
        <is>
          <t>7691147481878367519</t>
        </is>
      </c>
      <c r="B1282" s="3">
        <v>46302.15694444445</v>
      </c>
      <c r="C1282" t="inlineStr">
        <is>
          <t>magnoliaisabella64</t>
        </is>
      </c>
      <c r="D1282" s="4">
        <v>46303</v>
      </c>
      <c r="E1282" s="3">
        <v>46303.437210648146</v>
      </c>
      <c r="F1282" s="2" t="str">
        <f>=HYPERLINK("https://www.tiktok.com/@magnoliaisabella64/video/7691147481878367519", "https://www.tiktok.com/@magnoliaisabella64/video/7691147481878367519")</f>
        <v>https://www.tiktok.com/@magnoliaisabella64/video/7691147481878367519</v>
      </c>
      <c r="G1282">
        <v>315</v>
      </c>
      <c r="H1282">
        <v>14</v>
      </c>
      <c r="I1282">
        <v>0</v>
      </c>
      <c r="J1282">
        <v>3</v>
      </c>
      <c r="K1282">
        <v>1</v>
      </c>
      <c r="L1282" t="inlineStr">
        <is>
          <t>short-drama</t>
        </is>
      </c>
      <c r="M1282" t="inlineStr">
        <is>
          <t>complete</t>
        </is>
      </c>
      <c r="N1282"/>
      <c r="O1282" t="inlineStr">
        <is>
          <t>SDRUN-20261008-102852</t>
        </is>
      </c>
      <c r="P1282" s="3">
        <v>46303.546585648146</v>
      </c>
      <c r="Q1282" t="inlineStr">
        <is>
          <t>SR-001178</t>
        </is>
      </c>
      <c r="R1282" t="inlineStr">
        <is>
          <t>Pretty Boy Problems</t>
        </is>
      </c>
      <c r="S1282" t="inlineStr">
        <is>
          <t>Part 2 | Seduced by My Boyfriend’s Uncle To save the orchestra, Ciel promises he'll do anything. Mr. Kingsley decides to test exactly how far that promise goes. ✨ Download the ReelShort app. 👉 Copy the code [4963745] and search it. #Drama #ShortDrama #ForbiddenLove #BLDrama #PowerPlay</t>
        </is>
      </c>
    </row>
    <row r="1283" ht="25.5" customHeight="1">
      <c r="A1283" t="inlineStr">
        <is>
          <t>7690887760034467102</t>
        </is>
      </c>
      <c r="B1283" s="3">
        <v>46302.15694444445</v>
      </c>
      <c r="C1283" t="inlineStr">
        <is>
          <t>scenesbl77</t>
        </is>
      </c>
      <c r="D1283" s="4">
        <v>46303</v>
      </c>
      <c r="E1283" s="3">
        <v>46303.437210648146</v>
      </c>
      <c r="F1283" s="2" t="str">
        <f>=HYPERLINK("https://www.tiktok.com/@scenesbl77/video/7690887760034467102", "https://www.tiktok.com/@scenesbl77/video/7690887760034467102")</f>
        <v>https://www.tiktok.com/@scenesbl77/video/7690887760034467102</v>
      </c>
      <c r="G1283">
        <v>174</v>
      </c>
      <c r="H1283">
        <v>6</v>
      </c>
      <c r="I1283">
        <v>0</v>
      </c>
      <c r="J1283">
        <v>5</v>
      </c>
      <c r="K1283">
        <v>0</v>
      </c>
      <c r="L1283" t="inlineStr">
        <is>
          <t>short-drama</t>
        </is>
      </c>
      <c r="M1283" t="inlineStr">
        <is>
          <t>complete</t>
        </is>
      </c>
      <c r="N1283"/>
      <c r="O1283" t="inlineStr">
        <is>
          <t>SDRUN-20261008-102852</t>
        </is>
      </c>
      <c r="P1283" s="3">
        <v>46303.546585648146</v>
      </c>
      <c r="Q1283" t="inlineStr">
        <is>
          <t>SR-001369</t>
        </is>
      </c>
      <c r="R1283" t="inlineStr">
        <is>
          <t>scenesbl77</t>
        </is>
      </c>
      <c r="S1283" t="inlineStr">
        <is>
          <t>Never Fall Alone — EP2 The next morning, Maddox discovers his one-night stand is his new synchronized diving partner. 🌟 Continue the story here 👉 Find the full series on “ReelShort” 🔍 Search “Never Fall Alone” ✨ #BLDrama #ReelShort #DramaSeries</t>
        </is>
      </c>
    </row>
    <row r="1284" ht="25.5" customHeight="1">
      <c r="A1284" t="inlineStr">
        <is>
          <t>7691226280938851597</t>
        </is>
      </c>
      <c r="B1284" s="3">
        <v>46302.163194444445</v>
      </c>
      <c r="C1284" t="inlineStr">
        <is>
          <t>amariari11</t>
        </is>
      </c>
      <c r="D1284" s="4">
        <v>46303</v>
      </c>
      <c r="E1284" s="3">
        <v>46303.437210648146</v>
      </c>
      <c r="F1284" s="2" t="str">
        <f>=HYPERLINK("https://www.tiktok.com/@amariari11/video/7691226280938851597", "https://www.tiktok.com/@amariari11/video/7691226280938851597")</f>
        <v>https://www.tiktok.com/@amariari11/video/7691226280938851597</v>
      </c>
      <c r="G1284">
        <v>149</v>
      </c>
      <c r="H1284">
        <v>1</v>
      </c>
      <c r="I1284">
        <v>0</v>
      </c>
      <c r="J1284">
        <v>0</v>
      </c>
      <c r="K1284">
        <v>0</v>
      </c>
      <c r="L1284" t="inlineStr">
        <is>
          <t>short-drama</t>
        </is>
      </c>
      <c r="M1284" t="inlineStr">
        <is>
          <t>complete</t>
        </is>
      </c>
      <c r="N1284"/>
      <c r="O1284" t="inlineStr">
        <is>
          <t>SDRUN-20261008-102852</t>
        </is>
      </c>
      <c r="P1284" s="3">
        <v>46303.546585648146</v>
      </c>
      <c r="Q1284" t="inlineStr">
        <is>
          <t>SR-001264</t>
        </is>
      </c>
      <c r="R1284"/>
      <c r="S1284" t="inlineStr">
        <is>
          <t>In Bed with My Brother-in-Law She mistakes a Mafia boss for an escort and tries to protect him. Does he know who she is? 🖤 ✨ Download ReelShort. Copy code 4964094 and search it. #MafiaBoss #MistakenIdentity #MafiaRomance #ShortDrama</t>
        </is>
      </c>
    </row>
    <row r="1285" ht="25.5" customHeight="1">
      <c r="A1285" t="inlineStr">
        <is>
          <t>7691242880840617229</t>
        </is>
      </c>
      <c r="B1285" s="3">
        <v>46302.16527777778</v>
      </c>
      <c r="C1285" t="inlineStr">
        <is>
          <t>jazlynnayeli6</t>
        </is>
      </c>
      <c r="D1285" s="4">
        <v>46303</v>
      </c>
      <c r="E1285" s="3">
        <v>46303.437210648146</v>
      </c>
      <c r="F1285" s="2" t="str">
        <f>=HYPERLINK("https://www.tiktok.com/@jazlynnayeli6/video/7691242880840617229", "https://www.tiktok.com/@jazlynnayeli6/video/7691242880840617229")</f>
        <v>https://www.tiktok.com/@jazlynnayeli6/video/7691242880840617229</v>
      </c>
      <c r="G1285">
        <v>142</v>
      </c>
      <c r="H1285">
        <v>2</v>
      </c>
      <c r="I1285">
        <v>0</v>
      </c>
      <c r="J1285">
        <v>1</v>
      </c>
      <c r="K1285">
        <v>0</v>
      </c>
      <c r="L1285" t="inlineStr">
        <is>
          <t>short-drama</t>
        </is>
      </c>
      <c r="M1285" t="inlineStr">
        <is>
          <t>complete</t>
        </is>
      </c>
      <c r="N1285"/>
      <c r="O1285" t="inlineStr">
        <is>
          <t>SDRUN-20261008-102852</t>
        </is>
      </c>
      <c r="P1285" s="3">
        <v>46303.546585648146</v>
      </c>
      <c r="Q1285" t="inlineStr">
        <is>
          <t>SR-001025</t>
        </is>
      </c>
      <c r="R1285"/>
      <c r="S1285" t="inlineStr">
        <is>
          <t>Thirsty for the Wet Nurse Her sister tries to take her child. This mother is ready to fight back. 💪 ✨ Download ReelShort. Copy code 4964171 and search it. #ProtectiveMom #SisterBetrayal #FamilyDrama #ShortDrama</t>
        </is>
      </c>
    </row>
    <row r="1286" ht="25.5" customHeight="1">
      <c r="A1286" t="inlineStr">
        <is>
          <t>7691262584657300750</t>
        </is>
      </c>
      <c r="B1286" s="3">
        <v>46302.17569444444</v>
      </c>
      <c r="C1286" t="inlineStr">
        <is>
          <t>miralinaaa10</t>
        </is>
      </c>
      <c r="D1286" s="4">
        <v>46303</v>
      </c>
      <c r="E1286" s="3">
        <v>46303.437210648146</v>
      </c>
      <c r="F1286" s="2" t="str">
        <f>=HYPERLINK("https://www.tiktok.com/@miralinaaa10/video/7691262584657300750", "https://www.tiktok.com/@miralinaaa10/video/7691262584657300750")</f>
        <v>https://www.tiktok.com/@miralinaaa10/video/7691262584657300750</v>
      </c>
      <c r="G1286">
        <v>157</v>
      </c>
      <c r="H1286">
        <v>2</v>
      </c>
      <c r="I1286">
        <v>0</v>
      </c>
      <c r="J1286">
        <v>0</v>
      </c>
      <c r="K1286">
        <v>0</v>
      </c>
      <c r="L1286" t="inlineStr">
        <is>
          <t>short-drama</t>
        </is>
      </c>
      <c r="M1286" t="inlineStr">
        <is>
          <t>complete</t>
        </is>
      </c>
      <c r="N1286"/>
      <c r="O1286" t="inlineStr">
        <is>
          <t>SDRUN-20261008-102852</t>
        </is>
      </c>
      <c r="P1286" s="3">
        <v>46303.546585648146</v>
      </c>
      <c r="Q1286" t="inlineStr">
        <is>
          <t>SR-001438</t>
        </is>
      </c>
      <c r="R1286" t="inlineStr">
        <is>
          <t>miralinaaa10</t>
        </is>
      </c>
      <c r="S1286" t="inlineStr">
        <is>
          <t>Blitzed by My Rival's Obsession — EP2 Seth thought he hated Matthew until the tension became impossible. 🔥 🌟 Continue the story here 👉 Find the full series on “ReelShort” 🔍 Look up “4985242” ✨ #ReelShort #ShortDrama #Blitzed #BLDrama #RivalsToLovers</t>
        </is>
      </c>
    </row>
    <row r="1287" ht="25.5" customHeight="1">
      <c r="A1287" t="inlineStr">
        <is>
          <t>7691219435213851935</t>
        </is>
      </c>
      <c r="B1287" s="3">
        <v>46302.17569444444</v>
      </c>
      <c r="C1287" t="inlineStr">
        <is>
          <t>plottwistclips11</t>
        </is>
      </c>
      <c r="D1287" s="4">
        <v>46303</v>
      </c>
      <c r="E1287" s="3">
        <v>46303.437210648146</v>
      </c>
      <c r="F1287" s="2" t="str">
        <f>=HYPERLINK("https://www.tiktok.com/@plottwistclips11/video/7691219435213851935", "https://www.tiktok.com/@plottwistclips11/video/7691219435213851935")</f>
        <v>https://www.tiktok.com/@plottwistclips11/video/7691219435213851935</v>
      </c>
      <c r="G1287">
        <v>247</v>
      </c>
      <c r="H1287">
        <v>6</v>
      </c>
      <c r="I1287">
        <v>0</v>
      </c>
      <c r="J1287">
        <v>0</v>
      </c>
      <c r="K1287">
        <v>0</v>
      </c>
      <c r="L1287" t="inlineStr">
        <is>
          <t>short-drama</t>
        </is>
      </c>
      <c r="M1287" t="inlineStr">
        <is>
          <t>complete</t>
        </is>
      </c>
      <c r="N1287"/>
      <c r="O1287" t="inlineStr">
        <is>
          <t>SDRUN-20261008-102852</t>
        </is>
      </c>
      <c r="P1287" s="3">
        <v>46303.546585648146</v>
      </c>
      <c r="Q1287" t="inlineStr">
        <is>
          <t>SR-001501</t>
        </is>
      </c>
      <c r="R1287" t="inlineStr">
        <is>
          <t>plottwistclips11</t>
        </is>
      </c>
      <c r="S1287" t="inlineStr">
        <is>
          <t>Step Back! That Homeless Man Is Not to be Messed with — EP5 The wealthy guests humiliate him at their own party, unaware that the man they mocked can ruin them all. 🌟 Continue the story here 👉 Find the full series on “ReelShort” 🔍 Look up “4717619” ✨ #ShortDrama #ReelShort #DramaSeries</t>
        </is>
      </c>
    </row>
    <row r="1288" ht="25.5" customHeight="1">
      <c r="A1288" t="inlineStr">
        <is>
          <t>7691170480887237919</t>
        </is>
      </c>
      <c r="B1288" s="3">
        <v>46302.17847222222</v>
      </c>
      <c r="C1288" t="inlineStr">
        <is>
          <t>felicitypatterson67</t>
        </is>
      </c>
      <c r="D1288" s="4">
        <v>46303</v>
      </c>
      <c r="E1288" s="3">
        <v>46303.437210648146</v>
      </c>
      <c r="F1288" s="2" t="str">
        <f>=HYPERLINK("https://www.tiktok.com/@felicitypatterson67/video/7691170480887237919", "https://www.tiktok.com/@felicitypatterson67/video/7691170480887237919")</f>
        <v>https://www.tiktok.com/@felicitypatterson67/video/7691170480887237919</v>
      </c>
      <c r="G1288">
        <v>114</v>
      </c>
      <c r="H1288">
        <v>2</v>
      </c>
      <c r="I1288">
        <v>0</v>
      </c>
      <c r="J1288">
        <v>1</v>
      </c>
      <c r="K1288">
        <v>0</v>
      </c>
      <c r="L1288" t="inlineStr">
        <is>
          <t>short-drama</t>
        </is>
      </c>
      <c r="M1288" t="inlineStr">
        <is>
          <t>complete</t>
        </is>
      </c>
      <c r="N1288"/>
      <c r="O1288" t="inlineStr">
        <is>
          <t>SDRUN-20261008-102852</t>
        </is>
      </c>
      <c r="P1288" s="3">
        <v>46303.546585648146</v>
      </c>
      <c r="Q1288" t="inlineStr">
        <is>
          <t>SR-001228</t>
        </is>
      </c>
      <c r="R1288"/>
      <c r="S1288" t="inlineStr">
        <is>
          <t>The Crown of the Abyss: The Mute Bride of Atlantis After Lucy accuses Lilith of black magic, the men she once trusted turn against her and order her off the ship. 📲 Download ReelShort and search code [4958071]. #Drama #ShortDrama #ReelShort #FantasyDrama #Betrayal</t>
        </is>
      </c>
    </row>
    <row r="1289" ht="25.5" customHeight="1">
      <c r="A1289" t="inlineStr">
        <is>
          <t>7691268437657586975</t>
        </is>
      </c>
      <c r="B1289" s="3">
        <v>46302.19027777778</v>
      </c>
      <c r="C1289" t="inlineStr">
        <is>
          <t>shirley5278789</t>
        </is>
      </c>
      <c r="D1289" s="4">
        <v>46303</v>
      </c>
      <c r="E1289" s="3">
        <v>46303.437210648146</v>
      </c>
      <c r="F1289" s="2" t="str">
        <f>=HYPERLINK("https://www.tiktok.com/@shirley5278789/video/7691268437657586975", "https://www.tiktok.com/@shirley5278789/video/7691268437657586975")</f>
        <v>https://www.tiktok.com/@shirley5278789/video/7691268437657586975</v>
      </c>
      <c r="G1289">
        <v>699</v>
      </c>
      <c r="H1289">
        <v>8</v>
      </c>
      <c r="I1289">
        <v>0</v>
      </c>
      <c r="J1289">
        <v>2</v>
      </c>
      <c r="K1289">
        <v>0</v>
      </c>
      <c r="L1289" t="inlineStr">
        <is>
          <t>short-drama</t>
        </is>
      </c>
      <c r="M1289" t="inlineStr">
        <is>
          <t>complete</t>
        </is>
      </c>
      <c r="N1289"/>
      <c r="O1289" t="inlineStr">
        <is>
          <t>SDRUN-20261008-102852</t>
        </is>
      </c>
      <c r="P1289" s="3">
        <v>46303.546585648146</v>
      </c>
      <c r="Q1289" t="inlineStr">
        <is>
          <t>SR-001288</t>
        </is>
      </c>
      <c r="R1289" t="inlineStr">
        <is>
          <t>shirley5278789</t>
        </is>
      </c>
      <c r="S1289" t="inlineStr">
        <is>
          <t>Novias entre las llamas — EP2 Él eligió salvar a otro mientras ella ardía entre las llamas. 😱 🌟 Continúa la historia aquí 👉 Encuentra la serie completa en “ReelShort” 🔍 Busca “4985901” ✨ #ReelShort #DramaCorto #NoviasEntreLasLlamas #Traicion #Divorcio</t>
        </is>
      </c>
    </row>
    <row r="1290" ht="25.5" customHeight="1">
      <c r="A1290" t="inlineStr">
        <is>
          <t>7691162311750421774</t>
        </is>
      </c>
      <c r="B1290" s="3">
        <v>46302.19305555556</v>
      </c>
      <c r="C1290" t="inlineStr">
        <is>
          <t>dramaclips0364</t>
        </is>
      </c>
      <c r="D1290" s="4">
        <v>46303</v>
      </c>
      <c r="E1290" s="3">
        <v>46303.437210648146</v>
      </c>
      <c r="F1290" s="2" t="str">
        <f>=HYPERLINK("https://www.tiktok.com/@dramaclips0364/video/7691162311750421774", "https://www.tiktok.com/@dramaclips0364/video/7691162311750421774")</f>
        <v>https://www.tiktok.com/@dramaclips0364/video/7691162311750421774</v>
      </c>
      <c r="G1290">
        <v>211</v>
      </c>
      <c r="H1290">
        <v>5</v>
      </c>
      <c r="I1290">
        <v>0</v>
      </c>
      <c r="J1290">
        <v>1</v>
      </c>
      <c r="K1290">
        <v>0</v>
      </c>
      <c r="L1290" t="inlineStr">
        <is>
          <t>short-drama</t>
        </is>
      </c>
      <c r="M1290" t="inlineStr">
        <is>
          <t>complete</t>
        </is>
      </c>
      <c r="N1290"/>
      <c r="O1290" t="inlineStr">
        <is>
          <t>SDRUN-20261008-102852</t>
        </is>
      </c>
      <c r="P1290" s="3">
        <v>46303.546585648146</v>
      </c>
      <c r="Q1290" t="inlineStr">
        <is>
          <t>SR-001507</t>
        </is>
      </c>
      <c r="R1290" t="inlineStr">
        <is>
          <t>dramaclips0364</t>
        </is>
      </c>
      <c r="S1290" t="inlineStr">
        <is>
          <t>I Married My Cheating Ex's Uncle — EP5 Love, betrayal, and one impossible decision. 🌟 Continue the story here 👉 Find the full series on “ReelShort” 🔍 Look up “4966568” ✨ #ReelShort #ShortDrama #CheatingExsUncle #ContractMarriage</t>
        </is>
      </c>
    </row>
    <row r="1291" ht="25.5" customHeight="1">
      <c r="A1291" t="inlineStr">
        <is>
          <t>7690853417203272990</t>
        </is>
      </c>
      <c r="B1291" s="3">
        <v>46302.197916666664</v>
      </c>
      <c r="C1291" t="inlineStr">
        <is>
          <t>hnlinhthng9678</t>
        </is>
      </c>
      <c r="D1291" s="4">
        <v>46303</v>
      </c>
      <c r="E1291" s="3">
        <v>46303.437210648146</v>
      </c>
      <c r="F1291" s="2" t="str">
        <f>=HYPERLINK("https://www.tiktok.com/@hnlinhthng9678/video/7690853417203272990", "https://www.tiktok.com/@hnlinhthng9678/video/7690853417203272990")</f>
        <v>https://www.tiktok.com/@hnlinhthng9678/video/7690853417203272990</v>
      </c>
      <c r="G1291">
        <v>112</v>
      </c>
      <c r="H1291">
        <v>4</v>
      </c>
      <c r="I1291">
        <v>0</v>
      </c>
      <c r="J1291">
        <v>0</v>
      </c>
      <c r="K1291">
        <v>0</v>
      </c>
      <c r="L1291" t="inlineStr">
        <is>
          <t>short-drama</t>
        </is>
      </c>
      <c r="M1291" t="inlineStr">
        <is>
          <t>complete</t>
        </is>
      </c>
      <c r="N1291"/>
      <c r="O1291" t="inlineStr">
        <is>
          <t>SDRUN-20261008-102852</t>
        </is>
      </c>
      <c r="P1291" s="3">
        <v>46303.546585648146</v>
      </c>
      <c r="Q1291" t="inlineStr">
        <is>
          <t>SR-001390</t>
        </is>
      </c>
      <c r="R1291" t="inlineStr">
        <is>
          <t>NeonHlin</t>
        </is>
      </c>
      <c r="S1291" t="inlineStr">
        <is>
          <t>The Alpha and His Nanny Luna — EP5 The nanny risks everything for the little princess, forcing the Alpha to see her in a completely new light. 🌟 Continue the story here 👉 Find the full series on “ReelShort” 🔍 Look up “4802561” ✨ #ShortDrama #ReelShort #DramaSeries</t>
        </is>
      </c>
    </row>
    <row r="1292" ht="25.5" customHeight="1">
      <c r="A1292" t="inlineStr">
        <is>
          <t>7691159625609022751</t>
        </is>
      </c>
      <c r="B1292" s="3">
        <v>46302.228472222225</v>
      </c>
      <c r="C1292" t="inlineStr">
        <is>
          <t>qqfqvkxrybkjkjnp20</t>
        </is>
      </c>
      <c r="D1292" s="4">
        <v>46303</v>
      </c>
      <c r="E1292" s="3">
        <v>46303.437210648146</v>
      </c>
      <c r="F1292" s="2" t="str">
        <f>=HYPERLINK("https://www.tiktok.com/@qqfqvkxrybkjkjnp20/video/7691159625609022751", "https://www.tiktok.com/@qqfqvkxrybkjkjnp20/video/7691159625609022751")</f>
        <v>https://www.tiktok.com/@qqfqvkxrybkjkjnp20/video/7691159625609022751</v>
      </c>
      <c r="G1292">
        <v>105</v>
      </c>
      <c r="H1292">
        <v>1</v>
      </c>
      <c r="I1292">
        <v>0</v>
      </c>
      <c r="J1292">
        <v>0</v>
      </c>
      <c r="K1292">
        <v>0</v>
      </c>
      <c r="L1292" t="inlineStr">
        <is>
          <t>short-drama</t>
        </is>
      </c>
      <c r="M1292" t="inlineStr">
        <is>
          <t>complete</t>
        </is>
      </c>
      <c r="N1292"/>
      <c r="O1292" t="inlineStr">
        <is>
          <t>SDRUN-20261008-102852</t>
        </is>
      </c>
      <c r="P1292" s="3">
        <v>46303.546585648146</v>
      </c>
      <c r="Q1292" t="inlineStr">
        <is>
          <t>SR-001155</t>
        </is>
      </c>
      <c r="R1292" t="inlineStr">
        <is>
          <t>Velvet Temptations</t>
        </is>
      </c>
      <c r="S1292" t="inlineStr">
        <is>
          <t>Part 3 | How I became the CEO's darling A morning-after scandal becomes a marriage proposal, and the new CEO wants the wedding to happen today. ✨ Download the ReelShort app. 👉 Copy the code [4964363] and search it. #Drama #ShortDrama #CEOromance #ContractMarriage #SweetRomance</t>
        </is>
      </c>
    </row>
    <row r="1293" ht="25.5" customHeight="1">
      <c r="A1293" t="inlineStr">
        <is>
          <t>7691210359771893005</t>
        </is>
      </c>
      <c r="B1293" s="3">
        <v>46302.24166666667</v>
      </c>
      <c r="C1293" t="inlineStr">
        <is>
          <t>ngphnggiang40</t>
        </is>
      </c>
      <c r="D1293" s="4">
        <v>46303</v>
      </c>
      <c r="E1293" s="3">
        <v>46303.437210648146</v>
      </c>
      <c r="F1293" s="2" t="str">
        <f>=HYPERLINK("https://www.tiktok.com/@ngphnggiang40/video/7691210359771893005", "https://www.tiktok.com/@ngphnggiang40/video/7691210359771893005")</f>
        <v>https://www.tiktok.com/@ngphnggiang40/video/7691210359771893005</v>
      </c>
      <c r="G1293">
        <v>166</v>
      </c>
      <c r="H1293">
        <v>6</v>
      </c>
      <c r="I1293">
        <v>0</v>
      </c>
      <c r="J1293">
        <v>2</v>
      </c>
      <c r="K1293">
        <v>0</v>
      </c>
      <c r="L1293" t="inlineStr">
        <is>
          <t>short-drama</t>
        </is>
      </c>
      <c r="M1293" t="inlineStr">
        <is>
          <t>complete</t>
        </is>
      </c>
      <c r="N1293"/>
      <c r="O1293" t="inlineStr">
        <is>
          <t>SDRUN-20261008-102852</t>
        </is>
      </c>
      <c r="P1293" s="3">
        <v>46303.546585648146</v>
      </c>
      <c r="Q1293" t="inlineStr">
        <is>
          <t>SR-001050</t>
        </is>
      </c>
      <c r="R1293" t="inlineStr">
        <is>
          <t>VoidFaic</t>
        </is>
      </c>
      <c r="S1293" t="inlineStr">
        <is>
          <t>Part 3 | Seven Days Thirty Again Arthur's granddaughter tests the impossible young man with a hidden childhood memory, voice analysis, and one final question until he admits the truth. ✨ Download the ReelShort app. 👉 Copy the code [4929423] and search it. #Drama #AIDrama #ShortDrama #SecondChance #FamilyDrama</t>
        </is>
      </c>
    </row>
    <row r="1294" ht="25.5" customHeight="1">
      <c r="A1294" t="inlineStr">
        <is>
          <t>7691168834929118478</t>
        </is>
      </c>
      <c r="B1294" s="3">
        <v>46302.24652777778</v>
      </c>
      <c r="C1294" t="inlineStr">
        <is>
          <t>nobleltcpnj</t>
        </is>
      </c>
      <c r="D1294" s="4">
        <v>46303</v>
      </c>
      <c r="E1294" s="3">
        <v>46303.437210648146</v>
      </c>
      <c r="F1294" s="2" t="str">
        <f>=HYPERLINK("https://www.tiktok.com/@nobleltcpnj/video/7691168834929118478", "https://www.tiktok.com/@nobleltcpnj/video/7691168834929118478")</f>
        <v>https://www.tiktok.com/@nobleltcpnj/video/7691168834929118478</v>
      </c>
      <c r="G1294">
        <v>233</v>
      </c>
      <c r="H1294">
        <v>10</v>
      </c>
      <c r="I1294">
        <v>0</v>
      </c>
      <c r="J1294">
        <v>7</v>
      </c>
      <c r="K1294">
        <v>0</v>
      </c>
      <c r="L1294" t="inlineStr">
        <is>
          <t>short-drama</t>
        </is>
      </c>
      <c r="M1294" t="inlineStr">
        <is>
          <t>complete</t>
        </is>
      </c>
      <c r="N1294"/>
      <c r="O1294" t="inlineStr">
        <is>
          <t>SDRUN-20261008-102852</t>
        </is>
      </c>
      <c r="P1294" s="3">
        <v>46303.546585648146</v>
      </c>
      <c r="Q1294" t="inlineStr">
        <is>
          <t>SR-001131</t>
        </is>
      </c>
      <c r="R1294" t="inlineStr">
        <is>
          <t>Mouse glue trap</t>
        </is>
      </c>
      <c r="S1294" t="inlineStr">
        <is>
          <t>Part 3 | Chained Wings Lucian runs barefoot toward freedom, only to learn Draven planned every step—and wanted him to feel hope before crushing it. ✨ Download the ReelShort app. 👉 Copy the code [4963724] and search it. #Drama #ShortDrama #DarkRomance #FantasyDrama #CaptiveLove</t>
        </is>
      </c>
    </row>
    <row r="1295" ht="25.5" customHeight="1">
      <c r="A1295" t="inlineStr">
        <is>
          <t>7691200264103120159</t>
        </is>
      </c>
      <c r="B1295" s="3">
        <v>46302.25833333333</v>
      </c>
      <c r="C1295" t="inlineStr">
        <is>
          <t>jolienqaq</t>
        </is>
      </c>
      <c r="D1295" s="4">
        <v>46303</v>
      </c>
      <c r="E1295" s="3">
        <v>46303.437210648146</v>
      </c>
      <c r="F1295" s="2" t="str">
        <f>=HYPERLINK("https://www.tiktok.com/@jolienqaq/video/7691200264103120159", "https://www.tiktok.com/@jolienqaq/video/7691200264103120159")</f>
        <v>https://www.tiktok.com/@jolienqaq/video/7691200264103120159</v>
      </c>
      <c r="G1295">
        <v>407</v>
      </c>
      <c r="H1295">
        <v>18</v>
      </c>
      <c r="I1295">
        <v>0</v>
      </c>
      <c r="J1295">
        <v>3</v>
      </c>
      <c r="K1295">
        <v>0</v>
      </c>
      <c r="L1295" t="inlineStr">
        <is>
          <t>short-drama</t>
        </is>
      </c>
      <c r="M1295" t="inlineStr">
        <is>
          <t>complete</t>
        </is>
      </c>
      <c r="N1295"/>
      <c r="O1295" t="inlineStr">
        <is>
          <t>SDRUN-20261008-102852</t>
        </is>
      </c>
      <c r="P1295" s="3">
        <v>46303.546585648146</v>
      </c>
      <c r="Q1295" t="inlineStr">
        <is>
          <t>SR-001235</t>
        </is>
      </c>
      <c r="R1295" t="inlineStr">
        <is>
          <t>jolienqaq</t>
        </is>
      </c>
      <c r="S1295" t="inlineStr">
        <is>
          <t>Part 3 | Bloodline Paradox: Silver and Shadows Full series link in bio Florian wonders if he has fallen for Elias. Then Elias finds proof that the man who raised him has lied about his family. ⚔️ ✨ Download the ReelShort app. 👉 Copy the code [4802466] and search it. #BL #BoysLove #VampireRomance #FamilySecrets #Betrayal</t>
        </is>
      </c>
    </row>
    <row r="1296" ht="25.5" customHeight="1">
      <c r="A1296" t="inlineStr">
        <is>
          <t>7691232509694151949</t>
        </is>
      </c>
      <c r="B1296" s="3">
        <v>46302.274305555555</v>
      </c>
      <c r="C1296" t="inlineStr">
        <is>
          <t>gaylenepowers350</t>
        </is>
      </c>
      <c r="D1296" s="4">
        <v>46303</v>
      </c>
      <c r="E1296" s="3">
        <v>46303.437210648146</v>
      </c>
      <c r="F1296" s="2" t="str">
        <f>=HYPERLINK("https://www.tiktok.com/@gaylenepowers350/video/7691232509694151949", "https://www.tiktok.com/@gaylenepowers350/video/7691232509694151949")</f>
        <v>https://www.tiktok.com/@gaylenepowers350/video/7691232509694151949</v>
      </c>
      <c r="G1296">
        <v>201</v>
      </c>
      <c r="H1296">
        <v>6</v>
      </c>
      <c r="I1296">
        <v>0</v>
      </c>
      <c r="J1296">
        <v>2</v>
      </c>
      <c r="K1296">
        <v>0</v>
      </c>
      <c r="L1296" t="inlineStr">
        <is>
          <t>short-drama</t>
        </is>
      </c>
      <c r="M1296" t="inlineStr">
        <is>
          <t>complete</t>
        </is>
      </c>
      <c r="N1296"/>
      <c r="O1296" t="inlineStr">
        <is>
          <t>SDRUN-20261008-102852</t>
        </is>
      </c>
      <c r="P1296" s="3">
        <v>46303.546585648146</v>
      </c>
      <c r="Q1296" t="inlineStr">
        <is>
          <t>SR-001077</t>
        </is>
      </c>
      <c r="R1296"/>
      <c r="S1296" t="inlineStr">
        <is>
          <t>Don't Call Me Aunt An inheritance contract reveals the real reason behind their marriage. Who made the deal—and why? 📜 ✨ Download ReelShort. Copy code 4965575 and search it. #InheritanceSecret #MarriageBargain #FamilyDrama #ShortDrama</t>
        </is>
      </c>
    </row>
    <row r="1297" ht="25.5" customHeight="1">
      <c r="A1297" t="inlineStr">
        <is>
          <t>7691255586104593677</t>
        </is>
      </c>
      <c r="B1297" s="3">
        <v>46302.28194444445</v>
      </c>
      <c r="C1297" t="inlineStr">
        <is>
          <t>dramadetour0</t>
        </is>
      </c>
      <c r="D1297" s="4">
        <v>46303</v>
      </c>
      <c r="E1297" s="3">
        <v>46303.437210648146</v>
      </c>
      <c r="F1297" s="2" t="str">
        <f>=HYPERLINK("https://www.tiktok.com/@dramadetour0/video/7691255586104593677", "https://www.tiktok.com/@dramadetour0/video/7691255586104593677")</f>
        <v>https://www.tiktok.com/@dramadetour0/video/7691255586104593677</v>
      </c>
      <c r="G1297">
        <v>481</v>
      </c>
      <c r="H1297">
        <v>12</v>
      </c>
      <c r="I1297">
        <v>0</v>
      </c>
      <c r="J1297">
        <v>0</v>
      </c>
      <c r="K1297">
        <v>0</v>
      </c>
      <c r="L1297" t="inlineStr">
        <is>
          <t>short-drama</t>
        </is>
      </c>
      <c r="M1297" t="inlineStr">
        <is>
          <t>complete</t>
        </is>
      </c>
      <c r="N1297"/>
      <c r="O1297" t="inlineStr">
        <is>
          <t>SDRUN-20261008-102852</t>
        </is>
      </c>
      <c r="P1297" s="3">
        <v>46303.546585648146</v>
      </c>
      <c r="Q1297" t="inlineStr">
        <is>
          <t>SR-000983</t>
        </is>
      </c>
      <c r="R1297" t="inlineStr">
        <is>
          <t>dramadetour0</t>
        </is>
      </c>
      <c r="S1297" t="inlineStr">
        <is>
          <t>Cursed Alpha’s Fated Luna — He tells her to stop looking for another mate. She wants proof that this is more than jealousy. 🎬 Full episode link in bio 🔎 Or search for 4978122 in the ReelShort app. #drama #shortdrama #dramaseries #JealousAlpha #FatedBond</t>
        </is>
      </c>
    </row>
    <row r="1298" ht="25.5" customHeight="1">
      <c r="A1298" t="inlineStr">
        <is>
          <t>7691228763098451214</t>
        </is>
      </c>
      <c r="B1298" s="3">
        <v>46302.29305555556</v>
      </c>
      <c r="C1298" t="inlineStr">
        <is>
          <t>dramavault163</t>
        </is>
      </c>
      <c r="D1298" s="4">
        <v>46303</v>
      </c>
      <c r="E1298" s="3">
        <v>46303.437210648146</v>
      </c>
      <c r="F1298" s="2" t="str">
        <f>=HYPERLINK("https://www.tiktok.com/@dramavault163/video/7691228763098451214", "https://www.tiktok.com/@dramavault163/video/7691228763098451214")</f>
        <v>https://www.tiktok.com/@dramavault163/video/7691228763098451214</v>
      </c>
      <c r="G1298">
        <v>1889</v>
      </c>
      <c r="H1298">
        <v>45</v>
      </c>
      <c r="I1298">
        <v>3</v>
      </c>
      <c r="J1298">
        <v>16</v>
      </c>
      <c r="K1298">
        <v>3</v>
      </c>
      <c r="L1298" t="inlineStr">
        <is>
          <t>short-drama</t>
        </is>
      </c>
      <c r="M1298" t="inlineStr">
        <is>
          <t>complete</t>
        </is>
      </c>
      <c r="N1298"/>
      <c r="O1298" t="inlineStr">
        <is>
          <t>SDRUN-20261008-102852</t>
        </is>
      </c>
      <c r="P1298" s="3">
        <v>46303.546585648146</v>
      </c>
      <c r="Q1298" t="inlineStr">
        <is>
          <t>SR-001346</t>
        </is>
      </c>
      <c r="R1298" t="inlineStr">
        <is>
          <t>dramavault163</t>
        </is>
      </c>
      <c r="S1298" t="inlineStr">
        <is>
          <t>Forward, Without Him — EP6 This time, she is building a future without him. ✨ 🌟 Continue the story here 👉 Find the full series on “ReelShort” 🔍 Look up “4982348” ✨ #ReelShort #ShortDrama #ForwardWithoutHim #BetrayalDrama #SecondChance</t>
        </is>
      </c>
    </row>
    <row r="1299" ht="25.5" customHeight="1">
      <c r="A1299" t="inlineStr">
        <is>
          <t>7690894372581231885</t>
        </is>
      </c>
      <c r="B1299" s="3">
        <v>46302.311111111114</v>
      </c>
      <c r="C1299" t="inlineStr">
        <is>
          <t>mochiclips55</t>
        </is>
      </c>
      <c r="D1299" s="4">
        <v>46303</v>
      </c>
      <c r="E1299" s="3">
        <v>46303.437210648146</v>
      </c>
      <c r="F1299" s="2" t="str">
        <f>=HYPERLINK("https://www.tiktok.com/@mochiclips55/video/7690894372581231885", "https://www.tiktok.com/@mochiclips55/video/7690894372581231885")</f>
        <v>https://www.tiktok.com/@mochiclips55/video/7690894372581231885</v>
      </c>
      <c r="G1299">
        <v>241</v>
      </c>
      <c r="H1299">
        <v>16</v>
      </c>
      <c r="I1299">
        <v>0</v>
      </c>
      <c r="J1299">
        <v>4</v>
      </c>
      <c r="K1299">
        <v>1</v>
      </c>
      <c r="L1299" t="inlineStr">
        <is>
          <t>short-drama</t>
        </is>
      </c>
      <c r="M1299" t="inlineStr">
        <is>
          <t>complete</t>
        </is>
      </c>
      <c r="N1299"/>
      <c r="O1299" t="inlineStr">
        <is>
          <t>SDRUN-20261008-102852</t>
        </is>
      </c>
      <c r="P1299" s="3">
        <v>46303.546585648146</v>
      </c>
      <c r="Q1299" t="inlineStr">
        <is>
          <t>SR-001415</t>
        </is>
      </c>
      <c r="R1299" t="inlineStr">
        <is>
          <t>mochiclips55</t>
        </is>
      </c>
      <c r="S1299" t="inlineStr">
        <is>
          <t>The Omega's Command — EP3 A forbidden scent exposes the secret he has hidden and brings the wrong man dangerously close. 🌟 Continue the story here 👉 Find the full series on “ReelShort” 🔍 Look up “4825124” ✨ #BLDrama #ReelShort #DramaSeries</t>
        </is>
      </c>
    </row>
    <row r="1300" ht="25.5" customHeight="1">
      <c r="A1300" t="inlineStr">
        <is>
          <t>7691204849144302862</t>
        </is>
      </c>
      <c r="B1300" s="3">
        <v>46302.31180555555</v>
      </c>
      <c r="C1300" t="inlineStr">
        <is>
          <t>sofiblmoments</t>
        </is>
      </c>
      <c r="D1300" s="4">
        <v>46303</v>
      </c>
      <c r="E1300" s="3">
        <v>46303.437210648146</v>
      </c>
      <c r="F1300" s="2" t="str">
        <f>=HYPERLINK("https://www.tiktok.com/@sofiblmoments/video/7691204849144302862", "https://www.tiktok.com/@sofiblmoments/video/7691204849144302862")</f>
        <v>https://www.tiktok.com/@sofiblmoments/video/7691204849144302862</v>
      </c>
      <c r="G1300">
        <v>129</v>
      </c>
      <c r="H1300">
        <v>3</v>
      </c>
      <c r="I1300">
        <v>0</v>
      </c>
      <c r="J1300">
        <v>2</v>
      </c>
      <c r="K1300">
        <v>0</v>
      </c>
      <c r="L1300" t="inlineStr">
        <is>
          <t>short-drama</t>
        </is>
      </c>
      <c r="M1300" t="inlineStr">
        <is>
          <t>complete</t>
        </is>
      </c>
      <c r="N1300"/>
      <c r="O1300" t="inlineStr">
        <is>
          <t>SDRUN-20261008-102852</t>
        </is>
      </c>
      <c r="P1300" s="3">
        <v>46303.546585648146</v>
      </c>
      <c r="Q1300" t="inlineStr">
        <is>
          <t>SR-001493</t>
        </is>
      </c>
      <c r="R1300" t="inlineStr">
        <is>
          <t>sofiblmoments</t>
        </is>
      </c>
      <c r="S1300" t="inlineStr">
        <is>
          <t>The Stepbrother I Hate to Love — EP3 They crossed a line they can never uncross. 🌟 Continue the story here 👉 Find the full series on “ReelShort” 🔍 Look up “4676151” ✨ #ReelShort #ShortDrama #StepbrotherIHatetoLove #HockeyRomance</t>
        </is>
      </c>
    </row>
    <row r="1301" ht="25.5" customHeight="1">
      <c r="A1301" t="inlineStr">
        <is>
          <t>7690837912665017614</t>
        </is>
      </c>
      <c r="B1301" s="3">
        <v>46302.325</v>
      </c>
      <c r="C1301" t="inlineStr">
        <is>
          <t>dramaexpedition</t>
        </is>
      </c>
      <c r="D1301" s="4">
        <v>46303</v>
      </c>
      <c r="E1301" s="3">
        <v>46303.437210648146</v>
      </c>
      <c r="F1301" s="2" t="str">
        <f>=HYPERLINK("https://www.tiktok.com/@dramaexpedition/video/7690837912665017614", "https://www.tiktok.com/@dramaexpedition/video/7690837912665017614")</f>
        <v>https://www.tiktok.com/@dramaexpedition/video/7690837912665017614</v>
      </c>
      <c r="G1301">
        <v>368</v>
      </c>
      <c r="H1301">
        <v>13</v>
      </c>
      <c r="I1301">
        <v>0</v>
      </c>
      <c r="J1301">
        <v>1</v>
      </c>
      <c r="K1301">
        <v>1</v>
      </c>
      <c r="L1301" t="inlineStr">
        <is>
          <t>short-drama</t>
        </is>
      </c>
      <c r="M1301" t="inlineStr">
        <is>
          <t>complete</t>
        </is>
      </c>
      <c r="N1301"/>
      <c r="O1301" t="inlineStr">
        <is>
          <t>SDRUN-20261008-102852</t>
        </is>
      </c>
      <c r="P1301" s="3">
        <v>46303.546585648146</v>
      </c>
      <c r="Q1301" t="inlineStr">
        <is>
          <t>SR-000863</t>
        </is>
      </c>
      <c r="R1301" t="inlineStr">
        <is>
          <t>dramaexpedition</t>
        </is>
      </c>
      <c r="S1301" t="inlineStr">
        <is>
          <t>part 6 | The Unbreakables: Super Son Returns A promise to bring a brother home drives the next move. Watch on ReelShort. Search code 4935426. https://reelslink.com/cps/TH3xVj #drama #shortdrama #aidrama #actiondrama #fyp</t>
        </is>
      </c>
    </row>
    <row r="1302" ht="25.5" customHeight="1">
      <c r="A1302" t="inlineStr">
        <is>
          <t>7691256365905399053</t>
        </is>
      </c>
      <c r="B1302" s="3">
        <v>46302.325694444444</v>
      </c>
      <c r="C1302" t="inlineStr">
        <is>
          <t>apdt6w97o2pk</t>
        </is>
      </c>
      <c r="D1302" s="4">
        <v>46303</v>
      </c>
      <c r="E1302" s="3">
        <v>46303.773518518516</v>
      </c>
      <c r="F1302" s="2" t="str">
        <f>=HYPERLINK("https://www.tiktok.com/@apdt6w97o2pk/video/7691256365905399053", "https://www.tiktok.com/@apdt6w97o2pk/video/7691256365905399053")</f>
        <v>https://www.tiktok.com/@apdt6w97o2pk/video/7691256365905399053</v>
      </c>
      <c r="G1302">
        <v>109</v>
      </c>
      <c r="H1302">
        <v>0</v>
      </c>
      <c r="I1302">
        <v>0</v>
      </c>
      <c r="J1302">
        <v>0</v>
      </c>
      <c r="K1302">
        <v>0</v>
      </c>
      <c r="L1302" t="inlineStr">
        <is>
          <t>short-drama</t>
        </is>
      </c>
      <c r="M1302" t="inlineStr">
        <is>
          <t>complete</t>
        </is>
      </c>
      <c r="N1302"/>
      <c r="O1302" t="inlineStr">
        <is>
          <t>e8723e7c-3d74-4646-9e84-53ccfd1ab294</t>
        </is>
      </c>
      <c r="P1302" s="3">
        <v>46303.775625</v>
      </c>
      <c r="Q1302" t="inlineStr">
        <is>
          <t>SR-001203</t>
        </is>
      </c>
      <c r="R1302"/>
      <c r="S1302" t="inlineStr">
        <is>
          <t>Accidentally His: The Dragon King Won't Let Go The Dragon Lord already has a queen chosen for him—but his heart has other plans. 👑 ✨ Download ReelShort. Copy code 4934871 and search it. #ArrangedMarriage #RoyalRomance #ShortDrama #OriginalAudio</t>
        </is>
      </c>
    </row>
    <row r="1303" ht="25.5" customHeight="1">
      <c r="A1303" t="inlineStr">
        <is>
          <t>7691227106985970958</t>
        </is>
      </c>
      <c r="B1303" s="3">
        <v>46302.34722222222</v>
      </c>
      <c r="C1303" t="inlineStr">
        <is>
          <t>amariari11</t>
        </is>
      </c>
      <c r="D1303" s="4">
        <v>46303</v>
      </c>
      <c r="E1303" s="3">
        <v>46303.437210648146</v>
      </c>
      <c r="F1303" s="2" t="str">
        <f>=HYPERLINK("https://www.tiktok.com/@amariari11/video/7691227106985970958", "https://www.tiktok.com/@amariari11/video/7691227106985970958")</f>
        <v>https://www.tiktok.com/@amariari11/video/7691227106985970958</v>
      </c>
      <c r="G1303">
        <v>107</v>
      </c>
      <c r="H1303">
        <v>1</v>
      </c>
      <c r="I1303">
        <v>0</v>
      </c>
      <c r="J1303">
        <v>1</v>
      </c>
      <c r="K1303">
        <v>0</v>
      </c>
      <c r="L1303" t="inlineStr">
        <is>
          <t>short-drama</t>
        </is>
      </c>
      <c r="M1303" t="inlineStr">
        <is>
          <t>complete</t>
        </is>
      </c>
      <c r="N1303"/>
      <c r="O1303" t="inlineStr">
        <is>
          <t>SDRUN-20261008-102852</t>
        </is>
      </c>
      <c r="P1303" s="3">
        <v>46303.546585648146</v>
      </c>
      <c r="Q1303" t="inlineStr">
        <is>
          <t>SR-001265</t>
        </is>
      </c>
      <c r="R1303"/>
      <c r="S1303" t="inlineStr">
        <is>
          <t>In Bed with My Brother-in-Law Her groom threatens to marry her younger sister instead. She has to act fast. 😱 ✨ Download ReelShort. Copy code 4964094 and search it. #ProtectiveSister #FamilyThreat #WeddingDrama #ShortDrama</t>
        </is>
      </c>
    </row>
    <row r="1304" ht="25.5" customHeight="1">
      <c r="A1304" t="inlineStr">
        <is>
          <t>7690908205710380302</t>
        </is>
      </c>
      <c r="B1304" s="3">
        <v>46302.364583333336</v>
      </c>
      <c r="C1304" t="inlineStr">
        <is>
          <t>lthung263</t>
        </is>
      </c>
      <c r="D1304" s="4">
        <v>46303</v>
      </c>
      <c r="E1304" s="3">
        <v>46303.437210648146</v>
      </c>
      <c r="F1304" s="2" t="str">
        <f>=HYPERLINK("https://www.tiktok.com/@lthung263/video/7690908205710380302", "https://www.tiktok.com/@lthung263/video/7690908205710380302")</f>
        <v>https://www.tiktok.com/@lthung263/video/7690908205710380302</v>
      </c>
      <c r="G1304">
        <v>235</v>
      </c>
      <c r="H1304">
        <v>15</v>
      </c>
      <c r="I1304">
        <v>0</v>
      </c>
      <c r="J1304">
        <v>6</v>
      </c>
      <c r="K1304">
        <v>1</v>
      </c>
      <c r="L1304" t="inlineStr">
        <is>
          <t>short-drama</t>
        </is>
      </c>
      <c r="M1304" t="inlineStr">
        <is>
          <t>complete</t>
        </is>
      </c>
      <c r="N1304"/>
      <c r="O1304" t="inlineStr">
        <is>
          <t>SDRUN-20261008-102852</t>
        </is>
      </c>
      <c r="P1304" s="3">
        <v>46303.546585648146</v>
      </c>
      <c r="Q1304" t="inlineStr">
        <is>
          <t>SR-001056</t>
        </is>
      </c>
      <c r="R1304" t="inlineStr">
        <is>
          <t>Flexlthung</t>
        </is>
      </c>
      <c r="S1304" t="inlineStr">
        <is>
          <t>Part 3 | Shifter Academy: Taming Three Wild Mates — The Hunt Turns Against Her Attackers Feral shifters chase Ivy through the night, but she refuses to die helplessly and challenges every one of them before the apex predators arrive. ✨ Download the DramaBox app. 👉 Copy the code [vqd11] and search it. #Drama #AIDrama #ShortDrama #ShifterRomance #AcademyRomance</t>
        </is>
      </c>
    </row>
    <row r="1305" ht="25.5" customHeight="1">
      <c r="A1305" t="inlineStr">
        <is>
          <t>7691149300453100831</t>
        </is>
      </c>
      <c r="B1305" s="3">
        <v>46302.368055555555</v>
      </c>
      <c r="C1305" t="inlineStr">
        <is>
          <t>magnoliaisabella64</t>
        </is>
      </c>
      <c r="D1305" s="4">
        <v>46303</v>
      </c>
      <c r="E1305" s="3">
        <v>46303.437210648146</v>
      </c>
      <c r="F1305" s="2" t="str">
        <f>=HYPERLINK("https://www.tiktok.com/@magnoliaisabella64/video/7691149300453100831", "https://www.tiktok.com/@magnoliaisabella64/video/7691149300453100831")</f>
        <v>https://www.tiktok.com/@magnoliaisabella64/video/7691149300453100831</v>
      </c>
      <c r="G1305">
        <v>213</v>
      </c>
      <c r="H1305">
        <v>3</v>
      </c>
      <c r="I1305">
        <v>0</v>
      </c>
      <c r="J1305">
        <v>2</v>
      </c>
      <c r="K1305">
        <v>0</v>
      </c>
      <c r="L1305" t="inlineStr">
        <is>
          <t>short-drama</t>
        </is>
      </c>
      <c r="M1305" t="inlineStr">
        <is>
          <t>complete</t>
        </is>
      </c>
      <c r="N1305"/>
      <c r="O1305" t="inlineStr">
        <is>
          <t>SDRUN-20261008-102852</t>
        </is>
      </c>
      <c r="P1305" s="3">
        <v>46303.546585648146</v>
      </c>
      <c r="Q1305" t="inlineStr">
        <is>
          <t>SR-001179</t>
        </is>
      </c>
      <c r="R1305" t="inlineStr">
        <is>
          <t>Pretty Boy Problems</t>
        </is>
      </c>
      <c r="S1305" t="inlineStr">
        <is>
          <t>Part 3 | Seduced by My Boyfriend’s Uncle Ciel catches Liam in a lie, then learns his boyfriend expects him to beg the uncle for help after stealing company money. ✨ Download the ReelShort app. 👉 Copy the code [4963745] and search it. #Drama #ShortDrama #ForbiddenLove #Betrayal #FamilyDrama</t>
        </is>
      </c>
    </row>
    <row r="1306" ht="25.5" customHeight="1">
      <c r="A1306" t="inlineStr">
        <is>
          <t>7691210909934439710</t>
        </is>
      </c>
      <c r="B1306" s="3">
        <v>46302.37013888889</v>
      </c>
      <c r="C1306" t="inlineStr">
        <is>
          <t>hcngsn5459</t>
        </is>
      </c>
      <c r="D1306" s="4">
        <v>46303</v>
      </c>
      <c r="E1306" s="3">
        <v>46303.437210648146</v>
      </c>
      <c r="F1306" s="2" t="str">
        <f>=HYPERLINK("https://www.tiktok.com/@hcngsn5459/video/7691210909934439710", "https://www.tiktok.com/@hcngsn5459/video/7691210909934439710")</f>
        <v>https://www.tiktok.com/@hcngsn5459/video/7691210909934439710</v>
      </c>
      <c r="G1306">
        <v>164</v>
      </c>
      <c r="H1306">
        <v>5</v>
      </c>
      <c r="I1306">
        <v>0</v>
      </c>
      <c r="J1306">
        <v>0</v>
      </c>
      <c r="K1306">
        <v>0</v>
      </c>
      <c r="L1306" t="inlineStr">
        <is>
          <t>short-drama</t>
        </is>
      </c>
      <c r="M1306" t="inlineStr">
        <is>
          <t>complete</t>
        </is>
      </c>
      <c r="N1306"/>
      <c r="O1306" t="inlineStr">
        <is>
          <t>SDRUN-20261008-102852</t>
        </is>
      </c>
      <c r="P1306" s="3">
        <v>46303.546585648146</v>
      </c>
      <c r="Q1306" t="inlineStr">
        <is>
          <t>SR-001108</t>
        </is>
      </c>
      <c r="R1306"/>
      <c r="S1306" t="inlineStr">
        <is>
          <t>Cursed Alpha’s Fated Luna She finds a wounded stranger—and a clue to the curse destroying him. Can she save him before it takes hold? 🌙 ✨ Download ReelShort. Copy code 4964156 and search it. #CursedAlpha #FatedLuna #WerewolfRomance #ShortDrama</t>
        </is>
      </c>
    </row>
    <row r="1307" ht="25.5" customHeight="1">
      <c r="A1307" t="inlineStr">
        <is>
          <t>7691243117881675021</t>
        </is>
      </c>
      <c r="B1307" s="3">
        <v>46302.37430555555</v>
      </c>
      <c r="C1307" t="inlineStr">
        <is>
          <t>jazlynnayeli6</t>
        </is>
      </c>
      <c r="D1307" s="4">
        <v>46303</v>
      </c>
      <c r="E1307" s="3">
        <v>46303.437210648146</v>
      </c>
      <c r="F1307" s="2" t="str">
        <f>=HYPERLINK("https://www.tiktok.com/@jazlynnayeli6/video/7691243117881675021", "https://www.tiktok.com/@jazlynnayeli6/video/7691243117881675021")</f>
        <v>https://www.tiktok.com/@jazlynnayeli6/video/7691243117881675021</v>
      </c>
      <c r="G1307">
        <v>214</v>
      </c>
      <c r="H1307">
        <v>5</v>
      </c>
      <c r="I1307">
        <v>0</v>
      </c>
      <c r="J1307">
        <v>1</v>
      </c>
      <c r="K1307">
        <v>0</v>
      </c>
      <c r="L1307" t="inlineStr">
        <is>
          <t>short-drama</t>
        </is>
      </c>
      <c r="M1307" t="inlineStr">
        <is>
          <t>complete</t>
        </is>
      </c>
      <c r="N1307"/>
      <c r="O1307" t="inlineStr">
        <is>
          <t>SDRUN-20261008-102852</t>
        </is>
      </c>
      <c r="P1307" s="3">
        <v>46303.546585648146</v>
      </c>
      <c r="Q1307" t="inlineStr">
        <is>
          <t>SR-001026</t>
        </is>
      </c>
      <c r="R1307"/>
      <c r="S1307" t="inlineStr">
        <is>
          <t>Thirsty for the Wet Nurse A ransom pushes her toward the Alpha’s wet nurse opening. Could this job save her child? ⏳ ✨ Download ReelShort. Copy code 4964171 and search it. #RansomDemand #WetNurse #ProtectiveMom #ShortDrama</t>
        </is>
      </c>
    </row>
    <row r="1308" ht="25.5" customHeight="1">
      <c r="A1308" t="inlineStr">
        <is>
          <t>7691170874761776415</t>
        </is>
      </c>
      <c r="B1308" s="3">
        <v>46302.42986111111</v>
      </c>
      <c r="C1308" t="inlineStr">
        <is>
          <t>felicitypatterson67</t>
        </is>
      </c>
      <c r="D1308" s="4">
        <v>46303</v>
      </c>
      <c r="E1308" s="3">
        <v>46303.437210648146</v>
      </c>
      <c r="F1308" s="2" t="str">
        <f>=HYPERLINK("https://www.tiktok.com/@felicitypatterson67/video/7691170874761776415", "https://www.tiktok.com/@felicitypatterson67/video/7691170874761776415")</f>
        <v>https://www.tiktok.com/@felicitypatterson67/video/7691170874761776415</v>
      </c>
      <c r="G1308">
        <v>233</v>
      </c>
      <c r="H1308">
        <v>3</v>
      </c>
      <c r="I1308">
        <v>0</v>
      </c>
      <c r="J1308">
        <v>2</v>
      </c>
      <c r="K1308">
        <v>0</v>
      </c>
      <c r="L1308" t="inlineStr">
        <is>
          <t>short-drama</t>
        </is>
      </c>
      <c r="M1308" t="inlineStr">
        <is>
          <t>complete</t>
        </is>
      </c>
      <c r="N1308"/>
      <c r="O1308" t="inlineStr">
        <is>
          <t>SDRUN-20261008-102852</t>
        </is>
      </c>
      <c r="P1308" s="3">
        <v>46303.546585648146</v>
      </c>
      <c r="Q1308" t="inlineStr">
        <is>
          <t>SR-001229</t>
        </is>
      </c>
      <c r="R1308"/>
      <c r="S1308" t="inlineStr">
        <is>
          <t>The Crown of the Abyss: The Mute Bride of Atlantis Lucy’s tearful apology hides a trap, and the crew threatens to tie Lilith up and drag her behind the ship. ⚓ Search [4958071] in the ReelShort app to watch. #Drama #ShortDrama #ReelShort #FantasyRomance #Betrayal</t>
        </is>
      </c>
    </row>
    <row r="1309" ht="25.5" customHeight="1">
      <c r="A1309" t="inlineStr">
        <is>
          <t>7691270315741056287</t>
        </is>
      </c>
      <c r="B1309" s="3">
        <v>46302.44097222222</v>
      </c>
      <c r="C1309" t="inlineStr">
        <is>
          <t>shirley5278789</t>
        </is>
      </c>
      <c r="D1309" s="4">
        <v>46303</v>
      </c>
      <c r="E1309" s="3">
        <v>46303.437210648146</v>
      </c>
      <c r="F1309" s="2" t="str">
        <f>=HYPERLINK("https://www.tiktok.com/@shirley5278789/video/7691270315741056287", "https://www.tiktok.com/@shirley5278789/video/7691270315741056287")</f>
        <v>https://www.tiktok.com/@shirley5278789/video/7691270315741056287</v>
      </c>
      <c r="G1309">
        <v>428</v>
      </c>
      <c r="H1309">
        <v>4</v>
      </c>
      <c r="I1309">
        <v>0</v>
      </c>
      <c r="J1309">
        <v>1</v>
      </c>
      <c r="K1309">
        <v>1</v>
      </c>
      <c r="L1309" t="inlineStr">
        <is>
          <t>short-drama</t>
        </is>
      </c>
      <c r="M1309" t="inlineStr">
        <is>
          <t>complete</t>
        </is>
      </c>
      <c r="N1309"/>
      <c r="O1309" t="inlineStr">
        <is>
          <t>SDRUN-20261008-102852</t>
        </is>
      </c>
      <c r="P1309" s="3">
        <v>46303.546585648146</v>
      </c>
      <c r="Q1309" t="inlineStr">
        <is>
          <t>SR-001289</t>
        </is>
      </c>
      <c r="R1309" t="inlineStr">
        <is>
          <t>shirley5278789</t>
        </is>
      </c>
      <c r="S1309" t="inlineStr">
        <is>
          <t>Novias entre las llamas — EP3 Años de dolor terminan con una decisión irreversible. 💔 🌟 Continúa la historia aquí 👉 Encuentra la serie completa en “ReelShort” 🔍 Busca “4985901” ✨ #ReelShort #DramaCorto #NoviasEntreLasLlamas #Traicion #Divorcio</t>
        </is>
      </c>
    </row>
    <row r="1310" ht="25.5" customHeight="1">
      <c r="A1310" t="inlineStr">
        <is>
          <t>7691161371941145870</t>
        </is>
      </c>
      <c r="B1310" s="3">
        <v>46302.44583333333</v>
      </c>
      <c r="C1310" t="inlineStr">
        <is>
          <t>dramaclips0364</t>
        </is>
      </c>
      <c r="D1310" s="4">
        <v>46303</v>
      </c>
      <c r="E1310" s="3">
        <v>46303.437210648146</v>
      </c>
      <c r="F1310" s="2" t="str">
        <f>=HYPERLINK("https://www.tiktok.com/@dramaclips0364/video/7691161371941145870", "https://www.tiktok.com/@dramaclips0364/video/7691161371941145870")</f>
        <v>https://www.tiktok.com/@dramaclips0364/video/7691161371941145870</v>
      </c>
      <c r="G1310">
        <v>298</v>
      </c>
      <c r="H1310">
        <v>6</v>
      </c>
      <c r="I1310">
        <v>0</v>
      </c>
      <c r="J1310">
        <v>3</v>
      </c>
      <c r="K1310">
        <v>0</v>
      </c>
      <c r="L1310" t="inlineStr">
        <is>
          <t>short-drama</t>
        </is>
      </c>
      <c r="M1310" t="inlineStr">
        <is>
          <t>complete</t>
        </is>
      </c>
      <c r="N1310"/>
      <c r="O1310" t="inlineStr">
        <is>
          <t>SDRUN-20261008-102852</t>
        </is>
      </c>
      <c r="P1310" s="3">
        <v>46303.546585648146</v>
      </c>
      <c r="Q1310" t="inlineStr">
        <is>
          <t>SR-001508</t>
        </is>
      </c>
      <c r="R1310" t="inlineStr">
        <is>
          <t>dramaclips0364</t>
        </is>
      </c>
      <c r="S1310" t="inlineStr">
        <is>
          <t>I Married My Cheating Ex's Uncle — EP6 This is where the real trouble begins. 🌟 Continue the story here 👉 Find the full series on “ReelShort” 🔍 Look up “4966568” ✨ #ReelShort #ShortDrama #CheatingExsUncle #ContractMarriage</t>
        </is>
      </c>
    </row>
    <row r="1311" ht="25.5" customHeight="1">
      <c r="A1311" t="inlineStr">
        <is>
          <t>7690853648569535775</t>
        </is>
      </c>
      <c r="B1311" s="3">
        <v>46302.44861111111</v>
      </c>
      <c r="C1311" t="inlineStr">
        <is>
          <t>hnlinhthng9678</t>
        </is>
      </c>
      <c r="D1311" s="4">
        <v>46303</v>
      </c>
      <c r="E1311" s="3">
        <v>46303.437210648146</v>
      </c>
      <c r="F1311" s="2" t="str">
        <f>=HYPERLINK("https://www.tiktok.com/@hnlinhthng9678/video/7690853648569535775", "https://www.tiktok.com/@hnlinhthng9678/video/7690853648569535775")</f>
        <v>https://www.tiktok.com/@hnlinhthng9678/video/7690853648569535775</v>
      </c>
      <c r="G1311">
        <v>86</v>
      </c>
      <c r="H1311">
        <v>3</v>
      </c>
      <c r="I1311">
        <v>0</v>
      </c>
      <c r="J1311">
        <v>1</v>
      </c>
      <c r="K1311">
        <v>0</v>
      </c>
      <c r="L1311" t="inlineStr">
        <is>
          <t>short-drama</t>
        </is>
      </c>
      <c r="M1311" t="inlineStr">
        <is>
          <t>complete</t>
        </is>
      </c>
      <c r="N1311"/>
      <c r="O1311" t="inlineStr">
        <is>
          <t>SDRUN-20261008-102852</t>
        </is>
      </c>
      <c r="P1311" s="3">
        <v>46303.546585648146</v>
      </c>
      <c r="Q1311" t="inlineStr">
        <is>
          <t>SR-001391</t>
        </is>
      </c>
      <c r="R1311" t="inlineStr">
        <is>
          <t>NeonHlin</t>
        </is>
      </c>
      <c r="S1311" t="inlineStr">
        <is>
          <t>The Alpha and His Nanny Luna — EP6 When danger reaches the Alpha’s home, Tiffany reveals a hidden power that changes their relationship forever. 🌟 Continue the story here 👉 Find the full series on “ReelShort” 🔍 Look up “4802561” ✨ #ShortDrama #ReelShort #DramaSeries</t>
        </is>
      </c>
    </row>
    <row r="1312" ht="25.5" customHeight="1">
      <c r="A1312" t="inlineStr">
        <is>
          <t>7690887841575865630</t>
        </is>
      </c>
      <c r="B1312" s="3">
        <v>46302.44930555556</v>
      </c>
      <c r="C1312" t="inlineStr">
        <is>
          <t>scenesbl77</t>
        </is>
      </c>
      <c r="D1312" s="4">
        <v>46303</v>
      </c>
      <c r="E1312" s="3">
        <v>46303.437210648146</v>
      </c>
      <c r="F1312" s="2" t="str">
        <f>=HYPERLINK("https://www.tiktok.com/@scenesbl77/video/7690887841575865630", "https://www.tiktok.com/@scenesbl77/video/7690887841575865630")</f>
        <v>https://www.tiktok.com/@scenesbl77/video/7690887841575865630</v>
      </c>
      <c r="G1312">
        <v>139</v>
      </c>
      <c r="H1312">
        <v>2</v>
      </c>
      <c r="I1312">
        <v>0</v>
      </c>
      <c r="J1312">
        <v>0</v>
      </c>
      <c r="K1312">
        <v>0</v>
      </c>
      <c r="L1312" t="inlineStr">
        <is>
          <t>short-drama</t>
        </is>
      </c>
      <c r="M1312" t="inlineStr">
        <is>
          <t>complete</t>
        </is>
      </c>
      <c r="N1312"/>
      <c r="O1312" t="inlineStr">
        <is>
          <t>SDRUN-20261008-102852</t>
        </is>
      </c>
      <c r="P1312" s="3">
        <v>46303.546585648146</v>
      </c>
      <c r="Q1312" t="inlineStr">
        <is>
          <t>SR-001370</t>
        </is>
      </c>
      <c r="R1312" t="inlineStr">
        <is>
          <t>scenesbl77</t>
        </is>
      </c>
      <c r="S1312" t="inlineStr">
        <is>
          <t>Never Fall Alone — EP3 Training forces two hostile teammates closer while Maddox’s old trauma threatens their future. 🌟 Continue the story here 👉 Find the full series on “ReelShort” 🔍 Search “Never Fall Alone” ✨ #BLDrama #ReelShort #DramaSeries</t>
        </is>
      </c>
    </row>
    <row r="1313" ht="25.5" customHeight="1">
      <c r="A1313" t="inlineStr">
        <is>
          <t>7691262926560316685</t>
        </is>
      </c>
      <c r="B1313" s="3">
        <v>46302.46805555555</v>
      </c>
      <c r="C1313" t="inlineStr">
        <is>
          <t>miralinaaa10</t>
        </is>
      </c>
      <c r="D1313" s="4">
        <v>46303</v>
      </c>
      <c r="E1313" s="3">
        <v>46303.437210648146</v>
      </c>
      <c r="F1313" s="2" t="str">
        <f>=HYPERLINK("https://www.tiktok.com/@miralinaaa10/video/7691262926560316685", "https://www.tiktok.com/@miralinaaa10/video/7691262926560316685")</f>
        <v>https://www.tiktok.com/@miralinaaa10/video/7691262926560316685</v>
      </c>
      <c r="G1313">
        <v>312</v>
      </c>
      <c r="H1313">
        <v>6</v>
      </c>
      <c r="I1313">
        <v>0</v>
      </c>
      <c r="J1313">
        <v>0</v>
      </c>
      <c r="K1313">
        <v>0</v>
      </c>
      <c r="L1313" t="inlineStr">
        <is>
          <t>short-drama</t>
        </is>
      </c>
      <c r="M1313" t="inlineStr">
        <is>
          <t>complete</t>
        </is>
      </c>
      <c r="N1313"/>
      <c r="O1313" t="inlineStr">
        <is>
          <t>SDRUN-20261008-102852</t>
        </is>
      </c>
      <c r="P1313" s="3">
        <v>46303.546585648146</v>
      </c>
      <c r="Q1313" t="inlineStr">
        <is>
          <t>SR-001439</t>
        </is>
      </c>
      <c r="R1313" t="inlineStr">
        <is>
          <t>miralinaaa10</t>
        </is>
      </c>
      <c r="S1313" t="inlineStr">
        <is>
          <t>Blitzed by My Rival's Obsession — EP3 The rivalry is fierce, but their chemistry is fiercer. 😳 🌟 Continue the story here 👉 Find the full series on “ReelShort” 🔍 Look up “4985242” ✨ #ReelShort #ShortDrama #Blitzed #BLDrama #RivalsToLovers</t>
        </is>
      </c>
    </row>
    <row r="1314" ht="25.5" customHeight="1">
      <c r="A1314" t="inlineStr">
        <is>
          <t>7691219567401536798</t>
        </is>
      </c>
      <c r="B1314" s="3">
        <v>46302.46805555555</v>
      </c>
      <c r="C1314" t="inlineStr">
        <is>
          <t>plottwistclips11</t>
        </is>
      </c>
      <c r="D1314" s="4">
        <v>46303</v>
      </c>
      <c r="E1314" s="3">
        <v>46303.437210648146</v>
      </c>
      <c r="F1314" s="2" t="str">
        <f>=HYPERLINK("https://www.tiktok.com/@plottwistclips11/video/7691219567401536798", "https://www.tiktok.com/@plottwistclips11/video/7691219567401536798")</f>
        <v>https://www.tiktok.com/@plottwistclips11/video/7691219567401536798</v>
      </c>
      <c r="G1314">
        <v>243</v>
      </c>
      <c r="H1314">
        <v>8</v>
      </c>
      <c r="I1314">
        <v>1</v>
      </c>
      <c r="J1314">
        <v>2</v>
      </c>
      <c r="K1314">
        <v>0</v>
      </c>
      <c r="L1314" t="inlineStr">
        <is>
          <t>short-drama</t>
        </is>
      </c>
      <c r="M1314" t="inlineStr">
        <is>
          <t>complete</t>
        </is>
      </c>
      <c r="N1314"/>
      <c r="O1314" t="inlineStr">
        <is>
          <t>SDRUN-20261008-102852</t>
        </is>
      </c>
      <c r="P1314" s="3">
        <v>46303.546585648146</v>
      </c>
      <c r="Q1314" t="inlineStr">
        <is>
          <t>SR-001502</t>
        </is>
      </c>
      <c r="R1314" t="inlineStr">
        <is>
          <t>plottwistclips11</t>
        </is>
      </c>
      <c r="S1314" t="inlineStr">
        <is>
          <t>Step Back! That Homeless Man Is Not to be Messed with — EP5 The wealthy guests humiliate him at their own party, unaware that the man they mocked can ruin them all. 🌟 Continue the story here 👉 Find the full series on “ReelShort” 🔍 Look up “4717619” ✨ #ShortDrama #ReelShort #DramaSeries</t>
        </is>
      </c>
    </row>
    <row r="1315" ht="25.5" customHeight="1">
      <c r="A1315" t="inlineStr">
        <is>
          <t>7691211445333216542</t>
        </is>
      </c>
      <c r="B1315" s="3">
        <v>46302.57916666667</v>
      </c>
      <c r="C1315" t="inlineStr">
        <is>
          <t>hcngsn5459</t>
        </is>
      </c>
      <c r="D1315" s="4">
        <v>46303</v>
      </c>
      <c r="E1315" s="3">
        <v>46303.437210648146</v>
      </c>
      <c r="F1315" s="2" t="str">
        <f>=HYPERLINK("https://www.tiktok.com/@hcngsn5459/video/7691211445333216542", "https://www.tiktok.com/@hcngsn5459/video/7691211445333216542")</f>
        <v>https://www.tiktok.com/@hcngsn5459/video/7691211445333216542</v>
      </c>
      <c r="G1315">
        <v>100</v>
      </c>
      <c r="H1315">
        <v>3</v>
      </c>
      <c r="I1315">
        <v>0</v>
      </c>
      <c r="J1315">
        <v>1</v>
      </c>
      <c r="K1315">
        <v>0</v>
      </c>
      <c r="L1315" t="inlineStr">
        <is>
          <t>short-drama</t>
        </is>
      </c>
      <c r="M1315" t="inlineStr">
        <is>
          <t>complete</t>
        </is>
      </c>
      <c r="N1315"/>
      <c r="O1315" t="inlineStr">
        <is>
          <t>SDRUN-20261008-102852</t>
        </is>
      </c>
      <c r="P1315" s="3">
        <v>46303.546585648146</v>
      </c>
      <c r="Q1315" t="inlineStr">
        <is>
          <t>SR-001109</t>
        </is>
      </c>
      <c r="R1315"/>
      <c r="S1315" t="inlineStr">
        <is>
          <t>Cursed Alpha’s Fated Luna When her pendant breaks, the cursed Alpha offers her a place in his home. Is it fate—or something more? 💫 ✨ Download ReelShort. Copy code 4964156 and search it. #BrokenPendant #AlphaRomance #FatedMates #ShortDrama</t>
        </is>
      </c>
    </row>
    <row r="1316" ht="25.5" customHeight="1">
      <c r="A1316" t="inlineStr">
        <is>
          <t>7691233651131976974</t>
        </is>
      </c>
      <c r="B1316" s="3">
        <v>46302.59930555556</v>
      </c>
      <c r="C1316" t="inlineStr">
        <is>
          <t>dramaflick00</t>
        </is>
      </c>
      <c r="D1316" s="4">
        <v>46303</v>
      </c>
      <c r="E1316" s="3">
        <v>46303.437210648146</v>
      </c>
      <c r="F1316" s="2" t="str">
        <f>=HYPERLINK("https://www.tiktok.com/@dramaflick00/video/7691233651131976974", "https://www.tiktok.com/@dramaflick00/video/7691233651131976974")</f>
        <v>https://www.tiktok.com/@dramaflick00/video/7691233651131976974</v>
      </c>
      <c r="G1316">
        <v>40</v>
      </c>
      <c r="H1316">
        <v>0</v>
      </c>
      <c r="I1316">
        <v>0</v>
      </c>
      <c r="J1316">
        <v>1</v>
      </c>
      <c r="K1316">
        <v>0</v>
      </c>
      <c r="L1316" t="inlineStr">
        <is>
          <t>short-drama</t>
        </is>
      </c>
      <c r="M1316" t="inlineStr">
        <is>
          <t>complete</t>
        </is>
      </c>
      <c r="N1316"/>
      <c r="O1316" t="inlineStr">
        <is>
          <t>SDRUN-20261008-102852</t>
        </is>
      </c>
      <c r="P1316" s="3">
        <v>46303.546585648146</v>
      </c>
      <c r="Q1316" t="inlineStr">
        <is>
          <t>SR-001464</t>
        </is>
      </c>
      <c r="R1316" t="inlineStr">
        <is>
          <t>dramaflick00</t>
        </is>
      </c>
      <c r="S1316" t="inlineStr">
        <is>
          <t>The Billionaire’s Daughter Chose Me to Be Her Mommy — EP1 A little girl chooses an ordinary waitress to be her mommy. 🥹 🌟 Continue the story here 👉 Find the full series on “ReelShort” 🔍 Look up “4982342” ✨ #ReelShort #ShortDrama #BillionairesDaughter #ContractMarriage #FamilyDrama</t>
        </is>
      </c>
    </row>
    <row r="1317" ht="25.5" customHeight="1">
      <c r="A1317" t="inlineStr">
        <is>
          <t>7691211483182533919</t>
        </is>
      </c>
      <c r="B1317" s="3">
        <v>46302.76111111111</v>
      </c>
      <c r="C1317" t="inlineStr">
        <is>
          <t>hcngsn5459</t>
        </is>
      </c>
      <c r="D1317" s="4">
        <v>46303</v>
      </c>
      <c r="E1317" s="3">
        <v>46303.437210648146</v>
      </c>
      <c r="F1317" s="2" t="str">
        <f>=HYPERLINK("https://www.tiktok.com/@hcngsn5459/video/7691211483182533919", "https://www.tiktok.com/@hcngsn5459/video/7691211483182533919")</f>
        <v>https://www.tiktok.com/@hcngsn5459/video/7691211483182533919</v>
      </c>
      <c r="G1317">
        <v>158</v>
      </c>
      <c r="H1317">
        <v>2</v>
      </c>
      <c r="I1317">
        <v>0</v>
      </c>
      <c r="J1317">
        <v>1</v>
      </c>
      <c r="K1317">
        <v>0</v>
      </c>
      <c r="L1317" t="inlineStr">
        <is>
          <t>short-drama</t>
        </is>
      </c>
      <c r="M1317" t="inlineStr">
        <is>
          <t>complete</t>
        </is>
      </c>
      <c r="N1317"/>
      <c r="O1317" t="inlineStr">
        <is>
          <t>SDRUN-20261008-102852</t>
        </is>
      </c>
      <c r="P1317" s="3">
        <v>46303.546585648146</v>
      </c>
      <c r="Q1317" t="inlineStr">
        <is>
          <t>SR-001110</t>
        </is>
      </c>
      <c r="R1317"/>
      <c r="S1317" t="inlineStr">
        <is>
          <t>Cursed Alpha’s Fated Luna His grandmother insists he find a Luna. The woman he needs may already be hiding nearby. 👀 ✨ Download ReelShort. Copy code 4964156 and search it. #HiddenLuna #WerewolfRomance #AlphaDrama #ShortDrama</t>
        </is>
      </c>
    </row>
    <row r="1318" ht="25.5" customHeight="1">
      <c r="A1318" t="inlineStr">
        <is>
          <t>7691233878870117646</t>
        </is>
      </c>
      <c r="B1318" s="3">
        <v>46302.80763888889</v>
      </c>
      <c r="C1318" t="inlineStr">
        <is>
          <t>dramaflick00</t>
        </is>
      </c>
      <c r="D1318" s="4">
        <v>46303</v>
      </c>
      <c r="E1318" s="3">
        <v>46303.437210648146</v>
      </c>
      <c r="F1318" s="2" t="str">
        <f>=HYPERLINK("https://www.tiktok.com/@dramaflick00/video/7691233878870117646", "https://www.tiktok.com/@dramaflick00/video/7691233878870117646")</f>
        <v>https://www.tiktok.com/@dramaflick00/video/7691233878870117646</v>
      </c>
      <c r="G1318">
        <v>708</v>
      </c>
      <c r="H1318">
        <v>15</v>
      </c>
      <c r="I1318">
        <v>0</v>
      </c>
      <c r="J1318">
        <v>1</v>
      </c>
      <c r="K1318">
        <v>0</v>
      </c>
      <c r="L1318" t="inlineStr">
        <is>
          <t>short-drama</t>
        </is>
      </c>
      <c r="M1318" t="inlineStr">
        <is>
          <t>complete</t>
        </is>
      </c>
      <c r="N1318"/>
      <c r="O1318" t="inlineStr">
        <is>
          <t>SDRUN-20261008-102852</t>
        </is>
      </c>
      <c r="P1318" s="3">
        <v>46303.546585648146</v>
      </c>
      <c r="Q1318" t="inlineStr">
        <is>
          <t>SR-001465</t>
        </is>
      </c>
      <c r="R1318" t="inlineStr">
        <is>
          <t>dramaflick00</t>
        </is>
      </c>
      <c r="S1318" t="inlineStr">
        <is>
          <t>The Billionaire’s Daughter Chose Me to Be Her Mommy — EP2 The billionaire offers her a six-month contract marriage. 💍 🌟 Continue the story here 👉 Find the full series on “ReelShort” 🔍 Look up “4982342” ✨ #ReelShort #ShortDrama #BillionairesDaughter #ContractMarriage #FamilyDrama</t>
        </is>
      </c>
    </row>
    <row r="1319" ht="25.5" customHeight="1">
      <c r="A1319" t="inlineStr">
        <is>
          <t>7691227749129669901</t>
        </is>
      </c>
      <c r="B1319" s="3">
        <v>46302.825</v>
      </c>
      <c r="C1319" t="inlineStr">
        <is>
          <t>nobleltcpnj</t>
        </is>
      </c>
      <c r="D1319" s="4">
        <v>46303</v>
      </c>
      <c r="E1319" s="3">
        <v>46303.437210648146</v>
      </c>
      <c r="F1319" s="2" t="str">
        <f>=HYPERLINK("https://www.tiktok.com/@nobleltcpnj/video/7691227749129669901", "https://www.tiktok.com/@nobleltcpnj/video/7691227749129669901")</f>
        <v>https://www.tiktok.com/@nobleltcpnj/video/7691227749129669901</v>
      </c>
      <c r="G1319">
        <v>236</v>
      </c>
      <c r="H1319">
        <v>7</v>
      </c>
      <c r="I1319">
        <v>0</v>
      </c>
      <c r="J1319">
        <v>1</v>
      </c>
      <c r="K1319">
        <v>0</v>
      </c>
      <c r="L1319" t="inlineStr">
        <is>
          <t>short-drama</t>
        </is>
      </c>
      <c r="M1319" t="inlineStr">
        <is>
          <t>complete</t>
        </is>
      </c>
      <c r="N1319"/>
      <c r="O1319" t="inlineStr">
        <is>
          <t>SDRUN-20261008-102852</t>
        </is>
      </c>
      <c r="P1319" s="3">
        <v>46303.546585648146</v>
      </c>
      <c r="Q1319" t="inlineStr">
        <is>
          <t>SR-001132</t>
        </is>
      </c>
      <c r="R1319" t="inlineStr">
        <is>
          <t>Mouse glue trap</t>
        </is>
      </c>
      <c r="S1319" t="inlineStr">
        <is>
          <t>Part 1 | The Villainess’s Fifth Life After dying four times because of the same woman, Violet begins her fifth life with one promise—this time, she will stop pleasing everyone and embrace the villainess they fear. ✨ Download the ReelShort app.   👉 Copy the code [4979167] and search it. #Drama #ShortDrama #Rebirth #Villainess #Revenge</t>
        </is>
      </c>
    </row>
    <row r="1320" ht="25.5" customHeight="1">
      <c r="A1320" t="inlineStr">
        <is>
          <t>7691210695454625038</t>
        </is>
      </c>
      <c r="B1320" s="3">
        <v>46302.82708333333</v>
      </c>
      <c r="C1320" t="inlineStr">
        <is>
          <t>ngphnggiang40</t>
        </is>
      </c>
      <c r="D1320" s="4">
        <v>46303</v>
      </c>
      <c r="E1320" s="3">
        <v>46303.437210648146</v>
      </c>
      <c r="F1320" s="2" t="str">
        <f>=HYPERLINK("https://www.tiktok.com/@ngphnggiang40/video/7691210695454625038", "https://www.tiktok.com/@ngphnggiang40/video/7691210695454625038")</f>
        <v>https://www.tiktok.com/@ngphnggiang40/video/7691210695454625038</v>
      </c>
      <c r="G1320">
        <v>219</v>
      </c>
      <c r="H1320">
        <v>17</v>
      </c>
      <c r="I1320">
        <v>0</v>
      </c>
      <c r="J1320">
        <v>2</v>
      </c>
      <c r="K1320">
        <v>1</v>
      </c>
      <c r="L1320" t="inlineStr">
        <is>
          <t>short-drama</t>
        </is>
      </c>
      <c r="M1320" t="inlineStr">
        <is>
          <t>complete</t>
        </is>
      </c>
      <c r="N1320"/>
      <c r="O1320" t="inlineStr">
        <is>
          <t>SDRUN-20261008-102852</t>
        </is>
      </c>
      <c r="P1320" s="3">
        <v>46303.546585648146</v>
      </c>
      <c r="Q1320" t="inlineStr">
        <is>
          <t>SR-001051</t>
        </is>
      </c>
      <c r="R1320" t="inlineStr">
        <is>
          <t>VoidFaic</t>
        </is>
      </c>
      <c r="S1320" t="inlineStr">
        <is>
          <t>Part 1 | Reborn at Five He Wields the Thunder God's Hammer After failing to save his mother, the God of Thunder rejects his crown and power—only to awaken reborn inside a five-year-old mortal boy. ✨ Download the ReelShort app. 👉 Copy the code [4929641] and search it. #Drama #AIDrama #ShortDrama #RebirthDrama #ThunderGod</t>
        </is>
      </c>
    </row>
    <row r="1321" ht="25.5" customHeight="1">
      <c r="A1321" t="inlineStr">
        <is>
          <t>7691258989480316173</t>
        </is>
      </c>
      <c r="B1321" s="3">
        <v>46302.82986111111</v>
      </c>
      <c r="C1321" t="inlineStr">
        <is>
          <t>dramadetour0</t>
        </is>
      </c>
      <c r="D1321" s="4">
        <v>46303</v>
      </c>
      <c r="E1321" s="3">
        <v>46303.437210648146</v>
      </c>
      <c r="F1321" s="2" t="str">
        <f>=HYPERLINK("https://www.tiktok.com/@dramadetour0/video/7691258989480316173", "https://www.tiktok.com/@dramadetour0/video/7691258989480316173")</f>
        <v>https://www.tiktok.com/@dramadetour0/video/7691258989480316173</v>
      </c>
      <c r="G1321">
        <v>115</v>
      </c>
      <c r="H1321">
        <v>3</v>
      </c>
      <c r="I1321">
        <v>0</v>
      </c>
      <c r="J1321">
        <v>1</v>
      </c>
      <c r="K1321">
        <v>0</v>
      </c>
      <c r="L1321" t="inlineStr">
        <is>
          <t>short-drama</t>
        </is>
      </c>
      <c r="M1321" t="inlineStr">
        <is>
          <t>complete</t>
        </is>
      </c>
      <c r="N1321"/>
      <c r="O1321" t="inlineStr">
        <is>
          <t>SDRUN-20261008-102852</t>
        </is>
      </c>
      <c r="P1321" s="3">
        <v>46303.546585648146</v>
      </c>
      <c r="Q1321" t="inlineStr">
        <is>
          <t>SR-000984</t>
        </is>
      </c>
      <c r="R1321" t="inlineStr">
        <is>
          <t>dramadetour0</t>
        </is>
      </c>
      <c r="S1321" t="inlineStr">
        <is>
          <t>Thirsty for the Wet Nurse — She hides a wounded stranger from his hunters. Why does his curse spare her touch? 🎬 Full episode link in bio 🔎 Or search for 4978127 in the ReelShort app. #drama #shortdrama #dramaseries #CursedAlpha #FatedMates</t>
        </is>
      </c>
    </row>
    <row r="1322" ht="25.5" customHeight="1">
      <c r="A1322" t="inlineStr">
        <is>
          <t>7691229961486601486</t>
        </is>
      </c>
      <c r="B1322" s="3">
        <v>46302.83611111111</v>
      </c>
      <c r="C1322" t="inlineStr">
        <is>
          <t>dramavault163</t>
        </is>
      </c>
      <c r="D1322" s="4">
        <v>46303</v>
      </c>
      <c r="E1322" s="3">
        <v>46303.437210648146</v>
      </c>
      <c r="F1322" s="2" t="str">
        <f>=HYPERLINK("https://www.tiktok.com/@dramavault163/video/7691229961486601486", "https://www.tiktok.com/@dramavault163/video/7691229961486601486")</f>
        <v>https://www.tiktok.com/@dramavault163/video/7691229961486601486</v>
      </c>
      <c r="G1322">
        <v>227</v>
      </c>
      <c r="H1322">
        <v>2</v>
      </c>
      <c r="I1322">
        <v>0</v>
      </c>
      <c r="J1322">
        <v>1</v>
      </c>
      <c r="K1322">
        <v>0</v>
      </c>
      <c r="L1322" t="inlineStr">
        <is>
          <t>short-drama</t>
        </is>
      </c>
      <c r="M1322" t="inlineStr">
        <is>
          <t>complete</t>
        </is>
      </c>
      <c r="N1322"/>
      <c r="O1322" t="inlineStr">
        <is>
          <t>SDRUN-20261008-102852</t>
        </is>
      </c>
      <c r="P1322" s="3">
        <v>46303.546585648146</v>
      </c>
      <c r="Q1322" t="inlineStr">
        <is>
          <t>SR-001347</t>
        </is>
      </c>
      <c r="R1322" t="inlineStr">
        <is>
          <t>dramavault163</t>
        </is>
      </c>
      <c r="S1322" t="inlineStr">
        <is>
          <t>Marked by My Duke Daddy — EP1 The night before her debut, the Duke leaves his mark. 🔥 🌟 Continue the story here 👉 Find the full series on “ReelShort” 🔍 Look up “4981995” ✨ #ReelShort #ShortDrama #MarkedByMyDukeDaddy #ForbiddenRomance #PeriodDrama</t>
        </is>
      </c>
    </row>
    <row r="1323" ht="25.5" customHeight="1">
      <c r="A1323" t="inlineStr">
        <is>
          <t>7691247279415577886</t>
        </is>
      </c>
      <c r="B1323" s="3">
        <v>46302.842361111114</v>
      </c>
      <c r="C1323" t="inlineStr">
        <is>
          <t>qqfqvkxrybkjkjnp20</t>
        </is>
      </c>
      <c r="D1323" s="4">
        <v>46303</v>
      </c>
      <c r="E1323" s="3">
        <v>46303.437210648146</v>
      </c>
      <c r="F1323" s="2" t="str">
        <f>=HYPERLINK("https://www.tiktok.com/@qqfqvkxrybkjkjnp20/video/7691247279415577886", "https://www.tiktok.com/@qqfqvkxrybkjkjnp20/video/7691247279415577886")</f>
        <v>https://www.tiktok.com/@qqfqvkxrybkjkjnp20/video/7691247279415577886</v>
      </c>
      <c r="G1323">
        <v>196</v>
      </c>
      <c r="H1323">
        <v>12</v>
      </c>
      <c r="I1323">
        <v>0</v>
      </c>
      <c r="J1323">
        <v>2</v>
      </c>
      <c r="K1323">
        <v>0</v>
      </c>
      <c r="L1323" t="inlineStr">
        <is>
          <t>short-drama</t>
        </is>
      </c>
      <c r="M1323" t="inlineStr">
        <is>
          <t>complete</t>
        </is>
      </c>
      <c r="N1323"/>
      <c r="O1323" t="inlineStr">
        <is>
          <t>SDRUN-20261008-102852</t>
        </is>
      </c>
      <c r="P1323" s="3">
        <v>46303.546585648146</v>
      </c>
      <c r="Q1323" t="inlineStr">
        <is>
          <t>SR-001156</t>
        </is>
      </c>
      <c r="R1323" t="inlineStr">
        <is>
          <t>Velvet Temptations</t>
        </is>
      </c>
      <c r="S1323" t="inlineStr">
        <is>
          <t>Part 1 | Don't Call Me Aunt Adrian comes home after five years and refuses Sloane's new title—then blocks the deal tying her future to his uncle. ✨ Download the ReelShort app. 👉 Copy the code [4963797] and search it. #Drama #ShortDrama #ForbiddenLove #FamilySecrets #RomanticDrama</t>
        </is>
      </c>
    </row>
    <row r="1324" ht="25.5" customHeight="1">
      <c r="A1324" t="inlineStr">
        <is>
          <t>7691203942834769183</t>
        </is>
      </c>
      <c r="B1324" s="3">
        <v>46302.850694444445</v>
      </c>
      <c r="C1324" t="inlineStr">
        <is>
          <t>jolienqaq</t>
        </is>
      </c>
      <c r="D1324" s="4">
        <v>46303</v>
      </c>
      <c r="E1324" s="3">
        <v>46303.437210648146</v>
      </c>
      <c r="F1324" s="2" t="str">
        <f>=HYPERLINK("https://www.tiktok.com/@jolienqaq/video/7691203942834769183", "https://www.tiktok.com/@jolienqaq/video/7691203942834769183")</f>
        <v>https://www.tiktok.com/@jolienqaq/video/7691203942834769183</v>
      </c>
      <c r="G1324">
        <v>290</v>
      </c>
      <c r="H1324">
        <v>18</v>
      </c>
      <c r="I1324">
        <v>0</v>
      </c>
      <c r="J1324">
        <v>7</v>
      </c>
      <c r="K1324">
        <v>0</v>
      </c>
      <c r="L1324" t="inlineStr">
        <is>
          <t>short-drama</t>
        </is>
      </c>
      <c r="M1324" t="inlineStr">
        <is>
          <t>complete</t>
        </is>
      </c>
      <c r="N1324"/>
      <c r="O1324" t="inlineStr">
        <is>
          <t>SDRUN-20261008-102852</t>
        </is>
      </c>
      <c r="P1324" s="3">
        <v>46303.546585648146</v>
      </c>
      <c r="Q1324" t="inlineStr">
        <is>
          <t>SR-001236</t>
        </is>
      </c>
      <c r="R1324" t="inlineStr">
        <is>
          <t>jolienqaq</t>
        </is>
      </c>
      <c r="S1324" t="inlineStr">
        <is>
          <t>Part 1 | Chained Wings Full series link in bio Lucian caught Draven before he fell. Draven knew he would—and used that mercy to spring a trap. 🪽 ✨ Download the ReelShort app. 👉 Copy the code [4961762] and search it. #BL #BoysLove #DarkFantasy #AngelAndDemon #Betrayal</t>
        </is>
      </c>
    </row>
    <row r="1325" ht="25.5" customHeight="1">
      <c r="A1325" t="inlineStr">
        <is>
          <t>7691234819933605134</t>
        </is>
      </c>
      <c r="B1325" s="3">
        <v>46302.85208333333</v>
      </c>
      <c r="C1325" t="inlineStr">
        <is>
          <t>gaylenepowers350</t>
        </is>
      </c>
      <c r="D1325" s="4">
        <v>46303</v>
      </c>
      <c r="E1325" s="3">
        <v>46303.437210648146</v>
      </c>
      <c r="F1325" s="2" t="str">
        <f>=HYPERLINK("https://www.tiktok.com/@gaylenepowers350/video/7691234819933605134", "https://www.tiktok.com/@gaylenepowers350/video/7691234819933605134")</f>
        <v>https://www.tiktok.com/@gaylenepowers350/video/7691234819933605134</v>
      </c>
      <c r="G1325">
        <v>224</v>
      </c>
      <c r="H1325">
        <v>10</v>
      </c>
      <c r="I1325">
        <v>0</v>
      </c>
      <c r="J1325">
        <v>7</v>
      </c>
      <c r="K1325">
        <v>0</v>
      </c>
      <c r="L1325" t="inlineStr">
        <is>
          <t>short-drama</t>
        </is>
      </c>
      <c r="M1325" t="inlineStr">
        <is>
          <t>complete</t>
        </is>
      </c>
      <c r="N1325"/>
      <c r="O1325" t="inlineStr">
        <is>
          <t>SDRUN-20261008-102852</t>
        </is>
      </c>
      <c r="P1325" s="3">
        <v>46303.546585648146</v>
      </c>
      <c r="Q1325" t="inlineStr">
        <is>
          <t>SR-001078</t>
        </is>
      </c>
      <c r="R1325"/>
      <c r="S1325" t="inlineStr">
        <is>
          <t>Stolen by My Fiancé's Uncle She expects her fiancé—but wakes up with a stranger in her bed. 😳 ✨ Download ReelShort. Copy code 4966408 and search it. #WrongMan #ForbiddenEncounter #FianceDrama #ShortDrama</t>
        </is>
      </c>
    </row>
    <row r="1326" ht="25.5" customHeight="1">
      <c r="A1326" t="inlineStr">
        <is>
          <t>7690894566135745806</t>
        </is>
      </c>
      <c r="B1326" s="3">
        <v>46302.853472222225</v>
      </c>
      <c r="C1326" t="inlineStr">
        <is>
          <t>mochiclips55</t>
        </is>
      </c>
      <c r="D1326" s="4">
        <v>46303</v>
      </c>
      <c r="E1326" s="3">
        <v>46303.437210648146</v>
      </c>
      <c r="F1326" s="2" t="str">
        <f>=HYPERLINK("https://www.tiktok.com/@mochiclips55/video/7690894566135745806", "https://www.tiktok.com/@mochiclips55/video/7690894566135745806")</f>
        <v>https://www.tiktok.com/@mochiclips55/video/7690894566135745806</v>
      </c>
      <c r="G1326">
        <v>41</v>
      </c>
      <c r="H1326">
        <v>4</v>
      </c>
      <c r="I1326">
        <v>0</v>
      </c>
      <c r="J1326">
        <v>1</v>
      </c>
      <c r="K1326">
        <v>0</v>
      </c>
      <c r="L1326" t="inlineStr">
        <is>
          <t>short-drama</t>
        </is>
      </c>
      <c r="M1326" t="inlineStr">
        <is>
          <t>complete</t>
        </is>
      </c>
      <c r="N1326"/>
      <c r="O1326" t="inlineStr">
        <is>
          <t>SDRUN-20261008-102852</t>
        </is>
      </c>
      <c r="P1326" s="3">
        <v>46303.546585648146</v>
      </c>
      <c r="Q1326" t="inlineStr">
        <is>
          <t>SR-001416</t>
        </is>
      </c>
      <c r="R1326" t="inlineStr">
        <is>
          <t>mochiclips55</t>
        </is>
      </c>
      <c r="S1326" t="inlineStr">
        <is>
          <t xml:space="preserve">The Omega's Command — EP4 Seven years of loyalty begin to crack when desire collides with duty between two soldiers. 🌟 Continue the story here 👉 Find the full series on “ReelShort” 🔍 Look up “4825124” ✨ #BLDrama #ReelShort #DramaSeries </t>
        </is>
      </c>
    </row>
    <row r="1327" ht="25.5" customHeight="1">
      <c r="A1327" t="inlineStr">
        <is>
          <t>7691256718159924494</t>
        </is>
      </c>
      <c r="B1327" s="3">
        <v>46302.86875</v>
      </c>
      <c r="C1327" t="inlineStr">
        <is>
          <t>apdt6w97o2pk</t>
        </is>
      </c>
      <c r="D1327" s="4">
        <v>46303</v>
      </c>
      <c r="E1327" s="3">
        <v>46303.773518518516</v>
      </c>
      <c r="F1327" s="2" t="str">
        <f>=HYPERLINK("https://www.tiktok.com/@apdt6w97o2pk/video/7691256718159924494", "https://www.tiktok.com/@apdt6w97o2pk/video/7691256718159924494")</f>
        <v>https://www.tiktok.com/@apdt6w97o2pk/video/7691256718159924494</v>
      </c>
      <c r="G1327">
        <v>119</v>
      </c>
      <c r="H1327">
        <v>1</v>
      </c>
      <c r="I1327">
        <v>0</v>
      </c>
      <c r="J1327">
        <v>0</v>
      </c>
      <c r="K1327">
        <v>0</v>
      </c>
      <c r="L1327" t="inlineStr">
        <is>
          <t>short-drama</t>
        </is>
      </c>
      <c r="M1327" t="inlineStr">
        <is>
          <t>complete</t>
        </is>
      </c>
      <c r="N1327"/>
      <c r="O1327" t="inlineStr">
        <is>
          <t>e8723e7c-3d74-4646-9e84-53ccfd1ab294</t>
        </is>
      </c>
      <c r="P1327" s="3">
        <v>46303.775625</v>
      </c>
      <c r="Q1327" t="inlineStr">
        <is>
          <t>SR-001204</t>
        </is>
      </c>
      <c r="R1327"/>
      <c r="S1327" t="inlineStr">
        <is>
          <t>Accidentally His: The Dragon King Won't Let Go Her sick child needs family, but the people she turns to shut the door in their faces. 😢 ✨ Download ReelShort. Copy code 4934871 and search it. #FamilyBetrayal #ProtectiveMom #ShortDrama #OriginalAudio</t>
        </is>
      </c>
    </row>
    <row r="1328" ht="25.5" customHeight="1">
      <c r="A1328" t="inlineStr">
        <is>
          <t>7690839136932056333</t>
        </is>
      </c>
      <c r="B1328" s="3">
        <v>46302.86944444444</v>
      </c>
      <c r="C1328" t="inlineStr">
        <is>
          <t>dramaexpedition</t>
        </is>
      </c>
      <c r="D1328" s="4">
        <v>46303</v>
      </c>
      <c r="E1328" s="3">
        <v>46303.437210648146</v>
      </c>
      <c r="F1328" s="2" t="str">
        <f>=HYPERLINK("https://www.tiktok.com/@dramaexpedition/video/7690839136932056333", "https://www.tiktok.com/@dramaexpedition/video/7690839136932056333")</f>
        <v>https://www.tiktok.com/@dramaexpedition/video/7690839136932056333</v>
      </c>
      <c r="G1328">
        <v>230</v>
      </c>
      <c r="H1328">
        <v>6</v>
      </c>
      <c r="I1328">
        <v>0</v>
      </c>
      <c r="J1328">
        <v>1</v>
      </c>
      <c r="K1328">
        <v>0</v>
      </c>
      <c r="L1328" t="inlineStr">
        <is>
          <t>short-drama</t>
        </is>
      </c>
      <c r="M1328" t="inlineStr">
        <is>
          <t>complete</t>
        </is>
      </c>
      <c r="N1328"/>
      <c r="O1328" t="inlineStr">
        <is>
          <t>SDRUN-20261008-102852</t>
        </is>
      </c>
      <c r="P1328" s="3">
        <v>46303.546585648146</v>
      </c>
      <c r="Q1328" t="inlineStr">
        <is>
          <t>SR-000864</t>
        </is>
      </c>
      <c r="R1328" t="inlineStr">
        <is>
          <t>dramaexpedition</t>
        </is>
      </c>
      <c r="S1328" t="inlineStr">
        <is>
          <t>part 1 | Weak in Sight, Keeper in Secret A masked fighter faces a Rift Specter in the street. Watch on ReelShort. Search code 4935467. https://reelslink.com/cps/d3SbWs #drama #shortdrama #aidrama #fantasydrama #fyp</t>
        </is>
      </c>
    </row>
    <row r="1329" ht="25.5" customHeight="1">
      <c r="A1329" t="inlineStr">
        <is>
          <t>7691268964755819806</t>
        </is>
      </c>
      <c r="B1329" s="3">
        <v>46302.941666666666</v>
      </c>
      <c r="C1329" t="inlineStr">
        <is>
          <t>shirley5278789</t>
        </is>
      </c>
      <c r="D1329" s="4">
        <v>46303</v>
      </c>
      <c r="E1329" s="3">
        <v>46303.437210648146</v>
      </c>
      <c r="F1329" s="2" t="str">
        <f>=HYPERLINK("https://www.tiktok.com/@shirley5278789/video/7691268964755819806", "https://www.tiktok.com/@shirley5278789/video/7691268964755819806")</f>
        <v>https://www.tiktok.com/@shirley5278789/video/7691268964755819806</v>
      </c>
      <c r="G1329">
        <v>396</v>
      </c>
      <c r="H1329">
        <v>4</v>
      </c>
      <c r="I1329">
        <v>0</v>
      </c>
      <c r="J1329">
        <v>0</v>
      </c>
      <c r="K1329">
        <v>0</v>
      </c>
      <c r="L1329" t="inlineStr">
        <is>
          <t>short-drama</t>
        </is>
      </c>
      <c r="M1329" t="inlineStr">
        <is>
          <t>complete</t>
        </is>
      </c>
      <c r="N1329"/>
      <c r="O1329" t="inlineStr">
        <is>
          <t>SDRUN-20261008-102852</t>
        </is>
      </c>
      <c r="P1329" s="3">
        <v>46303.546585648146</v>
      </c>
      <c r="Q1329" t="inlineStr">
        <is>
          <t>SR-001290</t>
        </is>
      </c>
      <c r="R1329" t="inlineStr">
        <is>
          <t>shirley5278789</t>
        </is>
      </c>
      <c r="S1329" t="inlineStr">
        <is>
          <t>Novias entre las llamas — EP4 Los hermanos Harper jamás esperaron esta respuesta. ⚡ 🌟 Continúa la historia aquí 👉 Encuentra la serie completa en “ReelShort” 🔍 Busca “4985901” ✨ #ReelShort #DramaCorto #NoviasEntreLasLlamas #Traicion #Divorcio</t>
        </is>
      </c>
    </row>
    <row r="1330" ht="25.5" customHeight="1">
      <c r="A1330" t="inlineStr">
        <is>
          <t>7690888023885565215</t>
        </is>
      </c>
      <c r="B1330" s="3">
        <v>46302.95</v>
      </c>
      <c r="C1330" t="inlineStr">
        <is>
          <t>scenesbl77</t>
        </is>
      </c>
      <c r="D1330" s="4">
        <v>46303</v>
      </c>
      <c r="E1330" s="3">
        <v>46303.437210648146</v>
      </c>
      <c r="F1330" s="2" t="str">
        <f>=HYPERLINK("https://www.tiktok.com/@scenesbl77/video/7690888023885565215", "https://www.tiktok.com/@scenesbl77/video/7690888023885565215")</f>
        <v>https://www.tiktok.com/@scenesbl77/video/7690888023885565215</v>
      </c>
      <c r="G1330">
        <v>144</v>
      </c>
      <c r="H1330">
        <v>3</v>
      </c>
      <c r="I1330">
        <v>0</v>
      </c>
      <c r="J1330">
        <v>1</v>
      </c>
      <c r="K1330">
        <v>0</v>
      </c>
      <c r="L1330" t="inlineStr">
        <is>
          <t>short-drama</t>
        </is>
      </c>
      <c r="M1330" t="inlineStr">
        <is>
          <t>complete</t>
        </is>
      </c>
      <c r="N1330"/>
      <c r="O1330" t="inlineStr">
        <is>
          <t>SDRUN-20261008-102852</t>
        </is>
      </c>
      <c r="P1330" s="3">
        <v>46303.546585648146</v>
      </c>
      <c r="Q1330" t="inlineStr">
        <is>
          <t>SR-001371</t>
        </is>
      </c>
      <c r="R1330" t="inlineStr">
        <is>
          <t>scenesbl77</t>
        </is>
      </c>
      <c r="S1330" t="inlineStr">
        <is>
          <t>Never Fall Alone — EP4 Teo refuses to let Maddox fall alone, even when the pressure outside the pool becomes unbearable. 🌟 Continue the story here 👉 Find the full series on “ReelShort” 🔍 Search “Never Fall Alone” ✨ #BLDrama #ReelShort #DramaSeries</t>
        </is>
      </c>
    </row>
    <row r="1331" ht="25.5" customHeight="1">
      <c r="A1331" t="inlineStr">
        <is>
          <t>7690909719279455502</t>
        </is>
      </c>
      <c r="B1331" s="3">
        <v>46302.95138888889</v>
      </c>
      <c r="C1331" t="inlineStr">
        <is>
          <t>lthung263</t>
        </is>
      </c>
      <c r="D1331" s="4">
        <v>46303</v>
      </c>
      <c r="E1331" s="3">
        <v>46303.437210648146</v>
      </c>
      <c r="F1331" s="2" t="str">
        <f>=HYPERLINK("https://www.tiktok.com/@lthung263/video/7690909719279455502", "https://www.tiktok.com/@lthung263/video/7690909719279455502")</f>
        <v>https://www.tiktok.com/@lthung263/video/7690909719279455502</v>
      </c>
      <c r="G1331">
        <v>340</v>
      </c>
      <c r="H1331">
        <v>16</v>
      </c>
      <c r="I1331">
        <v>1</v>
      </c>
      <c r="J1331">
        <v>2</v>
      </c>
      <c r="K1331">
        <v>1</v>
      </c>
      <c r="L1331" t="inlineStr">
        <is>
          <t>short-drama</t>
        </is>
      </c>
      <c r="M1331" t="inlineStr">
        <is>
          <t>complete</t>
        </is>
      </c>
      <c r="N1331"/>
      <c r="O1331" t="inlineStr">
        <is>
          <t>SDRUN-20261008-102852</t>
        </is>
      </c>
      <c r="P1331" s="3">
        <v>46303.546585648146</v>
      </c>
      <c r="Q1331" t="inlineStr">
        <is>
          <t>SR-001081</t>
        </is>
      </c>
      <c r="R1331" t="inlineStr">
        <is>
          <t>Flexlthung</t>
        </is>
      </c>
      <c r="S1331" t="inlineStr">
        <is>
          <t>Part 1 | Kneel Before The Dragon Queen — They Mocked Her Warning—Then She Saved the North A supposed beastkeeper is mocked for offering one bag of fire-dragon dung, but her impossible warning becomes the only thing standing between an undead horde and a city. ✨ Download the DramaBox app. 👉 Copy the code [vqd35] and search it. #Drama #AIDrama #ShortDrama #DragonQueen #RoyalRomance</t>
        </is>
      </c>
    </row>
    <row r="1332" ht="25.5" customHeight="1">
      <c r="A1332" t="inlineStr">
        <is>
          <t>7691243625560182029</t>
        </is>
      </c>
      <c r="B1332" s="3">
        <v>46302.959027777775</v>
      </c>
      <c r="C1332" t="inlineStr">
        <is>
          <t>jazlynnayeli6</t>
        </is>
      </c>
      <c r="D1332" s="4">
        <v>46303</v>
      </c>
      <c r="E1332" s="3">
        <v>46303.437210648146</v>
      </c>
      <c r="F1332" s="2" t="str">
        <f>=HYPERLINK("https://www.tiktok.com/@jazlynnayeli6/video/7691243625560182029", "https://www.tiktok.com/@jazlynnayeli6/video/7691243625560182029")</f>
        <v>https://www.tiktok.com/@jazlynnayeli6/video/7691243625560182029</v>
      </c>
      <c r="G1332">
        <v>107</v>
      </c>
      <c r="H1332">
        <v>0</v>
      </c>
      <c r="I1332">
        <v>0</v>
      </c>
      <c r="J1332">
        <v>0</v>
      </c>
      <c r="K1332">
        <v>0</v>
      </c>
      <c r="L1332" t="inlineStr">
        <is>
          <t>short-drama</t>
        </is>
      </c>
      <c r="M1332" t="inlineStr">
        <is>
          <t>complete</t>
        </is>
      </c>
      <c r="N1332"/>
      <c r="O1332" t="inlineStr">
        <is>
          <t>SDRUN-20261008-102852</t>
        </is>
      </c>
      <c r="P1332" s="3">
        <v>46303.546585648146</v>
      </c>
      <c r="Q1332" t="inlineStr">
        <is>
          <t>SR-001027</t>
        </is>
      </c>
      <c r="R1332"/>
      <c r="S1332" t="inlineStr">
        <is>
          <t>Thirsty for the Wet Nurse The woman pretending to be Luna admits the bond was faked. How long can she keep up the lie? 😳 ✨ Download ReelShort. Copy code 4964171 and search it. #FalseLuna #FakeBond #AlphaDrama #ShortDrama</t>
        </is>
      </c>
    </row>
    <row r="1333" ht="25.5" customHeight="1">
      <c r="A1333" t="inlineStr">
        <is>
          <t>7691166659461123341</t>
        </is>
      </c>
      <c r="B1333" s="3">
        <v>46302.96111111111</v>
      </c>
      <c r="C1333" t="inlineStr">
        <is>
          <t>dramaclips0364</t>
        </is>
      </c>
      <c r="D1333" s="4">
        <v>46303</v>
      </c>
      <c r="E1333" s="3">
        <v>46303.437210648146</v>
      </c>
      <c r="F1333" s="2" t="str">
        <f>=HYPERLINK("https://www.tiktok.com/@dramaclips0364/video/7691166659461123341", "https://www.tiktok.com/@dramaclips0364/video/7691166659461123341")</f>
        <v>https://www.tiktok.com/@dramaclips0364/video/7691166659461123341</v>
      </c>
      <c r="G1333">
        <v>75</v>
      </c>
      <c r="H1333">
        <v>2</v>
      </c>
      <c r="I1333">
        <v>0</v>
      </c>
      <c r="J1333">
        <v>2</v>
      </c>
      <c r="K1333">
        <v>0</v>
      </c>
      <c r="L1333" t="inlineStr">
        <is>
          <t>short-drama</t>
        </is>
      </c>
      <c r="M1333" t="inlineStr">
        <is>
          <t>complete</t>
        </is>
      </c>
      <c r="N1333"/>
      <c r="O1333" t="inlineStr">
        <is>
          <t>SDRUN-20261008-102852</t>
        </is>
      </c>
      <c r="P1333" s="3">
        <v>46303.546585648146</v>
      </c>
      <c r="Q1333" t="inlineStr">
        <is>
          <t>SR-001326</t>
        </is>
      </c>
      <c r="R1333" t="inlineStr">
        <is>
          <t>dramaclips0364</t>
        </is>
      </c>
      <c r="S1333" t="inlineStr">
        <is>
          <t>One Night with the Vampire Lord — EP1 One choice changes everything. 🌟 Continue the story here 👉 Find the full series on “ReelShort” 🔍 Look up “4957217” ✨ #ReelShort #ShortDrama #VampireLord #ForbiddenRomance</t>
        </is>
      </c>
    </row>
    <row r="1334" ht="25.5" customHeight="1">
      <c r="A1334" t="inlineStr">
        <is>
          <t>7691262923875945741</t>
        </is>
      </c>
      <c r="B1334" s="3">
        <v>46302.96805555555</v>
      </c>
      <c r="C1334" t="inlineStr">
        <is>
          <t>miralinaaa10</t>
        </is>
      </c>
      <c r="D1334" s="4">
        <v>46303</v>
      </c>
      <c r="E1334" s="3">
        <v>46303.437210648146</v>
      </c>
      <c r="F1334" s="2" t="str">
        <f>=HYPERLINK("https://www.tiktok.com/@miralinaaa10/video/7691262923875945741", "https://www.tiktok.com/@miralinaaa10/video/7691262923875945741")</f>
        <v>https://www.tiktok.com/@miralinaaa10/video/7691262923875945741</v>
      </c>
      <c r="G1334">
        <v>22</v>
      </c>
      <c r="H1334">
        <v>0</v>
      </c>
      <c r="I1334">
        <v>0</v>
      </c>
      <c r="J1334">
        <v>0</v>
      </c>
      <c r="K1334">
        <v>0</v>
      </c>
      <c r="L1334" t="inlineStr">
        <is>
          <t>short-drama</t>
        </is>
      </c>
      <c r="M1334" t="inlineStr">
        <is>
          <t>complete</t>
        </is>
      </c>
      <c r="N1334"/>
      <c r="O1334" t="inlineStr">
        <is>
          <t>SDRUN-20261008-102852</t>
        </is>
      </c>
      <c r="P1334" s="3">
        <v>46303.546585648146</v>
      </c>
      <c r="Q1334" t="inlineStr">
        <is>
          <t>SR-001440</t>
        </is>
      </c>
      <c r="R1334" t="inlineStr">
        <is>
          <t>miralinaaa10</t>
        </is>
      </c>
      <c r="S1334" t="inlineStr">
        <is>
          <t>Blitzed by My Rival's Obsession — EP4 One room, two enemies, and nowhere to hide. ⚡ 🌟 Continue the story here 👉 Find the full series on “ReelShort” 🔍 Look up “4985242” ✨ #ReelShort #ShortDrama #Blitzed #BLDrama #RivalsToLovers</t>
        </is>
      </c>
    </row>
    <row r="1335" ht="25.5" customHeight="1">
      <c r="A1335" t="inlineStr">
        <is>
          <t>7691254672748825887</t>
        </is>
      </c>
      <c r="B1335" s="3">
        <v>46302.96944444445</v>
      </c>
      <c r="C1335" t="inlineStr">
        <is>
          <t>plottwistclips11</t>
        </is>
      </c>
      <c r="D1335" s="4">
        <v>46303</v>
      </c>
      <c r="E1335" s="3">
        <v>46303.437210648146</v>
      </c>
      <c r="F1335" s="2" t="str">
        <f>=HYPERLINK("https://www.tiktok.com/@plottwistclips11/video/7691254672748825887", "https://www.tiktok.com/@plottwistclips11/video/7691254672748825887")</f>
        <v>https://www.tiktok.com/@plottwistclips11/video/7691254672748825887</v>
      </c>
      <c r="G1335">
        <v>237</v>
      </c>
      <c r="H1335">
        <v>9</v>
      </c>
      <c r="I1335">
        <v>0</v>
      </c>
      <c r="J1335">
        <v>4</v>
      </c>
      <c r="K1335">
        <v>0</v>
      </c>
      <c r="L1335" t="inlineStr">
        <is>
          <t>short-drama</t>
        </is>
      </c>
      <c r="M1335" t="inlineStr">
        <is>
          <t>complete</t>
        </is>
      </c>
      <c r="N1335"/>
      <c r="O1335" t="inlineStr">
        <is>
          <t>SDRUN-20261008-102852</t>
        </is>
      </c>
      <c r="P1335" s="3">
        <v>46303.546585648146</v>
      </c>
      <c r="Q1335" t="inlineStr">
        <is>
          <t>SR-001308</t>
        </is>
      </c>
      <c r="R1335" t="inlineStr">
        <is>
          <t>plottwistclips11</t>
        </is>
      </c>
      <c r="S1335" t="inlineStr">
        <is>
          <t>Nanny to the Boy Who Hates Me — EP1 Her school bully becomes the boy she must nanny. 😳 🌟 Continue the story here 👉 Find the full series on “ReelShort” 🔍 Look up “4981989” ✨ #ReelShort #ShortDrama #NannyToTheBoyWhoHatesMe #EnemiesToLovers #CampusRomance</t>
        </is>
      </c>
    </row>
    <row r="1336" ht="25.5" customHeight="1">
      <c r="A1336" t="inlineStr">
        <is>
          <t>7691189741143870750</t>
        </is>
      </c>
      <c r="B1336" s="3">
        <v>46302.97638888889</v>
      </c>
      <c r="C1336" t="inlineStr">
        <is>
          <t>felicitypatterson67</t>
        </is>
      </c>
      <c r="D1336" s="4">
        <v>46303</v>
      </c>
      <c r="E1336" s="3">
        <v>46303.437210648146</v>
      </c>
      <c r="F1336" s="2" t="str">
        <f>=HYPERLINK("https://www.tiktok.com/@felicitypatterson67/video/7691189741143870750", "https://www.tiktok.com/@felicitypatterson67/video/7691189741143870750")</f>
        <v>https://www.tiktok.com/@felicitypatterson67/video/7691189741143870750</v>
      </c>
      <c r="G1336">
        <v>101</v>
      </c>
      <c r="H1336">
        <v>1</v>
      </c>
      <c r="I1336">
        <v>0</v>
      </c>
      <c r="J1336">
        <v>0</v>
      </c>
      <c r="K1336">
        <v>0</v>
      </c>
      <c r="L1336" t="inlineStr">
        <is>
          <t>short-drama</t>
        </is>
      </c>
      <c r="M1336" t="inlineStr">
        <is>
          <t>complete</t>
        </is>
      </c>
      <c r="N1336"/>
      <c r="O1336" t="inlineStr">
        <is>
          <t>SDRUN-20261008-102852</t>
        </is>
      </c>
      <c r="P1336" s="3">
        <v>46303.546585648146</v>
      </c>
      <c r="Q1336" t="inlineStr">
        <is>
          <t>SR-001230</t>
        </is>
      </c>
      <c r="R1336"/>
      <c r="S1336" t="inlineStr">
        <is>
          <t>The Dragon’s Sacred Bride They choose Elena as the dragon’s bride, then threaten her son to force her into the carriage. 🐉 Find it on ReelShort by searching [4933998]. #Drama #ShortDrama #ReelShort #DragonRomance #FantasyDrama</t>
        </is>
      </c>
    </row>
    <row r="1337" ht="25.5" customHeight="1">
      <c r="A1337" t="inlineStr">
        <is>
          <t>7691227810081426702</t>
        </is>
      </c>
      <c r="B1337" s="3">
        <v>46302.979166666664</v>
      </c>
      <c r="C1337" t="inlineStr">
        <is>
          <t>amariari11</t>
        </is>
      </c>
      <c r="D1337" s="4">
        <v>46303</v>
      </c>
      <c r="E1337" s="3">
        <v>46303.437210648146</v>
      </c>
      <c r="F1337" s="2" t="str">
        <f>=HYPERLINK("https://www.tiktok.com/@amariari11/video/7691227810081426702", "https://www.tiktok.com/@amariari11/video/7691227810081426702")</f>
        <v>https://www.tiktok.com/@amariari11/video/7691227810081426702</v>
      </c>
      <c r="G1337">
        <v>112</v>
      </c>
      <c r="H1337">
        <v>0</v>
      </c>
      <c r="I1337">
        <v>0</v>
      </c>
      <c r="J1337">
        <v>0</v>
      </c>
      <c r="K1337">
        <v>0</v>
      </c>
      <c r="L1337" t="inlineStr">
        <is>
          <t>short-drama</t>
        </is>
      </c>
      <c r="M1337" t="inlineStr">
        <is>
          <t>complete</t>
        </is>
      </c>
      <c r="N1337"/>
      <c r="O1337" t="inlineStr">
        <is>
          <t>SDRUN-20261008-102852</t>
        </is>
      </c>
      <c r="P1337" s="3">
        <v>46303.546585648146</v>
      </c>
      <c r="Q1337" t="inlineStr">
        <is>
          <t>SR-001266</t>
        </is>
      </c>
      <c r="R1337"/>
      <c r="S1337" t="inlineStr">
        <is>
          <t>In Bed with My Brother-in-Law She warns a mysterious man about the feared boss, unaware she’s talking to the boss himself. 👀 ✨ Download ReelShort. Copy code 4964094 and search it. #SecretIdentity #MafiaRomance #UnexpectedTwist #ShortDrama</t>
        </is>
      </c>
    </row>
    <row r="1338" ht="25.5" customHeight="1">
      <c r="A1338" t="inlineStr">
        <is>
          <t>7691149822069361951</t>
        </is>
      </c>
      <c r="B1338" s="3">
        <v>46302.99652777778</v>
      </c>
      <c r="C1338" t="inlineStr">
        <is>
          <t>magnoliaisabella64</t>
        </is>
      </c>
      <c r="D1338" s="4">
        <v>46303</v>
      </c>
      <c r="E1338" s="3">
        <v>46303.437210648146</v>
      </c>
      <c r="F1338" s="2" t="str">
        <f>=HYPERLINK("https://www.tiktok.com/@magnoliaisabella64/video/7691149822069361951", "https://www.tiktok.com/@magnoliaisabella64/video/7691149822069361951")</f>
        <v>https://www.tiktok.com/@magnoliaisabella64/video/7691149822069361951</v>
      </c>
      <c r="G1338">
        <v>473</v>
      </c>
      <c r="H1338">
        <v>19</v>
      </c>
      <c r="I1338">
        <v>0</v>
      </c>
      <c r="J1338">
        <v>7</v>
      </c>
      <c r="K1338">
        <v>0</v>
      </c>
      <c r="L1338" t="inlineStr">
        <is>
          <t>short-drama</t>
        </is>
      </c>
      <c r="M1338" t="inlineStr">
        <is>
          <t>complete</t>
        </is>
      </c>
      <c r="N1338"/>
      <c r="O1338" t="inlineStr">
        <is>
          <t>SDRUN-20261008-102852</t>
        </is>
      </c>
      <c r="P1338" s="3">
        <v>46303.546585648146</v>
      </c>
      <c r="Q1338" t="inlineStr">
        <is>
          <t>SR-001180</t>
        </is>
      </c>
      <c r="R1338" t="inlineStr">
        <is>
          <t>Pretty Boy Problems</t>
        </is>
      </c>
      <c r="S1338" t="inlineStr">
        <is>
          <t>Part 1 | Sold at a Funeral（The Double Life of My Mafia Husband） Raymond's aunt trades his freedom for medical bills, but the billionaire's cruel offer ends when a stranger calls Raymond his husband. ✨ Download the ReelShort app. 👉 Copy the code [4963776] and search it. #Drama #ShortDrama #MafiaRomance #ForbiddenLove #BLDrama</t>
        </is>
      </c>
    </row>
    <row r="1339" ht="25.5" customHeight="1">
      <c r="A1339" t="inlineStr">
        <is>
          <t>7691259418008177933</t>
        </is>
      </c>
      <c r="B1339" s="3">
        <v>46303.00069444445</v>
      </c>
      <c r="C1339" t="inlineStr">
        <is>
          <t>dramadetour0</t>
        </is>
      </c>
      <c r="D1339" s="4">
        <v>46303</v>
      </c>
      <c r="E1339" s="3">
        <v>46303.437210648146</v>
      </c>
      <c r="F1339" s="2" t="str">
        <f>=HYPERLINK("https://www.tiktok.com/@dramadetour0/video/7691259418008177933", "https://www.tiktok.com/@dramadetour0/video/7691259418008177933")</f>
        <v>https://www.tiktok.com/@dramadetour0/video/7691259418008177933</v>
      </c>
      <c r="G1339">
        <v>271</v>
      </c>
      <c r="H1339">
        <v>15</v>
      </c>
      <c r="I1339">
        <v>0</v>
      </c>
      <c r="J1339">
        <v>3</v>
      </c>
      <c r="K1339">
        <v>0</v>
      </c>
      <c r="L1339" t="inlineStr">
        <is>
          <t>short-drama</t>
        </is>
      </c>
      <c r="M1339" t="inlineStr">
        <is>
          <t>complete</t>
        </is>
      </c>
      <c r="N1339"/>
      <c r="O1339" t="inlineStr">
        <is>
          <t>SDRUN-20261008-102852</t>
        </is>
      </c>
      <c r="P1339" s="3">
        <v>46303.546585648146</v>
      </c>
      <c r="Q1339" t="inlineStr">
        <is>
          <t>SR-000985</t>
        </is>
      </c>
      <c r="R1339" t="inlineStr">
        <is>
          <t>dramadetour0</t>
        </is>
      </c>
      <c r="S1339" t="inlineStr">
        <is>
          <t>Thirsty for the Wet Nurse — Her sister takes her baby and demands 600 silvers. A mother with nothing left refuses to give up. 🎬 Full episode link in bio 🔎 Or search for 4978127 in the ReelShort app. #drama #shortdrama #dramaseries #StolenBaby #SisterBetrayal</t>
        </is>
      </c>
    </row>
    <row r="1340" ht="25.5" customHeight="1">
      <c r="A1340" t="inlineStr">
        <is>
          <t>7691260809837612318</t>
        </is>
      </c>
      <c r="B1340" s="3">
        <v>46303.00486111111</v>
      </c>
      <c r="C1340" t="inlineStr">
        <is>
          <t>qqfqvkxrybkjkjnp20</t>
        </is>
      </c>
      <c r="D1340" s="4">
        <v>46303</v>
      </c>
      <c r="E1340" s="3">
        <v>46303.437210648146</v>
      </c>
      <c r="F1340" s="2" t="str">
        <f>=HYPERLINK("https://www.tiktok.com/@qqfqvkxrybkjkjnp20/video/7691260809837612318", "https://www.tiktok.com/@qqfqvkxrybkjkjnp20/video/7691260809837612318")</f>
        <v>https://www.tiktok.com/@qqfqvkxrybkjkjnp20/video/7691260809837612318</v>
      </c>
      <c r="G1340">
        <v>200</v>
      </c>
      <c r="H1340">
        <v>14</v>
      </c>
      <c r="I1340">
        <v>0</v>
      </c>
      <c r="J1340">
        <v>1</v>
      </c>
      <c r="K1340">
        <v>0</v>
      </c>
      <c r="L1340" t="inlineStr">
        <is>
          <t>short-drama</t>
        </is>
      </c>
      <c r="M1340" t="inlineStr">
        <is>
          <t>complete</t>
        </is>
      </c>
      <c r="N1340"/>
      <c r="O1340" t="inlineStr">
        <is>
          <t>SDRUN-20261008-102852</t>
        </is>
      </c>
      <c r="P1340" s="3">
        <v>46303.546585648146</v>
      </c>
      <c r="Q1340" t="inlineStr">
        <is>
          <t>SR-001157</t>
        </is>
      </c>
      <c r="R1340" t="inlineStr">
        <is>
          <t>Velvet Temptations</t>
        </is>
      </c>
      <c r="S1340" t="inlineStr">
        <is>
          <t>Part 2 | Don't Call Me Aunt He forces her to confront the contract—and the feelings she has tried to bury for five years. When her wedding ring falls, Adrian knows her marriage is not as secure as she pretends. ✨ Download the ReelShort app.   👉 Copy the code [4963797] and search it. #Drama #ShortDrama #ForbiddenLove #RomanticDrama #ReelShort</t>
        </is>
      </c>
    </row>
    <row r="1341" ht="25.5" customHeight="1">
      <c r="A1341" t="inlineStr">
        <is>
          <t>7691234246077189390</t>
        </is>
      </c>
      <c r="B1341" s="3">
        <v>46303.01666666667</v>
      </c>
      <c r="C1341" t="inlineStr">
        <is>
          <t>dramaflick00</t>
        </is>
      </c>
      <c r="D1341" s="4">
        <v>46303</v>
      </c>
      <c r="E1341" s="3">
        <v>46303.437210648146</v>
      </c>
      <c r="F1341" s="2" t="str">
        <f>=HYPERLINK("https://www.tiktok.com/@dramaflick00/video/7691234246077189390", "https://www.tiktok.com/@dramaflick00/video/7691234246077189390")</f>
        <v>https://www.tiktok.com/@dramaflick00/video/7691234246077189390</v>
      </c>
      <c r="G1341">
        <v>157</v>
      </c>
      <c r="H1341">
        <v>3</v>
      </c>
      <c r="I1341">
        <v>0</v>
      </c>
      <c r="J1341">
        <v>0</v>
      </c>
      <c r="K1341">
        <v>0</v>
      </c>
      <c r="L1341" t="inlineStr">
        <is>
          <t>short-drama</t>
        </is>
      </c>
      <c r="M1341" t="inlineStr">
        <is>
          <t>complete</t>
        </is>
      </c>
      <c r="N1341"/>
      <c r="O1341" t="inlineStr">
        <is>
          <t>SDRUN-20261008-102852</t>
        </is>
      </c>
      <c r="P1341" s="3">
        <v>46303.546585648146</v>
      </c>
      <c r="Q1341" t="inlineStr">
        <is>
          <t>SR-001466</t>
        </is>
      </c>
      <c r="R1341" t="inlineStr">
        <is>
          <t>dramaflick00</t>
        </is>
      </c>
      <c r="S1341" t="inlineStr">
        <is>
          <t>The Billionaire’s Daughter Chose Me to Be Her Mommy — EP3 She entered his mansion for a deal—and healed his daughter. ❤️ 🌟 Continue the story here 👉 Find the full series on “ReelShort” 🔍 Look up “4982342” ✨ #ReelShort #ShortDrama #BillionairesDaughter #ContractMarriage #FamilyDrama</t>
        </is>
      </c>
    </row>
    <row r="1342" ht="25.5" customHeight="1">
      <c r="A1342" t="inlineStr">
        <is>
          <t>7691235127459892494</t>
        </is>
      </c>
      <c r="B1342" s="3">
        <v>46303.01944444444</v>
      </c>
      <c r="C1342" t="inlineStr">
        <is>
          <t>gaylenepowers350</t>
        </is>
      </c>
      <c r="D1342" s="4">
        <v>46303</v>
      </c>
      <c r="E1342" s="3">
        <v>46303.437210648146</v>
      </c>
      <c r="F1342" s="2" t="str">
        <f>=HYPERLINK("https://www.tiktok.com/@gaylenepowers350/video/7691235127459892494", "https://www.tiktok.com/@gaylenepowers350/video/7691235127459892494")</f>
        <v>https://www.tiktok.com/@gaylenepowers350/video/7691235127459892494</v>
      </c>
      <c r="G1342">
        <v>205</v>
      </c>
      <c r="H1342">
        <v>12</v>
      </c>
      <c r="I1342">
        <v>0</v>
      </c>
      <c r="J1342">
        <v>5</v>
      </c>
      <c r="K1342">
        <v>3</v>
      </c>
      <c r="L1342" t="inlineStr">
        <is>
          <t>short-drama</t>
        </is>
      </c>
      <c r="M1342" t="inlineStr">
        <is>
          <t>complete</t>
        </is>
      </c>
      <c r="N1342"/>
      <c r="O1342" t="inlineStr">
        <is>
          <t>SDRUN-20261008-102852</t>
        </is>
      </c>
      <c r="P1342" s="3">
        <v>46303.546585648146</v>
      </c>
      <c r="Q1342" t="inlineStr">
        <is>
          <t>SR-001079</t>
        </is>
      </c>
      <c r="R1342"/>
      <c r="S1342" t="inlineStr">
        <is>
          <t>Stolen by My Fiancé's Uncle Abel searches her room while the Duke hunts for his fated woman. The answer is closer than either realizes. 👀 ✨ Download ReelShort. Copy code 4966408 and search it. #FatedWoman #SecretSearch #DukeRomance #ShortDrama</t>
        </is>
      </c>
    </row>
    <row r="1343" ht="25.5" customHeight="1">
      <c r="A1343" t="inlineStr">
        <is>
          <t>7691211463729433869</t>
        </is>
      </c>
      <c r="B1343" s="3">
        <v>46303.03611111111</v>
      </c>
      <c r="C1343" t="inlineStr">
        <is>
          <t>ngphnggiang40</t>
        </is>
      </c>
      <c r="D1343" s="4">
        <v>46303</v>
      </c>
      <c r="E1343" s="3">
        <v>46303.437210648146</v>
      </c>
      <c r="F1343" s="2" t="str">
        <f>=HYPERLINK("https://www.tiktok.com/@ngphnggiang40/video/7691211463729433869", "https://www.tiktok.com/@ngphnggiang40/video/7691211463729433869")</f>
        <v>https://www.tiktok.com/@ngphnggiang40/video/7691211463729433869</v>
      </c>
      <c r="G1343">
        <v>207</v>
      </c>
      <c r="H1343">
        <v>22</v>
      </c>
      <c r="I1343">
        <v>0</v>
      </c>
      <c r="J1343">
        <v>4</v>
      </c>
      <c r="K1343">
        <v>0</v>
      </c>
      <c r="L1343" t="inlineStr">
        <is>
          <t>short-drama</t>
        </is>
      </c>
      <c r="M1343" t="inlineStr">
        <is>
          <t>complete</t>
        </is>
      </c>
      <c r="N1343"/>
      <c r="O1343" t="inlineStr">
        <is>
          <t>SDRUN-20261008-102852</t>
        </is>
      </c>
      <c r="P1343" s="3">
        <v>46303.546585648146</v>
      </c>
      <c r="Q1343" t="inlineStr">
        <is>
          <t>SR-001052</t>
        </is>
      </c>
      <c r="R1343" t="inlineStr">
        <is>
          <t>VoidFaic</t>
        </is>
      </c>
      <c r="S1343" t="inlineStr">
        <is>
          <t>Part 2 | Reborn at Five He Wields the Thunder God's Hammer Thor hides inside a powerless boy, but one accidental lightning surge destroys a crystal that only an archmage could overload. ✨ Download the ReelShort app. 👉 Copy the code [4929641] and search it. #Drama #AIDrama #ShortDrama #RebirthDrama #ThunderGod</t>
        </is>
      </c>
    </row>
    <row r="1344" ht="25.5" customHeight="1">
      <c r="A1344" t="inlineStr">
        <is>
          <t>7691257641577778446</t>
        </is>
      </c>
      <c r="B1344" s="3">
        <v>46303.03680555556</v>
      </c>
      <c r="C1344" t="inlineStr">
        <is>
          <t>apdt6w97o2pk</t>
        </is>
      </c>
      <c r="D1344" s="4">
        <v>46303</v>
      </c>
      <c r="E1344" s="3">
        <v>46303.773518518516</v>
      </c>
      <c r="F1344" s="2" t="str">
        <f>=HYPERLINK("https://www.tiktok.com/@apdt6w97o2pk/video/7691257641577778446", "https://www.tiktok.com/@apdt6w97o2pk/video/7691257641577778446")</f>
        <v>https://www.tiktok.com/@apdt6w97o2pk/video/7691257641577778446</v>
      </c>
      <c r="G1344">
        <v>185</v>
      </c>
      <c r="H1344">
        <v>0</v>
      </c>
      <c r="I1344">
        <v>0</v>
      </c>
      <c r="J1344">
        <v>0</v>
      </c>
      <c r="K1344">
        <v>0</v>
      </c>
      <c r="L1344" t="inlineStr">
        <is>
          <t>short-drama</t>
        </is>
      </c>
      <c r="M1344" t="inlineStr">
        <is>
          <t>complete</t>
        </is>
      </c>
      <c r="N1344"/>
      <c r="O1344" t="inlineStr">
        <is>
          <t>e8723e7c-3d74-4646-9e84-53ccfd1ab294</t>
        </is>
      </c>
      <c r="P1344" s="3">
        <v>46303.775625</v>
      </c>
      <c r="Q1344" t="inlineStr">
        <is>
          <t>SR-001205</t>
        </is>
      </c>
      <c r="R1344"/>
      <c r="S1344" t="inlineStr">
        <is>
          <t>Accidentally His: The Dragon King Won't Let Go A job interview reunites her with the mate she lost. Will he recognize her? ✨ ✨ Download ReelShort. Copy code 4934871 and search it. #FatedMates #UnexpectedReunion #ShortDrama #OriginalAudio</t>
        </is>
      </c>
    </row>
    <row r="1345" ht="25.5" customHeight="1">
      <c r="A1345" t="inlineStr">
        <is>
          <t>7691229764333423885</t>
        </is>
      </c>
      <c r="B1345" s="3">
        <v>46303.0375</v>
      </c>
      <c r="C1345" t="inlineStr">
        <is>
          <t>nobleltcpnj</t>
        </is>
      </c>
      <c r="D1345" s="4">
        <v>46303</v>
      </c>
      <c r="E1345" s="3">
        <v>46303.437210648146</v>
      </c>
      <c r="F1345" s="2" t="str">
        <f>=HYPERLINK("https://www.tiktok.com/@nobleltcpnj/video/7691229764333423885", "https://www.tiktok.com/@nobleltcpnj/video/7691229764333423885")</f>
        <v>https://www.tiktok.com/@nobleltcpnj/video/7691229764333423885</v>
      </c>
      <c r="G1345">
        <v>430</v>
      </c>
      <c r="H1345">
        <v>9</v>
      </c>
      <c r="I1345">
        <v>0</v>
      </c>
      <c r="J1345">
        <v>2</v>
      </c>
      <c r="K1345">
        <v>1</v>
      </c>
      <c r="L1345" t="inlineStr">
        <is>
          <t>short-drama</t>
        </is>
      </c>
      <c r="M1345" t="inlineStr">
        <is>
          <t>complete</t>
        </is>
      </c>
      <c r="N1345"/>
      <c r="O1345" t="inlineStr">
        <is>
          <t>SDRUN-20261008-102852</t>
        </is>
      </c>
      <c r="P1345" s="3">
        <v>46303.546585648146</v>
      </c>
      <c r="Q1345" t="inlineStr">
        <is>
          <t>SR-001133</t>
        </is>
      </c>
      <c r="R1345" t="inlineStr">
        <is>
          <t>Mouse glue trap</t>
        </is>
      </c>
      <c r="S1345" t="inlineStr">
        <is>
          <t>Part 2 | The Villainess’s Fifth Life When Monde chooses Serafina over his own fiancée, Violet forces everyone to face the truth—and gives Isera the courage to make her own choice. ✨ Download the ReelShort app.   👉 Copy the code [4979167] and search it. #Drama #ShortDrama #RomanticDrama #Betrayal #FemaleEmpowerment</t>
        </is>
      </c>
    </row>
    <row r="1346" ht="25.5" customHeight="1">
      <c r="A1346" t="inlineStr">
        <is>
          <t>7691204244979895583</t>
        </is>
      </c>
      <c r="B1346" s="3">
        <v>46303.06041666667</v>
      </c>
      <c r="C1346" t="inlineStr">
        <is>
          <t>jolienqaq</t>
        </is>
      </c>
      <c r="D1346" s="4">
        <v>46303</v>
      </c>
      <c r="E1346" s="3">
        <v>46303.437210648146</v>
      </c>
      <c r="F1346" s="2" t="str">
        <f>=HYPERLINK("https://www.tiktok.com/@jolienqaq/video/7691204244979895583", "https://www.tiktok.com/@jolienqaq/video/7691204244979895583")</f>
        <v>https://www.tiktok.com/@jolienqaq/video/7691204244979895583</v>
      </c>
      <c r="G1346">
        <v>302</v>
      </c>
      <c r="H1346">
        <v>17</v>
      </c>
      <c r="I1346">
        <v>0</v>
      </c>
      <c r="J1346">
        <v>7</v>
      </c>
      <c r="K1346">
        <v>1</v>
      </c>
      <c r="L1346" t="inlineStr">
        <is>
          <t>short-drama</t>
        </is>
      </c>
      <c r="M1346" t="inlineStr">
        <is>
          <t>complete</t>
        </is>
      </c>
      <c r="N1346"/>
      <c r="O1346" t="inlineStr">
        <is>
          <t>SDRUN-20261008-102852</t>
        </is>
      </c>
      <c r="P1346" s="3">
        <v>46303.546585648146</v>
      </c>
      <c r="Q1346" t="inlineStr">
        <is>
          <t>SR-001237</t>
        </is>
      </c>
      <c r="R1346" t="inlineStr">
        <is>
          <t>jolienqaq</t>
        </is>
      </c>
      <c r="S1346" t="inlineStr">
        <is>
          <t>Part 2 | Chained Wings Full series link in bio Draven says the mark on Lucian's body has shut him out of the White City. Lucian demands the door be opened anyway. ⛓️ ✨ Download the ReelShort app. 👉 Copy the code [4961762] and search it. #BL #BoysLove #DarkFantasy #CaptiveAngel #Defiance</t>
        </is>
      </c>
    </row>
    <row r="1347" ht="25.5" customHeight="1">
      <c r="A1347" t="inlineStr">
        <is>
          <t>7690894963617320205</t>
        </is>
      </c>
      <c r="B1347" s="3">
        <v>46303.0625</v>
      </c>
      <c r="C1347" t="inlineStr">
        <is>
          <t>mochiclips55</t>
        </is>
      </c>
      <c r="D1347" s="4">
        <v>46303</v>
      </c>
      <c r="E1347" s="3">
        <v>46303.437210648146</v>
      </c>
      <c r="F1347" s="2" t="str">
        <f>=HYPERLINK("https://www.tiktok.com/@mochiclips55/video/7690894963617320205", "https://www.tiktok.com/@mochiclips55/video/7690894963617320205")</f>
        <v>https://www.tiktok.com/@mochiclips55/video/7690894963617320205</v>
      </c>
      <c r="G1347">
        <v>215</v>
      </c>
      <c r="H1347">
        <v>12</v>
      </c>
      <c r="I1347">
        <v>0</v>
      </c>
      <c r="J1347">
        <v>2</v>
      </c>
      <c r="K1347">
        <v>0</v>
      </c>
      <c r="L1347" t="inlineStr">
        <is>
          <t>short-drama</t>
        </is>
      </c>
      <c r="M1347" t="inlineStr">
        <is>
          <t>complete</t>
        </is>
      </c>
      <c r="N1347"/>
      <c r="O1347" t="inlineStr">
        <is>
          <t>SDRUN-20261008-102852</t>
        </is>
      </c>
      <c r="P1347" s="3">
        <v>46303.546585648146</v>
      </c>
      <c r="Q1347" t="inlineStr">
        <is>
          <t>SR-001417</t>
        </is>
      </c>
      <c r="R1347" t="inlineStr">
        <is>
          <t>mochiclips55</t>
        </is>
      </c>
      <c r="S1347" t="inlineStr">
        <is>
          <t>The Omega's Command — EP5 On a ruined battlefield, the Omega refuses to retreat even when protecting his Alpha may cost everything. 🌟 Continue the story here 👉 Find the full series on “ReelShort” 🔍 Look up “4825124” ✨ #BLDrama #ReelShort #DramaSeries</t>
        </is>
      </c>
    </row>
    <row r="1348" ht="25.5" customHeight="1">
      <c r="A1348" t="inlineStr">
        <is>
          <t>7690840275417042190</t>
        </is>
      </c>
      <c r="B1348" s="3">
        <v>46303.07986111111</v>
      </c>
      <c r="C1348" t="inlineStr">
        <is>
          <t>dramaexpedition</t>
        </is>
      </c>
      <c r="D1348" s="4">
        <v>46303</v>
      </c>
      <c r="E1348" s="3">
        <v>46303.437210648146</v>
      </c>
      <c r="F1348" s="2" t="str">
        <f>=HYPERLINK("https://www.tiktok.com/@dramaexpedition/video/7690840275417042190", "https://www.tiktok.com/@dramaexpedition/video/7690840275417042190")</f>
        <v>https://www.tiktok.com/@dramaexpedition/video/7690840275417042190</v>
      </c>
      <c r="G1348">
        <v>340</v>
      </c>
      <c r="H1348">
        <v>11</v>
      </c>
      <c r="I1348">
        <v>0</v>
      </c>
      <c r="J1348">
        <v>5</v>
      </c>
      <c r="K1348">
        <v>0</v>
      </c>
      <c r="L1348" t="inlineStr">
        <is>
          <t>short-drama</t>
        </is>
      </c>
      <c r="M1348" t="inlineStr">
        <is>
          <t>complete</t>
        </is>
      </c>
      <c r="N1348"/>
      <c r="O1348" t="inlineStr">
        <is>
          <t>SDRUN-20261008-102852</t>
        </is>
      </c>
      <c r="P1348" s="3">
        <v>46303.546585648146</v>
      </c>
      <c r="Q1348" t="inlineStr">
        <is>
          <t>SR-000865</t>
        </is>
      </c>
      <c r="R1348" t="inlineStr">
        <is>
          <t>dramaexpedition</t>
        </is>
      </c>
      <c r="S1348" t="inlineStr">
        <is>
          <t>part 2 | Weak in Sight, Keeper in Secret A suspicious cough makes an opponent question what is being hidden. Watch on ReelShort. Search code 4935467. https://reelslink.com/cps/d3SbWs #drama #shortdrama #aidrama #fantasydrama #fyp</t>
        </is>
      </c>
    </row>
    <row r="1349" ht="25.5" customHeight="1">
      <c r="A1349" t="inlineStr">
        <is>
          <t>7691228269856722190</t>
        </is>
      </c>
      <c r="B1349" s="3">
        <v>46303.125</v>
      </c>
      <c r="C1349" t="inlineStr">
        <is>
          <t>amariari11</t>
        </is>
      </c>
      <c r="D1349" s="4">
        <v>46303</v>
      </c>
      <c r="E1349" s="3">
        <v>46303.437210648146</v>
      </c>
      <c r="F1349" s="2" t="str">
        <f>=HYPERLINK("https://www.tiktok.com/@amariari11/video/7691228269856722190", "https://www.tiktok.com/@amariari11/video/7691228269856722190")</f>
        <v>https://www.tiktok.com/@amariari11/video/7691228269856722190</v>
      </c>
      <c r="G1349">
        <v>129</v>
      </c>
      <c r="H1349">
        <v>5</v>
      </c>
      <c r="I1349">
        <v>0</v>
      </c>
      <c r="J1349">
        <v>0</v>
      </c>
      <c r="K1349">
        <v>0</v>
      </c>
      <c r="L1349" t="inlineStr">
        <is>
          <t>short-drama</t>
        </is>
      </c>
      <c r="M1349" t="inlineStr">
        <is>
          <t>complete</t>
        </is>
      </c>
      <c r="N1349"/>
      <c r="O1349" t="inlineStr">
        <is>
          <t>SDRUN-20261008-102852</t>
        </is>
      </c>
      <c r="P1349" s="3">
        <v>46303.546585648146</v>
      </c>
      <c r="Q1349" t="inlineStr">
        <is>
          <t>SR-001267</t>
        </is>
      </c>
      <c r="R1349"/>
      <c r="S1349" t="inlineStr">
        <is>
          <t>In Bed with My Brother-in-Law At dinner, she discovers the man she met is her fiancé’s brother. This family dinner just got complicated. 🍷 ✨ Download ReelShort. Copy code 4964094 and search it. #BrotherInLaw #DinnerReveal #ForbiddenRomance #ShortDrama</t>
        </is>
      </c>
    </row>
    <row r="1350" ht="25.5" customHeight="1">
      <c r="A1350" t="inlineStr">
        <is>
          <t>7691191596800331038</t>
        </is>
      </c>
      <c r="B1350" s="3">
        <v>46303.14791666667</v>
      </c>
      <c r="C1350" t="inlineStr">
        <is>
          <t>felicitypatterson67</t>
        </is>
      </c>
      <c r="D1350" s="4">
        <v>46303</v>
      </c>
      <c r="E1350" s="3">
        <v>46303.437210648146</v>
      </c>
      <c r="F1350" s="2" t="str">
        <f>=HYPERLINK("https://www.tiktok.com/@felicitypatterson67/video/7691191596800331038", "https://www.tiktok.com/@felicitypatterson67/video/7691191596800331038")</f>
        <v>https://www.tiktok.com/@felicitypatterson67/video/7691191596800331038</v>
      </c>
      <c r="G1350">
        <v>122</v>
      </c>
      <c r="H1350">
        <v>0</v>
      </c>
      <c r="I1350">
        <v>0</v>
      </c>
      <c r="J1350">
        <v>0</v>
      </c>
      <c r="K1350">
        <v>0</v>
      </c>
      <c r="L1350" t="inlineStr">
        <is>
          <t>short-drama</t>
        </is>
      </c>
      <c r="M1350" t="inlineStr">
        <is>
          <t>complete</t>
        </is>
      </c>
      <c r="N1350"/>
      <c r="O1350" t="inlineStr">
        <is>
          <t>SDRUN-20261008-102852</t>
        </is>
      </c>
      <c r="P1350" s="3">
        <v>46303.546585648146</v>
      </c>
      <c r="Q1350" t="inlineStr">
        <is>
          <t>SR-001231</t>
        </is>
      </c>
      <c r="R1350"/>
      <c r="S1350" t="inlineStr">
        <is>
          <t>The Dragon’s Sacred Bride With armed pursuers closing in, Leo steps between his mother and the men threatening them both. ✨ Open ReelShort and search [4933998] to watch. #Drama #ShortDrama #ReelShort #FantasyDrama #MotherAndSon</t>
        </is>
      </c>
    </row>
    <row r="1351" ht="25.5" customHeight="1">
      <c r="A1351" t="inlineStr">
        <is>
          <t>7690888894195191071</t>
        </is>
      </c>
      <c r="B1351" s="3">
        <v>46303.15902777778</v>
      </c>
      <c r="C1351" t="inlineStr">
        <is>
          <t>scenesbl77</t>
        </is>
      </c>
      <c r="D1351" s="4">
        <v>46303</v>
      </c>
      <c r="E1351" s="3">
        <v>46303.437210648146</v>
      </c>
      <c r="F1351" s="2" t="str">
        <f>=HYPERLINK("https://www.tiktok.com/@scenesbl77/video/7690888894195191071", "https://www.tiktok.com/@scenesbl77/video/7690888894195191071")</f>
        <v>https://www.tiktok.com/@scenesbl77/video/7690888894195191071</v>
      </c>
      <c r="G1351">
        <v>111</v>
      </c>
      <c r="H1351">
        <v>2</v>
      </c>
      <c r="I1351">
        <v>0</v>
      </c>
      <c r="J1351">
        <v>1</v>
      </c>
      <c r="K1351">
        <v>0</v>
      </c>
      <c r="L1351" t="inlineStr">
        <is>
          <t>short-drama</t>
        </is>
      </c>
      <c r="M1351" t="inlineStr">
        <is>
          <t>complete</t>
        </is>
      </c>
      <c r="N1351"/>
      <c r="O1351" t="inlineStr">
        <is>
          <t>SDRUN-20261008-102852</t>
        </is>
      </c>
      <c r="P1351" s="3">
        <v>46303.546585648146</v>
      </c>
      <c r="Q1351" t="inlineStr">
        <is>
          <t>SR-001372</t>
        </is>
      </c>
      <c r="R1351" t="inlineStr">
        <is>
          <t>scenesbl77</t>
        </is>
      </c>
      <c r="S1351" t="inlineStr">
        <is>
          <t>Never Fall Alone — EP5 A jealous rival secretly records their most private moment and uses it to blackmail them. 🌟 Continue the story here 👉 Find the full series on “ReelShort” 🔍 Search “Never Fall Alone” ✨ #BLDrama #ReelShort #DramaSeries</t>
        </is>
      </c>
    </row>
    <row r="1352" ht="25.5" customHeight="1">
      <c r="A1352" t="inlineStr">
        <is>
          <t>7690909742864092430</t>
        </is>
      </c>
      <c r="B1352" s="3">
        <v>46303.1625</v>
      </c>
      <c r="C1352" t="inlineStr">
        <is>
          <t>lthung263</t>
        </is>
      </c>
      <c r="D1352" s="4">
        <v>46303</v>
      </c>
      <c r="E1352" s="3">
        <v>46303.437210648146</v>
      </c>
      <c r="F1352" s="2" t="str">
        <f>=HYPERLINK("https://www.tiktok.com/@lthung263/video/7690909742864092430", "https://www.tiktok.com/@lthung263/video/7690909742864092430")</f>
        <v>https://www.tiktok.com/@lthung263/video/7690909742864092430</v>
      </c>
      <c r="G1352">
        <v>297</v>
      </c>
      <c r="H1352">
        <v>14</v>
      </c>
      <c r="I1352">
        <v>0</v>
      </c>
      <c r="J1352">
        <v>3</v>
      </c>
      <c r="K1352">
        <v>0</v>
      </c>
      <c r="L1352" t="inlineStr">
        <is>
          <t>short-drama</t>
        </is>
      </c>
      <c r="M1352" t="inlineStr">
        <is>
          <t>complete</t>
        </is>
      </c>
      <c r="N1352"/>
      <c r="O1352" t="inlineStr">
        <is>
          <t>SDRUN-20261008-102852</t>
        </is>
      </c>
      <c r="P1352" s="3">
        <v>46303.546585648146</v>
      </c>
      <c r="Q1352" t="inlineStr">
        <is>
          <t>SR-001082</t>
        </is>
      </c>
      <c r="R1352" t="inlineStr">
        <is>
          <t>Flexlthung</t>
        </is>
      </c>
      <c r="S1352" t="inlineStr">
        <is>
          <t>Part 2 | Kneel Before The Dragon Queen — Her Former Fiancé Called the Dragon Queen a Madwoman Vaya returns after seven years only to hear Leon erase their promise, deny her sacrifice, and credit the royal regent for the power that secretly came from Vaya herself. ✨ Download the DramaBox app. 👉 Copy the code [vqd35] and search it. #Drama #AIDrama #ShortDrama #DragonQueen #RoyalRomance</t>
        </is>
      </c>
    </row>
    <row r="1353" ht="25.5" customHeight="1">
      <c r="A1353" t="inlineStr">
        <is>
          <t>7691150106631900446</t>
        </is>
      </c>
      <c r="B1353" s="3">
        <v>46303.16388888889</v>
      </c>
      <c r="C1353" t="inlineStr">
        <is>
          <t>magnoliaisabella64</t>
        </is>
      </c>
      <c r="D1353" s="4">
        <v>46303</v>
      </c>
      <c r="E1353" s="3">
        <v>46303.437210648146</v>
      </c>
      <c r="F1353" s="2" t="str">
        <f>=HYPERLINK("https://www.tiktok.com/@magnoliaisabella64/video/7691150106631900446", "https://www.tiktok.com/@magnoliaisabella64/video/7691150106631900446")</f>
        <v>https://www.tiktok.com/@magnoliaisabella64/video/7691150106631900446</v>
      </c>
      <c r="G1353">
        <v>343</v>
      </c>
      <c r="H1353">
        <v>16</v>
      </c>
      <c r="I1353">
        <v>0</v>
      </c>
      <c r="J1353">
        <v>4</v>
      </c>
      <c r="K1353">
        <v>0</v>
      </c>
      <c r="L1353" t="inlineStr">
        <is>
          <t>short-drama</t>
        </is>
      </c>
      <c r="M1353" t="inlineStr">
        <is>
          <t>complete</t>
        </is>
      </c>
      <c r="N1353"/>
      <c r="O1353" t="inlineStr">
        <is>
          <t>SDRUN-20261008-102852</t>
        </is>
      </c>
      <c r="P1353" s="3">
        <v>46303.546585648146</v>
      </c>
      <c r="Q1353" t="inlineStr">
        <is>
          <t>SR-001181</t>
        </is>
      </c>
      <c r="R1353" t="inlineStr">
        <is>
          <t>Pretty Boy Problems</t>
        </is>
      </c>
      <c r="S1353" t="inlineStr">
        <is>
          <t>Part 2 | Touch Him and I'll Bury You（The Double Life of My Mafia Husband） A mysterious stranger claims Raymond as his husband, threatens a billionaire, and turns one fake kiss into a dangerous rescue. ✨ Download the ReelShort app. 👉 Copy the code [4963776] and search it. #Drama #ShortDrama #MafiaRomance #FakeMarriage #BLDrama</t>
        </is>
      </c>
    </row>
    <row r="1354" ht="25.5" customHeight="1">
      <c r="A1354" t="inlineStr">
        <is>
          <t>7691243886798179598</t>
        </is>
      </c>
      <c r="B1354" s="3">
        <v>46303.16805555556</v>
      </c>
      <c r="C1354" t="inlineStr">
        <is>
          <t>jazlynnayeli6</t>
        </is>
      </c>
      <c r="D1354" s="4">
        <v>46303</v>
      </c>
      <c r="E1354" s="3">
        <v>46303.437210648146</v>
      </c>
      <c r="F1354" s="2" t="str">
        <f>=HYPERLINK("https://www.tiktok.com/@jazlynnayeli6/video/7691243886798179598", "https://www.tiktok.com/@jazlynnayeli6/video/7691243886798179598")</f>
        <v>https://www.tiktok.com/@jazlynnayeli6/video/7691243886798179598</v>
      </c>
      <c r="G1354">
        <v>144</v>
      </c>
      <c r="H1354">
        <v>2</v>
      </c>
      <c r="I1354">
        <v>0</v>
      </c>
      <c r="J1354">
        <v>0</v>
      </c>
      <c r="K1354">
        <v>0</v>
      </c>
      <c r="L1354" t="inlineStr">
        <is>
          <t>short-drama</t>
        </is>
      </c>
      <c r="M1354" t="inlineStr">
        <is>
          <t>complete</t>
        </is>
      </c>
      <c r="N1354"/>
      <c r="O1354" t="inlineStr">
        <is>
          <t>SDRUN-20261008-102852</t>
        </is>
      </c>
      <c r="P1354" s="3">
        <v>46303.546585648146</v>
      </c>
      <c r="Q1354" t="inlineStr">
        <is>
          <t>SR-001028</t>
        </is>
      </c>
      <c r="R1354"/>
      <c r="S1354" t="inlineStr">
        <is>
          <t>Thirsty for the Wet Nurse A disguised pup is introduced as the Alpha’s heir. Who knows the truth? 🐾 ✨ Download ReelShort. Copy code 4964171 and search it. #HiddenPup #FalseHeir #WerewolfDrama #ShortDrama</t>
        </is>
      </c>
    </row>
    <row r="1355" ht="25.5" customHeight="1">
      <c r="A1355" t="inlineStr">
        <is>
          <t>7691166852252290318</t>
        </is>
      </c>
      <c r="B1355" s="3">
        <v>46303.169444444444</v>
      </c>
      <c r="C1355" t="inlineStr">
        <is>
          <t>dramaclips0364</t>
        </is>
      </c>
      <c r="D1355" s="4">
        <v>46303</v>
      </c>
      <c r="E1355" s="3">
        <v>46303.437210648146</v>
      </c>
      <c r="F1355" s="2" t="str">
        <f>=HYPERLINK("https://www.tiktok.com/@dramaclips0364/video/7691166852252290318", "https://www.tiktok.com/@dramaclips0364/video/7691166852252290318")</f>
        <v>https://www.tiktok.com/@dramaclips0364/video/7691166852252290318</v>
      </c>
      <c r="G1355">
        <v>88</v>
      </c>
      <c r="H1355">
        <v>2</v>
      </c>
      <c r="I1355">
        <v>0</v>
      </c>
      <c r="J1355">
        <v>1</v>
      </c>
      <c r="K1355">
        <v>0</v>
      </c>
      <c r="L1355" t="inlineStr">
        <is>
          <t>short-drama</t>
        </is>
      </c>
      <c r="M1355" t="inlineStr">
        <is>
          <t>complete</t>
        </is>
      </c>
      <c r="N1355"/>
      <c r="O1355" t="inlineStr">
        <is>
          <t>SDRUN-20261008-102852</t>
        </is>
      </c>
      <c r="P1355" s="3">
        <v>46303.546585648146</v>
      </c>
      <c r="Q1355" t="inlineStr">
        <is>
          <t>SR-001327</t>
        </is>
      </c>
      <c r="R1355" t="inlineStr">
        <is>
          <t>dramaclips0364</t>
        </is>
      </c>
      <c r="S1355" t="inlineStr">
        <is>
          <t>One Night with the Vampire Lord — EP2 The truth was hiding in plain sight. 🌟 Continue the story here 👉 Find the full series on “ReelShort” 🔍 Look up “4957217” ✨ #ReelShort #ShortDrama #VampireLord #ForbiddenRomance</t>
        </is>
      </c>
    </row>
    <row r="1356" ht="25.5" customHeight="1">
      <c r="A1356" t="inlineStr">
        <is>
          <t>7691254628494740766</t>
        </is>
      </c>
      <c r="B1356" s="3">
        <v>46303.177777777775</v>
      </c>
      <c r="C1356" t="inlineStr">
        <is>
          <t>plottwistclips11</t>
        </is>
      </c>
      <c r="D1356" s="4">
        <v>46303</v>
      </c>
      <c r="E1356" s="3">
        <v>46303.437210648146</v>
      </c>
      <c r="F1356" s="2" t="str">
        <f>=HYPERLINK("https://www.tiktok.com/@plottwistclips11/video/7691254628494740766", "https://www.tiktok.com/@plottwistclips11/video/7691254628494740766")</f>
        <v>https://www.tiktok.com/@plottwistclips11/video/7691254628494740766</v>
      </c>
      <c r="G1356">
        <v>269</v>
      </c>
      <c r="H1356">
        <v>12</v>
      </c>
      <c r="I1356">
        <v>0</v>
      </c>
      <c r="J1356">
        <v>4</v>
      </c>
      <c r="K1356">
        <v>0</v>
      </c>
      <c r="L1356" t="inlineStr">
        <is>
          <t>short-drama</t>
        </is>
      </c>
      <c r="M1356" t="inlineStr">
        <is>
          <t>complete</t>
        </is>
      </c>
      <c r="N1356"/>
      <c r="O1356" t="inlineStr">
        <is>
          <t>SDRUN-20261008-102852</t>
        </is>
      </c>
      <c r="P1356" s="3">
        <v>46303.546585648146</v>
      </c>
      <c r="Q1356" t="inlineStr">
        <is>
          <t>SR-001309</t>
        </is>
      </c>
      <c r="R1356" t="inlineStr">
        <is>
          <t>plottwistclips11</t>
        </is>
      </c>
      <c r="S1356" t="inlineStr">
        <is>
          <t>Nanny to the Boy Who Hates Me — EP2 She needs the job, even if it means living under his roof. 🏠 🌟 Continue the story here 👉 Find the full series on “ReelShort” 🔍 Look up “4981989” ✨ #ReelShort #ShortDrama #NannyToTheBoyWhoHatesMe #EnemiesToLovers #CampusRomance</t>
        </is>
      </c>
    </row>
    <row r="1357" ht="25.5" customHeight="1">
      <c r="A1357" t="inlineStr">
        <is>
          <t>7691270903413493023</t>
        </is>
      </c>
      <c r="B1357" s="3">
        <v>46303.19236111111</v>
      </c>
      <c r="C1357" t="inlineStr">
        <is>
          <t>shirley5278789</t>
        </is>
      </c>
      <c r="D1357" s="4">
        <v>46303</v>
      </c>
      <c r="E1357" s="3">
        <v>46303.437210648146</v>
      </c>
      <c r="F1357" s="2" t="str">
        <f>=HYPERLINK("https://www.tiktok.com/@shirley5278789/video/7691270903413493023", "https://www.tiktok.com/@shirley5278789/video/7691270903413493023")</f>
        <v>https://www.tiktok.com/@shirley5278789/video/7691270903413493023</v>
      </c>
      <c r="G1357">
        <v>377</v>
      </c>
      <c r="H1357">
        <v>4</v>
      </c>
      <c r="I1357">
        <v>0</v>
      </c>
      <c r="J1357">
        <v>1</v>
      </c>
      <c r="K1357">
        <v>0</v>
      </c>
      <c r="L1357" t="inlineStr">
        <is>
          <t>short-drama</t>
        </is>
      </c>
      <c r="M1357" t="inlineStr">
        <is>
          <t>complete</t>
        </is>
      </c>
      <c r="N1357"/>
      <c r="O1357" t="inlineStr">
        <is>
          <t>SDRUN-20261008-102852</t>
        </is>
      </c>
      <c r="P1357" s="3">
        <v>46303.546585648146</v>
      </c>
      <c r="Q1357" t="inlineStr">
        <is>
          <t>SR-001291</t>
        </is>
      </c>
      <c r="R1357" t="inlineStr">
        <is>
          <t>shirley5278789</t>
        </is>
      </c>
      <c r="S1357" t="inlineStr">
        <is>
          <t>Novias entre las llamas — EP5 La amistad será su fuerza para empezar de nuevo. 👭 🌟 Continúa la historia aquí 👉 Encuentra la serie completa en “ReelShort” 🔍 Busca “4985901” ✨ #ReelShort #DramaCorto #NoviasEntreLasLlamas #Traicion #Divorcio</t>
        </is>
      </c>
    </row>
    <row r="1358" ht="25.5" customHeight="1">
      <c r="A1358" t="inlineStr">
        <is>
          <t>7691250359527886111</t>
        </is>
      </c>
      <c r="B1358" s="3">
        <v>46303.21597222222</v>
      </c>
      <c r="C1358" t="inlineStr">
        <is>
          <t>qqfqvkxrybkjkjnp20</t>
        </is>
      </c>
      <c r="D1358" s="4">
        <v>46303</v>
      </c>
      <c r="E1358" s="3">
        <v>46303.437210648146</v>
      </c>
      <c r="F1358" s="2" t="str">
        <f>=HYPERLINK("https://www.tiktok.com/@qqfqvkxrybkjkjnp20/video/7691250359527886111", "https://www.tiktok.com/@qqfqvkxrybkjkjnp20/video/7691250359527886111")</f>
        <v>https://www.tiktok.com/@qqfqvkxrybkjkjnp20/video/7691250359527886111</v>
      </c>
      <c r="G1358">
        <v>201</v>
      </c>
      <c r="H1358">
        <v>10</v>
      </c>
      <c r="I1358">
        <v>0</v>
      </c>
      <c r="J1358">
        <v>7</v>
      </c>
      <c r="K1358">
        <v>0</v>
      </c>
      <c r="L1358" t="inlineStr">
        <is>
          <t>short-drama</t>
        </is>
      </c>
      <c r="M1358" t="inlineStr">
        <is>
          <t>complete</t>
        </is>
      </c>
      <c r="N1358"/>
      <c r="O1358" t="inlineStr">
        <is>
          <t>SDRUN-20261008-102852</t>
        </is>
      </c>
      <c r="P1358" s="3">
        <v>46303.546585648146</v>
      </c>
      <c r="Q1358" t="inlineStr">
        <is>
          <t>SR-001158</t>
        </is>
      </c>
      <c r="R1358" t="inlineStr">
        <is>
          <t>Velvet Temptations</t>
        </is>
      </c>
      <c r="S1358" t="inlineStr">
        <is>
          <t>Part 3 | Don't Call Me Aunt Sent to Adrian’s bedroom after midnight, Sloane struggles to resist the man she once loved. But when her husband appears at the door, Adrian turns their dangerous secret into a deliberate provocation. ✨ Download the ReelShort app.   👉 Copy the code [4963797] and search it. #Drama #ShortDrama #ForbiddenLove #RomanticDrama #ReelShort</t>
        </is>
      </c>
    </row>
    <row r="1359" ht="25.5" customHeight="1">
      <c r="A1359" t="inlineStr">
        <is>
          <t>7691211652808592654</t>
        </is>
      </c>
      <c r="B1359" s="3">
        <v>46303.24513888889</v>
      </c>
      <c r="C1359" t="inlineStr">
        <is>
          <t>ngphnggiang40</t>
        </is>
      </c>
      <c r="D1359" s="4">
        <v>46303</v>
      </c>
      <c r="E1359" s="3">
        <v>46303.437210648146</v>
      </c>
      <c r="F1359" s="2" t="str">
        <f>=HYPERLINK("https://www.tiktok.com/@ngphnggiang40/video/7691211652808592654", "https://www.tiktok.com/@ngphnggiang40/video/7691211652808592654")</f>
        <v>https://www.tiktok.com/@ngphnggiang40/video/7691211652808592654</v>
      </c>
      <c r="G1359">
        <v>216</v>
      </c>
      <c r="H1359">
        <v>15</v>
      </c>
      <c r="I1359">
        <v>0</v>
      </c>
      <c r="J1359">
        <v>1</v>
      </c>
      <c r="K1359">
        <v>0</v>
      </c>
      <c r="L1359" t="inlineStr">
        <is>
          <t>short-drama</t>
        </is>
      </c>
      <c r="M1359" t="inlineStr">
        <is>
          <t>complete</t>
        </is>
      </c>
      <c r="N1359"/>
      <c r="O1359" t="inlineStr">
        <is>
          <t>SDRUN-20261008-102852</t>
        </is>
      </c>
      <c r="P1359" s="3">
        <v>46303.546585648146</v>
      </c>
      <c r="Q1359" t="inlineStr">
        <is>
          <t>SR-001053</t>
        </is>
      </c>
      <c r="R1359" t="inlineStr">
        <is>
          <t>VoidFaic</t>
        </is>
      </c>
      <c r="S1359" t="inlineStr">
        <is>
          <t>Part 3 | Reborn at Five He Wields the Thunder God's Hammer When relatives try to seize his orphaned family's land, Thor watches loyal servants fall and finally offers to fight for his sister and home. ✨ Download the ReelShort app. 👉 Copy the code [4929641] and search it. #Drama #AIDrama #ShortDrama #RebirthDrama #ThunderGod</t>
        </is>
      </c>
    </row>
    <row r="1360" ht="25.5" customHeight="1">
      <c r="A1360" t="inlineStr">
        <is>
          <t>7691246901437517070</t>
        </is>
      </c>
      <c r="B1360" s="3">
        <v>46303.24930555555</v>
      </c>
      <c r="C1360" t="inlineStr">
        <is>
          <t>nobleltcpnj</t>
        </is>
      </c>
      <c r="D1360" s="4">
        <v>46303</v>
      </c>
      <c r="E1360" s="3">
        <v>46303.437210648146</v>
      </c>
      <c r="F1360" s="2" t="str">
        <f>=HYPERLINK("https://www.tiktok.com/@nobleltcpnj/video/7691246901437517070", "https://www.tiktok.com/@nobleltcpnj/video/7691246901437517070")</f>
        <v>https://www.tiktok.com/@nobleltcpnj/video/7691246901437517070</v>
      </c>
      <c r="G1360">
        <v>238</v>
      </c>
      <c r="H1360">
        <v>6</v>
      </c>
      <c r="I1360">
        <v>0</v>
      </c>
      <c r="J1360">
        <v>1</v>
      </c>
      <c r="K1360">
        <v>0</v>
      </c>
      <c r="L1360" t="inlineStr">
        <is>
          <t>short-drama</t>
        </is>
      </c>
      <c r="M1360" t="inlineStr">
        <is>
          <t>complete</t>
        </is>
      </c>
      <c r="N1360"/>
      <c r="O1360" t="inlineStr">
        <is>
          <t>SDRUN-20261008-102852</t>
        </is>
      </c>
      <c r="P1360" s="3">
        <v>46303.546585648146</v>
      </c>
      <c r="Q1360" t="inlineStr">
        <is>
          <t>SR-001134</t>
        </is>
      </c>
      <c r="R1360" t="inlineStr">
        <is>
          <t>Mouse glue trap</t>
        </is>
      </c>
      <c r="S1360" t="inlineStr">
        <is>
          <t>Part 3 | The Villainess’s Fifth Life Isera ends her engagement and forms an unlikely alliance with Violet—but their partnership will survive only if neither woman tries to control the other. ✨ Download the ReelShort app.   👉 Copy the code [4979167] and search it. #Drama #ShortDrama #Villainess #RevengeDrama #PowerfulWomen</t>
        </is>
      </c>
    </row>
    <row r="1361" ht="25.5" customHeight="1">
      <c r="A1361" t="inlineStr">
        <is>
          <t>7691260048948858126</t>
        </is>
      </c>
      <c r="B1361" s="3">
        <v>46303.25</v>
      </c>
      <c r="C1361" t="inlineStr">
        <is>
          <t>dramadetour0</t>
        </is>
      </c>
      <c r="D1361" s="4">
        <v>46303</v>
      </c>
      <c r="E1361" s="3">
        <v>46303.437210648146</v>
      </c>
      <c r="F1361" s="2" t="str">
        <f>=HYPERLINK("https://www.tiktok.com/@dramadetour0/video/7691260048948858126", "https://www.tiktok.com/@dramadetour0/video/7691260048948858126")</f>
        <v>https://www.tiktok.com/@dramadetour0/video/7691260048948858126</v>
      </c>
      <c r="G1361">
        <v>270</v>
      </c>
      <c r="H1361">
        <v>16</v>
      </c>
      <c r="I1361">
        <v>0</v>
      </c>
      <c r="J1361">
        <v>1</v>
      </c>
      <c r="K1361">
        <v>0</v>
      </c>
      <c r="L1361" t="inlineStr">
        <is>
          <t>short-drama</t>
        </is>
      </c>
      <c r="M1361" t="inlineStr">
        <is>
          <t>complete</t>
        </is>
      </c>
      <c r="N1361"/>
      <c r="O1361" t="inlineStr">
        <is>
          <t>SDRUN-20261008-102852</t>
        </is>
      </c>
      <c r="P1361" s="3">
        <v>46303.546585648146</v>
      </c>
      <c r="Q1361" t="inlineStr">
        <is>
          <t>SR-000986</t>
        </is>
      </c>
      <c r="R1361" t="inlineStr">
        <is>
          <t>dramadetour0</t>
        </is>
      </c>
      <c r="S1361" t="inlineStr">
        <is>
          <t>Thirsty for the Wet Nurse — He remembers the woman who survived his cursed touch. But is the woman claiming that night really her? 🎬 Full episode link in bio 🔎 Or search for 4978127 in the ReelShort app. #drama #shortdrama #dramaseries #FalseIdentity #FatedMate</t>
        </is>
      </c>
    </row>
    <row r="1362" ht="25.5" customHeight="1">
      <c r="A1362" t="inlineStr">
        <is>
          <t>7691235307269786893</t>
        </is>
      </c>
      <c r="B1362" s="3">
        <v>46303.270833333336</v>
      </c>
      <c r="C1362" t="inlineStr">
        <is>
          <t>gaylenepowers350</t>
        </is>
      </c>
      <c r="D1362" s="4">
        <v>46303</v>
      </c>
      <c r="E1362" s="3">
        <v>46303.437210648146</v>
      </c>
      <c r="F1362" s="2" t="str">
        <f>=HYPERLINK("https://www.tiktok.com/@gaylenepowers350/video/7691235307269786893", "https://www.tiktok.com/@gaylenepowers350/video/7691235307269786893")</f>
        <v>https://www.tiktok.com/@gaylenepowers350/video/7691235307269786893</v>
      </c>
      <c r="G1362">
        <v>237</v>
      </c>
      <c r="H1362">
        <v>5</v>
      </c>
      <c r="I1362">
        <v>0</v>
      </c>
      <c r="J1362">
        <v>0</v>
      </c>
      <c r="K1362">
        <v>0</v>
      </c>
      <c r="L1362" t="inlineStr">
        <is>
          <t>short-drama</t>
        </is>
      </c>
      <c r="M1362" t="inlineStr">
        <is>
          <t>complete</t>
        </is>
      </c>
      <c r="N1362"/>
      <c r="O1362" t="inlineStr">
        <is>
          <t>SDRUN-20261008-102852</t>
        </is>
      </c>
      <c r="P1362" s="3">
        <v>46303.546585648146</v>
      </c>
      <c r="Q1362" t="inlineStr">
        <is>
          <t>SR-001080</t>
        </is>
      </c>
      <c r="R1362"/>
      <c r="S1362" t="inlineStr">
        <is>
          <t>Stolen by My Fiancé's Uncle The stranger she met turns out to be her fiancé’s uncle. What happens now? 🔥 ✨ Download ReelShort. Copy code 4966408 and search it. #UncleReveal #ForbiddenRomance #UnexpectedTwist #ShortDrama</t>
        </is>
      </c>
    </row>
    <row r="1363" ht="25.5" customHeight="1">
      <c r="A1363" t="inlineStr">
        <is>
          <t>7690840962083376397</t>
        </is>
      </c>
      <c r="B1363" s="3">
        <v>46303.291666666664</v>
      </c>
      <c r="C1363" t="inlineStr">
        <is>
          <t>dramaexpedition</t>
        </is>
      </c>
      <c r="D1363" s="4">
        <v>46303</v>
      </c>
      <c r="E1363" s="3">
        <v>46303.437210648146</v>
      </c>
      <c r="F1363" s="2" t="str">
        <f>=HYPERLINK("https://www.tiktok.com/@dramaexpedition/video/7690840962083376397", "https://www.tiktok.com/@dramaexpedition/video/7690840962083376397")</f>
        <v>https://www.tiktok.com/@dramaexpedition/video/7690840962083376397</v>
      </c>
      <c r="G1363">
        <v>361</v>
      </c>
      <c r="H1363">
        <v>9</v>
      </c>
      <c r="I1363">
        <v>0</v>
      </c>
      <c r="J1363">
        <v>3</v>
      </c>
      <c r="K1363">
        <v>0</v>
      </c>
      <c r="L1363" t="inlineStr">
        <is>
          <t>short-drama</t>
        </is>
      </c>
      <c r="M1363" t="inlineStr">
        <is>
          <t>complete</t>
        </is>
      </c>
      <c r="N1363"/>
      <c r="O1363" t="inlineStr">
        <is>
          <t>SDRUN-20261008-102852</t>
        </is>
      </c>
      <c r="P1363" s="3">
        <v>46303.546585648146</v>
      </c>
      <c r="Q1363" t="inlineStr">
        <is>
          <t>SR-000866</t>
        </is>
      </c>
      <c r="R1363" t="inlineStr">
        <is>
          <t>dramaexpedition</t>
        </is>
      </c>
      <c r="S1363" t="inlineStr">
        <is>
          <t>part 3 | Weak in Sight, Keeper in Secret The rivalry between Lucas Shelby and Adrian Walker reaches another test. Watch on ReelShort. Search code 4935467. https://reelslink.com/cps/d3SbWs #drama #shortdrama #aidrama #fantasydrama #fyp</t>
        </is>
      </c>
    </row>
    <row r="1364" ht="25.5" customHeight="1">
      <c r="A1364" t="inlineStr">
        <is>
          <t>7691229820453162253</t>
        </is>
      </c>
      <c r="B1364" s="3">
        <v>46303.29722222222</v>
      </c>
      <c r="C1364" t="inlineStr">
        <is>
          <t>dramavault163</t>
        </is>
      </c>
      <c r="D1364" s="4">
        <v>46303</v>
      </c>
      <c r="E1364" s="3">
        <v>46303.437210648146</v>
      </c>
      <c r="F1364" s="2" t="str">
        <f>=HYPERLINK("https://www.tiktok.com/@dramavault163/video/7691229820453162253", "https://www.tiktok.com/@dramavault163/video/7691229820453162253")</f>
        <v>https://www.tiktok.com/@dramavault163/video/7691229820453162253</v>
      </c>
      <c r="G1364">
        <v>38</v>
      </c>
      <c r="H1364">
        <v>2</v>
      </c>
      <c r="I1364">
        <v>0</v>
      </c>
      <c r="J1364">
        <v>0</v>
      </c>
      <c r="K1364">
        <v>0</v>
      </c>
      <c r="L1364" t="inlineStr">
        <is>
          <t>short-drama</t>
        </is>
      </c>
      <c r="M1364" t="inlineStr">
        <is>
          <t>complete</t>
        </is>
      </c>
      <c r="N1364"/>
      <c r="O1364" t="inlineStr">
        <is>
          <t>SDRUN-20261008-102852</t>
        </is>
      </c>
      <c r="P1364" s="3">
        <v>46303.546585648146</v>
      </c>
      <c r="Q1364" t="inlineStr">
        <is>
          <t>SR-001349</t>
        </is>
      </c>
      <c r="R1364" t="inlineStr">
        <is>
          <t>dramavault163</t>
        </is>
      </c>
      <c r="S1364" t="inlineStr">
        <is>
          <t>Marked by My Duke Daddy — EP3 One secret night could destroy her family’s future. 🤫 🌟 Continue the story here 👉 Find the full series on “ReelShort” 🔍 Look up “4981995” ✨ #ReelShort #ShortDrama #MarkedByMyDukeDaddy #ForbiddenRomance #PeriodDrama</t>
        </is>
      </c>
    </row>
    <row r="1365" ht="25.5" customHeight="1">
      <c r="A1365" t="inlineStr">
        <is>
          <t>7691204386596474143</t>
        </is>
      </c>
      <c r="B1365" s="3">
        <v>46303.311111111114</v>
      </c>
      <c r="C1365" t="inlineStr">
        <is>
          <t>jolienqaq</t>
        </is>
      </c>
      <c r="D1365" s="4">
        <v>46303</v>
      </c>
      <c r="E1365" s="3">
        <v>46303.437210648146</v>
      </c>
      <c r="F1365" s="2" t="str">
        <f>=HYPERLINK("https://www.tiktok.com/@jolienqaq/video/7691204386596474143", "https://www.tiktok.com/@jolienqaq/video/7691204386596474143")</f>
        <v>https://www.tiktok.com/@jolienqaq/video/7691204386596474143</v>
      </c>
      <c r="G1365">
        <v>256</v>
      </c>
      <c r="H1365">
        <v>13</v>
      </c>
      <c r="I1365">
        <v>0</v>
      </c>
      <c r="J1365">
        <v>3</v>
      </c>
      <c r="K1365">
        <v>0</v>
      </c>
      <c r="L1365" t="inlineStr">
        <is>
          <t>short-drama</t>
        </is>
      </c>
      <c r="M1365" t="inlineStr">
        <is>
          <t>complete</t>
        </is>
      </c>
      <c r="N1365"/>
      <c r="O1365" t="inlineStr">
        <is>
          <t>SDRUN-20261008-102852</t>
        </is>
      </c>
      <c r="P1365" s="3">
        <v>46303.546585648146</v>
      </c>
      <c r="Q1365" t="inlineStr">
        <is>
          <t>SR-001238</t>
        </is>
      </c>
      <c r="R1365" t="inlineStr">
        <is>
          <t>jolienqaq</t>
        </is>
      </c>
      <c r="S1365" t="inlineStr">
        <is>
          <t xml:space="preserve">Part 3 | Chained Wings Full series link in bio Draven calls it tending a wound. Lucian keeps telling him to let go. The fight between them is far from over. 🖤 ✨ Download the ReelShort app. 👉 Copy the code [4961762] and search it. #BL #BoysLove #DarkDrama #AngelAndDemon #shortdrama </t>
        </is>
      </c>
    </row>
    <row r="1366" ht="25.5" customHeight="1">
      <c r="A1366" t="inlineStr">
        <is>
          <t>7690894886987517198</t>
        </is>
      </c>
      <c r="B1366" s="3">
        <v>46303.31319444445</v>
      </c>
      <c r="C1366" t="inlineStr">
        <is>
          <t>mochiclips55</t>
        </is>
      </c>
      <c r="D1366" s="4">
        <v>46303</v>
      </c>
      <c r="E1366" s="3">
        <v>46303.437210648146</v>
      </c>
      <c r="F1366" s="2" t="str">
        <f>=HYPERLINK("https://www.tiktok.com/@mochiclips55/video/7690894886987517198", "https://www.tiktok.com/@mochiclips55/video/7690894886987517198")</f>
        <v>https://www.tiktok.com/@mochiclips55/video/7690894886987517198</v>
      </c>
      <c r="G1366">
        <v>235</v>
      </c>
      <c r="H1366">
        <v>13</v>
      </c>
      <c r="I1366">
        <v>0</v>
      </c>
      <c r="J1366">
        <v>3</v>
      </c>
      <c r="K1366">
        <v>0</v>
      </c>
      <c r="L1366" t="inlineStr">
        <is>
          <t>short-drama</t>
        </is>
      </c>
      <c r="M1366" t="inlineStr">
        <is>
          <t>complete</t>
        </is>
      </c>
      <c r="N1366"/>
      <c r="O1366" t="inlineStr">
        <is>
          <t>SDRUN-20261008-102852</t>
        </is>
      </c>
      <c r="P1366" s="3">
        <v>46303.546585648146</v>
      </c>
      <c r="Q1366" t="inlineStr">
        <is>
          <t>SR-001418</t>
        </is>
      </c>
      <c r="R1366" t="inlineStr">
        <is>
          <t>mochiclips55</t>
        </is>
      </c>
      <c r="S1366" t="inlineStr">
        <is>
          <t>The Omega's Command — EP6 One wounded soldier wakes to a truth that could destroy the bond they fought to protect. 🌟 Continue the story here 👉 Find the full series on “ReelShort” 🔍 Look up “4825124” ✨ #BLDrama #ReelShort #DramaSeries</t>
        </is>
      </c>
    </row>
    <row r="1367" ht="25.5" customHeight="1">
      <c r="A1367" t="inlineStr">
        <is>
          <t>7691257532878212365</t>
        </is>
      </c>
      <c r="B1367" s="3">
        <v>46303.32916666667</v>
      </c>
      <c r="C1367" t="inlineStr">
        <is>
          <t>apdt6w97o2pk</t>
        </is>
      </c>
      <c r="D1367" s="4">
        <v>46303</v>
      </c>
      <c r="E1367" s="3">
        <v>46303.773518518516</v>
      </c>
      <c r="F1367" s="2" t="str">
        <f>=HYPERLINK("https://www.tiktok.com/@apdt6w97o2pk/video/7691257532878212365", "https://www.tiktok.com/@apdt6w97o2pk/video/7691257532878212365")</f>
        <v>https://www.tiktok.com/@apdt6w97o2pk/video/7691257532878212365</v>
      </c>
      <c r="G1367">
        <v>133</v>
      </c>
      <c r="H1367">
        <v>2</v>
      </c>
      <c r="I1367">
        <v>0</v>
      </c>
      <c r="J1367">
        <v>0</v>
      </c>
      <c r="K1367">
        <v>0</v>
      </c>
      <c r="L1367" t="inlineStr">
        <is>
          <t>short-drama</t>
        </is>
      </c>
      <c r="M1367" t="inlineStr">
        <is>
          <t>complete</t>
        </is>
      </c>
      <c r="N1367"/>
      <c r="O1367" t="inlineStr">
        <is>
          <t>e8723e7c-3d74-4646-9e84-53ccfd1ab294</t>
        </is>
      </c>
      <c r="P1367" s="3">
        <v>46303.775625</v>
      </c>
      <c r="Q1367" t="inlineStr">
        <is>
          <t>SR-001206</t>
        </is>
      </c>
      <c r="R1367"/>
      <c r="S1367" t="inlineStr">
        <is>
          <t>Accidentally His: The Dragon King Won't Let Go The temple rejects her child—until a sudden sign reveals the power of a dragon heir. 🐲 ✨ Download ReelShort. Copy code 4934871 and search it. #HiddenPower #DragonHeir #ShortDrama #OriginalAudio</t>
        </is>
      </c>
    </row>
    <row r="1368" ht="25.5" customHeight="1">
      <c r="A1368" t="inlineStr">
        <is>
          <t>7690913434040323342</t>
        </is>
      </c>
      <c r="B1368" s="3">
        <v>46303.37222222222</v>
      </c>
      <c r="C1368" t="inlineStr">
        <is>
          <t>lthung263</t>
        </is>
      </c>
      <c r="D1368" s="4">
        <v>46303</v>
      </c>
      <c r="E1368" s="3">
        <v>46303.437210648146</v>
      </c>
      <c r="F1368" s="2" t="str">
        <f>=HYPERLINK("https://www.tiktok.com/@lthung263/video/7690913434040323342", "https://www.tiktok.com/@lthung263/video/7690913434040323342")</f>
        <v>https://www.tiktok.com/@lthung263/video/7690913434040323342</v>
      </c>
      <c r="G1368">
        <v>114</v>
      </c>
      <c r="H1368">
        <v>4</v>
      </c>
      <c r="I1368">
        <v>0</v>
      </c>
      <c r="J1368">
        <v>0</v>
      </c>
      <c r="K1368">
        <v>0</v>
      </c>
      <c r="L1368" t="inlineStr">
        <is>
          <t>short-drama</t>
        </is>
      </c>
      <c r="M1368" t="inlineStr">
        <is>
          <t>complete</t>
        </is>
      </c>
      <c r="N1368"/>
      <c r="O1368" t="inlineStr">
        <is>
          <t>SDRUN-20261008-102852</t>
        </is>
      </c>
      <c r="P1368" s="3">
        <v>46303.546585648146</v>
      </c>
      <c r="Q1368" t="inlineStr">
        <is>
          <t>SR-001083</t>
        </is>
      </c>
      <c r="R1368" t="inlineStr">
        <is>
          <t>Flexlthung</t>
        </is>
      </c>
      <c r="S1368" t="inlineStr">
        <is>
          <t>Part 3 | Kneel Before The Dragon Queen — They Ordered Her to Kneel—Then the Duke Came for His Wife At a noble banquet, Vaya is treated as a penniless intruder and threatened with a whip—until the feared Duke of the Northern Reach learns that his new duchess is in danger. ✨ Download the DramaBox app. 👉 Copy the code [vqd35] and search it. #Drama #AIDrama #ShortDrama #DragonQueen #RoyalRomance</t>
        </is>
      </c>
    </row>
    <row r="1369" ht="25.5" customHeight="1">
      <c r="A1369" t="inlineStr">
        <is>
          <t>7691151045048700190</t>
        </is>
      </c>
      <c r="B1369" s="3">
        <v>46303.37291666667</v>
      </c>
      <c r="C1369" t="inlineStr">
        <is>
          <t>magnoliaisabella64</t>
        </is>
      </c>
      <c r="D1369" s="4">
        <v>46303</v>
      </c>
      <c r="E1369" s="3">
        <v>46303.437210648146</v>
      </c>
      <c r="F1369" s="2" t="str">
        <f>=HYPERLINK("https://www.tiktok.com/@magnoliaisabella64/video/7691151045048700190", "https://www.tiktok.com/@magnoliaisabella64/video/7691151045048700190")</f>
        <v>https://www.tiktok.com/@magnoliaisabella64/video/7691151045048700190</v>
      </c>
      <c r="G1369">
        <v>188</v>
      </c>
      <c r="H1369">
        <v>6</v>
      </c>
      <c r="I1369">
        <v>0</v>
      </c>
      <c r="J1369">
        <v>3</v>
      </c>
      <c r="K1369">
        <v>0</v>
      </c>
      <c r="L1369" t="inlineStr">
        <is>
          <t>short-drama</t>
        </is>
      </c>
      <c r="M1369" t="inlineStr">
        <is>
          <t>complete</t>
        </is>
      </c>
      <c r="N1369"/>
      <c r="O1369" t="inlineStr">
        <is>
          <t>SDRUN-20261008-102852</t>
        </is>
      </c>
      <c r="P1369" s="3">
        <v>46303.546585648146</v>
      </c>
      <c r="Q1369" t="inlineStr">
        <is>
          <t>SR-001182</t>
        </is>
      </c>
      <c r="R1369" t="inlineStr">
        <is>
          <t>Pretty Boy Problems</t>
        </is>
      </c>
      <c r="S1369" t="inlineStr">
        <is>
          <t>Part 3 | Married an Hour After Meeting（The Double Life of My Mafia Husband） One rescue becomes a paper marriage, and their bloodstained trip to city hall makes the clerk suspect something very different. ✨ Download the ReelShort app. 👉 Copy the code [4963776] and search it. #Drama #ShortDrama #ContractMarriage #MafiaRomance #BLDrama</t>
        </is>
      </c>
    </row>
    <row r="1370" ht="25.5" customHeight="1">
      <c r="A1370" t="inlineStr">
        <is>
          <t>7691228691753471245</t>
        </is>
      </c>
      <c r="B1370" s="3">
        <v>46303.419444444444</v>
      </c>
      <c r="C1370" t="inlineStr">
        <is>
          <t>amariari11</t>
        </is>
      </c>
      <c r="D1370" s="4">
        <v>46303</v>
      </c>
      <c r="E1370" s="3">
        <v>46303.437210648146</v>
      </c>
      <c r="F1370" s="2" t="str">
        <f>=HYPERLINK("https://www.tiktok.com/@amariari11/video/7691228691753471245", "https://www.tiktok.com/@amariari11/video/7691228691753471245")</f>
        <v>https://www.tiktok.com/@amariari11/video/7691228691753471245</v>
      </c>
      <c r="G1370">
        <v>109</v>
      </c>
      <c r="H1370">
        <v>0</v>
      </c>
      <c r="I1370">
        <v>0</v>
      </c>
      <c r="J1370">
        <v>1</v>
      </c>
      <c r="K1370">
        <v>0</v>
      </c>
      <c r="L1370" t="inlineStr">
        <is>
          <t>short-drama</t>
        </is>
      </c>
      <c r="M1370" t="inlineStr">
        <is>
          <t>complete</t>
        </is>
      </c>
      <c r="N1370"/>
      <c r="O1370" t="inlineStr">
        <is>
          <t>SDRUN-20261008-102852</t>
        </is>
      </c>
      <c r="P1370" s="3">
        <v>46303.546585648146</v>
      </c>
      <c r="Q1370" t="inlineStr">
        <is>
          <t>SR-001268</t>
        </is>
      </c>
      <c r="R1370"/>
      <c r="S1370" t="inlineStr">
        <is>
          <t>In Bed with My Brother-in-Law A public accusation forces the other man to reveal exactly who he is. ⚡ ✨ Download ReelShort. Copy code 4964094 and search it. #IdentityReveal #PublicConfrontation #MafiaDrama #ShortDrama</t>
        </is>
      </c>
    </row>
    <row r="1371" ht="25.5" customHeight="1">
      <c r="A1371" t="inlineStr">
        <is>
          <t>7691244281205476622</t>
        </is>
      </c>
      <c r="B1371" s="3">
        <v>46303.419444444444</v>
      </c>
      <c r="C1371" t="inlineStr">
        <is>
          <t>jazlynnayeli6</t>
        </is>
      </c>
      <c r="D1371" s="4">
        <v>46303</v>
      </c>
      <c r="E1371" s="3">
        <v>46303.437210648146</v>
      </c>
      <c r="F1371" s="2" t="str">
        <f>=HYPERLINK("https://www.tiktok.com/@jazlynnayeli6/video/7691244281205476622", "https://www.tiktok.com/@jazlynnayeli6/video/7691244281205476622")</f>
        <v>https://www.tiktok.com/@jazlynnayeli6/video/7691244281205476622</v>
      </c>
      <c r="G1371">
        <v>99</v>
      </c>
      <c r="H1371">
        <v>1</v>
      </c>
      <c r="I1371">
        <v>0</v>
      </c>
      <c r="J1371">
        <v>0</v>
      </c>
      <c r="K1371">
        <v>0</v>
      </c>
      <c r="L1371" t="inlineStr">
        <is>
          <t>short-drama</t>
        </is>
      </c>
      <c r="M1371" t="inlineStr">
        <is>
          <t>complete</t>
        </is>
      </c>
      <c r="N1371"/>
      <c r="O1371" t="inlineStr">
        <is>
          <t>SDRUN-20261008-102852</t>
        </is>
      </c>
      <c r="P1371" s="3">
        <v>46303.546585648146</v>
      </c>
      <c r="Q1371" t="inlineStr">
        <is>
          <t>SR-001029</t>
        </is>
      </c>
      <c r="R1371"/>
      <c r="S1371" t="inlineStr">
        <is>
          <t>Thirsty for the Wet Nurse The false Luna rejects the wet nurse, but the Alpha senses that something is wrong. 🌙 ✨ Download ReelShort. Copy code 4964171 and search it. #AlphaInstinct #NannyConflict #FalseLuna #ShortDrama</t>
        </is>
      </c>
    </row>
    <row r="1372" ht="25.5" customHeight="1">
      <c r="A1372" t="inlineStr">
        <is>
          <t>7657074482648993037</t>
        </is>
      </c>
      <c r="B1372" s="3"/>
      <c r="C1372" t="inlineStr">
        <is>
          <t>astrologywiki</t>
        </is>
      </c>
      <c r="D1372" s="4">
        <v>46224</v>
      </c>
      <c r="E1372" s="3"/>
      <c r="F1372" s="2" t="str">
        <f>=HYPERLINK("https://www.tiktok.com/@astrologywiki/video/7657074482648993037", "https://www.tiktok.com/@astrologywiki/video/7657074482648993037")</f>
        <v>https://www.tiktok.com/@astrologywiki/video/7657074482648993037</v>
      </c>
      <c r="G1372">
        <v>808</v>
      </c>
      <c r="H1372">
        <v>10</v>
      </c>
      <c r="I1372">
        <v>0</v>
      </c>
      <c r="J1372">
        <v>0</v>
      </c>
      <c r="K1372">
        <v>1</v>
      </c>
      <c r="L1372" t="inlineStr">
        <is>
          <t>short-drama</t>
        </is>
      </c>
      <c r="M1372" t="inlineStr">
        <is>
          <t>complete</t>
        </is>
      </c>
      <c r="N1372"/>
      <c r="O1372" t="inlineStr">
        <is>
          <t>migration:google:c8cd1a5456ea4e3fbb47f6b61bd0130004d6638b8acfa2e0a5081da8d74c75bb</t>
        </is>
      </c>
      <c r="P1372" s="3"/>
      <c r="Q1372"/>
      <c r="R1372" t="inlineStr">
        <is>
          <t>astrologywiki</t>
        </is>
      </c>
      <c r="S1372"/>
    </row>
    <row r="1373" ht="25.5" customHeight="1">
      <c r="A1373" t="inlineStr">
        <is>
          <t>7659748708950609165</t>
        </is>
      </c>
      <c r="B1373" s="3"/>
      <c r="C1373" t="inlineStr">
        <is>
          <t>astrologywiki</t>
        </is>
      </c>
      <c r="D1373" s="4">
        <v>46231</v>
      </c>
      <c r="E1373" s="3"/>
      <c r="F1373" s="2" t="str">
        <f>=HYPERLINK("https://www.tiktok.com/@astrologywiki/video/7659748708950609165", "https://www.tiktok.com/@astrologywiki/video/7659748708950609165")</f>
        <v>https://www.tiktok.com/@astrologywiki/video/7659748708950609165</v>
      </c>
      <c r="G1373">
        <v>475</v>
      </c>
      <c r="H1373">
        <v>3</v>
      </c>
      <c r="I1373">
        <v>0</v>
      </c>
      <c r="J1373">
        <v>0</v>
      </c>
      <c r="K1373">
        <v>1</v>
      </c>
      <c r="L1373" t="inlineStr">
        <is>
          <t>short-drama</t>
        </is>
      </c>
      <c r="M1373" t="inlineStr">
        <is>
          <t>complete</t>
        </is>
      </c>
      <c r="N1373"/>
      <c r="O1373" t="inlineStr">
        <is>
          <t>migration:google:c8cd1a5456ea4e3fbb47f6b61bd0130004d6638b8acfa2e0a5081da8d74c75bb</t>
        </is>
      </c>
      <c r="P1373" s="3"/>
      <c r="Q1373"/>
      <c r="R1373" t="inlineStr">
        <is>
          <t>astrologywiki</t>
        </is>
      </c>
      <c r="S1373"/>
    </row>
    <row r="1374" ht="25.5" customHeight="1">
      <c r="A1374" t="inlineStr">
        <is>
          <t>7659773834345647374</t>
        </is>
      </c>
      <c r="B1374" s="3"/>
      <c r="C1374" t="inlineStr">
        <is>
          <t>astrologywiki</t>
        </is>
      </c>
      <c r="D1374" s="4">
        <v>46227</v>
      </c>
      <c r="E1374" s="3"/>
      <c r="F1374" s="2" t="str">
        <f>=HYPERLINK("https://www.tiktok.com/@astrologywiki/video/7659773834345647374", "https://www.tiktok.com/@astrologywiki/video/7659773834345647374")</f>
        <v>https://www.tiktok.com/@astrologywiki/video/7659773834345647374</v>
      </c>
      <c r="G1374">
        <v>372</v>
      </c>
      <c r="H1374">
        <v>14</v>
      </c>
      <c r="I1374">
        <v>0</v>
      </c>
      <c r="J1374">
        <v>0</v>
      </c>
      <c r="K1374">
        <v>0</v>
      </c>
      <c r="L1374" t="inlineStr">
        <is>
          <t>short-drama</t>
        </is>
      </c>
      <c r="M1374" t="inlineStr">
        <is>
          <t>complete</t>
        </is>
      </c>
      <c r="N1374"/>
      <c r="O1374" t="inlineStr">
        <is>
          <t>migration:google:c8cd1a5456ea4e3fbb47f6b61bd0130004d6638b8acfa2e0a5081da8d74c75bb</t>
        </is>
      </c>
      <c r="P1374" s="3"/>
      <c r="Q1374"/>
      <c r="R1374" t="inlineStr">
        <is>
          <t>astrologywiki</t>
        </is>
      </c>
      <c r="S1374"/>
    </row>
    <row r="1375" ht="25.5" customHeight="1">
      <c r="A1375" t="inlineStr">
        <is>
          <t>7660401338701974798</t>
        </is>
      </c>
      <c r="B1375" s="3"/>
      <c r="C1375" t="inlineStr">
        <is>
          <t>astrologywiki</t>
        </is>
      </c>
      <c r="D1375" s="4">
        <v>46237</v>
      </c>
      <c r="E1375" s="3"/>
      <c r="F1375" s="2" t="str">
        <f>=HYPERLINK("https://www.tiktok.com/@astrologywiki/video/7660401338701974798", "https://www.tiktok.com/@astrologywiki/video/7660401338701974798")</f>
        <v>https://www.tiktok.com/@astrologywiki/video/7660401338701974798</v>
      </c>
      <c r="G1375">
        <v>353</v>
      </c>
      <c r="H1375">
        <v>19</v>
      </c>
      <c r="I1375">
        <v>1</v>
      </c>
      <c r="J1375">
        <v>4</v>
      </c>
      <c r="K1375">
        <v>0</v>
      </c>
      <c r="L1375" t="inlineStr">
        <is>
          <t>short-drama</t>
        </is>
      </c>
      <c r="M1375" t="inlineStr">
        <is>
          <t>complete</t>
        </is>
      </c>
      <c r="N1375"/>
      <c r="O1375" t="inlineStr">
        <is>
          <t>migration:google:c8cd1a5456ea4e3fbb47f6b61bd0130004d6638b8acfa2e0a5081da8d74c75bb</t>
        </is>
      </c>
      <c r="P1375" s="3"/>
      <c r="Q1375"/>
      <c r="R1375" t="inlineStr">
        <is>
          <t>astrologywiki</t>
        </is>
      </c>
      <c r="S1375"/>
    </row>
    <row r="1376" ht="25.5" customHeight="1">
      <c r="A1376" t="inlineStr">
        <is>
          <t>7660473423038041358</t>
        </is>
      </c>
      <c r="B1376" s="3"/>
      <c r="C1376" t="inlineStr">
        <is>
          <t>astrologywiki</t>
        </is>
      </c>
      <c r="D1376" s="4">
        <v>46240</v>
      </c>
      <c r="E1376" s="3"/>
      <c r="F1376" s="2" t="str">
        <f>=HYPERLINK("https://www.tiktok.com/@astrologywiki/video/7660473423038041358", "https://www.tiktok.com/@astrologywiki/video/7660473423038041358")</f>
        <v>https://www.tiktok.com/@astrologywiki/video/7660473423038041358</v>
      </c>
      <c r="G1376">
        <v>312</v>
      </c>
      <c r="H1376">
        <v>6</v>
      </c>
      <c r="I1376">
        <v>1</v>
      </c>
      <c r="J1376">
        <v>1</v>
      </c>
      <c r="K1376">
        <v>0</v>
      </c>
      <c r="L1376" t="inlineStr">
        <is>
          <t>short-drama</t>
        </is>
      </c>
      <c r="M1376" t="inlineStr">
        <is>
          <t>complete</t>
        </is>
      </c>
      <c r="N1376"/>
      <c r="O1376" t="inlineStr">
        <is>
          <t>migration:google:c8cd1a5456ea4e3fbb47f6b61bd0130004d6638b8acfa2e0a5081da8d74c75bb</t>
        </is>
      </c>
      <c r="P1376" s="3"/>
      <c r="Q1376"/>
      <c r="R1376" t="inlineStr">
        <is>
          <t>astrologywiki</t>
        </is>
      </c>
      <c r="S1376"/>
    </row>
    <row r="1377" ht="25.5" customHeight="1">
      <c r="A1377" t="inlineStr">
        <is>
          <t>7660826807507094798</t>
        </is>
      </c>
      <c r="B1377" s="3"/>
      <c r="C1377" t="inlineStr">
        <is>
          <t>astrologywiki</t>
        </is>
      </c>
      <c r="D1377" s="4">
        <v>46240</v>
      </c>
      <c r="E1377" s="3"/>
      <c r="F1377" s="2" t="str">
        <f>=HYPERLINK("https://www.tiktok.com/@astrologywiki/video/7660826807507094798", "https://www.tiktok.com/@astrologywiki/video/7660826807507094798")</f>
        <v>https://www.tiktok.com/@astrologywiki/video/7660826807507094798</v>
      </c>
      <c r="G1377">
        <v>163</v>
      </c>
      <c r="H1377">
        <v>8</v>
      </c>
      <c r="I1377">
        <v>0</v>
      </c>
      <c r="J1377">
        <v>1</v>
      </c>
      <c r="K1377">
        <v>0</v>
      </c>
      <c r="L1377" t="inlineStr">
        <is>
          <t>short-drama</t>
        </is>
      </c>
      <c r="M1377" t="inlineStr">
        <is>
          <t>complete</t>
        </is>
      </c>
      <c r="N1377"/>
      <c r="O1377" t="inlineStr">
        <is>
          <t>migration:google:c8cd1a5456ea4e3fbb47f6b61bd0130004d6638b8acfa2e0a5081da8d74c75bb</t>
        </is>
      </c>
      <c r="P1377" s="3"/>
      <c r="Q1377"/>
      <c r="R1377" t="inlineStr">
        <is>
          <t>astrologywiki</t>
        </is>
      </c>
      <c r="S1377"/>
    </row>
    <row r="1378" ht="25.5" customHeight="1">
      <c r="A1378" t="inlineStr">
        <is>
          <t>7662239701184597261</t>
        </is>
      </c>
      <c r="B1378" s="3"/>
      <c r="C1378" t="inlineStr">
        <is>
          <t>miraaastrology</t>
        </is>
      </c>
      <c r="D1378" s="4">
        <v>46224</v>
      </c>
      <c r="E1378" s="3"/>
      <c r="F1378" s="2" t="str">
        <f>=HYPERLINK("https://www.tiktok.com/@miraaastrology/video/7662239701184597261", "https://www.tiktok.com/@miraaastrology/video/7662239701184597261")</f>
        <v>https://www.tiktok.com/@miraaastrology/video/7662239701184597261</v>
      </c>
      <c r="G1378">
        <v>437</v>
      </c>
      <c r="H1378">
        <v>28</v>
      </c>
      <c r="I1378">
        <v>0</v>
      </c>
      <c r="J1378">
        <v>1</v>
      </c>
      <c r="K1378">
        <v>0</v>
      </c>
      <c r="L1378" t="inlineStr">
        <is>
          <t>short-drama</t>
        </is>
      </c>
      <c r="M1378" t="inlineStr">
        <is>
          <t>complete</t>
        </is>
      </c>
      <c r="N1378"/>
      <c r="O1378" t="inlineStr">
        <is>
          <t>migration:google:c8cd1a5456ea4e3fbb47f6b61bd0130004d6638b8acfa2e0a5081da8d74c75bb</t>
        </is>
      </c>
      <c r="P1378" s="3"/>
      <c r="Q1378"/>
      <c r="R1378" t="inlineStr">
        <is>
          <t>miraaastrology</t>
        </is>
      </c>
      <c r="S1378"/>
    </row>
    <row r="1379" ht="25.5" customHeight="1">
      <c r="A1379" t="inlineStr">
        <is>
          <t>7662283840634866957</t>
        </is>
      </c>
      <c r="B1379" s="3"/>
      <c r="C1379" t="inlineStr">
        <is>
          <t>astrologywiki</t>
        </is>
      </c>
      <c r="D1379" s="4">
        <v>46240</v>
      </c>
      <c r="E1379" s="3"/>
      <c r="F1379" s="2" t="str">
        <f>=HYPERLINK("https://www.tiktok.com/@astrologywiki/video/7662283840634866957", "https://www.tiktok.com/@astrologywiki/video/7662283840634866957")</f>
        <v>https://www.tiktok.com/@astrologywiki/video/7662283840634866957</v>
      </c>
      <c r="G1379">
        <v>150</v>
      </c>
      <c r="H1379">
        <v>1</v>
      </c>
      <c r="I1379">
        <v>0</v>
      </c>
      <c r="J1379">
        <v>0</v>
      </c>
      <c r="K1379">
        <v>0</v>
      </c>
      <c r="L1379" t="inlineStr">
        <is>
          <t>short-drama</t>
        </is>
      </c>
      <c r="M1379" t="inlineStr">
        <is>
          <t>complete</t>
        </is>
      </c>
      <c r="N1379"/>
      <c r="O1379" t="inlineStr">
        <is>
          <t>migration:google:c8cd1a5456ea4e3fbb47f6b61bd0130004d6638b8acfa2e0a5081da8d74c75bb</t>
        </is>
      </c>
      <c r="P1379" s="3"/>
      <c r="Q1379"/>
      <c r="R1379" t="inlineStr">
        <is>
          <t>astrologywiki</t>
        </is>
      </c>
      <c r="S1379"/>
    </row>
    <row r="1380" ht="25.5" customHeight="1">
      <c r="A1380" t="inlineStr">
        <is>
          <t>7663039564482710798</t>
        </is>
      </c>
      <c r="B1380" s="3"/>
      <c r="C1380" t="inlineStr">
        <is>
          <t>astrologywiki</t>
        </is>
      </c>
      <c r="D1380" s="4">
        <v>46240</v>
      </c>
      <c r="E1380" s="3"/>
      <c r="F1380" s="2" t="str">
        <f>=HYPERLINK("https://www.tiktok.com/@astrologywiki/video/7663039564482710798", "https://www.tiktok.com/@astrologywiki/video/7663039564482710798")</f>
        <v>https://www.tiktok.com/@astrologywiki/video/7663039564482710798</v>
      </c>
      <c r="G1380">
        <v>353</v>
      </c>
      <c r="H1380">
        <v>8</v>
      </c>
      <c r="I1380">
        <v>1</v>
      </c>
      <c r="J1380">
        <v>1</v>
      </c>
      <c r="K1380">
        <v>0</v>
      </c>
      <c r="L1380" t="inlineStr">
        <is>
          <t>short-drama</t>
        </is>
      </c>
      <c r="M1380" t="inlineStr">
        <is>
          <t>complete</t>
        </is>
      </c>
      <c r="N1380"/>
      <c r="O1380" t="inlineStr">
        <is>
          <t>migration:google:c8cd1a5456ea4e3fbb47f6b61bd0130004d6638b8acfa2e0a5081da8d74c75bb</t>
        </is>
      </c>
      <c r="P1380" s="3"/>
      <c r="Q1380"/>
      <c r="R1380" t="inlineStr">
        <is>
          <t>astrologywiki</t>
        </is>
      </c>
      <c r="S1380"/>
    </row>
    <row r="1381" ht="25.5" customHeight="1">
      <c r="A1381" t="inlineStr">
        <is>
          <t>7663410404512566542</t>
        </is>
      </c>
      <c r="B1381" s="3"/>
      <c r="C1381" t="inlineStr">
        <is>
          <t>miraaastrology</t>
        </is>
      </c>
      <c r="D1381" s="4">
        <v>46237</v>
      </c>
      <c r="E1381" s="3"/>
      <c r="F1381" s="2" t="str">
        <f>=HYPERLINK("https://www.tiktok.com/@miraaastrology/video/7663410404512566542", "https://www.tiktok.com/@miraaastrology/video/7663410404512566542")</f>
        <v>https://www.tiktok.com/@miraaastrology/video/7663410404512566542</v>
      </c>
      <c r="G1381">
        <v>334</v>
      </c>
      <c r="H1381">
        <v>27</v>
      </c>
      <c r="I1381">
        <v>6</v>
      </c>
      <c r="J1381">
        <v>4</v>
      </c>
      <c r="K1381">
        <v>1</v>
      </c>
      <c r="L1381" t="inlineStr">
        <is>
          <t>short-drama</t>
        </is>
      </c>
      <c r="M1381" t="inlineStr">
        <is>
          <t>complete</t>
        </is>
      </c>
      <c r="N1381"/>
      <c r="O1381" t="inlineStr">
        <is>
          <t>migration:google:c8cd1a5456ea4e3fbb47f6b61bd0130004d6638b8acfa2e0a5081da8d74c75bb</t>
        </is>
      </c>
      <c r="P1381" s="3"/>
      <c r="Q1381"/>
      <c r="R1381" t="inlineStr">
        <is>
          <t>miraaastrology</t>
        </is>
      </c>
      <c r="S1381"/>
    </row>
    <row r="1382" ht="25.5" customHeight="1">
      <c r="A1382" t="inlineStr">
        <is>
          <t>7663472486893374734</t>
        </is>
      </c>
      <c r="B1382" s="3"/>
      <c r="C1382" t="inlineStr">
        <is>
          <t>miraaastrology</t>
        </is>
      </c>
      <c r="D1382" s="4">
        <v>46238</v>
      </c>
      <c r="E1382" s="3"/>
      <c r="F1382" s="2" t="str">
        <f>=HYPERLINK("https://www.tiktok.com/@miraaastrology/video/7663472486893374734", "https://www.tiktok.com/@miraaastrology/video/7663472486893374734")</f>
        <v>https://www.tiktok.com/@miraaastrology/video/7663472486893374734</v>
      </c>
      <c r="G1382">
        <v>462</v>
      </c>
      <c r="H1382">
        <v>51</v>
      </c>
      <c r="I1382">
        <v>3</v>
      </c>
      <c r="J1382">
        <v>8</v>
      </c>
      <c r="K1382">
        <v>5</v>
      </c>
      <c r="L1382" t="inlineStr">
        <is>
          <t>short-drama</t>
        </is>
      </c>
      <c r="M1382" t="inlineStr">
        <is>
          <t>complete</t>
        </is>
      </c>
      <c r="N1382"/>
      <c r="O1382" t="inlineStr">
        <is>
          <t>migration:google:c8cd1a5456ea4e3fbb47f6b61bd0130004d6638b8acfa2e0a5081da8d74c75bb</t>
        </is>
      </c>
      <c r="P1382" s="3"/>
      <c r="Q1382"/>
      <c r="R1382" t="inlineStr">
        <is>
          <t>miraaastrology</t>
        </is>
      </c>
      <c r="S1382"/>
    </row>
    <row r="1383" ht="25.5" customHeight="1">
      <c r="A1383" t="inlineStr">
        <is>
          <t>7664501951190600973</t>
        </is>
      </c>
      <c r="B1383" s="3"/>
      <c r="C1383" t="inlineStr">
        <is>
          <t>miraaastrology</t>
        </is>
      </c>
      <c r="D1383" s="4">
        <v>46238</v>
      </c>
      <c r="E1383" s="3"/>
      <c r="F1383" s="2" t="str">
        <f>=HYPERLINK("https://www.tiktok.com/@miraaastrology/video/7664501951190600973", "https://www.tiktok.com/@miraaastrology/video/7664501951190600973")</f>
        <v>https://www.tiktok.com/@miraaastrology/video/7664501951190600973</v>
      </c>
      <c r="G1383">
        <v>1159</v>
      </c>
      <c r="H1383">
        <v>106</v>
      </c>
      <c r="I1383">
        <v>12</v>
      </c>
      <c r="J1383">
        <v>26</v>
      </c>
      <c r="K1383">
        <v>11</v>
      </c>
      <c r="L1383" t="inlineStr">
        <is>
          <t>short-drama</t>
        </is>
      </c>
      <c r="M1383" t="inlineStr">
        <is>
          <t>complete</t>
        </is>
      </c>
      <c r="N1383"/>
      <c r="O1383" t="inlineStr">
        <is>
          <t>migration:google:c8cd1a5456ea4e3fbb47f6b61bd0130004d6638b8acfa2e0a5081da8d74c75bb</t>
        </is>
      </c>
      <c r="P1383" s="3"/>
      <c r="Q1383"/>
      <c r="R1383" t="inlineStr">
        <is>
          <t>miraaastrology</t>
        </is>
      </c>
      <c r="S1383"/>
    </row>
    <row r="1384" ht="25.5" customHeight="1">
      <c r="A1384" t="inlineStr">
        <is>
          <t>7664915039442226445</t>
        </is>
      </c>
      <c r="B1384" s="3"/>
      <c r="C1384" t="inlineStr">
        <is>
          <t>miraaastrology</t>
        </is>
      </c>
      <c r="D1384" s="4">
        <v>46240</v>
      </c>
      <c r="E1384" s="3"/>
      <c r="F1384" s="2" t="str">
        <f>=HYPERLINK("https://www.tiktok.com/@miraaastrology/video/7664915039442226445", "https://www.tiktok.com/@miraaastrology/video/7664915039442226445")</f>
        <v>https://www.tiktok.com/@miraaastrology/video/7664915039442226445</v>
      </c>
      <c r="G1384">
        <v>2286</v>
      </c>
      <c r="H1384">
        <v>146</v>
      </c>
      <c r="I1384">
        <v>5</v>
      </c>
      <c r="J1384">
        <v>41</v>
      </c>
      <c r="K1384">
        <v>29</v>
      </c>
      <c r="L1384" t="inlineStr">
        <is>
          <t>short-drama</t>
        </is>
      </c>
      <c r="M1384" t="inlineStr">
        <is>
          <t>complete</t>
        </is>
      </c>
      <c r="N1384"/>
      <c r="O1384" t="inlineStr">
        <is>
          <t>migration:google:c8cd1a5456ea4e3fbb47f6b61bd0130004d6638b8acfa2e0a5081da8d74c75bb</t>
        </is>
      </c>
      <c r="P1384" s="3"/>
      <c r="Q1384"/>
      <c r="R1384" t="inlineStr">
        <is>
          <t>miraaastrology</t>
        </is>
      </c>
      <c r="S1384"/>
    </row>
    <row r="1385" ht="25.5" customHeight="1">
      <c r="A1385" t="inlineStr">
        <is>
          <t>7665176558616759566</t>
        </is>
      </c>
      <c r="B1385" s="3"/>
      <c r="C1385" t="inlineStr">
        <is>
          <t>miraaastrology</t>
        </is>
      </c>
      <c r="D1385" s="4">
        <v>46241</v>
      </c>
      <c r="E1385" s="3"/>
      <c r="F1385" s="2" t="str">
        <f>=HYPERLINK("https://www.tiktok.com/@miraaastrology/video/7665176558616759566", "https://www.tiktok.com/@miraaastrology/video/7665176558616759566")</f>
        <v>https://www.tiktok.com/@miraaastrology/video/7665176558616759566</v>
      </c>
      <c r="G1385">
        <v>3346</v>
      </c>
      <c r="H1385">
        <v>260</v>
      </c>
      <c r="I1385">
        <v>24</v>
      </c>
      <c r="J1385">
        <v>43</v>
      </c>
      <c r="K1385">
        <v>47</v>
      </c>
      <c r="L1385" t="inlineStr">
        <is>
          <t>short-drama</t>
        </is>
      </c>
      <c r="M1385" t="inlineStr">
        <is>
          <t>complete</t>
        </is>
      </c>
      <c r="N1385"/>
      <c r="O1385" t="inlineStr">
        <is>
          <t>migration:google:c8cd1a5456ea4e3fbb47f6b61bd0130004d6638b8acfa2e0a5081da8d74c75bb</t>
        </is>
      </c>
      <c r="P1385" s="3"/>
      <c r="Q1385"/>
      <c r="R1385" t="inlineStr">
        <is>
          <t>miraaastrology</t>
        </is>
      </c>
      <c r="S1385"/>
    </row>
    <row r="1386" ht="25.5" customHeight="1">
      <c r="A1386" t="inlineStr">
        <is>
          <t>7665328458356149518</t>
        </is>
      </c>
      <c r="B1386" s="3"/>
      <c r="C1386" t="inlineStr">
        <is>
          <t>miraaastrology</t>
        </is>
      </c>
      <c r="D1386" s="4">
        <v>46241</v>
      </c>
      <c r="E1386" s="3"/>
      <c r="F1386" s="2" t="str">
        <f>=HYPERLINK("https://www.tiktok.com/@miraaastrology/video/7665328458356149518", "https://www.tiktok.com/@miraaastrology/video/7665328458356149518")</f>
        <v>https://www.tiktok.com/@miraaastrology/video/7665328458356149518</v>
      </c>
      <c r="G1386">
        <v>609</v>
      </c>
      <c r="H1386">
        <v>54</v>
      </c>
      <c r="I1386">
        <v>3</v>
      </c>
      <c r="J1386">
        <v>10</v>
      </c>
      <c r="K1386">
        <v>1</v>
      </c>
      <c r="L1386" t="inlineStr">
        <is>
          <t>short-drama</t>
        </is>
      </c>
      <c r="M1386" t="inlineStr">
        <is>
          <t>complete</t>
        </is>
      </c>
      <c r="N1386"/>
      <c r="O1386" t="inlineStr">
        <is>
          <t>migration:google:c8cd1a5456ea4e3fbb47f6b61bd0130004d6638b8acfa2e0a5081da8d74c75bb</t>
        </is>
      </c>
      <c r="P1386" s="3"/>
      <c r="Q1386"/>
      <c r="R1386" t="inlineStr">
        <is>
          <t>miraaastrology</t>
        </is>
      </c>
      <c r="S1386"/>
    </row>
    <row r="1387" ht="25.5" customHeight="1">
      <c r="A1387" t="inlineStr">
        <is>
          <t>7665662953739324686</t>
        </is>
      </c>
      <c r="B1387" s="3"/>
      <c r="C1387" t="inlineStr">
        <is>
          <t>miraaastrology</t>
        </is>
      </c>
      <c r="D1387" s="4">
        <v>46245</v>
      </c>
      <c r="E1387" s="3"/>
      <c r="F1387" s="2" t="str">
        <f>=HYPERLINK("https://www.tiktok.com/@miraaastrology/video/7665662953739324686", "https://www.tiktok.com/@miraaastrology/video/7665662953739324686")</f>
        <v>https://www.tiktok.com/@miraaastrology/video/7665662953739324686</v>
      </c>
      <c r="G1387">
        <v>988</v>
      </c>
      <c r="H1387">
        <v>79</v>
      </c>
      <c r="I1387">
        <v>3</v>
      </c>
      <c r="J1387">
        <v>16</v>
      </c>
      <c r="K1387">
        <v>8</v>
      </c>
      <c r="L1387" t="inlineStr">
        <is>
          <t>short-drama</t>
        </is>
      </c>
      <c r="M1387" t="inlineStr">
        <is>
          <t>complete</t>
        </is>
      </c>
      <c r="N1387"/>
      <c r="O1387" t="inlineStr">
        <is>
          <t>migration:google:c8cd1a5456ea4e3fbb47f6b61bd0130004d6638b8acfa2e0a5081da8d74c75bb</t>
        </is>
      </c>
      <c r="P1387" s="3"/>
      <c r="Q1387"/>
      <c r="R1387" t="inlineStr">
        <is>
          <t>miraaastrology</t>
        </is>
      </c>
      <c r="S1387"/>
    </row>
    <row r="1388" ht="25.5" customHeight="1">
      <c r="A1388" t="inlineStr">
        <is>
          <t>7666041301833403662</t>
        </is>
      </c>
      <c r="B1388" s="3"/>
      <c r="C1388" t="inlineStr">
        <is>
          <t>miraaastrology</t>
        </is>
      </c>
      <c r="D1388" s="4">
        <v>46245</v>
      </c>
      <c r="E1388" s="3"/>
      <c r="F1388" s="2" t="str">
        <f>=HYPERLINK("https://www.tiktok.com/@miraaastrology/video/7666041301833403662", "https://www.tiktok.com/@miraaastrology/video/7666041301833403662")</f>
        <v>https://www.tiktok.com/@miraaastrology/video/7666041301833403662</v>
      </c>
      <c r="G1388">
        <v>288</v>
      </c>
      <c r="H1388">
        <v>25</v>
      </c>
      <c r="I1388">
        <v>1</v>
      </c>
      <c r="J1388">
        <v>5</v>
      </c>
      <c r="K1388">
        <v>1</v>
      </c>
      <c r="L1388" t="inlineStr">
        <is>
          <t>short-drama</t>
        </is>
      </c>
      <c r="M1388" t="inlineStr">
        <is>
          <t>complete</t>
        </is>
      </c>
      <c r="N1388"/>
      <c r="O1388" t="inlineStr">
        <is>
          <t>migration:google:c8cd1a5456ea4e3fbb47f6b61bd0130004d6638b8acfa2e0a5081da8d74c75bb</t>
        </is>
      </c>
      <c r="P1388" s="3"/>
      <c r="Q1388"/>
      <c r="R1388" t="inlineStr">
        <is>
          <t>miraaastrology</t>
        </is>
      </c>
      <c r="S1388"/>
    </row>
    <row r="1389" ht="25.5" customHeight="1">
      <c r="A1389" t="inlineStr">
        <is>
          <t>7667476837844454669</t>
        </is>
      </c>
      <c r="B1389" s="3"/>
      <c r="C1389" t="inlineStr">
        <is>
          <t>miraaastrology</t>
        </is>
      </c>
      <c r="D1389" s="4">
        <v>46247</v>
      </c>
      <c r="E1389" s="3"/>
      <c r="F1389" s="2" t="str">
        <f>=HYPERLINK("https://www.tiktok.com/@miraaastrology/video/7667476837844454669", "https://www.tiktok.com/@miraaastrology/video/7667476837844454669")</f>
        <v>https://www.tiktok.com/@miraaastrology/video/7667476837844454669</v>
      </c>
      <c r="G1389">
        <v>825</v>
      </c>
      <c r="H1389">
        <v>82</v>
      </c>
      <c r="I1389">
        <v>3</v>
      </c>
      <c r="J1389">
        <v>17</v>
      </c>
      <c r="K1389">
        <v>6</v>
      </c>
      <c r="L1389" t="inlineStr">
        <is>
          <t>short-drama</t>
        </is>
      </c>
      <c r="M1389" t="inlineStr">
        <is>
          <t>complete</t>
        </is>
      </c>
      <c r="N1389"/>
      <c r="O1389" t="inlineStr">
        <is>
          <t>migration:google:c8cd1a5456ea4e3fbb47f6b61bd0130004d6638b8acfa2e0a5081da8d74c75bb</t>
        </is>
      </c>
      <c r="P1389" s="3"/>
      <c r="Q1389"/>
      <c r="R1389" t="inlineStr">
        <is>
          <t>miraaastrology</t>
        </is>
      </c>
      <c r="S1389"/>
    </row>
    <row r="1390" ht="25.5" customHeight="1">
      <c r="A1390" t="inlineStr">
        <is>
          <t>7667514308733013262</t>
        </is>
      </c>
      <c r="B1390" s="3"/>
      <c r="C1390" t="inlineStr">
        <is>
          <t>miraaastrology</t>
        </is>
      </c>
      <c r="D1390" s="4">
        <v>46247</v>
      </c>
      <c r="E1390" s="3"/>
      <c r="F1390" s="2" t="str">
        <f>=HYPERLINK("https://www.tiktok.com/@miraaastrology/video/7667514308733013262", "https://www.tiktok.com/@miraaastrology/video/7667514308733013262")</f>
        <v>https://www.tiktok.com/@miraaastrology/video/7667514308733013262</v>
      </c>
      <c r="G1390">
        <v>2632</v>
      </c>
      <c r="H1390">
        <v>177</v>
      </c>
      <c r="I1390">
        <v>2</v>
      </c>
      <c r="J1390">
        <v>61</v>
      </c>
      <c r="K1390">
        <v>41</v>
      </c>
      <c r="L1390" t="inlineStr">
        <is>
          <t>short-drama</t>
        </is>
      </c>
      <c r="M1390" t="inlineStr">
        <is>
          <t>complete</t>
        </is>
      </c>
      <c r="N1390"/>
      <c r="O1390" t="inlineStr">
        <is>
          <t>migration:google:c8cd1a5456ea4e3fbb47f6b61bd0130004d6638b8acfa2e0a5081da8d74c75bb</t>
        </is>
      </c>
      <c r="P1390" s="3"/>
      <c r="Q1390"/>
      <c r="R1390" t="inlineStr">
        <is>
          <t>miraaastrology</t>
        </is>
      </c>
      <c r="S1390"/>
    </row>
    <row r="1391" ht="25.5" customHeight="1">
      <c r="A1391" t="inlineStr">
        <is>
          <t>7669746820528082190</t>
        </is>
      </c>
      <c r="B1391" s="3"/>
      <c r="C1391" t="inlineStr">
        <is>
          <t>miraaastrology</t>
        </is>
      </c>
      <c r="D1391" s="4">
        <v>46247</v>
      </c>
      <c r="E1391" s="3"/>
      <c r="F1391" s="2" t="str">
        <f>=HYPERLINK("https://www.tiktok.com/@miraaastrology/video/7669746820528082190", "https://www.tiktok.com/@miraaastrology/video/7669746820528082190")</f>
        <v>https://www.tiktok.com/@miraaastrology/video/7669746820528082190</v>
      </c>
      <c r="G1391">
        <v>844</v>
      </c>
      <c r="H1391">
        <v>25</v>
      </c>
      <c r="I1391">
        <v>5</v>
      </c>
      <c r="J1391">
        <v>8</v>
      </c>
      <c r="K1391">
        <v>9</v>
      </c>
      <c r="L1391" t="inlineStr">
        <is>
          <t>short-drama</t>
        </is>
      </c>
      <c r="M1391" t="inlineStr">
        <is>
          <t>complete</t>
        </is>
      </c>
      <c r="N1391"/>
      <c r="O1391" t="inlineStr">
        <is>
          <t>migration:google:c8cd1a5456ea4e3fbb47f6b61bd0130004d6638b8acfa2e0a5081da8d74c75bb</t>
        </is>
      </c>
      <c r="P1391" s="3"/>
      <c r="Q1391"/>
      <c r="R1391" t="inlineStr">
        <is>
          <t>miraaastrology</t>
        </is>
      </c>
      <c r="S1391"/>
    </row>
    <row r="1392" ht="25.5" customHeight="1">
      <c r="A1392" t="inlineStr">
        <is>
          <t>7670017236546997518</t>
        </is>
      </c>
      <c r="B1392" s="3"/>
      <c r="C1392" t="inlineStr">
        <is>
          <t>miraaastrology</t>
        </is>
      </c>
      <c r="D1392" s="4">
        <v>46247</v>
      </c>
      <c r="E1392" s="3"/>
      <c r="F1392" s="2" t="str">
        <f>=HYPERLINK("https://www.tiktok.com/@miraaastrology/video/7670017236546997518", "https://www.tiktok.com/@miraaastrology/video/7670017236546997518")</f>
        <v>https://www.tiktok.com/@miraaastrology/video/7670017236546997518</v>
      </c>
      <c r="G1392">
        <v>430</v>
      </c>
      <c r="H1392">
        <v>48</v>
      </c>
      <c r="I1392">
        <v>1</v>
      </c>
      <c r="J1392">
        <v>7</v>
      </c>
      <c r="K1392">
        <v>1</v>
      </c>
      <c r="L1392" t="inlineStr">
        <is>
          <t>short-drama</t>
        </is>
      </c>
      <c r="M1392" t="inlineStr">
        <is>
          <t>complete</t>
        </is>
      </c>
      <c r="N1392"/>
      <c r="O1392" t="inlineStr">
        <is>
          <t>migration:google:c8cd1a5456ea4e3fbb47f6b61bd0130004d6638b8acfa2e0a5081da8d74c75bb</t>
        </is>
      </c>
      <c r="P1392" s="3"/>
      <c r="Q1392"/>
      <c r="R1392" t="inlineStr">
        <is>
          <t>miraaastrology</t>
        </is>
      </c>
      <c r="S1392"/>
    </row>
    <row r="1393" ht="25.5" customHeight="1">
      <c r="A1393" t="inlineStr">
        <is>
          <t>7670079907791179022</t>
        </is>
      </c>
      <c r="B1393" s="3"/>
      <c r="C1393" t="inlineStr">
        <is>
          <t>miraaastrology</t>
        </is>
      </c>
      <c r="D1393" s="4">
        <v>46247</v>
      </c>
      <c r="E1393" s="3"/>
      <c r="F1393" s="2" t="str">
        <f>=HYPERLINK("https://www.tiktok.com/@miraaastrology/video/7670079907791179022", "https://www.tiktok.com/@miraaastrology/video/7670079907791179022")</f>
        <v>https://www.tiktok.com/@miraaastrology/video/7670079907791179022</v>
      </c>
      <c r="G1393">
        <v>418</v>
      </c>
      <c r="H1393">
        <v>17</v>
      </c>
      <c r="I1393">
        <v>1</v>
      </c>
      <c r="J1393">
        <v>4</v>
      </c>
      <c r="K1393">
        <v>5</v>
      </c>
      <c r="L1393" t="inlineStr">
        <is>
          <t>short-drama</t>
        </is>
      </c>
      <c r="M1393" t="inlineStr">
        <is>
          <t>complete</t>
        </is>
      </c>
      <c r="N1393"/>
      <c r="O1393" t="inlineStr">
        <is>
          <t>migration:google:c8cd1a5456ea4e3fbb47f6b61bd0130004d6638b8acfa2e0a5081da8d74c75bb</t>
        </is>
      </c>
      <c r="P1393" s="3"/>
      <c r="Q1393"/>
      <c r="R1393" t="inlineStr">
        <is>
          <t>miraaastrology</t>
        </is>
      </c>
      <c r="S1393"/>
    </row>
    <row r="1394" ht="25.5" customHeight="1">
      <c r="A1394" t="inlineStr">
        <is>
          <t>7670764739978398989</t>
        </is>
      </c>
      <c r="B1394" s="3"/>
      <c r="C1394" t="inlineStr">
        <is>
          <t>miraaastrology</t>
        </is>
      </c>
      <c r="D1394" s="4">
        <v>46251</v>
      </c>
      <c r="E1394" s="3"/>
      <c r="F1394" s="2" t="str">
        <f>=HYPERLINK("https://www.tiktok.com/@miraaastrology/video/7670764739978398989", "https://www.tiktok.com/@miraaastrology/video/7670764739978398989")</f>
        <v>https://www.tiktok.com/@miraaastrology/video/7670764739978398989</v>
      </c>
      <c r="G1394">
        <v>531</v>
      </c>
      <c r="H1394">
        <v>44</v>
      </c>
      <c r="I1394">
        <v>3</v>
      </c>
      <c r="J1394">
        <v>5</v>
      </c>
      <c r="K1394">
        <v>3</v>
      </c>
      <c r="L1394" t="inlineStr">
        <is>
          <t>short-drama</t>
        </is>
      </c>
      <c r="M1394" t="inlineStr">
        <is>
          <t>complete</t>
        </is>
      </c>
      <c r="N1394"/>
      <c r="O1394" t="inlineStr">
        <is>
          <t>migration:google:c8cd1a5456ea4e3fbb47f6b61bd0130004d6638b8acfa2e0a5081da8d74c75bb</t>
        </is>
      </c>
      <c r="P1394" s="3"/>
      <c r="Q1394"/>
      <c r="R1394" t="inlineStr">
        <is>
          <t>miraaastrology</t>
        </is>
      </c>
      <c r="S1394"/>
    </row>
    <row r="1395" ht="25.5" customHeight="1">
      <c r="A1395" t="inlineStr">
        <is>
          <t>7671142283831495950</t>
        </is>
      </c>
      <c r="B1395" s="3"/>
      <c r="C1395" t="inlineStr">
        <is>
          <t>miraaastrology</t>
        </is>
      </c>
      <c r="D1395" s="4">
        <v>46251</v>
      </c>
      <c r="E1395" s="3"/>
      <c r="F1395" s="2" t="str">
        <f>=HYPERLINK("https://www.tiktok.com/@miraaastrology/video/7671142283831495950", "https://www.tiktok.com/@miraaastrology/video/7671142283831495950")</f>
        <v>https://www.tiktok.com/@miraaastrology/video/7671142283831495950</v>
      </c>
      <c r="G1395">
        <v>658</v>
      </c>
      <c r="H1395">
        <v>21</v>
      </c>
      <c r="I1395">
        <v>2</v>
      </c>
      <c r="J1395">
        <v>5</v>
      </c>
      <c r="K1395">
        <v>2</v>
      </c>
      <c r="L1395" t="inlineStr">
        <is>
          <t>short-drama</t>
        </is>
      </c>
      <c r="M1395" t="inlineStr">
        <is>
          <t>complete</t>
        </is>
      </c>
      <c r="N1395"/>
      <c r="O1395" t="inlineStr">
        <is>
          <t>migration:google:c8cd1a5456ea4e3fbb47f6b61bd0130004d6638b8acfa2e0a5081da8d74c75bb</t>
        </is>
      </c>
      <c r="P1395" s="3"/>
      <c r="Q1395"/>
      <c r="R1395" t="inlineStr">
        <is>
          <t>miraaastrology</t>
        </is>
      </c>
      <c r="S1395"/>
    </row>
    <row r="1396" ht="25.5" customHeight="1">
      <c r="A1396" t="inlineStr">
        <is>
          <t>7671207850223357197</t>
        </is>
      </c>
      <c r="B1396" s="3"/>
      <c r="C1396" t="inlineStr">
        <is>
          <t>miraaastrology</t>
        </is>
      </c>
      <c r="D1396" s="4">
        <v>46253</v>
      </c>
      <c r="E1396" s="3"/>
      <c r="F1396" s="2" t="str">
        <f>=HYPERLINK("https://www.tiktok.com/@miraaastrology/video/7671207850223357197", "https://www.tiktok.com/@miraaastrology/video/7671207850223357197")</f>
        <v>https://www.tiktok.com/@miraaastrology/video/7671207850223357197</v>
      </c>
      <c r="G1396">
        <v>2225</v>
      </c>
      <c r="H1396">
        <v>135</v>
      </c>
      <c r="I1396">
        <v>6</v>
      </c>
      <c r="J1396">
        <v>35</v>
      </c>
      <c r="K1396">
        <v>11</v>
      </c>
      <c r="L1396" t="inlineStr">
        <is>
          <t>short-drama</t>
        </is>
      </c>
      <c r="M1396" t="inlineStr">
        <is>
          <t>complete</t>
        </is>
      </c>
      <c r="N1396"/>
      <c r="O1396" t="inlineStr">
        <is>
          <t>migration:google:c8cd1a5456ea4e3fbb47f6b61bd0130004d6638b8acfa2e0a5081da8d74c75bb</t>
        </is>
      </c>
      <c r="P1396" s="3"/>
      <c r="Q1396"/>
      <c r="R1396" t="inlineStr">
        <is>
          <t>miraaastrology</t>
        </is>
      </c>
      <c r="S1396"/>
    </row>
    <row r="1397" ht="25.5" customHeight="1">
      <c r="A1397" t="inlineStr">
        <is>
          <t>7672723696498265357</t>
        </is>
      </c>
      <c r="B1397" s="3"/>
      <c r="C1397" t="inlineStr">
        <is>
          <t>miraaastrology</t>
        </is>
      </c>
      <c r="D1397" s="4">
        <v>46254</v>
      </c>
      <c r="E1397" s="3"/>
      <c r="F1397" s="2" t="str">
        <f>=HYPERLINK("https://www.tiktok.com/@miraaastrology/video/7672723696498265357", "https://www.tiktok.com/@miraaastrology/video/7672723696498265357")</f>
        <v>https://www.tiktok.com/@miraaastrology/video/7672723696498265357</v>
      </c>
      <c r="G1397">
        <v>613</v>
      </c>
      <c r="H1397">
        <v>39</v>
      </c>
      <c r="I1397">
        <v>2</v>
      </c>
      <c r="J1397">
        <v>7</v>
      </c>
      <c r="K1397">
        <v>4</v>
      </c>
      <c r="L1397" t="inlineStr">
        <is>
          <t>short-drama</t>
        </is>
      </c>
      <c r="M1397" t="inlineStr">
        <is>
          <t>complete</t>
        </is>
      </c>
      <c r="N1397"/>
      <c r="O1397" t="inlineStr">
        <is>
          <t>migration:google:c8cd1a5456ea4e3fbb47f6b61bd0130004d6638b8acfa2e0a5081da8d74c75bb</t>
        </is>
      </c>
      <c r="P1397" s="3"/>
      <c r="Q1397"/>
      <c r="R1397" t="inlineStr">
        <is>
          <t>miraaastrology</t>
        </is>
      </c>
      <c r="S1397"/>
    </row>
    <row r="1398" ht="25.5" customHeight="1">
      <c r="A1398" t="inlineStr">
        <is>
          <t>7672723824974073101</t>
        </is>
      </c>
      <c r="B1398" s="3"/>
      <c r="C1398" t="inlineStr">
        <is>
          <t>miraaastrology</t>
        </is>
      </c>
      <c r="D1398" s="4">
        <v>46253</v>
      </c>
      <c r="E1398" s="3"/>
      <c r="F1398" s="2" t="str">
        <f>=HYPERLINK("https://www.tiktok.com/@miraaastrology/video/7672723824974073101", "https://www.tiktok.com/@miraaastrology/video/7672723824974073101")</f>
        <v>https://www.tiktok.com/@miraaastrology/video/7672723824974073101</v>
      </c>
      <c r="G1398">
        <v>1059</v>
      </c>
      <c r="H1398">
        <v>28</v>
      </c>
      <c r="I1398">
        <v>4</v>
      </c>
      <c r="J1398">
        <v>8</v>
      </c>
      <c r="K1398">
        <v>1</v>
      </c>
      <c r="L1398" t="inlineStr">
        <is>
          <t>short-drama</t>
        </is>
      </c>
      <c r="M1398" t="inlineStr">
        <is>
          <t>complete</t>
        </is>
      </c>
      <c r="N1398"/>
      <c r="O1398" t="inlineStr">
        <is>
          <t>migration:google:c8cd1a5456ea4e3fbb47f6b61bd0130004d6638b8acfa2e0a5081da8d74c75bb</t>
        </is>
      </c>
      <c r="P1398" s="3"/>
      <c r="Q1398"/>
      <c r="R1398" t="inlineStr">
        <is>
          <t>miraaastrology</t>
        </is>
      </c>
      <c r="S1398"/>
    </row>
    <row r="1399" ht="25.5" customHeight="1">
      <c r="A1399" t="inlineStr">
        <is>
          <t>7673357393639705870</t>
        </is>
      </c>
      <c r="B1399" s="3"/>
      <c r="C1399" t="inlineStr">
        <is>
          <t>miraaastrology</t>
        </is>
      </c>
      <c r="D1399" s="4">
        <v>46254</v>
      </c>
      <c r="E1399" s="3"/>
      <c r="F1399" s="2" t="str">
        <f>=HYPERLINK("https://www.tiktok.com/@miraaastrology/video/7673357393639705870", "https://www.tiktok.com/@miraaastrology/video/7673357393639705870")</f>
        <v>https://www.tiktok.com/@miraaastrology/video/7673357393639705870</v>
      </c>
      <c r="G1399">
        <v>970</v>
      </c>
      <c r="H1399">
        <v>57</v>
      </c>
      <c r="I1399">
        <v>3</v>
      </c>
      <c r="J1399">
        <v>21</v>
      </c>
      <c r="K1399">
        <v>8</v>
      </c>
      <c r="L1399" t="inlineStr">
        <is>
          <t>short-drama</t>
        </is>
      </c>
      <c r="M1399" t="inlineStr">
        <is>
          <t>complete</t>
        </is>
      </c>
      <c r="N1399"/>
      <c r="O1399" t="inlineStr">
        <is>
          <t>migration:google:c8cd1a5456ea4e3fbb47f6b61bd0130004d6638b8acfa2e0a5081da8d74c75bb</t>
        </is>
      </c>
      <c r="P1399" s="3"/>
      <c r="Q1399"/>
      <c r="R1399" t="inlineStr">
        <is>
          <t>miraaastrology</t>
        </is>
      </c>
      <c r="S1399"/>
    </row>
    <row r="1400" ht="25.5" customHeight="1">
      <c r="A1400" t="inlineStr">
        <is>
          <t>7673729920412945677</t>
        </is>
      </c>
      <c r="B1400" s="3"/>
      <c r="C1400" t="inlineStr">
        <is>
          <t>miraaastrology</t>
        </is>
      </c>
      <c r="D1400" s="4">
        <v>46255</v>
      </c>
      <c r="E1400" s="3"/>
      <c r="F1400" s="2" t="str">
        <f>=HYPERLINK("https://www.tiktok.com/@miraaastrology/video/7673729920412945677", "https://www.tiktok.com/@miraaastrology/video/7673729920412945677")</f>
        <v>https://www.tiktok.com/@miraaastrology/video/7673729920412945677</v>
      </c>
      <c r="G1400">
        <v>525</v>
      </c>
      <c r="H1400">
        <v>36</v>
      </c>
      <c r="I1400">
        <v>1</v>
      </c>
      <c r="J1400">
        <v>9</v>
      </c>
      <c r="K1400">
        <v>2</v>
      </c>
      <c r="L1400" t="inlineStr">
        <is>
          <t>short-drama</t>
        </is>
      </c>
      <c r="M1400" t="inlineStr">
        <is>
          <t>complete</t>
        </is>
      </c>
      <c r="N1400"/>
      <c r="O1400" t="inlineStr">
        <is>
          <t>migration:google:c8cd1a5456ea4e3fbb47f6b61bd0130004d6638b8acfa2e0a5081da8d74c75bb</t>
        </is>
      </c>
      <c r="P1400" s="3"/>
      <c r="Q1400"/>
      <c r="R1400" t="inlineStr">
        <is>
          <t>miraaastrology</t>
        </is>
      </c>
      <c r="S1400"/>
    </row>
    <row r="1401" ht="25.5" customHeight="1">
      <c r="A1401" t="inlineStr">
        <is>
          <t>7673789452585569549</t>
        </is>
      </c>
      <c r="B1401" s="3"/>
      <c r="C1401" t="inlineStr">
        <is>
          <t>miraaastrology</t>
        </is>
      </c>
      <c r="D1401" s="4">
        <v>46255</v>
      </c>
      <c r="E1401" s="3"/>
      <c r="F1401" s="2" t="str">
        <f>=HYPERLINK("https://www.tiktok.com/@miraaastrology/video/7673789452585569549", "https://www.tiktok.com/@miraaastrology/video/7673789452585569549")</f>
        <v>https://www.tiktok.com/@miraaastrology/video/7673789452585569549</v>
      </c>
      <c r="G1401">
        <v>220</v>
      </c>
      <c r="H1401">
        <v>15</v>
      </c>
      <c r="I1401">
        <v>0</v>
      </c>
      <c r="J1401">
        <v>1</v>
      </c>
      <c r="K1401">
        <v>0</v>
      </c>
      <c r="L1401" t="inlineStr">
        <is>
          <t>short-drama</t>
        </is>
      </c>
      <c r="M1401" t="inlineStr">
        <is>
          <t>complete</t>
        </is>
      </c>
      <c r="N1401"/>
      <c r="O1401" t="inlineStr">
        <is>
          <t>migration:google:c8cd1a5456ea4e3fbb47f6b61bd0130004d6638b8acfa2e0a5081da8d74c75bb</t>
        </is>
      </c>
      <c r="P1401" s="3"/>
      <c r="Q1401"/>
      <c r="R1401" t="inlineStr">
        <is>
          <t>miraaastrology</t>
        </is>
      </c>
      <c r="S1401"/>
    </row>
    <row r="1402" ht="25.5" customHeight="1">
      <c r="A1402" t="inlineStr">
        <is>
          <t>7673791050640624909</t>
        </is>
      </c>
      <c r="B1402" s="3"/>
      <c r="C1402" t="inlineStr">
        <is>
          <t>miraaastrology</t>
        </is>
      </c>
      <c r="D1402" s="4">
        <v>46259</v>
      </c>
      <c r="E1402" s="3"/>
      <c r="F1402" s="2" t="str">
        <f>=HYPERLINK("https://www.tiktok.com/@miraaastrology/video/7673791050640624909", "https://www.tiktok.com/@miraaastrology/video/7673791050640624909")</f>
        <v>https://www.tiktok.com/@miraaastrology/video/7673791050640624909</v>
      </c>
      <c r="G1402">
        <v>485</v>
      </c>
      <c r="H1402">
        <v>42</v>
      </c>
      <c r="I1402">
        <v>1</v>
      </c>
      <c r="J1402">
        <v>3</v>
      </c>
      <c r="K1402">
        <v>2</v>
      </c>
      <c r="L1402" t="inlineStr">
        <is>
          <t>short-drama</t>
        </is>
      </c>
      <c r="M1402" t="inlineStr">
        <is>
          <t>complete</t>
        </is>
      </c>
      <c r="N1402"/>
      <c r="O1402" t="inlineStr">
        <is>
          <t>migration:google:c8cd1a5456ea4e3fbb47f6b61bd0130004d6638b8acfa2e0a5081da8d74c75bb</t>
        </is>
      </c>
      <c r="P1402" s="3"/>
      <c r="Q1402"/>
      <c r="R1402" t="inlineStr">
        <is>
          <t>miraaastrology</t>
        </is>
      </c>
      <c r="S1402"/>
    </row>
    <row r="1403" ht="25.5" customHeight="1">
      <c r="A1403" t="inlineStr">
        <is>
          <t>7673793917963341070</t>
        </is>
      </c>
      <c r="B1403" s="3"/>
      <c r="C1403" t="inlineStr">
        <is>
          <t>miraaastrology</t>
        </is>
      </c>
      <c r="D1403" s="4">
        <v>46260</v>
      </c>
      <c r="E1403" s="3"/>
      <c r="F1403" s="2" t="str">
        <f>=HYPERLINK("https://www.tiktok.com/@miraaastrology/photo/7673793917963341070", "https://www.tiktok.com/@miraaastrology/photo/7673793917963341070")</f>
        <v>https://www.tiktok.com/@miraaastrology/photo/7673793917963341070</v>
      </c>
      <c r="G1403">
        <v>261</v>
      </c>
      <c r="H1403">
        <v>9</v>
      </c>
      <c r="I1403">
        <v>0</v>
      </c>
      <c r="J1403">
        <v>1</v>
      </c>
      <c r="K1403">
        <v>1</v>
      </c>
      <c r="L1403" t="inlineStr">
        <is>
          <t>short-drama</t>
        </is>
      </c>
      <c r="M1403" t="inlineStr">
        <is>
          <t>complete</t>
        </is>
      </c>
      <c r="N1403"/>
      <c r="O1403" t="inlineStr">
        <is>
          <t>migration:google:c8cd1a5456ea4e3fbb47f6b61bd0130004d6638b8acfa2e0a5081da8d74c75bb</t>
        </is>
      </c>
      <c r="P1403" s="3"/>
      <c r="Q1403"/>
      <c r="R1403" t="inlineStr">
        <is>
          <t>miraaastrology</t>
        </is>
      </c>
      <c r="S1403"/>
    </row>
    <row r="1404" ht="25.5" customHeight="1">
      <c r="A1404" t="inlineStr">
        <is>
          <t>7674889997429853470</t>
        </is>
      </c>
      <c r="B1404" s="3"/>
      <c r="C1404" t="inlineStr">
        <is>
          <t>jolienqaq</t>
        </is>
      </c>
      <c r="D1404" s="4">
        <v>46267</v>
      </c>
      <c r="E1404" s="3"/>
      <c r="F1404" s="2" t="str">
        <f>=HYPERLINK("https://www.tiktok.com/@jolienqaq/video/7674889997429853470", "https://www.tiktok.com/@jolienqaq/video/7674889997429853470")</f>
        <v>https://www.tiktok.com/@jolienqaq/video/7674889997429853470</v>
      </c>
      <c r="G1404">
        <v>933</v>
      </c>
      <c r="H1404">
        <v>39</v>
      </c>
      <c r="I1404">
        <v>1</v>
      </c>
      <c r="J1404">
        <v>1</v>
      </c>
      <c r="K1404">
        <v>1</v>
      </c>
      <c r="L1404" t="inlineStr">
        <is>
          <t>short-drama</t>
        </is>
      </c>
      <c r="M1404" t="inlineStr">
        <is>
          <t>complete</t>
        </is>
      </c>
      <c r="N1404"/>
      <c r="O1404" t="inlineStr">
        <is>
          <t>migration:google:c8cd1a5456ea4e3fbb47f6b61bd0130004d6638b8acfa2e0a5081da8d74c75bb</t>
        </is>
      </c>
      <c r="P1404" s="3"/>
      <c r="Q1404"/>
      <c r="R1404" t="inlineStr">
        <is>
          <t>jolienqaq</t>
        </is>
      </c>
      <c r="S1404"/>
    </row>
    <row r="1405" ht="25.5" customHeight="1">
      <c r="A1405" t="inlineStr">
        <is>
          <t>7674917014472822046</t>
        </is>
      </c>
      <c r="B1405" s="3"/>
      <c r="C1405" t="inlineStr">
        <is>
          <t>jolienqaq</t>
        </is>
      </c>
      <c r="D1405" s="4">
        <v>46267</v>
      </c>
      <c r="E1405" s="3"/>
      <c r="F1405" s="2" t="str">
        <f>=HYPERLINK("https://www.tiktok.com/@jolienqaq/video/7674917014472822046", "https://www.tiktok.com/@jolienqaq/video/7674917014472822046")</f>
        <v>https://www.tiktok.com/@jolienqaq/video/7674917014472822046</v>
      </c>
      <c r="G1405">
        <v>1084</v>
      </c>
      <c r="H1405">
        <v>114</v>
      </c>
      <c r="I1405">
        <v>0</v>
      </c>
      <c r="J1405">
        <v>5</v>
      </c>
      <c r="K1405">
        <v>1</v>
      </c>
      <c r="L1405" t="inlineStr">
        <is>
          <t>short-drama</t>
        </is>
      </c>
      <c r="M1405" t="inlineStr">
        <is>
          <t>complete</t>
        </is>
      </c>
      <c r="N1405"/>
      <c r="O1405" t="inlineStr">
        <is>
          <t>migration:google:c8cd1a5456ea4e3fbb47f6b61bd0130004d6638b8acfa2e0a5081da8d74c75bb</t>
        </is>
      </c>
      <c r="P1405" s="3"/>
      <c r="Q1405"/>
      <c r="R1405" t="inlineStr">
        <is>
          <t>jolienqaq</t>
        </is>
      </c>
      <c r="S1405"/>
    </row>
    <row r="1406" ht="25.5" customHeight="1">
      <c r="A1406" t="inlineStr">
        <is>
          <t>7674952729978080525</t>
        </is>
      </c>
      <c r="B1406" s="3"/>
      <c r="C1406" t="inlineStr">
        <is>
          <t>miraaastrology</t>
        </is>
      </c>
      <c r="D1406" s="4">
        <v>46261</v>
      </c>
      <c r="E1406" s="3"/>
      <c r="F1406" s="2" t="str">
        <f>=HYPERLINK("https://www.tiktok.com/@miraaastrology/video/7674952729978080525", "https://www.tiktok.com/@miraaastrology/video/7674952729978080525")</f>
        <v>https://www.tiktok.com/@miraaastrology/video/7674952729978080525</v>
      </c>
      <c r="G1406">
        <v>406</v>
      </c>
      <c r="H1406">
        <v>21</v>
      </c>
      <c r="I1406">
        <v>2</v>
      </c>
      <c r="J1406">
        <v>4</v>
      </c>
      <c r="K1406">
        <v>0</v>
      </c>
      <c r="L1406" t="inlineStr">
        <is>
          <t>short-drama</t>
        </is>
      </c>
      <c r="M1406" t="inlineStr">
        <is>
          <t>complete</t>
        </is>
      </c>
      <c r="N1406"/>
      <c r="O1406" t="inlineStr">
        <is>
          <t>migration:google:c8cd1a5456ea4e3fbb47f6b61bd0130004d6638b8acfa2e0a5081da8d74c75bb</t>
        </is>
      </c>
      <c r="P1406" s="3"/>
      <c r="Q1406"/>
      <c r="R1406" t="inlineStr">
        <is>
          <t>miraaastrology</t>
        </is>
      </c>
      <c r="S1406"/>
    </row>
    <row r="1407" ht="25.5" customHeight="1">
      <c r="A1407" t="inlineStr">
        <is>
          <t>7674953344418385165</t>
        </is>
      </c>
      <c r="B1407" s="3"/>
      <c r="C1407" t="inlineStr">
        <is>
          <t>miraaastrology</t>
        </is>
      </c>
      <c r="D1407" s="4">
        <v>46262</v>
      </c>
      <c r="E1407" s="3"/>
      <c r="F1407" s="2" t="str">
        <f>=HYPERLINK("https://www.tiktok.com/@miraaastrology/video/7674953344418385165", "https://www.tiktok.com/@miraaastrology/video/7674953344418385165")</f>
        <v>https://www.tiktok.com/@miraaastrology/video/7674953344418385165</v>
      </c>
      <c r="G1407">
        <v>603</v>
      </c>
      <c r="H1407">
        <v>33</v>
      </c>
      <c r="I1407">
        <v>1</v>
      </c>
      <c r="J1407">
        <v>7</v>
      </c>
      <c r="K1407">
        <v>4</v>
      </c>
      <c r="L1407" t="inlineStr">
        <is>
          <t>short-drama</t>
        </is>
      </c>
      <c r="M1407" t="inlineStr">
        <is>
          <t>complete</t>
        </is>
      </c>
      <c r="N1407"/>
      <c r="O1407" t="inlineStr">
        <is>
          <t>migration:google:c8cd1a5456ea4e3fbb47f6b61bd0130004d6638b8acfa2e0a5081da8d74c75bb</t>
        </is>
      </c>
      <c r="P1407" s="3"/>
      <c r="Q1407"/>
      <c r="R1407" t="inlineStr">
        <is>
          <t>miraaastrology</t>
        </is>
      </c>
      <c r="S1407"/>
    </row>
    <row r="1408" ht="25.5" customHeight="1">
      <c r="A1408" t="inlineStr">
        <is>
          <t>7675620166704581901</t>
        </is>
      </c>
      <c r="B1408" s="3"/>
      <c r="C1408" t="inlineStr">
        <is>
          <t>miraaastrology</t>
        </is>
      </c>
      <c r="D1408" s="4">
        <v>46265</v>
      </c>
      <c r="E1408" s="3"/>
      <c r="F1408" s="2" t="str">
        <f>=HYPERLINK("https://www.tiktok.com/@miraaastrology/video/7675620166704581901", "https://www.tiktok.com/@miraaastrology/video/7675620166704581901")</f>
        <v>https://www.tiktok.com/@miraaastrology/video/7675620166704581901</v>
      </c>
      <c r="G1408">
        <v>569</v>
      </c>
      <c r="H1408">
        <v>30</v>
      </c>
      <c r="I1408">
        <v>1</v>
      </c>
      <c r="J1408">
        <v>7</v>
      </c>
      <c r="K1408">
        <v>1</v>
      </c>
      <c r="L1408" t="inlineStr">
        <is>
          <t>short-drama</t>
        </is>
      </c>
      <c r="M1408" t="inlineStr">
        <is>
          <t>complete</t>
        </is>
      </c>
      <c r="N1408"/>
      <c r="O1408" t="inlineStr">
        <is>
          <t>migration:google:c8cd1a5456ea4e3fbb47f6b61bd0130004d6638b8acfa2e0a5081da8d74c75bb</t>
        </is>
      </c>
      <c r="P1408" s="3"/>
      <c r="Q1408"/>
      <c r="R1408" t="inlineStr">
        <is>
          <t>miraaastrology</t>
        </is>
      </c>
      <c r="S1408"/>
    </row>
    <row r="1409" ht="25.5" customHeight="1">
      <c r="A1409" t="inlineStr">
        <is>
          <t>7675620855652683022</t>
        </is>
      </c>
      <c r="B1409" s="3"/>
      <c r="C1409" t="inlineStr">
        <is>
          <t>miraaastrology</t>
        </is>
      </c>
      <c r="D1409" s="4">
        <v>46266</v>
      </c>
      <c r="E1409" s="3"/>
      <c r="F1409" s="2" t="str">
        <f>=HYPERLINK("https://www.tiktok.com/@miraaastrology/video/7675620855652683022", "https://www.tiktok.com/@miraaastrology/video/7675620855652683022")</f>
        <v>https://www.tiktok.com/@miraaastrology/video/7675620855652683022</v>
      </c>
      <c r="G1409">
        <v>272</v>
      </c>
      <c r="H1409">
        <v>19</v>
      </c>
      <c r="I1409">
        <v>1</v>
      </c>
      <c r="J1409">
        <v>3</v>
      </c>
      <c r="K1409">
        <v>0</v>
      </c>
      <c r="L1409" t="inlineStr">
        <is>
          <t>short-drama</t>
        </is>
      </c>
      <c r="M1409" t="inlineStr">
        <is>
          <t>complete</t>
        </is>
      </c>
      <c r="N1409"/>
      <c r="O1409" t="inlineStr">
        <is>
          <t>migration:google:c8cd1a5456ea4e3fbb47f6b61bd0130004d6638b8acfa2e0a5081da8d74c75bb</t>
        </is>
      </c>
      <c r="P1409" s="3"/>
      <c r="Q1409"/>
      <c r="R1409" t="inlineStr">
        <is>
          <t>miraaastrology</t>
        </is>
      </c>
      <c r="S1409"/>
    </row>
    <row r="1410" ht="25.5" customHeight="1">
      <c r="A1410" t="inlineStr">
        <is>
          <t>7675652139980492045</t>
        </is>
      </c>
      <c r="B1410" s="3"/>
      <c r="C1410" t="inlineStr">
        <is>
          <t>miraaastrology</t>
        </is>
      </c>
      <c r="D1410" s="4">
        <v>46272</v>
      </c>
      <c r="E1410" s="3"/>
      <c r="F1410" s="2" t="str">
        <f>=HYPERLINK("https://www.tiktok.com/@miraaastrology/video/7675652139980492045", "https://www.tiktok.com/@miraaastrology/video/7675652139980492045")</f>
        <v>https://www.tiktok.com/@miraaastrology/video/7675652139980492045</v>
      </c>
      <c r="G1410">
        <v>559</v>
      </c>
      <c r="H1410">
        <v>35</v>
      </c>
      <c r="I1410">
        <v>1</v>
      </c>
      <c r="J1410">
        <v>2</v>
      </c>
      <c r="K1410">
        <v>4</v>
      </c>
      <c r="L1410" t="inlineStr">
        <is>
          <t>short-drama</t>
        </is>
      </c>
      <c r="M1410" t="inlineStr">
        <is>
          <t>complete</t>
        </is>
      </c>
      <c r="N1410"/>
      <c r="O1410" t="inlineStr">
        <is>
          <t>migration:google:c8cd1a5456ea4e3fbb47f6b61bd0130004d6638b8acfa2e0a5081da8d74c75bb</t>
        </is>
      </c>
      <c r="P1410" s="3"/>
      <c r="Q1410"/>
      <c r="R1410" t="inlineStr">
        <is>
          <t>miraaastrology</t>
        </is>
      </c>
      <c r="S1410"/>
    </row>
    <row r="1411" ht="25.5" customHeight="1">
      <c r="A1411" t="inlineStr">
        <is>
          <t>7677912609412140319</t>
        </is>
      </c>
      <c r="B1411" s="3"/>
      <c r="C1411" t="inlineStr">
        <is>
          <t>jolienqaq</t>
        </is>
      </c>
      <c r="D1411" s="4">
        <v>46268</v>
      </c>
      <c r="E1411" s="3"/>
      <c r="F1411" s="2" t="str">
        <f>=HYPERLINK("https://www.tiktok.com/@jolienqaq/video/7677912609412140319", "https://www.tiktok.com/@jolienqaq/video/7677912609412140319")</f>
        <v>https://www.tiktok.com/@jolienqaq/video/7677912609412140319</v>
      </c>
      <c r="G1411">
        <v>158</v>
      </c>
      <c r="H1411">
        <v>13</v>
      </c>
      <c r="I1411">
        <v>0</v>
      </c>
      <c r="J1411">
        <v>2</v>
      </c>
      <c r="K1411">
        <v>0</v>
      </c>
      <c r="L1411" t="inlineStr">
        <is>
          <t>short-drama</t>
        </is>
      </c>
      <c r="M1411" t="inlineStr">
        <is>
          <t>complete</t>
        </is>
      </c>
      <c r="N1411"/>
      <c r="O1411" t="inlineStr">
        <is>
          <t>migration:google:c8cd1a5456ea4e3fbb47f6b61bd0130004d6638b8acfa2e0a5081da8d74c75bb</t>
        </is>
      </c>
      <c r="P1411" s="3"/>
      <c r="Q1411"/>
      <c r="R1411" t="inlineStr">
        <is>
          <t>jolienqaq</t>
        </is>
      </c>
      <c r="S1411"/>
    </row>
    <row r="1412" ht="25.5" customHeight="1">
      <c r="A1412" t="inlineStr">
        <is>
          <t>7678650211358543134</t>
        </is>
      </c>
      <c r="B1412" s="3"/>
      <c r="C1412" t="inlineStr">
        <is>
          <t>jolienqaq</t>
        </is>
      </c>
      <c r="D1412" s="4">
        <v>46269</v>
      </c>
      <c r="E1412" s="3"/>
      <c r="F1412" s="2" t="str">
        <f>=HYPERLINK("https://www.tiktok.com/@jolienqaq/video/7678650211358543134", "https://www.tiktok.com/@jolienqaq/video/7678650211358543134")</f>
        <v>https://www.tiktok.com/@jolienqaq/video/7678650211358543134</v>
      </c>
      <c r="G1412">
        <v>286</v>
      </c>
      <c r="H1412">
        <v>36</v>
      </c>
      <c r="I1412">
        <v>0</v>
      </c>
      <c r="J1412">
        <v>3</v>
      </c>
      <c r="K1412">
        <v>4</v>
      </c>
      <c r="L1412" t="inlineStr">
        <is>
          <t>short-drama</t>
        </is>
      </c>
      <c r="M1412" t="inlineStr">
        <is>
          <t>complete</t>
        </is>
      </c>
      <c r="N1412"/>
      <c r="O1412" t="inlineStr">
        <is>
          <t>migration:google:c8cd1a5456ea4e3fbb47f6b61bd0130004d6638b8acfa2e0a5081da8d74c75bb</t>
        </is>
      </c>
      <c r="P1412" s="3"/>
      <c r="Q1412"/>
      <c r="R1412" t="inlineStr">
        <is>
          <t>jolienqaq</t>
        </is>
      </c>
      <c r="S1412"/>
    </row>
    <row r="1413" ht="25.5" customHeight="1">
      <c r="A1413" t="inlineStr">
        <is>
          <t>7680073667799305503</t>
        </is>
      </c>
      <c r="B1413" s="3"/>
      <c r="C1413"/>
      <c r="D1413" s="4">
        <v>46265</v>
      </c>
      <c r="E1413" s="3"/>
      <c r="F1413" s="2" t="str">
        <f>=HYPERLINK("https://www.tiktok.com/@dramapenelope/video/7680073667799305503", "https://www.tiktok.com/@dramapenelope/video/7680073667799305503")</f>
        <v>https://www.tiktok.com/@dramapenelope/video/7680073667799305503</v>
      </c>
      <c r="G1413">
        <v>61</v>
      </c>
      <c r="H1413">
        <v>0</v>
      </c>
      <c r="I1413">
        <v>0</v>
      </c>
      <c r="J1413">
        <v>0</v>
      </c>
      <c r="K1413">
        <v>0</v>
      </c>
      <c r="L1413" t="inlineStr">
        <is>
          <t>short-drama</t>
        </is>
      </c>
      <c r="M1413" t="inlineStr">
        <is>
          <t>complete</t>
        </is>
      </c>
      <c r="N1413"/>
      <c r="O1413" t="inlineStr">
        <is>
          <t>migration:google:c8cd1a5456ea4e3fbb47f6b61bd0130004d6638b8acfa2e0a5081da8d74c75bb</t>
        </is>
      </c>
      <c r="P1413" s="3"/>
      <c r="Q1413"/>
      <c r="R1413"/>
      <c r="S1413"/>
    </row>
    <row r="1414" ht="25.5" customHeight="1">
      <c r="A1414" t="inlineStr">
        <is>
          <t>7681262017302236447</t>
        </is>
      </c>
      <c r="B1414" s="3"/>
      <c r="C1414" t="inlineStr">
        <is>
          <t>jolienqaq</t>
        </is>
      </c>
      <c r="D1414" s="4">
        <v>46269</v>
      </c>
      <c r="E1414" s="3"/>
      <c r="F1414" s="2" t="str">
        <f>=HYPERLINK("https://www.tiktok.com/@jolienqaq/video/7681262017302236447", "https://www.tiktok.com/@jolienqaq/video/7681262017302236447")</f>
        <v>https://www.tiktok.com/@jolienqaq/video/7681262017302236447</v>
      </c>
      <c r="G1414">
        <v>80</v>
      </c>
      <c r="H1414">
        <v>4</v>
      </c>
      <c r="I1414">
        <v>0</v>
      </c>
      <c r="J1414">
        <v>0</v>
      </c>
      <c r="K1414">
        <v>0</v>
      </c>
      <c r="L1414" t="inlineStr">
        <is>
          <t>short-drama</t>
        </is>
      </c>
      <c r="M1414" t="inlineStr">
        <is>
          <t>complete</t>
        </is>
      </c>
      <c r="N1414"/>
      <c r="O1414" t="inlineStr">
        <is>
          <t>migration:google:c8cd1a5456ea4e3fbb47f6b61bd0130004d6638b8acfa2e0a5081da8d74c75bb</t>
        </is>
      </c>
      <c r="P1414" s="3"/>
      <c r="Q1414"/>
      <c r="R1414" t="inlineStr">
        <is>
          <t>jolienqaq</t>
        </is>
      </c>
      <c r="S1414"/>
    </row>
  </sheetData>
  <dataValidations count="2">
    <dataValidation allowBlank="false" sqref="L2:L1413" type="list">
      <formula1>"short-drama"</formula1>
    </dataValidation>
    <dataValidation allowBlank="false" sqref="M2:M1413" type="list">
      <formula1>"complete,partial"</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0" customWidth="1"/>
    <col min="4" max="4" width="0" customWidth="1"/>
    <col min="5" max="5" width="0" customWidth="1"/>
    <col min="6" max="6" width="0" customWidth="1"/>
    <col min="7" max="7" width="0" customWidth="1"/>
    <col min="8" max="8" width="0" customWidth="1"/>
    <col min="9" max="9" width="0" customWidth="1"/>
    <col min="10" max="10" width="0" customWidth="1"/>
    <col min="11" max="11" width="19" customWidth="1"/>
    <col min="12" max="12" width="19" customWidth="1"/>
    <col min="13" max="13" width="19" customWidth="1"/>
    <col min="14" max="14" width="19" customWidth="1"/>
    <col min="15" max="15" width="0" customWidth="1"/>
    <col min="16" max="16" width="0" customWidth="1"/>
    <col min="17" max="17" width="0" customWidth="1"/>
    <col min="18" max="18" width="19" customWidth="1"/>
    <col min="19" max="19" width="0" customWidth="1"/>
    <col min="20" max="20" width="19" customWidth="1"/>
    <col min="21" max="21" width="19" customWidth="1"/>
    <col min="22" max="22" width="19" customWidth="1"/>
    <col min="23" max="23" width="19" customWidth="1"/>
    <col min="24" max="24" width="0" customWidth="1"/>
    <col min="25" max="25" width="0" customWidth="1"/>
    <col min="26" max="26" width="0" customWidth="1"/>
    <col min="27" max="27" width="0" customWidth="1"/>
    <col min="28" max="28" width="0" customWidth="1"/>
    <col min="29" max="29" width="19" customWidth="1"/>
    <col min="30" max="30" width="0" customWidth="1"/>
    <col min="31" max="31" width="0" customWidth="1"/>
    <col min="32" max="32" width="0" customWidth="1"/>
    <col min="33" max="33" width="0" customWidth="1"/>
    <col min="34" max="34" width="0" customWidth="1"/>
    <col min="35" max="35" width="0" customWidth="1"/>
    <col min="36" max="36" width="0" customWidth="1"/>
    <col min="37" max="37" width="0" customWidth="1"/>
    <col min="38" max="38" width="0" customWidth="1"/>
    <col min="39" max="39" width="19" customWidth="1"/>
    <col min="40" max="40" width="19" customWidth="1"/>
    <col min="41" max="41" width="19" customWidth="1"/>
    <col min="42" max="42" width="19" customWidth="1"/>
    <col min="43" max="43" width="0" customWidth="1"/>
    <col min="44" max="44" width="19" customWidth="1"/>
  </cols>
  <sheetData>
    <row r="1" ht="13" customHeight="1">
      <c r="A1" s="1" t="inlineStr">
        <is>
          <t>发布ID</t>
        </is>
      </c>
      <c r="B1" s="1" t="inlineStr">
        <is>
          <t>日期</t>
        </is>
      </c>
      <c r="C1" s="1" t="inlineStr">
        <is>
          <t>剧ID（RS Boost）</t>
        </is>
      </c>
      <c r="D1" s="1" t="inlineStr">
        <is>
          <t>Post ID</t>
        </is>
      </c>
      <c r="E1" s="1" t="inlineStr">
        <is>
          <t>RS收益</t>
        </is>
      </c>
      <c r="F1" s="1" t="inlineStr">
        <is>
          <t>匹配方式</t>
        </is>
      </c>
      <c r="G1" s="1" t="inlineStr">
        <is>
          <t>匹配置信度</t>
        </is>
      </c>
      <c r="H1" s="1" t="inlineStr">
        <is>
          <t>指标同步时间</t>
        </is>
      </c>
      <c r="I1" s="1" t="inlineStr">
        <is>
          <t>同步错误</t>
        </is>
      </c>
      <c r="J1" s="1" t="inlineStr">
        <is>
          <t>归档状态</t>
        </is>
      </c>
      <c r="K1" s="1" t="inlineStr">
        <is>
          <t>账号</t>
        </is>
      </c>
      <c r="L1" s="1" t="inlineStr">
        <is>
          <t>Caption</t>
        </is>
      </c>
      <c r="M1" s="1" t="inlineStr">
        <is>
          <t>剧</t>
        </is>
      </c>
      <c r="N1" s="1" t="inlineStr">
        <is>
          <t>采集记录</t>
        </is>
      </c>
      <c r="O1" s="1" t="inlineStr">
        <is>
          <t>账号名</t>
        </is>
      </c>
      <c r="P1" s="1" t="inlineStr">
        <is>
          <t>主页链接</t>
        </is>
      </c>
      <c r="Q1" s="1" t="inlineStr">
        <is>
          <t>剧ID</t>
        </is>
      </c>
      <c r="R1" s="1" t="inlineStr">
        <is>
          <t>剧名</t>
        </is>
      </c>
      <c r="S1" s="1" t="inlineStr">
        <is>
          <t>剧分类</t>
        </is>
      </c>
      <c r="T1" s="1" t="inlineStr">
        <is>
          <t>视频链接</t>
        </is>
      </c>
      <c r="U1" s="1" t="inlineStr">
        <is>
          <t>发布状态</t>
        </is>
      </c>
      <c r="V1" s="1" t="inlineStr">
        <is>
          <t>播放量</t>
        </is>
      </c>
      <c r="W1" s="1" t="inlineStr">
        <is>
          <t>点赞</t>
        </is>
      </c>
      <c r="X1" s="1" t="inlineStr">
        <is>
          <t>收藏</t>
        </is>
      </c>
      <c r="Y1" s="1" t="inlineStr">
        <is>
          <t>转发</t>
        </is>
      </c>
      <c r="Z1" s="1" t="inlineStr">
        <is>
          <t>评论</t>
        </is>
      </c>
      <c r="AA1" s="1" t="inlineStr">
        <is>
          <t>指标日期</t>
        </is>
      </c>
      <c r="AB1" s="1" t="inlineStr">
        <is>
          <t>Parent items 2</t>
        </is>
      </c>
      <c r="AC1" s="1" t="inlineStr">
        <is>
          <t>备注</t>
        </is>
      </c>
      <c r="AD1" s="1" t="inlineStr">
        <is>
          <t>批次ID</t>
        </is>
      </c>
      <c r="AE1" s="1" t="inlineStr">
        <is>
          <t>计划序号</t>
        </is>
      </c>
      <c r="AF1" s="1" t="inlineStr">
        <is>
          <t>批次计划条数</t>
        </is>
      </c>
      <c r="AG1" s="1" t="inlineStr">
        <is>
          <t>计划发布时间</t>
        </is>
      </c>
      <c r="AH1" s="1" t="inlineStr">
        <is>
          <t>处理负责人</t>
        </is>
      </c>
      <c r="AI1" s="1" t="inlineStr">
        <is>
          <t>批次处理状态</t>
        </is>
      </c>
      <c r="AJ1" s="1" t="inlineStr">
        <is>
          <t>待处理原因</t>
        </is>
      </c>
      <c r="AK1" s="1" t="inlineStr">
        <is>
          <t>候选视频</t>
        </is>
      </c>
      <c r="AL1" s="1" t="inlineStr">
        <is>
          <t>最近通知时间</t>
        </is>
      </c>
      <c r="AM1" s="1" t="inlineStr">
        <is>
          <t>实际发布时间</t>
        </is>
      </c>
      <c r="AN1" s="1" t="inlineStr">
        <is>
          <t>运营人员</t>
        </is>
      </c>
      <c r="AO1" s="1" t="inlineStr">
        <is>
          <t>发布日</t>
        </is>
      </c>
      <c r="AP1" s="1" t="inlineStr">
        <is>
          <t>日历分组键</t>
        </is>
      </c>
      <c r="AQ1" s="1" t="inlineStr">
        <is>
          <t>日历显示</t>
        </is>
      </c>
      <c r="AR1" s="1" t="inlineStr">
        <is>
          <t>发剧卡片</t>
        </is>
      </c>
    </row>
    <row r="2" ht="25.5" customHeight="1">
      <c r="A2" t="inlineStr">
        <is>
          <t>SR-000001</t>
        </is>
      </c>
      <c r="B2" s="3">
        <v>46258</v>
      </c>
      <c r="C2"/>
      <c r="D2" t="inlineStr">
        <is>
          <t>7677514436202007822</t>
        </is>
      </c>
      <c r="E2"/>
      <c r="F2" t="inlineStr">
        <is>
          <t>manual_url</t>
        </is>
      </c>
      <c r="G2">
        <v>1</v>
      </c>
      <c r="H2" s="3">
        <v>46288.051932870374</v>
      </c>
      <c r="I2"/>
      <c r="J2" t="inlineStr">
        <is>
          <t>active</t>
        </is>
      </c>
      <c r="K2" t="inlineStr">
        <is>
          <t>dramaexpedition</t>
        </is>
      </c>
      <c r="L2" t="inlineStr">
        <is>
          <t xml:space="preserve">Betraying her alpha but got pregnant and have four cubs  view more  🔗LINK IN BIO  #drama #betrayal #alpha </t>
        </is>
      </c>
      <c r="M2" t="inlineStr">
        <is>
          <t>SD-000001</t>
        </is>
      </c>
      <c r="N2" t="inlineStr">
        <is>
          <t>7677514436202007822</t>
        </is>
      </c>
      <c r="O2" t="inlineStr">
        <is>
          <t>dramaexpedition</t>
        </is>
      </c>
      <c r="P2" t="inlineStr">
        <is>
          <t>https://www.tiktok.com/@dramaexpedition</t>
        </is>
      </c>
      <c r="Q2" t="inlineStr">
        <is>
          <t>SD-000001</t>
        </is>
      </c>
      <c r="R2"/>
      <c r="S2" t="inlineStr">
        <is>
          <t>狼人,复仇</t>
        </is>
      </c>
      <c r="T2" s="2" t="str">
        <f>=HYPERLINK("https://www.tiktok.com/@dramaexpedition/video/7677514436202007822", "https://www.tiktok.com/@dramaexpedition/video/7677514436202007822")</f>
        <v>https://www.tiktok.com/@dramaexpedition/video/7677514436202007822</v>
      </c>
      <c r="U2" t="inlineStr">
        <is>
          <t>已回填</t>
        </is>
      </c>
      <c r="V2" t="inlineStr">
        <is>
          <t>309</t>
        </is>
      </c>
      <c r="W2" t="inlineStr">
        <is>
          <t>4</t>
        </is>
      </c>
      <c r="X2" t="inlineStr">
        <is>
          <t>2</t>
        </is>
      </c>
      <c r="Y2" t="inlineStr">
        <is>
          <t>0</t>
        </is>
      </c>
      <c r="Z2" t="inlineStr">
        <is>
          <t>0</t>
        </is>
      </c>
      <c r="AA2" t="inlineStr">
        <is>
          <t>2026-09-23</t>
        </is>
      </c>
      <c r="AB2"/>
      <c r="AC2" t="inlineStr">
        <is>
          <t>第一集</t>
        </is>
      </c>
      <c r="AD2"/>
      <c r="AE2"/>
      <c r="AF2"/>
      <c r="AG2" s="3"/>
      <c r="AH2"/>
      <c r="AI2"/>
      <c r="AJ2"/>
      <c r="AK2"/>
      <c r="AL2" s="3"/>
      <c r="AM2" t="inlineStr">
        <is>
          <t>2026-08-24 16:38</t>
        </is>
      </c>
      <c r="AN2" t="inlineStr">
        <is>
          <t>彭满</t>
        </is>
      </c>
      <c r="AO2" t="inlineStr">
        <is>
          <t>2026-08-24</t>
        </is>
      </c>
      <c r="AP2" t="inlineStr">
        <is>
          <t>2026-08-24|dramaexpedition|SD-000001</t>
        </is>
      </c>
      <c r="AQ2" t="inlineStr">
        <is>
          <t>1</t>
        </is>
      </c>
      <c r="AR2" t="inlineStr">
        <is>
          <t>dramaexpedition｜｜3条｜已回填</t>
        </is>
      </c>
    </row>
    <row r="3" ht="25.5" customHeight="1">
      <c r="A3" t="inlineStr">
        <is>
          <t>SR-000002</t>
        </is>
      </c>
      <c r="B3" s="3">
        <v>46258</v>
      </c>
      <c r="C3"/>
      <c r="D3" t="inlineStr">
        <is>
          <t>7677559131380681997</t>
        </is>
      </c>
      <c r="E3"/>
      <c r="F3" t="inlineStr">
        <is>
          <t>manual_url</t>
        </is>
      </c>
      <c r="G3">
        <v>1</v>
      </c>
      <c r="H3" s="3">
        <v>46288.05199074074</v>
      </c>
      <c r="I3"/>
      <c r="J3" t="inlineStr">
        <is>
          <t>active</t>
        </is>
      </c>
      <c r="K3" t="inlineStr">
        <is>
          <t>dramaexpedition</t>
        </is>
      </c>
      <c r="L3" t="inlineStr">
        <is>
          <t xml:space="preserve">100 million dollars? But she refused to be bought or be humiliated #drama #aidrama #dramaseries #betrayal #fyp </t>
        </is>
      </c>
      <c r="M3" t="inlineStr">
        <is>
          <t>SD-000001</t>
        </is>
      </c>
      <c r="N3" t="inlineStr">
        <is>
          <t>7677559131380681997</t>
        </is>
      </c>
      <c r="O3" t="inlineStr">
        <is>
          <t>dramaexpedition</t>
        </is>
      </c>
      <c r="P3" t="inlineStr">
        <is>
          <t>https://www.tiktok.com/@dramaexpedition</t>
        </is>
      </c>
      <c r="Q3" t="inlineStr">
        <is>
          <t>SD-000001</t>
        </is>
      </c>
      <c r="R3"/>
      <c r="S3" t="inlineStr">
        <is>
          <t>狼人,复仇</t>
        </is>
      </c>
      <c r="T3" s="2" t="str">
        <f>=HYPERLINK("https://www.tiktok.com/@dramaexpedition/video/7677559131380681997", "https://www.tiktok.com/@dramaexpedition/video/7677559131380681997")</f>
        <v>https://www.tiktok.com/@dramaexpedition/video/7677559131380681997</v>
      </c>
      <c r="U3" t="inlineStr">
        <is>
          <t>已回填</t>
        </is>
      </c>
      <c r="V3" t="inlineStr">
        <is>
          <t>220</t>
        </is>
      </c>
      <c r="W3" t="inlineStr">
        <is>
          <t>4</t>
        </is>
      </c>
      <c r="X3" t="inlineStr">
        <is>
          <t>2</t>
        </is>
      </c>
      <c r="Y3" t="inlineStr">
        <is>
          <t>0</t>
        </is>
      </c>
      <c r="Z3" t="inlineStr">
        <is>
          <t>0</t>
        </is>
      </c>
      <c r="AA3" t="inlineStr">
        <is>
          <t>2026-09-23</t>
        </is>
      </c>
      <c r="AB3"/>
      <c r="AC3" t="inlineStr">
        <is>
          <t>第二集</t>
        </is>
      </c>
      <c r="AD3"/>
      <c r="AE3"/>
      <c r="AF3"/>
      <c r="AG3" s="3"/>
      <c r="AH3"/>
      <c r="AI3"/>
      <c r="AJ3"/>
      <c r="AK3"/>
      <c r="AL3" s="3"/>
      <c r="AM3" t="inlineStr">
        <is>
          <t>2026-08-24 19:31</t>
        </is>
      </c>
      <c r="AN3" t="inlineStr">
        <is>
          <t>彭满</t>
        </is>
      </c>
      <c r="AO3" t="inlineStr">
        <is>
          <t>2026-08-24</t>
        </is>
      </c>
      <c r="AP3" t="inlineStr">
        <is>
          <t>2026-08-24|dramaexpedition|SD-000001</t>
        </is>
      </c>
      <c r="AQ3" t="inlineStr">
        <is>
          <t>0</t>
        </is>
      </c>
      <c r="AR3" t="inlineStr">
        <is>
          <t>dramaexpedition｜｜3条｜已回填</t>
        </is>
      </c>
    </row>
    <row r="4" ht="25.5" customHeight="1">
      <c r="A4" t="inlineStr">
        <is>
          <t>SR-000003</t>
        </is>
      </c>
      <c r="B4" s="3">
        <v>46258</v>
      </c>
      <c r="C4"/>
      <c r="D4" t="inlineStr">
        <is>
          <t>7677523572100713742</t>
        </is>
      </c>
      <c r="E4"/>
      <c r="F4" t="inlineStr">
        <is>
          <t>manual_url</t>
        </is>
      </c>
      <c r="G4">
        <v>1</v>
      </c>
      <c r="H4" s="3">
        <v>46289.06471064815</v>
      </c>
      <c r="I4"/>
      <c r="J4" t="inlineStr">
        <is>
          <t>active</t>
        </is>
      </c>
      <c r="K4" t="inlineStr">
        <is>
          <t>dramaexpedition</t>
        </is>
      </c>
      <c r="L4" t="inlineStr">
        <is>
          <t xml:space="preserve">#drama #revenge #betrayal </t>
        </is>
      </c>
      <c r="M4" t="inlineStr">
        <is>
          <t>SD-000001</t>
        </is>
      </c>
      <c r="N4" t="inlineStr">
        <is>
          <t>7677523572100713742</t>
        </is>
      </c>
      <c r="O4" t="inlineStr">
        <is>
          <t>dramaexpedition</t>
        </is>
      </c>
      <c r="P4" t="inlineStr">
        <is>
          <t>https://www.tiktok.com/@dramaexpedition</t>
        </is>
      </c>
      <c r="Q4" t="inlineStr">
        <is>
          <t>SD-000001</t>
        </is>
      </c>
      <c r="R4"/>
      <c r="S4" t="inlineStr">
        <is>
          <t>狼人,复仇</t>
        </is>
      </c>
      <c r="T4" s="2" t="str">
        <f>=HYPERLINK("https://www.tiktok.com/@dramaexpedition/video/7677523572100713742", "https://www.tiktok.com/@dramaexpedition/video/7677523572100713742")</f>
        <v>https://www.tiktok.com/@dramaexpedition/video/7677523572100713742</v>
      </c>
      <c r="U4" t="inlineStr">
        <is>
          <t>已回填</t>
        </is>
      </c>
      <c r="V4" t="inlineStr">
        <is>
          <t>230</t>
        </is>
      </c>
      <c r="W4" t="inlineStr">
        <is>
          <t>4</t>
        </is>
      </c>
      <c r="X4" t="inlineStr">
        <is>
          <t>1</t>
        </is>
      </c>
      <c r="Y4" t="inlineStr">
        <is>
          <t>0</t>
        </is>
      </c>
      <c r="Z4" t="inlineStr">
        <is>
          <t>0</t>
        </is>
      </c>
      <c r="AA4" t="inlineStr">
        <is>
          <t>2026-09-24</t>
        </is>
      </c>
      <c r="AB4"/>
      <c r="AC4" t="inlineStr">
        <is>
          <t>第三集</t>
        </is>
      </c>
      <c r="AD4"/>
      <c r="AE4"/>
      <c r="AF4"/>
      <c r="AG4" s="3"/>
      <c r="AH4"/>
      <c r="AI4"/>
      <c r="AJ4"/>
      <c r="AK4"/>
      <c r="AL4" s="3"/>
      <c r="AM4" t="inlineStr">
        <is>
          <t>2026-08-25 04:40</t>
        </is>
      </c>
      <c r="AN4" t="inlineStr">
        <is>
          <t>彭满</t>
        </is>
      </c>
      <c r="AO4" t="inlineStr">
        <is>
          <t>2026-08-25</t>
        </is>
      </c>
      <c r="AP4" t="inlineStr">
        <is>
          <t>2026-08-24|dramaexpedition|SD-000001</t>
        </is>
      </c>
      <c r="AQ4" t="inlineStr">
        <is>
          <t>0</t>
        </is>
      </c>
      <c r="AR4" t="inlineStr">
        <is>
          <t>dramaexpedition｜｜3条｜已回填</t>
        </is>
      </c>
    </row>
    <row r="5" ht="25.5" customHeight="1">
      <c r="A5" t="inlineStr">
        <is>
          <t>SR-000004</t>
        </is>
      </c>
      <c r="B5" s="3">
        <v>46258</v>
      </c>
      <c r="C5"/>
      <c r="D5" t="inlineStr">
        <is>
          <t>7677545037562989837</t>
        </is>
      </c>
      <c r="E5"/>
      <c r="F5" t="inlineStr">
        <is>
          <t>manual_url</t>
        </is>
      </c>
      <c r="G5">
        <v>1</v>
      </c>
      <c r="H5" s="3">
        <v>46288.05221064815</v>
      </c>
      <c r="I5"/>
      <c r="J5" t="inlineStr">
        <is>
          <t>active</t>
        </is>
      </c>
      <c r="K5" t="inlineStr">
        <is>
          <t>dramadetour0</t>
        </is>
      </c>
      <c r="L5" t="inlineStr">
        <is>
          <t xml:space="preserve">Hook with boyfriend’s best friend #drama #betrayal #revenge #fyp </t>
        </is>
      </c>
      <c r="M5" t="inlineStr">
        <is>
          <t>SD-000002</t>
        </is>
      </c>
      <c r="N5" t="inlineStr">
        <is>
          <t>7677545037562989837</t>
        </is>
      </c>
      <c r="O5" t="inlineStr">
        <is>
          <t>dramadetour0</t>
        </is>
      </c>
      <c r="P5" t="inlineStr">
        <is>
          <t>https://www.tiktok.com/@dramadetour0</t>
        </is>
      </c>
      <c r="Q5" t="inlineStr">
        <is>
          <t>SD-000002</t>
        </is>
      </c>
      <c r="R5" t="inlineStr">
        <is>
          <t>Hook With Boyfriend's Best Friend</t>
        </is>
      </c>
      <c r="S5" t="inlineStr">
        <is>
          <t>扮猪吃虎</t>
        </is>
      </c>
      <c r="T5" s="2" t="str">
        <f>=HYPERLINK("https://www.tiktok.com/@dramadetour0/video/7677545037562989837", "https://www.tiktok.com/@dramadetour0/video/7677545037562989837")</f>
        <v>https://www.tiktok.com/@dramadetour0/video/7677545037562989837</v>
      </c>
      <c r="U5" t="inlineStr">
        <is>
          <t>已回填</t>
        </is>
      </c>
      <c r="V5" t="inlineStr">
        <is>
          <t>361</t>
        </is>
      </c>
      <c r="W5" t="inlineStr">
        <is>
          <t>6</t>
        </is>
      </c>
      <c r="X5" t="inlineStr">
        <is>
          <t>2</t>
        </is>
      </c>
      <c r="Y5" t="inlineStr">
        <is>
          <t>0</t>
        </is>
      </c>
      <c r="Z5" t="inlineStr">
        <is>
          <t>0</t>
        </is>
      </c>
      <c r="AA5" t="inlineStr">
        <is>
          <t>2026-09-23</t>
        </is>
      </c>
      <c r="AB5"/>
      <c r="AC5" t="inlineStr">
        <is>
          <t>第一集</t>
        </is>
      </c>
      <c r="AD5"/>
      <c r="AE5"/>
      <c r="AF5"/>
      <c r="AG5" s="3"/>
      <c r="AH5"/>
      <c r="AI5"/>
      <c r="AJ5"/>
      <c r="AK5"/>
      <c r="AL5" s="3"/>
      <c r="AM5" t="inlineStr">
        <is>
          <t>2026-08-24 18:36</t>
        </is>
      </c>
      <c r="AN5" t="inlineStr">
        <is>
          <t>彭满</t>
        </is>
      </c>
      <c r="AO5" t="inlineStr">
        <is>
          <t>2026-08-24</t>
        </is>
      </c>
      <c r="AP5" t="inlineStr">
        <is>
          <t>2026-08-24|dramadetour0|SD-000002</t>
        </is>
      </c>
      <c r="AQ5" t="inlineStr">
        <is>
          <t>1</t>
        </is>
      </c>
      <c r="AR5" t="inlineStr">
        <is>
          <t>dramadetour0｜Hook With Boyfriend's Best Friend｜3条｜已回填</t>
        </is>
      </c>
    </row>
    <row r="6" ht="25.5" customHeight="1">
      <c r="A6" t="inlineStr">
        <is>
          <t>SR-000005</t>
        </is>
      </c>
      <c r="B6" s="3">
        <v>46258</v>
      </c>
      <c r="C6"/>
      <c r="D6" t="inlineStr">
        <is>
          <t>7677557658223676686</t>
        </is>
      </c>
      <c r="E6"/>
      <c r="F6" t="inlineStr">
        <is>
          <t>manual_url</t>
        </is>
      </c>
      <c r="G6">
        <v>1</v>
      </c>
      <c r="H6" s="3">
        <v>46289.064837962964</v>
      </c>
      <c r="I6"/>
      <c r="J6" t="inlineStr">
        <is>
          <t>active</t>
        </is>
      </c>
      <c r="K6" t="inlineStr">
        <is>
          <t>dramadetour0</t>
        </is>
      </c>
      <c r="L6" t="inlineStr">
        <is>
          <t xml:space="preserve">Seems like boyfriend’s best friend interested in me #fyp #drama #aidrama </t>
        </is>
      </c>
      <c r="M6" t="inlineStr">
        <is>
          <t>SD-000002</t>
        </is>
      </c>
      <c r="N6" t="inlineStr">
        <is>
          <t>7677557658223676686</t>
        </is>
      </c>
      <c r="O6" t="inlineStr">
        <is>
          <t>dramadetour0</t>
        </is>
      </c>
      <c r="P6" t="inlineStr">
        <is>
          <t>https://www.tiktok.com/@dramadetour0</t>
        </is>
      </c>
      <c r="Q6" t="inlineStr">
        <is>
          <t>SD-000002</t>
        </is>
      </c>
      <c r="R6" t="inlineStr">
        <is>
          <t>Hook With Boyfriend's Best Friend</t>
        </is>
      </c>
      <c r="S6" t="inlineStr">
        <is>
          <t>扮猪吃虎</t>
        </is>
      </c>
      <c r="T6" s="2" t="str">
        <f>=HYPERLINK("https://www.tiktok.com/@dramadetour0/video/7677557658223676686", "https://www.tiktok.com/@dramadetour0/video/7677557658223676686")</f>
        <v>https://www.tiktok.com/@dramadetour0/video/7677557658223676686</v>
      </c>
      <c r="U6" t="inlineStr">
        <is>
          <t>已回填</t>
        </is>
      </c>
      <c r="V6" t="inlineStr">
        <is>
          <t>333</t>
        </is>
      </c>
      <c r="W6" t="inlineStr">
        <is>
          <t>1</t>
        </is>
      </c>
      <c r="X6" t="inlineStr">
        <is>
          <t>3</t>
        </is>
      </c>
      <c r="Y6" t="inlineStr">
        <is>
          <t>0</t>
        </is>
      </c>
      <c r="Z6" t="inlineStr">
        <is>
          <t>0</t>
        </is>
      </c>
      <c r="AA6" t="inlineStr">
        <is>
          <t>2026-09-24</t>
        </is>
      </c>
      <c r="AB6"/>
      <c r="AC6" t="inlineStr">
        <is>
          <t>第二集</t>
        </is>
      </c>
      <c r="AD6"/>
      <c r="AE6"/>
      <c r="AF6"/>
      <c r="AG6" s="3"/>
      <c r="AH6"/>
      <c r="AI6"/>
      <c r="AJ6"/>
      <c r="AK6"/>
      <c r="AL6" s="3"/>
      <c r="AM6" t="inlineStr">
        <is>
          <t>2026-08-25 00:31</t>
        </is>
      </c>
      <c r="AN6" t="inlineStr">
        <is>
          <t>彭满</t>
        </is>
      </c>
      <c r="AO6" t="inlineStr">
        <is>
          <t>2026-08-25</t>
        </is>
      </c>
      <c r="AP6" t="inlineStr">
        <is>
          <t>2026-08-24|dramadetour0|SD-000002</t>
        </is>
      </c>
      <c r="AQ6" t="inlineStr">
        <is>
          <t>0</t>
        </is>
      </c>
      <c r="AR6" t="inlineStr">
        <is>
          <t>dramadetour0｜Hook With Boyfriend's Best Friend｜3条｜已回填</t>
        </is>
      </c>
    </row>
    <row r="7" ht="25.5" customHeight="1">
      <c r="A7" t="inlineStr">
        <is>
          <t>SR-000006</t>
        </is>
      </c>
      <c r="B7" s="3">
        <v>46258</v>
      </c>
      <c r="C7"/>
      <c r="D7" t="inlineStr">
        <is>
          <t>7677558149045439757</t>
        </is>
      </c>
      <c r="E7"/>
      <c r="F7" t="inlineStr">
        <is>
          <t>manual_url</t>
        </is>
      </c>
      <c r="G7">
        <v>1</v>
      </c>
      <c r="H7" s="3">
        <v>46289.065034722225</v>
      </c>
      <c r="I7"/>
      <c r="J7" t="inlineStr">
        <is>
          <t>active</t>
        </is>
      </c>
      <c r="K7" t="inlineStr">
        <is>
          <t>dramadetour0</t>
        </is>
      </c>
      <c r="L7" t="inlineStr">
        <is>
          <t xml:space="preserve">Search full episode for code 3798395 in ReelShort #fyp #dramatiktok #dramaseries </t>
        </is>
      </c>
      <c r="M7" t="inlineStr">
        <is>
          <t>SD-000002</t>
        </is>
      </c>
      <c r="N7" t="inlineStr">
        <is>
          <t>7677558149045439757</t>
        </is>
      </c>
      <c r="O7" t="inlineStr">
        <is>
          <t>dramadetour0</t>
        </is>
      </c>
      <c r="P7" t="inlineStr">
        <is>
          <t>https://www.tiktok.com/@dramadetour0</t>
        </is>
      </c>
      <c r="Q7" t="inlineStr">
        <is>
          <t>SD-000002</t>
        </is>
      </c>
      <c r="R7" t="inlineStr">
        <is>
          <t>Hook With Boyfriend's Best Friend</t>
        </is>
      </c>
      <c r="S7" t="inlineStr">
        <is>
          <t>扮猪吃虎</t>
        </is>
      </c>
      <c r="T7" s="2" t="str">
        <f>=HYPERLINK("https://www.tiktok.com/@dramadetour0/video/7677558149045439757", "https://www.tiktok.com/@dramadetour0/video/7677558149045439757")</f>
        <v>https://www.tiktok.com/@dramadetour0/video/7677558149045439757</v>
      </c>
      <c r="U7" t="inlineStr">
        <is>
          <t>已回填</t>
        </is>
      </c>
      <c r="V7" t="inlineStr">
        <is>
          <t>267</t>
        </is>
      </c>
      <c r="W7" t="inlineStr">
        <is>
          <t>4</t>
        </is>
      </c>
      <c r="X7" t="inlineStr">
        <is>
          <t>2</t>
        </is>
      </c>
      <c r="Y7" t="inlineStr">
        <is>
          <t>0</t>
        </is>
      </c>
      <c r="Z7" t="inlineStr">
        <is>
          <t>1</t>
        </is>
      </c>
      <c r="AA7" t="inlineStr">
        <is>
          <t>2026-09-24</t>
        </is>
      </c>
      <c r="AB7"/>
      <c r="AC7" t="inlineStr">
        <is>
          <t>第三集</t>
        </is>
      </c>
      <c r="AD7"/>
      <c r="AE7"/>
      <c r="AF7"/>
      <c r="AG7" s="3"/>
      <c r="AH7"/>
      <c r="AI7"/>
      <c r="AJ7"/>
      <c r="AK7"/>
      <c r="AL7" s="3"/>
      <c r="AM7" t="inlineStr">
        <is>
          <t>2026-08-25 06:52</t>
        </is>
      </c>
      <c r="AN7" t="inlineStr">
        <is>
          <t>彭满</t>
        </is>
      </c>
      <c r="AO7" t="inlineStr">
        <is>
          <t>2026-08-25</t>
        </is>
      </c>
      <c r="AP7" t="inlineStr">
        <is>
          <t>2026-08-24|dramadetour0|SD-000002</t>
        </is>
      </c>
      <c r="AQ7" t="inlineStr">
        <is>
          <t>0</t>
        </is>
      </c>
      <c r="AR7" t="inlineStr">
        <is>
          <t>dramadetour0｜Hook With Boyfriend's Best Friend｜3条｜已回填</t>
        </is>
      </c>
    </row>
    <row r="8" ht="25.5" customHeight="1">
      <c r="A8" t="inlineStr">
        <is>
          <t>SR-000007</t>
        </is>
      </c>
      <c r="B8" s="3">
        <v>46259</v>
      </c>
      <c r="C8"/>
      <c r="D8" t="inlineStr">
        <is>
          <t>7677908736811207966</t>
        </is>
      </c>
      <c r="E8"/>
      <c r="F8" t="inlineStr">
        <is>
          <t>manual_url</t>
        </is>
      </c>
      <c r="G8">
        <v>1</v>
      </c>
      <c r="H8" s="3">
        <v>46289.715891203705</v>
      </c>
      <c r="I8"/>
      <c r="J8" t="inlineStr">
        <is>
          <t>active</t>
        </is>
      </c>
      <c r="K8" t="inlineStr">
        <is>
          <t>jolienqaq</t>
        </is>
      </c>
      <c r="L8" t="inlineStr">
        <is>
          <t>Can’t stop watching these dramas though the stories seemed familiar 🤣 #viral #fyp #dramaclip #drama</t>
        </is>
      </c>
      <c r="M8" t="inlineStr">
        <is>
          <t>SD-000003</t>
        </is>
      </c>
      <c r="N8" t="inlineStr">
        <is>
          <t>7677908736811207966</t>
        </is>
      </c>
      <c r="O8" t="inlineStr">
        <is>
          <t>jolienqaq</t>
        </is>
      </c>
      <c r="P8" t="inlineStr">
        <is>
          <t>https://www.tiktok.com/@jolienqaq</t>
        </is>
      </c>
      <c r="Q8" t="inlineStr">
        <is>
          <t>SD-000003</t>
        </is>
      </c>
      <c r="R8" t="inlineStr">
        <is>
          <t>Scorched Heart</t>
        </is>
      </c>
      <c r="S8" t="inlineStr">
        <is>
          <t>扮猪吃虎</t>
        </is>
      </c>
      <c r="T8" s="2" t="str">
        <f>=HYPERLINK("https://www.tiktok.com/@jolienqaq/video/7677908736811207966", "https://www.tiktok.com/@jolienqaq/video/7677908736811207966")</f>
        <v>https://www.tiktok.com/@jolienqaq/video/7677908736811207966</v>
      </c>
      <c r="U8" t="inlineStr">
        <is>
          <t>已回填</t>
        </is>
      </c>
      <c r="V8" t="inlineStr">
        <is>
          <t>174</t>
        </is>
      </c>
      <c r="W8" t="inlineStr">
        <is>
          <t>7</t>
        </is>
      </c>
      <c r="X8" t="inlineStr">
        <is>
          <t>1</t>
        </is>
      </c>
      <c r="Y8" t="inlineStr">
        <is>
          <t>0</t>
        </is>
      </c>
      <c r="Z8" t="inlineStr">
        <is>
          <t>0</t>
        </is>
      </c>
      <c r="AA8" t="inlineStr">
        <is>
          <t>2026-09-24</t>
        </is>
      </c>
      <c r="AB8"/>
      <c r="AC8"/>
      <c r="AD8"/>
      <c r="AE8"/>
      <c r="AF8"/>
      <c r="AG8" s="3"/>
      <c r="AH8"/>
      <c r="AI8"/>
      <c r="AJ8"/>
      <c r="AK8"/>
      <c r="AL8" s="3"/>
      <c r="AM8" t="inlineStr">
        <is>
          <t>2026-08-25 18:07</t>
        </is>
      </c>
      <c r="AN8" t="inlineStr">
        <is>
          <t>彭满</t>
        </is>
      </c>
      <c r="AO8" t="inlineStr">
        <is>
          <t>2026-08-25</t>
        </is>
      </c>
      <c r="AP8" t="inlineStr">
        <is>
          <t>2026-08-25|jolienqaq|SD-000003</t>
        </is>
      </c>
      <c r="AQ8" t="inlineStr">
        <is>
          <t>1</t>
        </is>
      </c>
      <c r="AR8" t="inlineStr">
        <is>
          <t>jolienqaq｜Scorched Heart｜1条｜已回填</t>
        </is>
      </c>
    </row>
    <row r="9" ht="25.5" customHeight="1">
      <c r="A9" t="inlineStr">
        <is>
          <t>SR-000008</t>
        </is>
      </c>
      <c r="B9" s="3">
        <v>46259</v>
      </c>
      <c r="C9"/>
      <c r="D9" t="inlineStr">
        <is>
          <t>7677897966383844621</t>
        </is>
      </c>
      <c r="E9"/>
      <c r="F9" t="inlineStr">
        <is>
          <t>manual_url</t>
        </is>
      </c>
      <c r="G9">
        <v>1</v>
      </c>
      <c r="H9" s="3">
        <v>46289.71596064815</v>
      </c>
      <c r="I9"/>
      <c r="J9" t="inlineStr">
        <is>
          <t>active</t>
        </is>
      </c>
      <c r="K9" t="inlineStr">
        <is>
          <t>dramadetour0</t>
        </is>
      </c>
      <c r="L9" t="inlineStr">
        <is>
          <t xml:space="preserve">⭐️Continue watching search 3711810 in 📱ReelShort enjoy every episode  #drama #dramaclips #reelshort </t>
        </is>
      </c>
      <c r="M9" t="inlineStr">
        <is>
          <t>SD-000003</t>
        </is>
      </c>
      <c r="N9" t="inlineStr">
        <is>
          <t>7677897966383844621</t>
        </is>
      </c>
      <c r="O9" t="inlineStr">
        <is>
          <t>dramadetour0</t>
        </is>
      </c>
      <c r="P9" t="inlineStr">
        <is>
          <t>https://www.tiktok.com/@dramadetour0</t>
        </is>
      </c>
      <c r="Q9" t="inlineStr">
        <is>
          <t>SD-000003</t>
        </is>
      </c>
      <c r="R9" t="inlineStr">
        <is>
          <t>Scorched Heart</t>
        </is>
      </c>
      <c r="S9" t="inlineStr">
        <is>
          <t>扮猪吃虎</t>
        </is>
      </c>
      <c r="T9" s="2" t="str">
        <f>=HYPERLINK("https://www.tiktok.com/@dramadetour0/video/7677897966383844621", "https://www.tiktok.com/@dramadetour0/video/7677897966383844621")</f>
        <v>https://www.tiktok.com/@dramadetour0/video/7677897966383844621</v>
      </c>
      <c r="U9" t="inlineStr">
        <is>
          <t>已回填</t>
        </is>
      </c>
      <c r="V9" t="inlineStr">
        <is>
          <t>246</t>
        </is>
      </c>
      <c r="W9" t="inlineStr">
        <is>
          <t>6</t>
        </is>
      </c>
      <c r="X9" t="inlineStr">
        <is>
          <t>3</t>
        </is>
      </c>
      <c r="Y9" t="inlineStr">
        <is>
          <t>0</t>
        </is>
      </c>
      <c r="Z9" t="inlineStr">
        <is>
          <t>0</t>
        </is>
      </c>
      <c r="AA9" t="inlineStr">
        <is>
          <t>2026-09-24</t>
        </is>
      </c>
      <c r="AB9"/>
      <c r="AC9"/>
      <c r="AD9"/>
      <c r="AE9"/>
      <c r="AF9"/>
      <c r="AG9" s="3"/>
      <c r="AH9"/>
      <c r="AI9"/>
      <c r="AJ9"/>
      <c r="AK9"/>
      <c r="AL9" s="3"/>
      <c r="AM9" t="inlineStr">
        <is>
          <t>2026-08-25 21:44</t>
        </is>
      </c>
      <c r="AN9" t="inlineStr">
        <is>
          <t>彭满</t>
        </is>
      </c>
      <c r="AO9" t="inlineStr">
        <is>
          <t>2026-08-25</t>
        </is>
      </c>
      <c r="AP9" t="inlineStr">
        <is>
          <t>2026-08-25|dramadetour0|SD-000003</t>
        </is>
      </c>
      <c r="AQ9" t="inlineStr">
        <is>
          <t>1</t>
        </is>
      </c>
      <c r="AR9" t="inlineStr">
        <is>
          <t>dramadetour0｜Scorched Heart｜2条｜已回填</t>
        </is>
      </c>
    </row>
    <row r="10" ht="25.5" customHeight="1">
      <c r="A10" t="inlineStr">
        <is>
          <t>SR-000009</t>
        </is>
      </c>
      <c r="B10" s="3">
        <v>46259</v>
      </c>
      <c r="C10"/>
      <c r="D10" t="inlineStr">
        <is>
          <t>7677904478342892813</t>
        </is>
      </c>
      <c r="E10"/>
      <c r="F10" t="inlineStr">
        <is>
          <t>manual_url</t>
        </is>
      </c>
      <c r="G10">
        <v>1</v>
      </c>
      <c r="H10" s="3">
        <v>46290.04959490741</v>
      </c>
      <c r="I10"/>
      <c r="J10" t="inlineStr">
        <is>
          <t>active</t>
        </is>
      </c>
      <c r="K10" t="inlineStr">
        <is>
          <t>dramadetour0</t>
        </is>
      </c>
      <c r="L10" t="inlineStr">
        <is>
          <t xml:space="preserve">🌟 continue the story  📱 download Reelshorts app 🔍search for 371180 for full series #drama #reelshort #revenge </t>
        </is>
      </c>
      <c r="M10" t="inlineStr">
        <is>
          <t>SD-000003</t>
        </is>
      </c>
      <c r="N10" t="inlineStr">
        <is>
          <t>7677904478342892813</t>
        </is>
      </c>
      <c r="O10" t="inlineStr">
        <is>
          <t>dramadetour0</t>
        </is>
      </c>
      <c r="P10" t="inlineStr">
        <is>
          <t>https://www.tiktok.com/@dramadetour0</t>
        </is>
      </c>
      <c r="Q10" t="inlineStr">
        <is>
          <t>SD-000003</t>
        </is>
      </c>
      <c r="R10" t="inlineStr">
        <is>
          <t>Scorched Heart</t>
        </is>
      </c>
      <c r="S10" t="inlineStr">
        <is>
          <t>扮猪吃虎</t>
        </is>
      </c>
      <c r="T10" s="2" t="str">
        <f>=HYPERLINK("https://www.tiktok.com/@dramadetour0/video/7677904478342892813", "https://www.tiktok.com/@dramadetour0/video/7677904478342892813")</f>
        <v>https://www.tiktok.com/@dramadetour0/video/7677904478342892813</v>
      </c>
      <c r="U10" t="inlineStr">
        <is>
          <t>已回填</t>
        </is>
      </c>
      <c r="V10" t="inlineStr">
        <is>
          <t>1632</t>
        </is>
      </c>
      <c r="W10" t="inlineStr">
        <is>
          <t>41</t>
        </is>
      </c>
      <c r="X10" t="inlineStr">
        <is>
          <t>21</t>
        </is>
      </c>
      <c r="Y10" t="inlineStr">
        <is>
          <t>0</t>
        </is>
      </c>
      <c r="Z10" t="inlineStr">
        <is>
          <t>0</t>
        </is>
      </c>
      <c r="AA10" t="inlineStr">
        <is>
          <t>2026-09-25</t>
        </is>
      </c>
      <c r="AB10"/>
      <c r="AC10"/>
      <c r="AD10"/>
      <c r="AE10"/>
      <c r="AF10"/>
      <c r="AG10" s="3"/>
      <c r="AH10"/>
      <c r="AI10"/>
      <c r="AJ10"/>
      <c r="AK10"/>
      <c r="AL10" s="3"/>
      <c r="AM10" t="inlineStr">
        <is>
          <t>2026-08-26 01:50</t>
        </is>
      </c>
      <c r="AN10" t="inlineStr">
        <is>
          <t>彭满</t>
        </is>
      </c>
      <c r="AO10" t="inlineStr">
        <is>
          <t>2026-08-26</t>
        </is>
      </c>
      <c r="AP10" t="inlineStr">
        <is>
          <t>2026-08-25|dramadetour0|SD-000003</t>
        </is>
      </c>
      <c r="AQ10" t="inlineStr">
        <is>
          <t>0</t>
        </is>
      </c>
      <c r="AR10" t="inlineStr">
        <is>
          <t>dramadetour0｜Scorched Heart｜2条｜已回填</t>
        </is>
      </c>
    </row>
    <row r="11" ht="25.5" customHeight="1">
      <c r="A11" t="inlineStr">
        <is>
          <t>SR-000010</t>
        </is>
      </c>
      <c r="B11" s="3">
        <v>46259</v>
      </c>
      <c r="C11"/>
      <c r="D11" t="inlineStr">
        <is>
          <t>7677909454423215373</t>
        </is>
      </c>
      <c r="E11"/>
      <c r="F11" t="inlineStr">
        <is>
          <t>manual_url</t>
        </is>
      </c>
      <c r="G11">
        <v>1</v>
      </c>
      <c r="H11" s="3">
        <v>46289.71625</v>
      </c>
      <c r="I11"/>
      <c r="J11" t="inlineStr">
        <is>
          <t>active</t>
        </is>
      </c>
      <c r="K11" t="inlineStr">
        <is>
          <t>dramaexpedition</t>
        </is>
      </c>
      <c r="L11" t="inlineStr">
        <is>
          <t xml:space="preserve">#drama #dramaclip #fyp </t>
        </is>
      </c>
      <c r="M11" t="inlineStr">
        <is>
          <t>SD-000004</t>
        </is>
      </c>
      <c r="N11" t="inlineStr">
        <is>
          <t>7677909454423215373</t>
        </is>
      </c>
      <c r="O11" t="inlineStr">
        <is>
          <t>dramaexpedition</t>
        </is>
      </c>
      <c r="P11" t="inlineStr">
        <is>
          <t>https://www.tiktok.com/@dramaexpedition</t>
        </is>
      </c>
      <c r="Q11" t="inlineStr">
        <is>
          <t>SD-000004</t>
        </is>
      </c>
      <c r="R11" t="inlineStr">
        <is>
          <t>keeping the cowboy's baby</t>
        </is>
      </c>
      <c r="S11" t="inlineStr">
        <is>
          <t>爱情</t>
        </is>
      </c>
      <c r="T11" s="2" t="str">
        <f>=HYPERLINK("https://www.tiktok.com/@dramaexpedition/video/7677909454423215373", "https://www.tiktok.com/@dramaexpedition/video/7677909454423215373")</f>
        <v>https://www.tiktok.com/@dramaexpedition/video/7677909454423215373</v>
      </c>
      <c r="U11" t="inlineStr">
        <is>
          <t>已回填</t>
        </is>
      </c>
      <c r="V11" t="inlineStr">
        <is>
          <t>223</t>
        </is>
      </c>
      <c r="W11" t="inlineStr">
        <is>
          <t>8</t>
        </is>
      </c>
      <c r="X11" t="inlineStr">
        <is>
          <t>2</t>
        </is>
      </c>
      <c r="Y11" t="inlineStr">
        <is>
          <t>0</t>
        </is>
      </c>
      <c r="Z11" t="inlineStr">
        <is>
          <t>0</t>
        </is>
      </c>
      <c r="AA11" t="inlineStr">
        <is>
          <t>2026-09-24</t>
        </is>
      </c>
      <c r="AB11"/>
      <c r="AC11"/>
      <c r="AD11"/>
      <c r="AE11"/>
      <c r="AF11"/>
      <c r="AG11" s="3"/>
      <c r="AH11"/>
      <c r="AI11"/>
      <c r="AJ11"/>
      <c r="AK11"/>
      <c r="AL11" s="3"/>
      <c r="AM11" t="inlineStr">
        <is>
          <t>2026-08-25 18:11</t>
        </is>
      </c>
      <c r="AN11" t="inlineStr">
        <is>
          <t>彭满</t>
        </is>
      </c>
      <c r="AO11" t="inlineStr">
        <is>
          <t>2026-08-25</t>
        </is>
      </c>
      <c r="AP11" t="inlineStr">
        <is>
          <t>2026-08-25|dramaexpedition|SD-000004</t>
        </is>
      </c>
      <c r="AQ11" t="inlineStr">
        <is>
          <t>1</t>
        </is>
      </c>
      <c r="AR11" t="inlineStr">
        <is>
          <t>dramaexpedition｜keeping the cowboy's baby｜2条｜已回填</t>
        </is>
      </c>
    </row>
    <row r="12" ht="25.5" customHeight="1">
      <c r="A12" t="inlineStr">
        <is>
          <t>SR-000011</t>
        </is>
      </c>
      <c r="B12" s="3">
        <v>46259</v>
      </c>
      <c r="C12"/>
      <c r="D12" t="inlineStr">
        <is>
          <t>7677902324563528974</t>
        </is>
      </c>
      <c r="E12"/>
      <c r="F12" t="inlineStr">
        <is>
          <t>manual_url</t>
        </is>
      </c>
      <c r="G12">
        <v>1</v>
      </c>
      <c r="H12" s="3">
        <v>46289.71637731481</v>
      </c>
      <c r="I12"/>
      <c r="J12" t="inlineStr">
        <is>
          <t>active</t>
        </is>
      </c>
      <c r="K12" t="inlineStr">
        <is>
          <t>dramaexpedition</t>
        </is>
      </c>
      <c r="L12" t="inlineStr">
        <is>
          <t xml:space="preserve">Three rules for her ✨ Continue watching  📲 Download “Reelshort” 🔎 search 3842002 or Keeping the cowboy’s baby  #drama #dramatok #cowboy </t>
        </is>
      </c>
      <c r="M12" t="inlineStr">
        <is>
          <t>SD-000004</t>
        </is>
      </c>
      <c r="N12" t="inlineStr">
        <is>
          <t>7677902324563528974</t>
        </is>
      </c>
      <c r="O12" t="inlineStr">
        <is>
          <t>dramaexpedition</t>
        </is>
      </c>
      <c r="P12" t="inlineStr">
        <is>
          <t>https://www.tiktok.com/@dramaexpedition</t>
        </is>
      </c>
      <c r="Q12" t="inlineStr">
        <is>
          <t>SD-000004</t>
        </is>
      </c>
      <c r="R12" t="inlineStr">
        <is>
          <t>keeping the cowboy's baby</t>
        </is>
      </c>
      <c r="S12" t="inlineStr">
        <is>
          <t>爱情</t>
        </is>
      </c>
      <c r="T12" s="2" t="str">
        <f>=HYPERLINK("https://www.tiktok.com/@dramaexpedition/video/7677902324563528974", "https://www.tiktok.com/@dramaexpedition/video/7677902324563528974")</f>
        <v>https://www.tiktok.com/@dramaexpedition/video/7677902324563528974</v>
      </c>
      <c r="U12" t="inlineStr">
        <is>
          <t>已回填</t>
        </is>
      </c>
      <c r="V12" t="inlineStr">
        <is>
          <t>265</t>
        </is>
      </c>
      <c r="W12" t="inlineStr">
        <is>
          <t>9</t>
        </is>
      </c>
      <c r="X12" t="inlineStr">
        <is>
          <t>1</t>
        </is>
      </c>
      <c r="Y12" t="inlineStr">
        <is>
          <t>0</t>
        </is>
      </c>
      <c r="Z12" t="inlineStr">
        <is>
          <t>0</t>
        </is>
      </c>
      <c r="AA12" t="inlineStr">
        <is>
          <t>2026-09-24</t>
        </is>
      </c>
      <c r="AB12"/>
      <c r="AC12"/>
      <c r="AD12"/>
      <c r="AE12"/>
      <c r="AF12"/>
      <c r="AG12" s="3"/>
      <c r="AH12"/>
      <c r="AI12"/>
      <c r="AJ12"/>
      <c r="AK12"/>
      <c r="AL12" s="3"/>
      <c r="AM12" t="inlineStr">
        <is>
          <t>2026-08-25 21:11</t>
        </is>
      </c>
      <c r="AN12" t="inlineStr">
        <is>
          <t>彭满</t>
        </is>
      </c>
      <c r="AO12" t="inlineStr">
        <is>
          <t>2026-08-25</t>
        </is>
      </c>
      <c r="AP12" t="inlineStr">
        <is>
          <t>2026-08-25|dramaexpedition|SD-000004</t>
        </is>
      </c>
      <c r="AQ12" t="inlineStr">
        <is>
          <t>0</t>
        </is>
      </c>
      <c r="AR12" t="inlineStr">
        <is>
          <t>dramaexpedition｜keeping the cowboy's baby｜2条｜已回填</t>
        </is>
      </c>
    </row>
    <row r="13" ht="25.5" customHeight="1">
      <c r="A13" t="inlineStr">
        <is>
          <t>SR-000012</t>
        </is>
      </c>
      <c r="B13" s="3">
        <v>46259</v>
      </c>
      <c r="C13"/>
      <c r="D13" t="inlineStr">
        <is>
          <t>7677921791930567967</t>
        </is>
      </c>
      <c r="E13"/>
      <c r="F13" t="inlineStr">
        <is>
          <t>manual_url</t>
        </is>
      </c>
      <c r="G13">
        <v>1</v>
      </c>
      <c r="H13" s="3">
        <v>46288.053032407406</v>
      </c>
      <c r="I13"/>
      <c r="J13" t="inlineStr">
        <is>
          <t>active</t>
        </is>
      </c>
      <c r="K13"/>
      <c r="L13" t="inlineStr">
        <is>
          <t xml:space="preserve">🤳search 3842002 in “Reelshort” App to watch the full series  Download App from bio  #drama #cowboy #reelshort #dramatok </t>
        </is>
      </c>
      <c r="M13" t="inlineStr">
        <is>
          <t>SD-000004</t>
        </is>
      </c>
      <c r="N13" t="inlineStr">
        <is>
          <t>7677921791930567967</t>
        </is>
      </c>
      <c r="O13"/>
      <c r="P13"/>
      <c r="Q13" t="inlineStr">
        <is>
          <t>SD-000004</t>
        </is>
      </c>
      <c r="R13" t="inlineStr">
        <is>
          <t>keeping the cowboy's baby</t>
        </is>
      </c>
      <c r="S13" t="inlineStr">
        <is>
          <t>爱情</t>
        </is>
      </c>
      <c r="T13" s="2" t="str">
        <f>=HYPERLINK("https://www.tiktok.com/@dramapenelope/photo/7677921791930567967", "https://www.tiktok.com/@dramapenelope/photo/7677921791930567967")</f>
        <v>https://www.tiktok.com/@dramapenelope/photo/7677921791930567967</v>
      </c>
      <c r="U13" t="inlineStr">
        <is>
          <t>已回填</t>
        </is>
      </c>
      <c r="V13" t="inlineStr">
        <is>
          <t>553</t>
        </is>
      </c>
      <c r="W13" t="inlineStr">
        <is>
          <t>23</t>
        </is>
      </c>
      <c r="X13" t="inlineStr">
        <is>
          <t>1</t>
        </is>
      </c>
      <c r="Y13" t="inlineStr">
        <is>
          <t>0</t>
        </is>
      </c>
      <c r="Z13" t="inlineStr">
        <is>
          <t>0</t>
        </is>
      </c>
      <c r="AA13" t="inlineStr">
        <is>
          <t>2026-09-23</t>
        </is>
      </c>
      <c r="AB13"/>
      <c r="AC13"/>
      <c r="AD13"/>
      <c r="AE13"/>
      <c r="AF13"/>
      <c r="AG13" s="3"/>
      <c r="AH13"/>
      <c r="AI13"/>
      <c r="AJ13"/>
      <c r="AK13"/>
      <c r="AL13" s="3"/>
      <c r="AM13" t="inlineStr">
        <is>
          <t>2026-08-25 18:58</t>
        </is>
      </c>
      <c r="AN13"/>
      <c r="AO13" t="inlineStr">
        <is>
          <t>2026-08-25</t>
        </is>
      </c>
      <c r="AP13"/>
      <c r="AQ13" t="inlineStr">
        <is>
          <t>0</t>
        </is>
      </c>
      <c r="AR13"/>
    </row>
    <row r="14" ht="25.5" customHeight="1">
      <c r="A14" t="inlineStr">
        <is>
          <t>SR-000013</t>
        </is>
      </c>
      <c r="B14" s="3">
        <v>46259</v>
      </c>
      <c r="C14"/>
      <c r="D14" t="inlineStr">
        <is>
          <t>7677927248875359518</t>
        </is>
      </c>
      <c r="E14"/>
      <c r="F14" t="inlineStr">
        <is>
          <t>manual_url</t>
        </is>
      </c>
      <c r="G14">
        <v>1</v>
      </c>
      <c r="H14" s="3">
        <v>46288.053136574075</v>
      </c>
      <c r="I14"/>
      <c r="J14" t="inlineStr">
        <is>
          <t>active</t>
        </is>
      </c>
      <c r="K14"/>
      <c r="L14" t="inlineStr">
        <is>
          <t>🌟 Continue the story here 👉🏻 📲 Find the full series on the "reelshort"app 🔍 Look up "3871405", to enjoy every episode✨!</t>
        </is>
      </c>
      <c r="M14" t="inlineStr">
        <is>
          <t>SD-000004</t>
        </is>
      </c>
      <c r="N14" t="inlineStr">
        <is>
          <t>7677927248875359518</t>
        </is>
      </c>
      <c r="O14"/>
      <c r="P14"/>
      <c r="Q14" t="inlineStr">
        <is>
          <t>SD-000004</t>
        </is>
      </c>
      <c r="R14" t="inlineStr">
        <is>
          <t>keeping the cowboy's baby</t>
        </is>
      </c>
      <c r="S14" t="inlineStr">
        <is>
          <t>爱情</t>
        </is>
      </c>
      <c r="T14" s="2" t="str">
        <f>=HYPERLINK("https://www.tiktok.com/@dramapenelope/photo/7677927248875359518", "https://www.tiktok.com/@dramapenelope/photo/7677927248875359518")</f>
        <v>https://www.tiktok.com/@dramapenelope/photo/7677927248875359518</v>
      </c>
      <c r="U14" t="inlineStr">
        <is>
          <t>已回填</t>
        </is>
      </c>
      <c r="V14" t="inlineStr">
        <is>
          <t>185</t>
        </is>
      </c>
      <c r="W14" t="inlineStr">
        <is>
          <t>6</t>
        </is>
      </c>
      <c r="X14" t="inlineStr">
        <is>
          <t>1</t>
        </is>
      </c>
      <c r="Y14" t="inlineStr">
        <is>
          <t>0</t>
        </is>
      </c>
      <c r="Z14" t="inlineStr">
        <is>
          <t>0</t>
        </is>
      </c>
      <c r="AA14" t="inlineStr">
        <is>
          <t>2026-09-23</t>
        </is>
      </c>
      <c r="AB14"/>
      <c r="AC14"/>
      <c r="AD14"/>
      <c r="AE14"/>
      <c r="AF14"/>
      <c r="AG14" s="3"/>
      <c r="AH14"/>
      <c r="AI14"/>
      <c r="AJ14"/>
      <c r="AK14"/>
      <c r="AL14" s="3"/>
      <c r="AM14" t="inlineStr">
        <is>
          <t>2026-08-26 05:48</t>
        </is>
      </c>
      <c r="AN14"/>
      <c r="AO14" t="inlineStr">
        <is>
          <t>2026-08-26</t>
        </is>
      </c>
      <c r="AP14"/>
      <c r="AQ14" t="inlineStr">
        <is>
          <t>0</t>
        </is>
      </c>
      <c r="AR14"/>
    </row>
    <row r="15" ht="25.5" customHeight="1">
      <c r="A15" t="inlineStr">
        <is>
          <t>SR-000014</t>
        </is>
      </c>
      <c r="B15" s="3">
        <v>46260</v>
      </c>
      <c r="C15"/>
      <c r="D15" t="inlineStr">
        <is>
          <t>7677927945050164510</t>
        </is>
      </c>
      <c r="E15"/>
      <c r="F15" t="inlineStr">
        <is>
          <t>manual_url</t>
        </is>
      </c>
      <c r="G15">
        <v>1</v>
      </c>
      <c r="H15" s="3">
        <v>46288.05322916667</v>
      </c>
      <c r="I15"/>
      <c r="J15" t="inlineStr">
        <is>
          <t>active</t>
        </is>
      </c>
      <c r="K15"/>
      <c r="L15" t="inlineStr">
        <is>
          <t>🌟 Continue the story here 👉🏻 📲 Find the full series on the "reelshort"app 🔍 Look up "3871405", to enjoy every episode✨!</t>
        </is>
      </c>
      <c r="M15" t="inlineStr">
        <is>
          <t>SD-000004</t>
        </is>
      </c>
      <c r="N15" t="inlineStr">
        <is>
          <t>7677927945050164510</t>
        </is>
      </c>
      <c r="O15"/>
      <c r="P15"/>
      <c r="Q15" t="inlineStr">
        <is>
          <t>SD-000004</t>
        </is>
      </c>
      <c r="R15" t="inlineStr">
        <is>
          <t>keeping the cowboy's baby</t>
        </is>
      </c>
      <c r="S15" t="inlineStr">
        <is>
          <t>爱情</t>
        </is>
      </c>
      <c r="T15" s="2" t="str">
        <f>=HYPERLINK("https://www.tiktok.com/@dramapenelope/photo/7677927945050164510", "https://www.tiktok.com/@dramapenelope/photo/7677927945050164510")</f>
        <v>https://www.tiktok.com/@dramapenelope/photo/7677927945050164510</v>
      </c>
      <c r="U15" t="inlineStr">
        <is>
          <t>已回填</t>
        </is>
      </c>
      <c r="V15" t="inlineStr">
        <is>
          <t>112</t>
        </is>
      </c>
      <c r="W15" t="inlineStr">
        <is>
          <t>3</t>
        </is>
      </c>
      <c r="X15" t="inlineStr">
        <is>
          <t>0</t>
        </is>
      </c>
      <c r="Y15" t="inlineStr">
        <is>
          <t>0</t>
        </is>
      </c>
      <c r="Z15" t="inlineStr">
        <is>
          <t>0</t>
        </is>
      </c>
      <c r="AA15" t="inlineStr">
        <is>
          <t>2026-09-23</t>
        </is>
      </c>
      <c r="AB15"/>
      <c r="AC15"/>
      <c r="AD15"/>
      <c r="AE15"/>
      <c r="AF15"/>
      <c r="AG15" s="3"/>
      <c r="AH15"/>
      <c r="AI15"/>
      <c r="AJ15"/>
      <c r="AK15"/>
      <c r="AL15" s="3"/>
      <c r="AM15" t="inlineStr">
        <is>
          <t>2026-08-26 22:49</t>
        </is>
      </c>
      <c r="AN15"/>
      <c r="AO15" t="inlineStr">
        <is>
          <t>2026-08-26</t>
        </is>
      </c>
      <c r="AP15"/>
      <c r="AQ15" t="inlineStr">
        <is>
          <t>0</t>
        </is>
      </c>
      <c r="AR15"/>
    </row>
    <row r="16" ht="25.5" customHeight="1">
      <c r="A16" t="inlineStr">
        <is>
          <t>SR-000015</t>
        </is>
      </c>
      <c r="B16" s="3">
        <v>46260</v>
      </c>
      <c r="C16"/>
      <c r="D16" t="inlineStr">
        <is>
          <t>7678263416594763039</t>
        </is>
      </c>
      <c r="E16"/>
      <c r="F16" t="inlineStr">
        <is>
          <t>manual_url</t>
        </is>
      </c>
      <c r="G16">
        <v>1</v>
      </c>
      <c r="H16" s="3">
        <v>46288.05333333334</v>
      </c>
      <c r="I16"/>
      <c r="J16" t="inlineStr">
        <is>
          <t>active</t>
        </is>
      </c>
      <c r="K16"/>
      <c r="L16" t="inlineStr">
        <is>
          <t>#drama #ballet #dramaclip  🌟 Continue the story here 👉🏻 📲 Find the full series on the "reelshort"app 🔍 Look up "3866343", to enjoy every episode✨!</t>
        </is>
      </c>
      <c r="M16" t="inlineStr">
        <is>
          <t>SD-000005</t>
        </is>
      </c>
      <c r="N16" t="inlineStr">
        <is>
          <t>7678263416594763039</t>
        </is>
      </c>
      <c r="O16"/>
      <c r="P16"/>
      <c r="Q16" t="inlineStr">
        <is>
          <t>SD-000005</t>
        </is>
      </c>
      <c r="R16" t="inlineStr">
        <is>
          <t>Revenge of the Black Swan</t>
        </is>
      </c>
      <c r="S16" t="inlineStr">
        <is>
          <t>复仇</t>
        </is>
      </c>
      <c r="T16" s="2" t="str">
        <f>=HYPERLINK("https://www.tiktok.com/@dramapenelope/photo/7678263416594763039", "https://www.tiktok.com/@dramapenelope/photo/7678263416594763039")</f>
        <v>https://www.tiktok.com/@dramapenelope/photo/7678263416594763039</v>
      </c>
      <c r="U16" t="inlineStr">
        <is>
          <t>已回填</t>
        </is>
      </c>
      <c r="V16" t="inlineStr">
        <is>
          <t>114</t>
        </is>
      </c>
      <c r="W16" t="inlineStr">
        <is>
          <t>1</t>
        </is>
      </c>
      <c r="X16" t="inlineStr">
        <is>
          <t>0</t>
        </is>
      </c>
      <c r="Y16" t="inlineStr">
        <is>
          <t>0</t>
        </is>
      </c>
      <c r="Z16" t="inlineStr">
        <is>
          <t>0</t>
        </is>
      </c>
      <c r="AA16" t="inlineStr">
        <is>
          <t>2026-09-23</t>
        </is>
      </c>
      <c r="AB16"/>
      <c r="AC16"/>
      <c r="AD16"/>
      <c r="AE16"/>
      <c r="AF16"/>
      <c r="AG16" s="3"/>
      <c r="AH16"/>
      <c r="AI16"/>
      <c r="AJ16"/>
      <c r="AK16"/>
      <c r="AL16" s="3"/>
      <c r="AM16" t="inlineStr">
        <is>
          <t>2026-08-27 03:25</t>
        </is>
      </c>
      <c r="AN16"/>
      <c r="AO16" t="inlineStr">
        <is>
          <t>2026-08-27</t>
        </is>
      </c>
      <c r="AP16"/>
      <c r="AQ16" t="inlineStr">
        <is>
          <t>0</t>
        </is>
      </c>
      <c r="AR16"/>
    </row>
    <row r="17" ht="25.5" customHeight="1">
      <c r="A17" t="inlineStr">
        <is>
          <t>SR-000016</t>
        </is>
      </c>
      <c r="B17" s="3">
        <v>46260</v>
      </c>
      <c r="C17"/>
      <c r="D17" t="inlineStr">
        <is>
          <t>7678270161262103839</t>
        </is>
      </c>
      <c r="E17"/>
      <c r="F17" t="inlineStr">
        <is>
          <t>manual_url</t>
        </is>
      </c>
      <c r="G17">
        <v>1</v>
      </c>
      <c r="H17" s="3">
        <v>46290.04965277778</v>
      </c>
      <c r="I17"/>
      <c r="J17" t="inlineStr">
        <is>
          <t>active</t>
        </is>
      </c>
      <c r="K17" t="inlineStr">
        <is>
          <t>jolienqaq</t>
        </is>
      </c>
      <c r="L17" t="inlineStr">
        <is>
          <t xml:space="preserve">#drama #ballet #dramaclip </t>
        </is>
      </c>
      <c r="M17" t="inlineStr">
        <is>
          <t>SD-000005</t>
        </is>
      </c>
      <c r="N17" t="inlineStr">
        <is>
          <t>7678270161262103839</t>
        </is>
      </c>
      <c r="O17" t="inlineStr">
        <is>
          <t>jolienqaq</t>
        </is>
      </c>
      <c r="P17" t="inlineStr">
        <is>
          <t>https://www.tiktok.com/@jolienqaq</t>
        </is>
      </c>
      <c r="Q17" t="inlineStr">
        <is>
          <t>SD-000005</t>
        </is>
      </c>
      <c r="R17" t="inlineStr">
        <is>
          <t>Revenge of the Black Swan</t>
        </is>
      </c>
      <c r="S17" t="inlineStr">
        <is>
          <t>复仇</t>
        </is>
      </c>
      <c r="T17" s="2" t="str">
        <f>=HYPERLINK("https://www.tiktok.com/@jolienqaq/video/7678270161262103839", "https://www.tiktok.com/@jolienqaq/video/7678270161262103839")</f>
        <v>https://www.tiktok.com/@jolienqaq/video/7678270161262103839</v>
      </c>
      <c r="U17" t="inlineStr">
        <is>
          <t>已回填</t>
        </is>
      </c>
      <c r="V17" t="inlineStr">
        <is>
          <t>236</t>
        </is>
      </c>
      <c r="W17" t="inlineStr">
        <is>
          <t>4</t>
        </is>
      </c>
      <c r="X17" t="inlineStr">
        <is>
          <t>0</t>
        </is>
      </c>
      <c r="Y17" t="inlineStr">
        <is>
          <t>0</t>
        </is>
      </c>
      <c r="Z17" t="inlineStr">
        <is>
          <t>0</t>
        </is>
      </c>
      <c r="AA17" t="inlineStr">
        <is>
          <t>2026-09-25</t>
        </is>
      </c>
      <c r="AB17"/>
      <c r="AC17"/>
      <c r="AD17"/>
      <c r="AE17"/>
      <c r="AF17"/>
      <c r="AG17" s="3"/>
      <c r="AH17"/>
      <c r="AI17"/>
      <c r="AJ17"/>
      <c r="AK17"/>
      <c r="AL17" s="3"/>
      <c r="AM17" t="inlineStr">
        <is>
          <t>2026-08-26 19:29</t>
        </is>
      </c>
      <c r="AN17" t="inlineStr">
        <is>
          <t>彭满</t>
        </is>
      </c>
      <c r="AO17" t="inlineStr">
        <is>
          <t>2026-08-26</t>
        </is>
      </c>
      <c r="AP17" t="inlineStr">
        <is>
          <t>2026-08-26|jolienqaq|SD-000005</t>
        </is>
      </c>
      <c r="AQ17" t="inlineStr">
        <is>
          <t>1</t>
        </is>
      </c>
      <c r="AR17" t="inlineStr">
        <is>
          <t>jolienqaq｜Revenge of the Black Swan｜2条｜已回填</t>
        </is>
      </c>
    </row>
    <row r="18" ht="25.5" customHeight="1">
      <c r="A18" t="inlineStr">
        <is>
          <t>SR-000017</t>
        </is>
      </c>
      <c r="B18" s="3">
        <v>46260</v>
      </c>
      <c r="C18"/>
      <c r="D18" t="inlineStr">
        <is>
          <t>7678271597450497294</t>
        </is>
      </c>
      <c r="E18"/>
      <c r="F18" t="inlineStr">
        <is>
          <t>manual_url</t>
        </is>
      </c>
      <c r="G18">
        <v>1</v>
      </c>
      <c r="H18" s="3">
        <v>46290.049780092595</v>
      </c>
      <c r="I18"/>
      <c r="J18" t="inlineStr">
        <is>
          <t>active</t>
        </is>
      </c>
      <c r="K18" t="inlineStr">
        <is>
          <t>dramadetour0</t>
        </is>
      </c>
      <c r="L18" t="inlineStr">
        <is>
          <t xml:space="preserve">🌟 Continue the story here 👉🏻 📲 Find the full series on the "reelshort"app 🔍 Look up "3866343", to enjoy every episode✨! #reelshort #drama #ballet </t>
        </is>
      </c>
      <c r="M18" t="inlineStr">
        <is>
          <t>SD-000005</t>
        </is>
      </c>
      <c r="N18" t="inlineStr">
        <is>
          <t>7678271597450497294</t>
        </is>
      </c>
      <c r="O18" t="inlineStr">
        <is>
          <t>dramadetour0</t>
        </is>
      </c>
      <c r="P18" t="inlineStr">
        <is>
          <t>https://www.tiktok.com/@dramadetour0</t>
        </is>
      </c>
      <c r="Q18" t="inlineStr">
        <is>
          <t>SD-000005</t>
        </is>
      </c>
      <c r="R18" t="inlineStr">
        <is>
          <t>Revenge of the Black Swan</t>
        </is>
      </c>
      <c r="S18" t="inlineStr">
        <is>
          <t>复仇</t>
        </is>
      </c>
      <c r="T18" s="2" t="str">
        <f>=HYPERLINK("https://www.tiktok.com/@dramadetour0/video/7678271597450497294", "https://www.tiktok.com/@dramadetour0/video/7678271597450497294")</f>
        <v>https://www.tiktok.com/@dramadetour0/video/7678271597450497294</v>
      </c>
      <c r="U18" t="inlineStr">
        <is>
          <t>已回填</t>
        </is>
      </c>
      <c r="V18" t="inlineStr">
        <is>
          <t>171</t>
        </is>
      </c>
      <c r="W18" t="inlineStr">
        <is>
          <t>2</t>
        </is>
      </c>
      <c r="X18" t="inlineStr">
        <is>
          <t>1</t>
        </is>
      </c>
      <c r="Y18" t="inlineStr">
        <is>
          <t>0</t>
        </is>
      </c>
      <c r="Z18" t="inlineStr">
        <is>
          <t>0</t>
        </is>
      </c>
      <c r="AA18" t="inlineStr">
        <is>
          <t>2026-09-25</t>
        </is>
      </c>
      <c r="AB18"/>
      <c r="AC18"/>
      <c r="AD18"/>
      <c r="AE18"/>
      <c r="AF18"/>
      <c r="AG18" s="3"/>
      <c r="AH18"/>
      <c r="AI18"/>
      <c r="AJ18"/>
      <c r="AK18"/>
      <c r="AL18" s="3"/>
      <c r="AM18" t="inlineStr">
        <is>
          <t>2026-08-26 20:37</t>
        </is>
      </c>
      <c r="AN18" t="inlineStr">
        <is>
          <t>彭满</t>
        </is>
      </c>
      <c r="AO18" t="inlineStr">
        <is>
          <t>2026-08-26</t>
        </is>
      </c>
      <c r="AP18" t="inlineStr">
        <is>
          <t>2026-08-26|dramadetour0|SD-000005</t>
        </is>
      </c>
      <c r="AQ18" t="inlineStr">
        <is>
          <t>1</t>
        </is>
      </c>
      <c r="AR18" t="inlineStr">
        <is>
          <t>dramadetour0｜Revenge of the Black Swan｜2条｜已回填</t>
        </is>
      </c>
    </row>
    <row r="19" ht="25.5" customHeight="1">
      <c r="A19" t="inlineStr">
        <is>
          <t>SR-000018</t>
        </is>
      </c>
      <c r="B19" s="3">
        <v>46260</v>
      </c>
      <c r="C19"/>
      <c r="D19" t="inlineStr">
        <is>
          <t>7678538764133649677</t>
        </is>
      </c>
      <c r="E19"/>
      <c r="F19" t="inlineStr">
        <is>
          <t>manual_url</t>
        </is>
      </c>
      <c r="G19">
        <v>1</v>
      </c>
      <c r="H19" s="3">
        <v>46291.05265046296</v>
      </c>
      <c r="I19"/>
      <c r="J19" t="inlineStr">
        <is>
          <t>active</t>
        </is>
      </c>
      <c r="K19" t="inlineStr">
        <is>
          <t>dramadetour0</t>
        </is>
      </c>
      <c r="L19" t="inlineStr">
        <is>
          <t xml:space="preserve">🌟 Continue the story here 👉🏻 📲 Find the full series on the "reelshort"app 🔍 Look up "3866343", to enjoy every episode✨! #drama #ballet #reelshort </t>
        </is>
      </c>
      <c r="M19" t="inlineStr">
        <is>
          <t>SD-000005</t>
        </is>
      </c>
      <c r="N19" t="inlineStr">
        <is>
          <t>7678538764133649677</t>
        </is>
      </c>
      <c r="O19" t="inlineStr">
        <is>
          <t>dramadetour0</t>
        </is>
      </c>
      <c r="P19" t="inlineStr">
        <is>
          <t>https://www.tiktok.com/@dramadetour0</t>
        </is>
      </c>
      <c r="Q19" t="inlineStr">
        <is>
          <t>SD-000005</t>
        </is>
      </c>
      <c r="R19" t="inlineStr">
        <is>
          <t>Revenge of the Black Swan</t>
        </is>
      </c>
      <c r="S19" t="inlineStr">
        <is>
          <t>复仇</t>
        </is>
      </c>
      <c r="T19" s="2" t="str">
        <f>=HYPERLINK("https://www.tiktok.com/@dramadetour0/video/7678538764133649677", "https://www.tiktok.com/@dramadetour0/video/7678538764133649677")</f>
        <v>https://www.tiktok.com/@dramadetour0/video/7678538764133649677</v>
      </c>
      <c r="U19" t="inlineStr">
        <is>
          <t>已回填</t>
        </is>
      </c>
      <c r="V19" t="inlineStr">
        <is>
          <t>269</t>
        </is>
      </c>
      <c r="W19" t="inlineStr">
        <is>
          <t>10</t>
        </is>
      </c>
      <c r="X19" t="inlineStr">
        <is>
          <t>3</t>
        </is>
      </c>
      <c r="Y19" t="inlineStr">
        <is>
          <t>0</t>
        </is>
      </c>
      <c r="Z19" t="inlineStr">
        <is>
          <t>0</t>
        </is>
      </c>
      <c r="AA19" t="inlineStr">
        <is>
          <t>2026-09-26</t>
        </is>
      </c>
      <c r="AB19"/>
      <c r="AC19"/>
      <c r="AD19"/>
      <c r="AE19"/>
      <c r="AF19"/>
      <c r="AG19" s="3"/>
      <c r="AH19"/>
      <c r="AI19"/>
      <c r="AJ19"/>
      <c r="AK19"/>
      <c r="AL19" s="3"/>
      <c r="AM19" t="inlineStr">
        <is>
          <t>2026-08-27 10:52</t>
        </is>
      </c>
      <c r="AN19" t="inlineStr">
        <is>
          <t>彭满</t>
        </is>
      </c>
      <c r="AO19" t="inlineStr">
        <is>
          <t>2026-08-27</t>
        </is>
      </c>
      <c r="AP19" t="inlineStr">
        <is>
          <t>2026-08-26|dramadetour0|SD-000005</t>
        </is>
      </c>
      <c r="AQ19" t="inlineStr">
        <is>
          <t>0</t>
        </is>
      </c>
      <c r="AR19" t="inlineStr">
        <is>
          <t>dramadetour0｜Revenge of the Black Swan｜2条｜已回填</t>
        </is>
      </c>
    </row>
    <row r="20" ht="25.5" customHeight="1">
      <c r="A20" t="inlineStr">
        <is>
          <t>SR-000019</t>
        </is>
      </c>
      <c r="B20" s="3">
        <v>46260</v>
      </c>
      <c r="C20"/>
      <c r="D20" t="inlineStr">
        <is>
          <t>7678279821868289294</t>
        </is>
      </c>
      <c r="E20"/>
      <c r="F20" t="inlineStr">
        <is>
          <t>manual_url</t>
        </is>
      </c>
      <c r="G20">
        <v>1</v>
      </c>
      <c r="H20" s="3">
        <v>46290.05002314815</v>
      </c>
      <c r="I20"/>
      <c r="J20" t="inlineStr">
        <is>
          <t>active</t>
        </is>
      </c>
      <c r="K20" t="inlineStr">
        <is>
          <t>dramaexpedition</t>
        </is>
      </c>
      <c r="L20" t="inlineStr">
        <is>
          <t xml:space="preserve">🌟 Continue the story here 👉🏻 📲 Find the full series on the "reelshort"app 🔍 Look up "3866343", to enjoy every episode✨! #reelshort #ballet #drama </t>
        </is>
      </c>
      <c r="M20" t="inlineStr">
        <is>
          <t>SD-000005</t>
        </is>
      </c>
      <c r="N20" t="inlineStr">
        <is>
          <t>7678279821868289294</t>
        </is>
      </c>
      <c r="O20" t="inlineStr">
        <is>
          <t>dramaexpedition</t>
        </is>
      </c>
      <c r="P20" t="inlineStr">
        <is>
          <t>https://www.tiktok.com/@dramaexpedition</t>
        </is>
      </c>
      <c r="Q20" t="inlineStr">
        <is>
          <t>SD-000005</t>
        </is>
      </c>
      <c r="R20" t="inlineStr">
        <is>
          <t>Revenge of the Black Swan</t>
        </is>
      </c>
      <c r="S20" t="inlineStr">
        <is>
          <t>复仇</t>
        </is>
      </c>
      <c r="T20" s="2" t="str">
        <f>=HYPERLINK("https://www.tiktok.com/@dramaexpedition/video/7678279821868289294", "https://www.tiktok.com/@dramaexpedition/video/7678279821868289294")</f>
        <v>https://www.tiktok.com/@dramaexpedition/video/7678279821868289294</v>
      </c>
      <c r="U20" t="inlineStr">
        <is>
          <t>已回填</t>
        </is>
      </c>
      <c r="V20" t="inlineStr">
        <is>
          <t>194</t>
        </is>
      </c>
      <c r="W20" t="inlineStr">
        <is>
          <t>4</t>
        </is>
      </c>
      <c r="X20" t="inlineStr">
        <is>
          <t>1</t>
        </is>
      </c>
      <c r="Y20" t="inlineStr">
        <is>
          <t>0</t>
        </is>
      </c>
      <c r="Z20" t="inlineStr">
        <is>
          <t>0</t>
        </is>
      </c>
      <c r="AA20" t="inlineStr">
        <is>
          <t>2026-09-25</t>
        </is>
      </c>
      <c r="AB20"/>
      <c r="AC20"/>
      <c r="AD20"/>
      <c r="AE20"/>
      <c r="AF20"/>
      <c r="AG20" s="3"/>
      <c r="AH20"/>
      <c r="AI20"/>
      <c r="AJ20"/>
      <c r="AK20"/>
      <c r="AL20" s="3"/>
      <c r="AM20" t="inlineStr">
        <is>
          <t>2026-08-26 21:30</t>
        </is>
      </c>
      <c r="AN20" t="inlineStr">
        <is>
          <t>彭满</t>
        </is>
      </c>
      <c r="AO20" t="inlineStr">
        <is>
          <t>2026-08-26</t>
        </is>
      </c>
      <c r="AP20" t="inlineStr">
        <is>
          <t>2026-08-26|dramaexpedition|SD-000005</t>
        </is>
      </c>
      <c r="AQ20" t="inlineStr">
        <is>
          <t>1</t>
        </is>
      </c>
      <c r="AR20" t="inlineStr">
        <is>
          <t>dramaexpedition｜Revenge of the Black Swan｜2条｜已回填</t>
        </is>
      </c>
    </row>
    <row r="21" ht="25.5" customHeight="1">
      <c r="A21" t="inlineStr">
        <is>
          <t>SR-000020</t>
        </is>
      </c>
      <c r="B21" s="3">
        <v>46260</v>
      </c>
      <c r="C21"/>
      <c r="D21" t="inlineStr">
        <is>
          <t>7678539655322635533</t>
        </is>
      </c>
      <c r="E21"/>
      <c r="F21" t="inlineStr">
        <is>
          <t>manual_url</t>
        </is>
      </c>
      <c r="G21">
        <v>1</v>
      </c>
      <c r="H21" s="3">
        <v>46291.052777777775</v>
      </c>
      <c r="I21"/>
      <c r="J21" t="inlineStr">
        <is>
          <t>active</t>
        </is>
      </c>
      <c r="K21" t="inlineStr">
        <is>
          <t>dramaexpedition</t>
        </is>
      </c>
      <c r="L21" t="inlineStr">
        <is>
          <t>Revenge of the Black Swan episode 6  More episodes link in bio  #reelshort #ballet #drama</t>
        </is>
      </c>
      <c r="M21" t="inlineStr">
        <is>
          <t>SD-000005</t>
        </is>
      </c>
      <c r="N21" t="inlineStr">
        <is>
          <t>7678539655322635533</t>
        </is>
      </c>
      <c r="O21" t="inlineStr">
        <is>
          <t>dramaexpedition</t>
        </is>
      </c>
      <c r="P21" t="inlineStr">
        <is>
          <t>https://www.tiktok.com/@dramaexpedition</t>
        </is>
      </c>
      <c r="Q21" t="inlineStr">
        <is>
          <t>SD-000005</t>
        </is>
      </c>
      <c r="R21" t="inlineStr">
        <is>
          <t>Revenge of the Black Swan</t>
        </is>
      </c>
      <c r="S21" t="inlineStr">
        <is>
          <t>复仇</t>
        </is>
      </c>
      <c r="T21" s="2" t="str">
        <f>=HYPERLINK("https://www.tiktok.com/@dramaexpedition/video/7678539655322635533", "https://www.tiktok.com/@dramaexpedition/video/7678539655322635533")</f>
        <v>https://www.tiktok.com/@dramaexpedition/video/7678539655322635533</v>
      </c>
      <c r="U21" t="inlineStr">
        <is>
          <t>已回填</t>
        </is>
      </c>
      <c r="V21" t="inlineStr">
        <is>
          <t>650</t>
        </is>
      </c>
      <c r="W21" t="inlineStr">
        <is>
          <t>5</t>
        </is>
      </c>
      <c r="X21" t="inlineStr">
        <is>
          <t>3</t>
        </is>
      </c>
      <c r="Y21" t="inlineStr">
        <is>
          <t>0</t>
        </is>
      </c>
      <c r="Z21" t="inlineStr">
        <is>
          <t>0</t>
        </is>
      </c>
      <c r="AA21" t="inlineStr">
        <is>
          <t>2026-09-26</t>
        </is>
      </c>
      <c r="AB21"/>
      <c r="AC21"/>
      <c r="AD21"/>
      <c r="AE21"/>
      <c r="AF21"/>
      <c r="AG21" s="3"/>
      <c r="AH21"/>
      <c r="AI21"/>
      <c r="AJ21"/>
      <c r="AK21"/>
      <c r="AL21" s="3"/>
      <c r="AM21" t="inlineStr">
        <is>
          <t>2026-08-27 10:55</t>
        </is>
      </c>
      <c r="AN21" t="inlineStr">
        <is>
          <t>彭满</t>
        </is>
      </c>
      <c r="AO21" t="inlineStr">
        <is>
          <t>2026-08-27</t>
        </is>
      </c>
      <c r="AP21" t="inlineStr">
        <is>
          <t>2026-08-26|dramaexpedition|SD-000005</t>
        </is>
      </c>
      <c r="AQ21" t="inlineStr">
        <is>
          <t>0</t>
        </is>
      </c>
      <c r="AR21" t="inlineStr">
        <is>
          <t>dramaexpedition｜Revenge of the Black Swan｜2条｜已回填</t>
        </is>
      </c>
    </row>
    <row r="22" ht="25.5" customHeight="1">
      <c r="A22" t="inlineStr">
        <is>
          <t>SR-000021</t>
        </is>
      </c>
      <c r="B22" s="3">
        <v>46260</v>
      </c>
      <c r="C22"/>
      <c r="D22" t="inlineStr">
        <is>
          <t>7678285523324128543</t>
        </is>
      </c>
      <c r="E22"/>
      <c r="F22" t="inlineStr">
        <is>
          <t>manual_url</t>
        </is>
      </c>
      <c r="G22">
        <v>1</v>
      </c>
      <c r="H22" s="3">
        <v>46291.05291666667</v>
      </c>
      <c r="I22"/>
      <c r="J22" t="inlineStr">
        <is>
          <t>active</t>
        </is>
      </c>
      <c r="K22" t="inlineStr">
        <is>
          <t>jolienqaq</t>
        </is>
      </c>
      <c r="L22" t="inlineStr">
        <is>
          <t>#dramaclip #ballet #drama #reelshort #fyp  More episodes Link in bio🫶</t>
        </is>
      </c>
      <c r="M22" t="inlineStr">
        <is>
          <t>SD-000005</t>
        </is>
      </c>
      <c r="N22" t="inlineStr">
        <is>
          <t>7678285523324128543</t>
        </is>
      </c>
      <c r="O22" t="inlineStr">
        <is>
          <t>jolienqaq</t>
        </is>
      </c>
      <c r="P22" t="inlineStr">
        <is>
          <t>https://www.tiktok.com/@jolienqaq</t>
        </is>
      </c>
      <c r="Q22" t="inlineStr">
        <is>
          <t>SD-000005</t>
        </is>
      </c>
      <c r="R22" t="inlineStr">
        <is>
          <t>Revenge of the Black Swan</t>
        </is>
      </c>
      <c r="S22" t="inlineStr">
        <is>
          <t>复仇</t>
        </is>
      </c>
      <c r="T22" s="2" t="str">
        <f>=HYPERLINK("https://www.tiktok.com/@jolienqaq/video/7678285523324128543", "https://www.tiktok.com/@jolienqaq/video/7678285523324128543")</f>
        <v>https://www.tiktok.com/@jolienqaq/video/7678285523324128543</v>
      </c>
      <c r="U22" t="inlineStr">
        <is>
          <t>已回填</t>
        </is>
      </c>
      <c r="V22" t="inlineStr">
        <is>
          <t>868</t>
        </is>
      </c>
      <c r="W22" t="inlineStr">
        <is>
          <t>17</t>
        </is>
      </c>
      <c r="X22" t="inlineStr">
        <is>
          <t>6</t>
        </is>
      </c>
      <c r="Y22" t="inlineStr">
        <is>
          <t>0</t>
        </is>
      </c>
      <c r="Z22" t="inlineStr">
        <is>
          <t>0</t>
        </is>
      </c>
      <c r="AA22" t="inlineStr">
        <is>
          <t>2026-09-26</t>
        </is>
      </c>
      <c r="AB22"/>
      <c r="AC22"/>
      <c r="AD22"/>
      <c r="AE22"/>
      <c r="AF22"/>
      <c r="AG22" s="3"/>
      <c r="AH22"/>
      <c r="AI22"/>
      <c r="AJ22"/>
      <c r="AK22"/>
      <c r="AL22" s="3"/>
      <c r="AM22" t="inlineStr">
        <is>
          <t>2026-08-27 03:46</t>
        </is>
      </c>
      <c r="AN22" t="inlineStr">
        <is>
          <t>彭满</t>
        </is>
      </c>
      <c r="AO22" t="inlineStr">
        <is>
          <t>2026-08-27</t>
        </is>
      </c>
      <c r="AP22" t="inlineStr">
        <is>
          <t>2026-08-26|jolienqaq|SD-000005</t>
        </is>
      </c>
      <c r="AQ22" t="inlineStr">
        <is>
          <t>0</t>
        </is>
      </c>
      <c r="AR22" t="inlineStr">
        <is>
          <t>jolienqaq｜Revenge of the Black Swan｜2条｜已回填</t>
        </is>
      </c>
    </row>
    <row r="23" ht="25.5" customHeight="1">
      <c r="A23" t="inlineStr">
        <is>
          <t>SR-000023</t>
        </is>
      </c>
      <c r="B23" s="3">
        <v>46261</v>
      </c>
      <c r="C23"/>
      <c r="D23" t="inlineStr">
        <is>
          <t>7678626237232811278</t>
        </is>
      </c>
      <c r="E23"/>
      <c r="F23" t="inlineStr">
        <is>
          <t>manual_url</t>
        </is>
      </c>
      <c r="G23">
        <v>1</v>
      </c>
      <c r="H23" s="3">
        <v>46291.05304398148</v>
      </c>
      <c r="I23"/>
      <c r="J23" t="inlineStr">
        <is>
          <t>active</t>
        </is>
      </c>
      <c r="K23" t="inlineStr">
        <is>
          <t>dramadetour0</t>
        </is>
      </c>
      <c r="L23" t="inlineStr">
        <is>
          <t xml:space="preserve">🌟 Continue the story here 👉🏻 📲 Find the full series on the "reelshort"app 🔍 Look up "4000939", to enjoy every episode✨ #mommyslittlesavior #drama #aidrama </t>
        </is>
      </c>
      <c r="M23" t="inlineStr">
        <is>
          <t>SD-000007</t>
        </is>
      </c>
      <c r="N23" t="inlineStr">
        <is>
          <t>7678626237232811278</t>
        </is>
      </c>
      <c r="O23" t="inlineStr">
        <is>
          <t>dramadetour0</t>
        </is>
      </c>
      <c r="P23" t="inlineStr">
        <is>
          <t>https://www.tiktok.com/@dramadetour0</t>
        </is>
      </c>
      <c r="Q23" t="inlineStr">
        <is>
          <t>SD-000007</t>
        </is>
      </c>
      <c r="R23" t="inlineStr">
        <is>
          <t>Mommy's Little Savior</t>
        </is>
      </c>
      <c r="S23" t="inlineStr">
        <is>
          <t>萌宝</t>
        </is>
      </c>
      <c r="T23" s="2" t="str">
        <f>=HYPERLINK("https://www.tiktok.com/@dramadetour0/video/7678626237232811278", "https://www.tiktok.com/@dramadetour0/video/7678626237232811278")</f>
        <v>https://www.tiktok.com/@dramadetour0/video/7678626237232811278</v>
      </c>
      <c r="U23" t="inlineStr">
        <is>
          <t>已回填</t>
        </is>
      </c>
      <c r="V23" t="inlineStr">
        <is>
          <t>419</t>
        </is>
      </c>
      <c r="W23" t="inlineStr">
        <is>
          <t>10</t>
        </is>
      </c>
      <c r="X23" t="inlineStr">
        <is>
          <t>3</t>
        </is>
      </c>
      <c r="Y23" t="inlineStr">
        <is>
          <t>0</t>
        </is>
      </c>
      <c r="Z23" t="inlineStr">
        <is>
          <t>0</t>
        </is>
      </c>
      <c r="AA23" t="inlineStr">
        <is>
          <t>2026-09-26</t>
        </is>
      </c>
      <c r="AB23"/>
      <c r="AC23"/>
      <c r="AD23"/>
      <c r="AE23"/>
      <c r="AF23"/>
      <c r="AG23" s="3"/>
      <c r="AH23"/>
      <c r="AI23"/>
      <c r="AJ23"/>
      <c r="AK23"/>
      <c r="AL23" s="3"/>
      <c r="AM23" t="inlineStr">
        <is>
          <t>2026-08-27 19:18</t>
        </is>
      </c>
      <c r="AN23" t="inlineStr">
        <is>
          <t>彭满</t>
        </is>
      </c>
      <c r="AO23" t="inlineStr">
        <is>
          <t>2026-08-27</t>
        </is>
      </c>
      <c r="AP23" t="inlineStr">
        <is>
          <t>2026-08-27|dramadetour0|SD-000007</t>
        </is>
      </c>
      <c r="AQ23" t="inlineStr">
        <is>
          <t>1</t>
        </is>
      </c>
      <c r="AR23" t="inlineStr">
        <is>
          <t>dramadetour0｜Mommy's Little Savior｜2条｜已回填</t>
        </is>
      </c>
    </row>
    <row r="24" ht="25.5" customHeight="1">
      <c r="A24" t="inlineStr">
        <is>
          <t>SR-000024</t>
        </is>
      </c>
      <c r="B24" s="3">
        <v>46261</v>
      </c>
      <c r="C24"/>
      <c r="D24" t="inlineStr">
        <is>
          <t>7678626106819366158</t>
        </is>
      </c>
      <c r="E24"/>
      <c r="F24" t="inlineStr">
        <is>
          <t>manual_url</t>
        </is>
      </c>
      <c r="G24">
        <v>1</v>
      </c>
      <c r="H24" s="3">
        <v>46292.0525462963</v>
      </c>
      <c r="I24"/>
      <c r="J24" t="inlineStr">
        <is>
          <t>active</t>
        </is>
      </c>
      <c r="K24" t="inlineStr">
        <is>
          <t>dramadetour0</t>
        </is>
      </c>
      <c r="L24" t="inlineStr">
        <is>
          <t xml:space="preserve">🌟 Continue the story here 👉🏻 📲 Find the full series on the "reelshort"app 🔍 Look up "4000939", to enjoy every episode✨! #mommyslittlesavior #reelshort #drama </t>
        </is>
      </c>
      <c r="M24" t="inlineStr">
        <is>
          <t>SD-000007</t>
        </is>
      </c>
      <c r="N24" t="inlineStr">
        <is>
          <t>7678626106819366158</t>
        </is>
      </c>
      <c r="O24" t="inlineStr">
        <is>
          <t>dramadetour0</t>
        </is>
      </c>
      <c r="P24" t="inlineStr">
        <is>
          <t>https://www.tiktok.com/@dramadetour0</t>
        </is>
      </c>
      <c r="Q24" t="inlineStr">
        <is>
          <t>SD-000007</t>
        </is>
      </c>
      <c r="R24" t="inlineStr">
        <is>
          <t>Mommy's Little Savior</t>
        </is>
      </c>
      <c r="S24" t="inlineStr">
        <is>
          <t>萌宝</t>
        </is>
      </c>
      <c r="T24" s="2" t="str">
        <f>=HYPERLINK("https://www.tiktok.com/@dramadetour0/video/7678626106819366158", "https://www.tiktok.com/@dramadetour0/video/7678626106819366158")</f>
        <v>https://www.tiktok.com/@dramadetour0/video/7678626106819366158</v>
      </c>
      <c r="U24" t="inlineStr">
        <is>
          <t>已回填</t>
        </is>
      </c>
      <c r="V24" t="inlineStr">
        <is>
          <t>2868</t>
        </is>
      </c>
      <c r="W24" t="inlineStr">
        <is>
          <t>27</t>
        </is>
      </c>
      <c r="X24" t="inlineStr">
        <is>
          <t>3</t>
        </is>
      </c>
      <c r="Y24" t="inlineStr">
        <is>
          <t>0</t>
        </is>
      </c>
      <c r="Z24" t="inlineStr">
        <is>
          <t>0</t>
        </is>
      </c>
      <c r="AA24" t="inlineStr">
        <is>
          <t>2026-09-27</t>
        </is>
      </c>
      <c r="AB24"/>
      <c r="AC24"/>
      <c r="AD24"/>
      <c r="AE24"/>
      <c r="AF24"/>
      <c r="AG24" s="3"/>
      <c r="AH24"/>
      <c r="AI24"/>
      <c r="AJ24"/>
      <c r="AK24"/>
      <c r="AL24" s="3"/>
      <c r="AM24" t="inlineStr">
        <is>
          <t>2026-08-28 02:20</t>
        </is>
      </c>
      <c r="AN24" t="inlineStr">
        <is>
          <t>彭满</t>
        </is>
      </c>
      <c r="AO24" t="inlineStr">
        <is>
          <t>2026-08-28</t>
        </is>
      </c>
      <c r="AP24" t="inlineStr">
        <is>
          <t>2026-08-27|dramadetour0|SD-000007</t>
        </is>
      </c>
      <c r="AQ24" t="inlineStr">
        <is>
          <t>0</t>
        </is>
      </c>
      <c r="AR24" t="inlineStr">
        <is>
          <t>dramadetour0｜Mommy's Little Savior｜2条｜已回填</t>
        </is>
      </c>
    </row>
    <row r="25" ht="25.5" customHeight="1">
      <c r="A25" t="inlineStr">
        <is>
          <t>SR-000025</t>
        </is>
      </c>
      <c r="B25" s="3">
        <v>46261</v>
      </c>
      <c r="C25"/>
      <c r="D25" t="inlineStr">
        <is>
          <t>7678550365385592077</t>
        </is>
      </c>
      <c r="E25"/>
      <c r="F25" t="inlineStr">
        <is>
          <t>manual_url</t>
        </is>
      </c>
      <c r="G25">
        <v>1</v>
      </c>
      <c r="H25" s="3">
        <v>46291.053298611114</v>
      </c>
      <c r="I25"/>
      <c r="J25" t="inlineStr">
        <is>
          <t>active</t>
        </is>
      </c>
      <c r="K25" t="inlineStr">
        <is>
          <t>dramaexpedition</t>
        </is>
      </c>
      <c r="L25" t="inlineStr">
        <is>
          <t xml:space="preserve">🌟 Continue the story here 👉🏻 📲 Find the full series on the "reelshort"app 🔍 Look up "3989614", to enjoy every episode✨! #drama #billionaire #secretidentity #fyp </t>
        </is>
      </c>
      <c r="M25" t="inlineStr">
        <is>
          <t>SD-000006</t>
        </is>
      </c>
      <c r="N25" t="inlineStr">
        <is>
          <t>7678550365385592077</t>
        </is>
      </c>
      <c r="O25" t="inlineStr">
        <is>
          <t>dramaexpedition</t>
        </is>
      </c>
      <c r="P25" t="inlineStr">
        <is>
          <t>https://www.tiktok.com/@dramaexpedition</t>
        </is>
      </c>
      <c r="Q25" t="inlineStr">
        <is>
          <t>SD-000006</t>
        </is>
      </c>
      <c r="R25" t="inlineStr">
        <is>
          <t>Don't provote him, he's king of la</t>
        </is>
      </c>
      <c r="S25" t="inlineStr">
        <is>
          <t>霸总,复仇</t>
        </is>
      </c>
      <c r="T25" s="2" t="str">
        <f>=HYPERLINK("https://www.tiktok.com/@dramaexpedition/video/7678550365385592077", "https://www.tiktok.com/@dramaexpedition/video/7678550365385592077")</f>
        <v>https://www.tiktok.com/@dramaexpedition/video/7678550365385592077</v>
      </c>
      <c r="U25" t="inlineStr">
        <is>
          <t>已回填</t>
        </is>
      </c>
      <c r="V25" t="inlineStr">
        <is>
          <t>437</t>
        </is>
      </c>
      <c r="W25" t="inlineStr">
        <is>
          <t>6</t>
        </is>
      </c>
      <c r="X25" t="inlineStr">
        <is>
          <t>2</t>
        </is>
      </c>
      <c r="Y25" t="inlineStr">
        <is>
          <t>0</t>
        </is>
      </c>
      <c r="Z25" t="inlineStr">
        <is>
          <t>0</t>
        </is>
      </c>
      <c r="AA25" t="inlineStr">
        <is>
          <t>2026-09-26</t>
        </is>
      </c>
      <c r="AB25"/>
      <c r="AC25"/>
      <c r="AD25"/>
      <c r="AE25"/>
      <c r="AF25"/>
      <c r="AG25" s="3"/>
      <c r="AH25"/>
      <c r="AI25"/>
      <c r="AJ25"/>
      <c r="AK25"/>
      <c r="AL25" s="3"/>
      <c r="AM25" t="inlineStr">
        <is>
          <t>2026-08-27 20:10</t>
        </is>
      </c>
      <c r="AN25" t="inlineStr">
        <is>
          <t>彭满</t>
        </is>
      </c>
      <c r="AO25" t="inlineStr">
        <is>
          <t>2026-08-27</t>
        </is>
      </c>
      <c r="AP25" t="inlineStr">
        <is>
          <t>2026-08-27|dramaexpedition|SD-000006</t>
        </is>
      </c>
      <c r="AQ25" t="inlineStr">
        <is>
          <t>1</t>
        </is>
      </c>
      <c r="AR25" t="inlineStr">
        <is>
          <t>dramaexpedition｜Don't provote him, he's king of la｜2条｜已回填</t>
        </is>
      </c>
    </row>
    <row r="26" ht="25.5" customHeight="1">
      <c r="A26" t="inlineStr">
        <is>
          <t>SR-000026</t>
        </is>
      </c>
      <c r="B26" s="3">
        <v>46261</v>
      </c>
      <c r="C26"/>
      <c r="D26" t="inlineStr">
        <is>
          <t>7678551353060363534</t>
        </is>
      </c>
      <c r="E26"/>
      <c r="F26" t="inlineStr">
        <is>
          <t>manual_url</t>
        </is>
      </c>
      <c r="G26">
        <v>1</v>
      </c>
      <c r="H26" s="3">
        <v>46291.05342592593</v>
      </c>
      <c r="I26"/>
      <c r="J26" t="inlineStr">
        <is>
          <t>active</t>
        </is>
      </c>
      <c r="K26" t="inlineStr">
        <is>
          <t>dramaexpedition</t>
        </is>
      </c>
      <c r="L26" t="inlineStr">
        <is>
          <t xml:space="preserve">🌟 Continue the story here 👉🏻 📲 Find the full series on the "reelshort"app 🔍 Look up "3989614", to enjoy every episode✨! #drama #billionaire #la #fyp </t>
        </is>
      </c>
      <c r="M26" t="inlineStr">
        <is>
          <t>SD-000006</t>
        </is>
      </c>
      <c r="N26" t="inlineStr">
        <is>
          <t>7678551353060363534</t>
        </is>
      </c>
      <c r="O26" t="inlineStr">
        <is>
          <t>dramaexpedition</t>
        </is>
      </c>
      <c r="P26" t="inlineStr">
        <is>
          <t>https://www.tiktok.com/@dramaexpedition</t>
        </is>
      </c>
      <c r="Q26" t="inlineStr">
        <is>
          <t>SD-000006</t>
        </is>
      </c>
      <c r="R26" t="inlineStr">
        <is>
          <t>Don't provote him, he's king of la</t>
        </is>
      </c>
      <c r="S26" t="inlineStr">
        <is>
          <t>霸总,复仇</t>
        </is>
      </c>
      <c r="T26" s="2" t="str">
        <f>=HYPERLINK("https://www.tiktok.com/@dramaexpedition/video/7678551353060363534", "https://www.tiktok.com/@dramaexpedition/video/7678551353060363534")</f>
        <v>https://www.tiktok.com/@dramaexpedition/video/7678551353060363534</v>
      </c>
      <c r="U26" t="inlineStr">
        <is>
          <t>已回填</t>
        </is>
      </c>
      <c r="V26" t="inlineStr">
        <is>
          <t>140</t>
        </is>
      </c>
      <c r="W26" t="inlineStr">
        <is>
          <t>4</t>
        </is>
      </c>
      <c r="X26" t="inlineStr">
        <is>
          <t>0</t>
        </is>
      </c>
      <c r="Y26" t="inlineStr">
        <is>
          <t>0</t>
        </is>
      </c>
      <c r="Z26" t="inlineStr">
        <is>
          <t>0</t>
        </is>
      </c>
      <c r="AA26" t="inlineStr">
        <is>
          <t>2026-09-26</t>
        </is>
      </c>
      <c r="AB26"/>
      <c r="AC26"/>
      <c r="AD26"/>
      <c r="AE26"/>
      <c r="AF26"/>
      <c r="AG26" s="3"/>
      <c r="AH26"/>
      <c r="AI26"/>
      <c r="AJ26"/>
      <c r="AK26"/>
      <c r="AL26" s="3"/>
      <c r="AM26" t="inlineStr">
        <is>
          <t>2026-08-28 00:10</t>
        </is>
      </c>
      <c r="AN26" t="inlineStr">
        <is>
          <t>彭满</t>
        </is>
      </c>
      <c r="AO26" t="inlineStr">
        <is>
          <t>2026-08-28</t>
        </is>
      </c>
      <c r="AP26" t="inlineStr">
        <is>
          <t>2026-08-27|dramaexpedition|SD-000006</t>
        </is>
      </c>
      <c r="AQ26" t="inlineStr">
        <is>
          <t>0</t>
        </is>
      </c>
      <c r="AR26" t="inlineStr">
        <is>
          <t>dramaexpedition｜Don't provote him, he's king of la｜2条｜已回填</t>
        </is>
      </c>
    </row>
    <row r="27" ht="25.5" customHeight="1">
      <c r="A27" t="inlineStr">
        <is>
          <t>SR-000027</t>
        </is>
      </c>
      <c r="B27" s="3">
        <v>46261</v>
      </c>
      <c r="C27"/>
      <c r="D27" t="inlineStr">
        <is>
          <t>7678653278325935373</t>
        </is>
      </c>
      <c r="E27"/>
      <c r="F27" t="inlineStr">
        <is>
          <t>manual_url</t>
        </is>
      </c>
      <c r="G27">
        <v>1</v>
      </c>
      <c r="H27" s="3">
        <v>46291.05355324074</v>
      </c>
      <c r="I27"/>
      <c r="J27" t="inlineStr">
        <is>
          <t>active</t>
        </is>
      </c>
      <c r="K27" t="inlineStr">
        <is>
          <t>dramaclips0364</t>
        </is>
      </c>
      <c r="L27" t="inlineStr">
        <is>
          <t xml:space="preserve">🌟 Continue the story here 👉🏻 📲 Find the full series on the "reelshort"app 🔍 Look up "3991054", to enjoy every episode✨!#drama #reelshort #Drama #ReelShort #DramaTok #ShortDrama #AlphaQueen #WerewolfDrama </t>
        </is>
      </c>
      <c r="M27" t="inlineStr">
        <is>
          <t>SD-000010</t>
        </is>
      </c>
      <c r="N27" t="inlineStr">
        <is>
          <t>7678653278325935373</t>
        </is>
      </c>
      <c r="O27" t="inlineStr">
        <is>
          <t>dramaclips0364</t>
        </is>
      </c>
      <c r="P27" t="inlineStr">
        <is>
          <t>https://www.tiktok.com/@dramaclips0364</t>
        </is>
      </c>
      <c r="Q27" t="inlineStr">
        <is>
          <t>SD-000010</t>
        </is>
      </c>
      <c r="R27" t="inlineStr">
        <is>
          <t>The Wolfless Alpha Queen</t>
        </is>
      </c>
      <c r="S27" t="inlineStr">
        <is>
          <t>狼人,女王</t>
        </is>
      </c>
      <c r="T27" s="2" t="str">
        <f>=HYPERLINK("https://www.tiktok.com/@dramaclips0364/video/7678653278325935373", "https://www.tiktok.com/@dramaclips0364/video/7678653278325935373")</f>
        <v>https://www.tiktok.com/@dramaclips0364/video/7678653278325935373</v>
      </c>
      <c r="U27" t="inlineStr">
        <is>
          <t>已回填</t>
        </is>
      </c>
      <c r="V27" t="inlineStr">
        <is>
          <t>871</t>
        </is>
      </c>
      <c r="W27" t="inlineStr">
        <is>
          <t>19</t>
        </is>
      </c>
      <c r="X27" t="inlineStr">
        <is>
          <t>5</t>
        </is>
      </c>
      <c r="Y27" t="inlineStr">
        <is>
          <t>1</t>
        </is>
      </c>
      <c r="Z27" t="inlineStr">
        <is>
          <t>2</t>
        </is>
      </c>
      <c r="AA27" t="inlineStr">
        <is>
          <t>2026-09-26</t>
        </is>
      </c>
      <c r="AB27"/>
      <c r="AC27"/>
      <c r="AD27"/>
      <c r="AE27"/>
      <c r="AF27"/>
      <c r="AG27" s="3"/>
      <c r="AH27"/>
      <c r="AI27"/>
      <c r="AJ27"/>
      <c r="AK27"/>
      <c r="AL27" s="3"/>
      <c r="AM27" t="inlineStr">
        <is>
          <t>2026-08-27 23:00</t>
        </is>
      </c>
      <c r="AN27" t="inlineStr">
        <is>
          <t>高璇</t>
        </is>
      </c>
      <c r="AO27" t="inlineStr">
        <is>
          <t>2026-08-27</t>
        </is>
      </c>
      <c r="AP27" t="inlineStr">
        <is>
          <t>2026-08-27|dramaclips0364|SD-000010</t>
        </is>
      </c>
      <c r="AQ27" t="inlineStr">
        <is>
          <t>1</t>
        </is>
      </c>
      <c r="AR27" t="inlineStr">
        <is>
          <t>dramaclips0364｜The Wolfless Alpha Queen｜2条｜已回填</t>
        </is>
      </c>
    </row>
    <row r="28" ht="25.5" customHeight="1">
      <c r="A28" t="inlineStr">
        <is>
          <t>SR-000028</t>
        </is>
      </c>
      <c r="B28" s="3">
        <v>46261</v>
      </c>
      <c r="C28"/>
      <c r="D28" t="inlineStr">
        <is>
          <t>7678653878857911566</t>
        </is>
      </c>
      <c r="E28"/>
      <c r="F28" t="inlineStr">
        <is>
          <t>manual_url</t>
        </is>
      </c>
      <c r="G28">
        <v>1</v>
      </c>
      <c r="H28" s="3">
        <v>46292.05262731481</v>
      </c>
      <c r="I28"/>
      <c r="J28" t="inlineStr">
        <is>
          <t>active</t>
        </is>
      </c>
      <c r="K28" t="inlineStr">
        <is>
          <t>dramaclips0364</t>
        </is>
      </c>
      <c r="L28" t="inlineStr">
        <is>
          <t xml:space="preserve">🌟 Continue the story here 👉🏻 📲 Find the full series on the "reelshort"app 🔍 Look up "3991054", to enjoy every episode✨!#drama #reelshort #Drama #ReelShort #DramaTok #ShortDrama #AlphaQueen #WerewolfDrama </t>
        </is>
      </c>
      <c r="M28" t="inlineStr">
        <is>
          <t>SD-000010</t>
        </is>
      </c>
      <c r="N28" t="inlineStr">
        <is>
          <t>7678653878857911566</t>
        </is>
      </c>
      <c r="O28" t="inlineStr">
        <is>
          <t>dramaclips0364</t>
        </is>
      </c>
      <c r="P28" t="inlineStr">
        <is>
          <t>https://www.tiktok.com/@dramaclips0364</t>
        </is>
      </c>
      <c r="Q28" t="inlineStr">
        <is>
          <t>SD-000010</t>
        </is>
      </c>
      <c r="R28" t="inlineStr">
        <is>
          <t>The Wolfless Alpha Queen</t>
        </is>
      </c>
      <c r="S28" t="inlineStr">
        <is>
          <t>狼人,女王</t>
        </is>
      </c>
      <c r="T28" s="2" t="str">
        <f>=HYPERLINK("https://www.tiktok.com/@dramaclips0364/video/7678653878857911566", "https://www.tiktok.com/@dramaclips0364/video/7678653878857911566")</f>
        <v>https://www.tiktok.com/@dramaclips0364/video/7678653878857911566</v>
      </c>
      <c r="U28" t="inlineStr">
        <is>
          <t>已回填</t>
        </is>
      </c>
      <c r="V28" t="inlineStr">
        <is>
          <t>13600</t>
        </is>
      </c>
      <c r="W28" t="inlineStr">
        <is>
          <t>73</t>
        </is>
      </c>
      <c r="X28" t="inlineStr">
        <is>
          <t>20</t>
        </is>
      </c>
      <c r="Y28" t="inlineStr">
        <is>
          <t>2</t>
        </is>
      </c>
      <c r="Z28" t="inlineStr">
        <is>
          <t>1</t>
        </is>
      </c>
      <c r="AA28" t="inlineStr">
        <is>
          <t>2026-09-27</t>
        </is>
      </c>
      <c r="AB28"/>
      <c r="AC28"/>
      <c r="AD28"/>
      <c r="AE28"/>
      <c r="AF28"/>
      <c r="AG28" s="3"/>
      <c r="AH28"/>
      <c r="AI28"/>
      <c r="AJ28"/>
      <c r="AK28"/>
      <c r="AL28" s="3"/>
      <c r="AM28" t="inlineStr">
        <is>
          <t>2026-08-28 03:00</t>
        </is>
      </c>
      <c r="AN28" t="inlineStr">
        <is>
          <t>高璇</t>
        </is>
      </c>
      <c r="AO28" t="inlineStr">
        <is>
          <t>2026-08-28</t>
        </is>
      </c>
      <c r="AP28" t="inlineStr">
        <is>
          <t>2026-08-27|dramaclips0364|SD-000010</t>
        </is>
      </c>
      <c r="AQ28" t="inlineStr">
        <is>
          <t>0</t>
        </is>
      </c>
      <c r="AR28" t="inlineStr">
        <is>
          <t>dramaclips0364｜The Wolfless Alpha Queen｜2条｜已回填</t>
        </is>
      </c>
    </row>
    <row r="29" ht="25.5" customHeight="1">
      <c r="A29" t="inlineStr">
        <is>
          <t>SR-000029</t>
        </is>
      </c>
      <c r="B29" s="3">
        <v>46261</v>
      </c>
      <c r="C29"/>
      <c r="D29" t="inlineStr">
        <is>
          <t>7678966449200811278</t>
        </is>
      </c>
      <c r="E29"/>
      <c r="F29" t="inlineStr">
        <is>
          <t>manual_url</t>
        </is>
      </c>
      <c r="G29">
        <v>1</v>
      </c>
      <c r="H29" s="3">
        <v>46292.05275462963</v>
      </c>
      <c r="I29"/>
      <c r="J29" t="inlineStr">
        <is>
          <t>active</t>
        </is>
      </c>
      <c r="K29" t="inlineStr">
        <is>
          <t>dramaexpedition</t>
        </is>
      </c>
      <c r="L29" t="inlineStr">
        <is>
          <t xml:space="preserve">She stood up for her mom  🌟 Continue the story here 👉🏻 📲 Find the full series on the "reelshort"app 🔍 Look up "4000939", to enjoy every episode✨! #billionaire #drama #reelshort #dramaseries </t>
        </is>
      </c>
      <c r="M29" t="inlineStr">
        <is>
          <t>SD-000007</t>
        </is>
      </c>
      <c r="N29" t="inlineStr">
        <is>
          <t>7678966449200811278</t>
        </is>
      </c>
      <c r="O29" t="inlineStr">
        <is>
          <t>dramaexpedition</t>
        </is>
      </c>
      <c r="P29" t="inlineStr">
        <is>
          <t>https://www.tiktok.com/@dramaexpedition</t>
        </is>
      </c>
      <c r="Q29" t="inlineStr">
        <is>
          <t>SD-000007</t>
        </is>
      </c>
      <c r="R29" t="inlineStr">
        <is>
          <t>Mommy's Little Savior</t>
        </is>
      </c>
      <c r="S29" t="inlineStr">
        <is>
          <t>萌宝</t>
        </is>
      </c>
      <c r="T29" s="2" t="str">
        <f>=HYPERLINK("https://www.tiktok.com/@dramaexpedition/video/7678966449200811278", "https://www.tiktok.com/@dramaexpedition/video/7678966449200811278")</f>
        <v>https://www.tiktok.com/@dramaexpedition/video/7678966449200811278</v>
      </c>
      <c r="U29" t="inlineStr">
        <is>
          <t>已回填</t>
        </is>
      </c>
      <c r="V29" t="inlineStr">
        <is>
          <t>295</t>
        </is>
      </c>
      <c r="W29" t="inlineStr">
        <is>
          <t>21</t>
        </is>
      </c>
      <c r="X29" t="inlineStr">
        <is>
          <t>5</t>
        </is>
      </c>
      <c r="Y29" t="inlineStr">
        <is>
          <t>0</t>
        </is>
      </c>
      <c r="Z29" t="inlineStr">
        <is>
          <t>0</t>
        </is>
      </c>
      <c r="AA29" t="inlineStr">
        <is>
          <t>2026-09-27</t>
        </is>
      </c>
      <c r="AB29"/>
      <c r="AC29"/>
      <c r="AD29"/>
      <c r="AE29"/>
      <c r="AF29"/>
      <c r="AG29" s="3"/>
      <c r="AH29"/>
      <c r="AI29"/>
      <c r="AJ29"/>
      <c r="AK29"/>
      <c r="AL29" s="3"/>
      <c r="AM29" t="inlineStr">
        <is>
          <t>2026-08-28 20:40</t>
        </is>
      </c>
      <c r="AN29" t="inlineStr">
        <is>
          <t>彭满</t>
        </is>
      </c>
      <c r="AO29" t="inlineStr">
        <is>
          <t>2026-08-28</t>
        </is>
      </c>
      <c r="AP29" t="inlineStr">
        <is>
          <t>2026-08-27|dramaexpedition|SD-000007</t>
        </is>
      </c>
      <c r="AQ29" t="inlineStr">
        <is>
          <t>1</t>
        </is>
      </c>
      <c r="AR29" t="inlineStr">
        <is>
          <t>dramaexpedition｜Mommy's Little Savior｜1条｜已回填</t>
        </is>
      </c>
    </row>
    <row r="30" ht="25.5" customHeight="1">
      <c r="A30" t="inlineStr">
        <is>
          <t>SR-000030</t>
        </is>
      </c>
      <c r="B30" s="3">
        <v>46262</v>
      </c>
      <c r="C30"/>
      <c r="D30" t="inlineStr">
        <is>
          <t>7678626891762240781</t>
        </is>
      </c>
      <c r="E30"/>
      <c r="F30" t="inlineStr">
        <is>
          <t>manual_url</t>
        </is>
      </c>
      <c r="G30">
        <v>1</v>
      </c>
      <c r="H30" s="3">
        <v>46292.05287037037</v>
      </c>
      <c r="I30"/>
      <c r="J30" t="inlineStr">
        <is>
          <t>active</t>
        </is>
      </c>
      <c r="K30" t="inlineStr">
        <is>
          <t>dramadetour0</t>
        </is>
      </c>
      <c r="L30" t="inlineStr">
        <is>
          <t xml:space="preserve">🌟 Continue the story here 👉🏻 📲 Find the full series on the "reelshort"app 🔍 Look up "4000939", to enjoy every episode✨! #mommyslittlesavior #drama #reelshort #viral </t>
        </is>
      </c>
      <c r="M30" t="inlineStr">
        <is>
          <t>SD-000007</t>
        </is>
      </c>
      <c r="N30" t="inlineStr">
        <is>
          <t>7678626891762240781</t>
        </is>
      </c>
      <c r="O30" t="inlineStr">
        <is>
          <t>dramadetour0</t>
        </is>
      </c>
      <c r="P30" t="inlineStr">
        <is>
          <t>https://www.tiktok.com/@dramadetour0</t>
        </is>
      </c>
      <c r="Q30" t="inlineStr">
        <is>
          <t>SD-000007</t>
        </is>
      </c>
      <c r="R30" t="inlineStr">
        <is>
          <t>Mommy's Little Savior</t>
        </is>
      </c>
      <c r="S30" t="inlineStr">
        <is>
          <t>萌宝</t>
        </is>
      </c>
      <c r="T30" s="2" t="str">
        <f>=HYPERLINK("https://www.tiktok.com/@dramadetour0/video/7678626891762240781", "https://www.tiktok.com/@dramadetour0/video/7678626891762240781")</f>
        <v>https://www.tiktok.com/@dramadetour0/video/7678626891762240781</v>
      </c>
      <c r="U30" t="inlineStr">
        <is>
          <t>已回填</t>
        </is>
      </c>
      <c r="V30" t="inlineStr">
        <is>
          <t>418</t>
        </is>
      </c>
      <c r="W30" t="inlineStr">
        <is>
          <t>3</t>
        </is>
      </c>
      <c r="X30" t="inlineStr">
        <is>
          <t>2</t>
        </is>
      </c>
      <c r="Y30" t="inlineStr">
        <is>
          <t>0</t>
        </is>
      </c>
      <c r="Z30" t="inlineStr">
        <is>
          <t>0</t>
        </is>
      </c>
      <c r="AA30" t="inlineStr">
        <is>
          <t>2026-09-27</t>
        </is>
      </c>
      <c r="AB30"/>
      <c r="AC30"/>
      <c r="AD30"/>
      <c r="AE30"/>
      <c r="AF30"/>
      <c r="AG30" s="3"/>
      <c r="AH30"/>
      <c r="AI30"/>
      <c r="AJ30"/>
      <c r="AK30"/>
      <c r="AL30" s="3"/>
      <c r="AM30" t="inlineStr">
        <is>
          <t>2026-08-28 19:22</t>
        </is>
      </c>
      <c r="AN30" t="inlineStr">
        <is>
          <t>彭满</t>
        </is>
      </c>
      <c r="AO30" t="inlineStr">
        <is>
          <t>2026-08-28</t>
        </is>
      </c>
      <c r="AP30" t="inlineStr">
        <is>
          <t>2026-08-28|dramadetour0|SD-000007</t>
        </is>
      </c>
      <c r="AQ30" t="inlineStr">
        <is>
          <t>1</t>
        </is>
      </c>
      <c r="AR30" t="inlineStr">
        <is>
          <t>dramadetour0｜Mommy's Little Savior｜1条｜已回填</t>
        </is>
      </c>
    </row>
    <row r="31" ht="25.5" customHeight="1">
      <c r="A31" t="inlineStr">
        <is>
          <t>SR-000031</t>
        </is>
      </c>
      <c r="B31" s="3">
        <v>46262</v>
      </c>
      <c r="C31"/>
      <c r="D31" t="inlineStr">
        <is>
          <t>7678552715722542349</t>
        </is>
      </c>
      <c r="E31"/>
      <c r="F31" t="inlineStr">
        <is>
          <t>manual_url</t>
        </is>
      </c>
      <c r="G31">
        <v>1</v>
      </c>
      <c r="H31" s="3">
        <v>46292.05298611111</v>
      </c>
      <c r="I31"/>
      <c r="J31" t="inlineStr">
        <is>
          <t>active</t>
        </is>
      </c>
      <c r="K31" t="inlineStr">
        <is>
          <t>dramaexpedition</t>
        </is>
      </c>
      <c r="L31" t="inlineStr">
        <is>
          <t xml:space="preserve">🌟 Continue the story here 👉🏻 📲 Find the full series on the "reelshort"app 🔍 Look up "3989614", to enjoy every episode✨! #billionaire #drama #reelshort #fyp </t>
        </is>
      </c>
      <c r="M31" t="inlineStr">
        <is>
          <t>SD-000006</t>
        </is>
      </c>
      <c r="N31" t="inlineStr">
        <is>
          <t>7678552715722542349</t>
        </is>
      </c>
      <c r="O31" t="inlineStr">
        <is>
          <t>dramaexpedition</t>
        </is>
      </c>
      <c r="P31" t="inlineStr">
        <is>
          <t>https://www.tiktok.com/@dramaexpedition</t>
        </is>
      </c>
      <c r="Q31" t="inlineStr">
        <is>
          <t>SD-000006</t>
        </is>
      </c>
      <c r="R31" t="inlineStr">
        <is>
          <t>Don't provote him, he's king of la</t>
        </is>
      </c>
      <c r="S31" t="inlineStr">
        <is>
          <t>霸总,复仇</t>
        </is>
      </c>
      <c r="T31" s="2" t="str">
        <f>=HYPERLINK("https://www.tiktok.com/@dramaexpedition/video/7678552715722542349", "https://www.tiktok.com/@dramaexpedition/video/7678552715722542349")</f>
        <v>https://www.tiktok.com/@dramaexpedition/video/7678552715722542349</v>
      </c>
      <c r="U31" t="inlineStr">
        <is>
          <t>已回填</t>
        </is>
      </c>
      <c r="V31" t="inlineStr">
        <is>
          <t>85</t>
        </is>
      </c>
      <c r="W31" t="inlineStr">
        <is>
          <t>2</t>
        </is>
      </c>
      <c r="X31" t="inlineStr">
        <is>
          <t>0</t>
        </is>
      </c>
      <c r="Y31" t="inlineStr">
        <is>
          <t>0</t>
        </is>
      </c>
      <c r="Z31" t="inlineStr">
        <is>
          <t>0</t>
        </is>
      </c>
      <c r="AA31" t="inlineStr">
        <is>
          <t>2026-09-27</t>
        </is>
      </c>
      <c r="AB31"/>
      <c r="AC31"/>
      <c r="AD31"/>
      <c r="AE31"/>
      <c r="AF31"/>
      <c r="AG31" s="3"/>
      <c r="AH31"/>
      <c r="AI31"/>
      <c r="AJ31"/>
      <c r="AK31"/>
      <c r="AL31" s="3"/>
      <c r="AM31" t="inlineStr">
        <is>
          <t>2026-08-28 08:15</t>
        </is>
      </c>
      <c r="AN31" t="inlineStr">
        <is>
          <t>彭满</t>
        </is>
      </c>
      <c r="AO31" t="inlineStr">
        <is>
          <t>2026-08-28</t>
        </is>
      </c>
      <c r="AP31" t="inlineStr">
        <is>
          <t>2026-08-28|dramaexpedition|SD-000006</t>
        </is>
      </c>
      <c r="AQ31" t="inlineStr">
        <is>
          <t>1</t>
        </is>
      </c>
      <c r="AR31" t="inlineStr">
        <is>
          <t>dramaexpedition｜Don't provote him, he's king of la｜1条｜已回填</t>
        </is>
      </c>
    </row>
    <row r="32" ht="25.5" customHeight="1">
      <c r="A32" t="inlineStr">
        <is>
          <t>SR-000032</t>
        </is>
      </c>
      <c r="B32" s="3">
        <v>46262</v>
      </c>
      <c r="C32"/>
      <c r="D32" t="inlineStr">
        <is>
          <t>7678654168877288717</t>
        </is>
      </c>
      <c r="E32"/>
      <c r="F32" t="inlineStr">
        <is>
          <t>manual_url</t>
        </is>
      </c>
      <c r="G32">
        <v>1</v>
      </c>
      <c r="H32" s="3">
        <v>46292.05310185185</v>
      </c>
      <c r="I32"/>
      <c r="J32" t="inlineStr">
        <is>
          <t>active</t>
        </is>
      </c>
      <c r="K32" t="inlineStr">
        <is>
          <t>dramaclips0364</t>
        </is>
      </c>
      <c r="L32" t="inlineStr">
        <is>
          <t xml:space="preserve">🌟 Continue the story here 👉🏻 📲 Find the full series on the "reelshort"app 🔍 Look up "3991054", to enjoy every episode✨!#drama #reelshort #Drama #ReelShort #DramaTok #ShortDrama #AlphaQueen #WerewolfDrama </t>
        </is>
      </c>
      <c r="M32" t="inlineStr">
        <is>
          <t>SD-000010</t>
        </is>
      </c>
      <c r="N32" t="inlineStr">
        <is>
          <t>7678654168877288717</t>
        </is>
      </c>
      <c r="O32" t="inlineStr">
        <is>
          <t>dramaclips0364</t>
        </is>
      </c>
      <c r="P32" t="inlineStr">
        <is>
          <t>https://www.tiktok.com/@dramaclips0364</t>
        </is>
      </c>
      <c r="Q32" t="inlineStr">
        <is>
          <t>SD-000010</t>
        </is>
      </c>
      <c r="R32" t="inlineStr">
        <is>
          <t>The Wolfless Alpha Queen</t>
        </is>
      </c>
      <c r="S32" t="inlineStr">
        <is>
          <t>狼人,女王</t>
        </is>
      </c>
      <c r="T32" s="2" t="str">
        <f>=HYPERLINK("https://www.tiktok.com/@dramaclips0364/video/7678654168877288717", "https://www.tiktok.com/@dramaclips0364/video/7678654168877288717")</f>
        <v>https://www.tiktok.com/@dramaclips0364/video/7678654168877288717</v>
      </c>
      <c r="U32" t="inlineStr">
        <is>
          <t>已回填</t>
        </is>
      </c>
      <c r="V32" t="inlineStr">
        <is>
          <t>3614</t>
        </is>
      </c>
      <c r="W32" t="inlineStr">
        <is>
          <t>26</t>
        </is>
      </c>
      <c r="X32" t="inlineStr">
        <is>
          <t>6</t>
        </is>
      </c>
      <c r="Y32" t="inlineStr">
        <is>
          <t>1</t>
        </is>
      </c>
      <c r="Z32" t="inlineStr">
        <is>
          <t>0</t>
        </is>
      </c>
      <c r="AA32" t="inlineStr">
        <is>
          <t>2026-09-27</t>
        </is>
      </c>
      <c r="AB32"/>
      <c r="AC32"/>
      <c r="AD32"/>
      <c r="AE32"/>
      <c r="AF32"/>
      <c r="AG32" s="3"/>
      <c r="AH32"/>
      <c r="AI32"/>
      <c r="AJ32"/>
      <c r="AK32"/>
      <c r="AL32" s="3"/>
      <c r="AM32" t="inlineStr">
        <is>
          <t>2026-08-28 23:00</t>
        </is>
      </c>
      <c r="AN32" t="inlineStr">
        <is>
          <t>高璇</t>
        </is>
      </c>
      <c r="AO32" t="inlineStr">
        <is>
          <t>2026-08-28</t>
        </is>
      </c>
      <c r="AP32" t="inlineStr">
        <is>
          <t>2026-08-28|dramaclips0364|SD-000010</t>
        </is>
      </c>
      <c r="AQ32" t="inlineStr">
        <is>
          <t>1</t>
        </is>
      </c>
      <c r="AR32" t="inlineStr">
        <is>
          <t>dramaclips0364｜The Wolfless Alpha Queen｜1条｜已回填</t>
        </is>
      </c>
    </row>
    <row r="33" ht="25.5" customHeight="1">
      <c r="A33" t="inlineStr">
        <is>
          <t>SR-000033</t>
        </is>
      </c>
      <c r="B33" s="3">
        <v>46262</v>
      </c>
      <c r="C33"/>
      <c r="D33" t="inlineStr">
        <is>
          <t>7678921191259786510</t>
        </is>
      </c>
      <c r="E33"/>
      <c r="F33" t="inlineStr">
        <is>
          <t>manual_url</t>
        </is>
      </c>
      <c r="G33">
        <v>1</v>
      </c>
      <c r="H33" s="3">
        <v>46292.05321759259</v>
      </c>
      <c r="I33"/>
      <c r="J33" t="inlineStr">
        <is>
          <t>active</t>
        </is>
      </c>
      <c r="K33" t="inlineStr">
        <is>
          <t>dramaexpedition</t>
        </is>
      </c>
      <c r="L33" t="inlineStr">
        <is>
          <t xml:space="preserve">🌟 Continue the story here 👉🏻 📲 Find the full series on the "reelshort"app 🔍 Look up "4000939", to enjoy every episode✨! #billionaire #drama #reelshort #dramaseries </t>
        </is>
      </c>
      <c r="M33" t="inlineStr">
        <is>
          <t>SD-000007</t>
        </is>
      </c>
      <c r="N33" t="inlineStr">
        <is>
          <t>7678921191259786510</t>
        </is>
      </c>
      <c r="O33" t="inlineStr">
        <is>
          <t>dramaexpedition</t>
        </is>
      </c>
      <c r="P33" t="inlineStr">
        <is>
          <t>https://www.tiktok.com/@dramaexpedition</t>
        </is>
      </c>
      <c r="Q33" t="inlineStr">
        <is>
          <t>SD-000007</t>
        </is>
      </c>
      <c r="R33" t="inlineStr">
        <is>
          <t>Mommy's Little Savior</t>
        </is>
      </c>
      <c r="S33" t="inlineStr">
        <is>
          <t>萌宝</t>
        </is>
      </c>
      <c r="T33" s="2" t="str">
        <f>=HYPERLINK("https://www.tiktok.com/@dramaexpedition/video/7678921191259786510", "https://www.tiktok.com/@dramaexpedition/video/7678921191259786510")</f>
        <v>https://www.tiktok.com/@dramaexpedition/video/7678921191259786510</v>
      </c>
      <c r="U33" t="inlineStr">
        <is>
          <t>已回填</t>
        </is>
      </c>
      <c r="V33" t="inlineStr">
        <is>
          <t>118</t>
        </is>
      </c>
      <c r="W33" t="inlineStr">
        <is>
          <t>3</t>
        </is>
      </c>
      <c r="X33" t="inlineStr">
        <is>
          <t>1</t>
        </is>
      </c>
      <c r="Y33" t="inlineStr">
        <is>
          <t>0</t>
        </is>
      </c>
      <c r="Z33" t="inlineStr">
        <is>
          <t>0</t>
        </is>
      </c>
      <c r="AA33" t="inlineStr">
        <is>
          <t>2026-09-27</t>
        </is>
      </c>
      <c r="AB33"/>
      <c r="AC33"/>
      <c r="AD33"/>
      <c r="AE33"/>
      <c r="AF33"/>
      <c r="AG33" s="3"/>
      <c r="AH33"/>
      <c r="AI33"/>
      <c r="AJ33"/>
      <c r="AK33"/>
      <c r="AL33" s="3"/>
      <c r="AM33" t="inlineStr">
        <is>
          <t>2026-08-28 11:36</t>
        </is>
      </c>
      <c r="AN33" t="inlineStr">
        <is>
          <t>彭满</t>
        </is>
      </c>
      <c r="AO33" t="inlineStr">
        <is>
          <t>2026-08-28</t>
        </is>
      </c>
      <c r="AP33" t="inlineStr">
        <is>
          <t>2026-08-28|dramaexpedition|SD-000007</t>
        </is>
      </c>
      <c r="AQ33" t="inlineStr">
        <is>
          <t>1</t>
        </is>
      </c>
      <c r="AR33" t="inlineStr">
        <is>
          <t>dramaexpedition｜Mommy's Little Savior｜2条｜已回填</t>
        </is>
      </c>
    </row>
    <row r="34" ht="25.5" customHeight="1">
      <c r="A34" t="inlineStr">
        <is>
          <t>SR-000034</t>
        </is>
      </c>
      <c r="B34" s="3">
        <v>46262</v>
      </c>
      <c r="C34"/>
      <c r="D34" t="inlineStr">
        <is>
          <t>7678967843026636046</t>
        </is>
      </c>
      <c r="E34"/>
      <c r="F34" t="inlineStr">
        <is>
          <t>manual_url</t>
        </is>
      </c>
      <c r="G34">
        <v>1</v>
      </c>
      <c r="H34" s="3">
        <v>46292.05333333334</v>
      </c>
      <c r="I34"/>
      <c r="J34" t="inlineStr">
        <is>
          <t>active</t>
        </is>
      </c>
      <c r="K34" t="inlineStr">
        <is>
          <t>dramaexpedition</t>
        </is>
      </c>
      <c r="L34" t="inlineStr">
        <is>
          <t xml:space="preserve">She refused to give up the key. The DNA changed everything  🌟 Continue the story here 👉🏻 📲 Find the full series on the "reelshort"app 🔍 Look up "4000939", to enjoy every episode✨! #billionaire #drama #reelshort #dramaseries </t>
        </is>
      </c>
      <c r="M34" t="inlineStr">
        <is>
          <t>SD-000007</t>
        </is>
      </c>
      <c r="N34" t="inlineStr">
        <is>
          <t>7678967843026636046</t>
        </is>
      </c>
      <c r="O34" t="inlineStr">
        <is>
          <t>dramaexpedition</t>
        </is>
      </c>
      <c r="P34" t="inlineStr">
        <is>
          <t>https://www.tiktok.com/@dramaexpedition</t>
        </is>
      </c>
      <c r="Q34" t="inlineStr">
        <is>
          <t>SD-000007</t>
        </is>
      </c>
      <c r="R34" t="inlineStr">
        <is>
          <t>Mommy's Little Savior</t>
        </is>
      </c>
      <c r="S34" t="inlineStr">
        <is>
          <t>萌宝</t>
        </is>
      </c>
      <c r="T34" s="2" t="str">
        <f>=HYPERLINK("https://www.tiktok.com/@dramaexpedition/video/7678967843026636046", "https://www.tiktok.com/@dramaexpedition/video/7678967843026636046")</f>
        <v>https://www.tiktok.com/@dramaexpedition/video/7678967843026636046</v>
      </c>
      <c r="U34" t="inlineStr">
        <is>
          <t>已回填</t>
        </is>
      </c>
      <c r="V34" t="inlineStr">
        <is>
          <t>442</t>
        </is>
      </c>
      <c r="W34" t="inlineStr">
        <is>
          <t>4</t>
        </is>
      </c>
      <c r="X34" t="inlineStr">
        <is>
          <t>0</t>
        </is>
      </c>
      <c r="Y34" t="inlineStr">
        <is>
          <t>0</t>
        </is>
      </c>
      <c r="Z34" t="inlineStr">
        <is>
          <t>0</t>
        </is>
      </c>
      <c r="AA34" t="inlineStr">
        <is>
          <t>2026-09-27</t>
        </is>
      </c>
      <c r="AB34"/>
      <c r="AC34"/>
      <c r="AD34"/>
      <c r="AE34"/>
      <c r="AF34"/>
      <c r="AG34" s="3"/>
      <c r="AH34"/>
      <c r="AI34"/>
      <c r="AJ34"/>
      <c r="AK34"/>
      <c r="AL34" s="3"/>
      <c r="AM34" t="inlineStr">
        <is>
          <t>2026-08-28 18:50</t>
        </is>
      </c>
      <c r="AN34" t="inlineStr">
        <is>
          <t>彭满</t>
        </is>
      </c>
      <c r="AO34" t="inlineStr">
        <is>
          <t>2026-08-28</t>
        </is>
      </c>
      <c r="AP34" t="inlineStr">
        <is>
          <t>2026-08-28|dramaexpedition|SD-000007</t>
        </is>
      </c>
      <c r="AQ34" t="inlineStr">
        <is>
          <t>0</t>
        </is>
      </c>
      <c r="AR34" t="inlineStr">
        <is>
          <t>dramaexpedition｜Mommy's Little Savior｜2条｜已回填</t>
        </is>
      </c>
    </row>
    <row r="35" ht="25.5" customHeight="1">
      <c r="A35" t="inlineStr">
        <is>
          <t>SR-000035</t>
        </is>
      </c>
      <c r="B35" s="3">
        <v>46262</v>
      </c>
      <c r="C35"/>
      <c r="D35" t="inlineStr">
        <is>
          <t>7679046184668859662</t>
        </is>
      </c>
      <c r="E35"/>
      <c r="F35" t="inlineStr">
        <is>
          <t>manual_url</t>
        </is>
      </c>
      <c r="G35">
        <v>1</v>
      </c>
      <c r="H35" s="3">
        <v>46293.054456018515</v>
      </c>
      <c r="I35"/>
      <c r="J35" t="inlineStr">
        <is>
          <t>active</t>
        </is>
      </c>
      <c r="K35" t="inlineStr">
        <is>
          <t>dramaclips0364</t>
        </is>
      </c>
      <c r="L35" t="inlineStr">
        <is>
          <t>An ancient lamp releases a powerful genie who can grant three wishes. 🧞‍♂️ 🌟 Continue the story here 👉🏻 📲 Find the full series “The Great and Powerful Genie” on the ReelShort app 🔍 Look up “4023634” to enjoy every episode ✨ #Drama #ShortDrama #Fantasy #PlotTwist #ReelShort</t>
        </is>
      </c>
      <c r="M35" t="inlineStr">
        <is>
          <t>SD-000014</t>
        </is>
      </c>
      <c r="N35" t="inlineStr">
        <is>
          <t>7679046184668859662</t>
        </is>
      </c>
      <c r="O35" t="inlineStr">
        <is>
          <t>dramaclips0364</t>
        </is>
      </c>
      <c r="P35" t="inlineStr">
        <is>
          <t>https://www.tiktok.com/@dramaclips0364</t>
        </is>
      </c>
      <c r="Q35" t="inlineStr">
        <is>
          <t>SD-000014</t>
        </is>
      </c>
      <c r="R35" t="inlineStr">
        <is>
          <t>The Great and Powerful Genie</t>
        </is>
      </c>
      <c r="S35" t="inlineStr">
        <is>
          <t>爱情,逆袭</t>
        </is>
      </c>
      <c r="T35" s="2" t="str">
        <f>=HYPERLINK("https://www.tiktok.com/@dramaclips0364/video/7679046184668859662", "https://www.tiktok.com/@dramaclips0364/video/7679046184668859662")</f>
        <v>https://www.tiktok.com/@dramaclips0364/video/7679046184668859662</v>
      </c>
      <c r="U35" t="inlineStr">
        <is>
          <t>已回填</t>
        </is>
      </c>
      <c r="V35" t="inlineStr">
        <is>
          <t>8402</t>
        </is>
      </c>
      <c r="W35" t="inlineStr">
        <is>
          <t>74</t>
        </is>
      </c>
      <c r="X35" t="inlineStr">
        <is>
          <t>12</t>
        </is>
      </c>
      <c r="Y35" t="inlineStr">
        <is>
          <t>2</t>
        </is>
      </c>
      <c r="Z35" t="inlineStr">
        <is>
          <t>1</t>
        </is>
      </c>
      <c r="AA35" t="inlineStr">
        <is>
          <t>2026-09-28</t>
        </is>
      </c>
      <c r="AB35"/>
      <c r="AC35"/>
      <c r="AD35"/>
      <c r="AE35"/>
      <c r="AF35"/>
      <c r="AG35" s="3"/>
      <c r="AH35"/>
      <c r="AI35"/>
      <c r="AJ35"/>
      <c r="AK35"/>
      <c r="AL35" s="3"/>
      <c r="AM35" t="inlineStr">
        <is>
          <t>2026-08-29 03:00</t>
        </is>
      </c>
      <c r="AN35" t="inlineStr">
        <is>
          <t>高璇</t>
        </is>
      </c>
      <c r="AO35" t="inlineStr">
        <is>
          <t>2026-08-29</t>
        </is>
      </c>
      <c r="AP35" t="inlineStr">
        <is>
          <t>2026-08-28|dramaclips0364|SD-000014</t>
        </is>
      </c>
      <c r="AQ35" t="inlineStr">
        <is>
          <t>1</t>
        </is>
      </c>
      <c r="AR35" t="inlineStr">
        <is>
          <t>dramaclips0364｜The Great and Powerful Genie｜1条｜已回填</t>
        </is>
      </c>
    </row>
    <row r="36" ht="25.5" customHeight="1">
      <c r="A36" t="inlineStr">
        <is>
          <t>SR-000036</t>
        </is>
      </c>
      <c r="B36" s="3">
        <v>46262</v>
      </c>
      <c r="C36"/>
      <c r="D36" t="inlineStr">
        <is>
          <t>7679026418465901855</t>
        </is>
      </c>
      <c r="E36"/>
      <c r="F36" t="inlineStr">
        <is>
          <t>manual_url</t>
        </is>
      </c>
      <c r="G36">
        <v>1</v>
      </c>
      <c r="H36" s="3">
        <v>46288.05548611111</v>
      </c>
      <c r="I36"/>
      <c r="J36" t="inlineStr">
        <is>
          <t>active</t>
        </is>
      </c>
      <c r="K36"/>
      <c r="L36" t="inlineStr">
        <is>
          <t xml:space="preserve">Well after this first video I don’t think I can post it daily…Maybe weekly I guess  https://reelslink.com/cps/cXS8tT #lgbtq #shortdrama #bl #reelshort </t>
        </is>
      </c>
      <c r="M36" t="inlineStr">
        <is>
          <t>SD-000011</t>
        </is>
      </c>
      <c r="N36" t="inlineStr">
        <is>
          <t>7679026418465901855</t>
        </is>
      </c>
      <c r="O36"/>
      <c r="P36"/>
      <c r="Q36" t="inlineStr">
        <is>
          <t>SD-000011</t>
        </is>
      </c>
      <c r="R36" t="inlineStr">
        <is>
          <t>Avatar Boy</t>
        </is>
      </c>
      <c r="S36" t="inlineStr">
        <is>
          <t>lgbtq</t>
        </is>
      </c>
      <c r="T36" s="2" t="str">
        <f>=HYPERLINK("https://www.tiktok.com/@dramapenelope/photo/7679026418465901855", "https://www.tiktok.com/@dramapenelope/photo/7679026418465901855")</f>
        <v>https://www.tiktok.com/@dramapenelope/photo/7679026418465901855</v>
      </c>
      <c r="U36" t="inlineStr">
        <is>
          <t>已回填</t>
        </is>
      </c>
      <c r="V36" t="inlineStr">
        <is>
          <t>183</t>
        </is>
      </c>
      <c r="W36" t="inlineStr">
        <is>
          <t>9</t>
        </is>
      </c>
      <c r="X36" t="inlineStr">
        <is>
          <t>5</t>
        </is>
      </c>
      <c r="Y36" t="inlineStr">
        <is>
          <t>0</t>
        </is>
      </c>
      <c r="Z36" t="inlineStr">
        <is>
          <t>0</t>
        </is>
      </c>
      <c r="AA36" t="inlineStr">
        <is>
          <t>2026-09-23</t>
        </is>
      </c>
      <c r="AB36"/>
      <c r="AC36"/>
      <c r="AD36"/>
      <c r="AE36"/>
      <c r="AF36"/>
      <c r="AG36" s="3"/>
      <c r="AH36"/>
      <c r="AI36"/>
      <c r="AJ36"/>
      <c r="AK36"/>
      <c r="AL36" s="3"/>
      <c r="AM36" t="inlineStr">
        <is>
          <t>2026-08-29 03:00</t>
        </is>
      </c>
      <c r="AN36"/>
      <c r="AO36" t="inlineStr">
        <is>
          <t>2026-08-29</t>
        </is>
      </c>
      <c r="AP36"/>
      <c r="AQ36" t="inlineStr">
        <is>
          <t>0</t>
        </is>
      </c>
      <c r="AR36"/>
    </row>
    <row r="37" ht="25.5" customHeight="1">
      <c r="A37" t="inlineStr">
        <is>
          <t>SR-000037</t>
        </is>
      </c>
      <c r="B37" s="3">
        <v>46262</v>
      </c>
      <c r="C37"/>
      <c r="D37" t="inlineStr">
        <is>
          <t>7679037082316098830</t>
        </is>
      </c>
      <c r="E37"/>
      <c r="F37" t="inlineStr">
        <is>
          <t>manual_url</t>
        </is>
      </c>
      <c r="G37">
        <v>1</v>
      </c>
      <c r="H37" s="3">
        <v>46295.06648148148</v>
      </c>
      <c r="I37"/>
      <c r="J37" t="inlineStr">
        <is>
          <t>active</t>
        </is>
      </c>
      <c r="K37" t="inlineStr">
        <is>
          <t>dramadetour0</t>
        </is>
      </c>
      <c r="L37" t="inlineStr">
        <is>
          <t>Той тайно спаси компанията ѝ. А тя благодари на бившия си, без да подозира кой всъщност стои зад договора. 🌟 Гледайте целия сериал тук:   🔗 https://dramashortstv.com/bg/video-play/38000/великият-и-могъщ-джин #ГрешниятМъж #СкритатаИстина #Предателство #СемеенБизнес #Минисериал</t>
        </is>
      </c>
      <c r="M37" t="inlineStr">
        <is>
          <t>SD-000012</t>
        </is>
      </c>
      <c r="N37" t="inlineStr">
        <is>
          <t>7679037082316098830</t>
        </is>
      </c>
      <c r="O37" t="inlineStr">
        <is>
          <t>dramadetour0</t>
        </is>
      </c>
      <c r="P37" t="inlineStr">
        <is>
          <t>https://www.tiktok.com/@dramadetour0</t>
        </is>
      </c>
      <c r="Q37" t="inlineStr">
        <is>
          <t>SD-000012</t>
        </is>
      </c>
      <c r="R37" t="inlineStr">
        <is>
          <t>Великият и могъщ джин</t>
        </is>
      </c>
      <c r="S37" t="inlineStr">
        <is>
          <t>爱情,逆袭</t>
        </is>
      </c>
      <c r="T37" s="2" t="str">
        <f>=HYPERLINK("https://www.tiktok.com/@dramadetour0/video/7679037082316098830", "https://www.tiktok.com/@dramadetour0/video/7679037082316098830")</f>
        <v>https://www.tiktok.com/@dramadetour0/video/7679037082316098830</v>
      </c>
      <c r="U37" t="inlineStr">
        <is>
          <t>已回填</t>
        </is>
      </c>
      <c r="V37" t="inlineStr">
        <is>
          <t>862</t>
        </is>
      </c>
      <c r="W37" t="inlineStr">
        <is>
          <t>10</t>
        </is>
      </c>
      <c r="X37" t="inlineStr">
        <is>
          <t>5</t>
        </is>
      </c>
      <c r="Y37" t="inlineStr">
        <is>
          <t>1</t>
        </is>
      </c>
      <c r="Z37" t="inlineStr">
        <is>
          <t>0</t>
        </is>
      </c>
      <c r="AA37" t="inlineStr">
        <is>
          <t>2026-09-30</t>
        </is>
      </c>
      <c r="AB37"/>
      <c r="AC37" t="inlineStr">
        <is>
          <t>保加利亚语</t>
        </is>
      </c>
      <c r="AD37"/>
      <c r="AE37"/>
      <c r="AF37"/>
      <c r="AG37" s="3"/>
      <c r="AH37"/>
      <c r="AI37"/>
      <c r="AJ37"/>
      <c r="AK37"/>
      <c r="AL37" s="3"/>
      <c r="AM37" t="inlineStr">
        <is>
          <t>2026-08-31 04:23</t>
        </is>
      </c>
      <c r="AN37" t="inlineStr">
        <is>
          <t>彭满</t>
        </is>
      </c>
      <c r="AO37" t="inlineStr">
        <is>
          <t>2026-08-31</t>
        </is>
      </c>
      <c r="AP37" t="inlineStr">
        <is>
          <t>2026-08-28|dramadetour0|SD-000012</t>
        </is>
      </c>
      <c r="AQ37" t="inlineStr">
        <is>
          <t>1</t>
        </is>
      </c>
      <c r="AR37" t="inlineStr">
        <is>
          <t>dramadetour0｜Великият и могъщ джин｜1条｜已回填</t>
        </is>
      </c>
    </row>
    <row r="38" ht="25.5" customHeight="1">
      <c r="A38" t="inlineStr">
        <is>
          <t>SR-000038</t>
        </is>
      </c>
      <c r="B38" s="3">
        <v>46262</v>
      </c>
      <c r="C38"/>
      <c r="D38" t="inlineStr">
        <is>
          <t>7679037968778071327</t>
        </is>
      </c>
      <c r="E38"/>
      <c r="F38" t="inlineStr">
        <is>
          <t>manual_url</t>
        </is>
      </c>
      <c r="G38">
        <v>1</v>
      </c>
      <c r="H38" s="3">
        <v>46292.05368055555</v>
      </c>
      <c r="I38"/>
      <c r="J38" t="inlineStr">
        <is>
          <t>active</t>
        </is>
      </c>
      <c r="K38" t="inlineStr">
        <is>
          <t>shirley5278789</t>
        </is>
      </c>
      <c r="L38" t="inlineStr">
        <is>
          <t>Една древна лампа освобождава могъщ джин, способен да изпълни три желания. 🧞‍♂️ 🌟 Гледайте целия сериал „Великият и могъщ джин“ тук: 👉🏻 https://dramashortstv.com/bg/video-play/38000/великият-и-могъщ-джин #драма #сериал #любов #българия #fypbulgaria</t>
        </is>
      </c>
      <c r="M38" t="inlineStr">
        <is>
          <t>SD-000012</t>
        </is>
      </c>
      <c r="N38" t="inlineStr">
        <is>
          <t>7679037968778071327</t>
        </is>
      </c>
      <c r="O38" t="inlineStr">
        <is>
          <t>shirley5278789</t>
        </is>
      </c>
      <c r="P38" t="inlineStr">
        <is>
          <t>https://www.tiktok.com/@shirley5278789</t>
        </is>
      </c>
      <c r="Q38" t="inlineStr">
        <is>
          <t>SD-000012</t>
        </is>
      </c>
      <c r="R38" t="inlineStr">
        <is>
          <t>Великият и могъщ джин</t>
        </is>
      </c>
      <c r="S38" t="inlineStr">
        <is>
          <t>爱情,逆袭</t>
        </is>
      </c>
      <c r="T38" s="2" t="str">
        <f>=HYPERLINK("https://www.tiktok.com/@shirley5278789/video/7679037968778071327", "https://www.tiktok.com/@shirley5278789/video/7679037968778071327")</f>
        <v>https://www.tiktok.com/@shirley5278789/video/7679037968778071327</v>
      </c>
      <c r="U38" t="inlineStr">
        <is>
          <t>已回填</t>
        </is>
      </c>
      <c r="V38" t="inlineStr">
        <is>
          <t>78700</t>
        </is>
      </c>
      <c r="W38" t="inlineStr">
        <is>
          <t>1653</t>
        </is>
      </c>
      <c r="X38" t="inlineStr">
        <is>
          <t>138</t>
        </is>
      </c>
      <c r="Y38" t="inlineStr">
        <is>
          <t>37</t>
        </is>
      </c>
      <c r="Z38" t="inlineStr">
        <is>
          <t>15</t>
        </is>
      </c>
      <c r="AA38" t="inlineStr">
        <is>
          <t>2026-09-27</t>
        </is>
      </c>
      <c r="AB38"/>
      <c r="AC38" t="inlineStr">
        <is>
          <t>保加利亚语</t>
        </is>
      </c>
      <c r="AD38"/>
      <c r="AE38"/>
      <c r="AF38"/>
      <c r="AG38" s="3"/>
      <c r="AH38"/>
      <c r="AI38"/>
      <c r="AJ38"/>
      <c r="AK38"/>
      <c r="AL38" s="3"/>
      <c r="AM38" t="inlineStr">
        <is>
          <t>2026-08-28 19:37</t>
        </is>
      </c>
      <c r="AN38" t="inlineStr">
        <is>
          <t>高璇</t>
        </is>
      </c>
      <c r="AO38" t="inlineStr">
        <is>
          <t>2026-08-28</t>
        </is>
      </c>
      <c r="AP38" t="inlineStr">
        <is>
          <t>2026-08-28|shirley5278789|SD-000012</t>
        </is>
      </c>
      <c r="AQ38" t="inlineStr">
        <is>
          <t>1</t>
        </is>
      </c>
      <c r="AR38" t="inlineStr">
        <is>
          <t>shirley5278789｜Великият и могъщ джин｜2条｜已回填</t>
        </is>
      </c>
    </row>
    <row r="39" ht="25.5" customHeight="1">
      <c r="A39" t="inlineStr">
        <is>
          <t>SR-000039</t>
        </is>
      </c>
      <c r="B39" s="3">
        <v>46262</v>
      </c>
      <c r="C39"/>
      <c r="D39" t="inlineStr">
        <is>
          <t>7679038165952285982</t>
        </is>
      </c>
      <c r="E39"/>
      <c r="F39" t="inlineStr">
        <is>
          <t>manual_url</t>
        </is>
      </c>
      <c r="G39">
        <v>1</v>
      </c>
      <c r="H39" s="3">
        <v>46293.0546412037</v>
      </c>
      <c r="I39"/>
      <c r="J39" t="inlineStr">
        <is>
          <t>active</t>
        </is>
      </c>
      <c r="K39" t="inlineStr">
        <is>
          <t>shirley5278789</t>
        </is>
      </c>
      <c r="L39" t="inlineStr">
        <is>
          <t>Едно неочаквано завещание принуждава Кристин да сключи необикновен брак. 💍 🌟 Гледайте целия сериал „Великият и могъщ джин“ тук: 👉🏻 https://dramashortstv.com/bg/video-play/38000/великият-и-могъщ-джин #драма #сериал #любов #българия #fypbulgaria</t>
        </is>
      </c>
      <c r="M39" t="inlineStr">
        <is>
          <t>SD-000012</t>
        </is>
      </c>
      <c r="N39" t="inlineStr">
        <is>
          <t>7679038165952285982</t>
        </is>
      </c>
      <c r="O39" t="inlineStr">
        <is>
          <t>shirley5278789</t>
        </is>
      </c>
      <c r="P39" t="inlineStr">
        <is>
          <t>https://www.tiktok.com/@shirley5278789</t>
        </is>
      </c>
      <c r="Q39" t="inlineStr">
        <is>
          <t>SD-000012</t>
        </is>
      </c>
      <c r="R39" t="inlineStr">
        <is>
          <t>Великият и могъщ джин</t>
        </is>
      </c>
      <c r="S39" t="inlineStr">
        <is>
          <t>爱情,逆袭</t>
        </is>
      </c>
      <c r="T39" s="2" t="str">
        <f>=HYPERLINK("https://www.tiktok.com/@shirley5278789/video/7679038165952285982", "https://www.tiktok.com/@shirley5278789/video/7679038165952285982")</f>
        <v>https://www.tiktok.com/@shirley5278789/video/7679038165952285982</v>
      </c>
      <c r="U39" t="inlineStr">
        <is>
          <t>已回填</t>
        </is>
      </c>
      <c r="V39" t="inlineStr">
        <is>
          <t>51800</t>
        </is>
      </c>
      <c r="W39" t="inlineStr">
        <is>
          <t>526</t>
        </is>
      </c>
      <c r="X39" t="inlineStr">
        <is>
          <t>37</t>
        </is>
      </c>
      <c r="Y39" t="inlineStr">
        <is>
          <t>15</t>
        </is>
      </c>
      <c r="Z39" t="inlineStr">
        <is>
          <t>3</t>
        </is>
      </c>
      <c r="AA39" t="inlineStr">
        <is>
          <t>2026-09-28</t>
        </is>
      </c>
      <c r="AB39"/>
      <c r="AC39" t="inlineStr">
        <is>
          <t>保加利亚语</t>
        </is>
      </c>
      <c r="AD39"/>
      <c r="AE39"/>
      <c r="AF39"/>
      <c r="AG39" s="3"/>
      <c r="AH39"/>
      <c r="AI39"/>
      <c r="AJ39"/>
      <c r="AK39"/>
      <c r="AL39" s="3"/>
      <c r="AM39" t="inlineStr">
        <is>
          <t>2026-08-29 03:30</t>
        </is>
      </c>
      <c r="AN39" t="inlineStr">
        <is>
          <t>高璇</t>
        </is>
      </c>
      <c r="AO39" t="inlineStr">
        <is>
          <t>2026-08-29</t>
        </is>
      </c>
      <c r="AP39" t="inlineStr">
        <is>
          <t>2026-08-28|shirley5278789|SD-000012</t>
        </is>
      </c>
      <c r="AQ39" t="inlineStr">
        <is>
          <t>0</t>
        </is>
      </c>
      <c r="AR39" t="inlineStr">
        <is>
          <t>shirley5278789｜Великият и могъщ джин｜2条｜已回填</t>
        </is>
      </c>
    </row>
    <row r="40" ht="25.5" customHeight="1">
      <c r="A40" t="inlineStr">
        <is>
          <t>SR-000040</t>
        </is>
      </c>
      <c r="B40" s="3">
        <v>46263</v>
      </c>
      <c r="C40"/>
      <c r="D40" t="inlineStr">
        <is>
          <t>7679046445957319949</t>
        </is>
      </c>
      <c r="E40"/>
      <c r="F40" t="inlineStr">
        <is>
          <t>manual_url</t>
        </is>
      </c>
      <c r="G40">
        <v>1</v>
      </c>
      <c r="H40" s="3">
        <v>46293.054756944446</v>
      </c>
      <c r="I40"/>
      <c r="J40" t="inlineStr">
        <is>
          <t>active</t>
        </is>
      </c>
      <c r="K40" t="inlineStr">
        <is>
          <t>dramaclips0364</t>
        </is>
      </c>
      <c r="L40" t="inlineStr">
        <is>
          <t>An unexpected will forces Christine into a marriage she never wanted. 💍 🌟 Continue the story here 👉🏻 📲 Find the full series “The Great and Powerful Genie” on the ReelShort app 🔍 Look up “4023634” to enjoy every episode ✨ #Drama #ShortDrama #RomanceDrama #SecretMarriage #ReelShort</t>
        </is>
      </c>
      <c r="M40" t="inlineStr">
        <is>
          <t>SD-000014</t>
        </is>
      </c>
      <c r="N40" t="inlineStr">
        <is>
          <t>7679046445957319949</t>
        </is>
      </c>
      <c r="O40" t="inlineStr">
        <is>
          <t>dramaclips0364</t>
        </is>
      </c>
      <c r="P40" t="inlineStr">
        <is>
          <t>https://www.tiktok.com/@dramaclips0364</t>
        </is>
      </c>
      <c r="Q40" t="inlineStr">
        <is>
          <t>SD-000014</t>
        </is>
      </c>
      <c r="R40" t="inlineStr">
        <is>
          <t>The Great and Powerful Genie</t>
        </is>
      </c>
      <c r="S40" t="inlineStr">
        <is>
          <t>爱情,逆袭</t>
        </is>
      </c>
      <c r="T40" s="2" t="str">
        <f>=HYPERLINK("https://www.tiktok.com/@dramaclips0364/video/7679046445957319949", "https://www.tiktok.com/@dramaclips0364/video/7679046445957319949")</f>
        <v>https://www.tiktok.com/@dramaclips0364/video/7679046445957319949</v>
      </c>
      <c r="U40" t="inlineStr">
        <is>
          <t>已回填</t>
        </is>
      </c>
      <c r="V40" t="inlineStr">
        <is>
          <t>5715</t>
        </is>
      </c>
      <c r="W40" t="inlineStr">
        <is>
          <t>20</t>
        </is>
      </c>
      <c r="X40" t="inlineStr">
        <is>
          <t>6</t>
        </is>
      </c>
      <c r="Y40" t="inlineStr">
        <is>
          <t>0</t>
        </is>
      </c>
      <c r="Z40" t="inlineStr">
        <is>
          <t>0</t>
        </is>
      </c>
      <c r="AA40" t="inlineStr">
        <is>
          <t>2026-09-28</t>
        </is>
      </c>
      <c r="AB40"/>
      <c r="AC40"/>
      <c r="AD40"/>
      <c r="AE40"/>
      <c r="AF40"/>
      <c r="AG40" s="3"/>
      <c r="AH40"/>
      <c r="AI40"/>
      <c r="AJ40"/>
      <c r="AK40"/>
      <c r="AL40" s="3"/>
      <c r="AM40" t="inlineStr">
        <is>
          <t>2026-08-29 23:00</t>
        </is>
      </c>
      <c r="AN40" t="inlineStr">
        <is>
          <t>高璇</t>
        </is>
      </c>
      <c r="AO40" t="inlineStr">
        <is>
          <t>2026-08-29</t>
        </is>
      </c>
      <c r="AP40" t="inlineStr">
        <is>
          <t>2026-08-29|dramaclips0364|SD-000014</t>
        </is>
      </c>
      <c r="AQ40" t="inlineStr">
        <is>
          <t>1</t>
        </is>
      </c>
      <c r="AR40" t="inlineStr">
        <is>
          <t>dramaclips0364｜The Great and Powerful Genie｜2条｜已回填</t>
        </is>
      </c>
    </row>
    <row r="41" ht="25.5" customHeight="1">
      <c r="A41" t="inlineStr">
        <is>
          <t>SR-000041</t>
        </is>
      </c>
      <c r="B41" s="3">
        <v>46263</v>
      </c>
      <c r="C41"/>
      <c r="D41" t="inlineStr">
        <is>
          <t>7679046552219815182</t>
        </is>
      </c>
      <c r="E41"/>
      <c r="F41" t="inlineStr">
        <is>
          <t>manual_url</t>
        </is>
      </c>
      <c r="G41">
        <v>1</v>
      </c>
      <c r="H41" s="3">
        <v>46294.062314814815</v>
      </c>
      <c r="I41"/>
      <c r="J41" t="inlineStr">
        <is>
          <t>active</t>
        </is>
      </c>
      <c r="K41" t="inlineStr">
        <is>
          <t>dramaclips0364</t>
        </is>
      </c>
      <c r="L41" t="inlineStr">
        <is>
          <t>A shocking secret in the hospital could change the family’s fate forever. 👀 🌟 Continue the story here 👉🏻 📲 Find the full series “The Great and Powerful Genie” on the ReelShort app 🔍 Look up “4023634” to enjoy every episode ✨ #Drama #ShortDrama #FantasyDrama #PlotTwist #ReelShort</t>
        </is>
      </c>
      <c r="M41" t="inlineStr">
        <is>
          <t>SD-000014</t>
        </is>
      </c>
      <c r="N41" t="inlineStr">
        <is>
          <t>7679046552219815182</t>
        </is>
      </c>
      <c r="O41" t="inlineStr">
        <is>
          <t>dramaclips0364</t>
        </is>
      </c>
      <c r="P41" t="inlineStr">
        <is>
          <t>https://www.tiktok.com/@dramaclips0364</t>
        </is>
      </c>
      <c r="Q41" t="inlineStr">
        <is>
          <t>SD-000014</t>
        </is>
      </c>
      <c r="R41" t="inlineStr">
        <is>
          <t>The Great and Powerful Genie</t>
        </is>
      </c>
      <c r="S41" t="inlineStr">
        <is>
          <t>爱情,逆袭</t>
        </is>
      </c>
      <c r="T41" s="2" t="str">
        <f>=HYPERLINK("https://www.tiktok.com/@dramaclips0364/video/7679046552219815182", "https://www.tiktok.com/@dramaclips0364/video/7679046552219815182")</f>
        <v>https://www.tiktok.com/@dramaclips0364/video/7679046552219815182</v>
      </c>
      <c r="U41" t="inlineStr">
        <is>
          <t>已回填</t>
        </is>
      </c>
      <c r="V41" t="inlineStr">
        <is>
          <t>1777</t>
        </is>
      </c>
      <c r="W41" t="inlineStr">
        <is>
          <t>14</t>
        </is>
      </c>
      <c r="X41" t="inlineStr">
        <is>
          <t>2</t>
        </is>
      </c>
      <c r="Y41" t="inlineStr">
        <is>
          <t>0</t>
        </is>
      </c>
      <c r="Z41" t="inlineStr">
        <is>
          <t>0</t>
        </is>
      </c>
      <c r="AA41" t="inlineStr">
        <is>
          <t>2026-09-29</t>
        </is>
      </c>
      <c r="AB41"/>
      <c r="AC41"/>
      <c r="AD41"/>
      <c r="AE41"/>
      <c r="AF41"/>
      <c r="AG41" s="3"/>
      <c r="AH41"/>
      <c r="AI41"/>
      <c r="AJ41"/>
      <c r="AK41"/>
      <c r="AL41" s="3"/>
      <c r="AM41" t="inlineStr">
        <is>
          <t>2026-08-30 03:00</t>
        </is>
      </c>
      <c r="AN41" t="inlineStr">
        <is>
          <t>高璇</t>
        </is>
      </c>
      <c r="AO41" t="inlineStr">
        <is>
          <t>2026-08-30</t>
        </is>
      </c>
      <c r="AP41" t="inlineStr">
        <is>
          <t>2026-08-29|dramaclips0364|SD-000014</t>
        </is>
      </c>
      <c r="AQ41" t="inlineStr">
        <is>
          <t>0</t>
        </is>
      </c>
      <c r="AR41" t="inlineStr">
        <is>
          <t>dramaclips0364｜The Great and Powerful Genie｜2条｜已回填</t>
        </is>
      </c>
    </row>
    <row r="42" ht="25.5" customHeight="1">
      <c r="A42" t="inlineStr">
        <is>
          <t>SR-000042</t>
        </is>
      </c>
      <c r="B42" s="3">
        <v>46263</v>
      </c>
      <c r="C42"/>
      <c r="D42" t="inlineStr">
        <is>
          <t>7679037292652088590</t>
        </is>
      </c>
      <c r="E42"/>
      <c r="F42" t="inlineStr">
        <is>
          <t>manual_url</t>
        </is>
      </c>
      <c r="G42">
        <v>1</v>
      </c>
      <c r="H42" s="3">
        <v>46294.06244212963</v>
      </c>
      <c r="I42"/>
      <c r="J42" t="inlineStr">
        <is>
          <t>active</t>
        </is>
      </c>
      <c r="K42" t="inlineStr">
        <is>
          <t>dramadetour0</t>
        </is>
      </c>
      <c r="L42" t="inlineStr">
        <is>
          <t>Бившият ѝ се върна с луксозен подарък и унижи съпруга ѝ пред всички. Само че избра грешния мъж. 🌟 Гледайте целия сериал тук:   🔗 https://dramashortstv.com/bg/video-play/38000/великият-и-могъщ-джин #БившиятСеВърна #Ревност #Унижение #ЛюбовенТриъгълник #Драма</t>
        </is>
      </c>
      <c r="M42" t="inlineStr">
        <is>
          <t>SD-000012</t>
        </is>
      </c>
      <c r="N42" t="inlineStr">
        <is>
          <t>7679037292652088590</t>
        </is>
      </c>
      <c r="O42" t="inlineStr">
        <is>
          <t>dramadetour0</t>
        </is>
      </c>
      <c r="P42" t="inlineStr">
        <is>
          <t>https://www.tiktok.com/@dramadetour0</t>
        </is>
      </c>
      <c r="Q42" t="inlineStr">
        <is>
          <t>SD-000012</t>
        </is>
      </c>
      <c r="R42" t="inlineStr">
        <is>
          <t>Великият и могъщ джин</t>
        </is>
      </c>
      <c r="S42" t="inlineStr">
        <is>
          <t>爱情,逆袭</t>
        </is>
      </c>
      <c r="T42" s="2" t="str">
        <f>=HYPERLINK("https://www.tiktok.com/@dramadetour0/video/7679037292652088590", "https://www.tiktok.com/@dramadetour0/video/7679037292652088590")</f>
        <v>https://www.tiktok.com/@dramadetour0/video/7679037292652088590</v>
      </c>
      <c r="U42" t="inlineStr">
        <is>
          <t>已回填</t>
        </is>
      </c>
      <c r="V42" t="inlineStr">
        <is>
          <t>957</t>
        </is>
      </c>
      <c r="W42" t="inlineStr">
        <is>
          <t>4</t>
        </is>
      </c>
      <c r="X42" t="inlineStr">
        <is>
          <t>2</t>
        </is>
      </c>
      <c r="Y42" t="inlineStr">
        <is>
          <t>1</t>
        </is>
      </c>
      <c r="Z42" t="inlineStr">
        <is>
          <t>0</t>
        </is>
      </c>
      <c r="AA42" t="inlineStr">
        <is>
          <t>2026-09-29</t>
        </is>
      </c>
      <c r="AB42"/>
      <c r="AC42" t="inlineStr">
        <is>
          <t>保加利亚语</t>
        </is>
      </c>
      <c r="AD42"/>
      <c r="AE42"/>
      <c r="AF42"/>
      <c r="AG42" s="3"/>
      <c r="AH42"/>
      <c r="AI42"/>
      <c r="AJ42"/>
      <c r="AK42"/>
      <c r="AL42" s="3"/>
      <c r="AM42" t="inlineStr">
        <is>
          <t>2026-08-30 10:23</t>
        </is>
      </c>
      <c r="AN42" t="inlineStr">
        <is>
          <t>彭满</t>
        </is>
      </c>
      <c r="AO42" t="inlineStr">
        <is>
          <t>2026-08-30</t>
        </is>
      </c>
      <c r="AP42" t="inlineStr">
        <is>
          <t>2026-08-29|dramadetour0|SD-000012</t>
        </is>
      </c>
      <c r="AQ42" t="inlineStr">
        <is>
          <t>1</t>
        </is>
      </c>
      <c r="AR42" t="inlineStr">
        <is>
          <t>dramadetour0｜Великият и могъщ джин｜2条｜已回填</t>
        </is>
      </c>
    </row>
    <row r="43" ht="25.5" customHeight="1">
      <c r="A43" t="inlineStr">
        <is>
          <t>SR-000043</t>
        </is>
      </c>
      <c r="B43" s="3">
        <v>46263</v>
      </c>
      <c r="C43"/>
      <c r="D43" t="inlineStr">
        <is>
          <t>7679036198286806285</t>
        </is>
      </c>
      <c r="E43"/>
      <c r="F43" t="inlineStr">
        <is>
          <t>manual_url</t>
        </is>
      </c>
      <c r="G43">
        <v>1</v>
      </c>
      <c r="H43" s="3">
        <v>46294.06255787037</v>
      </c>
      <c r="I43"/>
      <c r="J43" t="inlineStr">
        <is>
          <t>active</t>
        </is>
      </c>
      <c r="K43" t="inlineStr">
        <is>
          <t>dramadetour0</t>
        </is>
      </c>
      <c r="L43" t="inlineStr">
        <is>
          <t>Лекарите се отказаха. Тогава един непознат влезе в стаята и събуди умиращия мъж с едно докосване. 🌟 Гледайте целия сериал тук:   🔗 https://dramashortstv.com/bg/video-play/38000/великият-и-могъщ-джин #Чудо #СпасенЖивот #ВеликиятДжин #ТайнаСила #КъсаДрама</t>
        </is>
      </c>
      <c r="M43" t="inlineStr">
        <is>
          <t>SD-000012</t>
        </is>
      </c>
      <c r="N43" t="inlineStr">
        <is>
          <t>7679036198286806285</t>
        </is>
      </c>
      <c r="O43" t="inlineStr">
        <is>
          <t>dramadetour0</t>
        </is>
      </c>
      <c r="P43" t="inlineStr">
        <is>
          <t>https://www.tiktok.com/@dramadetour0</t>
        </is>
      </c>
      <c r="Q43" t="inlineStr">
        <is>
          <t>SD-000012</t>
        </is>
      </c>
      <c r="R43" t="inlineStr">
        <is>
          <t>Великият и могъщ джин</t>
        </is>
      </c>
      <c r="S43" t="inlineStr">
        <is>
          <t>爱情,逆袭</t>
        </is>
      </c>
      <c r="T43" s="2" t="str">
        <f>=HYPERLINK("https://www.tiktok.com/@dramadetour0/video/7679036198286806285", "https://www.tiktok.com/@dramadetour0/video/7679036198286806285")</f>
        <v>https://www.tiktok.com/@dramadetour0/video/7679036198286806285</v>
      </c>
      <c r="U43" t="inlineStr">
        <is>
          <t>已回填</t>
        </is>
      </c>
      <c r="V43" t="inlineStr">
        <is>
          <t>2017</t>
        </is>
      </c>
      <c r="W43" t="inlineStr">
        <is>
          <t>14</t>
        </is>
      </c>
      <c r="X43" t="inlineStr">
        <is>
          <t>6</t>
        </is>
      </c>
      <c r="Y43" t="inlineStr">
        <is>
          <t>2</t>
        </is>
      </c>
      <c r="Z43" t="inlineStr">
        <is>
          <t>1</t>
        </is>
      </c>
      <c r="AA43" t="inlineStr">
        <is>
          <t>2026-09-29</t>
        </is>
      </c>
      <c r="AB43"/>
      <c r="AC43" t="inlineStr">
        <is>
          <t>保加利亚语</t>
        </is>
      </c>
      <c r="AD43"/>
      <c r="AE43"/>
      <c r="AF43"/>
      <c r="AG43" s="3"/>
      <c r="AH43"/>
      <c r="AI43"/>
      <c r="AJ43"/>
      <c r="AK43"/>
      <c r="AL43" s="3"/>
      <c r="AM43" t="inlineStr">
        <is>
          <t>2026-08-30 04:17</t>
        </is>
      </c>
      <c r="AN43" t="inlineStr">
        <is>
          <t>彭满</t>
        </is>
      </c>
      <c r="AO43" t="inlineStr">
        <is>
          <t>2026-08-30</t>
        </is>
      </c>
      <c r="AP43" t="inlineStr">
        <is>
          <t>2026-08-29|dramadetour0|SD-000012</t>
        </is>
      </c>
      <c r="AQ43" t="inlineStr">
        <is>
          <t>0</t>
        </is>
      </c>
      <c r="AR43" t="inlineStr">
        <is>
          <t>dramadetour0｜Великият и могъщ джин｜2条｜已回填</t>
        </is>
      </c>
    </row>
    <row r="44" ht="25.5" customHeight="1">
      <c r="A44" t="inlineStr">
        <is>
          <t>SR-000044</t>
        </is>
      </c>
      <c r="B44" s="3">
        <v>46263</v>
      </c>
      <c r="C44"/>
      <c r="D44" t="inlineStr">
        <is>
          <t>7679038512099773727</t>
        </is>
      </c>
      <c r="E44"/>
      <c r="F44" t="inlineStr">
        <is>
          <t>manual_url</t>
        </is>
      </c>
      <c r="G44">
        <v>1</v>
      </c>
      <c r="H44" s="3">
        <v>46293.055300925924</v>
      </c>
      <c r="I44"/>
      <c r="J44" t="inlineStr">
        <is>
          <t>active</t>
        </is>
      </c>
      <c r="K44" t="inlineStr">
        <is>
          <t>shirley5278789</t>
        </is>
      </c>
      <c r="L44" t="inlineStr">
        <is>
          <t>В болницата е разкрита тайна, която може да промени съдбата на цялото семейство. 👀 🌟 Гледайте целия сериал „Великият и могъщ джин“ тук: 👉🏻 https://dramashortstv.com/bg/video-play/38000/великият-и-могъщ-джин #драма #сериал #любов #българия #fypbulgaria</t>
        </is>
      </c>
      <c r="M44" t="inlineStr">
        <is>
          <t>SD-000012</t>
        </is>
      </c>
      <c r="N44" t="inlineStr">
        <is>
          <t>7679038512099773727</t>
        </is>
      </c>
      <c r="O44" t="inlineStr">
        <is>
          <t>shirley5278789</t>
        </is>
      </c>
      <c r="P44" t="inlineStr">
        <is>
          <t>https://www.tiktok.com/@shirley5278789</t>
        </is>
      </c>
      <c r="Q44" t="inlineStr">
        <is>
          <t>SD-000012</t>
        </is>
      </c>
      <c r="R44" t="inlineStr">
        <is>
          <t>Великият и могъщ джин</t>
        </is>
      </c>
      <c r="S44" t="inlineStr">
        <is>
          <t>爱情,逆袭</t>
        </is>
      </c>
      <c r="T44" s="2" t="str">
        <f>=HYPERLINK("https://www.tiktok.com/@shirley5278789/video/7679038512099773727", "https://www.tiktok.com/@shirley5278789/video/7679038512099773727")</f>
        <v>https://www.tiktok.com/@shirley5278789/video/7679038512099773727</v>
      </c>
      <c r="U44" t="inlineStr">
        <is>
          <t>已回填</t>
        </is>
      </c>
      <c r="V44" t="inlineStr">
        <is>
          <t>45100</t>
        </is>
      </c>
      <c r="W44" t="inlineStr">
        <is>
          <t>1408</t>
        </is>
      </c>
      <c r="X44" t="inlineStr">
        <is>
          <t>76</t>
        </is>
      </c>
      <c r="Y44" t="inlineStr">
        <is>
          <t>11</t>
        </is>
      </c>
      <c r="Z44" t="inlineStr">
        <is>
          <t>8</t>
        </is>
      </c>
      <c r="AA44" t="inlineStr">
        <is>
          <t>2026-09-28</t>
        </is>
      </c>
      <c r="AB44"/>
      <c r="AC44" t="inlineStr">
        <is>
          <t>保加利亚语</t>
        </is>
      </c>
      <c r="AD44"/>
      <c r="AE44"/>
      <c r="AF44"/>
      <c r="AG44" s="3"/>
      <c r="AH44"/>
      <c r="AI44"/>
      <c r="AJ44"/>
      <c r="AK44"/>
      <c r="AL44" s="3"/>
      <c r="AM44" t="inlineStr">
        <is>
          <t>2026-08-29 19:30</t>
        </is>
      </c>
      <c r="AN44" t="inlineStr">
        <is>
          <t>高璇</t>
        </is>
      </c>
      <c r="AO44" t="inlineStr">
        <is>
          <t>2026-08-29</t>
        </is>
      </c>
      <c r="AP44" t="inlineStr">
        <is>
          <t>2026-08-29|shirley5278789|SD-000012</t>
        </is>
      </c>
      <c r="AQ44" t="inlineStr">
        <is>
          <t>1</t>
        </is>
      </c>
      <c r="AR44" t="inlineStr">
        <is>
          <t>shirley5278789｜Великият и могъщ джин｜2条｜已回填</t>
        </is>
      </c>
    </row>
    <row r="45" ht="25.5" customHeight="1">
      <c r="A45" t="inlineStr">
        <is>
          <t>SR-000045</t>
        </is>
      </c>
      <c r="B45" s="3">
        <v>46263</v>
      </c>
      <c r="C45"/>
      <c r="D45" t="inlineStr">
        <is>
          <t>7679038727917784351</t>
        </is>
      </c>
      <c r="E45"/>
      <c r="F45" t="inlineStr">
        <is>
          <t>manual_url</t>
        </is>
      </c>
      <c r="G45">
        <v>1</v>
      </c>
      <c r="H45" s="3">
        <v>46294.06267361111</v>
      </c>
      <c r="I45"/>
      <c r="J45" t="inlineStr">
        <is>
          <t>active</t>
        </is>
      </c>
      <c r="K45" t="inlineStr">
        <is>
          <t>shirley5278789</t>
        </is>
      </c>
      <c r="L45" t="inlineStr">
        <is>
          <t>Един скъп подарък превръща рождения ден в истински скандал. 💎 🌟 Гледайте целия сериал „Великият и могъщ джин“ тук: 👉🏻 https://dramashortstv.com/bg/video-play/38000/великият-и-могъщ-джин #драма #сериал #любов #българия #fypbulgaria</t>
        </is>
      </c>
      <c r="M45" t="inlineStr">
        <is>
          <t>SD-000012</t>
        </is>
      </c>
      <c r="N45" t="inlineStr">
        <is>
          <t>7679038727917784351</t>
        </is>
      </c>
      <c r="O45" t="inlineStr">
        <is>
          <t>shirley5278789</t>
        </is>
      </c>
      <c r="P45" t="inlineStr">
        <is>
          <t>https://www.tiktok.com/@shirley5278789</t>
        </is>
      </c>
      <c r="Q45" t="inlineStr">
        <is>
          <t>SD-000012</t>
        </is>
      </c>
      <c r="R45" t="inlineStr">
        <is>
          <t>Великият и могъщ джин</t>
        </is>
      </c>
      <c r="S45" t="inlineStr">
        <is>
          <t>爱情,逆袭</t>
        </is>
      </c>
      <c r="T45" s="2" t="str">
        <f>=HYPERLINK("https://www.tiktok.com/@shirley5278789/video/7679038727917784351", "https://www.tiktok.com/@shirley5278789/video/7679038727917784351")</f>
        <v>https://www.tiktok.com/@shirley5278789/video/7679038727917784351</v>
      </c>
      <c r="U45" t="inlineStr">
        <is>
          <t>已回填</t>
        </is>
      </c>
      <c r="V45" t="inlineStr">
        <is>
          <t>26600</t>
        </is>
      </c>
      <c r="W45" t="inlineStr">
        <is>
          <t>367</t>
        </is>
      </c>
      <c r="X45" t="inlineStr">
        <is>
          <t>28</t>
        </is>
      </c>
      <c r="Y45" t="inlineStr">
        <is>
          <t>5</t>
        </is>
      </c>
      <c r="Z45" t="inlineStr">
        <is>
          <t>4</t>
        </is>
      </c>
      <c r="AA45" t="inlineStr">
        <is>
          <t>2026-09-29</t>
        </is>
      </c>
      <c r="AB45"/>
      <c r="AC45" t="inlineStr">
        <is>
          <t>保加利亚语</t>
        </is>
      </c>
      <c r="AD45"/>
      <c r="AE45"/>
      <c r="AF45"/>
      <c r="AG45" s="3"/>
      <c r="AH45"/>
      <c r="AI45"/>
      <c r="AJ45"/>
      <c r="AK45"/>
      <c r="AL45" s="3"/>
      <c r="AM45" t="inlineStr">
        <is>
          <t>2026-08-30 03:30</t>
        </is>
      </c>
      <c r="AN45" t="inlineStr">
        <is>
          <t>高璇</t>
        </is>
      </c>
      <c r="AO45" t="inlineStr">
        <is>
          <t>2026-08-30</t>
        </is>
      </c>
      <c r="AP45" t="inlineStr">
        <is>
          <t>2026-08-29|shirley5278789|SD-000012</t>
        </is>
      </c>
      <c r="AQ45" t="inlineStr">
        <is>
          <t>0</t>
        </is>
      </c>
      <c r="AR45" t="inlineStr">
        <is>
          <t>shirley5278789｜Великият и могъщ джин｜2条｜已回填</t>
        </is>
      </c>
    </row>
    <row r="46" ht="25.5" customHeight="1">
      <c r="A46" t="inlineStr">
        <is>
          <t>SR-000046</t>
        </is>
      </c>
      <c r="B46" s="3">
        <v>46263</v>
      </c>
      <c r="C46"/>
      <c r="D46" t="inlineStr">
        <is>
          <t>7679046513091185933</t>
        </is>
      </c>
      <c r="E46"/>
      <c r="F46" t="inlineStr">
        <is>
          <t>manual_url</t>
        </is>
      </c>
      <c r="G46">
        <v>1</v>
      </c>
      <c r="H46" s="3">
        <v>46293.05552083333</v>
      </c>
      <c r="I46"/>
      <c r="J46" t="inlineStr">
        <is>
          <t>active</t>
        </is>
      </c>
      <c r="K46" t="inlineStr">
        <is>
          <t>dramaexpedition</t>
        </is>
      </c>
      <c r="L46" t="inlineStr">
        <is>
          <t>A dying man's final wish sets a genie free, but his last request binds him to a stranger for five years. 🧞‍♂️ 🌟 Watch the full series here: 🔗 https://dramashortstv.com/video-play/37365/the-great-and-powerful-genie #TheGreatAndPowerfulGenie #FinalWish #FantasyDrama #ShortDrama #DramaShortsTV</t>
        </is>
      </c>
      <c r="M46" t="inlineStr">
        <is>
          <t>SD-000014</t>
        </is>
      </c>
      <c r="N46" t="inlineStr">
        <is>
          <t>7679046513091185933</t>
        </is>
      </c>
      <c r="O46" t="inlineStr">
        <is>
          <t>dramaexpedition</t>
        </is>
      </c>
      <c r="P46" t="inlineStr">
        <is>
          <t>https://www.tiktok.com/@dramaexpedition</t>
        </is>
      </c>
      <c r="Q46" t="inlineStr">
        <is>
          <t>SD-000014</t>
        </is>
      </c>
      <c r="R46" t="inlineStr">
        <is>
          <t>The Great and Powerful Genie</t>
        </is>
      </c>
      <c r="S46" t="inlineStr">
        <is>
          <t>爱情,逆袭</t>
        </is>
      </c>
      <c r="T46" s="2" t="str">
        <f>=HYPERLINK("https://www.tiktok.com/@dramaexpedition/video/7679046513091185933", "https://www.tiktok.com/@dramaexpedition/video/7679046513091185933")</f>
        <v>https://www.tiktok.com/@dramaexpedition/video/7679046513091185933</v>
      </c>
      <c r="U46" t="inlineStr">
        <is>
          <t>已回填</t>
        </is>
      </c>
      <c r="V46" t="inlineStr">
        <is>
          <t>3650</t>
        </is>
      </c>
      <c r="W46" t="inlineStr">
        <is>
          <t>20</t>
        </is>
      </c>
      <c r="X46" t="inlineStr">
        <is>
          <t>10</t>
        </is>
      </c>
      <c r="Y46" t="inlineStr">
        <is>
          <t>4</t>
        </is>
      </c>
      <c r="Z46" t="inlineStr">
        <is>
          <t>0</t>
        </is>
      </c>
      <c r="AA46" t="inlineStr">
        <is>
          <t>2026-09-28</t>
        </is>
      </c>
      <c r="AB46"/>
      <c r="AC46"/>
      <c r="AD46"/>
      <c r="AE46"/>
      <c r="AF46"/>
      <c r="AG46" s="3"/>
      <c r="AH46"/>
      <c r="AI46"/>
      <c r="AJ46"/>
      <c r="AK46"/>
      <c r="AL46" s="3"/>
      <c r="AM46" t="inlineStr">
        <is>
          <t>2026-08-29 09:45</t>
        </is>
      </c>
      <c r="AN46" t="inlineStr">
        <is>
          <t>彭满</t>
        </is>
      </c>
      <c r="AO46" t="inlineStr">
        <is>
          <t>2026-08-29</t>
        </is>
      </c>
      <c r="AP46" t="inlineStr">
        <is>
          <t>2026-08-29|dramaexpedition|SD-000014</t>
        </is>
      </c>
      <c r="AQ46" t="inlineStr">
        <is>
          <t>1</t>
        </is>
      </c>
      <c r="AR46" t="inlineStr">
        <is>
          <t>dramaexpedition｜The Great and Powerful Genie｜3条｜已回填</t>
        </is>
      </c>
    </row>
    <row r="47" ht="25.5" customHeight="1">
      <c r="A47" t="inlineStr">
        <is>
          <t>SR-000047</t>
        </is>
      </c>
      <c r="B47" s="3">
        <v>46263</v>
      </c>
      <c r="C47"/>
      <c r="D47" t="inlineStr">
        <is>
          <t>7679046377258634509</t>
        </is>
      </c>
      <c r="E47"/>
      <c r="F47" t="inlineStr">
        <is>
          <t>manual_url</t>
        </is>
      </c>
      <c r="G47">
        <v>1</v>
      </c>
      <c r="H47" s="3">
        <v>46293.05564814815</v>
      </c>
      <c r="I47"/>
      <c r="J47" t="inlineStr">
        <is>
          <t>active</t>
        </is>
      </c>
      <c r="K47" t="inlineStr">
        <is>
          <t>dramaexpedition</t>
        </is>
      </c>
      <c r="L47" t="inlineStr">
        <is>
          <t>She can inherit everything, but only if she marries a man she has never met. 💍 🌟 Watch the full series here: 🔗 https://dramashortstv.com/video-play/37365/the-great-and-powerful-genie #TheGreatAndPowerfulGenie #ContractMarriage #MarriageDrama #ShortDrama #DramaShortsTV</t>
        </is>
      </c>
      <c r="M47" t="inlineStr">
        <is>
          <t>SD-000014</t>
        </is>
      </c>
      <c r="N47" t="inlineStr">
        <is>
          <t>7679046377258634509</t>
        </is>
      </c>
      <c r="O47" t="inlineStr">
        <is>
          <t>dramaexpedition</t>
        </is>
      </c>
      <c r="P47" t="inlineStr">
        <is>
          <t>https://www.tiktok.com/@dramaexpedition</t>
        </is>
      </c>
      <c r="Q47" t="inlineStr">
        <is>
          <t>SD-000014</t>
        </is>
      </c>
      <c r="R47" t="inlineStr">
        <is>
          <t>The Great and Powerful Genie</t>
        </is>
      </c>
      <c r="S47" t="inlineStr">
        <is>
          <t>爱情,逆袭</t>
        </is>
      </c>
      <c r="T47" s="2" t="str">
        <f>=HYPERLINK("https://www.tiktok.com/@dramaexpedition/video/7679046377258634509", "https://www.tiktok.com/@dramaexpedition/video/7679046377258634509")</f>
        <v>https://www.tiktok.com/@dramaexpedition/video/7679046377258634509</v>
      </c>
      <c r="U47" t="inlineStr">
        <is>
          <t>已回填</t>
        </is>
      </c>
      <c r="V47" t="inlineStr">
        <is>
          <t>2675</t>
        </is>
      </c>
      <c r="W47" t="inlineStr">
        <is>
          <t>11</t>
        </is>
      </c>
      <c r="X47" t="inlineStr">
        <is>
          <t>6</t>
        </is>
      </c>
      <c r="Y47" t="inlineStr">
        <is>
          <t>0</t>
        </is>
      </c>
      <c r="Z47" t="inlineStr">
        <is>
          <t>0</t>
        </is>
      </c>
      <c r="AA47" t="inlineStr">
        <is>
          <t>2026-09-28</t>
        </is>
      </c>
      <c r="AB47"/>
      <c r="AC47" t="inlineStr">
        <is>
          <t>带dramabox链接</t>
        </is>
      </c>
      <c r="AD47"/>
      <c r="AE47"/>
      <c r="AF47"/>
      <c r="AG47" s="3"/>
      <c r="AH47"/>
      <c r="AI47"/>
      <c r="AJ47"/>
      <c r="AK47"/>
      <c r="AL47" s="3"/>
      <c r="AM47" t="inlineStr">
        <is>
          <t>2026-08-29 20:59</t>
        </is>
      </c>
      <c r="AN47" t="inlineStr">
        <is>
          <t>彭满</t>
        </is>
      </c>
      <c r="AO47" t="inlineStr">
        <is>
          <t>2026-08-29</t>
        </is>
      </c>
      <c r="AP47" t="inlineStr">
        <is>
          <t>2026-08-29|dramaexpedition|SD-000014</t>
        </is>
      </c>
      <c r="AQ47" t="inlineStr">
        <is>
          <t>0</t>
        </is>
      </c>
      <c r="AR47" t="inlineStr">
        <is>
          <t>dramaexpedition｜The Great and Powerful Genie｜3条｜已回填</t>
        </is>
      </c>
    </row>
    <row r="48" ht="25.5" customHeight="1">
      <c r="A48" t="inlineStr">
        <is>
          <t>SR-000048</t>
        </is>
      </c>
      <c r="B48" s="3">
        <v>46263</v>
      </c>
      <c r="C48"/>
      <c r="D48" t="inlineStr">
        <is>
          <t>7679048314125356301</t>
        </is>
      </c>
      <c r="E48"/>
      <c r="F48" t="inlineStr">
        <is>
          <t>manual_url</t>
        </is>
      </c>
      <c r="G48">
        <v>1</v>
      </c>
      <c r="H48" s="3">
        <v>46294.062789351854</v>
      </c>
      <c r="I48"/>
      <c r="J48" t="inlineStr">
        <is>
          <t>active</t>
        </is>
      </c>
      <c r="K48" t="inlineStr">
        <is>
          <t>dramaexpedition</t>
        </is>
      </c>
      <c r="L48" t="inlineStr">
        <is>
          <t>The doctors have given up. Then Elijah walks in, wakes the dying man, and gets called the great genie. ✨ 🌟 Watch the full series here: 🔗 https://dramashortstv.com/video-play/37365/the-great-and-powerful-genie #TheGreatAndPowerfulGenie #SecretIdentity #Miracle #FantasyDrama #DramaShortsTV</t>
        </is>
      </c>
      <c r="M48" t="inlineStr">
        <is>
          <t>SD-000014</t>
        </is>
      </c>
      <c r="N48" t="inlineStr">
        <is>
          <t>7679048314125356301</t>
        </is>
      </c>
      <c r="O48" t="inlineStr">
        <is>
          <t>dramaexpedition</t>
        </is>
      </c>
      <c r="P48" t="inlineStr">
        <is>
          <t>https://www.tiktok.com/@dramaexpedition</t>
        </is>
      </c>
      <c r="Q48" t="inlineStr">
        <is>
          <t>SD-000014</t>
        </is>
      </c>
      <c r="R48" t="inlineStr">
        <is>
          <t>The Great and Powerful Genie</t>
        </is>
      </c>
      <c r="S48" t="inlineStr">
        <is>
          <t>爱情,逆袭</t>
        </is>
      </c>
      <c r="T48" s="2" t="str">
        <f>=HYPERLINK("https://www.tiktok.com/@dramaexpedition/video/7679048314125356301", "https://www.tiktok.com/@dramaexpedition/video/7679048314125356301")</f>
        <v>https://www.tiktok.com/@dramaexpedition/video/7679048314125356301</v>
      </c>
      <c r="U48" t="inlineStr">
        <is>
          <t>已回填</t>
        </is>
      </c>
      <c r="V48" t="inlineStr">
        <is>
          <t>1459</t>
        </is>
      </c>
      <c r="W48" t="inlineStr">
        <is>
          <t>28</t>
        </is>
      </c>
      <c r="X48" t="inlineStr">
        <is>
          <t>6</t>
        </is>
      </c>
      <c r="Y48" t="inlineStr">
        <is>
          <t>0</t>
        </is>
      </c>
      <c r="Z48" t="inlineStr">
        <is>
          <t>0</t>
        </is>
      </c>
      <c r="AA48" t="inlineStr">
        <is>
          <t>2026-09-29</t>
        </is>
      </c>
      <c r="AB48"/>
      <c r="AC48" t="inlineStr">
        <is>
          <t>带dramabox链接</t>
        </is>
      </c>
      <c r="AD48"/>
      <c r="AE48"/>
      <c r="AF48"/>
      <c r="AG48" s="3"/>
      <c r="AH48"/>
      <c r="AI48"/>
      <c r="AJ48"/>
      <c r="AK48"/>
      <c r="AL48" s="3"/>
      <c r="AM48" t="inlineStr">
        <is>
          <t>2026-08-30 01:00</t>
        </is>
      </c>
      <c r="AN48" t="inlineStr">
        <is>
          <t>彭满</t>
        </is>
      </c>
      <c r="AO48" t="inlineStr">
        <is>
          <t>2026-08-30</t>
        </is>
      </c>
      <c r="AP48" t="inlineStr">
        <is>
          <t>2026-08-29|dramaexpedition|SD-000014</t>
        </is>
      </c>
      <c r="AQ48" t="inlineStr">
        <is>
          <t>0</t>
        </is>
      </c>
      <c r="AR48" t="inlineStr">
        <is>
          <t>dramaexpedition｜The Great and Powerful Genie｜3条｜已回填</t>
        </is>
      </c>
    </row>
    <row r="49" ht="25.5" customHeight="1">
      <c r="A49" t="inlineStr">
        <is>
          <t>SR-000049</t>
        </is>
      </c>
      <c r="B49" s="3">
        <v>46264</v>
      </c>
      <c r="C49"/>
      <c r="D49" t="inlineStr">
        <is>
          <t>7679035924990135565</t>
        </is>
      </c>
      <c r="E49"/>
      <c r="F49" t="inlineStr">
        <is>
          <t>manual_url</t>
        </is>
      </c>
      <c r="G49">
        <v>1</v>
      </c>
      <c r="H49" s="3">
        <v>46293.055868055555</v>
      </c>
      <c r="I49"/>
      <c r="J49" t="inlineStr">
        <is>
          <t>active</t>
        </is>
      </c>
      <c r="K49" t="inlineStr">
        <is>
          <t>dramadetour0</t>
        </is>
      </c>
      <c r="L49" t="inlineStr">
        <is>
          <t>За да наследи компанията, тя трябва да се омъжи за непознат. Но „обикновеният“ ѝ съпруг крие невероятна тайна. 🌟 Гледайте целия сериал тук:   🔗 https://dramashortstv.com/bg/video-play/38000/великият-и-могъщ-джин #БракСНепознат #ДоговоренБрак #ТаенСъпруг #ЛюбовнаДрама #Минисериал</t>
        </is>
      </c>
      <c r="M49" t="inlineStr">
        <is>
          <t>SD-000012</t>
        </is>
      </c>
      <c r="N49" t="inlineStr">
        <is>
          <t>7679035924990135565</t>
        </is>
      </c>
      <c r="O49" t="inlineStr">
        <is>
          <t>dramadetour0</t>
        </is>
      </c>
      <c r="P49" t="inlineStr">
        <is>
          <t>https://www.tiktok.com/@dramadetour0</t>
        </is>
      </c>
      <c r="Q49" t="inlineStr">
        <is>
          <t>SD-000012</t>
        </is>
      </c>
      <c r="R49" t="inlineStr">
        <is>
          <t>Великият и могъщ джин</t>
        </is>
      </c>
      <c r="S49" t="inlineStr">
        <is>
          <t>爱情,逆袭</t>
        </is>
      </c>
      <c r="T49" s="2" t="str">
        <f>=HYPERLINK("https://www.tiktok.com/@dramadetour0/video/7679035924990135565", "https://www.tiktok.com/@dramadetour0/video/7679035924990135565")</f>
        <v>https://www.tiktok.com/@dramadetour0/video/7679035924990135565</v>
      </c>
      <c r="U49" t="inlineStr">
        <is>
          <t>已回填</t>
        </is>
      </c>
      <c r="V49" t="inlineStr">
        <is>
          <t>241</t>
        </is>
      </c>
      <c r="W49" t="inlineStr">
        <is>
          <t>1</t>
        </is>
      </c>
      <c r="X49" t="inlineStr">
        <is>
          <t>2</t>
        </is>
      </c>
      <c r="Y49" t="inlineStr">
        <is>
          <t>1</t>
        </is>
      </c>
      <c r="Z49" t="inlineStr">
        <is>
          <t>0</t>
        </is>
      </c>
      <c r="AA49" t="inlineStr">
        <is>
          <t>2026-09-28</t>
        </is>
      </c>
      <c r="AB49"/>
      <c r="AC49" t="inlineStr">
        <is>
          <t>保加利亚语</t>
        </is>
      </c>
      <c r="AD49"/>
      <c r="AE49"/>
      <c r="AF49"/>
      <c r="AG49" s="3"/>
      <c r="AH49"/>
      <c r="AI49"/>
      <c r="AJ49"/>
      <c r="AK49"/>
      <c r="AL49" s="3"/>
      <c r="AM49" t="inlineStr">
        <is>
          <t>2026-08-29 04:15</t>
        </is>
      </c>
      <c r="AN49" t="inlineStr">
        <is>
          <t>彭满</t>
        </is>
      </c>
      <c r="AO49" t="inlineStr">
        <is>
          <t>2026-08-29</t>
        </is>
      </c>
      <c r="AP49" t="inlineStr">
        <is>
          <t>2026-08-30|dramadetour0|SD-000012</t>
        </is>
      </c>
      <c r="AQ49" t="inlineStr">
        <is>
          <t>1</t>
        </is>
      </c>
      <c r="AR49" t="inlineStr">
        <is>
          <t>dramadetour0｜Великият и могъщ джин｜3条｜已回填</t>
        </is>
      </c>
    </row>
    <row r="50" ht="25.5" customHeight="1">
      <c r="A50" t="inlineStr">
        <is>
          <t>SR-000050</t>
        </is>
      </c>
      <c r="B50" s="3">
        <v>46264</v>
      </c>
      <c r="C50"/>
      <c r="D50" t="inlineStr">
        <is>
          <t>7679037453461687566</t>
        </is>
      </c>
      <c r="E50"/>
      <c r="F50" t="inlineStr">
        <is>
          <t>manual_url</t>
        </is>
      </c>
      <c r="G50">
        <v>1</v>
      </c>
      <c r="H50" s="3">
        <v>46295.06653935185</v>
      </c>
      <c r="I50"/>
      <c r="J50" t="inlineStr">
        <is>
          <t>active</t>
        </is>
      </c>
      <c r="K50" t="inlineStr">
        <is>
          <t>dramadetour0</t>
        </is>
      </c>
      <c r="L50" t="inlineStr">
        <is>
          <t>Пет години той я пазеше и мълчеше. Когато тя го нарече „прислужник“, той най-накрая каза думата, която не очакваше: развод. 🌟 Гледайте целия сериал тук:   🔗 https://dramashortstv.com/bg/video-play/38000/великият-и-могъщ-джин #Развод #РазбитоСърце #ПетГодини #НесподеленаЛюбов #ДраматиченКрай</t>
        </is>
      </c>
      <c r="M50" t="inlineStr">
        <is>
          <t>SD-000012</t>
        </is>
      </c>
      <c r="N50" t="inlineStr">
        <is>
          <t>7679037453461687566</t>
        </is>
      </c>
      <c r="O50" t="inlineStr">
        <is>
          <t>dramadetour0</t>
        </is>
      </c>
      <c r="P50" t="inlineStr">
        <is>
          <t>https://www.tiktok.com/@dramadetour0</t>
        </is>
      </c>
      <c r="Q50" t="inlineStr">
        <is>
          <t>SD-000012</t>
        </is>
      </c>
      <c r="R50" t="inlineStr">
        <is>
          <t>Великият и могъщ джин</t>
        </is>
      </c>
      <c r="S50" t="inlineStr">
        <is>
          <t>爱情,逆袭</t>
        </is>
      </c>
      <c r="T50" s="2" t="str">
        <f>=HYPERLINK("https://www.tiktok.com/@dramadetour0/photo/7679037453461687566", "https://www.tiktok.com/@dramadetour0/photo/7679037453461687566")</f>
        <v>https://www.tiktok.com/@dramadetour0/photo/7679037453461687566</v>
      </c>
      <c r="U50" t="inlineStr">
        <is>
          <t>已回填</t>
        </is>
      </c>
      <c r="V50" t="inlineStr">
        <is>
          <t>503</t>
        </is>
      </c>
      <c r="W50" t="inlineStr">
        <is>
          <t>4</t>
        </is>
      </c>
      <c r="X50" t="inlineStr">
        <is>
          <t>1</t>
        </is>
      </c>
      <c r="Y50" t="inlineStr">
        <is>
          <t>1</t>
        </is>
      </c>
      <c r="Z50" t="inlineStr">
        <is>
          <t>0</t>
        </is>
      </c>
      <c r="AA50" t="inlineStr">
        <is>
          <t>2026-09-30</t>
        </is>
      </c>
      <c r="AB50"/>
      <c r="AC50" t="inlineStr">
        <is>
          <t>保加利亚语</t>
        </is>
      </c>
      <c r="AD50"/>
      <c r="AE50"/>
      <c r="AF50"/>
      <c r="AG50" s="3"/>
      <c r="AH50"/>
      <c r="AI50"/>
      <c r="AJ50"/>
      <c r="AK50"/>
      <c r="AL50" s="3"/>
      <c r="AM50" t="inlineStr">
        <is>
          <t>2026-08-31 10:24</t>
        </is>
      </c>
      <c r="AN50" t="inlineStr">
        <is>
          <t>彭满</t>
        </is>
      </c>
      <c r="AO50" t="inlineStr">
        <is>
          <t>2026-08-31</t>
        </is>
      </c>
      <c r="AP50" t="inlineStr">
        <is>
          <t>2026-08-30|dramadetour0|SD-000012</t>
        </is>
      </c>
      <c r="AQ50" t="inlineStr">
        <is>
          <t>0</t>
        </is>
      </c>
      <c r="AR50" t="inlineStr">
        <is>
          <t>dramadetour0｜Великият и могъщ джин｜3条｜已回填</t>
        </is>
      </c>
    </row>
    <row r="51" ht="25.5" customHeight="1">
      <c r="A51" t="inlineStr">
        <is>
          <t>SR-000051</t>
        </is>
      </c>
      <c r="B51" s="3">
        <v>46264</v>
      </c>
      <c r="C51"/>
      <c r="D51" t="inlineStr">
        <is>
          <t>7679035188839533838</t>
        </is>
      </c>
      <c r="E51"/>
      <c r="F51" t="inlineStr">
        <is>
          <t>manual_url</t>
        </is>
      </c>
      <c r="G51">
        <v>1</v>
      </c>
      <c r="H51" s="3">
        <v>46292.05517361111</v>
      </c>
      <c r="I51"/>
      <c r="J51" t="inlineStr">
        <is>
          <t>active</t>
        </is>
      </c>
      <c r="K51" t="inlineStr">
        <is>
          <t>dramadetour0</t>
        </is>
      </c>
      <c r="L51" t="inlineStr">
        <is>
          <t>Той можеше да поиска всичко. Вместо това използва последното си желание, за да освободи джина — срещу едно обещание. 🧞‍♂️ #ВеликиятИМогъщДжин #ПоследнотоЖелание #Джин #ТриЖелания #Минисериал</t>
        </is>
      </c>
      <c r="M51" t="inlineStr">
        <is>
          <t>SD-000012</t>
        </is>
      </c>
      <c r="N51" t="inlineStr">
        <is>
          <t>7679035188839533838</t>
        </is>
      </c>
      <c r="O51" t="inlineStr">
        <is>
          <t>dramadetour0</t>
        </is>
      </c>
      <c r="P51" t="inlineStr">
        <is>
          <t>https://www.tiktok.com/@dramadetour0</t>
        </is>
      </c>
      <c r="Q51" t="inlineStr">
        <is>
          <t>SD-000012</t>
        </is>
      </c>
      <c r="R51" t="inlineStr">
        <is>
          <t>Великият и могъщ джин</t>
        </is>
      </c>
      <c r="S51" t="inlineStr">
        <is>
          <t>爱情,逆袭</t>
        </is>
      </c>
      <c r="T51" s="2" t="str">
        <f>=HYPERLINK("https://www.tiktok.com/@dramadetour0/video/7679035188839533838", "https://www.tiktok.com/@dramadetour0/video/7679035188839533838")</f>
        <v>https://www.tiktok.com/@dramadetour0/video/7679035188839533838</v>
      </c>
      <c r="U51" t="inlineStr">
        <is>
          <t>已回填</t>
        </is>
      </c>
      <c r="V51" t="inlineStr">
        <is>
          <t>10100</t>
        </is>
      </c>
      <c r="W51" t="inlineStr">
        <is>
          <t>33</t>
        </is>
      </c>
      <c r="X51" t="inlineStr">
        <is>
          <t>8</t>
        </is>
      </c>
      <c r="Y51" t="inlineStr">
        <is>
          <t>8</t>
        </is>
      </c>
      <c r="Z51" t="inlineStr">
        <is>
          <t>1</t>
        </is>
      </c>
      <c r="AA51" t="inlineStr">
        <is>
          <t>2026-09-27</t>
        </is>
      </c>
      <c r="AB51"/>
      <c r="AC51"/>
      <c r="AD51"/>
      <c r="AE51"/>
      <c r="AF51"/>
      <c r="AG51" s="3"/>
      <c r="AH51"/>
      <c r="AI51"/>
      <c r="AJ51"/>
      <c r="AK51"/>
      <c r="AL51" s="3"/>
      <c r="AM51" t="inlineStr">
        <is>
          <t>2026-08-28 22:58</t>
        </is>
      </c>
      <c r="AN51" t="inlineStr">
        <is>
          <t>彭满</t>
        </is>
      </c>
      <c r="AO51" t="inlineStr">
        <is>
          <t>2026-08-28</t>
        </is>
      </c>
      <c r="AP51" t="inlineStr">
        <is>
          <t>2026-08-30|dramadetour0|SD-000012</t>
        </is>
      </c>
      <c r="AQ51" t="inlineStr">
        <is>
          <t>0</t>
        </is>
      </c>
      <c r="AR51" t="inlineStr">
        <is>
          <t>dramadetour0｜Великият и могъщ джин｜3条｜已回填</t>
        </is>
      </c>
    </row>
    <row r="52" ht="25.5" customHeight="1">
      <c r="A52" t="inlineStr">
        <is>
          <t>SR-000053</t>
        </is>
      </c>
      <c r="B52" s="3">
        <v>46264</v>
      </c>
      <c r="C52"/>
      <c r="D52" t="inlineStr">
        <is>
          <t>7679046916893658382</t>
        </is>
      </c>
      <c r="E52"/>
      <c r="F52" t="inlineStr">
        <is>
          <t>manual_url</t>
        </is>
      </c>
      <c r="G52">
        <v>1</v>
      </c>
      <c r="H52" s="3">
        <v>46294.06303240741</v>
      </c>
      <c r="I52"/>
      <c r="J52" t="inlineStr">
        <is>
          <t>active</t>
        </is>
      </c>
      <c r="K52" t="inlineStr">
        <is>
          <t>dramaclips0364</t>
        </is>
      </c>
      <c r="L52" t="inlineStr">
        <is>
          <t>One expensive gift turns a birthday celebration into a public scandal. 💎 🌟 Continue the story here 👉🏻 📲 Find the full series “The Great and Powerful Genie” on the ReelShort app 🔍 Look up “4023634” to enjoy every episode ✨ #Drama #ShortDrama #RomanceDrama #DramaSeries #ReelShort</t>
        </is>
      </c>
      <c r="M52" t="inlineStr">
        <is>
          <t>SD-000014</t>
        </is>
      </c>
      <c r="N52" t="inlineStr">
        <is>
          <t>7679046916893658382</t>
        </is>
      </c>
      <c r="O52" t="inlineStr">
        <is>
          <t>dramaclips0364</t>
        </is>
      </c>
      <c r="P52" t="inlineStr">
        <is>
          <t>https://www.tiktok.com/@dramaclips0364</t>
        </is>
      </c>
      <c r="Q52" t="inlineStr">
        <is>
          <t>SD-000014</t>
        </is>
      </c>
      <c r="R52" t="inlineStr">
        <is>
          <t>The Great and Powerful Genie</t>
        </is>
      </c>
      <c r="S52" t="inlineStr">
        <is>
          <t>爱情,逆袭</t>
        </is>
      </c>
      <c r="T52" s="2" t="str">
        <f>=HYPERLINK("https://www.tiktok.com/@dramaclips0364/video/7679046916893658382", "https://www.tiktok.com/@dramaclips0364/video/7679046916893658382")</f>
        <v>https://www.tiktok.com/@dramaclips0364/video/7679046916893658382</v>
      </c>
      <c r="U52" t="inlineStr">
        <is>
          <t>已回填</t>
        </is>
      </c>
      <c r="V52" t="inlineStr">
        <is>
          <t>1698</t>
        </is>
      </c>
      <c r="W52" t="inlineStr">
        <is>
          <t>18</t>
        </is>
      </c>
      <c r="X52" t="inlineStr">
        <is>
          <t>3</t>
        </is>
      </c>
      <c r="Y52" t="inlineStr">
        <is>
          <t>0</t>
        </is>
      </c>
      <c r="Z52" t="inlineStr">
        <is>
          <t>0</t>
        </is>
      </c>
      <c r="AA52" t="inlineStr">
        <is>
          <t>2026-09-29</t>
        </is>
      </c>
      <c r="AB52"/>
      <c r="AC52"/>
      <c r="AD52"/>
      <c r="AE52"/>
      <c r="AF52"/>
      <c r="AG52" s="3"/>
      <c r="AH52"/>
      <c r="AI52"/>
      <c r="AJ52"/>
      <c r="AK52"/>
      <c r="AL52" s="3"/>
      <c r="AM52" t="inlineStr">
        <is>
          <t>2026-08-30 23:00</t>
        </is>
      </c>
      <c r="AN52" t="inlineStr">
        <is>
          <t>高璇</t>
        </is>
      </c>
      <c r="AO52" t="inlineStr">
        <is>
          <t>2026-08-30</t>
        </is>
      </c>
      <c r="AP52" t="inlineStr">
        <is>
          <t>2026-08-30|dramaclips0364|SD-000014</t>
        </is>
      </c>
      <c r="AQ52" t="inlineStr">
        <is>
          <t>1</t>
        </is>
      </c>
      <c r="AR52" t="inlineStr">
        <is>
          <t>dramaclips0364｜The Great and Powerful Genie｜1条｜已回填</t>
        </is>
      </c>
    </row>
    <row r="53" ht="25.5" customHeight="1">
      <c r="A53" t="inlineStr">
        <is>
          <t>SR-000054</t>
        </is>
      </c>
      <c r="B53" s="3">
        <v>46264</v>
      </c>
      <c r="C53"/>
      <c r="D53" t="inlineStr">
        <is>
          <t>7679048670028762381</t>
        </is>
      </c>
      <c r="E53"/>
      <c r="F53" t="inlineStr">
        <is>
          <t>manual_url</t>
        </is>
      </c>
      <c r="G53">
        <v>1</v>
      </c>
      <c r="H53" s="3">
        <v>46294.06314814815</v>
      </c>
      <c r="I53"/>
      <c r="J53" t="inlineStr">
        <is>
          <t>active</t>
        </is>
      </c>
      <c r="K53" t="inlineStr">
        <is>
          <t>dramaexpedition</t>
        </is>
      </c>
      <c r="L53" t="inlineStr">
        <is>
          <t>She mocked her husband's birthday gift. Then her famous ex walked in with a diamond necklace. 💎 🌟 Watch the full series here: 🔗 https://dramashortstv.com/video-play/37365/the-great-and-powerful-genie #TheGreatAndPowerfulGenie #LoveTriangle #ExBoyfriend #RelationshipDrama #DramaShortsTV</t>
        </is>
      </c>
      <c r="M53" t="inlineStr">
        <is>
          <t>SD-000014</t>
        </is>
      </c>
      <c r="N53" t="inlineStr">
        <is>
          <t>7679048670028762381</t>
        </is>
      </c>
      <c r="O53" t="inlineStr">
        <is>
          <t>dramaexpedition</t>
        </is>
      </c>
      <c r="P53" t="inlineStr">
        <is>
          <t>https://www.tiktok.com/@dramaexpedition</t>
        </is>
      </c>
      <c r="Q53" t="inlineStr">
        <is>
          <t>SD-000014</t>
        </is>
      </c>
      <c r="R53" t="inlineStr">
        <is>
          <t>The Great and Powerful Genie</t>
        </is>
      </c>
      <c r="S53" t="inlineStr">
        <is>
          <t>爱情,逆袭</t>
        </is>
      </c>
      <c r="T53" s="2" t="str">
        <f>=HYPERLINK("https://www.tiktok.com/@dramaexpedition/video/7679048670028762381", "https://www.tiktok.com/@dramaexpedition/video/7679048670028762381")</f>
        <v>https://www.tiktok.com/@dramaexpedition/video/7679048670028762381</v>
      </c>
      <c r="U53" t="inlineStr">
        <is>
          <t>已回填</t>
        </is>
      </c>
      <c r="V53" t="inlineStr">
        <is>
          <t>898</t>
        </is>
      </c>
      <c r="W53" t="inlineStr">
        <is>
          <t>20</t>
        </is>
      </c>
      <c r="X53" t="inlineStr">
        <is>
          <t>3</t>
        </is>
      </c>
      <c r="Y53" t="inlineStr">
        <is>
          <t>0</t>
        </is>
      </c>
      <c r="Z53" t="inlineStr">
        <is>
          <t>0</t>
        </is>
      </c>
      <c r="AA53" t="inlineStr">
        <is>
          <t>2026-09-29</t>
        </is>
      </c>
      <c r="AB53"/>
      <c r="AC53" t="inlineStr">
        <is>
          <t>带dramabox链接</t>
        </is>
      </c>
      <c r="AD53"/>
      <c r="AE53"/>
      <c r="AF53"/>
      <c r="AG53" s="3"/>
      <c r="AH53"/>
      <c r="AI53"/>
      <c r="AJ53"/>
      <c r="AK53"/>
      <c r="AL53" s="3"/>
      <c r="AM53" t="inlineStr">
        <is>
          <t>2026-08-30 06:01</t>
        </is>
      </c>
      <c r="AN53" t="inlineStr">
        <is>
          <t>彭满</t>
        </is>
      </c>
      <c r="AO53" t="inlineStr">
        <is>
          <t>2026-08-30</t>
        </is>
      </c>
      <c r="AP53" t="inlineStr">
        <is>
          <t>2026-08-30|dramaexpedition|SD-000014</t>
        </is>
      </c>
      <c r="AQ53" t="inlineStr">
        <is>
          <t>1</t>
        </is>
      </c>
      <c r="AR53" t="inlineStr">
        <is>
          <t>dramaexpedition｜The Great and Powerful Genie｜3条｜已回填</t>
        </is>
      </c>
    </row>
    <row r="54" ht="25.5" customHeight="1">
      <c r="A54" t="inlineStr">
        <is>
          <t>SR-000055</t>
        </is>
      </c>
      <c r="B54" s="3">
        <v>46264</v>
      </c>
      <c r="C54"/>
      <c r="D54" t="inlineStr">
        <is>
          <t>7679049659565886733</t>
        </is>
      </c>
      <c r="E54"/>
      <c r="F54" t="inlineStr">
        <is>
          <t>manual_url</t>
        </is>
      </c>
      <c r="G54">
        <v>1</v>
      </c>
      <c r="H54" s="3">
        <v>46294.06327546296</v>
      </c>
      <c r="I54"/>
      <c r="J54" t="inlineStr">
        <is>
          <t>active</t>
        </is>
      </c>
      <c r="K54" t="inlineStr">
        <is>
          <t>dramaexpedition</t>
        </is>
      </c>
      <c r="L54" t="inlineStr">
        <is>
          <t>He saved her company in secret, but she gave all the credit to her ex. 😳 🌟 Watch the full series here: 🔗 https://dramashortstv.com/video-play/37365/the-great-and-powerful-genie #TheGreatAndPowerfulGenie #WrongMan #HiddenTruth #BetrayalDrama #DramaShortsTV</t>
        </is>
      </c>
      <c r="M54" t="inlineStr">
        <is>
          <t>SD-000014</t>
        </is>
      </c>
      <c r="N54" t="inlineStr">
        <is>
          <t>7679049659565886733</t>
        </is>
      </c>
      <c r="O54" t="inlineStr">
        <is>
          <t>dramaexpedition</t>
        </is>
      </c>
      <c r="P54" t="inlineStr">
        <is>
          <t>https://www.tiktok.com/@dramaexpedition</t>
        </is>
      </c>
      <c r="Q54" t="inlineStr">
        <is>
          <t>SD-000014</t>
        </is>
      </c>
      <c r="R54" t="inlineStr">
        <is>
          <t>The Great and Powerful Genie</t>
        </is>
      </c>
      <c r="S54" t="inlineStr">
        <is>
          <t>爱情,逆袭</t>
        </is>
      </c>
      <c r="T54" s="2" t="str">
        <f>=HYPERLINK("https://www.tiktok.com/@dramaexpedition/video/7679049659565886733", "https://www.tiktok.com/@dramaexpedition/video/7679049659565886733")</f>
        <v>https://www.tiktok.com/@dramaexpedition/video/7679049659565886733</v>
      </c>
      <c r="U54" t="inlineStr">
        <is>
          <t>已回填</t>
        </is>
      </c>
      <c r="V54" t="inlineStr">
        <is>
          <t>959</t>
        </is>
      </c>
      <c r="W54" t="inlineStr">
        <is>
          <t>31</t>
        </is>
      </c>
      <c r="X54" t="inlineStr">
        <is>
          <t>3</t>
        </is>
      </c>
      <c r="Y54" t="inlineStr">
        <is>
          <t>0</t>
        </is>
      </c>
      <c r="Z54" t="inlineStr">
        <is>
          <t>1</t>
        </is>
      </c>
      <c r="AA54" t="inlineStr">
        <is>
          <t>2026-09-29</t>
        </is>
      </c>
      <c r="AB54"/>
      <c r="AC54" t="inlineStr">
        <is>
          <t>带dramabox链接</t>
        </is>
      </c>
      <c r="AD54"/>
      <c r="AE54"/>
      <c r="AF54"/>
      <c r="AG54" s="3"/>
      <c r="AH54"/>
      <c r="AI54"/>
      <c r="AJ54"/>
      <c r="AK54"/>
      <c r="AL54" s="3"/>
      <c r="AM54" t="inlineStr">
        <is>
          <t>2026-08-30 20:02</t>
        </is>
      </c>
      <c r="AN54" t="inlineStr">
        <is>
          <t>彭满</t>
        </is>
      </c>
      <c r="AO54" t="inlineStr">
        <is>
          <t>2026-08-30</t>
        </is>
      </c>
      <c r="AP54" t="inlineStr">
        <is>
          <t>2026-08-30|dramaexpedition|SD-000014</t>
        </is>
      </c>
      <c r="AQ54" t="inlineStr">
        <is>
          <t>0</t>
        </is>
      </c>
      <c r="AR54" t="inlineStr">
        <is>
          <t>dramaexpedition｜The Great and Powerful Genie｜3条｜已回填</t>
        </is>
      </c>
    </row>
    <row r="55" ht="25.5" customHeight="1">
      <c r="A55" t="inlineStr">
        <is>
          <t>SR-000056</t>
        </is>
      </c>
      <c r="B55" s="3">
        <v>46264</v>
      </c>
      <c r="C55"/>
      <c r="D55" t="inlineStr">
        <is>
          <t>7679049836275993870</t>
        </is>
      </c>
      <c r="E55"/>
      <c r="F55" t="inlineStr">
        <is>
          <t>manual_url</t>
        </is>
      </c>
      <c r="G55">
        <v>1</v>
      </c>
      <c r="H55" s="3">
        <v>46295.066666666666</v>
      </c>
      <c r="I55"/>
      <c r="J55" t="inlineStr">
        <is>
          <t>active</t>
        </is>
      </c>
      <c r="K55" t="inlineStr">
        <is>
          <t>dramaexpedition</t>
        </is>
      </c>
      <c r="L55" t="inlineStr">
        <is>
          <t>He protected her from her ex. She said everything he did made her hate him more, so he finally asked for a divorce. 💔 🌟 Watch the full series here: 🔗 https://dramashortstv.com/video-play/37365/the-great-and-powerful-genie #TheGreatAndPowerfulGenie #DivorceDrama #RegretStory #MarriageCrisis #DramaShortsTV</t>
        </is>
      </c>
      <c r="M55" t="inlineStr">
        <is>
          <t>SD-000014</t>
        </is>
      </c>
      <c r="N55" t="inlineStr">
        <is>
          <t>7679049836275993870</t>
        </is>
      </c>
      <c r="O55" t="inlineStr">
        <is>
          <t>dramaexpedition</t>
        </is>
      </c>
      <c r="P55" t="inlineStr">
        <is>
          <t>https://www.tiktok.com/@dramaexpedition</t>
        </is>
      </c>
      <c r="Q55" t="inlineStr">
        <is>
          <t>SD-000014</t>
        </is>
      </c>
      <c r="R55" t="inlineStr">
        <is>
          <t>The Great and Powerful Genie</t>
        </is>
      </c>
      <c r="S55" t="inlineStr">
        <is>
          <t>爱情,逆袭</t>
        </is>
      </c>
      <c r="T55" s="2" t="str">
        <f>=HYPERLINK("https://www.tiktok.com/@dramaexpedition/video/7679049836275993870", "https://www.tiktok.com/@dramaexpedition/video/7679049836275993870")</f>
        <v>https://www.tiktok.com/@dramaexpedition/video/7679049836275993870</v>
      </c>
      <c r="U55" t="inlineStr">
        <is>
          <t>已回填</t>
        </is>
      </c>
      <c r="V55" t="inlineStr">
        <is>
          <t>467</t>
        </is>
      </c>
      <c r="W55" t="inlineStr">
        <is>
          <t>18</t>
        </is>
      </c>
      <c r="X55" t="inlineStr">
        <is>
          <t>2</t>
        </is>
      </c>
      <c r="Y55" t="inlineStr">
        <is>
          <t>0</t>
        </is>
      </c>
      <c r="Z55" t="inlineStr">
        <is>
          <t>0</t>
        </is>
      </c>
      <c r="AA55" t="inlineStr">
        <is>
          <t>2026-09-30</t>
        </is>
      </c>
      <c r="AB55"/>
      <c r="AC55" t="inlineStr">
        <is>
          <t>带dramabox链接</t>
        </is>
      </c>
      <c r="AD55"/>
      <c r="AE55"/>
      <c r="AF55"/>
      <c r="AG55" s="3"/>
      <c r="AH55"/>
      <c r="AI55"/>
      <c r="AJ55"/>
      <c r="AK55"/>
      <c r="AL55" s="3"/>
      <c r="AM55" t="inlineStr">
        <is>
          <t>2026-08-31 05:03</t>
        </is>
      </c>
      <c r="AN55" t="inlineStr">
        <is>
          <t>彭满</t>
        </is>
      </c>
      <c r="AO55" t="inlineStr">
        <is>
          <t>2026-08-31</t>
        </is>
      </c>
      <c r="AP55" t="inlineStr">
        <is>
          <t>2026-08-30|dramaexpedition|SD-000014</t>
        </is>
      </c>
      <c r="AQ55" t="inlineStr">
        <is>
          <t>0</t>
        </is>
      </c>
      <c r="AR55" t="inlineStr">
        <is>
          <t>dramaexpedition｜The Great and Powerful Genie｜3条｜已回填</t>
        </is>
      </c>
    </row>
    <row r="56" ht="25.5" customHeight="1">
      <c r="A56" t="inlineStr">
        <is>
          <t>SR-000057</t>
        </is>
      </c>
      <c r="B56" s="3">
        <v>46265</v>
      </c>
      <c r="C56"/>
      <c r="D56" t="inlineStr">
        <is>
          <t>7679036163881045261</t>
        </is>
      </c>
      <c r="E56"/>
      <c r="F56" t="inlineStr">
        <is>
          <t>manual_url</t>
        </is>
      </c>
      <c r="G56">
        <v>1</v>
      </c>
      <c r="H56" s="3">
        <v>46295.82380787037</v>
      </c>
      <c r="I56"/>
      <c r="J56" t="inlineStr">
        <is>
          <t>active</t>
        </is>
      </c>
      <c r="K56" t="inlineStr">
        <is>
          <t>dramaexpedition</t>
        </is>
      </c>
      <c r="L56" t="inlineStr">
        <is>
          <t xml:space="preserve">🌟 Full series on the ReelShort app   🔍 Search “4018217” to watch every episode 📲 She was ready to escape, until she caught her husband with the woman he wanted to make Luna. #ReelShort #4018217 #AlphaBetrayal #WerewolfDrama #shortdrama </t>
        </is>
      </c>
      <c r="M56" t="inlineStr">
        <is>
          <t>SD-000008</t>
        </is>
      </c>
      <c r="N56" t="inlineStr">
        <is>
          <t>7679036163881045261</t>
        </is>
      </c>
      <c r="O56" t="inlineStr">
        <is>
          <t>dramaexpedition</t>
        </is>
      </c>
      <c r="P56" t="inlineStr">
        <is>
          <t>https://www.tiktok.com/@dramaexpedition</t>
        </is>
      </c>
      <c r="Q56" t="inlineStr">
        <is>
          <t>SD-000008</t>
        </is>
      </c>
      <c r="R56" t="inlineStr">
        <is>
          <t>The Alpha’s Ugly Luna Awakened as the White Wolf</t>
        </is>
      </c>
      <c r="S56" t="inlineStr">
        <is>
          <t>扮猪吃虎</t>
        </is>
      </c>
      <c r="T56" s="2" t="str">
        <f>=HYPERLINK("https://www.tiktok.com/@dramaexpedition/video/7679036163881045261", "https://www.tiktok.com/@dramaexpedition/video/7679036163881045261")</f>
        <v>https://www.tiktok.com/@dramaexpedition/video/7679036163881045261</v>
      </c>
      <c r="U56" t="inlineStr">
        <is>
          <t>已回填</t>
        </is>
      </c>
      <c r="V56" t="inlineStr">
        <is>
          <t>481</t>
        </is>
      </c>
      <c r="W56" t="inlineStr">
        <is>
          <t>4</t>
        </is>
      </c>
      <c r="X56" t="inlineStr">
        <is>
          <t>1</t>
        </is>
      </c>
      <c r="Y56" t="inlineStr">
        <is>
          <t>0</t>
        </is>
      </c>
      <c r="Z56" t="inlineStr">
        <is>
          <t>0</t>
        </is>
      </c>
      <c r="AA56" t="inlineStr">
        <is>
          <t>2026-09-30</t>
        </is>
      </c>
      <c r="AB56"/>
      <c r="AC56"/>
      <c r="AD56"/>
      <c r="AE56"/>
      <c r="AF56"/>
      <c r="AG56" s="3"/>
      <c r="AH56"/>
      <c r="AI56"/>
      <c r="AJ56"/>
      <c r="AK56"/>
      <c r="AL56" s="3"/>
      <c r="AM56" t="inlineStr">
        <is>
          <t>2026-08-31 20:59</t>
        </is>
      </c>
      <c r="AN56" t="inlineStr">
        <is>
          <t>彭满</t>
        </is>
      </c>
      <c r="AO56" t="inlineStr">
        <is>
          <t>2026-08-31</t>
        </is>
      </c>
      <c r="AP56" t="inlineStr">
        <is>
          <t>2026-08-31|dramaexpedition|SD-000008</t>
        </is>
      </c>
      <c r="AQ56" t="inlineStr">
        <is>
          <t>1</t>
        </is>
      </c>
      <c r="AR56" t="inlineStr">
        <is>
          <t>dramaexpedition｜The Alpha’s Ugly Luna Awakened as the White Wolf｜3条｜已回填</t>
        </is>
      </c>
    </row>
    <row r="57" ht="25.5" customHeight="1">
      <c r="A57" t="inlineStr">
        <is>
          <t>SR-000058</t>
        </is>
      </c>
      <c r="B57" s="3">
        <v>46265</v>
      </c>
      <c r="C57"/>
      <c r="D57" t="inlineStr">
        <is>
          <t>7679036997561847053</t>
        </is>
      </c>
      <c r="E57"/>
      <c r="F57" t="inlineStr">
        <is>
          <t>manual_url</t>
        </is>
      </c>
      <c r="G57">
        <v>1</v>
      </c>
      <c r="H57" s="3">
        <v>46296.06239583333</v>
      </c>
      <c r="I57"/>
      <c r="J57" t="inlineStr">
        <is>
          <t>active</t>
        </is>
      </c>
      <c r="K57" t="inlineStr">
        <is>
          <t>dramaexpedition</t>
        </is>
      </c>
      <c r="L57" t="inlineStr">
        <is>
          <t xml:space="preserve">🌟 Full series on the ReelShort app   🔍 Search “4018217” to watch every episode 📲 He believed her lies and forced his pregnant wife into freezing water. #ReelShort #drama #ToxicLove #WerewolfStory #Cliffhanger </t>
        </is>
      </c>
      <c r="M57" t="inlineStr">
        <is>
          <t>SD-000008</t>
        </is>
      </c>
      <c r="N57" t="inlineStr">
        <is>
          <t>7679036997561847053</t>
        </is>
      </c>
      <c r="O57" t="inlineStr">
        <is>
          <t>dramaexpedition</t>
        </is>
      </c>
      <c r="P57" t="inlineStr">
        <is>
          <t>https://www.tiktok.com/@dramaexpedition</t>
        </is>
      </c>
      <c r="Q57" t="inlineStr">
        <is>
          <t>SD-000008</t>
        </is>
      </c>
      <c r="R57" t="inlineStr">
        <is>
          <t>The Alpha’s Ugly Luna Awakened as the White Wolf</t>
        </is>
      </c>
      <c r="S57" t="inlineStr">
        <is>
          <t>扮猪吃虎</t>
        </is>
      </c>
      <c r="T57" s="2" t="str">
        <f>=HYPERLINK("https://www.tiktok.com/@dramaexpedition/video/7679036997561847053", "https://www.tiktok.com/@dramaexpedition/video/7679036997561847053")</f>
        <v>https://www.tiktok.com/@dramaexpedition/video/7679036997561847053</v>
      </c>
      <c r="U57" t="inlineStr">
        <is>
          <t>已回填</t>
        </is>
      </c>
      <c r="V57" t="inlineStr">
        <is>
          <t>2738</t>
        </is>
      </c>
      <c r="W57" t="inlineStr">
        <is>
          <t>17</t>
        </is>
      </c>
      <c r="X57" t="inlineStr">
        <is>
          <t>4</t>
        </is>
      </c>
      <c r="Y57" t="inlineStr">
        <is>
          <t>0</t>
        </is>
      </c>
      <c r="Z57" t="inlineStr">
        <is>
          <t>1</t>
        </is>
      </c>
      <c r="AA57" t="inlineStr">
        <is>
          <t>2026-10-01</t>
        </is>
      </c>
      <c r="AB57"/>
      <c r="AC57"/>
      <c r="AD57"/>
      <c r="AE57"/>
      <c r="AF57"/>
      <c r="AG57" s="3"/>
      <c r="AH57"/>
      <c r="AI57"/>
      <c r="AJ57"/>
      <c r="AK57"/>
      <c r="AL57" s="3"/>
      <c r="AM57" t="inlineStr">
        <is>
          <t>2026-09-01 01:00</t>
        </is>
      </c>
      <c r="AN57" t="inlineStr">
        <is>
          <t>彭满</t>
        </is>
      </c>
      <c r="AO57" t="inlineStr">
        <is>
          <t>2026-09-01</t>
        </is>
      </c>
      <c r="AP57" t="inlineStr">
        <is>
          <t>2026-08-31|dramaexpedition|SD-000008</t>
        </is>
      </c>
      <c r="AQ57" t="inlineStr">
        <is>
          <t>0</t>
        </is>
      </c>
      <c r="AR57" t="inlineStr">
        <is>
          <t>dramaexpedition｜The Alpha’s Ugly Luna Awakened as the White Wolf｜3条｜已回填</t>
        </is>
      </c>
    </row>
    <row r="58" ht="25.5" customHeight="1">
      <c r="A58" t="inlineStr">
        <is>
          <t>SR-000059</t>
        </is>
      </c>
      <c r="B58" s="3">
        <v>46265</v>
      </c>
      <c r="C58"/>
      <c r="D58" t="inlineStr">
        <is>
          <t>7679035519161945357</t>
        </is>
      </c>
      <c r="E58"/>
      <c r="F58" t="inlineStr">
        <is>
          <t>manual_url</t>
        </is>
      </c>
      <c r="G58">
        <v>1</v>
      </c>
      <c r="H58" s="3">
        <v>46296.062476851854</v>
      </c>
      <c r="I58"/>
      <c r="J58" t="inlineStr">
        <is>
          <t>active</t>
        </is>
      </c>
      <c r="K58" t="inlineStr">
        <is>
          <t>dramaexpedition</t>
        </is>
      </c>
      <c r="L58" t="inlineStr">
        <is>
          <t xml:space="preserve">🌟 Full series on the ReelShort app   🔍 Search “4018217” to watch every episode 📲 She thought she was pregnant with her Alpha husband’s baby. Then she overheard the plan to replace her. #ReelShort #4018217 #WerewolfDrama #AlphaRomance #shortdrama </t>
        </is>
      </c>
      <c r="M58" t="inlineStr">
        <is>
          <t>SD-000008</t>
        </is>
      </c>
      <c r="N58" t="inlineStr">
        <is>
          <t>7679035519161945357</t>
        </is>
      </c>
      <c r="O58" t="inlineStr">
        <is>
          <t>dramaexpedition</t>
        </is>
      </c>
      <c r="P58" t="inlineStr">
        <is>
          <t>https://www.tiktok.com/@dramaexpedition</t>
        </is>
      </c>
      <c r="Q58" t="inlineStr">
        <is>
          <t>SD-000008</t>
        </is>
      </c>
      <c r="R58" t="inlineStr">
        <is>
          <t>The Alpha’s Ugly Luna Awakened as the White Wolf</t>
        </is>
      </c>
      <c r="S58" t="inlineStr">
        <is>
          <t>扮猪吃虎</t>
        </is>
      </c>
      <c r="T58" s="2" t="str">
        <f>=HYPERLINK("https://www.tiktok.com/@dramaexpedition/video/7679035519161945357", "https://www.tiktok.com/@dramaexpedition/video/7679035519161945357")</f>
        <v>https://www.tiktok.com/@dramaexpedition/video/7679035519161945357</v>
      </c>
      <c r="U58" t="inlineStr">
        <is>
          <t>已回填</t>
        </is>
      </c>
      <c r="V58" t="inlineStr">
        <is>
          <t>289</t>
        </is>
      </c>
      <c r="W58" t="inlineStr">
        <is>
          <t>8</t>
        </is>
      </c>
      <c r="X58" t="inlineStr">
        <is>
          <t>3</t>
        </is>
      </c>
      <c r="Y58" t="inlineStr">
        <is>
          <t>0</t>
        </is>
      </c>
      <c r="Z58" t="inlineStr">
        <is>
          <t>0</t>
        </is>
      </c>
      <c r="AA58" t="inlineStr">
        <is>
          <t>2026-10-01</t>
        </is>
      </c>
      <c r="AB58"/>
      <c r="AC58"/>
      <c r="AD58"/>
      <c r="AE58"/>
      <c r="AF58"/>
      <c r="AG58" s="3"/>
      <c r="AH58"/>
      <c r="AI58"/>
      <c r="AJ58"/>
      <c r="AK58"/>
      <c r="AL58" s="3"/>
      <c r="AM58" t="inlineStr">
        <is>
          <t>2026-09-01 03:40</t>
        </is>
      </c>
      <c r="AN58" t="inlineStr">
        <is>
          <t>彭满</t>
        </is>
      </c>
      <c r="AO58" t="inlineStr">
        <is>
          <t>2026-09-01</t>
        </is>
      </c>
      <c r="AP58" t="inlineStr">
        <is>
          <t>2026-08-31|dramaexpedition|SD-000008</t>
        </is>
      </c>
      <c r="AQ58" t="inlineStr">
        <is>
          <t>0</t>
        </is>
      </c>
      <c r="AR58" t="inlineStr">
        <is>
          <t>dramaexpedition｜The Alpha’s Ugly Luna Awakened as the White Wolf｜3条｜已回填</t>
        </is>
      </c>
    </row>
    <row r="59" ht="25.5" customHeight="1">
      <c r="A59" t="inlineStr">
        <is>
          <t>SR-000060</t>
        </is>
      </c>
      <c r="B59" s="3">
        <v>46265</v>
      </c>
      <c r="C59"/>
      <c r="D59" t="inlineStr">
        <is>
          <t>7679046913122979086</t>
        </is>
      </c>
      <c r="E59"/>
      <c r="F59" t="inlineStr">
        <is>
          <t>manual_url</t>
        </is>
      </c>
      <c r="G59">
        <v>1</v>
      </c>
      <c r="H59" s="3">
        <v>46295.067199074074</v>
      </c>
      <c r="I59"/>
      <c r="J59" t="inlineStr">
        <is>
          <t>active</t>
        </is>
      </c>
      <c r="K59" t="inlineStr">
        <is>
          <t>dramaclips0364</t>
        </is>
      </c>
      <c r="L59" t="inlineStr">
        <is>
          <t>He prepared a special dinner, but the red roses sparked a dangerous conflict. 🌹 🌟 Continue the story here 👉🏻 📲 Find the full series “The Great and Powerful Genie” on the ReelShort app 🔍 Look up “4023634” to enjoy every episode ✨ #Drama #ShortDrama #LoveStory #RelationshipDrama #ReelShort</t>
        </is>
      </c>
      <c r="M59" t="inlineStr">
        <is>
          <t>SD-000014</t>
        </is>
      </c>
      <c r="N59" t="inlineStr">
        <is>
          <t>7679046913122979086</t>
        </is>
      </c>
      <c r="O59" t="inlineStr">
        <is>
          <t>dramaclips0364</t>
        </is>
      </c>
      <c r="P59" t="inlineStr">
        <is>
          <t>https://www.tiktok.com/@dramaclips0364</t>
        </is>
      </c>
      <c r="Q59" t="inlineStr">
        <is>
          <t>SD-000014</t>
        </is>
      </c>
      <c r="R59" t="inlineStr">
        <is>
          <t>The Great and Powerful Genie</t>
        </is>
      </c>
      <c r="S59" t="inlineStr">
        <is>
          <t>爱情,逆袭</t>
        </is>
      </c>
      <c r="T59" s="2" t="str">
        <f>=HYPERLINK("https://www.tiktok.com/@dramaclips0364/video/7679046913122979086", "https://www.tiktok.com/@dramaclips0364/video/7679046913122979086")</f>
        <v>https://www.tiktok.com/@dramaclips0364/video/7679046913122979086</v>
      </c>
      <c r="U59" t="inlineStr">
        <is>
          <t>已回填</t>
        </is>
      </c>
      <c r="V59" t="inlineStr">
        <is>
          <t>1521</t>
        </is>
      </c>
      <c r="W59" t="inlineStr">
        <is>
          <t>18</t>
        </is>
      </c>
      <c r="X59" t="inlineStr">
        <is>
          <t>3</t>
        </is>
      </c>
      <c r="Y59" t="inlineStr">
        <is>
          <t>2</t>
        </is>
      </c>
      <c r="Z59" t="inlineStr">
        <is>
          <t>0</t>
        </is>
      </c>
      <c r="AA59" t="inlineStr">
        <is>
          <t>2026-09-30</t>
        </is>
      </c>
      <c r="AB59"/>
      <c r="AC59"/>
      <c r="AD59"/>
      <c r="AE59"/>
      <c r="AF59"/>
      <c r="AG59" s="3"/>
      <c r="AH59"/>
      <c r="AI59"/>
      <c r="AJ59"/>
      <c r="AK59"/>
      <c r="AL59" s="3"/>
      <c r="AM59" t="inlineStr">
        <is>
          <t>2026-08-31 03:00</t>
        </is>
      </c>
      <c r="AN59" t="inlineStr">
        <is>
          <t>高璇</t>
        </is>
      </c>
      <c r="AO59" t="inlineStr">
        <is>
          <t>2026-08-31</t>
        </is>
      </c>
      <c r="AP59" t="inlineStr">
        <is>
          <t>2026-08-31|dramaclips0364|SD-000014</t>
        </is>
      </c>
      <c r="AQ59" t="inlineStr">
        <is>
          <t>1</t>
        </is>
      </c>
      <c r="AR59" t="inlineStr">
        <is>
          <t>dramaclips0364｜The Great and Powerful Genie｜2条｜已回填</t>
        </is>
      </c>
    </row>
    <row r="60" ht="25.5" customHeight="1">
      <c r="A60" t="inlineStr">
        <is>
          <t>SR-000061</t>
        </is>
      </c>
      <c r="B60" s="3">
        <v>46265</v>
      </c>
      <c r="C60"/>
      <c r="D60" t="inlineStr">
        <is>
          <t>7680125407076584734</t>
        </is>
      </c>
      <c r="E60"/>
      <c r="F60" t="inlineStr">
        <is>
          <t>manual_url</t>
        </is>
      </c>
      <c r="G60">
        <v>1</v>
      </c>
      <c r="H60" s="3">
        <v>46295.82424768519</v>
      </c>
      <c r="I60"/>
      <c r="J60" t="inlineStr">
        <is>
          <t>active</t>
        </is>
      </c>
      <c r="K60" t="inlineStr">
        <is>
          <t>shirley5278789</t>
        </is>
      </c>
      <c r="L60" t="inlineStr">
        <is>
          <t>Той подготвя специална вечеря, но червените рози разпалват опасен конфликт. 🌹 🌟 Гледайте целия сериал „Великият и могъщ джин“ тук: 👉🏻 https://dramashortstv.com/bg/video-play/38000/великият-и-могъщ-джин #драма #сериал #любов #българия #fypbulgaria</t>
        </is>
      </c>
      <c r="M60" t="inlineStr">
        <is>
          <t>SD-000012</t>
        </is>
      </c>
      <c r="N60" t="inlineStr">
        <is>
          <t>7680125407076584734</t>
        </is>
      </c>
      <c r="O60" t="inlineStr">
        <is>
          <t>shirley5278789</t>
        </is>
      </c>
      <c r="P60" t="inlineStr">
        <is>
          <t>https://www.tiktok.com/@shirley5278789</t>
        </is>
      </c>
      <c r="Q60" t="inlineStr">
        <is>
          <t>SD-000012</t>
        </is>
      </c>
      <c r="R60" t="inlineStr">
        <is>
          <t>Великият и могъщ джин</t>
        </is>
      </c>
      <c r="S60" t="inlineStr">
        <is>
          <t>爱情,逆袭</t>
        </is>
      </c>
      <c r="T60" s="2" t="str">
        <f>=HYPERLINK("https://www.tiktok.com/@shirley5278789/video/7680125407076584734", "https://www.tiktok.com/@shirley5278789/video/7680125407076584734")</f>
        <v>https://www.tiktok.com/@shirley5278789/video/7680125407076584734</v>
      </c>
      <c r="U60" t="inlineStr">
        <is>
          <t>已回填</t>
        </is>
      </c>
      <c r="V60" t="inlineStr">
        <is>
          <t>23800</t>
        </is>
      </c>
      <c r="W60" t="inlineStr">
        <is>
          <t>313</t>
        </is>
      </c>
      <c r="X60" t="inlineStr">
        <is>
          <t>16</t>
        </is>
      </c>
      <c r="Y60" t="inlineStr">
        <is>
          <t>2</t>
        </is>
      </c>
      <c r="Z60" t="inlineStr">
        <is>
          <t>4</t>
        </is>
      </c>
      <c r="AA60" t="inlineStr">
        <is>
          <t>2026-09-30</t>
        </is>
      </c>
      <c r="AB60"/>
      <c r="AC60" t="inlineStr">
        <is>
          <t>保加利亚语</t>
        </is>
      </c>
      <c r="AD60"/>
      <c r="AE60"/>
      <c r="AF60"/>
      <c r="AG60" s="3"/>
      <c r="AH60"/>
      <c r="AI60"/>
      <c r="AJ60"/>
      <c r="AK60"/>
      <c r="AL60" s="3"/>
      <c r="AM60" t="inlineStr">
        <is>
          <t>2026-08-31 19:30</t>
        </is>
      </c>
      <c r="AN60" t="inlineStr">
        <is>
          <t>高璇</t>
        </is>
      </c>
      <c r="AO60" t="inlineStr">
        <is>
          <t>2026-08-31</t>
        </is>
      </c>
      <c r="AP60" t="inlineStr">
        <is>
          <t>2026-08-31|shirley5278789|SD-000012</t>
        </is>
      </c>
      <c r="AQ60" t="inlineStr">
        <is>
          <t>1</t>
        </is>
      </c>
      <c r="AR60" t="inlineStr">
        <is>
          <t>shirley5278789｜Великият и могъщ джин｜2条｜已回填</t>
        </is>
      </c>
    </row>
    <row r="61" ht="25.5" customHeight="1">
      <c r="A61" t="inlineStr">
        <is>
          <t>SR-000062</t>
        </is>
      </c>
      <c r="B61" s="3">
        <v>46265</v>
      </c>
      <c r="C61"/>
      <c r="D61" t="inlineStr">
        <is>
          <t>7680125511317703966</t>
        </is>
      </c>
      <c r="E61"/>
      <c r="F61" t="inlineStr">
        <is>
          <t>manual_url</t>
        </is>
      </c>
      <c r="G61">
        <v>1</v>
      </c>
      <c r="H61" s="3">
        <v>46296.06263888889</v>
      </c>
      <c r="I61"/>
      <c r="J61" t="inlineStr">
        <is>
          <t>active</t>
        </is>
      </c>
      <c r="K61" t="inlineStr">
        <is>
          <t>shirley5278789</t>
        </is>
      </c>
      <c r="L61" t="inlineStr">
        <is>
          <t>Петгодишният им договор се превръща в болезнен спор за любовта, доверието и предателството. 🔥 🌟 Гледайте целия сериал „Великият и могъщ джин“ тук: 👉🏻 https://dramashortstv.com/bg/video-play/38000/великият-и-могъщ-джин #драма #сериал #любов #българия #fypbulgaria</t>
        </is>
      </c>
      <c r="M61" t="inlineStr">
        <is>
          <t>SD-000012</t>
        </is>
      </c>
      <c r="N61" t="inlineStr">
        <is>
          <t>7680125511317703966</t>
        </is>
      </c>
      <c r="O61" t="inlineStr">
        <is>
          <t>shirley5278789</t>
        </is>
      </c>
      <c r="P61" t="inlineStr">
        <is>
          <t>https://www.tiktok.com/@shirley5278789</t>
        </is>
      </c>
      <c r="Q61" t="inlineStr">
        <is>
          <t>SD-000012</t>
        </is>
      </c>
      <c r="R61" t="inlineStr">
        <is>
          <t>Великият и могъщ джин</t>
        </is>
      </c>
      <c r="S61" t="inlineStr">
        <is>
          <t>爱情,逆袭</t>
        </is>
      </c>
      <c r="T61" s="2" t="str">
        <f>=HYPERLINK("https://www.tiktok.com/@shirley5278789/photo/7680125511317703966", "https://www.tiktok.com/@shirley5278789/photo/7680125511317703966")</f>
        <v>https://www.tiktok.com/@shirley5278789/photo/7680125511317703966</v>
      </c>
      <c r="U61" t="inlineStr">
        <is>
          <t>已回填</t>
        </is>
      </c>
      <c r="V61" t="inlineStr">
        <is>
          <t>27100</t>
        </is>
      </c>
      <c r="W61" t="inlineStr">
        <is>
          <t>663</t>
        </is>
      </c>
      <c r="X61" t="inlineStr">
        <is>
          <t>46</t>
        </is>
      </c>
      <c r="Y61" t="inlineStr">
        <is>
          <t>11</t>
        </is>
      </c>
      <c r="Z61" t="inlineStr">
        <is>
          <t>5</t>
        </is>
      </c>
      <c r="AA61" t="inlineStr">
        <is>
          <t>2026-10-01</t>
        </is>
      </c>
      <c r="AB61"/>
      <c r="AC61" t="inlineStr">
        <is>
          <t>保加利亚语</t>
        </is>
      </c>
      <c r="AD61"/>
      <c r="AE61"/>
      <c r="AF61"/>
      <c r="AG61" s="3"/>
      <c r="AH61"/>
      <c r="AI61"/>
      <c r="AJ61"/>
      <c r="AK61"/>
      <c r="AL61" s="3"/>
      <c r="AM61" t="inlineStr">
        <is>
          <t>2026-09-01 03:30</t>
        </is>
      </c>
      <c r="AN61" t="inlineStr">
        <is>
          <t>高璇</t>
        </is>
      </c>
      <c r="AO61" t="inlineStr">
        <is>
          <t>2026-09-01</t>
        </is>
      </c>
      <c r="AP61" t="inlineStr">
        <is>
          <t>2026-08-31|shirley5278789|SD-000012</t>
        </is>
      </c>
      <c r="AQ61" t="inlineStr">
        <is>
          <t>0</t>
        </is>
      </c>
      <c r="AR61" t="inlineStr">
        <is>
          <t>shirley5278789｜Великият и могъщ джин｜2条｜已回填</t>
        </is>
      </c>
    </row>
    <row r="62" ht="25.5" customHeight="1">
      <c r="A62" t="inlineStr">
        <is>
          <t>SR-000063</t>
        </is>
      </c>
      <c r="B62" s="3">
        <v>46265</v>
      </c>
      <c r="C62"/>
      <c r="D62" t="inlineStr">
        <is>
          <t>7680142136364256526</t>
        </is>
      </c>
      <c r="E62"/>
      <c r="F62" t="inlineStr">
        <is>
          <t>manual_url</t>
        </is>
      </c>
      <c r="G62">
        <v>1</v>
      </c>
      <c r="H62" s="3">
        <v>46295.82460648148</v>
      </c>
      <c r="I62"/>
      <c r="J62" t="inlineStr">
        <is>
          <t>active</t>
        </is>
      </c>
      <c r="K62" t="inlineStr">
        <is>
          <t>dramaclips0364</t>
        </is>
      </c>
      <c r="L62" t="inlineStr">
        <is>
          <t>Her wedding night ends with betrayal—and a gun pointed at the wrong man. 🔥    🌟 Continue the story here    👉🏻 Find the full series on “ReelShort”    🔍 Look up “4108551” ✨ #Drama #ShortDrama #Romance #Betrayal #ReelShort</t>
        </is>
      </c>
      <c r="M62" t="inlineStr">
        <is>
          <t>SD-000016</t>
        </is>
      </c>
      <c r="N62" t="inlineStr">
        <is>
          <t>7680142136364256526</t>
        </is>
      </c>
      <c r="O62" t="inlineStr">
        <is>
          <t>dramaclips0364</t>
        </is>
      </c>
      <c r="P62" t="inlineStr">
        <is>
          <t>https://www.tiktok.com/@dramaclips0364</t>
        </is>
      </c>
      <c r="Q62" t="inlineStr">
        <is>
          <t>SD-000016</t>
        </is>
      </c>
      <c r="R62" t="inlineStr">
        <is>
          <t>In Bed with My Brother-in-Law</t>
        </is>
      </c>
      <c r="S62" t="inlineStr">
        <is>
          <t>复仇,禁忌</t>
        </is>
      </c>
      <c r="T62" s="2" t="str">
        <f>=HYPERLINK("https://www.tiktok.com/@dramaclips0364/video/7680142136364256526", "https://www.tiktok.com/@dramaclips0364/video/7680142136364256526")</f>
        <v>https://www.tiktok.com/@dramaclips0364/video/7680142136364256526</v>
      </c>
      <c r="U62" t="inlineStr">
        <is>
          <t>已回填</t>
        </is>
      </c>
      <c r="V62" t="inlineStr">
        <is>
          <t>11400</t>
        </is>
      </c>
      <c r="W62" t="inlineStr">
        <is>
          <t>113</t>
        </is>
      </c>
      <c r="X62" t="inlineStr">
        <is>
          <t>73</t>
        </is>
      </c>
      <c r="Y62" t="inlineStr">
        <is>
          <t>6</t>
        </is>
      </c>
      <c r="Z62" t="inlineStr">
        <is>
          <t>2</t>
        </is>
      </c>
      <c r="AA62" t="inlineStr">
        <is>
          <t>2026-09-30</t>
        </is>
      </c>
      <c r="AB62"/>
      <c r="AC62"/>
      <c r="AD62"/>
      <c r="AE62"/>
      <c r="AF62"/>
      <c r="AG62" s="3"/>
      <c r="AH62"/>
      <c r="AI62"/>
      <c r="AJ62"/>
      <c r="AK62"/>
      <c r="AL62" s="3"/>
      <c r="AM62" t="inlineStr">
        <is>
          <t>2026-08-31 23:00</t>
        </is>
      </c>
      <c r="AN62" t="inlineStr">
        <is>
          <t>高璇</t>
        </is>
      </c>
      <c r="AO62" t="inlineStr">
        <is>
          <t>2026-08-31</t>
        </is>
      </c>
      <c r="AP62" t="inlineStr">
        <is>
          <t>2026-08-31|dramaclips0364|SD-000016</t>
        </is>
      </c>
      <c r="AQ62" t="inlineStr">
        <is>
          <t>1</t>
        </is>
      </c>
      <c r="AR62" t="inlineStr">
        <is>
          <t>dramaclips0364｜In Bed with My Brother-in-Law｜3条｜已回填</t>
        </is>
      </c>
    </row>
    <row r="63" ht="25.5" customHeight="1">
      <c r="A63" t="inlineStr">
        <is>
          <t>SR-000064</t>
        </is>
      </c>
      <c r="B63" s="3">
        <v>46265</v>
      </c>
      <c r="C63"/>
      <c r="D63" t="inlineStr">
        <is>
          <t>7680142174582885646</t>
        </is>
      </c>
      <c r="E63"/>
      <c r="F63" t="inlineStr">
        <is>
          <t>manual_url</t>
        </is>
      </c>
      <c r="G63">
        <v>1</v>
      </c>
      <c r="H63" s="3">
        <v>46296.0628125</v>
      </c>
      <c r="I63"/>
      <c r="J63" t="inlineStr">
        <is>
          <t>active</t>
        </is>
      </c>
      <c r="K63" t="inlineStr">
        <is>
          <t>dramaclips0364</t>
        </is>
      </c>
      <c r="L63" t="inlineStr">
        <is>
          <t>She interrupts a dangerous deal and discovers who truly holds the power. 👀    🌟 Continue the story here    👉🏻 Find the full series on “ReelShort”    🔍 Look up “4108551” ✨ #Drama #ShortDrama #Romance #MafiaDrama #ReelShort</t>
        </is>
      </c>
      <c r="M63" t="inlineStr">
        <is>
          <t>SD-000016</t>
        </is>
      </c>
      <c r="N63" t="inlineStr">
        <is>
          <t>7680142174582885646</t>
        </is>
      </c>
      <c r="O63" t="inlineStr">
        <is>
          <t>dramaclips0364</t>
        </is>
      </c>
      <c r="P63" t="inlineStr">
        <is>
          <t>https://www.tiktok.com/@dramaclips0364</t>
        </is>
      </c>
      <c r="Q63" t="inlineStr">
        <is>
          <t>SD-000016</t>
        </is>
      </c>
      <c r="R63" t="inlineStr">
        <is>
          <t>In Bed with My Brother-in-Law</t>
        </is>
      </c>
      <c r="S63" t="inlineStr">
        <is>
          <t>复仇,禁忌</t>
        </is>
      </c>
      <c r="T63" s="2" t="str">
        <f>=HYPERLINK("https://www.tiktok.com/@dramaclips0364/video/7680142174582885646", "https://www.tiktok.com/@dramaclips0364/video/7680142174582885646")</f>
        <v>https://www.tiktok.com/@dramaclips0364/video/7680142174582885646</v>
      </c>
      <c r="U63" t="inlineStr">
        <is>
          <t>已回填</t>
        </is>
      </c>
      <c r="V63" t="inlineStr">
        <is>
          <t>10700</t>
        </is>
      </c>
      <c r="W63" t="inlineStr">
        <is>
          <t>62</t>
        </is>
      </c>
      <c r="X63" t="inlineStr">
        <is>
          <t>9</t>
        </is>
      </c>
      <c r="Y63" t="inlineStr">
        <is>
          <t>1</t>
        </is>
      </c>
      <c r="Z63" t="inlineStr">
        <is>
          <t>1</t>
        </is>
      </c>
      <c r="AA63" t="inlineStr">
        <is>
          <t>2026-10-01</t>
        </is>
      </c>
      <c r="AB63"/>
      <c r="AC63"/>
      <c r="AD63"/>
      <c r="AE63"/>
      <c r="AF63"/>
      <c r="AG63" s="3"/>
      <c r="AH63"/>
      <c r="AI63"/>
      <c r="AJ63"/>
      <c r="AK63"/>
      <c r="AL63" s="3"/>
      <c r="AM63" t="inlineStr">
        <is>
          <t>2026-09-01 03:00</t>
        </is>
      </c>
      <c r="AN63" t="inlineStr">
        <is>
          <t>高璇</t>
        </is>
      </c>
      <c r="AO63" t="inlineStr">
        <is>
          <t>2026-09-01</t>
        </is>
      </c>
      <c r="AP63" t="inlineStr">
        <is>
          <t>2026-08-31|dramaclips0364|SD-000016</t>
        </is>
      </c>
      <c r="AQ63" t="inlineStr">
        <is>
          <t>0</t>
        </is>
      </c>
      <c r="AR63" t="inlineStr">
        <is>
          <t>dramaclips0364｜In Bed with My Brother-in-Law｜3条｜已回填</t>
        </is>
      </c>
    </row>
    <row r="64" ht="25.5" customHeight="1">
      <c r="A64" t="inlineStr">
        <is>
          <t>SR-000065</t>
        </is>
      </c>
      <c r="B64" s="3">
        <v>46265</v>
      </c>
      <c r="C64"/>
      <c r="D64" t="inlineStr">
        <is>
          <t>7680142030730743054</t>
        </is>
      </c>
      <c r="E64"/>
      <c r="F64" t="inlineStr">
        <is>
          <t>manual_url</t>
        </is>
      </c>
      <c r="G64">
        <v>1</v>
      </c>
      <c r="H64" s="3">
        <v>46296.06297453704</v>
      </c>
      <c r="I64"/>
      <c r="J64" t="inlineStr">
        <is>
          <t>active</t>
        </is>
      </c>
      <c r="K64" t="inlineStr">
        <is>
          <t>dramaclips0364</t>
        </is>
      </c>
      <c r="L64" t="inlineStr">
        <is>
          <t>One tense family dinner exposes a secret no one was ready to hear. 🍷    🌟 Continue the story here    👉🏻 Find the full series on “ReelShort”    🔍 Look up “4108551” ✨ #Drama #ShortDrama #ForbiddenLove #FamilySecrets #ReelShort</t>
        </is>
      </c>
      <c r="M64" t="inlineStr">
        <is>
          <t>SD-000016</t>
        </is>
      </c>
      <c r="N64" t="inlineStr">
        <is>
          <t>7680142030730743054</t>
        </is>
      </c>
      <c r="O64" t="inlineStr">
        <is>
          <t>dramaclips0364</t>
        </is>
      </c>
      <c r="P64" t="inlineStr">
        <is>
          <t>https://www.tiktok.com/@dramaclips0364</t>
        </is>
      </c>
      <c r="Q64" t="inlineStr">
        <is>
          <t>SD-000016</t>
        </is>
      </c>
      <c r="R64" t="inlineStr">
        <is>
          <t>In Bed with My Brother-in-Law</t>
        </is>
      </c>
      <c r="S64" t="inlineStr">
        <is>
          <t>复仇,禁忌</t>
        </is>
      </c>
      <c r="T64" s="2" t="str">
        <f>=HYPERLINK("https://www.tiktok.com/@dramaclips0364/photo/7680142030730743054", "https://www.tiktok.com/@dramaclips0364/photo/7680142030730743054")</f>
        <v>https://www.tiktok.com/@dramaclips0364/photo/7680142030730743054</v>
      </c>
      <c r="U64" t="inlineStr">
        <is>
          <t>已回填</t>
        </is>
      </c>
      <c r="V64" t="inlineStr">
        <is>
          <t>13200</t>
        </is>
      </c>
      <c r="W64" t="inlineStr">
        <is>
          <t>71</t>
        </is>
      </c>
      <c r="X64" t="inlineStr">
        <is>
          <t>14</t>
        </is>
      </c>
      <c r="Y64" t="inlineStr">
        <is>
          <t>1</t>
        </is>
      </c>
      <c r="Z64" t="inlineStr">
        <is>
          <t>0</t>
        </is>
      </c>
      <c r="AA64" t="inlineStr">
        <is>
          <t>2026-10-01</t>
        </is>
      </c>
      <c r="AB64"/>
      <c r="AC64"/>
      <c r="AD64"/>
      <c r="AE64"/>
      <c r="AF64"/>
      <c r="AG64" s="3"/>
      <c r="AH64"/>
      <c r="AI64"/>
      <c r="AJ64"/>
      <c r="AK64"/>
      <c r="AL64" s="3"/>
      <c r="AM64" t="inlineStr">
        <is>
          <t>2026-09-01 10:00</t>
        </is>
      </c>
      <c r="AN64" t="inlineStr">
        <is>
          <t>高璇</t>
        </is>
      </c>
      <c r="AO64" t="inlineStr">
        <is>
          <t>2026-09-01</t>
        </is>
      </c>
      <c r="AP64" t="inlineStr">
        <is>
          <t>2026-08-31|dramaclips0364|SD-000016</t>
        </is>
      </c>
      <c r="AQ64" t="inlineStr">
        <is>
          <t>0</t>
        </is>
      </c>
      <c r="AR64" t="inlineStr">
        <is>
          <t>dramaclips0364｜In Bed with My Brother-in-Law｜3条｜已回填</t>
        </is>
      </c>
    </row>
    <row r="65" ht="25.5" customHeight="1">
      <c r="A65" t="inlineStr">
        <is>
          <t>SR-000066</t>
        </is>
      </c>
      <c r="B65" s="3">
        <v>46265</v>
      </c>
      <c r="C65"/>
      <c r="D65" t="inlineStr">
        <is>
          <t>7680401971374853390</t>
        </is>
      </c>
      <c r="E65"/>
      <c r="F65" t="inlineStr">
        <is>
          <t>manual_url</t>
        </is>
      </c>
      <c r="G65">
        <v>1</v>
      </c>
      <c r="H65" s="3">
        <v>46296.063125</v>
      </c>
      <c r="I65"/>
      <c r="J65" t="inlineStr">
        <is>
          <t>active</t>
        </is>
      </c>
      <c r="K65" t="inlineStr">
        <is>
          <t>dramaexpedition</t>
        </is>
      </c>
      <c r="L65" t="inlineStr">
        <is>
          <t xml:space="preserve">🌟 Continue the story here👉🏻 📲 Find the full series on the "reelshort"app 🔍 Look up "4117186", to enjoy every episode✨ Enemy jets breach our perimeter and take out half the fleet in seconds. Then one old museum plane climbs into the fight — and saves them all. Who the hell is flying it? #thephantompilot #reelshort #shortdrama #drama </t>
        </is>
      </c>
      <c r="M65" t="inlineStr">
        <is>
          <t>SD-000015</t>
        </is>
      </c>
      <c r="N65" t="inlineStr">
        <is>
          <t>7680401971374853390</t>
        </is>
      </c>
      <c r="O65" t="inlineStr">
        <is>
          <t>dramaexpedition</t>
        </is>
      </c>
      <c r="P65" t="inlineStr">
        <is>
          <t>https://www.tiktok.com/@dramaexpedition</t>
        </is>
      </c>
      <c r="Q65" t="inlineStr">
        <is>
          <t>SD-000015</t>
        </is>
      </c>
      <c r="R65" t="inlineStr">
        <is>
          <t>The Phantom Pilot</t>
        </is>
      </c>
      <c r="S65" t="inlineStr">
        <is>
          <t>逆袭,复仇,身份揭露</t>
        </is>
      </c>
      <c r="T65" s="2" t="str">
        <f>=HYPERLINK("https://www.tiktok.com/@dramaexpedition/photo/7680401971374853390", "https://www.tiktok.com/@dramaexpedition/photo/7680401971374853390")</f>
        <v>https://www.tiktok.com/@dramaexpedition/photo/7680401971374853390</v>
      </c>
      <c r="U65" t="inlineStr">
        <is>
          <t>已回填</t>
        </is>
      </c>
      <c r="V65" t="inlineStr">
        <is>
          <t>5893</t>
        </is>
      </c>
      <c r="W65" t="inlineStr">
        <is>
          <t>58</t>
        </is>
      </c>
      <c r="X65" t="inlineStr">
        <is>
          <t>13</t>
        </is>
      </c>
      <c r="Y65" t="inlineStr">
        <is>
          <t>1</t>
        </is>
      </c>
      <c r="Z65" t="inlineStr">
        <is>
          <t>2</t>
        </is>
      </c>
      <c r="AA65" t="inlineStr">
        <is>
          <t>2026-10-01</t>
        </is>
      </c>
      <c r="AB65"/>
      <c r="AC65"/>
      <c r="AD65"/>
      <c r="AE65"/>
      <c r="AF65"/>
      <c r="AG65" s="3"/>
      <c r="AH65"/>
      <c r="AI65"/>
      <c r="AJ65"/>
      <c r="AK65"/>
      <c r="AL65" s="3"/>
      <c r="AM65" t="inlineStr">
        <is>
          <t>2026-09-01 11:22</t>
        </is>
      </c>
      <c r="AN65" t="inlineStr">
        <is>
          <t>彭满</t>
        </is>
      </c>
      <c r="AO65" t="inlineStr">
        <is>
          <t>2026-09-01</t>
        </is>
      </c>
      <c r="AP65" t="inlineStr">
        <is>
          <t>2026-08-31|dramaexpedition|SD-000015</t>
        </is>
      </c>
      <c r="AQ65" t="inlineStr">
        <is>
          <t>1</t>
        </is>
      </c>
      <c r="AR65" t="inlineStr">
        <is>
          <t>dramaexpedition｜The Phantom Pilot｜2条｜已回填</t>
        </is>
      </c>
    </row>
    <row r="66" ht="25.5" customHeight="1">
      <c r="A66" t="inlineStr">
        <is>
          <t>SR-000067</t>
        </is>
      </c>
      <c r="B66" s="3">
        <v>46265</v>
      </c>
      <c r="C66"/>
      <c r="D66" t="inlineStr">
        <is>
          <t>7680413100872437005</t>
        </is>
      </c>
      <c r="E66"/>
      <c r="F66" t="inlineStr">
        <is>
          <t>manual_url</t>
        </is>
      </c>
      <c r="G66">
        <v>1</v>
      </c>
      <c r="H66" s="3">
        <v>46296.06329861111</v>
      </c>
      <c r="I66"/>
      <c r="J66" t="inlineStr">
        <is>
          <t>active</t>
        </is>
      </c>
      <c r="K66" t="inlineStr">
        <is>
          <t>dramaexpedition</t>
        </is>
      </c>
      <c r="L66" t="inlineStr">
        <is>
          <t xml:space="preserve">🌟 Continue the story here👉🏻 📲 Find the full series on the "reelshort"app 🔍 Look up "4117186", to enjoy every episode✨ They call him "traitor's son." A janitor who'll never fly. But when the only mission that can save millions is impossible, he signs up anyway — and no one can stop him. #thephantompilot #reelshort #shortdrama </t>
        </is>
      </c>
      <c r="M66" t="inlineStr">
        <is>
          <t>SD-000015</t>
        </is>
      </c>
      <c r="N66" t="inlineStr">
        <is>
          <t>7680413100872437005</t>
        </is>
      </c>
      <c r="O66" t="inlineStr">
        <is>
          <t>dramaexpedition</t>
        </is>
      </c>
      <c r="P66" t="inlineStr">
        <is>
          <t>https://www.tiktok.com/@dramaexpedition</t>
        </is>
      </c>
      <c r="Q66" t="inlineStr">
        <is>
          <t>SD-000015</t>
        </is>
      </c>
      <c r="R66" t="inlineStr">
        <is>
          <t>The Phantom Pilot</t>
        </is>
      </c>
      <c r="S66" t="inlineStr">
        <is>
          <t>逆袭,复仇,身份揭露</t>
        </is>
      </c>
      <c r="T66" s="2" t="str">
        <f>=HYPERLINK("https://www.tiktok.com/@dramaexpedition/photo/7680413100872437005", "https://www.tiktok.com/@dramaexpedition/photo/7680413100872437005")</f>
        <v>https://www.tiktok.com/@dramaexpedition/photo/7680413100872437005</v>
      </c>
      <c r="U66" t="inlineStr">
        <is>
          <t>已回填</t>
        </is>
      </c>
      <c r="V66" t="inlineStr">
        <is>
          <t>2346</t>
        </is>
      </c>
      <c r="W66" t="inlineStr">
        <is>
          <t>28</t>
        </is>
      </c>
      <c r="X66" t="inlineStr">
        <is>
          <t>4</t>
        </is>
      </c>
      <c r="Y66" t="inlineStr">
        <is>
          <t>0</t>
        </is>
      </c>
      <c r="Z66" t="inlineStr">
        <is>
          <t>1</t>
        </is>
      </c>
      <c r="AA66" t="inlineStr">
        <is>
          <t>2026-10-01</t>
        </is>
      </c>
      <c r="AB66"/>
      <c r="AC66"/>
      <c r="AD66"/>
      <c r="AE66"/>
      <c r="AF66"/>
      <c r="AG66" s="3"/>
      <c r="AH66"/>
      <c r="AI66"/>
      <c r="AJ66"/>
      <c r="AK66"/>
      <c r="AL66" s="3"/>
      <c r="AM66" t="inlineStr">
        <is>
          <t>2026-09-01 12:30</t>
        </is>
      </c>
      <c r="AN66" t="inlineStr">
        <is>
          <t>彭满</t>
        </is>
      </c>
      <c r="AO66" t="inlineStr">
        <is>
          <t>2026-09-01</t>
        </is>
      </c>
      <c r="AP66" t="inlineStr">
        <is>
          <t>2026-08-31|dramaexpedition|SD-000015</t>
        </is>
      </c>
      <c r="AQ66" t="inlineStr">
        <is>
          <t>0</t>
        </is>
      </c>
      <c r="AR66" t="inlineStr">
        <is>
          <t>dramaexpedition｜The Phantom Pilot｜2条｜已回填</t>
        </is>
      </c>
    </row>
    <row r="67" ht="25.5" customHeight="1">
      <c r="A67" t="inlineStr">
        <is>
          <t>SR-000068</t>
        </is>
      </c>
      <c r="B67" s="3">
        <v>46265.958333333336</v>
      </c>
      <c r="C67"/>
      <c r="D67" t="inlineStr">
        <is>
          <t>7679047182632226061</t>
        </is>
      </c>
      <c r="E67"/>
      <c r="F67" t="inlineStr">
        <is>
          <t>manual_url</t>
        </is>
      </c>
      <c r="G67">
        <v>1</v>
      </c>
      <c r="H67" s="3">
        <v>46295.82546296297</v>
      </c>
      <c r="I67"/>
      <c r="J67" t="inlineStr">
        <is>
          <t>active</t>
        </is>
      </c>
      <c r="K67" t="inlineStr">
        <is>
          <t>dramaclips0364</t>
        </is>
      </c>
      <c r="L67" t="inlineStr">
        <is>
          <t>Their five-year contract explodes into a painful fight about love, trust and betrayal. 🔥 🌟 Continue the story here 👉🏻 📲 Find the full series “The Great and Powerful Genie” on the ReelShort app 🔍 Look up “4023634” to enjoy every episode ✨ #Drama #ShortDrama #RomanceDrama #Betrayal #ReelShort</t>
        </is>
      </c>
      <c r="M67" t="inlineStr">
        <is>
          <t>SD-000014</t>
        </is>
      </c>
      <c r="N67" t="inlineStr">
        <is>
          <t>7679047182632226061</t>
        </is>
      </c>
      <c r="O67" t="inlineStr">
        <is>
          <t>dramaclips0364</t>
        </is>
      </c>
      <c r="P67" t="inlineStr">
        <is>
          <t>https://www.tiktok.com/@dramaclips0364</t>
        </is>
      </c>
      <c r="Q67" t="inlineStr">
        <is>
          <t>SD-000014</t>
        </is>
      </c>
      <c r="R67" t="inlineStr">
        <is>
          <t>The Great and Powerful Genie</t>
        </is>
      </c>
      <c r="S67" t="inlineStr">
        <is>
          <t>爱情,逆袭</t>
        </is>
      </c>
      <c r="T67" s="2" t="str">
        <f>=HYPERLINK("https://www.tiktok.com/@dramaclips0364/video/7679047182632226061", "https://www.tiktok.com/@dramaclips0364/video/7679047182632226061")</f>
        <v>https://www.tiktok.com/@dramaclips0364/video/7679047182632226061</v>
      </c>
      <c r="U67" t="inlineStr">
        <is>
          <t>已回填</t>
        </is>
      </c>
      <c r="V67" t="inlineStr">
        <is>
          <t>4095</t>
        </is>
      </c>
      <c r="W67" t="inlineStr">
        <is>
          <t>30</t>
        </is>
      </c>
      <c r="X67" t="inlineStr">
        <is>
          <t>8</t>
        </is>
      </c>
      <c r="Y67" t="inlineStr">
        <is>
          <t>0</t>
        </is>
      </c>
      <c r="Z67" t="inlineStr">
        <is>
          <t>2</t>
        </is>
      </c>
      <c r="AA67" t="inlineStr">
        <is>
          <t>2026-09-30</t>
        </is>
      </c>
      <c r="AB67"/>
      <c r="AC67" t="inlineStr">
        <is>
          <t>caption明确：The Great and Powerful Genie；2026-09-20已按相同Post ID与账号的采集发布时间回填，统一北京时间。</t>
        </is>
      </c>
      <c r="AD67"/>
      <c r="AE67"/>
      <c r="AF67"/>
      <c r="AG67" s="3"/>
      <c r="AH67"/>
      <c r="AI67"/>
      <c r="AJ67"/>
      <c r="AK67"/>
      <c r="AL67" s="3"/>
      <c r="AM67" t="inlineStr">
        <is>
          <t>2026-08-31 23:00</t>
        </is>
      </c>
      <c r="AN67" t="inlineStr">
        <is>
          <t>高璇</t>
        </is>
      </c>
      <c r="AO67" t="inlineStr">
        <is>
          <t>2026-08-31</t>
        </is>
      </c>
      <c r="AP67" t="inlineStr">
        <is>
          <t>2026-08-31|dramaclips0364|SD-000014</t>
        </is>
      </c>
      <c r="AQ67" t="inlineStr">
        <is>
          <t>0</t>
        </is>
      </c>
      <c r="AR67" t="inlineStr">
        <is>
          <t>dramaclips0364｜The Great and Powerful Genie｜2条｜已回填</t>
        </is>
      </c>
    </row>
    <row r="68" ht="25.5" customHeight="1">
      <c r="A68" t="inlineStr">
        <is>
          <t>SR-000069</t>
        </is>
      </c>
      <c r="B68" s="3">
        <v>46266</v>
      </c>
      <c r="C68"/>
      <c r="D68" t="inlineStr">
        <is>
          <t>7680147600590310670</t>
        </is>
      </c>
      <c r="E68"/>
      <c r="F68" t="inlineStr">
        <is>
          <t>manual_url</t>
        </is>
      </c>
      <c r="G68">
        <v>1</v>
      </c>
      <c r="H68" s="3">
        <v>46296.73961805556</v>
      </c>
      <c r="I68"/>
      <c r="J68" t="inlineStr">
        <is>
          <t>active</t>
        </is>
      </c>
      <c r="K68" t="inlineStr">
        <is>
          <t>dramaclips0364</t>
        </is>
      </c>
      <c r="L68" t="inlineStr">
        <is>
          <t>A quiet dinner turns into a dangerous confrontation between three people. 😳    🌟 Continue the story here    👉🏻 Find the full series on “ReelShort”    🔍 Look up “4108551” ✨ #Drama #ShortDrama #Romance #LoveTriangle #ReelShort</t>
        </is>
      </c>
      <c r="M68" t="inlineStr">
        <is>
          <t>SD-000016</t>
        </is>
      </c>
      <c r="N68" t="inlineStr">
        <is>
          <t>7680147600590310670</t>
        </is>
      </c>
      <c r="O68" t="inlineStr">
        <is>
          <t>dramaclips0364</t>
        </is>
      </c>
      <c r="P68" t="inlineStr">
        <is>
          <t>https://www.tiktok.com/@dramaclips0364</t>
        </is>
      </c>
      <c r="Q68" t="inlineStr">
        <is>
          <t>SD-000016</t>
        </is>
      </c>
      <c r="R68" t="inlineStr">
        <is>
          <t>In Bed with My Brother-in-Law</t>
        </is>
      </c>
      <c r="S68" t="inlineStr">
        <is>
          <t>复仇,禁忌</t>
        </is>
      </c>
      <c r="T68" s="2" t="str">
        <f>=HYPERLINK("https://www.tiktok.com/@dramaclips0364/photo/7680147600590310670", "https://www.tiktok.com/@dramaclips0364/photo/7680147600590310670")</f>
        <v>https://www.tiktok.com/@dramaclips0364/photo/7680147600590310670</v>
      </c>
      <c r="U68" t="inlineStr">
        <is>
          <t>已回填</t>
        </is>
      </c>
      <c r="V68" t="inlineStr">
        <is>
          <t>12100</t>
        </is>
      </c>
      <c r="W68" t="inlineStr">
        <is>
          <t>57</t>
        </is>
      </c>
      <c r="X68" t="inlineStr">
        <is>
          <t>13</t>
        </is>
      </c>
      <c r="Y68" t="inlineStr">
        <is>
          <t>4</t>
        </is>
      </c>
      <c r="Z68" t="inlineStr">
        <is>
          <t>1</t>
        </is>
      </c>
      <c r="AA68" t="inlineStr">
        <is>
          <t>2026-10-01</t>
        </is>
      </c>
      <c r="AB68"/>
      <c r="AC68"/>
      <c r="AD68"/>
      <c r="AE68"/>
      <c r="AF68"/>
      <c r="AG68" s="3"/>
      <c r="AH68"/>
      <c r="AI68"/>
      <c r="AJ68"/>
      <c r="AK68"/>
      <c r="AL68" s="3"/>
      <c r="AM68" t="inlineStr">
        <is>
          <t>2026-09-01 23:00</t>
        </is>
      </c>
      <c r="AN68" t="inlineStr">
        <is>
          <t>高璇</t>
        </is>
      </c>
      <c r="AO68" t="inlineStr">
        <is>
          <t>2026-09-01</t>
        </is>
      </c>
      <c r="AP68" t="inlineStr">
        <is>
          <t>2026-09-01|dramaclips0364|SD-000016</t>
        </is>
      </c>
      <c r="AQ68" t="inlineStr">
        <is>
          <t>1</t>
        </is>
      </c>
      <c r="AR68" t="inlineStr">
        <is>
          <t>dramaclips0364｜In Bed with My Brother-in-Law｜3条｜已回填</t>
        </is>
      </c>
    </row>
    <row r="69" ht="25.5" customHeight="1">
      <c r="A69" t="inlineStr">
        <is>
          <t>SR-000070</t>
        </is>
      </c>
      <c r="B69" s="3">
        <v>46266</v>
      </c>
      <c r="C69"/>
      <c r="D69" t="inlineStr">
        <is>
          <t>7680147767511076110</t>
        </is>
      </c>
      <c r="E69"/>
      <c r="F69" t="inlineStr">
        <is>
          <t>manual_url</t>
        </is>
      </c>
      <c r="G69">
        <v>1</v>
      </c>
      <c r="H69" s="3">
        <v>46297.06570601852</v>
      </c>
      <c r="I69"/>
      <c r="J69" t="inlineStr">
        <is>
          <t>active</t>
        </is>
      </c>
      <c r="K69" t="inlineStr">
        <is>
          <t>dramaclips0364</t>
        </is>
      </c>
      <c r="L69" t="inlineStr">
        <is>
          <t>A sudden attack forces her to trust the one man she should avoid. 🔥    🌟 Continue the story here    👉🏻 Find the full series on “ReelShort”    🔍 Look up “4108551” ✨ #Drama #ShortDrama #Romance #DangerousLove #ReelShort</t>
        </is>
      </c>
      <c r="M69" t="inlineStr">
        <is>
          <t>SD-000016</t>
        </is>
      </c>
      <c r="N69" t="inlineStr">
        <is>
          <t>7680147767511076110</t>
        </is>
      </c>
      <c r="O69" t="inlineStr">
        <is>
          <t>dramaclips0364</t>
        </is>
      </c>
      <c r="P69" t="inlineStr">
        <is>
          <t>https://www.tiktok.com/@dramaclips0364</t>
        </is>
      </c>
      <c r="Q69" t="inlineStr">
        <is>
          <t>SD-000016</t>
        </is>
      </c>
      <c r="R69" t="inlineStr">
        <is>
          <t>In Bed with My Brother-in-Law</t>
        </is>
      </c>
      <c r="S69" t="inlineStr">
        <is>
          <t>复仇,禁忌</t>
        </is>
      </c>
      <c r="T69" s="2" t="str">
        <f>=HYPERLINK("https://www.tiktok.com/@dramaclips0364/photo/7680147767511076110", "https://www.tiktok.com/@dramaclips0364/photo/7680147767511076110")</f>
        <v>https://www.tiktok.com/@dramaclips0364/photo/7680147767511076110</v>
      </c>
      <c r="U69" t="inlineStr">
        <is>
          <t>已回填</t>
        </is>
      </c>
      <c r="V69" t="inlineStr">
        <is>
          <t>146900</t>
        </is>
      </c>
      <c r="W69" t="inlineStr">
        <is>
          <t>664</t>
        </is>
      </c>
      <c r="X69" t="inlineStr">
        <is>
          <t>344</t>
        </is>
      </c>
      <c r="Y69" t="inlineStr">
        <is>
          <t>23</t>
        </is>
      </c>
      <c r="Z69" t="inlineStr">
        <is>
          <t>23</t>
        </is>
      </c>
      <c r="AA69" t="inlineStr">
        <is>
          <t>2026-10-02</t>
        </is>
      </c>
      <c r="AB69"/>
      <c r="AC69"/>
      <c r="AD69"/>
      <c r="AE69"/>
      <c r="AF69"/>
      <c r="AG69" s="3"/>
      <c r="AH69"/>
      <c r="AI69"/>
      <c r="AJ69"/>
      <c r="AK69"/>
      <c r="AL69" s="3"/>
      <c r="AM69" t="inlineStr">
        <is>
          <t>2026-09-02 03:00</t>
        </is>
      </c>
      <c r="AN69" t="inlineStr">
        <is>
          <t>高璇</t>
        </is>
      </c>
      <c r="AO69" t="inlineStr">
        <is>
          <t>2026-09-02</t>
        </is>
      </c>
      <c r="AP69" t="inlineStr">
        <is>
          <t>2026-09-01|dramaclips0364|SD-000016</t>
        </is>
      </c>
      <c r="AQ69" t="inlineStr">
        <is>
          <t>0</t>
        </is>
      </c>
      <c r="AR69" t="inlineStr">
        <is>
          <t>dramaclips0364｜In Bed with My Brother-in-Law｜3条｜已回填</t>
        </is>
      </c>
    </row>
    <row r="70" ht="25.5" customHeight="1">
      <c r="A70" t="inlineStr">
        <is>
          <t>SR-000071</t>
        </is>
      </c>
      <c r="B70" s="3">
        <v>46266</v>
      </c>
      <c r="C70"/>
      <c r="D70" t="inlineStr">
        <is>
          <t>7680147982313950478</t>
        </is>
      </c>
      <c r="E70"/>
      <c r="F70" t="inlineStr">
        <is>
          <t>manual_url</t>
        </is>
      </c>
      <c r="G70">
        <v>1</v>
      </c>
      <c r="H70" s="3">
        <v>46297.065787037034</v>
      </c>
      <c r="I70"/>
      <c r="J70" t="inlineStr">
        <is>
          <t>active</t>
        </is>
      </c>
      <c r="K70" t="inlineStr">
        <is>
          <t>dramaclips0364</t>
        </is>
      </c>
      <c r="L70" t="inlineStr">
        <is>
          <t>His shocking demand leaves her only three days to make an impossible choice. ⏳    🌟 Continue the story here    👉🏻 Find the full series on “ReelShort”    🔍 Look up “4108551” ✨ #Drama #ShortDrama #ForbiddenRomance #PlotTwist #ReelShort</t>
        </is>
      </c>
      <c r="M70" t="inlineStr">
        <is>
          <t>SD-000016</t>
        </is>
      </c>
      <c r="N70" t="inlineStr">
        <is>
          <t>7680147982313950478</t>
        </is>
      </c>
      <c r="O70" t="inlineStr">
        <is>
          <t>dramaclips0364</t>
        </is>
      </c>
      <c r="P70" t="inlineStr">
        <is>
          <t>https://www.tiktok.com/@dramaclips0364</t>
        </is>
      </c>
      <c r="Q70" t="inlineStr">
        <is>
          <t>SD-000016</t>
        </is>
      </c>
      <c r="R70" t="inlineStr">
        <is>
          <t>In Bed with My Brother-in-Law</t>
        </is>
      </c>
      <c r="S70" t="inlineStr">
        <is>
          <t>复仇,禁忌</t>
        </is>
      </c>
      <c r="T70" s="2" t="str">
        <f>=HYPERLINK("https://www.tiktok.com/@dramaclips0364/photo/7680147982313950478", "https://www.tiktok.com/@dramaclips0364/photo/7680147982313950478")</f>
        <v>https://www.tiktok.com/@dramaclips0364/photo/7680147982313950478</v>
      </c>
      <c r="U70" t="inlineStr">
        <is>
          <t>已回填</t>
        </is>
      </c>
      <c r="V70" t="inlineStr">
        <is>
          <t>28500</t>
        </is>
      </c>
      <c r="W70" t="inlineStr">
        <is>
          <t>255</t>
        </is>
      </c>
      <c r="X70" t="inlineStr">
        <is>
          <t>135</t>
        </is>
      </c>
      <c r="Y70" t="inlineStr">
        <is>
          <t>9</t>
        </is>
      </c>
      <c r="Z70" t="inlineStr">
        <is>
          <t>20</t>
        </is>
      </c>
      <c r="AA70" t="inlineStr">
        <is>
          <t>2026-10-02</t>
        </is>
      </c>
      <c r="AB70"/>
      <c r="AC70"/>
      <c r="AD70"/>
      <c r="AE70"/>
      <c r="AF70"/>
      <c r="AG70" s="3"/>
      <c r="AH70"/>
      <c r="AI70"/>
      <c r="AJ70"/>
      <c r="AK70"/>
      <c r="AL70" s="3"/>
      <c r="AM70" t="inlineStr">
        <is>
          <t>2026-09-02 10:00</t>
        </is>
      </c>
      <c r="AN70" t="inlineStr">
        <is>
          <t>高璇</t>
        </is>
      </c>
      <c r="AO70" t="inlineStr">
        <is>
          <t>2026-09-02</t>
        </is>
      </c>
      <c r="AP70" t="inlineStr">
        <is>
          <t>2026-09-01|dramaclips0364|SD-000016</t>
        </is>
      </c>
      <c r="AQ70" t="inlineStr">
        <is>
          <t>0</t>
        </is>
      </c>
      <c r="AR70" t="inlineStr">
        <is>
          <t>dramaclips0364｜In Bed with My Brother-in-Law｜3条｜已回填</t>
        </is>
      </c>
    </row>
    <row r="71" ht="25.5" customHeight="1">
      <c r="A71" t="inlineStr">
        <is>
          <t>SR-000072</t>
        </is>
      </c>
      <c r="B71" s="3">
        <v>46266</v>
      </c>
      <c r="C71"/>
      <c r="D71" t="inlineStr">
        <is>
          <t>7680424148916636941</t>
        </is>
      </c>
      <c r="E71"/>
      <c r="F71" t="inlineStr">
        <is>
          <t>manual_url</t>
        </is>
      </c>
      <c r="G71">
        <v>1</v>
      </c>
      <c r="H71" s="3">
        <v>46296.74002314815</v>
      </c>
      <c r="I71"/>
      <c r="J71" t="inlineStr">
        <is>
          <t>active</t>
        </is>
      </c>
      <c r="K71" t="inlineStr">
        <is>
          <t>dramaexpedition</t>
        </is>
      </c>
      <c r="L71" t="inlineStr">
        <is>
          <t xml:space="preserve">🌟 Continue the story here👉🏻 📲 Find the full series on the "reelshort"app 🔍 Look up "4117186", to enjoy every episode✨ "Being a pilot isn't glory. It's funerals." His mentor's warning can't stop him. Report at 0600 — James Peterson is officially in the Skyforge trials. #thephantompilot #reelshort #shortdrama </t>
        </is>
      </c>
      <c r="M71" t="inlineStr">
        <is>
          <t>SD-000015</t>
        </is>
      </c>
      <c r="N71" t="inlineStr">
        <is>
          <t>7680424148916636941</t>
        </is>
      </c>
      <c r="O71" t="inlineStr">
        <is>
          <t>dramaexpedition</t>
        </is>
      </c>
      <c r="P71" t="inlineStr">
        <is>
          <t>https://www.tiktok.com/@dramaexpedition</t>
        </is>
      </c>
      <c r="Q71" t="inlineStr">
        <is>
          <t>SD-000015</t>
        </is>
      </c>
      <c r="R71" t="inlineStr">
        <is>
          <t>The Phantom Pilot</t>
        </is>
      </c>
      <c r="S71" t="inlineStr">
        <is>
          <t>逆袭,复仇,身份揭露</t>
        </is>
      </c>
      <c r="T71" s="2" t="str">
        <f>=HYPERLINK("https://www.tiktok.com/@dramaexpedition/photo/7680424148916636941", "https://www.tiktok.com/@dramaexpedition/photo/7680424148916636941")</f>
        <v>https://www.tiktok.com/@dramaexpedition/photo/7680424148916636941</v>
      </c>
      <c r="U71" t="inlineStr">
        <is>
          <t>已回填</t>
        </is>
      </c>
      <c r="V71" t="inlineStr">
        <is>
          <t>2104</t>
        </is>
      </c>
      <c r="W71" t="inlineStr">
        <is>
          <t>18</t>
        </is>
      </c>
      <c r="X71" t="inlineStr">
        <is>
          <t>6</t>
        </is>
      </c>
      <c r="Y71" t="inlineStr">
        <is>
          <t>0</t>
        </is>
      </c>
      <c r="Z71" t="inlineStr">
        <is>
          <t>0</t>
        </is>
      </c>
      <c r="AA71" t="inlineStr">
        <is>
          <t>2026-10-01</t>
        </is>
      </c>
      <c r="AB71"/>
      <c r="AC71"/>
      <c r="AD71"/>
      <c r="AE71"/>
      <c r="AF71"/>
      <c r="AG71" s="3"/>
      <c r="AH71"/>
      <c r="AI71"/>
      <c r="AJ71"/>
      <c r="AK71"/>
      <c r="AL71" s="3"/>
      <c r="AM71" t="inlineStr">
        <is>
          <t>2026-09-01 20:49</t>
        </is>
      </c>
      <c r="AN71" t="inlineStr">
        <is>
          <t>彭满</t>
        </is>
      </c>
      <c r="AO71" t="inlineStr">
        <is>
          <t>2026-09-01</t>
        </is>
      </c>
      <c r="AP71" t="inlineStr">
        <is>
          <t>2026-09-01|dramaexpedition|SD-000015</t>
        </is>
      </c>
      <c r="AQ71" t="inlineStr">
        <is>
          <t>1</t>
        </is>
      </c>
      <c r="AR71" t="inlineStr">
        <is>
          <t>dramaexpedition｜The Phantom Pilot｜1条｜已回填</t>
        </is>
      </c>
    </row>
    <row r="72" ht="25.5" customHeight="1">
      <c r="A72" t="inlineStr">
        <is>
          <t>SR-000073</t>
        </is>
      </c>
      <c r="B72" s="3">
        <v>46266</v>
      </c>
      <c r="C72"/>
      <c r="D72" t="inlineStr">
        <is>
          <t>7680497413768957198</t>
        </is>
      </c>
      <c r="E72"/>
      <c r="F72" t="inlineStr">
        <is>
          <t>manual_url</t>
        </is>
      </c>
      <c r="G72">
        <v>1</v>
      </c>
      <c r="H72" s="3">
        <v>46296.74019675926</v>
      </c>
      <c r="I72"/>
      <c r="J72" t="inlineStr">
        <is>
          <t>active</t>
        </is>
      </c>
      <c r="K72" t="inlineStr">
        <is>
          <t>dramadetour0</t>
        </is>
      </c>
      <c r="L72" t="inlineStr">
        <is>
          <t>The Serpent King Calls Me Master Full Episode Link in bio search 4118773 in "reelshort"app In this city, shifters rule and humans are merchandise. When a betting lord hurls the untamable Serpent King Silas into her cage, Mara — the city's deadliest tamer — takes the dare. She expects a savage beast. What rises is a stunning, dangerous man who bares his throat to her palm, sinks to one knee, and calls her... master. #ai #aidrama #serpent #reelshort</t>
        </is>
      </c>
      <c r="M72" t="inlineStr">
        <is>
          <t>SD-000017</t>
        </is>
      </c>
      <c r="N72" t="inlineStr">
        <is>
          <t>7680497413768957198</t>
        </is>
      </c>
      <c r="O72" t="inlineStr">
        <is>
          <t>dramadetour0</t>
        </is>
      </c>
      <c r="P72" t="inlineStr">
        <is>
          <t>https://www.tiktok.com/@dramadetour0</t>
        </is>
      </c>
      <c r="Q72" t="inlineStr">
        <is>
          <t>SD-000017</t>
        </is>
      </c>
      <c r="R72" t="inlineStr">
        <is>
          <t>The Serpent King Calls Me Master</t>
        </is>
      </c>
      <c r="S72" t="inlineStr">
        <is>
          <t>爱情</t>
        </is>
      </c>
      <c r="T72" s="2" t="str">
        <f>=HYPERLINK("https://www.tiktok.com/@dramadetour0/photo/7680497413768957198", "https://www.tiktok.com/@dramadetour0/photo/7680497413768957198")</f>
        <v>https://www.tiktok.com/@dramadetour0/photo/7680497413768957198</v>
      </c>
      <c r="U72" t="inlineStr">
        <is>
          <t>已回填</t>
        </is>
      </c>
      <c r="V72" t="inlineStr">
        <is>
          <t>357</t>
        </is>
      </c>
      <c r="W72" t="inlineStr">
        <is>
          <t>9</t>
        </is>
      </c>
      <c r="X72" t="inlineStr">
        <is>
          <t>2</t>
        </is>
      </c>
      <c r="Y72" t="inlineStr">
        <is>
          <t>0</t>
        </is>
      </c>
      <c r="Z72" t="inlineStr">
        <is>
          <t>0</t>
        </is>
      </c>
      <c r="AA72" t="inlineStr">
        <is>
          <t>2026-10-01</t>
        </is>
      </c>
      <c r="AB72"/>
      <c r="AC72"/>
      <c r="AD72"/>
      <c r="AE72"/>
      <c r="AF72"/>
      <c r="AG72" s="3"/>
      <c r="AH72"/>
      <c r="AI72"/>
      <c r="AJ72"/>
      <c r="AK72"/>
      <c r="AL72" s="3"/>
      <c r="AM72" t="inlineStr">
        <is>
          <t>2026-09-01 19:25</t>
        </is>
      </c>
      <c r="AN72" t="inlineStr">
        <is>
          <t>彭满</t>
        </is>
      </c>
      <c r="AO72" t="inlineStr">
        <is>
          <t>2026-09-01</t>
        </is>
      </c>
      <c r="AP72" t="inlineStr">
        <is>
          <t>2026-09-01|dramadetour0|SD-000017</t>
        </is>
      </c>
      <c r="AQ72" t="inlineStr">
        <is>
          <t>1</t>
        </is>
      </c>
      <c r="AR72" t="inlineStr">
        <is>
          <t>dramadetour0｜The Serpent King Calls Me Master｜2条｜已回填</t>
        </is>
      </c>
    </row>
    <row r="73" ht="25.5" customHeight="1">
      <c r="A73" t="inlineStr">
        <is>
          <t>SR-000074</t>
        </is>
      </c>
      <c r="B73" s="3">
        <v>46266</v>
      </c>
      <c r="C73"/>
      <c r="D73" t="inlineStr">
        <is>
          <t>7680497124206857485</t>
        </is>
      </c>
      <c r="E73"/>
      <c r="F73" t="inlineStr">
        <is>
          <t>manual_url</t>
        </is>
      </c>
      <c r="G73">
        <v>1</v>
      </c>
      <c r="H73" s="3">
        <v>46296.74037037037</v>
      </c>
      <c r="I73"/>
      <c r="J73" t="inlineStr">
        <is>
          <t>active</t>
        </is>
      </c>
      <c r="K73" t="inlineStr">
        <is>
          <t>dramadetour0</t>
        </is>
      </c>
      <c r="L73" t="inlineStr">
        <is>
          <t>The Serpent King Calls Me Master Ep3~4  Full Episode Link in bio search 4118773 in "reelshort"app Taming the Serpent King doesn't set her free — Silas clings, grows possessive, and swears no other beast should ever touch her. Mara knows every Silver Serpent's trick, but she's hiding a deadly secret: she's human. Then, one night, he bites her neck and a silver snake glows beneath her skin. "You've had my mark on you for a long time. You'll remember, my dear master." #ai #aidrama #serpent #drama</t>
        </is>
      </c>
      <c r="M73" t="inlineStr">
        <is>
          <t>SD-000017</t>
        </is>
      </c>
      <c r="N73" t="inlineStr">
        <is>
          <t>7680497124206857485</t>
        </is>
      </c>
      <c r="O73" t="inlineStr">
        <is>
          <t>dramadetour0</t>
        </is>
      </c>
      <c r="P73" t="inlineStr">
        <is>
          <t>https://www.tiktok.com/@dramadetour0</t>
        </is>
      </c>
      <c r="Q73" t="inlineStr">
        <is>
          <t>SD-000017</t>
        </is>
      </c>
      <c r="R73" t="inlineStr">
        <is>
          <t>The Serpent King Calls Me Master</t>
        </is>
      </c>
      <c r="S73" t="inlineStr">
        <is>
          <t>爱情</t>
        </is>
      </c>
      <c r="T73" s="2" t="str">
        <f>=HYPERLINK("https://www.tiktok.com/@dramadetour0/photo/7680497124206857485", "https://www.tiktok.com/@dramadetour0/photo/7680497124206857485")</f>
        <v>https://www.tiktok.com/@dramadetour0/photo/7680497124206857485</v>
      </c>
      <c r="U73" t="inlineStr">
        <is>
          <t>已回填</t>
        </is>
      </c>
      <c r="V73" t="inlineStr">
        <is>
          <t>245</t>
        </is>
      </c>
      <c r="W73" t="inlineStr">
        <is>
          <t>8</t>
        </is>
      </c>
      <c r="X73" t="inlineStr">
        <is>
          <t>3</t>
        </is>
      </c>
      <c r="Y73" t="inlineStr">
        <is>
          <t>0</t>
        </is>
      </c>
      <c r="Z73" t="inlineStr">
        <is>
          <t>0</t>
        </is>
      </c>
      <c r="AA73" t="inlineStr">
        <is>
          <t>2026-10-01</t>
        </is>
      </c>
      <c r="AB73"/>
      <c r="AC73"/>
      <c r="AD73"/>
      <c r="AE73"/>
      <c r="AF73"/>
      <c r="AG73" s="3"/>
      <c r="AH73"/>
      <c r="AI73"/>
      <c r="AJ73"/>
      <c r="AK73"/>
      <c r="AL73" s="3"/>
      <c r="AM73" t="inlineStr">
        <is>
          <t>2026-09-02 00:05</t>
        </is>
      </c>
      <c r="AN73" t="inlineStr">
        <is>
          <t>彭满</t>
        </is>
      </c>
      <c r="AO73" t="inlineStr">
        <is>
          <t>2026-09-02</t>
        </is>
      </c>
      <c r="AP73" t="inlineStr">
        <is>
          <t>2026-09-01|dramadetour0|SD-000017</t>
        </is>
      </c>
      <c r="AQ73" t="inlineStr">
        <is>
          <t>0</t>
        </is>
      </c>
      <c r="AR73" t="inlineStr">
        <is>
          <t>dramadetour0｜The Serpent King Calls Me Master｜2条｜已回填</t>
        </is>
      </c>
    </row>
    <row r="74" ht="25.5" customHeight="1">
      <c r="A74" t="inlineStr">
        <is>
          <t>SR-000075</t>
        </is>
      </c>
      <c r="B74" s="3">
        <v>46266</v>
      </c>
      <c r="C74"/>
      <c r="D74" t="inlineStr">
        <is>
          <t>7680494289306078495</t>
        </is>
      </c>
      <c r="E74"/>
      <c r="F74" t="inlineStr">
        <is>
          <t>manual_url</t>
        </is>
      </c>
      <c r="G74">
        <v>1</v>
      </c>
      <c r="H74" s="3">
        <v>46296.740532407406</v>
      </c>
      <c r="I74"/>
      <c r="J74" t="inlineStr">
        <is>
          <t>active</t>
        </is>
      </c>
      <c r="K74" t="inlineStr">
        <is>
          <t>jolienqaq</t>
        </is>
      </c>
      <c r="L74" t="inlineStr">
        <is>
          <t xml:space="preserve">Private Tutoring 🫶Full Episode Link in bio   🌟search 4122605 in "reelshort"app   Elliot’s new tutor is the one person he can’t stand… until one awkward accident changes everything. #reelshort #bldramas #lgbtq </t>
        </is>
      </c>
      <c r="M74" t="inlineStr">
        <is>
          <t>SD-000020</t>
        </is>
      </c>
      <c r="N74" t="inlineStr">
        <is>
          <t>7680494289306078495</t>
        </is>
      </c>
      <c r="O74" t="inlineStr">
        <is>
          <t>jolienqaq</t>
        </is>
      </c>
      <c r="P74" t="inlineStr">
        <is>
          <t>https://www.tiktok.com/@jolienqaq</t>
        </is>
      </c>
      <c r="Q74" t="inlineStr">
        <is>
          <t>SD-000020</t>
        </is>
      </c>
      <c r="R74" t="inlineStr">
        <is>
          <t>private tutoring</t>
        </is>
      </c>
      <c r="S74" t="inlineStr">
        <is>
          <t>爱情,lgbtq</t>
        </is>
      </c>
      <c r="T74" s="2" t="str">
        <f>=HYPERLINK("https://www.tiktok.com/@jolienqaq/photo/7680494289306078495", "https://www.tiktok.com/@jolienqaq/photo/7680494289306078495")</f>
        <v>https://www.tiktok.com/@jolienqaq/photo/7680494289306078495</v>
      </c>
      <c r="U74" t="inlineStr">
        <is>
          <t>已回填</t>
        </is>
      </c>
      <c r="V74" t="inlineStr">
        <is>
          <t>718</t>
        </is>
      </c>
      <c r="W74" t="inlineStr">
        <is>
          <t>32</t>
        </is>
      </c>
      <c r="X74" t="inlineStr">
        <is>
          <t>12</t>
        </is>
      </c>
      <c r="Y74" t="inlineStr">
        <is>
          <t>2</t>
        </is>
      </c>
      <c r="Z74" t="inlineStr">
        <is>
          <t>0</t>
        </is>
      </c>
      <c r="AA74" t="inlineStr">
        <is>
          <t>2026-10-01</t>
        </is>
      </c>
      <c r="AB74"/>
      <c r="AC74"/>
      <c r="AD74"/>
      <c r="AE74"/>
      <c r="AF74"/>
      <c r="AG74" s="3"/>
      <c r="AH74"/>
      <c r="AI74"/>
      <c r="AJ74"/>
      <c r="AK74"/>
      <c r="AL74" s="3"/>
      <c r="AM74" t="inlineStr">
        <is>
          <t>2026-09-01 23:46</t>
        </is>
      </c>
      <c r="AN74" t="inlineStr">
        <is>
          <t>彭满</t>
        </is>
      </c>
      <c r="AO74" t="inlineStr">
        <is>
          <t>2026-09-01</t>
        </is>
      </c>
      <c r="AP74" t="inlineStr">
        <is>
          <t>2026-09-01|jolienqaq|SD-000020</t>
        </is>
      </c>
      <c r="AQ74" t="inlineStr">
        <is>
          <t>1</t>
        </is>
      </c>
      <c r="AR74" t="inlineStr">
        <is>
          <t>jolienqaq｜private tutoring｜2条｜已回填</t>
        </is>
      </c>
    </row>
    <row r="75" ht="25.5" customHeight="1">
      <c r="A75" t="inlineStr">
        <is>
          <t>SR-000076</t>
        </is>
      </c>
      <c r="B75" s="3">
        <v>46266</v>
      </c>
      <c r="C75"/>
      <c r="D75" t="inlineStr">
        <is>
          <t>7680471206381849870</t>
        </is>
      </c>
      <c r="E75"/>
      <c r="F75" t="inlineStr">
        <is>
          <t>manual_url</t>
        </is>
      </c>
      <c r="G75">
        <v>1</v>
      </c>
      <c r="H75" s="3">
        <v>46296.74071759259</v>
      </c>
      <c r="I75"/>
      <c r="J75" t="inlineStr">
        <is>
          <t>active</t>
        </is>
      </c>
      <c r="K75" t="inlineStr">
        <is>
          <t>dramavault163</t>
        </is>
      </c>
      <c r="L75" t="inlineStr">
        <is>
          <t>Everyone expected him to fail—then the Dragon Force Test revealed the impossible. 🐉    🌟 Continue the story here    👉🏻 📲 Find the full series on the “ReelShort” app    🔍 Look up “4119184” to enjoy every episode ✨ #Drama #ShortDrama #Fantasy #Dragon #ReelShort</t>
        </is>
      </c>
      <c r="M75" t="inlineStr">
        <is>
          <t>SD-000018</t>
        </is>
      </c>
      <c r="N75" t="inlineStr">
        <is>
          <t>7680471206381849870</t>
        </is>
      </c>
      <c r="O75" t="inlineStr">
        <is>
          <t>dramavault163</t>
        </is>
      </c>
      <c r="P75" t="inlineStr">
        <is>
          <t>https://www.tiktok.com/@dramavault163</t>
        </is>
      </c>
      <c r="Q75" t="inlineStr">
        <is>
          <t>SD-000018</t>
        </is>
      </c>
      <c r="R75" t="inlineStr">
        <is>
          <t>Abandoned Pawn, Unrivaled Dragon King</t>
        </is>
      </c>
      <c r="S75" t="inlineStr">
        <is>
          <t>奇幻,逆袭</t>
        </is>
      </c>
      <c r="T75" s="2" t="str">
        <f>=HYPERLINK("https://www.tiktok.com/@dramavault163/photo/7680471206381849870", "https://www.tiktok.com/@dramavault163/photo/7680471206381849870")</f>
        <v>https://www.tiktok.com/@dramavault163/photo/7680471206381849870</v>
      </c>
      <c r="U75" t="inlineStr">
        <is>
          <t>已回填</t>
        </is>
      </c>
      <c r="V75" t="inlineStr">
        <is>
          <t>31600</t>
        </is>
      </c>
      <c r="W75" t="inlineStr">
        <is>
          <t>223</t>
        </is>
      </c>
      <c r="X75" t="inlineStr">
        <is>
          <t>23</t>
        </is>
      </c>
      <c r="Y75" t="inlineStr">
        <is>
          <t>5</t>
        </is>
      </c>
      <c r="Z75" t="inlineStr">
        <is>
          <t>3</t>
        </is>
      </c>
      <c r="AA75" t="inlineStr">
        <is>
          <t>2026-10-01</t>
        </is>
      </c>
      <c r="AB75"/>
      <c r="AC75"/>
      <c r="AD75"/>
      <c r="AE75"/>
      <c r="AF75"/>
      <c r="AG75" s="3"/>
      <c r="AH75"/>
      <c r="AI75"/>
      <c r="AJ75"/>
      <c r="AK75"/>
      <c r="AL75" s="3"/>
      <c r="AM75" t="inlineStr">
        <is>
          <t>2026-09-01 20:00</t>
        </is>
      </c>
      <c r="AN75" t="inlineStr">
        <is>
          <t>高璇</t>
        </is>
      </c>
      <c r="AO75" t="inlineStr">
        <is>
          <t>2026-09-01</t>
        </is>
      </c>
      <c r="AP75" t="inlineStr">
        <is>
          <t>2026-09-01|dramavault163|SD-000018</t>
        </is>
      </c>
      <c r="AQ75" t="inlineStr">
        <is>
          <t>1</t>
        </is>
      </c>
      <c r="AR75" t="inlineStr">
        <is>
          <t>dramavault163｜Abandoned Pawn, Unrivaled Dragon King｜3条｜已回填</t>
        </is>
      </c>
    </row>
    <row r="76" ht="25.5" customHeight="1">
      <c r="A76" t="inlineStr">
        <is>
          <t>SR-000077</t>
        </is>
      </c>
      <c r="B76" s="3">
        <v>46266</v>
      </c>
      <c r="C76"/>
      <c r="D76" t="inlineStr">
        <is>
          <t>7680471095987670285</t>
        </is>
      </c>
      <c r="E76"/>
      <c r="F76" t="inlineStr">
        <is>
          <t>manual_url</t>
        </is>
      </c>
      <c r="G76">
        <v>1</v>
      </c>
      <c r="H76" s="3">
        <v>46296.74087962963</v>
      </c>
      <c r="I76"/>
      <c r="J76" t="inlineStr">
        <is>
          <t>active</t>
        </is>
      </c>
      <c r="K76" t="inlineStr">
        <is>
          <t>dramavault163</t>
        </is>
      </c>
      <c r="L76" t="inlineStr">
        <is>
          <t>They mocked the abandoned heir, unaware that his true power was about to awaken. 🔥    🌟 Continue the story here    👉🏻 📲 Find the full series on the “ReelShort” app    🔍 Look up “4119184” to enjoy every episode ✨ #Drama #ShortDrama #FantasyDrama #Underdog #ReelShort</t>
        </is>
      </c>
      <c r="M76" t="inlineStr">
        <is>
          <t>SD-000018</t>
        </is>
      </c>
      <c r="N76" t="inlineStr">
        <is>
          <t>7680471095987670285</t>
        </is>
      </c>
      <c r="O76" t="inlineStr">
        <is>
          <t>dramavault163</t>
        </is>
      </c>
      <c r="P76" t="inlineStr">
        <is>
          <t>https://www.tiktok.com/@dramavault163</t>
        </is>
      </c>
      <c r="Q76" t="inlineStr">
        <is>
          <t>SD-000018</t>
        </is>
      </c>
      <c r="R76" t="inlineStr">
        <is>
          <t>Abandoned Pawn, Unrivaled Dragon King</t>
        </is>
      </c>
      <c r="S76" t="inlineStr">
        <is>
          <t>奇幻,逆袭</t>
        </is>
      </c>
      <c r="T76" s="2" t="str">
        <f>=HYPERLINK("https://www.tiktok.com/@dramavault163/photo/7680471095987670285", "https://www.tiktok.com/@dramavault163/photo/7680471095987670285")</f>
        <v>https://www.tiktok.com/@dramavault163/photo/7680471095987670285</v>
      </c>
      <c r="U76" t="inlineStr">
        <is>
          <t>已回填</t>
        </is>
      </c>
      <c r="V76" t="inlineStr">
        <is>
          <t>20100</t>
        </is>
      </c>
      <c r="W76" t="inlineStr">
        <is>
          <t>111</t>
        </is>
      </c>
      <c r="X76" t="inlineStr">
        <is>
          <t>20</t>
        </is>
      </c>
      <c r="Y76" t="inlineStr">
        <is>
          <t>2</t>
        </is>
      </c>
      <c r="Z76" t="inlineStr">
        <is>
          <t>1</t>
        </is>
      </c>
      <c r="AA76" t="inlineStr">
        <is>
          <t>2026-10-01</t>
        </is>
      </c>
      <c r="AB76"/>
      <c r="AC76"/>
      <c r="AD76"/>
      <c r="AE76"/>
      <c r="AF76"/>
      <c r="AG76" s="3"/>
      <c r="AH76"/>
      <c r="AI76"/>
      <c r="AJ76"/>
      <c r="AK76"/>
      <c r="AL76" s="3"/>
      <c r="AM76" t="inlineStr">
        <is>
          <t>2026-09-02 00:00</t>
        </is>
      </c>
      <c r="AN76" t="inlineStr">
        <is>
          <t>高璇</t>
        </is>
      </c>
      <c r="AO76" t="inlineStr">
        <is>
          <t>2026-09-02</t>
        </is>
      </c>
      <c r="AP76" t="inlineStr">
        <is>
          <t>2026-09-01|dramavault163|SD-000018</t>
        </is>
      </c>
      <c r="AQ76" t="inlineStr">
        <is>
          <t>0</t>
        </is>
      </c>
      <c r="AR76" t="inlineStr">
        <is>
          <t>dramavault163｜Abandoned Pawn, Unrivaled Dragon King｜3条｜已回填</t>
        </is>
      </c>
    </row>
    <row r="77" ht="25.5" customHeight="1">
      <c r="A77" t="inlineStr">
        <is>
          <t>SR-000078</t>
        </is>
      </c>
      <c r="B77" s="3">
        <v>46266</v>
      </c>
      <c r="C77"/>
      <c r="D77" t="inlineStr">
        <is>
          <t>7680471560255294733</t>
        </is>
      </c>
      <c r="E77"/>
      <c r="F77" t="inlineStr">
        <is>
          <t>manual_url</t>
        </is>
      </c>
      <c r="G77">
        <v>1</v>
      </c>
      <c r="H77" s="3">
        <v>46297.06596064815</v>
      </c>
      <c r="I77"/>
      <c r="J77" t="inlineStr">
        <is>
          <t>active</t>
        </is>
      </c>
      <c r="K77" t="inlineStr">
        <is>
          <t>dramavault163</t>
        </is>
      </c>
      <c r="L77" t="inlineStr">
        <is>
          <t>His tiny dragon was treated like a joke—until it revealed its true form. 🐲⚡    🌟 Continue the story here    👉🏻 📲 Find the full series on the “ReelShort” app    🔍 Look up “4119184” to enjoy every episode ✨ #Drama #ShortDrama #Fantasy #PlotTwist #ReelShort</t>
        </is>
      </c>
      <c r="M77" t="inlineStr">
        <is>
          <t>SD-000018</t>
        </is>
      </c>
      <c r="N77" t="inlineStr">
        <is>
          <t>7680471560255294733</t>
        </is>
      </c>
      <c r="O77" t="inlineStr">
        <is>
          <t>dramavault163</t>
        </is>
      </c>
      <c r="P77" t="inlineStr">
        <is>
          <t>https://www.tiktok.com/@dramavault163</t>
        </is>
      </c>
      <c r="Q77" t="inlineStr">
        <is>
          <t>SD-000018</t>
        </is>
      </c>
      <c r="R77" t="inlineStr">
        <is>
          <t>Abandoned Pawn, Unrivaled Dragon King</t>
        </is>
      </c>
      <c r="S77" t="inlineStr">
        <is>
          <t>奇幻,逆袭</t>
        </is>
      </c>
      <c r="T77" s="2" t="str">
        <f>=HYPERLINK("https://www.tiktok.com/@dramavault163/photo/7680471560255294733", "https://www.tiktok.com/@dramavault163/photo/7680471560255294733")</f>
        <v>https://www.tiktok.com/@dramavault163/photo/7680471560255294733</v>
      </c>
      <c r="U77" t="inlineStr">
        <is>
          <t>已回填</t>
        </is>
      </c>
      <c r="V77" t="inlineStr">
        <is>
          <t>110000</t>
        </is>
      </c>
      <c r="W77" t="inlineStr">
        <is>
          <t>865</t>
        </is>
      </c>
      <c r="X77" t="inlineStr">
        <is>
          <t>130</t>
        </is>
      </c>
      <c r="Y77" t="inlineStr">
        <is>
          <t>23</t>
        </is>
      </c>
      <c r="Z77" t="inlineStr">
        <is>
          <t>9</t>
        </is>
      </c>
      <c r="AA77" t="inlineStr">
        <is>
          <t>2026-10-02</t>
        </is>
      </c>
      <c r="AB77"/>
      <c r="AC77"/>
      <c r="AD77"/>
      <c r="AE77"/>
      <c r="AF77"/>
      <c r="AG77" s="3"/>
      <c r="AH77"/>
      <c r="AI77"/>
      <c r="AJ77"/>
      <c r="AK77"/>
      <c r="AL77" s="3"/>
      <c r="AM77" t="inlineStr">
        <is>
          <t>2026-09-02 07:00</t>
        </is>
      </c>
      <c r="AN77" t="inlineStr">
        <is>
          <t>高璇</t>
        </is>
      </c>
      <c r="AO77" t="inlineStr">
        <is>
          <t>2026-09-02</t>
        </is>
      </c>
      <c r="AP77" t="inlineStr">
        <is>
          <t>2026-09-01|dramavault163|SD-000018</t>
        </is>
      </c>
      <c r="AQ77" t="inlineStr">
        <is>
          <t>0</t>
        </is>
      </c>
      <c r="AR77" t="inlineStr">
        <is>
          <t>dramavault163｜Abandoned Pawn, Unrivaled Dragon King｜3条｜已回填</t>
        </is>
      </c>
    </row>
    <row r="78" ht="25.5" customHeight="1">
      <c r="A78" t="inlineStr">
        <is>
          <t>SR-000079</t>
        </is>
      </c>
      <c r="B78" s="3">
        <v>46266</v>
      </c>
      <c r="C78"/>
      <c r="D78" t="inlineStr">
        <is>
          <t>7680443049649966366</t>
        </is>
      </c>
      <c r="E78"/>
      <c r="F78" t="inlineStr">
        <is>
          <t>manual_url</t>
        </is>
      </c>
      <c r="G78">
        <v>1</v>
      </c>
      <c r="H78" s="3">
        <v>46296.741215277776</v>
      </c>
      <c r="I78"/>
      <c r="J78" t="inlineStr">
        <is>
          <t>active</t>
        </is>
      </c>
      <c r="K78" t="inlineStr">
        <is>
          <t>shirley5278789</t>
        </is>
      </c>
      <c r="L78" t="inlineStr">
        <is>
          <t>Вампирът ги нападна, но не очакваше истинската сила на върколаците. 🐺🔥    🌟 Продължете историята тук    👉🏻 📲 Гледайте целия сериал в „ReelShort“    🔍 Потърсете „4109811“ ✨ #драма #сериал #върколаци #фентъзи #ReelShort</t>
        </is>
      </c>
      <c r="M78" t="inlineStr">
        <is>
          <t>SD-000022</t>
        </is>
      </c>
      <c r="N78" t="inlineStr">
        <is>
          <t>7680443049649966366</t>
        </is>
      </c>
      <c r="O78" t="inlineStr">
        <is>
          <t>shirley5278789</t>
        </is>
      </c>
      <c r="P78" t="inlineStr">
        <is>
          <t>https://www.tiktok.com/@shirley5278789</t>
        </is>
      </c>
      <c r="Q78" t="inlineStr">
        <is>
          <t>SD-000022</t>
        </is>
      </c>
      <c r="R78" t="inlineStr">
        <is>
          <t>От 0 до Алфа: Завръщането на Върколака</t>
        </is>
      </c>
      <c r="S78" t="inlineStr">
        <is>
          <t>逆袭,扮猪吃虎</t>
        </is>
      </c>
      <c r="T78" s="2" t="str">
        <f>=HYPERLINK("https://www.tiktok.com/@shirley5278789/photo/7680443049649966366", "https://www.tiktok.com/@shirley5278789/photo/7680443049649966366")</f>
        <v>https://www.tiktok.com/@shirley5278789/photo/7680443049649966366</v>
      </c>
      <c r="U78" t="inlineStr">
        <is>
          <t>已回填</t>
        </is>
      </c>
      <c r="V78" t="inlineStr">
        <is>
          <t>4841</t>
        </is>
      </c>
      <c r="W78" t="inlineStr">
        <is>
          <t>107</t>
        </is>
      </c>
      <c r="X78" t="inlineStr">
        <is>
          <t>7</t>
        </is>
      </c>
      <c r="Y78" t="inlineStr">
        <is>
          <t>1</t>
        </is>
      </c>
      <c r="Z78" t="inlineStr">
        <is>
          <t>2</t>
        </is>
      </c>
      <c r="AA78" t="inlineStr">
        <is>
          <t>2026-10-01</t>
        </is>
      </c>
      <c r="AB78"/>
      <c r="AC78"/>
      <c r="AD78"/>
      <c r="AE78"/>
      <c r="AF78"/>
      <c r="AG78" s="3"/>
      <c r="AH78"/>
      <c r="AI78"/>
      <c r="AJ78"/>
      <c r="AK78"/>
      <c r="AL78" s="3"/>
      <c r="AM78" t="inlineStr">
        <is>
          <t>2026-09-01 17:00</t>
        </is>
      </c>
      <c r="AN78" t="inlineStr">
        <is>
          <t>高璇</t>
        </is>
      </c>
      <c r="AO78" t="inlineStr">
        <is>
          <t>2026-09-01</t>
        </is>
      </c>
      <c r="AP78" t="inlineStr">
        <is>
          <t>2026-09-01|shirley5278789|SD-000022</t>
        </is>
      </c>
      <c r="AQ78" t="inlineStr">
        <is>
          <t>1</t>
        </is>
      </c>
      <c r="AR78" t="inlineStr">
        <is>
          <t>shirley5278789｜От 0 до Алфа: Завръщането на Върколака｜3条｜已回填</t>
        </is>
      </c>
    </row>
    <row r="79" ht="25.5" customHeight="1">
      <c r="A79" t="inlineStr">
        <is>
          <t>SR-000080</t>
        </is>
      </c>
      <c r="B79" s="3">
        <v>46266</v>
      </c>
      <c r="C79"/>
      <c r="D79" t="inlineStr">
        <is>
          <t>7680443069216394526</t>
        </is>
      </c>
      <c r="E79"/>
      <c r="F79" t="inlineStr">
        <is>
          <t>manual_url</t>
        </is>
      </c>
      <c r="G79">
        <v>1</v>
      </c>
      <c r="H79" s="3">
        <v>46296.741377314815</v>
      </c>
      <c r="I79"/>
      <c r="J79" t="inlineStr">
        <is>
          <t>active</t>
        </is>
      </c>
      <c r="K79" t="inlineStr">
        <is>
          <t>shirley5278789</t>
        </is>
      </c>
      <c r="L79" t="inlineStr">
        <is>
          <t>Всички го подцениха — докато не показа на какво е способен. ⚔️🐺    🌟 Продължете историята тук    👉🏻 📲 Гледайте целия сериал в „ReelShort“    🔍 Потърсете „4109811“ ✨ #драма #сериал #върколаци #магия #ReelShort</t>
        </is>
      </c>
      <c r="M79" t="inlineStr">
        <is>
          <t>SD-000022</t>
        </is>
      </c>
      <c r="N79" t="inlineStr">
        <is>
          <t>7680443069216394526</t>
        </is>
      </c>
      <c r="O79" t="inlineStr">
        <is>
          <t>shirley5278789</t>
        </is>
      </c>
      <c r="P79" t="inlineStr">
        <is>
          <t>https://www.tiktok.com/@shirley5278789</t>
        </is>
      </c>
      <c r="Q79" t="inlineStr">
        <is>
          <t>SD-000022</t>
        </is>
      </c>
      <c r="R79" t="inlineStr">
        <is>
          <t>От 0 до Алфа: Завръщането на Върколака</t>
        </is>
      </c>
      <c r="S79" t="inlineStr">
        <is>
          <t>逆袭,扮猪吃虎</t>
        </is>
      </c>
      <c r="T79" s="2" t="str">
        <f>=HYPERLINK("https://www.tiktok.com/@shirley5278789/photo/7680443069216394526", "https://www.tiktok.com/@shirley5278789/photo/7680443069216394526")</f>
        <v>https://www.tiktok.com/@shirley5278789/photo/7680443069216394526</v>
      </c>
      <c r="U79" t="inlineStr">
        <is>
          <t>已回填</t>
        </is>
      </c>
      <c r="V79" t="inlineStr">
        <is>
          <t>3289</t>
        </is>
      </c>
      <c r="W79" t="inlineStr">
        <is>
          <t>71</t>
        </is>
      </c>
      <c r="X79" t="inlineStr">
        <is>
          <t>2</t>
        </is>
      </c>
      <c r="Y79" t="inlineStr">
        <is>
          <t>0</t>
        </is>
      </c>
      <c r="Z79" t="inlineStr">
        <is>
          <t>2</t>
        </is>
      </c>
      <c r="AA79" t="inlineStr">
        <is>
          <t>2026-10-01</t>
        </is>
      </c>
      <c r="AB79"/>
      <c r="AC79"/>
      <c r="AD79"/>
      <c r="AE79"/>
      <c r="AF79"/>
      <c r="AG79" s="3"/>
      <c r="AH79"/>
      <c r="AI79"/>
      <c r="AJ79"/>
      <c r="AK79"/>
      <c r="AL79" s="3"/>
      <c r="AM79" t="inlineStr">
        <is>
          <t>2026-09-01 20:30</t>
        </is>
      </c>
      <c r="AN79" t="inlineStr">
        <is>
          <t>高璇</t>
        </is>
      </c>
      <c r="AO79" t="inlineStr">
        <is>
          <t>2026-09-01</t>
        </is>
      </c>
      <c r="AP79" t="inlineStr">
        <is>
          <t>2026-09-01|shirley5278789|SD-000022</t>
        </is>
      </c>
      <c r="AQ79" t="inlineStr">
        <is>
          <t>0</t>
        </is>
      </c>
      <c r="AR79" t="inlineStr">
        <is>
          <t>shirley5278789｜От 0 до Алфа: Завръщането на Върколака｜3条｜已回填</t>
        </is>
      </c>
    </row>
    <row r="80" ht="25.5" customHeight="1">
      <c r="A80" t="inlineStr">
        <is>
          <t>SR-000081</t>
        </is>
      </c>
      <c r="B80" s="3">
        <v>46266</v>
      </c>
      <c r="C80"/>
      <c r="D80" t="inlineStr">
        <is>
          <t>7680444323564965151</t>
        </is>
      </c>
      <c r="E80"/>
      <c r="F80" t="inlineStr">
        <is>
          <t>manual_url</t>
        </is>
      </c>
      <c r="G80">
        <v>1</v>
      </c>
      <c r="H80" s="3">
        <v>46297.066145833334</v>
      </c>
      <c r="I80"/>
      <c r="J80" t="inlineStr">
        <is>
          <t>active</t>
        </is>
      </c>
      <c r="K80" t="inlineStr">
        <is>
          <t>shirley5278789</t>
        </is>
      </c>
      <c r="L80" t="inlineStr">
        <is>
          <t>Смятаха го за най-слабия, но скритата му сила шокира цялата арена. ⚡    🌟 Продължете историята тук    👉🏻 📲 Гледайте целия сериал в „ReelShort“    🔍 Потърсете „4109811“ ✨ #драма #сериал #върколаци #фентъзи #ReelShort</t>
        </is>
      </c>
      <c r="M80" t="inlineStr">
        <is>
          <t>SD-000022</t>
        </is>
      </c>
      <c r="N80" t="inlineStr">
        <is>
          <t>7680444323564965151</t>
        </is>
      </c>
      <c r="O80" t="inlineStr">
        <is>
          <t>shirley5278789</t>
        </is>
      </c>
      <c r="P80" t="inlineStr">
        <is>
          <t>https://www.tiktok.com/@shirley5278789</t>
        </is>
      </c>
      <c r="Q80" t="inlineStr">
        <is>
          <t>SD-000022</t>
        </is>
      </c>
      <c r="R80" t="inlineStr">
        <is>
          <t>От 0 до Алфа: Завръщането на Върколака</t>
        </is>
      </c>
      <c r="S80" t="inlineStr">
        <is>
          <t>逆袭,扮猪吃虎</t>
        </is>
      </c>
      <c r="T80" s="2" t="str">
        <f>=HYPERLINK("https://www.tiktok.com/@shirley5278789/photo/7680444323564965151", "https://www.tiktok.com/@shirley5278789/photo/7680444323564965151")</f>
        <v>https://www.tiktok.com/@shirley5278789/photo/7680444323564965151</v>
      </c>
      <c r="U80" t="inlineStr">
        <is>
          <t>已回填</t>
        </is>
      </c>
      <c r="V80" t="inlineStr">
        <is>
          <t>4406</t>
        </is>
      </c>
      <c r="W80" t="inlineStr">
        <is>
          <t>74</t>
        </is>
      </c>
      <c r="X80" t="inlineStr">
        <is>
          <t>6</t>
        </is>
      </c>
      <c r="Y80" t="inlineStr">
        <is>
          <t>0</t>
        </is>
      </c>
      <c r="Z80" t="inlineStr">
        <is>
          <t>2</t>
        </is>
      </c>
      <c r="AA80" t="inlineStr">
        <is>
          <t>2026-10-02</t>
        </is>
      </c>
      <c r="AB80"/>
      <c r="AC80"/>
      <c r="AD80"/>
      <c r="AE80"/>
      <c r="AF80"/>
      <c r="AG80" s="3"/>
      <c r="AH80"/>
      <c r="AI80"/>
      <c r="AJ80"/>
      <c r="AK80"/>
      <c r="AL80" s="3"/>
      <c r="AM80" t="inlineStr">
        <is>
          <t>2026-09-02 03:30</t>
        </is>
      </c>
      <c r="AN80" t="inlineStr">
        <is>
          <t>高璇</t>
        </is>
      </c>
      <c r="AO80" t="inlineStr">
        <is>
          <t>2026-09-02</t>
        </is>
      </c>
      <c r="AP80" t="inlineStr">
        <is>
          <t>2026-09-01|shirley5278789|SD-000022</t>
        </is>
      </c>
      <c r="AQ80" t="inlineStr">
        <is>
          <t>0</t>
        </is>
      </c>
      <c r="AR80" t="inlineStr">
        <is>
          <t>shirley5278789｜От 0 до Алфа: Завръщането на Върколака｜3条｜已回填</t>
        </is>
      </c>
    </row>
    <row r="81" ht="25.5" customHeight="1">
      <c r="A81" t="inlineStr">
        <is>
          <t>SR-000082</t>
        </is>
      </c>
      <c r="B81" s="3">
        <v>46266</v>
      </c>
      <c r="C81"/>
      <c r="D81" t="inlineStr">
        <is>
          <t>7680494479077313822</t>
        </is>
      </c>
      <c r="E81"/>
      <c r="F81" t="inlineStr">
        <is>
          <t>manual_url</t>
        </is>
      </c>
      <c r="G81">
        <v>1</v>
      </c>
      <c r="H81" s="3">
        <v>46297.06631944444</v>
      </c>
      <c r="I81"/>
      <c r="J81" t="inlineStr">
        <is>
          <t>active</t>
        </is>
      </c>
      <c r="K81" t="inlineStr">
        <is>
          <t>jolienqaq</t>
        </is>
      </c>
      <c r="L81" t="inlineStr">
        <is>
          <t xml:space="preserve">Private Tutoring | part2 Full Episode Link in bio   search 4122605 in "reelshort"app   Elliot needs the tournament prize to pay tuition, but his gaming partner abandons him at the worst possible moment. #reelshort #bldramas #lgbtq #shortdrama </t>
        </is>
      </c>
      <c r="M81" t="inlineStr">
        <is>
          <t>SD-000020</t>
        </is>
      </c>
      <c r="N81" t="inlineStr">
        <is>
          <t>7680494479077313822</t>
        </is>
      </c>
      <c r="O81" t="inlineStr">
        <is>
          <t>jolienqaq</t>
        </is>
      </c>
      <c r="P81" t="inlineStr">
        <is>
          <t>https://www.tiktok.com/@jolienqaq</t>
        </is>
      </c>
      <c r="Q81" t="inlineStr">
        <is>
          <t>SD-000020</t>
        </is>
      </c>
      <c r="R81" t="inlineStr">
        <is>
          <t>private tutoring</t>
        </is>
      </c>
      <c r="S81" t="inlineStr">
        <is>
          <t>爱情,lgbtq</t>
        </is>
      </c>
      <c r="T81" s="2" t="str">
        <f>=HYPERLINK("https://www.tiktok.com/@jolienqaq/photo/7680494479077313822", "https://www.tiktok.com/@jolienqaq/photo/7680494479077313822")</f>
        <v>https://www.tiktok.com/@jolienqaq/photo/7680494479077313822</v>
      </c>
      <c r="U81" t="inlineStr">
        <is>
          <t>已回填</t>
        </is>
      </c>
      <c r="V81" t="inlineStr">
        <is>
          <t>11000</t>
        </is>
      </c>
      <c r="W81" t="inlineStr">
        <is>
          <t>82</t>
        </is>
      </c>
      <c r="X81" t="inlineStr">
        <is>
          <t>26</t>
        </is>
      </c>
      <c r="Y81" t="inlineStr">
        <is>
          <t>5</t>
        </is>
      </c>
      <c r="Z81" t="inlineStr">
        <is>
          <t>7</t>
        </is>
      </c>
      <c r="AA81" t="inlineStr">
        <is>
          <t>2026-10-02</t>
        </is>
      </c>
      <c r="AB81"/>
      <c r="AC81"/>
      <c r="AD81"/>
      <c r="AE81"/>
      <c r="AF81"/>
      <c r="AG81" s="3"/>
      <c r="AH81"/>
      <c r="AI81"/>
      <c r="AJ81"/>
      <c r="AK81"/>
      <c r="AL81" s="3"/>
      <c r="AM81" t="inlineStr">
        <is>
          <t>2026-09-02 05:00</t>
        </is>
      </c>
      <c r="AN81" t="inlineStr">
        <is>
          <t>彭满</t>
        </is>
      </c>
      <c r="AO81" t="inlineStr">
        <is>
          <t>2026-09-02</t>
        </is>
      </c>
      <c r="AP81" t="inlineStr">
        <is>
          <t>2026-09-01|jolienqaq|SD-000020</t>
        </is>
      </c>
      <c r="AQ81" t="inlineStr">
        <is>
          <t>0</t>
        </is>
      </c>
      <c r="AR81" t="inlineStr">
        <is>
          <t>jolienqaq｜private tutoring｜2条｜已回填</t>
        </is>
      </c>
    </row>
    <row r="82" ht="25.5" customHeight="1">
      <c r="A82" t="inlineStr">
        <is>
          <t>SR-000083</t>
        </is>
      </c>
      <c r="B82" s="3">
        <v>46267</v>
      </c>
      <c r="C82"/>
      <c r="D82" t="inlineStr">
        <is>
          <t>7680517869418925342</t>
        </is>
      </c>
      <c r="E82"/>
      <c r="F82" t="inlineStr">
        <is>
          <t>manual_url</t>
        </is>
      </c>
      <c r="G82">
        <v>1</v>
      </c>
      <c r="H82" s="3">
        <v>46297.738657407404</v>
      </c>
      <c r="I82"/>
      <c r="J82" t="inlineStr">
        <is>
          <t>active</t>
        </is>
      </c>
      <c r="K82" t="inlineStr">
        <is>
          <t>shirley5278789</t>
        </is>
      </c>
      <c r="L82" t="inlineStr">
        <is>
          <t>В деня на сватбата си тя хвана годеника си с най-добрата си приятелка. 💔    🌟 Продължете историята тук    👉🏻 📲 Гледайте целия сериал в „ReelShort“ app    🔍 Потърсете „4120730“, за да гледате всички епизоди ✨ #драма #сериал #любов #предателство #ReelShort</t>
        </is>
      </c>
      <c r="M82" t="inlineStr">
        <is>
          <t>SD-000021</t>
        </is>
      </c>
      <c r="N82" t="inlineStr">
        <is>
          <t>7680517869418925342</t>
        </is>
      </c>
      <c r="O82" t="inlineStr">
        <is>
          <t>shirley5278789</t>
        </is>
      </c>
      <c r="P82" t="inlineStr">
        <is>
          <t>https://www.tiktok.com/@shirley5278789</t>
        </is>
      </c>
      <c r="Q82" t="inlineStr">
        <is>
          <t>SD-000021</t>
        </is>
      </c>
      <c r="R82" t="inlineStr">
        <is>
          <t>Баща му ме направи своя</t>
        </is>
      </c>
      <c r="S82" t="inlineStr">
        <is>
          <t>爱情,禁忌</t>
        </is>
      </c>
      <c r="T82" s="2" t="str">
        <f>=HYPERLINK("https://www.tiktok.com/@shirley5278789/photo/7680517869418925342", "https://www.tiktok.com/@shirley5278789/photo/7680517869418925342")</f>
        <v>https://www.tiktok.com/@shirley5278789/photo/7680517869418925342</v>
      </c>
      <c r="U82" t="inlineStr">
        <is>
          <t>已回填</t>
        </is>
      </c>
      <c r="V82" t="inlineStr">
        <is>
          <t>623</t>
        </is>
      </c>
      <c r="W82" t="inlineStr">
        <is>
          <t>7</t>
        </is>
      </c>
      <c r="X82" t="inlineStr">
        <is>
          <t>2</t>
        </is>
      </c>
      <c r="Y82" t="inlineStr">
        <is>
          <t>0</t>
        </is>
      </c>
      <c r="Z82" t="inlineStr">
        <is>
          <t>0</t>
        </is>
      </c>
      <c r="AA82" t="inlineStr">
        <is>
          <t>2026-10-02</t>
        </is>
      </c>
      <c r="AB82"/>
      <c r="AC82"/>
      <c r="AD82"/>
      <c r="AE82"/>
      <c r="AF82"/>
      <c r="AG82" s="3"/>
      <c r="AH82"/>
      <c r="AI82"/>
      <c r="AJ82"/>
      <c r="AK82"/>
      <c r="AL82" s="3"/>
      <c r="AM82" t="inlineStr">
        <is>
          <t>2026-09-02 19:30</t>
        </is>
      </c>
      <c r="AN82" t="inlineStr">
        <is>
          <t>高璇</t>
        </is>
      </c>
      <c r="AO82" t="inlineStr">
        <is>
          <t>2026-09-02</t>
        </is>
      </c>
      <c r="AP82" t="inlineStr">
        <is>
          <t>2026-09-02|shirley5278789|SD-000021</t>
        </is>
      </c>
      <c r="AQ82" t="inlineStr">
        <is>
          <t>1</t>
        </is>
      </c>
      <c r="AR82" t="inlineStr">
        <is>
          <t>shirley5278789｜Баща му ме направи своя｜3条｜已回填</t>
        </is>
      </c>
    </row>
    <row r="83" ht="25.5" customHeight="1">
      <c r="A83" t="inlineStr">
        <is>
          <t>SR-000084</t>
        </is>
      </c>
      <c r="B83" s="3">
        <v>46267</v>
      </c>
      <c r="C83"/>
      <c r="D83" t="inlineStr">
        <is>
          <t>7680518067989859615</t>
        </is>
      </c>
      <c r="E83"/>
      <c r="F83" t="inlineStr">
        <is>
          <t>manual_url</t>
        </is>
      </c>
      <c r="G83">
        <v>1</v>
      </c>
      <c r="H83" s="3">
        <v>46298.06606481481</v>
      </c>
      <c r="I83"/>
      <c r="J83" t="inlineStr">
        <is>
          <t>active</t>
        </is>
      </c>
      <c r="K83" t="inlineStr">
        <is>
          <t>shirley5278789</t>
        </is>
      </c>
      <c r="L83" t="inlineStr">
        <is>
          <t>Бащата на неверния ѝ годеник се появи с предложение, което промени всичко. 👀    🌟 Продължете историята тук    👉🏻 📲 Гледайте целия сериал в „ReelShort“ app    🔍 Потърсете „4120730“, за да гледате всички епизоди ✨ #драма #късисериали #романтика #тайни #ReelShort</t>
        </is>
      </c>
      <c r="M83" t="inlineStr">
        <is>
          <t>SD-000021</t>
        </is>
      </c>
      <c r="N83" t="inlineStr">
        <is>
          <t>7680518067989859615</t>
        </is>
      </c>
      <c r="O83" t="inlineStr">
        <is>
          <t>shirley5278789</t>
        </is>
      </c>
      <c r="P83" t="inlineStr">
        <is>
          <t>https://www.tiktok.com/@shirley5278789</t>
        </is>
      </c>
      <c r="Q83" t="inlineStr">
        <is>
          <t>SD-000021</t>
        </is>
      </c>
      <c r="R83" t="inlineStr">
        <is>
          <t>Баща му ме направи своя</t>
        </is>
      </c>
      <c r="S83" t="inlineStr">
        <is>
          <t>爱情,禁忌</t>
        </is>
      </c>
      <c r="T83" s="2" t="str">
        <f>=HYPERLINK("https://www.tiktok.com/@shirley5278789/photo/7680518067989859615", "https://www.tiktok.com/@shirley5278789/photo/7680518067989859615")</f>
        <v>https://www.tiktok.com/@shirley5278789/photo/7680518067989859615</v>
      </c>
      <c r="U83" t="inlineStr">
        <is>
          <t>已回填</t>
        </is>
      </c>
      <c r="V83" t="inlineStr">
        <is>
          <t>2359</t>
        </is>
      </c>
      <c r="W83" t="inlineStr">
        <is>
          <t>9</t>
        </is>
      </c>
      <c r="X83" t="inlineStr">
        <is>
          <t>2</t>
        </is>
      </c>
      <c r="Y83" t="inlineStr">
        <is>
          <t>0</t>
        </is>
      </c>
      <c r="Z83" t="inlineStr">
        <is>
          <t>1</t>
        </is>
      </c>
      <c r="AA83" t="inlineStr">
        <is>
          <t>2026-10-03</t>
        </is>
      </c>
      <c r="AB83"/>
      <c r="AC83"/>
      <c r="AD83"/>
      <c r="AE83"/>
      <c r="AF83"/>
      <c r="AG83" s="3"/>
      <c r="AH83"/>
      <c r="AI83"/>
      <c r="AJ83"/>
      <c r="AK83"/>
      <c r="AL83" s="3"/>
      <c r="AM83" t="inlineStr">
        <is>
          <t>2026-09-03 03:30</t>
        </is>
      </c>
      <c r="AN83" t="inlineStr">
        <is>
          <t>高璇</t>
        </is>
      </c>
      <c r="AO83" t="inlineStr">
        <is>
          <t>2026-09-03</t>
        </is>
      </c>
      <c r="AP83" t="inlineStr">
        <is>
          <t>2026-09-02|shirley5278789|SD-000021</t>
        </is>
      </c>
      <c r="AQ83" t="inlineStr">
        <is>
          <t>0</t>
        </is>
      </c>
      <c r="AR83" t="inlineStr">
        <is>
          <t>shirley5278789｜Баща му ме направи своя｜3条｜已回填</t>
        </is>
      </c>
    </row>
    <row r="84" ht="25.5" customHeight="1">
      <c r="A84" t="inlineStr">
        <is>
          <t>SR-000085</t>
        </is>
      </c>
      <c r="B84" s="3">
        <v>46267</v>
      </c>
      <c r="C84"/>
      <c r="D84" t="inlineStr">
        <is>
          <t>7680518407480954142</t>
        </is>
      </c>
      <c r="E84"/>
      <c r="F84" t="inlineStr">
        <is>
          <t>manual_url</t>
        </is>
      </c>
      <c r="G84">
        <v>1</v>
      </c>
      <c r="H84" s="3">
        <v>46298.066157407404</v>
      </c>
      <c r="I84"/>
      <c r="J84" t="inlineStr">
        <is>
          <t>active</t>
        </is>
      </c>
      <c r="K84" t="inlineStr">
        <is>
          <t>shirley5278789</t>
        </is>
      </c>
      <c r="L84" t="inlineStr">
        <is>
          <t>Тя отвори компютъра и откри доказателство, което никога не трябваше да вижда. 😳    🌟 Продължете историята тук    👉🏻 📲 Гледайте целия сериал в „ReelShort“ app    🔍 Потърсете „4120730“, за да гледате всички епизоди ✨ #драма #сериал #любов #обрат #ReelShort</t>
        </is>
      </c>
      <c r="M84" t="inlineStr">
        <is>
          <t>SD-000021</t>
        </is>
      </c>
      <c r="N84" t="inlineStr">
        <is>
          <t>7680518407480954142</t>
        </is>
      </c>
      <c r="O84" t="inlineStr">
        <is>
          <t>shirley5278789</t>
        </is>
      </c>
      <c r="P84" t="inlineStr">
        <is>
          <t>https://www.tiktok.com/@shirley5278789</t>
        </is>
      </c>
      <c r="Q84" t="inlineStr">
        <is>
          <t>SD-000021</t>
        </is>
      </c>
      <c r="R84" t="inlineStr">
        <is>
          <t>Баща му ме направи своя</t>
        </is>
      </c>
      <c r="S84" t="inlineStr">
        <is>
          <t>爱情,禁忌</t>
        </is>
      </c>
      <c r="T84" s="2" t="str">
        <f>=HYPERLINK("https://www.tiktok.com/@shirley5278789/photo/7680518407480954142", "https://www.tiktok.com/@shirley5278789/photo/7680518407480954142")</f>
        <v>https://www.tiktok.com/@shirley5278789/photo/7680518407480954142</v>
      </c>
      <c r="U84" t="inlineStr">
        <is>
          <t>已回填</t>
        </is>
      </c>
      <c r="V84" t="inlineStr">
        <is>
          <t>2612</t>
        </is>
      </c>
      <c r="W84" t="inlineStr">
        <is>
          <t>5</t>
        </is>
      </c>
      <c r="X84" t="inlineStr">
        <is>
          <t>0</t>
        </is>
      </c>
      <c r="Y84" t="inlineStr">
        <is>
          <t>0</t>
        </is>
      </c>
      <c r="Z84" t="inlineStr">
        <is>
          <t>0</t>
        </is>
      </c>
      <c r="AA84" t="inlineStr">
        <is>
          <t>2026-10-03</t>
        </is>
      </c>
      <c r="AB84"/>
      <c r="AC84"/>
      <c r="AD84"/>
      <c r="AE84"/>
      <c r="AF84"/>
      <c r="AG84" s="3"/>
      <c r="AH84"/>
      <c r="AI84"/>
      <c r="AJ84"/>
      <c r="AK84"/>
      <c r="AL84" s="3"/>
      <c r="AM84" t="inlineStr">
        <is>
          <t>2026-09-03 07:20</t>
        </is>
      </c>
      <c r="AN84" t="inlineStr">
        <is>
          <t>高璇</t>
        </is>
      </c>
      <c r="AO84" t="inlineStr">
        <is>
          <t>2026-09-03</t>
        </is>
      </c>
      <c r="AP84" t="inlineStr">
        <is>
          <t>2026-09-02|shirley5278789|SD-000021</t>
        </is>
      </c>
      <c r="AQ84" t="inlineStr">
        <is>
          <t>0</t>
        </is>
      </c>
      <c r="AR84" t="inlineStr">
        <is>
          <t>shirley5278789｜Баща му ме направи своя｜3条｜已回填</t>
        </is>
      </c>
    </row>
    <row r="85" ht="25.5" customHeight="1">
      <c r="A85" t="inlineStr">
        <is>
          <t>SR-000086</t>
        </is>
      </c>
      <c r="B85" s="3">
        <v>46267</v>
      </c>
      <c r="C85"/>
      <c r="D85" t="inlineStr">
        <is>
          <t>7680863517792226574</t>
        </is>
      </c>
      <c r="E85"/>
      <c r="F85" t="inlineStr">
        <is>
          <t>manual_url</t>
        </is>
      </c>
      <c r="G85">
        <v>1</v>
      </c>
      <c r="H85" s="3">
        <v>46297.739120370374</v>
      </c>
      <c r="I85"/>
      <c r="J85" t="inlineStr">
        <is>
          <t>active</t>
        </is>
      </c>
      <c r="K85" t="inlineStr">
        <is>
          <t>dramadetour0</t>
        </is>
      </c>
      <c r="L85" t="inlineStr">
        <is>
          <t>Episode 1 | Vindication: Blood of the Archmage   🌟Search 4372138 on ReelShort to see more episodes  #aidrama #shortdrama #revenge #reelshort  [4372138]</t>
        </is>
      </c>
      <c r="M85" t="inlineStr">
        <is>
          <t>SD-000031</t>
        </is>
      </c>
      <c r="N85" t="inlineStr">
        <is>
          <t>7680863517792226574</t>
        </is>
      </c>
      <c r="O85" t="inlineStr">
        <is>
          <t>dramadetour0</t>
        </is>
      </c>
      <c r="P85" t="inlineStr">
        <is>
          <t>https://www.tiktok.com/@dramadetour0</t>
        </is>
      </c>
      <c r="Q85" t="inlineStr">
        <is>
          <t>SD-000031</t>
        </is>
      </c>
      <c r="R85" t="inlineStr">
        <is>
          <t>Vindication: Blood of the Archmage</t>
        </is>
      </c>
      <c r="S85" t="inlineStr">
        <is>
          <t>复仇</t>
        </is>
      </c>
      <c r="T85" s="2" t="str">
        <f>=HYPERLINK("https://www.tiktok.com/@dramadetour0/photo/7680863517792226574", "https://www.tiktok.com/@dramadetour0/photo/7680863517792226574")</f>
        <v>https://www.tiktok.com/@dramadetour0/photo/7680863517792226574</v>
      </c>
      <c r="U85" t="inlineStr">
        <is>
          <t>已回填</t>
        </is>
      </c>
      <c r="V85" t="inlineStr">
        <is>
          <t>2740</t>
        </is>
      </c>
      <c r="W85" t="inlineStr">
        <is>
          <t>23</t>
        </is>
      </c>
      <c r="X85" t="inlineStr">
        <is>
          <t>2</t>
        </is>
      </c>
      <c r="Y85" t="inlineStr">
        <is>
          <t>0</t>
        </is>
      </c>
      <c r="Z85" t="inlineStr">
        <is>
          <t>1</t>
        </is>
      </c>
      <c r="AA85" t="inlineStr">
        <is>
          <t>2026-10-02</t>
        </is>
      </c>
      <c r="AB85"/>
      <c r="AC85"/>
      <c r="AD85"/>
      <c r="AE85"/>
      <c r="AF85"/>
      <c r="AG85" s="3"/>
      <c r="AH85"/>
      <c r="AI85"/>
      <c r="AJ85"/>
      <c r="AK85"/>
      <c r="AL85" s="3"/>
      <c r="AM85" t="inlineStr">
        <is>
          <t>2026-09-02 17:13</t>
        </is>
      </c>
      <c r="AN85" t="inlineStr">
        <is>
          <t>彭满</t>
        </is>
      </c>
      <c r="AO85" t="inlineStr">
        <is>
          <t>2026-09-02</t>
        </is>
      </c>
      <c r="AP85" t="inlineStr">
        <is>
          <t>2026-09-02|dramadetour0|SD-000031</t>
        </is>
      </c>
      <c r="AQ85" t="inlineStr">
        <is>
          <t>1</t>
        </is>
      </c>
      <c r="AR85" t="inlineStr">
        <is>
          <t>dramadetour0｜Vindication: Blood of the Archmage｜1条｜已回填</t>
        </is>
      </c>
    </row>
    <row r="86" ht="25.5" customHeight="1">
      <c r="A86" t="inlineStr">
        <is>
          <t>SR-000087</t>
        </is>
      </c>
      <c r="B86" s="3">
        <v>46267</v>
      </c>
      <c r="C86"/>
      <c r="D86" t="inlineStr">
        <is>
          <t>7680784143092960525</t>
        </is>
      </c>
      <c r="E86"/>
      <c r="F86" t="inlineStr">
        <is>
          <t>manual_url</t>
        </is>
      </c>
      <c r="G86">
        <v>1</v>
      </c>
      <c r="H86" s="3">
        <v>46297.73930555556</v>
      </c>
      <c r="I86"/>
      <c r="J86" t="inlineStr">
        <is>
          <t>active</t>
        </is>
      </c>
      <c r="K86" t="inlineStr">
        <is>
          <t>dramadetour0</t>
        </is>
      </c>
      <c r="L86" t="inlineStr">
        <is>
          <t xml:space="preserve">🤓Check link in bio to see more episodes! Or search 4180956 in “reelshort” app 4180956 #ai #aidrama #olympus #shortdrama </t>
        </is>
      </c>
      <c r="M86" t="inlineStr">
        <is>
          <t>SD-000024</t>
        </is>
      </c>
      <c r="N86" t="inlineStr">
        <is>
          <t>7680784143092960525</t>
        </is>
      </c>
      <c r="O86" t="inlineStr">
        <is>
          <t>dramadetour0</t>
        </is>
      </c>
      <c r="P86" t="inlineStr">
        <is>
          <t>https://www.tiktok.com/@dramadetour0</t>
        </is>
      </c>
      <c r="Q86" t="inlineStr">
        <is>
          <t>SD-000024</t>
        </is>
      </c>
      <c r="R86" t="inlineStr">
        <is>
          <t>Seducing the God of Olympus</t>
        </is>
      </c>
      <c r="S86" t="inlineStr">
        <is>
          <t>扮猪吃虎</t>
        </is>
      </c>
      <c r="T86" s="2" t="str">
        <f>=HYPERLINK("https://www.tiktok.com/@dramadetour0/photo/7680784143092960525", "https://www.tiktok.com/@dramadetour0/photo/7680784143092960525")</f>
        <v>https://www.tiktok.com/@dramadetour0/photo/7680784143092960525</v>
      </c>
      <c r="U86" t="inlineStr">
        <is>
          <t>已回填</t>
        </is>
      </c>
      <c r="V86" t="inlineStr">
        <is>
          <t>606</t>
        </is>
      </c>
      <c r="W86" t="inlineStr">
        <is>
          <t>9</t>
        </is>
      </c>
      <c r="X86" t="inlineStr">
        <is>
          <t>4</t>
        </is>
      </c>
      <c r="Y86" t="inlineStr">
        <is>
          <t>1</t>
        </is>
      </c>
      <c r="Z86" t="inlineStr">
        <is>
          <t>0</t>
        </is>
      </c>
      <c r="AA86" t="inlineStr">
        <is>
          <t>2026-10-02</t>
        </is>
      </c>
      <c r="AB86"/>
      <c r="AC86"/>
      <c r="AD86"/>
      <c r="AE86"/>
      <c r="AF86"/>
      <c r="AG86" s="3"/>
      <c r="AH86"/>
      <c r="AI86"/>
      <c r="AJ86"/>
      <c r="AK86"/>
      <c r="AL86" s="3"/>
      <c r="AM86" t="inlineStr">
        <is>
          <t>2026-09-02 19:15</t>
        </is>
      </c>
      <c r="AN86" t="inlineStr">
        <is>
          <t>彭满</t>
        </is>
      </c>
      <c r="AO86" t="inlineStr">
        <is>
          <t>2026-09-02</t>
        </is>
      </c>
      <c r="AP86" t="inlineStr">
        <is>
          <t>2026-09-02|dramadetour0|SD-000024</t>
        </is>
      </c>
      <c r="AQ86" t="inlineStr">
        <is>
          <t>1</t>
        </is>
      </c>
      <c r="AR86" t="inlineStr">
        <is>
          <t>dramadetour0｜Seducing the God of Olympus｜3条｜已回填</t>
        </is>
      </c>
    </row>
    <row r="87" ht="25.5" customHeight="1">
      <c r="A87" t="inlineStr">
        <is>
          <t>SR-000088</t>
        </is>
      </c>
      <c r="B87" s="3">
        <v>46267</v>
      </c>
      <c r="C87"/>
      <c r="D87" t="inlineStr">
        <is>
          <t>7680784997153901837</t>
        </is>
      </c>
      <c r="E87"/>
      <c r="F87" t="inlineStr">
        <is>
          <t>manual_url</t>
        </is>
      </c>
      <c r="G87">
        <v>1</v>
      </c>
      <c r="H87" s="3">
        <v>46298.066354166665</v>
      </c>
      <c r="I87"/>
      <c r="J87" t="inlineStr">
        <is>
          <t>active</t>
        </is>
      </c>
      <c r="K87" t="inlineStr">
        <is>
          <t>dramadetour0</t>
        </is>
      </c>
      <c r="L87" t="inlineStr">
        <is>
          <t xml:space="preserve">🥸Full series link in bio Or search 418096 in Reelshort app  #reelshort #ai #aidrama #olympus </t>
        </is>
      </c>
      <c r="M87" t="inlineStr">
        <is>
          <t>SD-000024</t>
        </is>
      </c>
      <c r="N87" t="inlineStr">
        <is>
          <t>7680784997153901837</t>
        </is>
      </c>
      <c r="O87" t="inlineStr">
        <is>
          <t>dramadetour0</t>
        </is>
      </c>
      <c r="P87" t="inlineStr">
        <is>
          <t>https://www.tiktok.com/@dramadetour0</t>
        </is>
      </c>
      <c r="Q87" t="inlineStr">
        <is>
          <t>SD-000024</t>
        </is>
      </c>
      <c r="R87" t="inlineStr">
        <is>
          <t>Seducing the God of Olympus</t>
        </is>
      </c>
      <c r="S87" t="inlineStr">
        <is>
          <t>扮猪吃虎</t>
        </is>
      </c>
      <c r="T87" s="2" t="str">
        <f>=HYPERLINK("https://www.tiktok.com/@dramadetour0/photo/7680784997153901837", "https://www.tiktok.com/@dramadetour0/photo/7680784997153901837")</f>
        <v>https://www.tiktok.com/@dramadetour0/photo/7680784997153901837</v>
      </c>
      <c r="U87" t="inlineStr">
        <is>
          <t>已回填</t>
        </is>
      </c>
      <c r="V87" t="inlineStr">
        <is>
          <t>552</t>
        </is>
      </c>
      <c r="W87" t="inlineStr">
        <is>
          <t>6</t>
        </is>
      </c>
      <c r="X87" t="inlineStr">
        <is>
          <t>1</t>
        </is>
      </c>
      <c r="Y87" t="inlineStr">
        <is>
          <t>0</t>
        </is>
      </c>
      <c r="Z87" t="inlineStr">
        <is>
          <t>0</t>
        </is>
      </c>
      <c r="AA87" t="inlineStr">
        <is>
          <t>2026-10-03</t>
        </is>
      </c>
      <c r="AB87"/>
      <c r="AC87"/>
      <c r="AD87"/>
      <c r="AE87"/>
      <c r="AF87"/>
      <c r="AG87" s="3"/>
      <c r="AH87"/>
      <c r="AI87"/>
      <c r="AJ87"/>
      <c r="AK87"/>
      <c r="AL87" s="3"/>
      <c r="AM87" t="inlineStr">
        <is>
          <t>2026-09-03 00:34</t>
        </is>
      </c>
      <c r="AN87" t="inlineStr">
        <is>
          <t>彭满</t>
        </is>
      </c>
      <c r="AO87" t="inlineStr">
        <is>
          <t>2026-09-03</t>
        </is>
      </c>
      <c r="AP87" t="inlineStr">
        <is>
          <t>2026-09-02|dramadetour0|SD-000024</t>
        </is>
      </c>
      <c r="AQ87" t="inlineStr">
        <is>
          <t>0</t>
        </is>
      </c>
      <c r="AR87" t="inlineStr">
        <is>
          <t>dramadetour0｜Seducing the God of Olympus｜3条｜已回填</t>
        </is>
      </c>
    </row>
    <row r="88" ht="25.5" customHeight="1">
      <c r="A88" t="inlineStr">
        <is>
          <t>SR-000089</t>
        </is>
      </c>
      <c r="B88" s="3">
        <v>46267</v>
      </c>
      <c r="C88"/>
      <c r="D88" t="inlineStr">
        <is>
          <t>7680794540248157453</t>
        </is>
      </c>
      <c r="E88"/>
      <c r="F88" t="inlineStr">
        <is>
          <t>manual_url</t>
        </is>
      </c>
      <c r="G88">
        <v>1</v>
      </c>
      <c r="H88" s="3">
        <v>46298.06655092593</v>
      </c>
      <c r="I88"/>
      <c r="J88" t="inlineStr">
        <is>
          <t>active</t>
        </is>
      </c>
      <c r="K88" t="inlineStr">
        <is>
          <t>dramadetour0</t>
        </is>
      </c>
      <c r="L88" t="inlineStr">
        <is>
          <t xml:space="preserve">🥳Full Episodes link in bio Or search 4122491 in Reelshort  #drama #shortdrama #ai #aidrama </t>
        </is>
      </c>
      <c r="M88" t="inlineStr">
        <is>
          <t>SD-000024</t>
        </is>
      </c>
      <c r="N88" t="inlineStr">
        <is>
          <t>7680794540248157453</t>
        </is>
      </c>
      <c r="O88" t="inlineStr">
        <is>
          <t>dramadetour0</t>
        </is>
      </c>
      <c r="P88" t="inlineStr">
        <is>
          <t>https://www.tiktok.com/@dramadetour0</t>
        </is>
      </c>
      <c r="Q88" t="inlineStr">
        <is>
          <t>SD-000024</t>
        </is>
      </c>
      <c r="R88" t="inlineStr">
        <is>
          <t>Seducing the God of Olympus</t>
        </is>
      </c>
      <c r="S88" t="inlineStr">
        <is>
          <t>扮猪吃虎</t>
        </is>
      </c>
      <c r="T88" s="2" t="str">
        <f>=HYPERLINK("https://www.tiktok.com/@dramadetour0/photo/7680794540248157453", "https://www.tiktok.com/@dramadetour0/photo/7680794540248157453")</f>
        <v>https://www.tiktok.com/@dramadetour0/photo/7680794540248157453</v>
      </c>
      <c r="U88" t="inlineStr">
        <is>
          <t>已回填</t>
        </is>
      </c>
      <c r="V88" t="inlineStr">
        <is>
          <t>39300</t>
        </is>
      </c>
      <c r="W88" t="inlineStr">
        <is>
          <t>80</t>
        </is>
      </c>
      <c r="X88" t="inlineStr">
        <is>
          <t>22</t>
        </is>
      </c>
      <c r="Y88" t="inlineStr">
        <is>
          <t>3</t>
        </is>
      </c>
      <c r="Z88" t="inlineStr">
        <is>
          <t>0</t>
        </is>
      </c>
      <c r="AA88" t="inlineStr">
        <is>
          <t>2026-10-03</t>
        </is>
      </c>
      <c r="AB88"/>
      <c r="AC88"/>
      <c r="AD88"/>
      <c r="AE88"/>
      <c r="AF88"/>
      <c r="AG88" s="3"/>
      <c r="AH88"/>
      <c r="AI88"/>
      <c r="AJ88"/>
      <c r="AK88"/>
      <c r="AL88" s="3"/>
      <c r="AM88" t="inlineStr">
        <is>
          <t>2026-09-03 06:10</t>
        </is>
      </c>
      <c r="AN88" t="inlineStr">
        <is>
          <t>彭满</t>
        </is>
      </c>
      <c r="AO88" t="inlineStr">
        <is>
          <t>2026-09-03</t>
        </is>
      </c>
      <c r="AP88" t="inlineStr">
        <is>
          <t>2026-09-02|dramadetour0|SD-000024</t>
        </is>
      </c>
      <c r="AQ88" t="inlineStr">
        <is>
          <t>0</t>
        </is>
      </c>
      <c r="AR88" t="inlineStr">
        <is>
          <t>dramadetour0｜Seducing the God of Olympus｜3条｜已回填</t>
        </is>
      </c>
    </row>
    <row r="89" ht="25.5" customHeight="1">
      <c r="A89" t="inlineStr">
        <is>
          <t>SR-000090</t>
        </is>
      </c>
      <c r="B89" s="3">
        <v>46267</v>
      </c>
      <c r="C89"/>
      <c r="D89" t="inlineStr">
        <is>
          <t>7680829719444557070</t>
        </is>
      </c>
      <c r="E89"/>
      <c r="F89" t="inlineStr">
        <is>
          <t>manual_url</t>
        </is>
      </c>
      <c r="G89">
        <v>1</v>
      </c>
      <c r="H89" s="3">
        <v>46297.73986111111</v>
      </c>
      <c r="I89"/>
      <c r="J89" t="inlineStr">
        <is>
          <t>active</t>
        </is>
      </c>
      <c r="K89" t="inlineStr">
        <is>
          <t>dramaclips0364</t>
        </is>
      </c>
      <c r="L89" t="inlineStr">
        <is>
          <t>She survived three years of cruelty—only to return to a family that still chose her sister.    🌟 Continue the story here    👉🏻 📲 Find the full series on ReelShort    🔍 Look up “4119230” to enjoy every episode✨! #Drama #ShortDrama #WerewolfDrama #FamilyBetrayal #TheAlphaPrincessIsGoneForGood</t>
        </is>
      </c>
      <c r="M89" t="inlineStr">
        <is>
          <t>SD-000025</t>
        </is>
      </c>
      <c r="N89" t="inlineStr">
        <is>
          <t>7680829719444557070</t>
        </is>
      </c>
      <c r="O89" t="inlineStr">
        <is>
          <t>dramaclips0364</t>
        </is>
      </c>
      <c r="P89" t="inlineStr">
        <is>
          <t>https://www.tiktok.com/@dramaclips0364</t>
        </is>
      </c>
      <c r="Q89" t="inlineStr">
        <is>
          <t>SD-000025</t>
        </is>
      </c>
      <c r="R89" t="inlineStr">
        <is>
          <t>The Alpha Princess Is Gone for Good</t>
        </is>
      </c>
      <c r="S89" t="inlineStr">
        <is>
          <t>爱情,狼人,奇幻,复仇</t>
        </is>
      </c>
      <c r="T89" s="2" t="str">
        <f>=HYPERLINK("https://www.tiktok.com/@dramaclips0364/photo/7680829719444557070", "https://www.tiktok.com/@dramaclips0364/photo/7680829719444557070")</f>
        <v>https://www.tiktok.com/@dramaclips0364/photo/7680829719444557070</v>
      </c>
      <c r="U89" t="inlineStr">
        <is>
          <t>已回填</t>
        </is>
      </c>
      <c r="V89" t="inlineStr">
        <is>
          <t>37300</t>
        </is>
      </c>
      <c r="W89" t="inlineStr">
        <is>
          <t>125</t>
        </is>
      </c>
      <c r="X89" t="inlineStr">
        <is>
          <t>32</t>
        </is>
      </c>
      <c r="Y89" t="inlineStr">
        <is>
          <t>5</t>
        </is>
      </c>
      <c r="Z89" t="inlineStr">
        <is>
          <t>0</t>
        </is>
      </c>
      <c r="AA89" t="inlineStr">
        <is>
          <t>2026-10-02</t>
        </is>
      </c>
      <c r="AB89"/>
      <c r="AC89"/>
      <c r="AD89"/>
      <c r="AE89"/>
      <c r="AF89"/>
      <c r="AG89" s="3"/>
      <c r="AH89"/>
      <c r="AI89"/>
      <c r="AJ89"/>
      <c r="AK89"/>
      <c r="AL89" s="3"/>
      <c r="AM89" t="inlineStr">
        <is>
          <t>2026-09-02 23:00</t>
        </is>
      </c>
      <c r="AN89" t="inlineStr">
        <is>
          <t>高璇</t>
        </is>
      </c>
      <c r="AO89" t="inlineStr">
        <is>
          <t>2026-09-02</t>
        </is>
      </c>
      <c r="AP89" t="inlineStr">
        <is>
          <t>2026-09-02|dramaclips0364|SD-000025</t>
        </is>
      </c>
      <c r="AQ89" t="inlineStr">
        <is>
          <t>1</t>
        </is>
      </c>
      <c r="AR89" t="inlineStr">
        <is>
          <t>dramaclips0364｜The Alpha Princess Is Gone for Good｜3条｜已回填</t>
        </is>
      </c>
    </row>
    <row r="90" ht="25.5" customHeight="1">
      <c r="A90" t="inlineStr">
        <is>
          <t>SR-000091</t>
        </is>
      </c>
      <c r="B90" s="3">
        <v>46267</v>
      </c>
      <c r="C90"/>
      <c r="D90" t="inlineStr">
        <is>
          <t>7680830294923955470</t>
        </is>
      </c>
      <c r="E90"/>
      <c r="F90" t="inlineStr">
        <is>
          <t>manual_url</t>
        </is>
      </c>
      <c r="G90">
        <v>1</v>
      </c>
      <c r="H90" s="3">
        <v>46298.06674768519</v>
      </c>
      <c r="I90"/>
      <c r="J90" t="inlineStr">
        <is>
          <t>active</t>
        </is>
      </c>
      <c r="K90" t="inlineStr">
        <is>
          <t>dramaclips0364</t>
        </is>
      </c>
      <c r="L90" t="inlineStr">
        <is>
          <t>Her sister was hurt, but somehow Evie became the villain again.    🌟 Continue the story here    👉🏻 📲 Find the full series on ReelShort    🔍 Look up “4119230” to enjoy every episode✨! #Drama #ShortDrama #WerewolfDrama #FamilyDrama #TheAlphaPrincessIsGoneForGood</t>
        </is>
      </c>
      <c r="M90" t="inlineStr">
        <is>
          <t>SD-000025</t>
        </is>
      </c>
      <c r="N90" t="inlineStr">
        <is>
          <t>7680830294923955470</t>
        </is>
      </c>
      <c r="O90" t="inlineStr">
        <is>
          <t>dramaclips0364</t>
        </is>
      </c>
      <c r="P90" t="inlineStr">
        <is>
          <t>https://www.tiktok.com/@dramaclips0364</t>
        </is>
      </c>
      <c r="Q90" t="inlineStr">
        <is>
          <t>SD-000025</t>
        </is>
      </c>
      <c r="R90" t="inlineStr">
        <is>
          <t>The Alpha Princess Is Gone for Good</t>
        </is>
      </c>
      <c r="S90" t="inlineStr">
        <is>
          <t>爱情,狼人,奇幻,复仇</t>
        </is>
      </c>
      <c r="T90" s="2" t="str">
        <f>=HYPERLINK("https://www.tiktok.com/@dramaclips0364/photo/7680830294923955470", "https://www.tiktok.com/@dramaclips0364/photo/7680830294923955470")</f>
        <v>https://www.tiktok.com/@dramaclips0364/photo/7680830294923955470</v>
      </c>
      <c r="U90" t="inlineStr">
        <is>
          <t>已回填</t>
        </is>
      </c>
      <c r="V90" t="inlineStr">
        <is>
          <t>43100</t>
        </is>
      </c>
      <c r="W90" t="inlineStr">
        <is>
          <t>129</t>
        </is>
      </c>
      <c r="X90" t="inlineStr">
        <is>
          <t>39</t>
        </is>
      </c>
      <c r="Y90" t="inlineStr">
        <is>
          <t>6</t>
        </is>
      </c>
      <c r="Z90" t="inlineStr">
        <is>
          <t>0</t>
        </is>
      </c>
      <c r="AA90" t="inlineStr">
        <is>
          <t>2026-10-03</t>
        </is>
      </c>
      <c r="AB90"/>
      <c r="AC90"/>
      <c r="AD90"/>
      <c r="AE90"/>
      <c r="AF90"/>
      <c r="AG90" s="3"/>
      <c r="AH90"/>
      <c r="AI90"/>
      <c r="AJ90"/>
      <c r="AK90"/>
      <c r="AL90" s="3"/>
      <c r="AM90" t="inlineStr">
        <is>
          <t>2026-09-03 03:00</t>
        </is>
      </c>
      <c r="AN90" t="inlineStr">
        <is>
          <t>高璇</t>
        </is>
      </c>
      <c r="AO90" t="inlineStr">
        <is>
          <t>2026-09-03</t>
        </is>
      </c>
      <c r="AP90" t="inlineStr">
        <is>
          <t>2026-09-02|dramaclips0364|SD-000025</t>
        </is>
      </c>
      <c r="AQ90" t="inlineStr">
        <is>
          <t>0</t>
        </is>
      </c>
      <c r="AR90" t="inlineStr">
        <is>
          <t>dramaclips0364｜The Alpha Princess Is Gone for Good｜3条｜已回填</t>
        </is>
      </c>
    </row>
    <row r="91" ht="25.5" customHeight="1">
      <c r="A91" t="inlineStr">
        <is>
          <t>SR-000092</t>
        </is>
      </c>
      <c r="B91" s="3">
        <v>46267</v>
      </c>
      <c r="C91"/>
      <c r="D91" t="inlineStr">
        <is>
          <t>7680830400939216142</t>
        </is>
      </c>
      <c r="E91"/>
      <c r="F91" t="inlineStr">
        <is>
          <t>manual_url</t>
        </is>
      </c>
      <c r="G91">
        <v>1</v>
      </c>
      <c r="H91" s="3">
        <v>46298.06694444444</v>
      </c>
      <c r="I91"/>
      <c r="J91" t="inlineStr">
        <is>
          <t>active</t>
        </is>
      </c>
      <c r="K91" t="inlineStr">
        <is>
          <t>dramaclips0364</t>
        </is>
      </c>
      <c r="L91" t="inlineStr">
        <is>
          <t>She finally revealed the abuse—but her family still demanded that she apologize.    🌟 Continue the story here    👉🏻 📲 Find the full series on ReelShort    🔍 Look up “4119230” to enjoy every episode✨! #Drama #ShortDrama #RevengeDrama #ToxicFamily #TheAlphaPrincessIsGoneForGood</t>
        </is>
      </c>
      <c r="M91" t="inlineStr">
        <is>
          <t>SD-000025</t>
        </is>
      </c>
      <c r="N91" t="inlineStr">
        <is>
          <t>7680830400939216142</t>
        </is>
      </c>
      <c r="O91" t="inlineStr">
        <is>
          <t>dramaclips0364</t>
        </is>
      </c>
      <c r="P91" t="inlineStr">
        <is>
          <t>https://www.tiktok.com/@dramaclips0364</t>
        </is>
      </c>
      <c r="Q91" t="inlineStr">
        <is>
          <t>SD-000025</t>
        </is>
      </c>
      <c r="R91" t="inlineStr">
        <is>
          <t>The Alpha Princess Is Gone for Good</t>
        </is>
      </c>
      <c r="S91" t="inlineStr">
        <is>
          <t>爱情,狼人,奇幻,复仇</t>
        </is>
      </c>
      <c r="T91" s="2" t="str">
        <f>=HYPERLINK("https://www.tiktok.com/@dramaclips0364/photo/7680830400939216142", "https://www.tiktok.com/@dramaclips0364/photo/7680830400939216142")</f>
        <v>https://www.tiktok.com/@dramaclips0364/photo/7680830400939216142</v>
      </c>
      <c r="U91" t="inlineStr">
        <is>
          <t>已回填</t>
        </is>
      </c>
      <c r="V91" t="inlineStr">
        <is>
          <t>67700</t>
        </is>
      </c>
      <c r="W91" t="inlineStr">
        <is>
          <t>265</t>
        </is>
      </c>
      <c r="X91" t="inlineStr">
        <is>
          <t>51</t>
        </is>
      </c>
      <c r="Y91" t="inlineStr">
        <is>
          <t>6</t>
        </is>
      </c>
      <c r="Z91" t="inlineStr">
        <is>
          <t>3</t>
        </is>
      </c>
      <c r="AA91" t="inlineStr">
        <is>
          <t>2026-10-03</t>
        </is>
      </c>
      <c r="AB91"/>
      <c r="AC91"/>
      <c r="AD91"/>
      <c r="AE91"/>
      <c r="AF91"/>
      <c r="AG91" s="3"/>
      <c r="AH91"/>
      <c r="AI91"/>
      <c r="AJ91"/>
      <c r="AK91"/>
      <c r="AL91" s="3"/>
      <c r="AM91" t="inlineStr">
        <is>
          <t>2026-09-03 10:00</t>
        </is>
      </c>
      <c r="AN91" t="inlineStr">
        <is>
          <t>高璇</t>
        </is>
      </c>
      <c r="AO91" t="inlineStr">
        <is>
          <t>2026-09-03</t>
        </is>
      </c>
      <c r="AP91" t="inlineStr">
        <is>
          <t>2026-09-02|dramaclips0364|SD-000025</t>
        </is>
      </c>
      <c r="AQ91" t="inlineStr">
        <is>
          <t>0</t>
        </is>
      </c>
      <c r="AR91" t="inlineStr">
        <is>
          <t>dramaclips0364｜The Alpha Princess Is Gone for Good｜3条｜已回填</t>
        </is>
      </c>
    </row>
    <row r="92" ht="25.5" customHeight="1">
      <c r="A92" t="inlineStr">
        <is>
          <t>SR-000093</t>
        </is>
      </c>
      <c r="B92" s="3">
        <v>46267</v>
      </c>
      <c r="C92"/>
      <c r="D92" t="inlineStr">
        <is>
          <t>7680849953370967309</t>
        </is>
      </c>
      <c r="E92"/>
      <c r="F92" t="inlineStr">
        <is>
          <t>manual_url</t>
        </is>
      </c>
      <c r="G92">
        <v>1</v>
      </c>
      <c r="H92" s="3">
        <v>46297.74039351852</v>
      </c>
      <c r="I92"/>
      <c r="J92" t="inlineStr">
        <is>
          <t>active</t>
        </is>
      </c>
      <c r="K92" t="inlineStr">
        <is>
          <t>dramaexpedition</t>
        </is>
      </c>
      <c r="L92" t="inlineStr">
        <is>
          <t xml:space="preserve">Vindication: Blood of the Archmange | Ep1 part1  🙏Follow me for the next part 👣Full Episodes link in bio  Or search 4372138 in reelshort #aidrama #dramafamtasy #fyp </t>
        </is>
      </c>
      <c r="M92" t="inlineStr">
        <is>
          <t>SD-000031</t>
        </is>
      </c>
      <c r="N92" t="inlineStr">
        <is>
          <t>7680849953370967309</t>
        </is>
      </c>
      <c r="O92" t="inlineStr">
        <is>
          <t>dramaexpedition</t>
        </is>
      </c>
      <c r="P92" t="inlineStr">
        <is>
          <t>https://www.tiktok.com/@dramaexpedition</t>
        </is>
      </c>
      <c r="Q92" t="inlineStr">
        <is>
          <t>SD-000031</t>
        </is>
      </c>
      <c r="R92" t="inlineStr">
        <is>
          <t>Vindication: Blood of the Archmage</t>
        </is>
      </c>
      <c r="S92" t="inlineStr">
        <is>
          <t>复仇</t>
        </is>
      </c>
      <c r="T92" s="2" t="str">
        <f>=HYPERLINK("https://www.tiktok.com/@dramaexpedition/photo/7680849953370967309", "https://www.tiktok.com/@dramaexpedition/photo/7680849953370967309")</f>
        <v>https://www.tiktok.com/@dramaexpedition/photo/7680849953370967309</v>
      </c>
      <c r="U92" t="inlineStr">
        <is>
          <t>已回填</t>
        </is>
      </c>
      <c r="V92" t="inlineStr">
        <is>
          <t>10400</t>
        </is>
      </c>
      <c r="W92" t="inlineStr">
        <is>
          <t>29</t>
        </is>
      </c>
      <c r="X92" t="inlineStr">
        <is>
          <t>13</t>
        </is>
      </c>
      <c r="Y92" t="inlineStr">
        <is>
          <t>4</t>
        </is>
      </c>
      <c r="Z92" t="inlineStr">
        <is>
          <t>2</t>
        </is>
      </c>
      <c r="AA92" t="inlineStr">
        <is>
          <t>2026-10-02</t>
        </is>
      </c>
      <c r="AB92"/>
      <c r="AC92"/>
      <c r="AD92"/>
      <c r="AE92"/>
      <c r="AF92"/>
      <c r="AG92" s="3"/>
      <c r="AH92"/>
      <c r="AI92"/>
      <c r="AJ92"/>
      <c r="AK92"/>
      <c r="AL92" s="3"/>
      <c r="AM92" t="inlineStr">
        <is>
          <t>2026-09-02 16:20</t>
        </is>
      </c>
      <c r="AN92" t="inlineStr">
        <is>
          <t>彭满</t>
        </is>
      </c>
      <c r="AO92" t="inlineStr">
        <is>
          <t>2026-09-02</t>
        </is>
      </c>
      <c r="AP92" t="inlineStr">
        <is>
          <t>2026-09-02|dramaexpedition|SD-000031</t>
        </is>
      </c>
      <c r="AQ92" t="inlineStr">
        <is>
          <t>1</t>
        </is>
      </c>
      <c r="AR92" t="inlineStr">
        <is>
          <t>dramaexpedition｜Vindication: Blood of the Archmage｜3条｜已回填</t>
        </is>
      </c>
    </row>
    <row r="93" ht="25.5" customHeight="1">
      <c r="A93" t="inlineStr">
        <is>
          <t>SR-000094</t>
        </is>
      </c>
      <c r="B93" s="3">
        <v>46267</v>
      </c>
      <c r="C93"/>
      <c r="D93" t="inlineStr">
        <is>
          <t>7680852546184957197</t>
        </is>
      </c>
      <c r="E93"/>
      <c r="F93" t="inlineStr">
        <is>
          <t>manual_url</t>
        </is>
      </c>
      <c r="G93">
        <v>1</v>
      </c>
      <c r="H93" s="3">
        <v>46297.740578703706</v>
      </c>
      <c r="I93"/>
      <c r="J93" t="inlineStr">
        <is>
          <t>active</t>
        </is>
      </c>
      <c r="K93" t="inlineStr">
        <is>
          <t>dramaexpedition</t>
        </is>
      </c>
      <c r="L93" t="inlineStr">
        <is>
          <t xml:space="preserve">Vindication: Blood of the Archmange | Ep1 part2 🙏Follow me for the next part 👣Full Episodes link in bio  Or search 4372138 in reelshort #aidrama #dramafamtasy #fyp </t>
        </is>
      </c>
      <c r="M93" t="inlineStr">
        <is>
          <t>SD-000031</t>
        </is>
      </c>
      <c r="N93" t="inlineStr">
        <is>
          <t>7680852546184957197</t>
        </is>
      </c>
      <c r="O93" t="inlineStr">
        <is>
          <t>dramaexpedition</t>
        </is>
      </c>
      <c r="P93" t="inlineStr">
        <is>
          <t>https://www.tiktok.com/@dramaexpedition</t>
        </is>
      </c>
      <c r="Q93" t="inlineStr">
        <is>
          <t>SD-000031</t>
        </is>
      </c>
      <c r="R93" t="inlineStr">
        <is>
          <t>Vindication: Blood of the Archmage</t>
        </is>
      </c>
      <c r="S93" t="inlineStr">
        <is>
          <t>复仇</t>
        </is>
      </c>
      <c r="T93" s="2" t="str">
        <f>=HYPERLINK("https://www.tiktok.com/@dramaexpedition/photo/7680852546184957197", "https://www.tiktok.com/@dramaexpedition/photo/7680852546184957197")</f>
        <v>https://www.tiktok.com/@dramaexpedition/photo/7680852546184957197</v>
      </c>
      <c r="U93" t="inlineStr">
        <is>
          <t>已回填</t>
        </is>
      </c>
      <c r="V93" t="inlineStr">
        <is>
          <t>3190</t>
        </is>
      </c>
      <c r="W93" t="inlineStr">
        <is>
          <t>21</t>
        </is>
      </c>
      <c r="X93" t="inlineStr">
        <is>
          <t>5</t>
        </is>
      </c>
      <c r="Y93" t="inlineStr">
        <is>
          <t>0</t>
        </is>
      </c>
      <c r="Z93" t="inlineStr">
        <is>
          <t>1</t>
        </is>
      </c>
      <c r="AA93" t="inlineStr">
        <is>
          <t>2026-10-02</t>
        </is>
      </c>
      <c r="AB93"/>
      <c r="AC93"/>
      <c r="AD93"/>
      <c r="AE93"/>
      <c r="AF93"/>
      <c r="AG93" s="3"/>
      <c r="AH93"/>
      <c r="AI93"/>
      <c r="AJ93"/>
      <c r="AK93"/>
      <c r="AL93" s="3"/>
      <c r="AM93" t="inlineStr">
        <is>
          <t>2026-09-02 17:54</t>
        </is>
      </c>
      <c r="AN93" t="inlineStr">
        <is>
          <t>彭满</t>
        </is>
      </c>
      <c r="AO93" t="inlineStr">
        <is>
          <t>2026-09-02</t>
        </is>
      </c>
      <c r="AP93" t="inlineStr">
        <is>
          <t>2026-09-02|dramaexpedition|SD-000031</t>
        </is>
      </c>
      <c r="AQ93" t="inlineStr">
        <is>
          <t>0</t>
        </is>
      </c>
      <c r="AR93" t="inlineStr">
        <is>
          <t>dramaexpedition｜Vindication: Blood of the Archmage｜3条｜已回填</t>
        </is>
      </c>
    </row>
    <row r="94" ht="25.5" customHeight="1">
      <c r="A94" t="inlineStr">
        <is>
          <t>SR-000095</t>
        </is>
      </c>
      <c r="B94" s="3">
        <v>46267</v>
      </c>
      <c r="C94"/>
      <c r="D94" t="inlineStr">
        <is>
          <t>7680852457643199758</t>
        </is>
      </c>
      <c r="E94"/>
      <c r="F94" t="inlineStr">
        <is>
          <t>manual_url</t>
        </is>
      </c>
      <c r="G94">
        <v>1</v>
      </c>
      <c r="H94" s="3">
        <v>46297.74076388889</v>
      </c>
      <c r="I94"/>
      <c r="J94" t="inlineStr">
        <is>
          <t>active</t>
        </is>
      </c>
      <c r="K94" t="inlineStr">
        <is>
          <t>dramaexpedition</t>
        </is>
      </c>
      <c r="L94" t="inlineStr">
        <is>
          <t xml:space="preserve">Vindication: Blood of the Archmange | Ep1 part3 🙏Follow me for the next part 👣Full Episodes link in bio  Or search 4372138 in reelshort #aidrama #dramafamtasy #fyp </t>
        </is>
      </c>
      <c r="M94" t="inlineStr">
        <is>
          <t>SD-000031</t>
        </is>
      </c>
      <c r="N94" t="inlineStr">
        <is>
          <t>7680852457643199758</t>
        </is>
      </c>
      <c r="O94" t="inlineStr">
        <is>
          <t>dramaexpedition</t>
        </is>
      </c>
      <c r="P94" t="inlineStr">
        <is>
          <t>https://www.tiktok.com/@dramaexpedition</t>
        </is>
      </c>
      <c r="Q94" t="inlineStr">
        <is>
          <t>SD-000031</t>
        </is>
      </c>
      <c r="R94" t="inlineStr">
        <is>
          <t>Vindication: Blood of the Archmage</t>
        </is>
      </c>
      <c r="S94" t="inlineStr">
        <is>
          <t>复仇</t>
        </is>
      </c>
      <c r="T94" s="2" t="str">
        <f>=HYPERLINK("https://www.tiktok.com/@dramaexpedition/photo/7680852457643199758", "https://www.tiktok.com/@dramaexpedition/photo/7680852457643199758")</f>
        <v>https://www.tiktok.com/@dramaexpedition/photo/7680852457643199758</v>
      </c>
      <c r="U94" t="inlineStr">
        <is>
          <t>已回填</t>
        </is>
      </c>
      <c r="V94" t="inlineStr">
        <is>
          <t>1128</t>
        </is>
      </c>
      <c r="W94" t="inlineStr">
        <is>
          <t>16</t>
        </is>
      </c>
      <c r="X94" t="inlineStr">
        <is>
          <t>5</t>
        </is>
      </c>
      <c r="Y94" t="inlineStr">
        <is>
          <t>1</t>
        </is>
      </c>
      <c r="Z94" t="inlineStr">
        <is>
          <t>0</t>
        </is>
      </c>
      <c r="AA94" t="inlineStr">
        <is>
          <t>2026-10-02</t>
        </is>
      </c>
      <c r="AB94"/>
      <c r="AC94"/>
      <c r="AD94"/>
      <c r="AE94"/>
      <c r="AF94"/>
      <c r="AG94" s="3"/>
      <c r="AH94"/>
      <c r="AI94"/>
      <c r="AJ94"/>
      <c r="AK94"/>
      <c r="AL94" s="3"/>
      <c r="AM94" t="inlineStr">
        <is>
          <t>2026-09-02 18:56</t>
        </is>
      </c>
      <c r="AN94" t="inlineStr">
        <is>
          <t>彭满</t>
        </is>
      </c>
      <c r="AO94" t="inlineStr">
        <is>
          <t>2026-09-02</t>
        </is>
      </c>
      <c r="AP94" t="inlineStr">
        <is>
          <t>2026-09-02|dramaexpedition|SD-000031</t>
        </is>
      </c>
      <c r="AQ94" t="inlineStr">
        <is>
          <t>0</t>
        </is>
      </c>
      <c r="AR94" t="inlineStr">
        <is>
          <t>dramaexpedition｜Vindication: Blood of the Archmage｜3条｜已回填</t>
        </is>
      </c>
    </row>
    <row r="95" ht="25.5" customHeight="1">
      <c r="A95" t="inlineStr">
        <is>
          <t>SR-000096</t>
        </is>
      </c>
      <c r="B95" s="3">
        <v>46267</v>
      </c>
      <c r="C95"/>
      <c r="D95" t="inlineStr">
        <is>
          <t>7680852615940312350</t>
        </is>
      </c>
      <c r="E95"/>
      <c r="F95" t="inlineStr">
        <is>
          <t>manual_url</t>
        </is>
      </c>
      <c r="G95">
        <v>1</v>
      </c>
      <c r="H95" s="3">
        <v>46297.7409375</v>
      </c>
      <c r="I95"/>
      <c r="J95" t="inlineStr">
        <is>
          <t>active</t>
        </is>
      </c>
      <c r="K95" t="inlineStr">
        <is>
          <t>jolienqaq</t>
        </is>
      </c>
      <c r="L95" t="inlineStr">
        <is>
          <t xml:space="preserve">I’m Not Your Ex Anymore | Ep1  ☄️full series link in bio 🎯search 4122478 in reelshort app to see more  #ai #aidrama #breakup #fypシ </t>
        </is>
      </c>
      <c r="M95" t="inlineStr">
        <is>
          <t>SD-000027</t>
        </is>
      </c>
      <c r="N95" t="inlineStr">
        <is>
          <t>7680852615940312350</t>
        </is>
      </c>
      <c r="O95" t="inlineStr">
        <is>
          <t>jolienqaq</t>
        </is>
      </c>
      <c r="P95" t="inlineStr">
        <is>
          <t>https://www.tiktok.com/@jolienqaq</t>
        </is>
      </c>
      <c r="Q95" t="inlineStr">
        <is>
          <t>SD-000027</t>
        </is>
      </c>
      <c r="R95" t="inlineStr">
        <is>
          <t>I‘m not your Ex anymore</t>
        </is>
      </c>
      <c r="S95" t="inlineStr">
        <is>
          <t>爱情,霸总</t>
        </is>
      </c>
      <c r="T95" s="2" t="str">
        <f>=HYPERLINK("https://www.tiktok.com/@jolienqaq/photo/7680852615940312350", "https://www.tiktok.com/@jolienqaq/photo/7680852615940312350")</f>
        <v>https://www.tiktok.com/@jolienqaq/photo/7680852615940312350</v>
      </c>
      <c r="U95" t="inlineStr">
        <is>
          <t>已回填</t>
        </is>
      </c>
      <c r="V95" t="inlineStr">
        <is>
          <t>672</t>
        </is>
      </c>
      <c r="W95" t="inlineStr">
        <is>
          <t>2</t>
        </is>
      </c>
      <c r="X95" t="inlineStr">
        <is>
          <t>0</t>
        </is>
      </c>
      <c r="Y95" t="inlineStr">
        <is>
          <t>0</t>
        </is>
      </c>
      <c r="Z95" t="inlineStr">
        <is>
          <t>0</t>
        </is>
      </c>
      <c r="AA95" t="inlineStr">
        <is>
          <t>2026-10-02</t>
        </is>
      </c>
      <c r="AB95"/>
      <c r="AC95"/>
      <c r="AD95"/>
      <c r="AE95"/>
      <c r="AF95"/>
      <c r="AG95" s="3"/>
      <c r="AH95"/>
      <c r="AI95"/>
      <c r="AJ95"/>
      <c r="AK95"/>
      <c r="AL95" s="3"/>
      <c r="AM95" t="inlineStr">
        <is>
          <t>2026-09-02 20:51</t>
        </is>
      </c>
      <c r="AN95" t="inlineStr">
        <is>
          <t>彭满</t>
        </is>
      </c>
      <c r="AO95" t="inlineStr">
        <is>
          <t>2026-09-02</t>
        </is>
      </c>
      <c r="AP95" t="inlineStr">
        <is>
          <t>2026-09-02|jolienqaq|SD-000027</t>
        </is>
      </c>
      <c r="AQ95" t="inlineStr">
        <is>
          <t>1</t>
        </is>
      </c>
      <c r="AR95" t="inlineStr">
        <is>
          <t>jolienqaq｜I‘m not your Ex anymore｜2条｜已回填</t>
        </is>
      </c>
    </row>
    <row r="96" ht="25.5" customHeight="1">
      <c r="A96" t="inlineStr">
        <is>
          <t>SR-000097</t>
        </is>
      </c>
      <c r="B96" s="3">
        <v>46267</v>
      </c>
      <c r="C96"/>
      <c r="D96" t="inlineStr">
        <is>
          <t>7680853301583203615</t>
        </is>
      </c>
      <c r="E96"/>
      <c r="F96" t="inlineStr">
        <is>
          <t>manual_url</t>
        </is>
      </c>
      <c r="G96">
        <v>1</v>
      </c>
      <c r="H96" s="3">
        <v>46298.067141203705</v>
      </c>
      <c r="I96"/>
      <c r="J96" t="inlineStr">
        <is>
          <t>active</t>
        </is>
      </c>
      <c r="K96" t="inlineStr">
        <is>
          <t>jolienqaq</t>
        </is>
      </c>
      <c r="L96" t="inlineStr">
        <is>
          <t xml:space="preserve">I’m Not Your Ex Anymore | part 2 🚕Full episodes link in bio #ex #aidrama #aidramaseries #fyp </t>
        </is>
      </c>
      <c r="M96" t="inlineStr">
        <is>
          <t>SD-000027</t>
        </is>
      </c>
      <c r="N96" t="inlineStr">
        <is>
          <t>7680853301583203615</t>
        </is>
      </c>
      <c r="O96" t="inlineStr">
        <is>
          <t>jolienqaq</t>
        </is>
      </c>
      <c r="P96" t="inlineStr">
        <is>
          <t>https://www.tiktok.com/@jolienqaq</t>
        </is>
      </c>
      <c r="Q96" t="inlineStr">
        <is>
          <t>SD-000027</t>
        </is>
      </c>
      <c r="R96" t="inlineStr">
        <is>
          <t>I‘m not your Ex anymore</t>
        </is>
      </c>
      <c r="S96" t="inlineStr">
        <is>
          <t>爱情,霸总</t>
        </is>
      </c>
      <c r="T96" s="2" t="str">
        <f>=HYPERLINK("https://www.tiktok.com/@jolienqaq/video/7680853301583203615", "https://www.tiktok.com/@jolienqaq/video/7680853301583203615")</f>
        <v>https://www.tiktok.com/@jolienqaq/video/7680853301583203615</v>
      </c>
      <c r="U96" t="inlineStr">
        <is>
          <t>已回填</t>
        </is>
      </c>
      <c r="V96" t="inlineStr">
        <is>
          <t>1284</t>
        </is>
      </c>
      <c r="W96" t="inlineStr">
        <is>
          <t>4</t>
        </is>
      </c>
      <c r="X96" t="inlineStr">
        <is>
          <t>1</t>
        </is>
      </c>
      <c r="Y96" t="inlineStr">
        <is>
          <t>0</t>
        </is>
      </c>
      <c r="Z96" t="inlineStr">
        <is>
          <t>0</t>
        </is>
      </c>
      <c r="AA96" t="inlineStr">
        <is>
          <t>2026-10-03</t>
        </is>
      </c>
      <c r="AB96"/>
      <c r="AC96"/>
      <c r="AD96"/>
      <c r="AE96"/>
      <c r="AF96"/>
      <c r="AG96" s="3"/>
      <c r="AH96"/>
      <c r="AI96"/>
      <c r="AJ96"/>
      <c r="AK96"/>
      <c r="AL96" s="3"/>
      <c r="AM96" t="inlineStr">
        <is>
          <t>2026-09-03 01:01</t>
        </is>
      </c>
      <c r="AN96" t="inlineStr">
        <is>
          <t>彭满</t>
        </is>
      </c>
      <c r="AO96" t="inlineStr">
        <is>
          <t>2026-09-03</t>
        </is>
      </c>
      <c r="AP96" t="inlineStr">
        <is>
          <t>2026-09-02|jolienqaq|SD-000027</t>
        </is>
      </c>
      <c r="AQ96" t="inlineStr">
        <is>
          <t>0</t>
        </is>
      </c>
      <c r="AR96" t="inlineStr">
        <is>
          <t>jolienqaq｜I‘m not your Ex anymore｜2条｜已回填</t>
        </is>
      </c>
    </row>
    <row r="97" ht="25.5" customHeight="1">
      <c r="A97" t="inlineStr">
        <is>
          <t>SR-000098</t>
        </is>
      </c>
      <c r="B97" s="3">
        <v>46267</v>
      </c>
      <c r="C97"/>
      <c r="D97" t="inlineStr">
        <is>
          <t>7680871761755262222</t>
        </is>
      </c>
      <c r="E97"/>
      <c r="F97" t="inlineStr">
        <is>
          <t>manual_url</t>
        </is>
      </c>
      <c r="G97">
        <v>1</v>
      </c>
      <c r="H97" s="3">
        <v>46297.74130787037</v>
      </c>
      <c r="I97"/>
      <c r="J97" t="inlineStr">
        <is>
          <t>active</t>
        </is>
      </c>
      <c r="K97" t="inlineStr">
        <is>
          <t>dramavault163</t>
        </is>
      </c>
      <c r="L97" t="inlineStr">
        <is>
          <t>Her wedding night ends with betrayal—and a dangerous stranger enters the deal. 🔥    🌟 Continue the story here    👉🏻 Find the full series on “ReelShort”    🔍 Look up “4108551” ✨ #Drama #ShortDrama #Romance #Betrayal #ReelShort</t>
        </is>
      </c>
      <c r="M97" t="inlineStr">
        <is>
          <t>SD-000016</t>
        </is>
      </c>
      <c r="N97" t="inlineStr">
        <is>
          <t>7680871761755262222</t>
        </is>
      </c>
      <c r="O97" t="inlineStr">
        <is>
          <t>dramavault163</t>
        </is>
      </c>
      <c r="P97" t="inlineStr">
        <is>
          <t>https://www.tiktok.com/@dramavault163</t>
        </is>
      </c>
      <c r="Q97" t="inlineStr">
        <is>
          <t>SD-000016</t>
        </is>
      </c>
      <c r="R97" t="inlineStr">
        <is>
          <t>In Bed with My Brother-in-Law</t>
        </is>
      </c>
      <c r="S97" t="inlineStr">
        <is>
          <t>复仇,禁忌</t>
        </is>
      </c>
      <c r="T97" s="2" t="str">
        <f>=HYPERLINK("https://www.tiktok.com/@dramavault163/photo/7680871761755262222", "https://www.tiktok.com/@dramavault163/photo/7680871761755262222")</f>
        <v>https://www.tiktok.com/@dramavault163/photo/7680871761755262222</v>
      </c>
      <c r="U97" t="inlineStr">
        <is>
          <t>已回填</t>
        </is>
      </c>
      <c r="V97" t="inlineStr">
        <is>
          <t>2309</t>
        </is>
      </c>
      <c r="W97" t="inlineStr">
        <is>
          <t>12</t>
        </is>
      </c>
      <c r="X97" t="inlineStr">
        <is>
          <t>12</t>
        </is>
      </c>
      <c r="Y97" t="inlineStr">
        <is>
          <t>1</t>
        </is>
      </c>
      <c r="Z97" t="inlineStr">
        <is>
          <t>0</t>
        </is>
      </c>
      <c r="AA97" t="inlineStr">
        <is>
          <t>2026-10-02</t>
        </is>
      </c>
      <c r="AB97"/>
      <c r="AC97"/>
      <c r="AD97"/>
      <c r="AE97"/>
      <c r="AF97"/>
      <c r="AG97" s="3"/>
      <c r="AH97"/>
      <c r="AI97"/>
      <c r="AJ97"/>
      <c r="AK97"/>
      <c r="AL97" s="3"/>
      <c r="AM97" t="inlineStr">
        <is>
          <t>2026-09-02 20:00</t>
        </is>
      </c>
      <c r="AN97" t="inlineStr">
        <is>
          <t>高璇</t>
        </is>
      </c>
      <c r="AO97" t="inlineStr">
        <is>
          <t>2026-09-02</t>
        </is>
      </c>
      <c r="AP97" t="inlineStr">
        <is>
          <t>2026-09-02|dramavault163|SD-000016</t>
        </is>
      </c>
      <c r="AQ97" t="inlineStr">
        <is>
          <t>1</t>
        </is>
      </c>
      <c r="AR97" t="inlineStr">
        <is>
          <t>dramavault163｜In Bed with My Brother-in-Law｜3条｜已回填</t>
        </is>
      </c>
    </row>
    <row r="98" ht="25.5" customHeight="1">
      <c r="A98" t="inlineStr">
        <is>
          <t>SR-000099</t>
        </is>
      </c>
      <c r="B98" s="3">
        <v>46267</v>
      </c>
      <c r="C98"/>
      <c r="D98" t="inlineStr">
        <is>
          <t>7680872021588282637</t>
        </is>
      </c>
      <c r="E98"/>
      <c r="F98" t="inlineStr">
        <is>
          <t>manual_url</t>
        </is>
      </c>
      <c r="G98">
        <v>1</v>
      </c>
      <c r="H98" s="3">
        <v>46297.74149305555</v>
      </c>
      <c r="I98"/>
      <c r="J98" t="inlineStr">
        <is>
          <t>active</t>
        </is>
      </c>
      <c r="K98" t="inlineStr">
        <is>
          <t>dramavault163</t>
        </is>
      </c>
      <c r="L98" t="inlineStr">
        <is>
          <t>One forbidden encounter leaves her marriage on the edge of collapse. 👀    🌟 Continue the story here    👉🏻 Find the full series on “ReelShort”    🔍 Look up “4108551” ✨ #Drama #ShortDrama #Romance #MafiaDrama #ReelShort</t>
        </is>
      </c>
      <c r="M98" t="inlineStr">
        <is>
          <t>SD-000016</t>
        </is>
      </c>
      <c r="N98" t="inlineStr">
        <is>
          <t>7680872021588282637</t>
        </is>
      </c>
      <c r="O98" t="inlineStr">
        <is>
          <t>dramavault163</t>
        </is>
      </c>
      <c r="P98" t="inlineStr">
        <is>
          <t>https://www.tiktok.com/@dramavault163</t>
        </is>
      </c>
      <c r="Q98" t="inlineStr">
        <is>
          <t>SD-000016</t>
        </is>
      </c>
      <c r="R98" t="inlineStr">
        <is>
          <t>In Bed with My Brother-in-Law</t>
        </is>
      </c>
      <c r="S98" t="inlineStr">
        <is>
          <t>复仇,禁忌</t>
        </is>
      </c>
      <c r="T98" s="2" t="str">
        <f>=HYPERLINK("https://www.tiktok.com/@dramavault163/photo/7680872021588282637", "https://www.tiktok.com/@dramavault163/photo/7680872021588282637")</f>
        <v>https://www.tiktok.com/@dramavault163/photo/7680872021588282637</v>
      </c>
      <c r="U98" t="inlineStr">
        <is>
          <t>已回填</t>
        </is>
      </c>
      <c r="V98" t="inlineStr">
        <is>
          <t>8266</t>
        </is>
      </c>
      <c r="W98" t="inlineStr">
        <is>
          <t>35</t>
        </is>
      </c>
      <c r="X98" t="inlineStr">
        <is>
          <t>18</t>
        </is>
      </c>
      <c r="Y98" t="inlineStr">
        <is>
          <t>0</t>
        </is>
      </c>
      <c r="Z98" t="inlineStr">
        <is>
          <t>0</t>
        </is>
      </c>
      <c r="AA98" t="inlineStr">
        <is>
          <t>2026-10-02</t>
        </is>
      </c>
      <c r="AB98"/>
      <c r="AC98"/>
      <c r="AD98"/>
      <c r="AE98"/>
      <c r="AF98"/>
      <c r="AG98" s="3"/>
      <c r="AH98"/>
      <c r="AI98"/>
      <c r="AJ98"/>
      <c r="AK98"/>
      <c r="AL98" s="3"/>
      <c r="AM98" t="inlineStr">
        <is>
          <t>2026-09-03 00:00</t>
        </is>
      </c>
      <c r="AN98" t="inlineStr">
        <is>
          <t>高璇</t>
        </is>
      </c>
      <c r="AO98" t="inlineStr">
        <is>
          <t>2026-09-03</t>
        </is>
      </c>
      <c r="AP98" t="inlineStr">
        <is>
          <t>2026-09-02|dramavault163|SD-000016</t>
        </is>
      </c>
      <c r="AQ98" t="inlineStr">
        <is>
          <t>0</t>
        </is>
      </c>
      <c r="AR98" t="inlineStr">
        <is>
          <t>dramavault163｜In Bed with My Brother-in-Law｜3条｜已回填</t>
        </is>
      </c>
    </row>
    <row r="99" ht="25.5" customHeight="1">
      <c r="A99" t="inlineStr">
        <is>
          <t>SR-000100</t>
        </is>
      </c>
      <c r="B99" s="3">
        <v>46267</v>
      </c>
      <c r="C99"/>
      <c r="D99" t="inlineStr">
        <is>
          <t>7680872247476620557</t>
        </is>
      </c>
      <c r="E99"/>
      <c r="F99" t="inlineStr">
        <is>
          <t>manual_url</t>
        </is>
      </c>
      <c r="G99">
        <v>1</v>
      </c>
      <c r="H99" s="3">
        <v>46298.067337962966</v>
      </c>
      <c r="I99"/>
      <c r="J99" t="inlineStr">
        <is>
          <t>active</t>
        </is>
      </c>
      <c r="K99" t="inlineStr">
        <is>
          <t>dramavault163</t>
        </is>
      </c>
      <c r="L99" t="inlineStr">
        <is>
          <t>One tense family dinner exposes an attraction neither brother can ignore. 🍷    🌟 Continue the story here    👉🏻 Find the full series on “ReelShort”    🔍 Look up “4108551” ✨ #Drama #ShortDrama #ForbiddenLove #FamilySecrets #ReelShort</t>
        </is>
      </c>
      <c r="M99" t="inlineStr">
        <is>
          <t>SD-000016</t>
        </is>
      </c>
      <c r="N99" t="inlineStr">
        <is>
          <t>7680872247476620557</t>
        </is>
      </c>
      <c r="O99" t="inlineStr">
        <is>
          <t>dramavault163</t>
        </is>
      </c>
      <c r="P99" t="inlineStr">
        <is>
          <t>https://www.tiktok.com/@dramavault163</t>
        </is>
      </c>
      <c r="Q99" t="inlineStr">
        <is>
          <t>SD-000016</t>
        </is>
      </c>
      <c r="R99" t="inlineStr">
        <is>
          <t>In Bed with My Brother-in-Law</t>
        </is>
      </c>
      <c r="S99" t="inlineStr">
        <is>
          <t>复仇,禁忌</t>
        </is>
      </c>
      <c r="T99" s="2" t="str">
        <f>=HYPERLINK("https://www.tiktok.com/@dramavault163/photo/7680872247476620557", "https://www.tiktok.com/@dramavault163/photo/7680872247476620557")</f>
        <v>https://www.tiktok.com/@dramavault163/photo/7680872247476620557</v>
      </c>
      <c r="U99" t="inlineStr">
        <is>
          <t>已回填</t>
        </is>
      </c>
      <c r="V99" t="inlineStr">
        <is>
          <t>2084</t>
        </is>
      </c>
      <c r="W99" t="inlineStr">
        <is>
          <t>14</t>
        </is>
      </c>
      <c r="X99" t="inlineStr">
        <is>
          <t>4</t>
        </is>
      </c>
      <c r="Y99" t="inlineStr">
        <is>
          <t>2</t>
        </is>
      </c>
      <c r="Z99" t="inlineStr">
        <is>
          <t>0</t>
        </is>
      </c>
      <c r="AA99" t="inlineStr">
        <is>
          <t>2026-10-03</t>
        </is>
      </c>
      <c r="AB99"/>
      <c r="AC99"/>
      <c r="AD99"/>
      <c r="AE99"/>
      <c r="AF99"/>
      <c r="AG99" s="3"/>
      <c r="AH99"/>
      <c r="AI99"/>
      <c r="AJ99"/>
      <c r="AK99"/>
      <c r="AL99" s="3"/>
      <c r="AM99" t="inlineStr">
        <is>
          <t>2026-09-03 07:00</t>
        </is>
      </c>
      <c r="AN99" t="inlineStr">
        <is>
          <t>高璇</t>
        </is>
      </c>
      <c r="AO99" t="inlineStr">
        <is>
          <t>2026-09-03</t>
        </is>
      </c>
      <c r="AP99" t="inlineStr">
        <is>
          <t>2026-09-02|dramavault163|SD-000016</t>
        </is>
      </c>
      <c r="AQ99" t="inlineStr">
        <is>
          <t>0</t>
        </is>
      </c>
      <c r="AR99" t="inlineStr">
        <is>
          <t>dramavault163｜In Bed with My Brother-in-Law｜3条｜已回填</t>
        </is>
      </c>
    </row>
    <row r="100" ht="25.5" customHeight="1">
      <c r="A100" t="inlineStr">
        <is>
          <t>SR-000101</t>
        </is>
      </c>
      <c r="B100" s="3">
        <v>46267</v>
      </c>
      <c r="C100"/>
      <c r="D100" t="inlineStr">
        <is>
          <t>7681149276646395167</t>
        </is>
      </c>
      <c r="E100"/>
      <c r="F100" t="inlineStr">
        <is>
          <t>manual_url</t>
        </is>
      </c>
      <c r="G100">
        <v>1</v>
      </c>
      <c r="H100" s="3">
        <v>46298.06752314815</v>
      </c>
      <c r="I100"/>
      <c r="J100" t="inlineStr">
        <is>
          <t>active</t>
        </is>
      </c>
      <c r="K100" t="inlineStr">
        <is>
          <t>jolienqaq</t>
        </is>
      </c>
      <c r="L100" t="inlineStr">
        <is>
          <t xml:space="preserve">Part 3 | Private Tutoring  🌟Full Episode link in bio  ❤️‍🔥Or search 4122605 in “Reelshort” #bl #bldramas #lgbtq #shortdrama </t>
        </is>
      </c>
      <c r="M100" t="inlineStr">
        <is>
          <t>SD-000020</t>
        </is>
      </c>
      <c r="N100" t="inlineStr">
        <is>
          <t>7681149276646395167</t>
        </is>
      </c>
      <c r="O100" t="inlineStr">
        <is>
          <t>jolienqaq</t>
        </is>
      </c>
      <c r="P100" t="inlineStr">
        <is>
          <t>https://www.tiktok.com/@jolienqaq</t>
        </is>
      </c>
      <c r="Q100" t="inlineStr">
        <is>
          <t>SD-000020</t>
        </is>
      </c>
      <c r="R100" t="inlineStr">
        <is>
          <t>private tutoring</t>
        </is>
      </c>
      <c r="S100" t="inlineStr">
        <is>
          <t>爱情,lgbtq</t>
        </is>
      </c>
      <c r="T100" s="2" t="str">
        <f>=HYPERLINK("https://www.tiktok.com/@jolienqaq/photo/7681149276646395167", "https://www.tiktok.com/@jolienqaq/photo/7681149276646395167")</f>
        <v>https://www.tiktok.com/@jolienqaq/photo/7681149276646395167</v>
      </c>
      <c r="U100" t="inlineStr">
        <is>
          <t>已回填</t>
        </is>
      </c>
      <c r="V100" t="inlineStr">
        <is>
          <t>926</t>
        </is>
      </c>
      <c r="W100" t="inlineStr">
        <is>
          <t>14</t>
        </is>
      </c>
      <c r="X100" t="inlineStr">
        <is>
          <t>7</t>
        </is>
      </c>
      <c r="Y100" t="inlineStr">
        <is>
          <t>0</t>
        </is>
      </c>
      <c r="Z100" t="inlineStr">
        <is>
          <t>0</t>
        </is>
      </c>
      <c r="AA100" t="inlineStr">
        <is>
          <t>2026-10-03</t>
        </is>
      </c>
      <c r="AB100"/>
      <c r="AC100"/>
      <c r="AD100"/>
      <c r="AE100"/>
      <c r="AF100"/>
      <c r="AG100" s="3"/>
      <c r="AH100"/>
      <c r="AI100"/>
      <c r="AJ100"/>
      <c r="AK100"/>
      <c r="AL100" s="3"/>
      <c r="AM100" t="inlineStr">
        <is>
          <t>2026-09-03 12:09</t>
        </is>
      </c>
      <c r="AN100" t="inlineStr">
        <is>
          <t>彭满</t>
        </is>
      </c>
      <c r="AO100" t="inlineStr">
        <is>
          <t>2026-09-03</t>
        </is>
      </c>
      <c r="AP100" t="inlineStr">
        <is>
          <t>2026-09-02|jolienqaq|SD-000020</t>
        </is>
      </c>
      <c r="AQ100" t="inlineStr">
        <is>
          <t>1</t>
        </is>
      </c>
      <c r="AR100" t="inlineStr">
        <is>
          <t>jolienqaq｜private tutoring｜1条｜已回填</t>
        </is>
      </c>
    </row>
    <row r="101" ht="25.5" customHeight="1">
      <c r="A101" t="inlineStr">
        <is>
          <t>SR-000102</t>
        </is>
      </c>
      <c r="B101" s="3">
        <v>46268</v>
      </c>
      <c r="C101"/>
      <c r="D101" t="inlineStr">
        <is>
          <t>7680872498132487437</t>
        </is>
      </c>
      <c r="E101"/>
      <c r="F101" t="inlineStr">
        <is>
          <t>manual_url</t>
        </is>
      </c>
      <c r="G101">
        <v>1</v>
      </c>
      <c r="H101" s="3">
        <v>46298.74271990741</v>
      </c>
      <c r="I101"/>
      <c r="J101" t="inlineStr">
        <is>
          <t>active</t>
        </is>
      </c>
      <c r="K101" t="inlineStr">
        <is>
          <t>dramavault163</t>
        </is>
      </c>
      <c r="L101" t="inlineStr">
        <is>
          <t>A sudden attack forces her to trust the one man she should avoid. 🔥    🌟 Continue the story here    👉🏻 Find the full series on “ReelShort”    🔍 Look up “4108551” ✨ #Drama #ShortDrama #Romance #DangerousLove #ReelShort</t>
        </is>
      </c>
      <c r="M101" t="inlineStr">
        <is>
          <t>SD-000016</t>
        </is>
      </c>
      <c r="N101" t="inlineStr">
        <is>
          <t>7680872498132487437</t>
        </is>
      </c>
      <c r="O101" t="inlineStr">
        <is>
          <t>dramavault163</t>
        </is>
      </c>
      <c r="P101" t="inlineStr">
        <is>
          <t>https://www.tiktok.com/@dramavault163</t>
        </is>
      </c>
      <c r="Q101" t="inlineStr">
        <is>
          <t>SD-000016</t>
        </is>
      </c>
      <c r="R101" t="inlineStr">
        <is>
          <t>In Bed with My Brother-in-Law</t>
        </is>
      </c>
      <c r="S101" t="inlineStr">
        <is>
          <t>复仇,禁忌</t>
        </is>
      </c>
      <c r="T101" s="2" t="str">
        <f>=HYPERLINK("https://www.tiktok.com/@dramavault163/photo/7680872498132487437", "https://www.tiktok.com/@dramavault163/photo/7680872498132487437")</f>
        <v>https://www.tiktok.com/@dramavault163/photo/7680872498132487437</v>
      </c>
      <c r="U101" t="inlineStr">
        <is>
          <t>已回填</t>
        </is>
      </c>
      <c r="V101" t="inlineStr">
        <is>
          <t>1875</t>
        </is>
      </c>
      <c r="W101" t="inlineStr">
        <is>
          <t>17</t>
        </is>
      </c>
      <c r="X101" t="inlineStr">
        <is>
          <t>1</t>
        </is>
      </c>
      <c r="Y101" t="inlineStr">
        <is>
          <t>0</t>
        </is>
      </c>
      <c r="Z101" t="inlineStr">
        <is>
          <t>0</t>
        </is>
      </c>
      <c r="AA101" t="inlineStr">
        <is>
          <t>2026-10-03</t>
        </is>
      </c>
      <c r="AB101"/>
      <c r="AC101"/>
      <c r="AD101"/>
      <c r="AE101"/>
      <c r="AF101"/>
      <c r="AG101" s="3"/>
      <c r="AH101"/>
      <c r="AI101"/>
      <c r="AJ101"/>
      <c r="AK101"/>
      <c r="AL101" s="3"/>
      <c r="AM101" t="inlineStr">
        <is>
          <t>2026-09-03 21:00</t>
        </is>
      </c>
      <c r="AN101" t="inlineStr">
        <is>
          <t>高璇</t>
        </is>
      </c>
      <c r="AO101" t="inlineStr">
        <is>
          <t>2026-09-03</t>
        </is>
      </c>
      <c r="AP101" t="inlineStr">
        <is>
          <t>2026-09-03|dramavault163|SD-000016</t>
        </is>
      </c>
      <c r="AQ101" t="inlineStr">
        <is>
          <t>1</t>
        </is>
      </c>
      <c r="AR101" t="inlineStr">
        <is>
          <t>dramavault163｜In Bed with My Brother-in-Law｜3条｜已回填</t>
        </is>
      </c>
    </row>
    <row r="102" ht="25.5" customHeight="1">
      <c r="A102" t="inlineStr">
        <is>
          <t>SR-000103</t>
        </is>
      </c>
      <c r="B102" s="3">
        <v>46268</v>
      </c>
      <c r="C102"/>
      <c r="D102" t="inlineStr">
        <is>
          <t>7680872675882863886</t>
        </is>
      </c>
      <c r="E102"/>
      <c r="F102" t="inlineStr">
        <is>
          <t>manual_url</t>
        </is>
      </c>
      <c r="G102">
        <v>1</v>
      </c>
      <c r="H102" s="3">
        <v>46298.742789351854</v>
      </c>
      <c r="I102"/>
      <c r="J102" t="inlineStr">
        <is>
          <t>active</t>
        </is>
      </c>
      <c r="K102" t="inlineStr">
        <is>
          <t>dramavault163</t>
        </is>
      </c>
      <c r="L102" t="inlineStr">
        <is>
          <t>His shocking demand leaves her only three days to make an impossible choice. ⏳    🌟 Continue the story here    👉🏻 Find the full series on “ReelShort”    🔍 Look up “4108551” ✨ #Drama #ShortDrama #ForbiddenRomance #PlotTwist #ReelShort</t>
        </is>
      </c>
      <c r="M102" t="inlineStr">
        <is>
          <t>SD-000016</t>
        </is>
      </c>
      <c r="N102" t="inlineStr">
        <is>
          <t>7680872675882863886</t>
        </is>
      </c>
      <c r="O102" t="inlineStr">
        <is>
          <t>dramavault163</t>
        </is>
      </c>
      <c r="P102" t="inlineStr">
        <is>
          <t>https://www.tiktok.com/@dramavault163</t>
        </is>
      </c>
      <c r="Q102" t="inlineStr">
        <is>
          <t>SD-000016</t>
        </is>
      </c>
      <c r="R102" t="inlineStr">
        <is>
          <t>In Bed with My Brother-in-Law</t>
        </is>
      </c>
      <c r="S102" t="inlineStr">
        <is>
          <t>复仇,禁忌</t>
        </is>
      </c>
      <c r="T102" s="2" t="str">
        <f>=HYPERLINK("https://www.tiktok.com/@dramavault163/photo/7680872675882863886", "https://www.tiktok.com/@dramavault163/photo/7680872675882863886")</f>
        <v>https://www.tiktok.com/@dramavault163/photo/7680872675882863886</v>
      </c>
      <c r="U102" t="inlineStr">
        <is>
          <t>已回填</t>
        </is>
      </c>
      <c r="V102" t="inlineStr">
        <is>
          <t>1586</t>
        </is>
      </c>
      <c r="W102" t="inlineStr">
        <is>
          <t>21</t>
        </is>
      </c>
      <c r="X102" t="inlineStr">
        <is>
          <t>6</t>
        </is>
      </c>
      <c r="Y102" t="inlineStr">
        <is>
          <t>0</t>
        </is>
      </c>
      <c r="Z102" t="inlineStr">
        <is>
          <t>1</t>
        </is>
      </c>
      <c r="AA102" t="inlineStr">
        <is>
          <t>2026-10-03</t>
        </is>
      </c>
      <c r="AB102"/>
      <c r="AC102"/>
      <c r="AD102"/>
      <c r="AE102"/>
      <c r="AF102"/>
      <c r="AG102" s="3"/>
      <c r="AH102"/>
      <c r="AI102"/>
      <c r="AJ102"/>
      <c r="AK102"/>
      <c r="AL102" s="3"/>
      <c r="AM102" t="inlineStr">
        <is>
          <t>2026-09-04 00:00</t>
        </is>
      </c>
      <c r="AN102" t="inlineStr">
        <is>
          <t>高璇</t>
        </is>
      </c>
      <c r="AO102" t="inlineStr">
        <is>
          <t>2026-09-04</t>
        </is>
      </c>
      <c r="AP102" t="inlineStr">
        <is>
          <t>2026-09-03|dramavault163|SD-000016</t>
        </is>
      </c>
      <c r="AQ102" t="inlineStr">
        <is>
          <t>0</t>
        </is>
      </c>
      <c r="AR102" t="inlineStr">
        <is>
          <t>dramavault163｜In Bed with My Brother-in-Law｜3条｜已回填</t>
        </is>
      </c>
    </row>
    <row r="103" ht="25.5" customHeight="1">
      <c r="A103" t="inlineStr">
        <is>
          <t>SR-000104</t>
        </is>
      </c>
      <c r="B103" s="3">
        <v>46268</v>
      </c>
      <c r="C103"/>
      <c r="D103" t="inlineStr">
        <is>
          <t>7680873069958712589</t>
        </is>
      </c>
      <c r="E103"/>
      <c r="F103" t="inlineStr">
        <is>
          <t>manual_url</t>
        </is>
      </c>
      <c r="G103">
        <v>1</v>
      </c>
      <c r="H103" s="3">
        <v>46299.07078703704</v>
      </c>
      <c r="I103"/>
      <c r="J103" t="inlineStr">
        <is>
          <t>active</t>
        </is>
      </c>
      <c r="K103" t="inlineStr">
        <is>
          <t>dramavault163</t>
        </is>
      </c>
      <c r="L103" t="inlineStr">
        <is>
          <t>A poolside humiliation turns violent—and every hidden secret begins to surface. 😳    🌟 Continue the story here    👉🏻 Find the full series on “ReelShort”    🔍 Look up “4108551” ✨ #Drama #ShortDrama #Romance #FamilyDrama #ReelShort</t>
        </is>
      </c>
      <c r="M103" t="inlineStr">
        <is>
          <t>SD-000016</t>
        </is>
      </c>
      <c r="N103" t="inlineStr">
        <is>
          <t>7680873069958712589</t>
        </is>
      </c>
      <c r="O103" t="inlineStr">
        <is>
          <t>dramavault163</t>
        </is>
      </c>
      <c r="P103" t="inlineStr">
        <is>
          <t>https://www.tiktok.com/@dramavault163</t>
        </is>
      </c>
      <c r="Q103" t="inlineStr">
        <is>
          <t>SD-000016</t>
        </is>
      </c>
      <c r="R103" t="inlineStr">
        <is>
          <t>In Bed with My Brother-in-Law</t>
        </is>
      </c>
      <c r="S103" t="inlineStr">
        <is>
          <t>复仇,禁忌</t>
        </is>
      </c>
      <c r="T103" s="2" t="str">
        <f>=HYPERLINK("https://www.tiktok.com/@dramavault163/photo/7680873069958712589", "https://www.tiktok.com/@dramavault163/photo/7680873069958712589")</f>
        <v>https://www.tiktok.com/@dramavault163/photo/7680873069958712589</v>
      </c>
      <c r="U103" t="inlineStr">
        <is>
          <t>已回填</t>
        </is>
      </c>
      <c r="V103" t="inlineStr">
        <is>
          <t>5192</t>
        </is>
      </c>
      <c r="W103" t="inlineStr">
        <is>
          <t>19</t>
        </is>
      </c>
      <c r="X103" t="inlineStr">
        <is>
          <t>17</t>
        </is>
      </c>
      <c r="Y103" t="inlineStr">
        <is>
          <t>3</t>
        </is>
      </c>
      <c r="Z103" t="inlineStr">
        <is>
          <t>1</t>
        </is>
      </c>
      <c r="AA103" t="inlineStr">
        <is>
          <t>2026-10-04</t>
        </is>
      </c>
      <c r="AB103"/>
      <c r="AC103"/>
      <c r="AD103"/>
      <c r="AE103"/>
      <c r="AF103"/>
      <c r="AG103" s="3"/>
      <c r="AH103"/>
      <c r="AI103"/>
      <c r="AJ103"/>
      <c r="AK103"/>
      <c r="AL103" s="3"/>
      <c r="AM103" t="inlineStr">
        <is>
          <t>2026-09-04 07:00</t>
        </is>
      </c>
      <c r="AN103" t="inlineStr">
        <is>
          <t>高璇</t>
        </is>
      </c>
      <c r="AO103" t="inlineStr">
        <is>
          <t>2026-09-04</t>
        </is>
      </c>
      <c r="AP103" t="inlineStr">
        <is>
          <t>2026-09-03|dramavault163|SD-000016</t>
        </is>
      </c>
      <c r="AQ103" t="inlineStr">
        <is>
          <t>0</t>
        </is>
      </c>
      <c r="AR103" t="inlineStr">
        <is>
          <t>dramavault163｜In Bed with My Brother-in-Law｜3条｜已回填</t>
        </is>
      </c>
    </row>
    <row r="104" ht="25.5" customHeight="1">
      <c r="A104" t="inlineStr">
        <is>
          <t>SR-000105</t>
        </is>
      </c>
      <c r="B104" s="3">
        <v>46268</v>
      </c>
      <c r="C104"/>
      <c r="D104" t="inlineStr">
        <is>
          <t>7681141417745403166</t>
        </is>
      </c>
      <c r="E104"/>
      <c r="F104" t="inlineStr">
        <is>
          <t>manual_url</t>
        </is>
      </c>
      <c r="G104">
        <v>1</v>
      </c>
      <c r="H104" s="3">
        <v>46298.74314814815</v>
      </c>
      <c r="I104"/>
      <c r="J104" t="inlineStr">
        <is>
          <t>active</t>
        </is>
      </c>
      <c r="K104" t="inlineStr">
        <is>
          <t>shirley5278789</t>
        </is>
      </c>
      <c r="L104" t="inlineStr">
        <is>
          <t>Принудиха го да оближе откраднатия еликсир пред всички… без да знаят, че току-що събудиха сила от ранг SSS. ⚡🔥 🌟 Продължи историята тук 👉🏻 Гледай целия сериал в „ReelShort“ 🔍 Потърси „4154626“ ✨ #ЗаТеб #Драма #КраткиСериали #Суперсили #ReelShort</t>
        </is>
      </c>
      <c r="M104" t="inlineStr">
        <is>
          <t>SD-000033</t>
        </is>
      </c>
      <c r="N104" t="inlineStr">
        <is>
          <t>7681141417745403166</t>
        </is>
      </c>
      <c r="O104" t="inlineStr">
        <is>
          <t>shirley5278789</t>
        </is>
      </c>
      <c r="P104" t="inlineStr">
        <is>
          <t>https://www.tiktok.com/@shirley5278789</t>
        </is>
      </c>
      <c r="Q104" t="inlineStr">
        <is>
          <t>SD-000033</t>
        </is>
      </c>
      <c r="R104" t="inlineStr">
        <is>
          <t>„Ранг SSS: Пазителят на гръмотевиците от гетото“</t>
        </is>
      </c>
      <c r="S104" t="inlineStr">
        <is>
          <t>逆袭,校园,复仇</t>
        </is>
      </c>
      <c r="T104" s="2" t="str">
        <f>=HYPERLINK("https://www.tiktok.com/@shirley5278789/photo/7681141417745403166", "https://www.tiktok.com/@shirley5278789/photo/7681141417745403166")</f>
        <v>https://www.tiktok.com/@shirley5278789/photo/7681141417745403166</v>
      </c>
      <c r="U104" t="inlineStr">
        <is>
          <t>已回填</t>
        </is>
      </c>
      <c r="V104" t="inlineStr">
        <is>
          <t>971</t>
        </is>
      </c>
      <c r="W104" t="inlineStr">
        <is>
          <t>6</t>
        </is>
      </c>
      <c r="X104" t="inlineStr">
        <is>
          <t>1</t>
        </is>
      </c>
      <c r="Y104" t="inlineStr">
        <is>
          <t>0</t>
        </is>
      </c>
      <c r="Z104" t="inlineStr">
        <is>
          <t>2</t>
        </is>
      </c>
      <c r="AA104" t="inlineStr">
        <is>
          <t>2026-10-03</t>
        </is>
      </c>
      <c r="AB104"/>
      <c r="AC104"/>
      <c r="AD104"/>
      <c r="AE104"/>
      <c r="AF104"/>
      <c r="AG104" s="3"/>
      <c r="AH104"/>
      <c r="AI104"/>
      <c r="AJ104"/>
      <c r="AK104"/>
      <c r="AL104" s="3"/>
      <c r="AM104" t="inlineStr">
        <is>
          <t>2026-09-03 19:30</t>
        </is>
      </c>
      <c r="AN104" t="inlineStr">
        <is>
          <t>高璇</t>
        </is>
      </c>
      <c r="AO104" t="inlineStr">
        <is>
          <t>2026-09-03</t>
        </is>
      </c>
      <c r="AP104" t="inlineStr">
        <is>
          <t>2026-09-03|shirley5278789|SD-000033</t>
        </is>
      </c>
      <c r="AQ104" t="inlineStr">
        <is>
          <t>1</t>
        </is>
      </c>
      <c r="AR104" t="inlineStr">
        <is>
          <t>shirley5278789｜„Ранг SSS: Пазителят на гръмотевиците от гетото“｜3条｜已回填</t>
        </is>
      </c>
    </row>
    <row r="105" ht="25.5" customHeight="1">
      <c r="A105" t="inlineStr">
        <is>
          <t>SR-000106</t>
        </is>
      </c>
      <c r="B105" s="3">
        <v>46268</v>
      </c>
      <c r="C105"/>
      <c r="D105" t="inlineStr">
        <is>
          <t>7681141403681869086</t>
        </is>
      </c>
      <c r="E105"/>
      <c r="F105" t="inlineStr">
        <is>
          <t>manual_url</t>
        </is>
      </c>
      <c r="G105">
        <v>1</v>
      </c>
      <c r="H105" s="3">
        <v>46299.0708912037</v>
      </c>
      <c r="I105"/>
      <c r="J105" t="inlineStr">
        <is>
          <t>active</t>
        </is>
      </c>
      <c r="K105" t="inlineStr">
        <is>
          <t>shirley5278789</t>
        </is>
      </c>
      <c r="L105" t="inlineStr">
        <is>
          <t>Всички му се присмяха за „безполезната“ сила от ранг E… но той крие най-опасната мълния в историята. 😳⚡ 🌟 Продължи историята тук 👉🏻 Гледай целия сериал в „ReelShort“ 🔍 Потърси „4154626“ ✨ #ЗаТеб #Драма #Фентъзи #СкритатаСила #ReelShort</t>
        </is>
      </c>
      <c r="M105" t="inlineStr">
        <is>
          <t>SD-000033</t>
        </is>
      </c>
      <c r="N105" t="inlineStr">
        <is>
          <t>7681141403681869086</t>
        </is>
      </c>
      <c r="O105" t="inlineStr">
        <is>
          <t>shirley5278789</t>
        </is>
      </c>
      <c r="P105" t="inlineStr">
        <is>
          <t>https://www.tiktok.com/@shirley5278789</t>
        </is>
      </c>
      <c r="Q105" t="inlineStr">
        <is>
          <t>SD-000033</t>
        </is>
      </c>
      <c r="R105" t="inlineStr">
        <is>
          <t>„Ранг SSS: Пазителят на гръмотевиците от гетото“</t>
        </is>
      </c>
      <c r="S105" t="inlineStr">
        <is>
          <t>逆袭,校园,复仇</t>
        </is>
      </c>
      <c r="T105" s="2" t="str">
        <f>=HYPERLINK("https://www.tiktok.com/@shirley5278789/photo/7681141403681869086", "https://www.tiktok.com/@shirley5278789/photo/7681141403681869086")</f>
        <v>https://www.tiktok.com/@shirley5278789/photo/7681141403681869086</v>
      </c>
      <c r="U105" t="inlineStr">
        <is>
          <t>已回填</t>
        </is>
      </c>
      <c r="V105" t="inlineStr">
        <is>
          <t>393</t>
        </is>
      </c>
      <c r="W105" t="inlineStr">
        <is>
          <t>6</t>
        </is>
      </c>
      <c r="X105" t="inlineStr">
        <is>
          <t>0</t>
        </is>
      </c>
      <c r="Y105" t="inlineStr">
        <is>
          <t>0</t>
        </is>
      </c>
      <c r="Z105" t="inlineStr">
        <is>
          <t>0</t>
        </is>
      </c>
      <c r="AA105" t="inlineStr">
        <is>
          <t>2026-10-04</t>
        </is>
      </c>
      <c r="AB105"/>
      <c r="AC105"/>
      <c r="AD105"/>
      <c r="AE105"/>
      <c r="AF105"/>
      <c r="AG105" s="3"/>
      <c r="AH105"/>
      <c r="AI105"/>
      <c r="AJ105"/>
      <c r="AK105"/>
      <c r="AL105" s="3"/>
      <c r="AM105" t="inlineStr">
        <is>
          <t>2026-09-04 03:30</t>
        </is>
      </c>
      <c r="AN105" t="inlineStr">
        <is>
          <t>高璇</t>
        </is>
      </c>
      <c r="AO105" t="inlineStr">
        <is>
          <t>2026-09-04</t>
        </is>
      </c>
      <c r="AP105" t="inlineStr">
        <is>
          <t>2026-09-03|shirley5278789|SD-000033</t>
        </is>
      </c>
      <c r="AQ105" t="inlineStr">
        <is>
          <t>0</t>
        </is>
      </c>
      <c r="AR105" t="inlineStr">
        <is>
          <t>shirley5278789｜„Ранг SSS: Пазителят на гръмотевиците от гетото“｜3条｜已回填</t>
        </is>
      </c>
    </row>
    <row r="106" ht="25.5" customHeight="1">
      <c r="A106" t="inlineStr">
        <is>
          <t>SR-000107</t>
        </is>
      </c>
      <c r="B106" s="3">
        <v>46268</v>
      </c>
      <c r="C106"/>
      <c r="D106" t="inlineStr">
        <is>
          <t>7681141708221959455</t>
        </is>
      </c>
      <c r="E106"/>
      <c r="F106" t="inlineStr">
        <is>
          <t>manual_url</t>
        </is>
      </c>
      <c r="G106">
        <v>1</v>
      </c>
      <c r="H106" s="3">
        <v>46299.07108796296</v>
      </c>
      <c r="I106"/>
      <c r="J106" t="inlineStr">
        <is>
          <t>active</t>
        </is>
      </c>
      <c r="K106" t="inlineStr">
        <is>
          <t>shirley5278789</t>
        </is>
      </c>
      <c r="L106" t="inlineStr">
        <is>
          <t>Опитаха се да откраднат единствения му шанс и да го дадат на богатия любимец… тогава той разкри истинския си ранг. 🔥 🌟 Продължи историята тук 👉🏻 Гледай целия сериал в „ReelShort“ 🔍 Потърси „4154626“ ✨ #ЗаТеб #Драма #КраткаДрама #НеочакванОбрат #ReelShort</t>
        </is>
      </c>
      <c r="M106" t="inlineStr">
        <is>
          <t>SD-000033</t>
        </is>
      </c>
      <c r="N106" t="inlineStr">
        <is>
          <t>7681141708221959455</t>
        </is>
      </c>
      <c r="O106" t="inlineStr">
        <is>
          <t>shirley5278789</t>
        </is>
      </c>
      <c r="P106" t="inlineStr">
        <is>
          <t>https://www.tiktok.com/@shirley5278789</t>
        </is>
      </c>
      <c r="Q106" t="inlineStr">
        <is>
          <t>SD-000033</t>
        </is>
      </c>
      <c r="R106" t="inlineStr">
        <is>
          <t>„Ранг SSS: Пазителят на гръмотевиците от гетото“</t>
        </is>
      </c>
      <c r="S106" t="inlineStr">
        <is>
          <t>逆袭,校园,复仇</t>
        </is>
      </c>
      <c r="T106" s="2" t="str">
        <f>=HYPERLINK("https://www.tiktok.com/@shirley5278789/photo/7681141708221959455", "https://www.tiktok.com/@shirley5278789/photo/7681141708221959455")</f>
        <v>https://www.tiktok.com/@shirley5278789/photo/7681141708221959455</v>
      </c>
      <c r="U106" t="inlineStr">
        <is>
          <t>已回填</t>
        </is>
      </c>
      <c r="V106" t="inlineStr">
        <is>
          <t>494</t>
        </is>
      </c>
      <c r="W106" t="inlineStr">
        <is>
          <t>0</t>
        </is>
      </c>
      <c r="X106" t="inlineStr">
        <is>
          <t>0</t>
        </is>
      </c>
      <c r="Y106" t="inlineStr">
        <is>
          <t>0</t>
        </is>
      </c>
      <c r="Z106" t="inlineStr">
        <is>
          <t>0</t>
        </is>
      </c>
      <c r="AA106" t="inlineStr">
        <is>
          <t>2026-10-04</t>
        </is>
      </c>
      <c r="AB106"/>
      <c r="AC106"/>
      <c r="AD106"/>
      <c r="AE106"/>
      <c r="AF106"/>
      <c r="AG106" s="3"/>
      <c r="AH106"/>
      <c r="AI106"/>
      <c r="AJ106"/>
      <c r="AK106"/>
      <c r="AL106" s="3"/>
      <c r="AM106" t="inlineStr">
        <is>
          <t>2026-09-04 07:00</t>
        </is>
      </c>
      <c r="AN106" t="inlineStr">
        <is>
          <t>高璇</t>
        </is>
      </c>
      <c r="AO106" t="inlineStr">
        <is>
          <t>2026-09-04</t>
        </is>
      </c>
      <c r="AP106" t="inlineStr">
        <is>
          <t>2026-09-03|shirley5278789|SD-000033</t>
        </is>
      </c>
      <c r="AQ106" t="inlineStr">
        <is>
          <t>0</t>
        </is>
      </c>
      <c r="AR106" t="inlineStr">
        <is>
          <t>shirley5278789｜„Ранг SSS: Пазителят на гръмотевиците от гетото“｜3条｜已回填</t>
        </is>
      </c>
    </row>
    <row r="107" ht="25.5" customHeight="1">
      <c r="A107" t="inlineStr">
        <is>
          <t>SR-000108</t>
        </is>
      </c>
      <c r="B107" s="3">
        <v>46268</v>
      </c>
      <c r="C107"/>
      <c r="D107" t="inlineStr">
        <is>
          <t>7681264271208008991</t>
        </is>
      </c>
      <c r="E107"/>
      <c r="F107" t="inlineStr">
        <is>
          <t>manual_url</t>
        </is>
      </c>
      <c r="G107">
        <v>1</v>
      </c>
      <c r="H107" s="3">
        <v>46299.07129629629</v>
      </c>
      <c r="I107"/>
      <c r="J107" t="inlineStr">
        <is>
          <t>active</t>
        </is>
      </c>
      <c r="K107" t="inlineStr">
        <is>
          <t>jolienqaq</t>
        </is>
      </c>
      <c r="L107" t="inlineStr">
        <is>
          <t xml:space="preserve">Part 4 | Private Tutoring  ❣️Full Episode Link in bio  #bl #bldramas #lgbtq #viral </t>
        </is>
      </c>
      <c r="M107" t="inlineStr">
        <is>
          <t>SD-000020</t>
        </is>
      </c>
      <c r="N107" t="inlineStr">
        <is>
          <t>7681264271208008991</t>
        </is>
      </c>
      <c r="O107" t="inlineStr">
        <is>
          <t>jolienqaq</t>
        </is>
      </c>
      <c r="P107" t="inlineStr">
        <is>
          <t>https://www.tiktok.com/@jolienqaq</t>
        </is>
      </c>
      <c r="Q107" t="inlineStr">
        <is>
          <t>SD-000020</t>
        </is>
      </c>
      <c r="R107" t="inlineStr">
        <is>
          <t>private tutoring</t>
        </is>
      </c>
      <c r="S107" t="inlineStr">
        <is>
          <t>爱情,lgbtq</t>
        </is>
      </c>
      <c r="T107" s="2" t="str">
        <f>=HYPERLINK("https://www.tiktok.com/@jolienqaq/photo/7681264271208008991", "https://www.tiktok.com/@jolienqaq/photo/7681264271208008991")</f>
        <v>https://www.tiktok.com/@jolienqaq/photo/7681264271208008991</v>
      </c>
      <c r="U107" t="inlineStr">
        <is>
          <t>已回填</t>
        </is>
      </c>
      <c r="V107" t="inlineStr">
        <is>
          <t>3933</t>
        </is>
      </c>
      <c r="W107" t="inlineStr">
        <is>
          <t>35</t>
        </is>
      </c>
      <c r="X107" t="inlineStr">
        <is>
          <t>12</t>
        </is>
      </c>
      <c r="Y107" t="inlineStr">
        <is>
          <t>3</t>
        </is>
      </c>
      <c r="Z107" t="inlineStr">
        <is>
          <t>0</t>
        </is>
      </c>
      <c r="AA107" t="inlineStr">
        <is>
          <t>2026-10-04</t>
        </is>
      </c>
      <c r="AB107"/>
      <c r="AC107"/>
      <c r="AD107"/>
      <c r="AE107"/>
      <c r="AF107"/>
      <c r="AG107" s="3"/>
      <c r="AH107"/>
      <c r="AI107"/>
      <c r="AJ107"/>
      <c r="AK107"/>
      <c r="AL107" s="3"/>
      <c r="AM107" t="inlineStr">
        <is>
          <t>2026-09-04 01:20</t>
        </is>
      </c>
      <c r="AN107" t="inlineStr">
        <is>
          <t>彭满</t>
        </is>
      </c>
      <c r="AO107" t="inlineStr">
        <is>
          <t>2026-09-04</t>
        </is>
      </c>
      <c r="AP107" t="inlineStr">
        <is>
          <t>2026-09-03|jolienqaq|SD-000020</t>
        </is>
      </c>
      <c r="AQ107" t="inlineStr">
        <is>
          <t>1</t>
        </is>
      </c>
      <c r="AR107" t="inlineStr">
        <is>
          <t>jolienqaq｜private tutoring｜1条｜已回填</t>
        </is>
      </c>
    </row>
    <row r="108" ht="25.5" customHeight="1">
      <c r="A108" t="inlineStr">
        <is>
          <t>SR-000109</t>
        </is>
      </c>
      <c r="B108" s="3">
        <v>46268</v>
      </c>
      <c r="C108"/>
      <c r="D108" t="inlineStr">
        <is>
          <t>7681196111893105934</t>
        </is>
      </c>
      <c r="E108"/>
      <c r="F108" t="inlineStr">
        <is>
          <t>manual_url</t>
        </is>
      </c>
      <c r="G108">
        <v>1</v>
      </c>
      <c r="H108" s="3">
        <v>46298.74387731482</v>
      </c>
      <c r="I108"/>
      <c r="J108" t="inlineStr">
        <is>
          <t>active</t>
        </is>
      </c>
      <c r="K108" t="inlineStr">
        <is>
          <t>dramaexpedition</t>
        </is>
      </c>
      <c r="L108" t="inlineStr">
        <is>
          <t xml:space="preserve">Ep 2 ｜Vindication: Blood of the Archmange  🙏Follow me for the next part 👣Full Episodes link in bio  Or search 4372138 in reelshort #aidrama #dramafamtasy #fyp #dramaseries </t>
        </is>
      </c>
      <c r="M108" t="inlineStr">
        <is>
          <t>SD-000031</t>
        </is>
      </c>
      <c r="N108" t="inlineStr">
        <is>
          <t>7681196111893105934</t>
        </is>
      </c>
      <c r="O108" t="inlineStr">
        <is>
          <t>dramaexpedition</t>
        </is>
      </c>
      <c r="P108" t="inlineStr">
        <is>
          <t>https://www.tiktok.com/@dramaexpedition</t>
        </is>
      </c>
      <c r="Q108" t="inlineStr">
        <is>
          <t>SD-000031</t>
        </is>
      </c>
      <c r="R108" t="inlineStr">
        <is>
          <t>Vindication: Blood of the Archmage</t>
        </is>
      </c>
      <c r="S108" t="inlineStr">
        <is>
          <t>复仇</t>
        </is>
      </c>
      <c r="T108" s="2" t="str">
        <f>=HYPERLINK("https://www.tiktok.com/@dramaexpedition/photo/7681196111893105934", "https://www.tiktok.com/@dramaexpedition/photo/7681196111893105934")</f>
        <v>https://www.tiktok.com/@dramaexpedition/photo/7681196111893105934</v>
      </c>
      <c r="U108" t="inlineStr">
        <is>
          <t>已回填</t>
        </is>
      </c>
      <c r="V108" t="inlineStr">
        <is>
          <t>5047</t>
        </is>
      </c>
      <c r="W108" t="inlineStr">
        <is>
          <t>44</t>
        </is>
      </c>
      <c r="X108" t="inlineStr">
        <is>
          <t>6</t>
        </is>
      </c>
      <c r="Y108" t="inlineStr">
        <is>
          <t>2</t>
        </is>
      </c>
      <c r="Z108" t="inlineStr">
        <is>
          <t>0</t>
        </is>
      </c>
      <c r="AA108" t="inlineStr">
        <is>
          <t>2026-10-03</t>
        </is>
      </c>
      <c r="AB108"/>
      <c r="AC108"/>
      <c r="AD108"/>
      <c r="AE108"/>
      <c r="AF108"/>
      <c r="AG108" s="3"/>
      <c r="AH108"/>
      <c r="AI108"/>
      <c r="AJ108"/>
      <c r="AK108"/>
      <c r="AL108" s="3"/>
      <c r="AM108" t="inlineStr">
        <is>
          <t>2026-09-03 20:05</t>
        </is>
      </c>
      <c r="AN108" t="inlineStr">
        <is>
          <t>彭满</t>
        </is>
      </c>
      <c r="AO108" t="inlineStr">
        <is>
          <t>2026-09-03</t>
        </is>
      </c>
      <c r="AP108" t="inlineStr">
        <is>
          <t>2026-09-03|dramaexpedition|SD-000031</t>
        </is>
      </c>
      <c r="AQ108" t="inlineStr">
        <is>
          <t>1</t>
        </is>
      </c>
      <c r="AR108" t="inlineStr">
        <is>
          <t>dramaexpedition｜Vindication: Blood of the Archmage｜3条｜已回填</t>
        </is>
      </c>
    </row>
    <row r="109" ht="25.5" customHeight="1">
      <c r="A109" t="inlineStr">
        <is>
          <t>SR-000110</t>
        </is>
      </c>
      <c r="B109" s="3">
        <v>46268</v>
      </c>
      <c r="C109"/>
      <c r="D109" t="inlineStr">
        <is>
          <t>7681196477732982030</t>
        </is>
      </c>
      <c r="E109"/>
      <c r="F109" t="inlineStr">
        <is>
          <t>manual_url</t>
        </is>
      </c>
      <c r="G109">
        <v>1</v>
      </c>
      <c r="H109" s="3">
        <v>46298.7440625</v>
      </c>
      <c r="I109"/>
      <c r="J109" t="inlineStr">
        <is>
          <t>active</t>
        </is>
      </c>
      <c r="K109" t="inlineStr">
        <is>
          <t>dramaexpedition</t>
        </is>
      </c>
      <c r="L109" t="inlineStr">
        <is>
          <t xml:space="preserve">Ep 3｜Vindication: Blood of the Archmange  🙏Follow me for the next part 👣Full Episodes link in bio  Or search 4372138 in reelshort #aidrama #dramafamtasy #fyp #drama </t>
        </is>
      </c>
      <c r="M109" t="inlineStr">
        <is>
          <t>SD-000031</t>
        </is>
      </c>
      <c r="N109" t="inlineStr">
        <is>
          <t>7681196477732982030</t>
        </is>
      </c>
      <c r="O109" t="inlineStr">
        <is>
          <t>dramaexpedition</t>
        </is>
      </c>
      <c r="P109" t="inlineStr">
        <is>
          <t>https://www.tiktok.com/@dramaexpedition</t>
        </is>
      </c>
      <c r="Q109" t="inlineStr">
        <is>
          <t>SD-000031</t>
        </is>
      </c>
      <c r="R109" t="inlineStr">
        <is>
          <t>Vindication: Blood of the Archmage</t>
        </is>
      </c>
      <c r="S109" t="inlineStr">
        <is>
          <t>复仇</t>
        </is>
      </c>
      <c r="T109" s="2" t="str">
        <f>=HYPERLINK("https://www.tiktok.com/@dramaexpedition/photo/7681196477732982030", "https://www.tiktok.com/@dramaexpedition/photo/7681196477732982030")</f>
        <v>https://www.tiktok.com/@dramaexpedition/photo/7681196477732982030</v>
      </c>
      <c r="U109" t="inlineStr">
        <is>
          <t>已回填</t>
        </is>
      </c>
      <c r="V109" t="inlineStr">
        <is>
          <t>1812</t>
        </is>
      </c>
      <c r="W109" t="inlineStr">
        <is>
          <t>41</t>
        </is>
      </c>
      <c r="X109" t="inlineStr">
        <is>
          <t>5</t>
        </is>
      </c>
      <c r="Y109" t="inlineStr">
        <is>
          <t>0</t>
        </is>
      </c>
      <c r="Z109" t="inlineStr">
        <is>
          <t>0</t>
        </is>
      </c>
      <c r="AA109" t="inlineStr">
        <is>
          <t>2026-10-03</t>
        </is>
      </c>
      <c r="AB109"/>
      <c r="AC109"/>
      <c r="AD109"/>
      <c r="AE109"/>
      <c r="AF109"/>
      <c r="AG109" s="3"/>
      <c r="AH109"/>
      <c r="AI109"/>
      <c r="AJ109"/>
      <c r="AK109"/>
      <c r="AL109" s="3"/>
      <c r="AM109" t="inlineStr">
        <is>
          <t>2026-09-03 23:09</t>
        </is>
      </c>
      <c r="AN109" t="inlineStr">
        <is>
          <t>彭满</t>
        </is>
      </c>
      <c r="AO109" t="inlineStr">
        <is>
          <t>2026-09-03</t>
        </is>
      </c>
      <c r="AP109" t="inlineStr">
        <is>
          <t>2026-09-03|dramaexpedition|SD-000031</t>
        </is>
      </c>
      <c r="AQ109" t="inlineStr">
        <is>
          <t>0</t>
        </is>
      </c>
      <c r="AR109" t="inlineStr">
        <is>
          <t>dramaexpedition｜Vindication: Blood of the Archmage｜3条｜已回填</t>
        </is>
      </c>
    </row>
    <row r="110" ht="25.5" customHeight="1">
      <c r="A110" t="inlineStr">
        <is>
          <t>SR-000111</t>
        </is>
      </c>
      <c r="B110" s="3">
        <v>46268</v>
      </c>
      <c r="C110"/>
      <c r="D110" t="inlineStr">
        <is>
          <t>7681211642318687501</t>
        </is>
      </c>
      <c r="E110"/>
      <c r="F110" t="inlineStr">
        <is>
          <t>manual_url</t>
        </is>
      </c>
      <c r="G110">
        <v>1</v>
      </c>
      <c r="H110" s="3">
        <v>46299.071493055555</v>
      </c>
      <c r="I110"/>
      <c r="J110" t="inlineStr">
        <is>
          <t>active</t>
        </is>
      </c>
      <c r="K110" t="inlineStr">
        <is>
          <t>dramaexpedition</t>
        </is>
      </c>
      <c r="L110" t="inlineStr">
        <is>
          <t xml:space="preserve">Ep 4｜Vindication: Blood of the Archmange  🙏Follow me for the next part 👣Full Episodes link in bio  Or search 4372138 in reelshort #aidrama #dramafamtasy #fyp #drama </t>
        </is>
      </c>
      <c r="M110" t="inlineStr">
        <is>
          <t>SD-000031</t>
        </is>
      </c>
      <c r="N110" t="inlineStr">
        <is>
          <t>7681211642318687501</t>
        </is>
      </c>
      <c r="O110" t="inlineStr">
        <is>
          <t>dramaexpedition</t>
        </is>
      </c>
      <c r="P110" t="inlineStr">
        <is>
          <t>https://www.tiktok.com/@dramaexpedition</t>
        </is>
      </c>
      <c r="Q110" t="inlineStr">
        <is>
          <t>SD-000031</t>
        </is>
      </c>
      <c r="R110" t="inlineStr">
        <is>
          <t>Vindication: Blood of the Archmage</t>
        </is>
      </c>
      <c r="S110" t="inlineStr">
        <is>
          <t>复仇</t>
        </is>
      </c>
      <c r="T110" s="2" t="str">
        <f>=HYPERLINK("https://www.tiktok.com/@dramaexpedition/photo/7681211642318687501", "https://www.tiktok.com/@dramaexpedition/photo/7681211642318687501")</f>
        <v>https://www.tiktok.com/@dramaexpedition/photo/7681211642318687501</v>
      </c>
      <c r="U110" t="inlineStr">
        <is>
          <t>已回填</t>
        </is>
      </c>
      <c r="V110" t="inlineStr">
        <is>
          <t>2832</t>
        </is>
      </c>
      <c r="W110" t="inlineStr">
        <is>
          <t>28</t>
        </is>
      </c>
      <c r="X110" t="inlineStr">
        <is>
          <t>12</t>
        </is>
      </c>
      <c r="Y110" t="inlineStr">
        <is>
          <t>0</t>
        </is>
      </c>
      <c r="Z110" t="inlineStr">
        <is>
          <t>2</t>
        </is>
      </c>
      <c r="AA110" t="inlineStr">
        <is>
          <t>2026-10-04</t>
        </is>
      </c>
      <c r="AB110"/>
      <c r="AC110"/>
      <c r="AD110"/>
      <c r="AE110"/>
      <c r="AF110"/>
      <c r="AG110" s="3"/>
      <c r="AH110"/>
      <c r="AI110"/>
      <c r="AJ110"/>
      <c r="AK110"/>
      <c r="AL110" s="3"/>
      <c r="AM110" t="inlineStr">
        <is>
          <t>2026-09-04 08:00</t>
        </is>
      </c>
      <c r="AN110" t="inlineStr">
        <is>
          <t>彭满</t>
        </is>
      </c>
      <c r="AO110" t="inlineStr">
        <is>
          <t>2026-09-04</t>
        </is>
      </c>
      <c r="AP110" t="inlineStr">
        <is>
          <t>2026-09-03|dramaexpedition|SD-000031</t>
        </is>
      </c>
      <c r="AQ110" t="inlineStr">
        <is>
          <t>0</t>
        </is>
      </c>
      <c r="AR110" t="inlineStr">
        <is>
          <t>dramaexpedition｜Vindication: Blood of the Archmage｜3条｜已回填</t>
        </is>
      </c>
    </row>
    <row r="111" ht="25.5" customHeight="1">
      <c r="A111" t="inlineStr">
        <is>
          <t>SR-000112</t>
        </is>
      </c>
      <c r="B111" s="3">
        <v>46268</v>
      </c>
      <c r="C111"/>
      <c r="D111" t="inlineStr">
        <is>
          <t>7681225896702807310</t>
        </is>
      </c>
      <c r="E111"/>
      <c r="F111" t="inlineStr">
        <is>
          <t>manual_url</t>
        </is>
      </c>
      <c r="G111">
        <v>1</v>
      </c>
      <c r="H111" s="3">
        <v>46298.74443287037</v>
      </c>
      <c r="I111"/>
      <c r="J111" t="inlineStr">
        <is>
          <t>active</t>
        </is>
      </c>
      <c r="K111" t="inlineStr">
        <is>
          <t>dramadetour0</t>
        </is>
      </c>
      <c r="L111" t="inlineStr">
        <is>
          <t xml:space="preserve">#CameBackHotterWithLordsTwins #aidrama #fyp ✨Download the MoboReels app. 👉copy the code [245ZYD] and search it. 👀A huge number of short dramas waiting for you to explore. 🌈#245ZYD #moboreels </t>
        </is>
      </c>
      <c r="M111" t="inlineStr">
        <is>
          <t>SD-000044</t>
        </is>
      </c>
      <c r="N111" t="inlineStr">
        <is>
          <t>7681225896702807310</t>
        </is>
      </c>
      <c r="O111" t="inlineStr">
        <is>
          <t>dramadetour0</t>
        </is>
      </c>
      <c r="P111" t="inlineStr">
        <is>
          <t>https://www.tiktok.com/@dramadetour0</t>
        </is>
      </c>
      <c r="Q111" t="inlineStr">
        <is>
          <t>SD-000044</t>
        </is>
      </c>
      <c r="R111" t="inlineStr">
        <is>
          <t>Came Back Hotter With Lord's Twins</t>
        </is>
      </c>
      <c r="S111" t="inlineStr">
        <is>
          <t>爱情,奇幻,霸总,萌宝</t>
        </is>
      </c>
      <c r="T111" s="2" t="str">
        <f>=HYPERLINK("https://www.tiktok.com/@dramadetour0/video/7681225896702807310", "https://www.tiktok.com/@dramadetour0/video/7681225896702807310")</f>
        <v>https://www.tiktok.com/@dramadetour0/video/7681225896702807310</v>
      </c>
      <c r="U111" t="inlineStr">
        <is>
          <t>已回填</t>
        </is>
      </c>
      <c r="V111" t="inlineStr">
        <is>
          <t>2661</t>
        </is>
      </c>
      <c r="W111" t="inlineStr">
        <is>
          <t>23</t>
        </is>
      </c>
      <c r="X111" t="inlineStr">
        <is>
          <t>5</t>
        </is>
      </c>
      <c r="Y111" t="inlineStr">
        <is>
          <t>2</t>
        </is>
      </c>
      <c r="Z111" t="inlineStr">
        <is>
          <t>1</t>
        </is>
      </c>
      <c r="AA111" t="inlineStr">
        <is>
          <t>2026-10-03</t>
        </is>
      </c>
      <c r="AB111"/>
      <c r="AC111"/>
      <c r="AD111"/>
      <c r="AE111"/>
      <c r="AF111"/>
      <c r="AG111" s="3"/>
      <c r="AH111"/>
      <c r="AI111"/>
      <c r="AJ111"/>
      <c r="AK111"/>
      <c r="AL111" s="3"/>
      <c r="AM111" t="inlineStr">
        <is>
          <t>2026-09-03 17:14</t>
        </is>
      </c>
      <c r="AN111" t="inlineStr">
        <is>
          <t>彭满</t>
        </is>
      </c>
      <c r="AO111" t="inlineStr">
        <is>
          <t>2026-09-03</t>
        </is>
      </c>
      <c r="AP111" t="inlineStr">
        <is>
          <t>2026-09-03|dramadetour0|SD-000044</t>
        </is>
      </c>
      <c r="AQ111" t="inlineStr">
        <is>
          <t>1</t>
        </is>
      </c>
      <c r="AR111" t="inlineStr">
        <is>
          <t>dramadetour0｜Came Back Hotter With Lord's Twins｜3条｜已回填</t>
        </is>
      </c>
    </row>
    <row r="112" ht="25.5" customHeight="1">
      <c r="A112" t="inlineStr">
        <is>
          <t>SR-000113</t>
        </is>
      </c>
      <c r="B112" s="3">
        <v>46268</v>
      </c>
      <c r="C112"/>
      <c r="D112" t="inlineStr">
        <is>
          <t>7681229920764185870</t>
        </is>
      </c>
      <c r="E112"/>
      <c r="F112" t="inlineStr">
        <is>
          <t>manual_url</t>
        </is>
      </c>
      <c r="G112">
        <v>1</v>
      </c>
      <c r="H112" s="3">
        <v>46298.744618055556</v>
      </c>
      <c r="I112"/>
      <c r="J112" t="inlineStr">
        <is>
          <t>active</t>
        </is>
      </c>
      <c r="K112" t="inlineStr">
        <is>
          <t>dramadetour0</t>
        </is>
      </c>
      <c r="L112" t="inlineStr">
        <is>
          <t xml:space="preserve">#MoboReels  ✨Download the MoboReels app. 👉copy the code [245ZYD] and search it.  👀A huge number of short dramas waiting for you to explore. 🌈 #245ZYD #CameBackHotterWithLordsTwins #aidrama </t>
        </is>
      </c>
      <c r="M112" t="inlineStr">
        <is>
          <t>SD-000044</t>
        </is>
      </c>
      <c r="N112" t="inlineStr">
        <is>
          <t>7681229920764185870</t>
        </is>
      </c>
      <c r="O112" t="inlineStr">
        <is>
          <t>dramadetour0</t>
        </is>
      </c>
      <c r="P112" t="inlineStr">
        <is>
          <t>https://www.tiktok.com/@dramadetour0</t>
        </is>
      </c>
      <c r="Q112" t="inlineStr">
        <is>
          <t>SD-000044</t>
        </is>
      </c>
      <c r="R112" t="inlineStr">
        <is>
          <t>Came Back Hotter With Lord's Twins</t>
        </is>
      </c>
      <c r="S112" t="inlineStr">
        <is>
          <t>爱情,奇幻,霸总,萌宝</t>
        </is>
      </c>
      <c r="T112" s="2" t="str">
        <f>=HYPERLINK("https://www.tiktok.com/@dramadetour0/photo/7681229920764185870", "https://www.tiktok.com/@dramadetour0/photo/7681229920764185870")</f>
        <v>https://www.tiktok.com/@dramadetour0/photo/7681229920764185870</v>
      </c>
      <c r="U112" t="inlineStr">
        <is>
          <t>已回填</t>
        </is>
      </c>
      <c r="V112" t="inlineStr">
        <is>
          <t>855</t>
        </is>
      </c>
      <c r="W112" t="inlineStr">
        <is>
          <t>7</t>
        </is>
      </c>
      <c r="X112" t="inlineStr">
        <is>
          <t>0</t>
        </is>
      </c>
      <c r="Y112" t="inlineStr">
        <is>
          <t>0</t>
        </is>
      </c>
      <c r="Z112" t="inlineStr">
        <is>
          <t>0</t>
        </is>
      </c>
      <c r="AA112" t="inlineStr">
        <is>
          <t>2026-10-03</t>
        </is>
      </c>
      <c r="AB112"/>
      <c r="AC112"/>
      <c r="AD112"/>
      <c r="AE112"/>
      <c r="AF112"/>
      <c r="AG112" s="3"/>
      <c r="AH112"/>
      <c r="AI112"/>
      <c r="AJ112"/>
      <c r="AK112"/>
      <c r="AL112" s="3"/>
      <c r="AM112" t="inlineStr">
        <is>
          <t>2026-09-03 17:55</t>
        </is>
      </c>
      <c r="AN112" t="inlineStr">
        <is>
          <t>彭满</t>
        </is>
      </c>
      <c r="AO112" t="inlineStr">
        <is>
          <t>2026-09-03</t>
        </is>
      </c>
      <c r="AP112" t="inlineStr">
        <is>
          <t>2026-09-03|dramadetour0|SD-000044</t>
        </is>
      </c>
      <c r="AQ112" t="inlineStr">
        <is>
          <t>0</t>
        </is>
      </c>
      <c r="AR112" t="inlineStr">
        <is>
          <t>dramadetour0｜Came Back Hotter With Lord's Twins｜3条｜已回填</t>
        </is>
      </c>
    </row>
    <row r="113" ht="25.5" customHeight="1">
      <c r="A113" t="inlineStr">
        <is>
          <t>SR-000114</t>
        </is>
      </c>
      <c r="B113" s="3">
        <v>46268</v>
      </c>
      <c r="C113"/>
      <c r="D113" t="inlineStr">
        <is>
          <t>7681235486278470925</t>
        </is>
      </c>
      <c r="E113"/>
      <c r="F113" t="inlineStr">
        <is>
          <t>manual_url</t>
        </is>
      </c>
      <c r="G113">
        <v>1</v>
      </c>
      <c r="H113" s="3">
        <v>46298.744791666664</v>
      </c>
      <c r="I113"/>
      <c r="J113" t="inlineStr">
        <is>
          <t>active</t>
        </is>
      </c>
      <c r="K113" t="inlineStr">
        <is>
          <t>dramadetour0</t>
        </is>
      </c>
      <c r="L113" t="inlineStr">
        <is>
          <t xml:space="preserve">#CameBackHotterWithLordsTwins #MoboReels #245ZYD </t>
        </is>
      </c>
      <c r="M113" t="inlineStr">
        <is>
          <t>SD-000044</t>
        </is>
      </c>
      <c r="N113" t="inlineStr">
        <is>
          <t>7681235486278470925</t>
        </is>
      </c>
      <c r="O113" t="inlineStr">
        <is>
          <t>dramadetour0</t>
        </is>
      </c>
      <c r="P113" t="inlineStr">
        <is>
          <t>https://www.tiktok.com/@dramadetour0</t>
        </is>
      </c>
      <c r="Q113" t="inlineStr">
        <is>
          <t>SD-000044</t>
        </is>
      </c>
      <c r="R113" t="inlineStr">
        <is>
          <t>Came Back Hotter With Lord's Twins</t>
        </is>
      </c>
      <c r="S113" t="inlineStr">
        <is>
          <t>爱情,奇幻,霸总,萌宝</t>
        </is>
      </c>
      <c r="T113" s="2" t="str">
        <f>=HYPERLINK("https://www.tiktok.com/@dramadetour0/photo/7681235486278470925", "https://www.tiktok.com/@dramadetour0/photo/7681235486278470925")</f>
        <v>https://www.tiktok.com/@dramadetour0/photo/7681235486278470925</v>
      </c>
      <c r="U113" t="inlineStr">
        <is>
          <t>已回填</t>
        </is>
      </c>
      <c r="V113" t="inlineStr">
        <is>
          <t>610</t>
        </is>
      </c>
      <c r="W113" t="inlineStr">
        <is>
          <t>22</t>
        </is>
      </c>
      <c r="X113" t="inlineStr">
        <is>
          <t>3</t>
        </is>
      </c>
      <c r="Y113" t="inlineStr">
        <is>
          <t>0</t>
        </is>
      </c>
      <c r="Z113" t="inlineStr">
        <is>
          <t>2</t>
        </is>
      </c>
      <c r="AA113" t="inlineStr">
        <is>
          <t>2026-10-03</t>
        </is>
      </c>
      <c r="AB113"/>
      <c r="AC113"/>
      <c r="AD113"/>
      <c r="AE113"/>
      <c r="AF113"/>
      <c r="AG113" s="3"/>
      <c r="AH113"/>
      <c r="AI113"/>
      <c r="AJ113"/>
      <c r="AK113"/>
      <c r="AL113" s="3"/>
      <c r="AM113" t="inlineStr">
        <is>
          <t>2026-09-03 18:37</t>
        </is>
      </c>
      <c r="AN113" t="inlineStr">
        <is>
          <t>彭满</t>
        </is>
      </c>
      <c r="AO113" t="inlineStr">
        <is>
          <t>2026-09-03</t>
        </is>
      </c>
      <c r="AP113" t="inlineStr">
        <is>
          <t>2026-09-03|dramadetour0|SD-000044</t>
        </is>
      </c>
      <c r="AQ113" t="inlineStr">
        <is>
          <t>0</t>
        </is>
      </c>
      <c r="AR113" t="inlineStr">
        <is>
          <t>dramadetour0｜Came Back Hotter With Lord's Twins｜3条｜已回填</t>
        </is>
      </c>
    </row>
    <row r="114" ht="25.5" customHeight="1">
      <c r="A114" t="inlineStr">
        <is>
          <t>SR-000115</t>
        </is>
      </c>
      <c r="B114" s="3">
        <v>46268</v>
      </c>
      <c r="C114"/>
      <c r="D114" t="inlineStr">
        <is>
          <t>7680842185603861774</t>
        </is>
      </c>
      <c r="E114"/>
      <c r="F114" t="inlineStr">
        <is>
          <t>manual_url</t>
        </is>
      </c>
      <c r="G114">
        <v>1</v>
      </c>
      <c r="H114" s="3">
        <v>46298.74497685185</v>
      </c>
      <c r="I114"/>
      <c r="J114" t="inlineStr">
        <is>
          <t>active</t>
        </is>
      </c>
      <c r="K114" t="inlineStr">
        <is>
          <t>dramaclips0364</t>
        </is>
      </c>
      <c r="L114" t="inlineStr">
        <is>
          <t>She saves a wounded stranger—only to learn he’s the Silver Serpent King claiming her as his bride. 🐍🔥    🌟 Continue the story here    👉🏻 Find the full series on “ReelShort”    🔍 Look up “4122473” ✨ #Drama #ShortDrama #FantasyRomance #DangerousLove #ReelShort</t>
        </is>
      </c>
      <c r="M114" t="inlineStr">
        <is>
          <t>SD-000028</t>
        </is>
      </c>
      <c r="N114" t="inlineStr">
        <is>
          <t>7680842185603861774</t>
        </is>
      </c>
      <c r="O114" t="inlineStr">
        <is>
          <t>dramaclips0364</t>
        </is>
      </c>
      <c r="P114" t="inlineStr">
        <is>
          <t>https://www.tiktok.com/@dramaclips0364</t>
        </is>
      </c>
      <c r="Q114" t="inlineStr">
        <is>
          <t>SD-000028</t>
        </is>
      </c>
      <c r="R114" t="inlineStr">
        <is>
          <t>The Silver Serpent's Bride</t>
        </is>
      </c>
      <c r="S114" t="inlineStr">
        <is>
          <t>爱情,奇幻,救赎</t>
        </is>
      </c>
      <c r="T114" s="2" t="str">
        <f>=HYPERLINK("https://www.tiktok.com/@dramaclips0364/photo/7680842185603861774", "https://www.tiktok.com/@dramaclips0364/photo/7680842185603861774")</f>
        <v>https://www.tiktok.com/@dramaclips0364/photo/7680842185603861774</v>
      </c>
      <c r="U114" t="inlineStr">
        <is>
          <t>已回填</t>
        </is>
      </c>
      <c r="V114" t="inlineStr">
        <is>
          <t>45600</t>
        </is>
      </c>
      <c r="W114" t="inlineStr">
        <is>
          <t>209</t>
        </is>
      </c>
      <c r="X114" t="inlineStr">
        <is>
          <t>60</t>
        </is>
      </c>
      <c r="Y114" t="inlineStr">
        <is>
          <t>16</t>
        </is>
      </c>
      <c r="Z114" t="inlineStr">
        <is>
          <t>1</t>
        </is>
      </c>
      <c r="AA114" t="inlineStr">
        <is>
          <t>2026-10-03</t>
        </is>
      </c>
      <c r="AB114"/>
      <c r="AC114"/>
      <c r="AD114"/>
      <c r="AE114"/>
      <c r="AF114"/>
      <c r="AG114" s="3"/>
      <c r="AH114"/>
      <c r="AI114"/>
      <c r="AJ114"/>
      <c r="AK114"/>
      <c r="AL114" s="3"/>
      <c r="AM114" t="inlineStr">
        <is>
          <t>2026-09-03 23:00</t>
        </is>
      </c>
      <c r="AN114" t="inlineStr">
        <is>
          <t>高璇</t>
        </is>
      </c>
      <c r="AO114" t="inlineStr">
        <is>
          <t>2026-09-03</t>
        </is>
      </c>
      <c r="AP114" t="inlineStr">
        <is>
          <t>2026-09-03|dramaclips0364|SD-000028</t>
        </is>
      </c>
      <c r="AQ114" t="inlineStr">
        <is>
          <t>1</t>
        </is>
      </c>
      <c r="AR114" t="inlineStr">
        <is>
          <t>dramaclips0364｜The Silver Serpent's Bride｜3条｜已回填</t>
        </is>
      </c>
    </row>
    <row r="115" ht="25.5" customHeight="1">
      <c r="A115" t="inlineStr">
        <is>
          <t>SR-000116</t>
        </is>
      </c>
      <c r="B115" s="3">
        <v>46268</v>
      </c>
      <c r="C115"/>
      <c r="D115" t="inlineStr">
        <is>
          <t>7680842138040519949</t>
        </is>
      </c>
      <c r="E115"/>
      <c r="F115" t="inlineStr">
        <is>
          <t>manual_url</t>
        </is>
      </c>
      <c r="G115">
        <v>1</v>
      </c>
      <c r="H115" s="3">
        <v>46299.07167824074</v>
      </c>
      <c r="I115"/>
      <c r="J115" t="inlineStr">
        <is>
          <t>active</t>
        </is>
      </c>
      <c r="K115" t="inlineStr">
        <is>
          <t>dramaclips0364</t>
        </is>
      </c>
      <c r="L115" t="inlineStr">
        <is>
          <t>The Serpent King gives her three seconds to choose: marry him—or lose everyone she loves. ⏳🐍    🌟 Continue the story here    👉🏻 Find the full series on “ReelShort”    🔍 Look up “4122473” ✨ #Drama #ShortDrama #ForcedMarriage #FantasyDrama #ReelShort</t>
        </is>
      </c>
      <c r="M115" t="inlineStr">
        <is>
          <t>SD-000028</t>
        </is>
      </c>
      <c r="N115" t="inlineStr">
        <is>
          <t>7680842138040519949</t>
        </is>
      </c>
      <c r="O115" t="inlineStr">
        <is>
          <t>dramaclips0364</t>
        </is>
      </c>
      <c r="P115" t="inlineStr">
        <is>
          <t>https://www.tiktok.com/@dramaclips0364</t>
        </is>
      </c>
      <c r="Q115" t="inlineStr">
        <is>
          <t>SD-000028</t>
        </is>
      </c>
      <c r="R115" t="inlineStr">
        <is>
          <t>The Silver Serpent's Bride</t>
        </is>
      </c>
      <c r="S115" t="inlineStr">
        <is>
          <t>爱情,奇幻,救赎</t>
        </is>
      </c>
      <c r="T115" s="2" t="str">
        <f>=HYPERLINK("https://www.tiktok.com/@dramaclips0364/photo/7680842138040519949", "https://www.tiktok.com/@dramaclips0364/photo/7680842138040519949")</f>
        <v>https://www.tiktok.com/@dramaclips0364/photo/7680842138040519949</v>
      </c>
      <c r="U115" t="inlineStr">
        <is>
          <t>已回填</t>
        </is>
      </c>
      <c r="V115" t="inlineStr">
        <is>
          <t>22400</t>
        </is>
      </c>
      <c r="W115" t="inlineStr">
        <is>
          <t>108</t>
        </is>
      </c>
      <c r="X115" t="inlineStr">
        <is>
          <t>15</t>
        </is>
      </c>
      <c r="Y115" t="inlineStr">
        <is>
          <t>7</t>
        </is>
      </c>
      <c r="Z115" t="inlineStr">
        <is>
          <t>2</t>
        </is>
      </c>
      <c r="AA115" t="inlineStr">
        <is>
          <t>2026-10-04</t>
        </is>
      </c>
      <c r="AB115"/>
      <c r="AC115"/>
      <c r="AD115"/>
      <c r="AE115"/>
      <c r="AF115"/>
      <c r="AG115" s="3"/>
      <c r="AH115"/>
      <c r="AI115"/>
      <c r="AJ115"/>
      <c r="AK115"/>
      <c r="AL115" s="3"/>
      <c r="AM115" t="inlineStr">
        <is>
          <t>2026-09-04 03:00</t>
        </is>
      </c>
      <c r="AN115" t="inlineStr">
        <is>
          <t>高璇</t>
        </is>
      </c>
      <c r="AO115" t="inlineStr">
        <is>
          <t>2026-09-04</t>
        </is>
      </c>
      <c r="AP115" t="inlineStr">
        <is>
          <t>2026-09-03|dramaclips0364|SD-000028</t>
        </is>
      </c>
      <c r="AQ115" t="inlineStr">
        <is>
          <t>0</t>
        </is>
      </c>
      <c r="AR115" t="inlineStr">
        <is>
          <t>dramaclips0364｜The Silver Serpent's Bride｜3条｜已回填</t>
        </is>
      </c>
    </row>
    <row r="116" ht="25.5" customHeight="1">
      <c r="A116" t="inlineStr">
        <is>
          <t>SR-000117</t>
        </is>
      </c>
      <c r="B116" s="3">
        <v>46268</v>
      </c>
      <c r="C116"/>
      <c r="D116" t="inlineStr">
        <is>
          <t>7680842426885442830</t>
        </is>
      </c>
      <c r="E116"/>
      <c r="F116" t="inlineStr">
        <is>
          <t>manual_url</t>
        </is>
      </c>
      <c r="G116">
        <v>1</v>
      </c>
      <c r="H116" s="3">
        <v>46299.071875</v>
      </c>
      <c r="I116"/>
      <c r="J116" t="inlineStr">
        <is>
          <t>active</t>
        </is>
      </c>
      <c r="K116" t="inlineStr">
        <is>
          <t>dramaclips0364</t>
        </is>
      </c>
      <c r="L116" t="inlineStr">
        <is>
          <t>She trusted her fiancé with her life—then discovered he sold her to the serpents as a sacrifice. 😱🔥    🌟 Continue the story here    👉🏻 Find the full series on “ReelShort”    🔍 Look up “4122473” ✨ #Drama #ShortDrama #Betrayal #PlotTwist #ReelShort</t>
        </is>
      </c>
      <c r="M116" t="inlineStr">
        <is>
          <t>SD-000028</t>
        </is>
      </c>
      <c r="N116" t="inlineStr">
        <is>
          <t>7680842426885442830</t>
        </is>
      </c>
      <c r="O116" t="inlineStr">
        <is>
          <t>dramaclips0364</t>
        </is>
      </c>
      <c r="P116" t="inlineStr">
        <is>
          <t>https://www.tiktok.com/@dramaclips0364</t>
        </is>
      </c>
      <c r="Q116" t="inlineStr">
        <is>
          <t>SD-000028</t>
        </is>
      </c>
      <c r="R116" t="inlineStr">
        <is>
          <t>The Silver Serpent's Bride</t>
        </is>
      </c>
      <c r="S116" t="inlineStr">
        <is>
          <t>爱情,奇幻,救赎</t>
        </is>
      </c>
      <c r="T116" s="2" t="str">
        <f>=HYPERLINK("https://www.tiktok.com/@dramaclips0364/photo/7680842426885442830", "https://www.tiktok.com/@dramaclips0364/photo/7680842426885442830")</f>
        <v>https://www.tiktok.com/@dramaclips0364/photo/7680842426885442830</v>
      </c>
      <c r="U116" t="inlineStr">
        <is>
          <t>已回填</t>
        </is>
      </c>
      <c r="V116" t="inlineStr">
        <is>
          <t>5386</t>
        </is>
      </c>
      <c r="W116" t="inlineStr">
        <is>
          <t>25</t>
        </is>
      </c>
      <c r="X116" t="inlineStr">
        <is>
          <t>6</t>
        </is>
      </c>
      <c r="Y116" t="inlineStr">
        <is>
          <t>1</t>
        </is>
      </c>
      <c r="Z116" t="inlineStr">
        <is>
          <t>0</t>
        </is>
      </c>
      <c r="AA116" t="inlineStr">
        <is>
          <t>2026-10-04</t>
        </is>
      </c>
      <c r="AB116"/>
      <c r="AC116"/>
      <c r="AD116"/>
      <c r="AE116"/>
      <c r="AF116"/>
      <c r="AG116" s="3"/>
      <c r="AH116"/>
      <c r="AI116"/>
      <c r="AJ116"/>
      <c r="AK116"/>
      <c r="AL116" s="3"/>
      <c r="AM116" t="inlineStr">
        <is>
          <t>2026-09-04 10:00</t>
        </is>
      </c>
      <c r="AN116" t="inlineStr">
        <is>
          <t>高璇</t>
        </is>
      </c>
      <c r="AO116" t="inlineStr">
        <is>
          <t>2026-09-04</t>
        </is>
      </c>
      <c r="AP116" t="inlineStr">
        <is>
          <t>2026-09-03|dramaclips0364|SD-000028</t>
        </is>
      </c>
      <c r="AQ116" t="inlineStr">
        <is>
          <t>0</t>
        </is>
      </c>
      <c r="AR116" t="inlineStr">
        <is>
          <t>dramaclips0364｜The Silver Serpent's Bride｜3条｜已回填</t>
        </is>
      </c>
    </row>
    <row r="117" ht="25.5" customHeight="1">
      <c r="A117" t="inlineStr">
        <is>
          <t>SR-000118</t>
        </is>
      </c>
      <c r="B117" s="3">
        <v>46269</v>
      </c>
      <c r="C117"/>
      <c r="D117" t="inlineStr">
        <is>
          <t>7681160478495640863</t>
        </is>
      </c>
      <c r="E117"/>
      <c r="F117" t="inlineStr">
        <is>
          <t>manual_url</t>
        </is>
      </c>
      <c r="G117">
        <v>1</v>
      </c>
      <c r="H117" s="3">
        <v>46299.072071759256</v>
      </c>
      <c r="I117"/>
      <c r="J117" t="inlineStr">
        <is>
          <t>active</t>
        </is>
      </c>
      <c r="K117" t="inlineStr">
        <is>
          <t>jolienqaq</t>
        </is>
      </c>
      <c r="L117" t="inlineStr">
        <is>
          <t xml:space="preserve">Part 5 | Private Tutoring  🌟Full Episode link in bio  ❤️‍🔥Or search 4122605 in “Reelshort” #bl #bldramas #lgbtq #shortdrama </t>
        </is>
      </c>
      <c r="M117" t="inlineStr">
        <is>
          <t>SD-000020</t>
        </is>
      </c>
      <c r="N117" t="inlineStr">
        <is>
          <t>7681160478495640863</t>
        </is>
      </c>
      <c r="O117" t="inlineStr">
        <is>
          <t>jolienqaq</t>
        </is>
      </c>
      <c r="P117" t="inlineStr">
        <is>
          <t>https://www.tiktok.com/@jolienqaq</t>
        </is>
      </c>
      <c r="Q117" t="inlineStr">
        <is>
          <t>SD-000020</t>
        </is>
      </c>
      <c r="R117" t="inlineStr">
        <is>
          <t>private tutoring</t>
        </is>
      </c>
      <c r="S117" t="inlineStr">
        <is>
          <t>爱情,lgbtq</t>
        </is>
      </c>
      <c r="T117" s="2" t="str">
        <f>=HYPERLINK("https://www.tiktok.com/@jolienqaq/photo/7681160478495640863", "https://www.tiktok.com/@jolienqaq/photo/7681160478495640863")</f>
        <v>https://www.tiktok.com/@jolienqaq/photo/7681160478495640863</v>
      </c>
      <c r="U117" t="inlineStr">
        <is>
          <t>已回填</t>
        </is>
      </c>
      <c r="V117" t="inlineStr">
        <is>
          <t>6820</t>
        </is>
      </c>
      <c r="W117" t="inlineStr">
        <is>
          <t>48</t>
        </is>
      </c>
      <c r="X117" t="inlineStr">
        <is>
          <t>31</t>
        </is>
      </c>
      <c r="Y117" t="inlineStr">
        <is>
          <t>3</t>
        </is>
      </c>
      <c r="Z117" t="inlineStr">
        <is>
          <t>2</t>
        </is>
      </c>
      <c r="AA117" t="inlineStr">
        <is>
          <t>2026-10-04</t>
        </is>
      </c>
      <c r="AB117"/>
      <c r="AC117"/>
      <c r="AD117"/>
      <c r="AE117"/>
      <c r="AF117"/>
      <c r="AG117" s="3"/>
      <c r="AH117"/>
      <c r="AI117"/>
      <c r="AJ117"/>
      <c r="AK117"/>
      <c r="AL117" s="3"/>
      <c r="AM117" t="inlineStr">
        <is>
          <t>2026-09-04 03:00</t>
        </is>
      </c>
      <c r="AN117" t="inlineStr">
        <is>
          <t>彭满</t>
        </is>
      </c>
      <c r="AO117" t="inlineStr">
        <is>
          <t>2026-09-04</t>
        </is>
      </c>
      <c r="AP117" t="inlineStr">
        <is>
          <t>2026-09-04|jolienqaq|SD-000020</t>
        </is>
      </c>
      <c r="AQ117" t="inlineStr">
        <is>
          <t>1</t>
        </is>
      </c>
      <c r="AR117" t="inlineStr">
        <is>
          <t>jolienqaq｜private tutoring｜2条｜已回填</t>
        </is>
      </c>
    </row>
    <row r="118" ht="25.5" customHeight="1">
      <c r="A118" t="inlineStr">
        <is>
          <t>SR-000119</t>
        </is>
      </c>
      <c r="B118" s="3">
        <v>46269</v>
      </c>
      <c r="C118"/>
      <c r="D118" t="inlineStr">
        <is>
          <t>7681526675904974111</t>
        </is>
      </c>
      <c r="E118"/>
      <c r="F118" t="inlineStr">
        <is>
          <t>manual_url</t>
        </is>
      </c>
      <c r="G118">
        <v>1</v>
      </c>
      <c r="H118" s="3">
        <v>46299.07225694445</v>
      </c>
      <c r="I118"/>
      <c r="J118" t="inlineStr">
        <is>
          <t>active</t>
        </is>
      </c>
      <c r="K118" t="inlineStr">
        <is>
          <t>jolienqaq</t>
        </is>
      </c>
      <c r="L118" t="inlineStr">
        <is>
          <t xml:space="preserve">#bldrama #bl #aibldrama  🩷Full Episode link in bio  </t>
        </is>
      </c>
      <c r="M118" t="inlineStr">
        <is>
          <t>SD-000037</t>
        </is>
      </c>
      <c r="N118" t="inlineStr">
        <is>
          <t>7681526675904974111</t>
        </is>
      </c>
      <c r="O118" t="inlineStr">
        <is>
          <t>jolienqaq</t>
        </is>
      </c>
      <c r="P118" t="inlineStr">
        <is>
          <t>https://www.tiktok.com/@jolienqaq</t>
        </is>
      </c>
      <c r="Q118" t="inlineStr">
        <is>
          <t>SD-000037</t>
        </is>
      </c>
      <c r="R118" t="inlineStr">
        <is>
          <t>romance lessons with my quarterback</t>
        </is>
      </c>
      <c r="S118" t="inlineStr">
        <is>
          <t>爱情,校园</t>
        </is>
      </c>
      <c r="T118" s="2" t="str">
        <f>=HYPERLINK("https://www.tiktok.com/@jolienqaq/photo/7681526675904974111", "https://www.tiktok.com/@jolienqaq/photo/7681526675904974111")</f>
        <v>https://www.tiktok.com/@jolienqaq/photo/7681526675904974111</v>
      </c>
      <c r="U118" t="inlineStr">
        <is>
          <t>已回填</t>
        </is>
      </c>
      <c r="V118" t="inlineStr">
        <is>
          <t>1732</t>
        </is>
      </c>
      <c r="W118" t="inlineStr">
        <is>
          <t>36</t>
        </is>
      </c>
      <c r="X118" t="inlineStr">
        <is>
          <t>16</t>
        </is>
      </c>
      <c r="Y118" t="inlineStr">
        <is>
          <t>1</t>
        </is>
      </c>
      <c r="Z118" t="inlineStr">
        <is>
          <t>0</t>
        </is>
      </c>
      <c r="AA118" t="inlineStr">
        <is>
          <t>2026-10-04</t>
        </is>
      </c>
      <c r="AB118"/>
      <c r="AC118"/>
      <c r="AD118"/>
      <c r="AE118"/>
      <c r="AF118"/>
      <c r="AG118" s="3"/>
      <c r="AH118"/>
      <c r="AI118"/>
      <c r="AJ118"/>
      <c r="AK118"/>
      <c r="AL118" s="3"/>
      <c r="AM118" t="inlineStr">
        <is>
          <t>2026-09-04 12:07</t>
        </is>
      </c>
      <c r="AN118" t="inlineStr">
        <is>
          <t>彭满</t>
        </is>
      </c>
      <c r="AO118" t="inlineStr">
        <is>
          <t>2026-09-04</t>
        </is>
      </c>
      <c r="AP118" t="inlineStr">
        <is>
          <t>2026-09-04|jolienqaq|SD-000037</t>
        </is>
      </c>
      <c r="AQ118" t="inlineStr">
        <is>
          <t>1</t>
        </is>
      </c>
      <c r="AR118" t="inlineStr">
        <is>
          <t>jolienqaq｜romance lessons with my quarterback｜3条｜已回填</t>
        </is>
      </c>
    </row>
    <row r="119" ht="25.5" customHeight="1">
      <c r="A119" t="inlineStr">
        <is>
          <t>SR-000120</t>
        </is>
      </c>
      <c r="B119" s="3">
        <v>46269</v>
      </c>
      <c r="C119"/>
      <c r="D119" t="inlineStr">
        <is>
          <t>7681549608543194399</t>
        </is>
      </c>
      <c r="E119"/>
      <c r="F119" t="inlineStr">
        <is>
          <t>manual_url</t>
        </is>
      </c>
      <c r="G119">
        <v>1</v>
      </c>
      <c r="H119" s="3">
        <v>46300.77668981482</v>
      </c>
      <c r="I119"/>
      <c r="J119" t="inlineStr">
        <is>
          <t>active</t>
        </is>
      </c>
      <c r="K119" t="inlineStr">
        <is>
          <t>jolienqaq</t>
        </is>
      </c>
      <c r="L119" t="inlineStr">
        <is>
          <t xml:space="preserve">#bl #bldrama #lgbtq #shortdram  Full episode link in bio❣️ Or search [4119592] in Reelshort! </t>
        </is>
      </c>
      <c r="M119" t="inlineStr">
        <is>
          <t>SD-000037</t>
        </is>
      </c>
      <c r="N119" t="inlineStr">
        <is>
          <t>7681549608543194399</t>
        </is>
      </c>
      <c r="O119" t="inlineStr">
        <is>
          <t>jolienqaq</t>
        </is>
      </c>
      <c r="P119" t="inlineStr">
        <is>
          <t>https://www.tiktok.com/@jolienqaq</t>
        </is>
      </c>
      <c r="Q119" t="inlineStr">
        <is>
          <t>SD-000037</t>
        </is>
      </c>
      <c r="R119" t="inlineStr">
        <is>
          <t>romance lessons with my quarterback</t>
        </is>
      </c>
      <c r="S119" t="inlineStr">
        <is>
          <t>爱情,校园</t>
        </is>
      </c>
      <c r="T119" s="2" t="str">
        <f>=HYPERLINK("https://www.tiktok.com/@jolienqaq/video/7681549608543194399", "https://www.tiktok.com/@jolienqaq/video/7681549608543194399")</f>
        <v>https://www.tiktok.com/@jolienqaq/video/7681549608543194399</v>
      </c>
      <c r="U119" t="inlineStr">
        <is>
          <t>已回填</t>
        </is>
      </c>
      <c r="V119" t="inlineStr">
        <is>
          <t>1219</t>
        </is>
      </c>
      <c r="W119" t="inlineStr">
        <is>
          <t>21</t>
        </is>
      </c>
      <c r="X119" t="inlineStr">
        <is>
          <t>11</t>
        </is>
      </c>
      <c r="Y119" t="inlineStr">
        <is>
          <t>1</t>
        </is>
      </c>
      <c r="Z119" t="inlineStr">
        <is>
          <t>0</t>
        </is>
      </c>
      <c r="AA119" t="inlineStr">
        <is>
          <t>2026-10-05</t>
        </is>
      </c>
      <c r="AB119"/>
      <c r="AC119"/>
      <c r="AD119"/>
      <c r="AE119"/>
      <c r="AF119"/>
      <c r="AG119" s="3"/>
      <c r="AH119"/>
      <c r="AI119"/>
      <c r="AJ119"/>
      <c r="AK119"/>
      <c r="AL119" s="3"/>
      <c r="AM119" t="inlineStr">
        <is>
          <t>2026-09-05 20:00</t>
        </is>
      </c>
      <c r="AN119" t="inlineStr">
        <is>
          <t>彭满</t>
        </is>
      </c>
      <c r="AO119" t="inlineStr">
        <is>
          <t>2026-09-05</t>
        </is>
      </c>
      <c r="AP119" t="inlineStr">
        <is>
          <t>2026-09-04|jolienqaq|SD-000037</t>
        </is>
      </c>
      <c r="AQ119" t="inlineStr">
        <is>
          <t>0</t>
        </is>
      </c>
      <c r="AR119" t="inlineStr">
        <is>
          <t>jolienqaq｜romance lessons with my quarterback｜3条｜已回填</t>
        </is>
      </c>
    </row>
    <row r="120" ht="25.5" customHeight="1">
      <c r="A120" t="inlineStr">
        <is>
          <t>SR-000121</t>
        </is>
      </c>
      <c r="B120" s="3">
        <v>46269</v>
      </c>
      <c r="C120"/>
      <c r="D120" t="inlineStr">
        <is>
          <t>7681541290361670942</t>
        </is>
      </c>
      <c r="E120"/>
      <c r="F120" t="inlineStr">
        <is>
          <t>manual_url</t>
        </is>
      </c>
      <c r="G120">
        <v>1</v>
      </c>
      <c r="H120" s="3">
        <v>46300.08672453704</v>
      </c>
      <c r="I120"/>
      <c r="J120" t="inlineStr">
        <is>
          <t>active</t>
        </is>
      </c>
      <c r="K120" t="inlineStr">
        <is>
          <t>jolienqaq</t>
        </is>
      </c>
      <c r="L120" t="inlineStr">
        <is>
          <t xml:space="preserve">#bl #bldrama #lgbtq #shortdram  Full episode link in bio❣️ Or search [4119592] in Reelshort! </t>
        </is>
      </c>
      <c r="M120" t="inlineStr">
        <is>
          <t>SD-000037</t>
        </is>
      </c>
      <c r="N120" t="inlineStr">
        <is>
          <t>7681541290361670942</t>
        </is>
      </c>
      <c r="O120" t="inlineStr">
        <is>
          <t>jolienqaq</t>
        </is>
      </c>
      <c r="P120" t="inlineStr">
        <is>
          <t>https://www.tiktok.com/@jolienqaq</t>
        </is>
      </c>
      <c r="Q120" t="inlineStr">
        <is>
          <t>SD-000037</t>
        </is>
      </c>
      <c r="R120" t="inlineStr">
        <is>
          <t>romance lessons with my quarterback</t>
        </is>
      </c>
      <c r="S120" t="inlineStr">
        <is>
          <t>爱情,校园</t>
        </is>
      </c>
      <c r="T120" s="2" t="str">
        <f>=HYPERLINK("https://www.tiktok.com/@jolienqaq/video/7681541290361670942", "https://www.tiktok.com/@jolienqaq/video/7681541290361670942")</f>
        <v>https://www.tiktok.com/@jolienqaq/video/7681541290361670942</v>
      </c>
      <c r="U120" t="inlineStr">
        <is>
          <t>已回填</t>
        </is>
      </c>
      <c r="V120" t="inlineStr">
        <is>
          <t>8260</t>
        </is>
      </c>
      <c r="W120" t="inlineStr">
        <is>
          <t>89</t>
        </is>
      </c>
      <c r="X120" t="inlineStr">
        <is>
          <t>40</t>
        </is>
      </c>
      <c r="Y120" t="inlineStr">
        <is>
          <t>1</t>
        </is>
      </c>
      <c r="Z120" t="inlineStr">
        <is>
          <t>1</t>
        </is>
      </c>
      <c r="AA120" t="inlineStr">
        <is>
          <t>2026-10-05</t>
        </is>
      </c>
      <c r="AB120"/>
      <c r="AC120"/>
      <c r="AD120"/>
      <c r="AE120"/>
      <c r="AF120"/>
      <c r="AG120" s="3"/>
      <c r="AH120"/>
      <c r="AI120"/>
      <c r="AJ120"/>
      <c r="AK120"/>
      <c r="AL120" s="3"/>
      <c r="AM120" t="inlineStr">
        <is>
          <t>2026-09-05 06:00</t>
        </is>
      </c>
      <c r="AN120" t="inlineStr">
        <is>
          <t>彭满</t>
        </is>
      </c>
      <c r="AO120" t="inlineStr">
        <is>
          <t>2026-09-05</t>
        </is>
      </c>
      <c r="AP120" t="inlineStr">
        <is>
          <t>2026-09-04|jolienqaq|SD-000037</t>
        </is>
      </c>
      <c r="AQ120" t="inlineStr">
        <is>
          <t>0</t>
        </is>
      </c>
      <c r="AR120" t="inlineStr">
        <is>
          <t>jolienqaq｜romance lessons with my quarterback｜3条｜已回填</t>
        </is>
      </c>
    </row>
    <row r="121" ht="25.5" customHeight="1">
      <c r="A121" t="inlineStr">
        <is>
          <t>SR-000122</t>
        </is>
      </c>
      <c r="B121" s="3">
        <v>46269</v>
      </c>
      <c r="C121"/>
      <c r="D121" t="inlineStr">
        <is>
          <t>7681243017008712990</t>
        </is>
      </c>
      <c r="E121"/>
      <c r="F121" t="inlineStr">
        <is>
          <t>manual_url</t>
        </is>
      </c>
      <c r="G121">
        <v>1</v>
      </c>
      <c r="H121" s="3">
        <v>46299.751296296294</v>
      </c>
      <c r="I121"/>
      <c r="J121" t="inlineStr">
        <is>
          <t>active</t>
        </is>
      </c>
      <c r="K121" t="inlineStr">
        <is>
          <t>shirley5278789</t>
        </is>
      </c>
      <c r="L121" t="inlineStr">
        <is>
          <t>Тя мислеше, че преглежда обикновен пациент. Но той се оказа най-страховитият мафиотски бос в Сицилия — и дойде с предложение за нейните „перфектни гени“. 😳 🌟 Продължете историята тук 👉🏻 Гледайте целия сериал в „ReelShort“ 🔍 Потърсете „4119376“ ✨ #Драма #КраткаДрама #МафиотскиБос #ОпаснаЛюбов #ReelShort</t>
        </is>
      </c>
      <c r="M121" t="inlineStr">
        <is>
          <t>SD-000042</t>
        </is>
      </c>
      <c r="N121" t="inlineStr">
        <is>
          <t>7681243017008712990</t>
        </is>
      </c>
      <c r="O121" t="inlineStr">
        <is>
          <t>shirley5278789</t>
        </is>
      </c>
      <c r="P121" t="inlineStr">
        <is>
          <t>https://www.tiktok.com/@shirley5278789</t>
        </is>
      </c>
      <c r="Q121" t="inlineStr">
        <is>
          <t>SD-000042</t>
        </is>
      </c>
      <c r="R121" t="inlineStr">
        <is>
          <t>Шефът на мафията иска перфектните ѝ гени</t>
        </is>
      </c>
      <c r="S121" t="inlineStr">
        <is>
          <t>爱情,扮猪吃虎</t>
        </is>
      </c>
      <c r="T121" s="2" t="str">
        <f>=HYPERLINK("https://www.tiktok.com/@shirley5278789/video/7681243017008712990", "https://www.tiktok.com/@shirley5278789/video/7681243017008712990")</f>
        <v>https://www.tiktok.com/@shirley5278789/video/7681243017008712990</v>
      </c>
      <c r="U121" t="inlineStr">
        <is>
          <t>已回填</t>
        </is>
      </c>
      <c r="V121" t="inlineStr">
        <is>
          <t>746</t>
        </is>
      </c>
      <c r="W121" t="inlineStr">
        <is>
          <t>6</t>
        </is>
      </c>
      <c r="X121" t="inlineStr">
        <is>
          <t>2</t>
        </is>
      </c>
      <c r="Y121" t="inlineStr">
        <is>
          <t>0</t>
        </is>
      </c>
      <c r="Z121" t="inlineStr">
        <is>
          <t>0</t>
        </is>
      </c>
      <c r="AA121" t="inlineStr">
        <is>
          <t>2026-10-04</t>
        </is>
      </c>
      <c r="AB121"/>
      <c r="AC121"/>
      <c r="AD121"/>
      <c r="AE121"/>
      <c r="AF121"/>
      <c r="AG121" s="3"/>
      <c r="AH121"/>
      <c r="AI121"/>
      <c r="AJ121"/>
      <c r="AK121"/>
      <c r="AL121" s="3"/>
      <c r="AM121" t="inlineStr">
        <is>
          <t>2026-09-04 19:30</t>
        </is>
      </c>
      <c r="AN121" t="inlineStr">
        <is>
          <t>高璇</t>
        </is>
      </c>
      <c r="AO121" t="inlineStr">
        <is>
          <t>2026-09-04</t>
        </is>
      </c>
      <c r="AP121" t="inlineStr">
        <is>
          <t>2026-09-04|shirley5278789|SD-000042</t>
        </is>
      </c>
      <c r="AQ121" t="inlineStr">
        <is>
          <t>1</t>
        </is>
      </c>
      <c r="AR121" t="inlineStr">
        <is>
          <t>shirley5278789｜Шефът на мафията иска перфектните ѝ гени｜3条｜已回填</t>
        </is>
      </c>
    </row>
    <row r="122" ht="25.5" customHeight="1">
      <c r="A122" t="inlineStr">
        <is>
          <t>SR-000123</t>
        </is>
      </c>
      <c r="B122" s="3">
        <v>46269</v>
      </c>
      <c r="C122"/>
      <c r="D122" t="inlineStr">
        <is>
          <t>7681243031562980639</t>
        </is>
      </c>
      <c r="E122"/>
      <c r="F122" t="inlineStr">
        <is>
          <t>manual_url</t>
        </is>
      </c>
      <c r="G122">
        <v>1</v>
      </c>
      <c r="H122" s="3">
        <v>46300.086909722224</v>
      </c>
      <c r="I122"/>
      <c r="J122" t="inlineStr">
        <is>
          <t>active</t>
        </is>
      </c>
      <c r="K122" t="inlineStr">
        <is>
          <t>shirley5278789</t>
        </is>
      </c>
      <c r="L122" t="inlineStr">
        <is>
          <t>Когато мафиотският бос срещна годеника ѝ, той постави ужасяващ ултиматум: тя има само три дни да го напусне — иначе любимият ѝ ще плати цената. 🔥 🌟 Продължете историята тук 👉🏻 Гледайте целия сериал в „ReelShort“ 🔍 Потърсете „4119376“ ✨ #Драма #КраткаДрама #Ултиматум #МафиотскаЛюбов #ReelShort</t>
        </is>
      </c>
      <c r="M122" t="inlineStr">
        <is>
          <t>SD-000042</t>
        </is>
      </c>
      <c r="N122" t="inlineStr">
        <is>
          <t>7681243031562980639</t>
        </is>
      </c>
      <c r="O122" t="inlineStr">
        <is>
          <t>shirley5278789</t>
        </is>
      </c>
      <c r="P122" t="inlineStr">
        <is>
          <t>https://www.tiktok.com/@shirley5278789</t>
        </is>
      </c>
      <c r="Q122" t="inlineStr">
        <is>
          <t>SD-000042</t>
        </is>
      </c>
      <c r="R122" t="inlineStr">
        <is>
          <t>Шефът на мафията иска перфектните ѝ гени</t>
        </is>
      </c>
      <c r="S122" t="inlineStr">
        <is>
          <t>爱情,扮猪吃虎</t>
        </is>
      </c>
      <c r="T122" s="2" t="str">
        <f>=HYPERLINK("https://www.tiktok.com/@shirley5278789/video/7681243031562980639", "https://www.tiktok.com/@shirley5278789/video/7681243031562980639")</f>
        <v>https://www.tiktok.com/@shirley5278789/video/7681243031562980639</v>
      </c>
      <c r="U122" t="inlineStr">
        <is>
          <t>已回填</t>
        </is>
      </c>
      <c r="V122" t="inlineStr">
        <is>
          <t>1290</t>
        </is>
      </c>
      <c r="W122" t="inlineStr">
        <is>
          <t>3</t>
        </is>
      </c>
      <c r="X122" t="inlineStr">
        <is>
          <t>1</t>
        </is>
      </c>
      <c r="Y122" t="inlineStr">
        <is>
          <t>0</t>
        </is>
      </c>
      <c r="Z122" t="inlineStr">
        <is>
          <t>0</t>
        </is>
      </c>
      <c r="AA122" t="inlineStr">
        <is>
          <t>2026-10-05</t>
        </is>
      </c>
      <c r="AB122"/>
      <c r="AC122"/>
      <c r="AD122"/>
      <c r="AE122"/>
      <c r="AF122"/>
      <c r="AG122" s="3"/>
      <c r="AH122"/>
      <c r="AI122"/>
      <c r="AJ122"/>
      <c r="AK122"/>
      <c r="AL122" s="3"/>
      <c r="AM122" t="inlineStr">
        <is>
          <t>2026-09-05 03:30</t>
        </is>
      </c>
      <c r="AN122" t="inlineStr">
        <is>
          <t>高璇</t>
        </is>
      </c>
      <c r="AO122" t="inlineStr">
        <is>
          <t>2026-09-05</t>
        </is>
      </c>
      <c r="AP122" t="inlineStr">
        <is>
          <t>2026-09-04|shirley5278789|SD-000042</t>
        </is>
      </c>
      <c r="AQ122" t="inlineStr">
        <is>
          <t>0</t>
        </is>
      </c>
      <c r="AR122" t="inlineStr">
        <is>
          <t>shirley5278789｜Шефът на мафията иска перфектните ѝ гени｜3条｜已回填</t>
        </is>
      </c>
    </row>
    <row r="123" ht="25.5" customHeight="1">
      <c r="A123" t="inlineStr">
        <is>
          <t>SR-000124</t>
        </is>
      </c>
      <c r="B123" s="3">
        <v>46269</v>
      </c>
      <c r="C123"/>
      <c r="D123" t="inlineStr">
        <is>
          <t>7681243330402880798</t>
        </is>
      </c>
      <c r="E123"/>
      <c r="F123" t="inlineStr">
        <is>
          <t>manual_url</t>
        </is>
      </c>
      <c r="G123">
        <v>1</v>
      </c>
      <c r="H123" s="3">
        <v>46300.08710648148</v>
      </c>
      <c r="I123"/>
      <c r="J123" t="inlineStr">
        <is>
          <t>active</t>
        </is>
      </c>
      <c r="K123" t="inlineStr">
        <is>
          <t>shirley5278789</t>
        </is>
      </c>
      <c r="L123" t="inlineStr">
        <is>
          <t>Тя го мразеше заради всичко, което представлява. Но когато куршум го повали пред очите ѝ, лекарят в нея отказа да го остави да умре. ❤️‍🔥 🌟 Продължете историята тук 👉🏻 Гледайте целия сериал в „ReelShort“ 🔍 Потърсете „4119376“ ✨ #Драма #КраткаДрама #ВраговеДоЛюбовници #МафиотскаРомантика #ReelShort</t>
        </is>
      </c>
      <c r="M123" t="inlineStr">
        <is>
          <t>SD-000042</t>
        </is>
      </c>
      <c r="N123" t="inlineStr">
        <is>
          <t>7681243330402880798</t>
        </is>
      </c>
      <c r="O123" t="inlineStr">
        <is>
          <t>shirley5278789</t>
        </is>
      </c>
      <c r="P123" t="inlineStr">
        <is>
          <t>https://www.tiktok.com/@shirley5278789</t>
        </is>
      </c>
      <c r="Q123" t="inlineStr">
        <is>
          <t>SD-000042</t>
        </is>
      </c>
      <c r="R123" t="inlineStr">
        <is>
          <t>Шефът на мафията иска перфектните ѝ гени</t>
        </is>
      </c>
      <c r="S123" t="inlineStr">
        <is>
          <t>爱情,扮猪吃虎</t>
        </is>
      </c>
      <c r="T123" s="2" t="str">
        <f>=HYPERLINK("https://www.tiktok.com/@shirley5278789/video/7681243330402880798", "https://www.tiktok.com/@shirley5278789/video/7681243330402880798")</f>
        <v>https://www.tiktok.com/@shirley5278789/video/7681243330402880798</v>
      </c>
      <c r="U123" t="inlineStr">
        <is>
          <t>已回填</t>
        </is>
      </c>
      <c r="V123" t="inlineStr">
        <is>
          <t>768</t>
        </is>
      </c>
      <c r="W123" t="inlineStr">
        <is>
          <t>8</t>
        </is>
      </c>
      <c r="X123" t="inlineStr">
        <is>
          <t>3</t>
        </is>
      </c>
      <c r="Y123" t="inlineStr">
        <is>
          <t>0</t>
        </is>
      </c>
      <c r="Z123" t="inlineStr">
        <is>
          <t>1</t>
        </is>
      </c>
      <c r="AA123" t="inlineStr">
        <is>
          <t>2026-10-05</t>
        </is>
      </c>
      <c r="AB123"/>
      <c r="AC123"/>
      <c r="AD123"/>
      <c r="AE123"/>
      <c r="AF123"/>
      <c r="AG123" s="3"/>
      <c r="AH123"/>
      <c r="AI123"/>
      <c r="AJ123"/>
      <c r="AK123"/>
      <c r="AL123" s="3"/>
      <c r="AM123" t="inlineStr">
        <is>
          <t>2026-09-05 07:00</t>
        </is>
      </c>
      <c r="AN123" t="inlineStr">
        <is>
          <t>高璇</t>
        </is>
      </c>
      <c r="AO123" t="inlineStr">
        <is>
          <t>2026-09-05</t>
        </is>
      </c>
      <c r="AP123" t="inlineStr">
        <is>
          <t>2026-09-04|shirley5278789|SD-000042</t>
        </is>
      </c>
      <c r="AQ123" t="inlineStr">
        <is>
          <t>0</t>
        </is>
      </c>
      <c r="AR123" t="inlineStr">
        <is>
          <t>shirley5278789｜Шефът на мафията иска перфектните ѝ гени｜3条｜已回填</t>
        </is>
      </c>
    </row>
    <row r="124" ht="25.5" customHeight="1">
      <c r="A124" t="inlineStr">
        <is>
          <t>SR-000125</t>
        </is>
      </c>
      <c r="B124" s="3">
        <v>46269</v>
      </c>
      <c r="C124"/>
      <c r="D124" t="inlineStr">
        <is>
          <t>7680866220177902862</t>
        </is>
      </c>
      <c r="E124"/>
      <c r="F124" t="inlineStr">
        <is>
          <t>manual_url</t>
        </is>
      </c>
      <c r="G124">
        <v>1</v>
      </c>
      <c r="H124" s="3">
        <v>46299.751851851855</v>
      </c>
      <c r="I124"/>
      <c r="J124" t="inlineStr">
        <is>
          <t>active</t>
        </is>
      </c>
      <c r="K124" t="inlineStr">
        <is>
          <t>dramaclips0364</t>
        </is>
      </c>
      <c r="L124" t="inlineStr">
        <is>
          <t xml:space="preserve">She came to be his daughter’s nanny—but one act of courage changed everything. 🐺🔥    🌟 Continue the story here    👉🏻 Find the full series on “ReelShort”    🔍 Look up “4122520” ✨ #Drama #ShortDrama #WerewolfRomance #ForbiddenLove </t>
        </is>
      </c>
      <c r="M124" t="inlineStr">
        <is>
          <t>SD-000029</t>
        </is>
      </c>
      <c r="N124" t="inlineStr">
        <is>
          <t>7680866220177902862</t>
        </is>
      </c>
      <c r="O124" t="inlineStr">
        <is>
          <t>dramaclips0364</t>
        </is>
      </c>
      <c r="P124" t="inlineStr">
        <is>
          <t>https://www.tiktok.com/@dramaclips0364</t>
        </is>
      </c>
      <c r="Q124" t="inlineStr">
        <is>
          <t>SD-000029</t>
        </is>
      </c>
      <c r="R124" t="inlineStr">
        <is>
          <t>The Alpha and His Nanny Luna</t>
        </is>
      </c>
      <c r="S124" t="inlineStr">
        <is>
          <t>爱情,狼人,萌宝</t>
        </is>
      </c>
      <c r="T124" s="2" t="str">
        <f>=HYPERLINK("https://www.tiktok.com/@dramaclips0364/video/7680866220177902862", "https://www.tiktok.com/@dramaclips0364/video/7680866220177902862")</f>
        <v>https://www.tiktok.com/@dramaclips0364/video/7680866220177902862</v>
      </c>
      <c r="U124" t="inlineStr">
        <is>
          <t>已回填</t>
        </is>
      </c>
      <c r="V124" t="inlineStr">
        <is>
          <t>15800</t>
        </is>
      </c>
      <c r="W124" t="inlineStr">
        <is>
          <t>53</t>
        </is>
      </c>
      <c r="X124" t="inlineStr">
        <is>
          <t>18</t>
        </is>
      </c>
      <c r="Y124" t="inlineStr">
        <is>
          <t>0</t>
        </is>
      </c>
      <c r="Z124" t="inlineStr">
        <is>
          <t>2</t>
        </is>
      </c>
      <c r="AA124" t="inlineStr">
        <is>
          <t>2026-10-04</t>
        </is>
      </c>
      <c r="AB124"/>
      <c r="AC124"/>
      <c r="AD124"/>
      <c r="AE124"/>
      <c r="AF124"/>
      <c r="AG124" s="3"/>
      <c r="AH124"/>
      <c r="AI124"/>
      <c r="AJ124"/>
      <c r="AK124"/>
      <c r="AL124" s="3"/>
      <c r="AM124" t="inlineStr">
        <is>
          <t>2026-09-04 23:00</t>
        </is>
      </c>
      <c r="AN124" t="inlineStr">
        <is>
          <t>高璇</t>
        </is>
      </c>
      <c r="AO124" t="inlineStr">
        <is>
          <t>2026-09-04</t>
        </is>
      </c>
      <c r="AP124" t="inlineStr">
        <is>
          <t>2026-09-04|dramaclips0364|SD-000029</t>
        </is>
      </c>
      <c r="AQ124" t="inlineStr">
        <is>
          <t>1</t>
        </is>
      </c>
      <c r="AR124" t="inlineStr">
        <is>
          <t>dramaclips0364｜The Alpha and His Nanny Luna｜3条｜已回填</t>
        </is>
      </c>
    </row>
    <row r="125" ht="25.5" customHeight="1">
      <c r="A125" t="inlineStr">
        <is>
          <t>SR-000126</t>
        </is>
      </c>
      <c r="B125" s="3">
        <v>46269</v>
      </c>
      <c r="C125"/>
      <c r="D125" t="inlineStr">
        <is>
          <t>7680866508066589965</t>
        </is>
      </c>
      <c r="E125"/>
      <c r="F125" t="inlineStr">
        <is>
          <t>manual_url</t>
        </is>
      </c>
      <c r="G125">
        <v>1</v>
      </c>
      <c r="H125" s="3">
        <v>46300.08730324074</v>
      </c>
      <c r="I125"/>
      <c r="J125" t="inlineStr">
        <is>
          <t>active</t>
        </is>
      </c>
      <c r="K125" t="inlineStr">
        <is>
          <t>dramaclips0364</t>
        </is>
      </c>
      <c r="L125" t="inlineStr">
        <is>
          <t>She risked her life protecting his daughter… and awakened the Alpha’s protective side. 😳🐺    🌟 Continue the story here    👉🏻 Find the full series on “ReelShort”    🔍 Look up “4122520” ✨ #Drama #ShortDrama #AlphaRomance #ProtectiveHero #ReelShort</t>
        </is>
      </c>
      <c r="M125" t="inlineStr">
        <is>
          <t>SD-000029</t>
        </is>
      </c>
      <c r="N125" t="inlineStr">
        <is>
          <t>7680866508066589965</t>
        </is>
      </c>
      <c r="O125" t="inlineStr">
        <is>
          <t>dramaclips0364</t>
        </is>
      </c>
      <c r="P125" t="inlineStr">
        <is>
          <t>https://www.tiktok.com/@dramaclips0364</t>
        </is>
      </c>
      <c r="Q125" t="inlineStr">
        <is>
          <t>SD-000029</t>
        </is>
      </c>
      <c r="R125" t="inlineStr">
        <is>
          <t>The Alpha and His Nanny Luna</t>
        </is>
      </c>
      <c r="S125" t="inlineStr">
        <is>
          <t>爱情,狼人,萌宝</t>
        </is>
      </c>
      <c r="T125" s="2" t="str">
        <f>=HYPERLINK("https://www.tiktok.com/@dramaclips0364/video/7680866508066589965", "https://www.tiktok.com/@dramaclips0364/video/7680866508066589965")</f>
        <v>https://www.tiktok.com/@dramaclips0364/video/7680866508066589965</v>
      </c>
      <c r="U125" t="inlineStr">
        <is>
          <t>已回填</t>
        </is>
      </c>
      <c r="V125" t="inlineStr">
        <is>
          <t>39800</t>
        </is>
      </c>
      <c r="W125" t="inlineStr">
        <is>
          <t>106</t>
        </is>
      </c>
      <c r="X125" t="inlineStr">
        <is>
          <t>40</t>
        </is>
      </c>
      <c r="Y125" t="inlineStr">
        <is>
          <t>4</t>
        </is>
      </c>
      <c r="Z125" t="inlineStr">
        <is>
          <t>0</t>
        </is>
      </c>
      <c r="AA125" t="inlineStr">
        <is>
          <t>2026-10-05</t>
        </is>
      </c>
      <c r="AB125"/>
      <c r="AC125"/>
      <c r="AD125"/>
      <c r="AE125"/>
      <c r="AF125"/>
      <c r="AG125" s="3"/>
      <c r="AH125"/>
      <c r="AI125"/>
      <c r="AJ125"/>
      <c r="AK125"/>
      <c r="AL125" s="3"/>
      <c r="AM125" t="inlineStr">
        <is>
          <t>2026-09-05 03:00</t>
        </is>
      </c>
      <c r="AN125" t="inlineStr">
        <is>
          <t>高璇</t>
        </is>
      </c>
      <c r="AO125" t="inlineStr">
        <is>
          <t>2026-09-05</t>
        </is>
      </c>
      <c r="AP125" t="inlineStr">
        <is>
          <t>2026-09-04|dramaclips0364|SD-000029</t>
        </is>
      </c>
      <c r="AQ125" t="inlineStr">
        <is>
          <t>0</t>
        </is>
      </c>
      <c r="AR125" t="inlineStr">
        <is>
          <t>dramaclips0364｜The Alpha and His Nanny Luna｜3条｜已回填</t>
        </is>
      </c>
    </row>
    <row r="126" ht="25.5" customHeight="1">
      <c r="A126" t="inlineStr">
        <is>
          <t>SR-000127</t>
        </is>
      </c>
      <c r="B126" s="3">
        <v>46269</v>
      </c>
      <c r="C126"/>
      <c r="D126" t="inlineStr">
        <is>
          <t>7680866602249719053</t>
        </is>
      </c>
      <c r="E126"/>
      <c r="F126" t="inlineStr">
        <is>
          <t>manual_url</t>
        </is>
      </c>
      <c r="G126">
        <v>1</v>
      </c>
      <c r="H126" s="3">
        <v>46300.0875</v>
      </c>
      <c r="I126"/>
      <c r="J126" t="inlineStr">
        <is>
          <t>active</t>
        </is>
      </c>
      <c r="K126" t="inlineStr">
        <is>
          <t>dramaclips0364</t>
        </is>
      </c>
      <c r="L126" t="inlineStr">
        <is>
          <t>One hidden wound reveals the sacrifice she never wanted him to discover. 💔🔥    🌟 Continue the story here    👉🏻 Find the full series on “ReelShort”    🔍 Look up “4122520” ✨ #Drama #ShortDrama #WerewolfLove #RomanceDrama #ReelShort</t>
        </is>
      </c>
      <c r="M126" t="inlineStr">
        <is>
          <t>SD-000029</t>
        </is>
      </c>
      <c r="N126" t="inlineStr">
        <is>
          <t>7680866602249719053</t>
        </is>
      </c>
      <c r="O126" t="inlineStr">
        <is>
          <t>dramaclips0364</t>
        </is>
      </c>
      <c r="P126" t="inlineStr">
        <is>
          <t>https://www.tiktok.com/@dramaclips0364</t>
        </is>
      </c>
      <c r="Q126" t="inlineStr">
        <is>
          <t>SD-000029</t>
        </is>
      </c>
      <c r="R126" t="inlineStr">
        <is>
          <t>The Alpha and His Nanny Luna</t>
        </is>
      </c>
      <c r="S126" t="inlineStr">
        <is>
          <t>爱情,狼人,萌宝</t>
        </is>
      </c>
      <c r="T126" s="2" t="str">
        <f>=HYPERLINK("https://www.tiktok.com/@dramaclips0364/video/7680866602249719053", "https://www.tiktok.com/@dramaclips0364/video/7680866602249719053")</f>
        <v>https://www.tiktok.com/@dramaclips0364/video/7680866602249719053</v>
      </c>
      <c r="U126" t="inlineStr">
        <is>
          <t>已回填</t>
        </is>
      </c>
      <c r="V126" t="inlineStr">
        <is>
          <t>62100</t>
        </is>
      </c>
      <c r="W126" t="inlineStr">
        <is>
          <t>182</t>
        </is>
      </c>
      <c r="X126" t="inlineStr">
        <is>
          <t>75</t>
        </is>
      </c>
      <c r="Y126" t="inlineStr">
        <is>
          <t>5</t>
        </is>
      </c>
      <c r="Z126" t="inlineStr">
        <is>
          <t>2</t>
        </is>
      </c>
      <c r="AA126" t="inlineStr">
        <is>
          <t>2026-10-05</t>
        </is>
      </c>
      <c r="AB126"/>
      <c r="AC126"/>
      <c r="AD126"/>
      <c r="AE126"/>
      <c r="AF126"/>
      <c r="AG126" s="3"/>
      <c r="AH126"/>
      <c r="AI126"/>
      <c r="AJ126"/>
      <c r="AK126"/>
      <c r="AL126" s="3"/>
      <c r="AM126" t="inlineStr">
        <is>
          <t>2026-09-05 10:00</t>
        </is>
      </c>
      <c r="AN126" t="inlineStr">
        <is>
          <t>高璇</t>
        </is>
      </c>
      <c r="AO126" t="inlineStr">
        <is>
          <t>2026-09-05</t>
        </is>
      </c>
      <c r="AP126" t="inlineStr">
        <is>
          <t>2026-09-04|dramaclips0364|SD-000029</t>
        </is>
      </c>
      <c r="AQ126" t="inlineStr">
        <is>
          <t>0</t>
        </is>
      </c>
      <c r="AR126" t="inlineStr">
        <is>
          <t>dramaclips0364｜The Alpha and His Nanny Luna｜3条｜已回填</t>
        </is>
      </c>
    </row>
    <row r="127" ht="25.5" customHeight="1">
      <c r="A127" t="inlineStr">
        <is>
          <t>SR-000128</t>
        </is>
      </c>
      <c r="B127" s="3">
        <v>46269</v>
      </c>
      <c r="C127"/>
      <c r="D127" t="inlineStr">
        <is>
          <t>7681626571484056845</t>
        </is>
      </c>
      <c r="E127"/>
      <c r="F127" t="inlineStr">
        <is>
          <t>manual_url</t>
        </is>
      </c>
      <c r="G127">
        <v>1</v>
      </c>
      <c r="H127" s="3">
        <v>46299.75240740741</v>
      </c>
      <c r="I127"/>
      <c r="J127" t="inlineStr">
        <is>
          <t>active</t>
        </is>
      </c>
      <c r="K127" t="inlineStr">
        <is>
          <t>dramadetour0</t>
        </is>
      </c>
      <c r="L127" t="inlineStr">
        <is>
          <t>🌟 Continue the story here 👉🏻 📲 Download the "MoboReels" app, 🔍 search for "246HES", and watch the full series ✨!#246HES #MoboReels</t>
        </is>
      </c>
      <c r="M127" t="inlineStr">
        <is>
          <t>SD-000049</t>
        </is>
      </c>
      <c r="N127" t="inlineStr">
        <is>
          <t>7681626571484056845</t>
        </is>
      </c>
      <c r="O127" t="inlineStr">
        <is>
          <t>dramadetour0</t>
        </is>
      </c>
      <c r="P127" t="inlineStr">
        <is>
          <t>https://www.tiktok.com/@dramadetour0</t>
        </is>
      </c>
      <c r="Q127" t="inlineStr">
        <is>
          <t>SD-000049</t>
        </is>
      </c>
      <c r="R127" t="inlineStr">
        <is>
          <t>Doctor by Day, Mrs. Dixon by Night</t>
        </is>
      </c>
      <c r="S127" t="inlineStr">
        <is>
          <t>爱情,霸总</t>
        </is>
      </c>
      <c r="T127" s="2" t="str">
        <f>=HYPERLINK("https://www.tiktok.com/@dramadetour0/video/7681626571484056845", "https://www.tiktok.com/@dramadetour0/video/7681626571484056845")</f>
        <v>https://www.tiktok.com/@dramadetour0/video/7681626571484056845</v>
      </c>
      <c r="U127" t="inlineStr">
        <is>
          <t>已回填</t>
        </is>
      </c>
      <c r="V127" t="inlineStr">
        <is>
          <t>1300</t>
        </is>
      </c>
      <c r="W127" t="inlineStr">
        <is>
          <t>32</t>
        </is>
      </c>
      <c r="X127" t="inlineStr">
        <is>
          <t>8</t>
        </is>
      </c>
      <c r="Y127" t="inlineStr">
        <is>
          <t>1</t>
        </is>
      </c>
      <c r="Z127" t="inlineStr">
        <is>
          <t>0</t>
        </is>
      </c>
      <c r="AA127" t="inlineStr">
        <is>
          <t>2026-10-04</t>
        </is>
      </c>
      <c r="AB127"/>
      <c r="AC127"/>
      <c r="AD127"/>
      <c r="AE127"/>
      <c r="AF127"/>
      <c r="AG127" s="3"/>
      <c r="AH127"/>
      <c r="AI127"/>
      <c r="AJ127"/>
      <c r="AK127"/>
      <c r="AL127" s="3"/>
      <c r="AM127" t="inlineStr">
        <is>
          <t>2026-09-04 20:00</t>
        </is>
      </c>
      <c r="AN127" t="inlineStr">
        <is>
          <t>彭满</t>
        </is>
      </c>
      <c r="AO127" t="inlineStr">
        <is>
          <t>2026-09-04</t>
        </is>
      </c>
      <c r="AP127" t="inlineStr">
        <is>
          <t>2026-09-04|dramadetour0|SD-000049</t>
        </is>
      </c>
      <c r="AQ127" t="inlineStr">
        <is>
          <t>1</t>
        </is>
      </c>
      <c r="AR127" t="inlineStr">
        <is>
          <t>dramadetour0｜Doctor by Day, Mrs. Dixon by Night｜3条｜已回填</t>
        </is>
      </c>
    </row>
    <row r="128" ht="25.5" customHeight="1">
      <c r="A128" t="inlineStr">
        <is>
          <t>SR-000129</t>
        </is>
      </c>
      <c r="B128" s="3">
        <v>46269</v>
      </c>
      <c r="C128"/>
      <c r="D128" t="inlineStr">
        <is>
          <t>7681626683446676749</t>
        </is>
      </c>
      <c r="E128"/>
      <c r="F128" t="inlineStr">
        <is>
          <t>manual_url</t>
        </is>
      </c>
      <c r="G128">
        <v>1</v>
      </c>
      <c r="H128" s="3">
        <v>46299.75258101852</v>
      </c>
      <c r="I128"/>
      <c r="J128" t="inlineStr">
        <is>
          <t>active</t>
        </is>
      </c>
      <c r="K128" t="inlineStr">
        <is>
          <t>dramadetour0</t>
        </is>
      </c>
      <c r="L128" t="inlineStr">
        <is>
          <t xml:space="preserve">🌟 Continue the story here 👉🏻 📲 Download the "MoboReels" app, 🔍 search for "246HES", and watch the full series ✨!#246HES #MoboReels #drama #shortdrama </t>
        </is>
      </c>
      <c r="M128" t="inlineStr">
        <is>
          <t>SD-000049</t>
        </is>
      </c>
      <c r="N128" t="inlineStr">
        <is>
          <t>7681626683446676749</t>
        </is>
      </c>
      <c r="O128" t="inlineStr">
        <is>
          <t>dramadetour0</t>
        </is>
      </c>
      <c r="P128" t="inlineStr">
        <is>
          <t>https://www.tiktok.com/@dramadetour0</t>
        </is>
      </c>
      <c r="Q128" t="inlineStr">
        <is>
          <t>SD-000049</t>
        </is>
      </c>
      <c r="R128" t="inlineStr">
        <is>
          <t>Doctor by Day, Mrs. Dixon by Night</t>
        </is>
      </c>
      <c r="S128" t="inlineStr">
        <is>
          <t>爱情,霸总</t>
        </is>
      </c>
      <c r="T128" s="2" t="str">
        <f>=HYPERLINK("https://www.tiktok.com/@dramadetour0/video/7681626683446676749", "https://www.tiktok.com/@dramadetour0/video/7681626683446676749")</f>
        <v>https://www.tiktok.com/@dramadetour0/video/7681626683446676749</v>
      </c>
      <c r="U128" t="inlineStr">
        <is>
          <t>已回填</t>
        </is>
      </c>
      <c r="V128" t="inlineStr">
        <is>
          <t>330</t>
        </is>
      </c>
      <c r="W128" t="inlineStr">
        <is>
          <t>8</t>
        </is>
      </c>
      <c r="X128" t="inlineStr">
        <is>
          <t>2</t>
        </is>
      </c>
      <c r="Y128" t="inlineStr">
        <is>
          <t>0</t>
        </is>
      </c>
      <c r="Z128" t="inlineStr">
        <is>
          <t>1</t>
        </is>
      </c>
      <c r="AA128" t="inlineStr">
        <is>
          <t>2026-10-04</t>
        </is>
      </c>
      <c r="AB128"/>
      <c r="AC128"/>
      <c r="AD128"/>
      <c r="AE128"/>
      <c r="AF128"/>
      <c r="AG128" s="3"/>
      <c r="AH128"/>
      <c r="AI128"/>
      <c r="AJ128"/>
      <c r="AK128"/>
      <c r="AL128" s="3"/>
      <c r="AM128" t="inlineStr">
        <is>
          <t>2026-09-04 18:35</t>
        </is>
      </c>
      <c r="AN128" t="inlineStr">
        <is>
          <t>彭满</t>
        </is>
      </c>
      <c r="AO128" t="inlineStr">
        <is>
          <t>2026-09-04</t>
        </is>
      </c>
      <c r="AP128" t="inlineStr">
        <is>
          <t>2026-09-04|dramadetour0|SD-000049</t>
        </is>
      </c>
      <c r="AQ128" t="inlineStr">
        <is>
          <t>0</t>
        </is>
      </c>
      <c r="AR128" t="inlineStr">
        <is>
          <t>dramadetour0｜Doctor by Day, Mrs. Dixon by Night｜3条｜已回填</t>
        </is>
      </c>
    </row>
    <row r="129" ht="25.5" customHeight="1">
      <c r="A129" t="inlineStr">
        <is>
          <t>SR-000130</t>
        </is>
      </c>
      <c r="B129" s="3">
        <v>46269</v>
      </c>
      <c r="C129"/>
      <c r="D129" t="inlineStr">
        <is>
          <t>7681575958981201166</t>
        </is>
      </c>
      <c r="E129"/>
      <c r="F129" t="inlineStr">
        <is>
          <t>manual_url</t>
        </is>
      </c>
      <c r="G129">
        <v>1</v>
      </c>
      <c r="H129" s="3">
        <v>46299.752754629626</v>
      </c>
      <c r="I129"/>
      <c r="J129" t="inlineStr">
        <is>
          <t>active</t>
        </is>
      </c>
      <c r="K129" t="inlineStr">
        <is>
          <t>dramadetour0</t>
        </is>
      </c>
      <c r="L129" t="inlineStr">
        <is>
          <t>#MoboReels  🌟 Continue the story here 👉🏻 📲 Download the "MoboReels" app, 🔍 search for "246HES", and watch the full series ✨! #246HES #shortdrama #drama</t>
        </is>
      </c>
      <c r="M129" t="inlineStr">
        <is>
          <t>SD-000049</t>
        </is>
      </c>
      <c r="N129" t="inlineStr">
        <is>
          <t>7681575958981201166</t>
        </is>
      </c>
      <c r="O129" t="inlineStr">
        <is>
          <t>dramadetour0</t>
        </is>
      </c>
      <c r="P129" t="inlineStr">
        <is>
          <t>https://www.tiktok.com/@dramadetour0</t>
        </is>
      </c>
      <c r="Q129" t="inlineStr">
        <is>
          <t>SD-000049</t>
        </is>
      </c>
      <c r="R129" t="inlineStr">
        <is>
          <t>Doctor by Day, Mrs. Dixon by Night</t>
        </is>
      </c>
      <c r="S129" t="inlineStr">
        <is>
          <t>爱情,霸总</t>
        </is>
      </c>
      <c r="T129" s="2" t="str">
        <f>=HYPERLINK("https://www.tiktok.com/@dramadetour0/video/7681575958981201166", "https://www.tiktok.com/@dramadetour0/video/7681575958981201166")</f>
        <v>https://www.tiktok.com/@dramadetour0/video/7681575958981201166</v>
      </c>
      <c r="U129" t="inlineStr">
        <is>
          <t>已回填</t>
        </is>
      </c>
      <c r="V129" t="inlineStr">
        <is>
          <t>605</t>
        </is>
      </c>
      <c r="W129" t="inlineStr">
        <is>
          <t>17</t>
        </is>
      </c>
      <c r="X129" t="inlineStr">
        <is>
          <t>3</t>
        </is>
      </c>
      <c r="Y129" t="inlineStr">
        <is>
          <t>0</t>
        </is>
      </c>
      <c r="Z129" t="inlineStr">
        <is>
          <t>0</t>
        </is>
      </c>
      <c r="AA129" t="inlineStr">
        <is>
          <t>2026-10-04</t>
        </is>
      </c>
      <c r="AB129"/>
      <c r="AC129"/>
      <c r="AD129"/>
      <c r="AE129"/>
      <c r="AF129"/>
      <c r="AG129" s="3"/>
      <c r="AH129"/>
      <c r="AI129"/>
      <c r="AJ129"/>
      <c r="AK129"/>
      <c r="AL129" s="3"/>
      <c r="AM129" t="inlineStr">
        <is>
          <t>2026-09-04 16:38</t>
        </is>
      </c>
      <c r="AN129" t="inlineStr">
        <is>
          <t>彭满</t>
        </is>
      </c>
      <c r="AO129" t="inlineStr">
        <is>
          <t>2026-09-04</t>
        </is>
      </c>
      <c r="AP129" t="inlineStr">
        <is>
          <t>2026-09-04|dramadetour0|SD-000049</t>
        </is>
      </c>
      <c r="AQ129" t="inlineStr">
        <is>
          <t>0</t>
        </is>
      </c>
      <c r="AR129" t="inlineStr">
        <is>
          <t>dramadetour0｜Doctor by Day, Mrs. Dixon by Night｜3条｜已回填</t>
        </is>
      </c>
    </row>
    <row r="130" ht="25.5" customHeight="1">
      <c r="A130" t="inlineStr">
        <is>
          <t>SR-000131</t>
        </is>
      </c>
      <c r="B130" s="3">
        <v>46269</v>
      </c>
      <c r="C130"/>
      <c r="D130" t="inlineStr">
        <is>
          <t>7681569763465628958</t>
        </is>
      </c>
      <c r="E130"/>
      <c r="F130" t="inlineStr">
        <is>
          <t>manual_url</t>
        </is>
      </c>
      <c r="G130">
        <v>1</v>
      </c>
      <c r="H130" s="3">
        <v>46301.76515046296</v>
      </c>
      <c r="I130"/>
      <c r="J130" t="inlineStr">
        <is>
          <t>active</t>
        </is>
      </c>
      <c r="K130" t="inlineStr">
        <is>
          <t>jolienqaq</t>
        </is>
      </c>
      <c r="L130" t="inlineStr">
        <is>
          <t>Full Ep in Bio! 🌟Watch God of Pain on Reelshort app 💫Search 4122794 on Reelshort for more #reelshort #GodOfPain #shortdrama #fyp</t>
        </is>
      </c>
      <c r="M130" t="inlineStr">
        <is>
          <t>SD-000047</t>
        </is>
      </c>
      <c r="N130" t="inlineStr">
        <is>
          <t>7681569763465628958</t>
        </is>
      </c>
      <c r="O130" t="inlineStr">
        <is>
          <t>jolienqaq</t>
        </is>
      </c>
      <c r="P130" t="inlineStr">
        <is>
          <t>https://www.tiktok.com/@jolienqaq</t>
        </is>
      </c>
      <c r="Q130" t="inlineStr">
        <is>
          <t>SD-000047</t>
        </is>
      </c>
      <c r="R130" t="inlineStr">
        <is>
          <t>God Of Pain</t>
        </is>
      </c>
      <c r="S130" t="inlineStr">
        <is>
          <t>爱情,校园</t>
        </is>
      </c>
      <c r="T130" s="2" t="str">
        <f>=HYPERLINK("https://www.tiktok.com/@jolienqaq/video/7681569763465628958", "https://www.tiktok.com/@jolienqaq/video/7681569763465628958")</f>
        <v>https://www.tiktok.com/@jolienqaq/video/7681569763465628958</v>
      </c>
      <c r="U130" t="inlineStr">
        <is>
          <t>已回填</t>
        </is>
      </c>
      <c r="V130" t="inlineStr">
        <is>
          <t>622</t>
        </is>
      </c>
      <c r="W130" t="inlineStr">
        <is>
          <t>13</t>
        </is>
      </c>
      <c r="X130" t="inlineStr">
        <is>
          <t>5</t>
        </is>
      </c>
      <c r="Y130" t="inlineStr">
        <is>
          <t>0</t>
        </is>
      </c>
      <c r="Z130" t="inlineStr">
        <is>
          <t>0</t>
        </is>
      </c>
      <c r="AA130" t="inlineStr">
        <is>
          <t>2026-10-06</t>
        </is>
      </c>
      <c r="AB130"/>
      <c r="AC130"/>
      <c r="AD130"/>
      <c r="AE130"/>
      <c r="AF130"/>
      <c r="AG130" s="3"/>
      <c r="AH130"/>
      <c r="AI130"/>
      <c r="AJ130"/>
      <c r="AK130"/>
      <c r="AL130" s="3"/>
      <c r="AM130" t="inlineStr">
        <is>
          <t>2026-09-06 20:15</t>
        </is>
      </c>
      <c r="AN130" t="inlineStr">
        <is>
          <t>彭满</t>
        </is>
      </c>
      <c r="AO130" t="inlineStr">
        <is>
          <t>2026-09-06</t>
        </is>
      </c>
      <c r="AP130" t="inlineStr">
        <is>
          <t>2026-09-04|jolienqaq|SD-000047</t>
        </is>
      </c>
      <c r="AQ130" t="inlineStr">
        <is>
          <t>1</t>
        </is>
      </c>
      <c r="AR130" t="inlineStr">
        <is>
          <t>jolienqaq｜God Of Pain｜1条｜已回填</t>
        </is>
      </c>
    </row>
    <row r="131" ht="25.5" customHeight="1">
      <c r="A131" t="inlineStr">
        <is>
          <t>SR-000132</t>
        </is>
      </c>
      <c r="B131" s="3">
        <v>46269</v>
      </c>
      <c r="C131"/>
      <c r="D131" t="inlineStr">
        <is>
          <t>7681617708965825806</t>
        </is>
      </c>
      <c r="E131"/>
      <c r="F131" t="inlineStr">
        <is>
          <t>manual_url</t>
        </is>
      </c>
      <c r="G131">
        <v>1</v>
      </c>
      <c r="H131" s="3">
        <v>46299.753125</v>
      </c>
      <c r="I131"/>
      <c r="J131" t="inlineStr">
        <is>
          <t>active</t>
        </is>
      </c>
      <c r="K131" t="inlineStr">
        <is>
          <t>dramavault163</t>
        </is>
      </c>
      <c r="L131" t="inlineStr">
        <is>
          <t>#OneNightWithThreeAlphasChangedEverything  He wanted an open marriage. He never expected her to choose three powerful Alphas. 🔥🐺 ✨ Download the MoboReels app. 👉 Copy the code [246BTW] and search it. 👀 A huge number of short dramas are waiting for you to explore. 🌈 #ShortDrama #WerewolfRomance #AlphaMale  #MoboReels</t>
        </is>
      </c>
      <c r="M131" t="inlineStr">
        <is>
          <t>SD-000045</t>
        </is>
      </c>
      <c r="N131" t="inlineStr">
        <is>
          <t>7681617708965825806</t>
        </is>
      </c>
      <c r="O131" t="inlineStr">
        <is>
          <t>dramavault163</t>
        </is>
      </c>
      <c r="P131" t="inlineStr">
        <is>
          <t>https://www.tiktok.com/@dramavault163</t>
        </is>
      </c>
      <c r="Q131" t="inlineStr">
        <is>
          <t>SD-000045</t>
        </is>
      </c>
      <c r="R131" t="inlineStr">
        <is>
          <t>One Night With Three Alphas Changed Everything</t>
        </is>
      </c>
      <c r="S131" t="inlineStr">
        <is>
          <t>爱情,狼人</t>
        </is>
      </c>
      <c r="T131" s="2" t="str">
        <f>=HYPERLINK("https://www.tiktok.com/@dramavault163/video/7681617708965825806", "https://www.tiktok.com/@dramavault163/video/7681617708965825806")</f>
        <v>https://www.tiktok.com/@dramavault163/video/7681617708965825806</v>
      </c>
      <c r="U131" t="inlineStr">
        <is>
          <t>已回填</t>
        </is>
      </c>
      <c r="V131" t="inlineStr">
        <is>
          <t>3036</t>
        </is>
      </c>
      <c r="W131" t="inlineStr">
        <is>
          <t>65</t>
        </is>
      </c>
      <c r="X131" t="inlineStr">
        <is>
          <t>19</t>
        </is>
      </c>
      <c r="Y131" t="inlineStr">
        <is>
          <t>2</t>
        </is>
      </c>
      <c r="Z131" t="inlineStr">
        <is>
          <t>2</t>
        </is>
      </c>
      <c r="AA131" t="inlineStr">
        <is>
          <t>2026-10-04</t>
        </is>
      </c>
      <c r="AB131"/>
      <c r="AC131"/>
      <c r="AD131"/>
      <c r="AE131"/>
      <c r="AF131"/>
      <c r="AG131" s="3"/>
      <c r="AH131"/>
      <c r="AI131"/>
      <c r="AJ131"/>
      <c r="AK131"/>
      <c r="AL131" s="3"/>
      <c r="AM131" t="inlineStr">
        <is>
          <t>2026-09-04 20:29</t>
        </is>
      </c>
      <c r="AN131" t="inlineStr">
        <is>
          <t>高璇</t>
        </is>
      </c>
      <c r="AO131" t="inlineStr">
        <is>
          <t>2026-09-04</t>
        </is>
      </c>
      <c r="AP131" t="inlineStr">
        <is>
          <t>2026-09-04|dramavault163|SD-000045</t>
        </is>
      </c>
      <c r="AQ131" t="inlineStr">
        <is>
          <t>1</t>
        </is>
      </c>
      <c r="AR131" t="inlineStr">
        <is>
          <t>dramavault163｜One Night With Three Alphas Changed Everything｜2条｜已回填</t>
        </is>
      </c>
    </row>
    <row r="132" ht="25.5" customHeight="1">
      <c r="A132" t="inlineStr">
        <is>
          <t>SR-000133</t>
        </is>
      </c>
      <c r="B132" s="3">
        <v>46269</v>
      </c>
      <c r="C132"/>
      <c r="D132" t="inlineStr">
        <is>
          <t>7681619233502956814</t>
        </is>
      </c>
      <c r="E132"/>
      <c r="F132" t="inlineStr">
        <is>
          <t>manual_url</t>
        </is>
      </c>
      <c r="G132">
        <v>1</v>
      </c>
      <c r="H132" s="3">
        <v>46299.75331018519</v>
      </c>
      <c r="I132"/>
      <c r="J132" t="inlineStr">
        <is>
          <t>active</t>
        </is>
      </c>
      <c r="K132" t="inlineStr">
        <is>
          <t>dramavault163</t>
        </is>
      </c>
      <c r="L132" t="inlineStr">
        <is>
          <t>#OneNightWithThreeAlphasChangedEverything  One reckless night leaves her bound to three Alpha husbands—and they are far more powerful than she imagined. 😳🔥 ✨ Download the MoboReels app. 👉 Copy the code [246BTW] and search it. 👀 A huge number of short dramas are waiting for you to explore. 🌈 #ShortDrama #RomanceDrama #WerewolfLove #MoboReels</t>
        </is>
      </c>
      <c r="M132" t="inlineStr">
        <is>
          <t>SD-000045</t>
        </is>
      </c>
      <c r="N132" t="inlineStr">
        <is>
          <t>7681619233502956814</t>
        </is>
      </c>
      <c r="O132" t="inlineStr">
        <is>
          <t>dramavault163</t>
        </is>
      </c>
      <c r="P132" t="inlineStr">
        <is>
          <t>https://www.tiktok.com/@dramavault163</t>
        </is>
      </c>
      <c r="Q132" t="inlineStr">
        <is>
          <t>SD-000045</t>
        </is>
      </c>
      <c r="R132" t="inlineStr">
        <is>
          <t>One Night With Three Alphas Changed Everything</t>
        </is>
      </c>
      <c r="S132" t="inlineStr">
        <is>
          <t>爱情,狼人</t>
        </is>
      </c>
      <c r="T132" s="2" t="str">
        <f>=HYPERLINK("https://www.tiktok.com/@dramavault163/video/7681619233502956814", "https://www.tiktok.com/@dramavault163/video/7681619233502956814")</f>
        <v>https://www.tiktok.com/@dramavault163/video/7681619233502956814</v>
      </c>
      <c r="U132" t="inlineStr">
        <is>
          <t>已回填</t>
        </is>
      </c>
      <c r="V132" t="inlineStr">
        <is>
          <t>3463</t>
        </is>
      </c>
      <c r="W132" t="inlineStr">
        <is>
          <t>89</t>
        </is>
      </c>
      <c r="X132" t="inlineStr">
        <is>
          <t>16</t>
        </is>
      </c>
      <c r="Y132" t="inlineStr">
        <is>
          <t>3</t>
        </is>
      </c>
      <c r="Z132" t="inlineStr">
        <is>
          <t>0</t>
        </is>
      </c>
      <c r="AA132" t="inlineStr">
        <is>
          <t>2026-10-04</t>
        </is>
      </c>
      <c r="AB132"/>
      <c r="AC132"/>
      <c r="AD132"/>
      <c r="AE132"/>
      <c r="AF132"/>
      <c r="AG132" s="3"/>
      <c r="AH132"/>
      <c r="AI132"/>
      <c r="AJ132"/>
      <c r="AK132"/>
      <c r="AL132" s="3"/>
      <c r="AM132" t="inlineStr">
        <is>
          <t>2026-09-04 21:20</t>
        </is>
      </c>
      <c r="AN132" t="inlineStr">
        <is>
          <t>高璇</t>
        </is>
      </c>
      <c r="AO132" t="inlineStr">
        <is>
          <t>2026-09-04</t>
        </is>
      </c>
      <c r="AP132" t="inlineStr">
        <is>
          <t>2026-09-04|dramavault163|SD-000045</t>
        </is>
      </c>
      <c r="AQ132" t="inlineStr">
        <is>
          <t>0</t>
        </is>
      </c>
      <c r="AR132" t="inlineStr">
        <is>
          <t>dramavault163｜One Night With Three Alphas Changed Everything｜2条｜已回填</t>
        </is>
      </c>
    </row>
    <row r="133" ht="25.5" customHeight="1">
      <c r="A133" t="inlineStr">
        <is>
          <t>SR-000134</t>
        </is>
      </c>
      <c r="B133" s="3">
        <v>46269.833333333336</v>
      </c>
      <c r="C133"/>
      <c r="D133" t="inlineStr">
        <is>
          <t>7681264230317690143</t>
        </is>
      </c>
      <c r="E133"/>
      <c r="F133" t="inlineStr">
        <is>
          <t>manual_url</t>
        </is>
      </c>
      <c r="G133">
        <v>1</v>
      </c>
      <c r="H133" s="3">
        <v>46299.75349537037</v>
      </c>
      <c r="I133"/>
      <c r="J133" t="inlineStr">
        <is>
          <t>active</t>
        </is>
      </c>
      <c r="K133" t="inlineStr">
        <is>
          <t>jolienqaq</t>
        </is>
      </c>
      <c r="L133" t="inlineStr">
        <is>
          <t xml:space="preserve">Part 6 | Private Tutoring  🌟Full Episode link in bio  ❤️‍🔥Or search 4122605 in “Reelshort” #bl #bldramas #lgbtq #shortdrama </t>
        </is>
      </c>
      <c r="M133" t="inlineStr">
        <is>
          <t>SD-000020</t>
        </is>
      </c>
      <c r="N133" t="inlineStr">
        <is>
          <t>7681264230317690143</t>
        </is>
      </c>
      <c r="O133" t="inlineStr">
        <is>
          <t>jolienqaq</t>
        </is>
      </c>
      <c r="P133" t="inlineStr">
        <is>
          <t>https://www.tiktok.com/@jolienqaq</t>
        </is>
      </c>
      <c r="Q133" t="inlineStr">
        <is>
          <t>SD-000020</t>
        </is>
      </c>
      <c r="R133" t="inlineStr">
        <is>
          <t>private tutoring</t>
        </is>
      </c>
      <c r="S133" t="inlineStr">
        <is>
          <t>爱情,lgbtq</t>
        </is>
      </c>
      <c r="T133" s="2" t="str">
        <f>=HYPERLINK("https://www.tiktok.com/@jolienqaq/video/7681264230317690143", "https://www.tiktok.com/@jolienqaq/video/7681264230317690143")</f>
        <v>https://www.tiktok.com/@jolienqaq/video/7681264230317690143</v>
      </c>
      <c r="U133" t="inlineStr">
        <is>
          <t>已回填</t>
        </is>
      </c>
      <c r="V133" t="inlineStr">
        <is>
          <t>2446</t>
        </is>
      </c>
      <c r="W133" t="inlineStr">
        <is>
          <t>32</t>
        </is>
      </c>
      <c r="X133" t="inlineStr">
        <is>
          <t>15</t>
        </is>
      </c>
      <c r="Y133" t="inlineStr">
        <is>
          <t>0</t>
        </is>
      </c>
      <c r="Z133" t="inlineStr">
        <is>
          <t>0</t>
        </is>
      </c>
      <c r="AA133" t="inlineStr">
        <is>
          <t>2026-10-04</t>
        </is>
      </c>
      <c r="AB133"/>
      <c r="AC133" t="inlineStr">
        <is>
          <t>caption明确：Private Tutoring；2026-09-20已按相同Post ID与账号的采集发布时间回填，统一北京时间。</t>
        </is>
      </c>
      <c r="AD133"/>
      <c r="AE133"/>
      <c r="AF133"/>
      <c r="AG133" s="3"/>
      <c r="AH133"/>
      <c r="AI133"/>
      <c r="AJ133"/>
      <c r="AK133"/>
      <c r="AL133" s="3"/>
      <c r="AM133" t="inlineStr">
        <is>
          <t>2026-09-04 20:00</t>
        </is>
      </c>
      <c r="AN133" t="inlineStr">
        <is>
          <t>彭满</t>
        </is>
      </c>
      <c r="AO133" t="inlineStr">
        <is>
          <t>2026-09-04</t>
        </is>
      </c>
      <c r="AP133" t="inlineStr">
        <is>
          <t>2026-09-04|jolienqaq|SD-000020</t>
        </is>
      </c>
      <c r="AQ133" t="inlineStr">
        <is>
          <t>0</t>
        </is>
      </c>
      <c r="AR133" t="inlineStr">
        <is>
          <t>jolienqaq｜private tutoring｜2条｜已回填</t>
        </is>
      </c>
    </row>
    <row r="134" ht="25.5" customHeight="1">
      <c r="A134" t="inlineStr">
        <is>
          <t>SR-000135</t>
        </is>
      </c>
      <c r="B134" s="3">
        <v>46269.84722222222</v>
      </c>
      <c r="C134"/>
      <c r="D134" t="inlineStr">
        <is>
          <t>7681632159798496526</t>
        </is>
      </c>
      <c r="E134"/>
      <c r="F134" t="inlineStr">
        <is>
          <t>manual_url</t>
        </is>
      </c>
      <c r="G134">
        <v>1</v>
      </c>
      <c r="H134" s="3">
        <v>46299.75368055556</v>
      </c>
      <c r="I134"/>
      <c r="J134" t="inlineStr">
        <is>
          <t>active</t>
        </is>
      </c>
      <c r="K134" t="inlineStr">
        <is>
          <t>dramaexpedition</t>
        </is>
      </c>
      <c r="L134" t="inlineStr">
        <is>
          <t xml:space="preserve">#drama #shortdrama #scifi #aidrama #4430782  🦾Link in Bio to watch the full episodes  ✍️ I swallowed the Zerg overmind’s egg 👣 Search 4430782 on ReelShort </t>
        </is>
      </c>
      <c r="M134" t="inlineStr">
        <is>
          <t>SD-000102</t>
        </is>
      </c>
      <c r="N134" t="inlineStr">
        <is>
          <t>7681632159798496526</t>
        </is>
      </c>
      <c r="O134" t="inlineStr">
        <is>
          <t>dramaexpedition</t>
        </is>
      </c>
      <c r="P134" t="inlineStr">
        <is>
          <t>https://www.tiktok.com/@dramaexpedition</t>
        </is>
      </c>
      <c r="Q134" t="inlineStr">
        <is>
          <t>SD-000102</t>
        </is>
      </c>
      <c r="R134" t="inlineStr">
        <is>
          <t>I swallowed the Zerg overmind's egg</t>
        </is>
      </c>
      <c r="S134" t="inlineStr">
        <is>
          <t>男性</t>
        </is>
      </c>
      <c r="T134" s="2" t="str">
        <f>=HYPERLINK("https://www.tiktok.com/@dramaexpedition/video/7681632159798496526", "https://www.tiktok.com/@dramaexpedition/video/7681632159798496526")</f>
        <v>https://www.tiktok.com/@dramaexpedition/video/7681632159798496526</v>
      </c>
      <c r="U134" t="inlineStr">
        <is>
          <t>已回填</t>
        </is>
      </c>
      <c r="V134" t="inlineStr">
        <is>
          <t>872</t>
        </is>
      </c>
      <c r="W134" t="inlineStr">
        <is>
          <t>16</t>
        </is>
      </c>
      <c r="X134" t="inlineStr">
        <is>
          <t>4</t>
        </is>
      </c>
      <c r="Y134" t="inlineStr">
        <is>
          <t>0</t>
        </is>
      </c>
      <c r="Z134" t="inlineStr">
        <is>
          <t>0</t>
        </is>
      </c>
      <c r="AA134" t="inlineStr">
        <is>
          <t>2026-10-04</t>
        </is>
      </c>
      <c r="AB134"/>
      <c r="AC134"/>
      <c r="AD134"/>
      <c r="AE134"/>
      <c r="AF134"/>
      <c r="AG134" s="3"/>
      <c r="AH134"/>
      <c r="AI134"/>
      <c r="AJ134"/>
      <c r="AK134"/>
      <c r="AL134" s="3"/>
      <c r="AM134" t="inlineStr">
        <is>
          <t>2026-09-04 20:20</t>
        </is>
      </c>
      <c r="AN134" t="inlineStr">
        <is>
          <t>彭满</t>
        </is>
      </c>
      <c r="AO134" t="inlineStr">
        <is>
          <t>2026-09-04</t>
        </is>
      </c>
      <c r="AP134" t="inlineStr">
        <is>
          <t>2026-09-04|dramaexpedition|SD-000102</t>
        </is>
      </c>
      <c r="AQ134" t="inlineStr">
        <is>
          <t>1</t>
        </is>
      </c>
      <c r="AR134" t="inlineStr">
        <is>
          <t>dramaexpedition｜I swallowed the Zerg overmind's egg｜1条｜已回填</t>
        </is>
      </c>
    </row>
    <row r="135" ht="25.5" customHeight="1">
      <c r="A135" t="inlineStr">
        <is>
          <t>SR-000136</t>
        </is>
      </c>
      <c r="B135" s="3">
        <v>46270</v>
      </c>
      <c r="C135"/>
      <c r="D135" t="inlineStr">
        <is>
          <t>7681538740325567775</t>
        </is>
      </c>
      <c r="E135"/>
      <c r="F135" t="inlineStr">
        <is>
          <t>manual_url</t>
        </is>
      </c>
      <c r="G135">
        <v>1</v>
      </c>
      <c r="H135" s="3">
        <v>46300.08788194445</v>
      </c>
      <c r="I135"/>
      <c r="J135" t="inlineStr">
        <is>
          <t>active</t>
        </is>
      </c>
      <c r="K135" t="inlineStr">
        <is>
          <t>jolienqaq</t>
        </is>
      </c>
      <c r="L135" t="inlineStr">
        <is>
          <t xml:space="preserve">She doesn’t want you  But I do ❤️  ☝️Full Episodes link in bio 📱Search 4119592 in ReelShort  #bl #bldrama #drama #ai </t>
        </is>
      </c>
      <c r="M135" t="inlineStr">
        <is>
          <t>SD-000037</t>
        </is>
      </c>
      <c r="N135" t="inlineStr">
        <is>
          <t>7681538740325567775</t>
        </is>
      </c>
      <c r="O135" t="inlineStr">
        <is>
          <t>jolienqaq</t>
        </is>
      </c>
      <c r="P135" t="inlineStr">
        <is>
          <t>https://www.tiktok.com/@jolienqaq</t>
        </is>
      </c>
      <c r="Q135" t="inlineStr">
        <is>
          <t>SD-000037</t>
        </is>
      </c>
      <c r="R135" t="inlineStr">
        <is>
          <t>romance lessons with my quarterback</t>
        </is>
      </c>
      <c r="S135" t="inlineStr">
        <is>
          <t>爱情,校园</t>
        </is>
      </c>
      <c r="T135" s="2" t="str">
        <f>=HYPERLINK("https://www.tiktok.com/@jolienqaq/video/7681538740325567775", "https://www.tiktok.com/@jolienqaq/video/7681538740325567775")</f>
        <v>https://www.tiktok.com/@jolienqaq/video/7681538740325567775</v>
      </c>
      <c r="U135" t="inlineStr">
        <is>
          <t>已回填</t>
        </is>
      </c>
      <c r="V135" t="inlineStr">
        <is>
          <t>9154</t>
        </is>
      </c>
      <c r="W135" t="inlineStr">
        <is>
          <t>102</t>
        </is>
      </c>
      <c r="X135" t="inlineStr">
        <is>
          <t>59</t>
        </is>
      </c>
      <c r="Y135" t="inlineStr">
        <is>
          <t>0</t>
        </is>
      </c>
      <c r="Z135" t="inlineStr">
        <is>
          <t>0</t>
        </is>
      </c>
      <c r="AA135" t="inlineStr">
        <is>
          <t>2026-10-05</t>
        </is>
      </c>
      <c r="AB135"/>
      <c r="AC135"/>
      <c r="AD135"/>
      <c r="AE135"/>
      <c r="AF135"/>
      <c r="AG135" s="3"/>
      <c r="AH135"/>
      <c r="AI135"/>
      <c r="AJ135"/>
      <c r="AK135"/>
      <c r="AL135" s="3"/>
      <c r="AM135" t="inlineStr">
        <is>
          <t>2026-09-05 01:00</t>
        </is>
      </c>
      <c r="AN135" t="inlineStr">
        <is>
          <t>彭满</t>
        </is>
      </c>
      <c r="AO135" t="inlineStr">
        <is>
          <t>2026-09-05</t>
        </is>
      </c>
      <c r="AP135" t="inlineStr">
        <is>
          <t>2026-09-05|jolienqaq|SD-000037</t>
        </is>
      </c>
      <c r="AQ135" t="inlineStr">
        <is>
          <t>1</t>
        </is>
      </c>
      <c r="AR135" t="inlineStr">
        <is>
          <t>jolienqaq｜romance lessons with my quarterback｜1条｜已回填</t>
        </is>
      </c>
    </row>
    <row r="136" ht="25.5" customHeight="1">
      <c r="A136" t="inlineStr">
        <is>
          <t>SR-000137</t>
        </is>
      </c>
      <c r="B136" s="3">
        <v>46270</v>
      </c>
      <c r="C136"/>
      <c r="D136" t="inlineStr">
        <is>
          <t>7681566112785386783</t>
        </is>
      </c>
      <c r="E136"/>
      <c r="F136" t="inlineStr">
        <is>
          <t>manual_url</t>
        </is>
      </c>
      <c r="G136">
        <v>1</v>
      </c>
      <c r="H136" s="3">
        <v>46301.23364583333</v>
      </c>
      <c r="I136"/>
      <c r="J136" t="inlineStr">
        <is>
          <t>active</t>
        </is>
      </c>
      <c r="K136" t="inlineStr">
        <is>
          <t>jolienqaq</t>
        </is>
      </c>
      <c r="L136" t="inlineStr">
        <is>
          <t>Full Ep in Bio! 🌟Watch God of Pain on Reelshort app 💫Search 4122794 on Reelshort for more #reelshort #GodOfPain #shortdrama #fyp</t>
        </is>
      </c>
      <c r="M136" t="inlineStr">
        <is>
          <t>SD-000047</t>
        </is>
      </c>
      <c r="N136" t="inlineStr">
        <is>
          <t>7681566112785386783</t>
        </is>
      </c>
      <c r="O136" t="inlineStr">
        <is>
          <t>jolienqaq</t>
        </is>
      </c>
      <c r="P136" t="inlineStr">
        <is>
          <t>https://www.tiktok.com/@jolienqaq</t>
        </is>
      </c>
      <c r="Q136" t="inlineStr">
        <is>
          <t>SD-000047</t>
        </is>
      </c>
      <c r="R136" t="inlineStr">
        <is>
          <t>God Of Pain</t>
        </is>
      </c>
      <c r="S136" t="inlineStr">
        <is>
          <t>爱情,校园</t>
        </is>
      </c>
      <c r="T136" s="2" t="str">
        <f>=HYPERLINK("https://www.tiktok.com/@jolienqaq/video/7681566112785386783", "https://www.tiktok.com/@jolienqaq/video/7681566112785386783")</f>
        <v>https://www.tiktok.com/@jolienqaq/video/7681566112785386783</v>
      </c>
      <c r="U136" t="inlineStr">
        <is>
          <t>已回填</t>
        </is>
      </c>
      <c r="V136" t="inlineStr">
        <is>
          <t>2646</t>
        </is>
      </c>
      <c r="W136" t="inlineStr">
        <is>
          <t>22</t>
        </is>
      </c>
      <c r="X136" t="inlineStr">
        <is>
          <t>8</t>
        </is>
      </c>
      <c r="Y136" t="inlineStr">
        <is>
          <t>1</t>
        </is>
      </c>
      <c r="Z136" t="inlineStr">
        <is>
          <t>4</t>
        </is>
      </c>
      <c r="AA136" t="inlineStr">
        <is>
          <t>2026-10-06</t>
        </is>
      </c>
      <c r="AB136"/>
      <c r="AC136"/>
      <c r="AD136"/>
      <c r="AE136"/>
      <c r="AF136"/>
      <c r="AG136" s="3"/>
      <c r="AH136"/>
      <c r="AI136"/>
      <c r="AJ136"/>
      <c r="AK136"/>
      <c r="AL136" s="3"/>
      <c r="AM136" t="inlineStr">
        <is>
          <t>2026-09-06 07:05</t>
        </is>
      </c>
      <c r="AN136" t="inlineStr">
        <is>
          <t>彭满</t>
        </is>
      </c>
      <c r="AO136" t="inlineStr">
        <is>
          <t>2026-09-06</t>
        </is>
      </c>
      <c r="AP136" t="inlineStr">
        <is>
          <t>2026-09-05|jolienqaq|SD-000047</t>
        </is>
      </c>
      <c r="AQ136" t="inlineStr">
        <is>
          <t>1</t>
        </is>
      </c>
      <c r="AR136" t="inlineStr">
        <is>
          <t>jolienqaq｜God Of Pain｜2条｜已回填</t>
        </is>
      </c>
    </row>
    <row r="137" ht="25.5" customHeight="1">
      <c r="A137" t="inlineStr">
        <is>
          <t>SR-000138</t>
        </is>
      </c>
      <c r="B137" s="3">
        <v>46270</v>
      </c>
      <c r="C137"/>
      <c r="D137" t="inlineStr">
        <is>
          <t>7681565743057489183</t>
        </is>
      </c>
      <c r="E137"/>
      <c r="F137" t="inlineStr">
        <is>
          <t>manual_url</t>
        </is>
      </c>
      <c r="G137">
        <v>1</v>
      </c>
      <c r="H137" s="3">
        <v>46300.98974537037</v>
      </c>
      <c r="I137"/>
      <c r="J137" t="inlineStr">
        <is>
          <t>active</t>
        </is>
      </c>
      <c r="K137" t="inlineStr">
        <is>
          <t>jolienqaq</t>
        </is>
      </c>
      <c r="L137" t="inlineStr">
        <is>
          <t>Full Ep in Bio! 🌟Watch God of Pain on Reelshort app 💫Search 4122794 on Reelshort for more #reelshort #GodOfPain #shortdrama #fyp</t>
        </is>
      </c>
      <c r="M137" t="inlineStr">
        <is>
          <t>SD-000047</t>
        </is>
      </c>
      <c r="N137" t="inlineStr">
        <is>
          <t>7681565743057489183</t>
        </is>
      </c>
      <c r="O137" t="inlineStr">
        <is>
          <t>jolienqaq</t>
        </is>
      </c>
      <c r="P137" t="inlineStr">
        <is>
          <t>https://www.tiktok.com/@jolienqaq</t>
        </is>
      </c>
      <c r="Q137" t="inlineStr">
        <is>
          <t>SD-000047</t>
        </is>
      </c>
      <c r="R137" t="inlineStr">
        <is>
          <t>God Of Pain</t>
        </is>
      </c>
      <c r="S137" t="inlineStr">
        <is>
          <t>爱情,校园</t>
        </is>
      </c>
      <c r="T137" s="2" t="str">
        <f>=HYPERLINK("https://www.tiktok.com/@jolienqaq/photo/7681565743057489183", "https://www.tiktok.com/@jolienqaq/photo/7681565743057489183")</f>
        <v>https://www.tiktok.com/@jolienqaq/photo/7681565743057489183</v>
      </c>
      <c r="U137" t="inlineStr">
        <is>
          <t>已回填</t>
        </is>
      </c>
      <c r="V137" t="inlineStr">
        <is>
          <t>1065</t>
        </is>
      </c>
      <c r="W137" t="inlineStr">
        <is>
          <t>20</t>
        </is>
      </c>
      <c r="X137" t="inlineStr">
        <is>
          <t>5</t>
        </is>
      </c>
      <c r="Y137" t="inlineStr">
        <is>
          <t>0</t>
        </is>
      </c>
      <c r="Z137" t="inlineStr">
        <is>
          <t>0</t>
        </is>
      </c>
      <c r="AA137" t="inlineStr">
        <is>
          <t>2026-10-05</t>
        </is>
      </c>
      <c r="AB137"/>
      <c r="AC137"/>
      <c r="AD137"/>
      <c r="AE137"/>
      <c r="AF137"/>
      <c r="AG137" s="3"/>
      <c r="AH137"/>
      <c r="AI137"/>
      <c r="AJ137"/>
      <c r="AK137"/>
      <c r="AL137" s="3"/>
      <c r="AM137" t="inlineStr">
        <is>
          <t>2026-09-06 01:00</t>
        </is>
      </c>
      <c r="AN137" t="inlineStr">
        <is>
          <t>彭满</t>
        </is>
      </c>
      <c r="AO137" t="inlineStr">
        <is>
          <t>2026-09-06</t>
        </is>
      </c>
      <c r="AP137" t="inlineStr">
        <is>
          <t>2026-09-05|jolienqaq|SD-000047</t>
        </is>
      </c>
      <c r="AQ137" t="inlineStr">
        <is>
          <t>0</t>
        </is>
      </c>
      <c r="AR137" t="inlineStr">
        <is>
          <t>jolienqaq｜God Of Pain｜2条｜已回填</t>
        </is>
      </c>
    </row>
    <row r="138" ht="25.5" customHeight="1">
      <c r="A138" t="inlineStr">
        <is>
          <t>SR-000139</t>
        </is>
      </c>
      <c r="B138" s="3">
        <v>46270</v>
      </c>
      <c r="C138"/>
      <c r="D138" t="inlineStr">
        <is>
          <t>7681607757035818271</t>
        </is>
      </c>
      <c r="E138"/>
      <c r="F138" t="inlineStr">
        <is>
          <t>manual_url</t>
        </is>
      </c>
      <c r="G138">
        <v>1</v>
      </c>
      <c r="H138" s="3">
        <v>46301.76524305555</v>
      </c>
      <c r="I138"/>
      <c r="J138" t="inlineStr">
        <is>
          <t>active</t>
        </is>
      </c>
      <c r="K138" t="inlineStr">
        <is>
          <t>jolienqaq</t>
        </is>
      </c>
      <c r="L138" t="inlineStr">
        <is>
          <t>#bl #bldrama #reelshort #shortdrama #werwolf  💖 Full episode link in bio! 🌟Watch My Wolf Roommate is a fool on Reelshort  Search code [4430793]</t>
        </is>
      </c>
      <c r="M138" t="inlineStr">
        <is>
          <t>SD-000051</t>
        </is>
      </c>
      <c r="N138" t="inlineStr">
        <is>
          <t>7681607757035818271</t>
        </is>
      </c>
      <c r="O138" t="inlineStr">
        <is>
          <t>jolienqaq</t>
        </is>
      </c>
      <c r="P138" t="inlineStr">
        <is>
          <t>https://www.tiktok.com/@jolienqaq</t>
        </is>
      </c>
      <c r="Q138" t="inlineStr">
        <is>
          <t>SD-000051</t>
        </is>
      </c>
      <c r="R138" t="inlineStr">
        <is>
          <t>My Wolf Roommate is a Fool</t>
        </is>
      </c>
      <c r="S138" t="inlineStr">
        <is>
          <t>lgbtq,狼人</t>
        </is>
      </c>
      <c r="T138" s="2" t="str">
        <f>=HYPERLINK("https://www.tiktok.com/@jolienqaq/video/7681607757035818271", "https://www.tiktok.com/@jolienqaq/video/7681607757035818271")</f>
        <v>https://www.tiktok.com/@jolienqaq/video/7681607757035818271</v>
      </c>
      <c r="U138" t="inlineStr">
        <is>
          <t>已回填</t>
        </is>
      </c>
      <c r="V138" t="inlineStr">
        <is>
          <t>9543</t>
        </is>
      </c>
      <c r="W138" t="inlineStr">
        <is>
          <t>96</t>
        </is>
      </c>
      <c r="X138" t="inlineStr">
        <is>
          <t>55</t>
        </is>
      </c>
      <c r="Y138" t="inlineStr">
        <is>
          <t>3</t>
        </is>
      </c>
      <c r="Z138" t="inlineStr">
        <is>
          <t>0</t>
        </is>
      </c>
      <c r="AA138" t="inlineStr">
        <is>
          <t>2026-10-06</t>
        </is>
      </c>
      <c r="AB138"/>
      <c r="AC138"/>
      <c r="AD138"/>
      <c r="AE138"/>
      <c r="AF138"/>
      <c r="AG138" s="3"/>
      <c r="AH138"/>
      <c r="AI138"/>
      <c r="AJ138"/>
      <c r="AK138"/>
      <c r="AL138" s="3"/>
      <c r="AM138" t="inlineStr">
        <is>
          <t>2026-09-07 01:00</t>
        </is>
      </c>
      <c r="AN138" t="inlineStr">
        <is>
          <t>彭满</t>
        </is>
      </c>
      <c r="AO138" t="inlineStr">
        <is>
          <t>2026-09-07</t>
        </is>
      </c>
      <c r="AP138" t="inlineStr">
        <is>
          <t>2026-09-05|jolienqaq|SD-000051</t>
        </is>
      </c>
      <c r="AQ138" t="inlineStr">
        <is>
          <t>1</t>
        </is>
      </c>
      <c r="AR138" t="inlineStr">
        <is>
          <t>jolienqaq｜My Wolf Roommate is a Fool｜1条｜已回填</t>
        </is>
      </c>
    </row>
    <row r="139" ht="25.5" customHeight="1">
      <c r="A139" t="inlineStr">
        <is>
          <t>SR-000140</t>
        </is>
      </c>
      <c r="B139" s="3">
        <v>46270</v>
      </c>
      <c r="C139"/>
      <c r="D139" t="inlineStr">
        <is>
          <t>7681190199866543373</t>
        </is>
      </c>
      <c r="E139"/>
      <c r="F139" t="inlineStr">
        <is>
          <t>manual_url</t>
        </is>
      </c>
      <c r="G139">
        <v>1</v>
      </c>
      <c r="H139" s="3">
        <v>46300.99012731481</v>
      </c>
      <c r="I139"/>
      <c r="J139" t="inlineStr">
        <is>
          <t>active</t>
        </is>
      </c>
      <c r="K139" t="inlineStr">
        <is>
          <t>dramaclips0364</t>
        </is>
      </c>
      <c r="L139" t="inlineStr">
        <is>
          <t>She sacrificed everything for them—her dragon, her father, even her life. But when time turns back, revenge is the only thing on her mind. 🔥    🌟 Continue the story here    👉🏻 Find the full series on “ReelShort”    🔍 Look up “4122537” ✨ #Drama #ShortDrama #Rebirth #Revenge #ReelShort</t>
        </is>
      </c>
      <c r="M139" t="inlineStr">
        <is>
          <t>SD-000036</t>
        </is>
      </c>
      <c r="N139" t="inlineStr">
        <is>
          <t>7681190199866543373</t>
        </is>
      </c>
      <c r="O139" t="inlineStr">
        <is>
          <t>dramaclips0364</t>
        </is>
      </c>
      <c r="P139" t="inlineStr">
        <is>
          <t>https://www.tiktok.com/@dramaclips0364</t>
        </is>
      </c>
      <c r="Q139" t="inlineStr">
        <is>
          <t>SD-000036</t>
        </is>
      </c>
      <c r="R139" t="inlineStr">
        <is>
          <t>Reborn to Rule the Sky with My Dragon</t>
        </is>
      </c>
      <c r="S139" t="inlineStr">
        <is>
          <t>爱情,复仇,重生</t>
        </is>
      </c>
      <c r="T139" s="2" t="str">
        <f>=HYPERLINK("https://www.tiktok.com/@dramaclips0364/video/7681190199866543373", "https://www.tiktok.com/@dramaclips0364/video/7681190199866543373")</f>
        <v>https://www.tiktok.com/@dramaclips0364/video/7681190199866543373</v>
      </c>
      <c r="U139" t="inlineStr">
        <is>
          <t>已回填</t>
        </is>
      </c>
      <c r="V139" t="inlineStr">
        <is>
          <t>2591</t>
        </is>
      </c>
      <c r="W139" t="inlineStr">
        <is>
          <t>13</t>
        </is>
      </c>
      <c r="X139" t="inlineStr">
        <is>
          <t>2</t>
        </is>
      </c>
      <c r="Y139" t="inlineStr">
        <is>
          <t>0</t>
        </is>
      </c>
      <c r="Z139" t="inlineStr">
        <is>
          <t>0</t>
        </is>
      </c>
      <c r="AA139" t="inlineStr">
        <is>
          <t>2026-10-05</t>
        </is>
      </c>
      <c r="AB139"/>
      <c r="AC139"/>
      <c r="AD139"/>
      <c r="AE139"/>
      <c r="AF139"/>
      <c r="AG139" s="3"/>
      <c r="AH139"/>
      <c r="AI139"/>
      <c r="AJ139"/>
      <c r="AK139"/>
      <c r="AL139" s="3"/>
      <c r="AM139" t="inlineStr">
        <is>
          <t>2026-09-05 23:00</t>
        </is>
      </c>
      <c r="AN139" t="inlineStr">
        <is>
          <t>高璇</t>
        </is>
      </c>
      <c r="AO139" t="inlineStr">
        <is>
          <t>2026-09-05</t>
        </is>
      </c>
      <c r="AP139" t="inlineStr">
        <is>
          <t>2026-09-05|dramaclips0364|SD-000036</t>
        </is>
      </c>
      <c r="AQ139" t="inlineStr">
        <is>
          <t>1</t>
        </is>
      </c>
      <c r="AR139" t="inlineStr">
        <is>
          <t>dramaclips0364｜Reborn to Rule the Sky with My Dragon｜3条｜已回填</t>
        </is>
      </c>
    </row>
    <row r="140" ht="25.5" customHeight="1">
      <c r="A140" t="inlineStr">
        <is>
          <t>SR-000141</t>
        </is>
      </c>
      <c r="B140" s="3">
        <v>46270</v>
      </c>
      <c r="C140"/>
      <c r="D140" t="inlineStr">
        <is>
          <t>7681190387741920526</t>
        </is>
      </c>
      <c r="E140"/>
      <c r="F140" t="inlineStr">
        <is>
          <t>manual_url</t>
        </is>
      </c>
      <c r="G140">
        <v>1</v>
      </c>
      <c r="H140" s="3">
        <v>46300.990324074075</v>
      </c>
      <c r="I140"/>
      <c r="J140" t="inlineStr">
        <is>
          <t>active</t>
        </is>
      </c>
      <c r="K140" t="inlineStr">
        <is>
          <t>dramaclips0364</t>
        </is>
      </c>
      <c r="L140" t="inlineStr">
        <is>
          <t>Everyone thought the dragon trial was already lost—until she spotted the deadly trap and took control. 🐉    🌟 Continue the story here    👉🏻 Find the full series on “ReelShort”    🔍 Look up “4122537” ✨ #Drama #ShortDrama #Fantasy #Dragon #ReelShort</t>
        </is>
      </c>
      <c r="M140" t="inlineStr">
        <is>
          <t>SD-000036</t>
        </is>
      </c>
      <c r="N140" t="inlineStr">
        <is>
          <t>7681190387741920526</t>
        </is>
      </c>
      <c r="O140" t="inlineStr">
        <is>
          <t>dramaclips0364</t>
        </is>
      </c>
      <c r="P140" t="inlineStr">
        <is>
          <t>https://www.tiktok.com/@dramaclips0364</t>
        </is>
      </c>
      <c r="Q140" t="inlineStr">
        <is>
          <t>SD-000036</t>
        </is>
      </c>
      <c r="R140" t="inlineStr">
        <is>
          <t>Reborn to Rule the Sky with My Dragon</t>
        </is>
      </c>
      <c r="S140" t="inlineStr">
        <is>
          <t>爱情,复仇,重生</t>
        </is>
      </c>
      <c r="T140" s="2" t="str">
        <f>=HYPERLINK("https://www.tiktok.com/@dramaclips0364/video/7681190387741920526", "https://www.tiktok.com/@dramaclips0364/video/7681190387741920526")</f>
        <v>https://www.tiktok.com/@dramaclips0364/video/7681190387741920526</v>
      </c>
      <c r="U140" t="inlineStr">
        <is>
          <t>已回填</t>
        </is>
      </c>
      <c r="V140" t="inlineStr">
        <is>
          <t>5578</t>
        </is>
      </c>
      <c r="W140" t="inlineStr">
        <is>
          <t>20</t>
        </is>
      </c>
      <c r="X140" t="inlineStr">
        <is>
          <t>3</t>
        </is>
      </c>
      <c r="Y140" t="inlineStr">
        <is>
          <t>0</t>
        </is>
      </c>
      <c r="Z140" t="inlineStr">
        <is>
          <t>0</t>
        </is>
      </c>
      <c r="AA140" t="inlineStr">
        <is>
          <t>2026-10-05</t>
        </is>
      </c>
      <c r="AB140"/>
      <c r="AC140"/>
      <c r="AD140"/>
      <c r="AE140"/>
      <c r="AF140"/>
      <c r="AG140" s="3"/>
      <c r="AH140"/>
      <c r="AI140"/>
      <c r="AJ140"/>
      <c r="AK140"/>
      <c r="AL140" s="3"/>
      <c r="AM140" t="inlineStr">
        <is>
          <t>2026-09-06 03:00</t>
        </is>
      </c>
      <c r="AN140" t="inlineStr">
        <is>
          <t>高璇</t>
        </is>
      </c>
      <c r="AO140" t="inlineStr">
        <is>
          <t>2026-09-06</t>
        </is>
      </c>
      <c r="AP140" t="inlineStr">
        <is>
          <t>2026-09-05|dramaclips0364|SD-000036</t>
        </is>
      </c>
      <c r="AQ140" t="inlineStr">
        <is>
          <t>0</t>
        </is>
      </c>
      <c r="AR140" t="inlineStr">
        <is>
          <t>dramaclips0364｜Reborn to Rule the Sky with My Dragon｜3条｜已回填</t>
        </is>
      </c>
    </row>
    <row r="141" ht="25.5" customHeight="1">
      <c r="A141" t="inlineStr">
        <is>
          <t>SR-000142</t>
        </is>
      </c>
      <c r="B141" s="3">
        <v>46270</v>
      </c>
      <c r="C141"/>
      <c r="D141" t="inlineStr">
        <is>
          <t>7681190484601081102</t>
        </is>
      </c>
      <c r="E141"/>
      <c r="F141" t="inlineStr">
        <is>
          <t>manual_url</t>
        </is>
      </c>
      <c r="G141">
        <v>1</v>
      </c>
      <c r="H141" s="3">
        <v>46301.23400462963</v>
      </c>
      <c r="I141"/>
      <c r="J141" t="inlineStr">
        <is>
          <t>active</t>
        </is>
      </c>
      <c r="K141" t="inlineStr">
        <is>
          <t>dramaclips0364</t>
        </is>
      </c>
      <c r="L141" t="inlineStr">
        <is>
          <t>They framed her, humiliated her, and demanded she confess. Then her powerful mother arrived on a red dragon. 😳    🌟 Continue the story here    👉🏻 Find the full series on “ReelShort”    🔍 Look up “4122537” ✨ #Drama #ShortDrama #PlotTwist #PowerfulWoman #ReelShort</t>
        </is>
      </c>
      <c r="M141" t="inlineStr">
        <is>
          <t>SD-000036</t>
        </is>
      </c>
      <c r="N141" t="inlineStr">
        <is>
          <t>7681190484601081102</t>
        </is>
      </c>
      <c r="O141" t="inlineStr">
        <is>
          <t>dramaclips0364</t>
        </is>
      </c>
      <c r="P141" t="inlineStr">
        <is>
          <t>https://www.tiktok.com/@dramaclips0364</t>
        </is>
      </c>
      <c r="Q141" t="inlineStr">
        <is>
          <t>SD-000036</t>
        </is>
      </c>
      <c r="R141" t="inlineStr">
        <is>
          <t>Reborn to Rule the Sky with My Dragon</t>
        </is>
      </c>
      <c r="S141" t="inlineStr">
        <is>
          <t>爱情,复仇,重生</t>
        </is>
      </c>
      <c r="T141" s="2" t="str">
        <f>=HYPERLINK("https://www.tiktok.com/@dramaclips0364/video/7681190484601081102", "https://www.tiktok.com/@dramaclips0364/video/7681190484601081102")</f>
        <v>https://www.tiktok.com/@dramaclips0364/video/7681190484601081102</v>
      </c>
      <c r="U141" t="inlineStr">
        <is>
          <t>已回填</t>
        </is>
      </c>
      <c r="V141" t="inlineStr">
        <is>
          <t>3060</t>
        </is>
      </c>
      <c r="W141" t="inlineStr">
        <is>
          <t>14</t>
        </is>
      </c>
      <c r="X141" t="inlineStr">
        <is>
          <t>6</t>
        </is>
      </c>
      <c r="Y141" t="inlineStr">
        <is>
          <t>0</t>
        </is>
      </c>
      <c r="Z141" t="inlineStr">
        <is>
          <t>0</t>
        </is>
      </c>
      <c r="AA141" t="inlineStr">
        <is>
          <t>2026-10-06</t>
        </is>
      </c>
      <c r="AB141"/>
      <c r="AC141"/>
      <c r="AD141"/>
      <c r="AE141"/>
      <c r="AF141"/>
      <c r="AG141" s="3"/>
      <c r="AH141"/>
      <c r="AI141"/>
      <c r="AJ141"/>
      <c r="AK141"/>
      <c r="AL141" s="3"/>
      <c r="AM141" t="inlineStr">
        <is>
          <t>2026-09-06 10:00</t>
        </is>
      </c>
      <c r="AN141" t="inlineStr">
        <is>
          <t>高璇</t>
        </is>
      </c>
      <c r="AO141" t="inlineStr">
        <is>
          <t>2026-09-06</t>
        </is>
      </c>
      <c r="AP141" t="inlineStr">
        <is>
          <t>2026-09-05|dramaclips0364|SD-000036</t>
        </is>
      </c>
      <c r="AQ141" t="inlineStr">
        <is>
          <t>0</t>
        </is>
      </c>
      <c r="AR141" t="inlineStr">
        <is>
          <t>dramaclips0364｜Reborn to Rule the Sky with My Dragon｜3条｜已回填</t>
        </is>
      </c>
    </row>
    <row r="142" ht="25.5" customHeight="1">
      <c r="A142" t="inlineStr">
        <is>
          <t>SR-000143</t>
        </is>
      </c>
      <c r="B142" s="3">
        <v>46270</v>
      </c>
      <c r="C142"/>
      <c r="D142" t="inlineStr">
        <is>
          <t>7681581057476398366</t>
        </is>
      </c>
      <c r="E142"/>
      <c r="F142" t="inlineStr">
        <is>
          <t>manual_url</t>
        </is>
      </c>
      <c r="G142">
        <v>1</v>
      </c>
      <c r="H142" s="3">
        <v>46300.77811342593</v>
      </c>
      <c r="I142"/>
      <c r="J142" t="inlineStr">
        <is>
          <t>active</t>
        </is>
      </c>
      <c r="K142" t="inlineStr">
        <is>
          <t>shirley5278789</t>
        </is>
      </c>
      <c r="L142" t="inlineStr">
        <is>
          <t>Две години след сватбата Миа все още е девствена. За да спаси разпадащия се брак, тя търси необичаен урок — без да подозира кой я наблюдава. 😳 🌟 Продължете историята тук 👉🏻 Гледайте целия сериал в „ReelShort“ 🔍 Потърсете „4137805“ ✨ #Драма #КраткаДрама #МафиотскиДон #ТайноЖелание #ReelShort</t>
        </is>
      </c>
      <c r="M142" t="inlineStr">
        <is>
          <t>SD-000043</t>
        </is>
      </c>
      <c r="N142" t="inlineStr">
        <is>
          <t>7681581057476398366</t>
        </is>
      </c>
      <c r="O142" t="inlineStr">
        <is>
          <t>shirley5278789</t>
        </is>
      </c>
      <c r="P142" t="inlineStr">
        <is>
          <t>https://www.tiktok.com/@shirley5278789</t>
        </is>
      </c>
      <c r="Q142" t="inlineStr">
        <is>
          <t>SD-000043</t>
        </is>
      </c>
      <c r="R142" t="inlineStr">
        <is>
          <t>Девствената съпруга на мафиотския дон</t>
        </is>
      </c>
      <c r="S142" t="inlineStr">
        <is>
          <t>爱情,禁忌</t>
        </is>
      </c>
      <c r="T142" s="2" t="str">
        <f>=HYPERLINK("https://www.tiktok.com/@shirley5278789/video/7681581057476398366", "https://www.tiktok.com/@shirley5278789/video/7681581057476398366")</f>
        <v>https://www.tiktok.com/@shirley5278789/video/7681581057476398366</v>
      </c>
      <c r="U142" t="inlineStr">
        <is>
          <t>已回填</t>
        </is>
      </c>
      <c r="V142" t="inlineStr">
        <is>
          <t>1021</t>
        </is>
      </c>
      <c r="W142" t="inlineStr">
        <is>
          <t>4</t>
        </is>
      </c>
      <c r="X142" t="inlineStr">
        <is>
          <t>3</t>
        </is>
      </c>
      <c r="Y142" t="inlineStr">
        <is>
          <t>0</t>
        </is>
      </c>
      <c r="Z142" t="inlineStr">
        <is>
          <t>0</t>
        </is>
      </c>
      <c r="AA142" t="inlineStr">
        <is>
          <t>2026-10-05</t>
        </is>
      </c>
      <c r="AB142"/>
      <c r="AC142"/>
      <c r="AD142"/>
      <c r="AE142"/>
      <c r="AF142"/>
      <c r="AG142" s="3"/>
      <c r="AH142"/>
      <c r="AI142"/>
      <c r="AJ142"/>
      <c r="AK142"/>
      <c r="AL142" s="3"/>
      <c r="AM142" t="inlineStr">
        <is>
          <t>2026-09-05 19:30</t>
        </is>
      </c>
      <c r="AN142" t="inlineStr">
        <is>
          <t>高璇</t>
        </is>
      </c>
      <c r="AO142" t="inlineStr">
        <is>
          <t>2026-09-05</t>
        </is>
      </c>
      <c r="AP142" t="inlineStr">
        <is>
          <t>2026-09-05|shirley5278789|SD-000043</t>
        </is>
      </c>
      <c r="AQ142" t="inlineStr">
        <is>
          <t>1</t>
        </is>
      </c>
      <c r="AR142" t="inlineStr">
        <is>
          <t>shirley5278789｜Девствената съпруга на мафиотския дон｜3条｜已回填</t>
        </is>
      </c>
    </row>
    <row r="143" ht="25.5" customHeight="1">
      <c r="A143" t="inlineStr">
        <is>
          <t>SR-000144</t>
        </is>
      </c>
      <c r="B143" s="3">
        <v>46270</v>
      </c>
      <c r="C143"/>
      <c r="D143" t="inlineStr">
        <is>
          <t>7681581199499758879</t>
        </is>
      </c>
      <c r="E143"/>
      <c r="F143" t="inlineStr">
        <is>
          <t>manual_url</t>
        </is>
      </c>
      <c r="G143">
        <v>1</v>
      </c>
      <c r="H143" s="3">
        <v>46301.234189814815</v>
      </c>
      <c r="I143"/>
      <c r="J143" t="inlineStr">
        <is>
          <t>active</t>
        </is>
      </c>
      <c r="K143" t="inlineStr">
        <is>
          <t>shirley5278789</t>
        </is>
      </c>
      <c r="L143" t="inlineStr">
        <is>
          <t>Тя спаси живота на ранен непознат. После видя татуировката на черния скорпион и разбра, че пред нея стои мафиотският бос, от когото всички се страхуват. 🦂 🌟 Продължете историята тук 👉🏻 Гледайте целия сериал в „ReelShort“ 🔍 Потърсете „4137805“ ✨ #Драма #КраткаДрама #МафиотскиБос #ОпаснаЛюбов #ReelShort</t>
        </is>
      </c>
      <c r="M143" t="inlineStr">
        <is>
          <t>SD-000043</t>
        </is>
      </c>
      <c r="N143" t="inlineStr">
        <is>
          <t>7681581199499758879</t>
        </is>
      </c>
      <c r="O143" t="inlineStr">
        <is>
          <t>shirley5278789</t>
        </is>
      </c>
      <c r="P143" t="inlineStr">
        <is>
          <t>https://www.tiktok.com/@shirley5278789</t>
        </is>
      </c>
      <c r="Q143" t="inlineStr">
        <is>
          <t>SD-000043</t>
        </is>
      </c>
      <c r="R143" t="inlineStr">
        <is>
          <t>Девствената съпруга на мафиотския дон</t>
        </is>
      </c>
      <c r="S143" t="inlineStr">
        <is>
          <t>爱情,禁忌</t>
        </is>
      </c>
      <c r="T143" s="2" t="str">
        <f>=HYPERLINK("https://www.tiktok.com/@shirley5278789/video/7681581199499758879", "https://www.tiktok.com/@shirley5278789/video/7681581199499758879")</f>
        <v>https://www.tiktok.com/@shirley5278789/video/7681581199499758879</v>
      </c>
      <c r="U143" t="inlineStr">
        <is>
          <t>已回填</t>
        </is>
      </c>
      <c r="V143" t="inlineStr">
        <is>
          <t>575</t>
        </is>
      </c>
      <c r="W143" t="inlineStr">
        <is>
          <t>17</t>
        </is>
      </c>
      <c r="X143" t="inlineStr">
        <is>
          <t>3</t>
        </is>
      </c>
      <c r="Y143" t="inlineStr">
        <is>
          <t>0</t>
        </is>
      </c>
      <c r="Z143" t="inlineStr">
        <is>
          <t>0</t>
        </is>
      </c>
      <c r="AA143" t="inlineStr">
        <is>
          <t>2026-10-06</t>
        </is>
      </c>
      <c r="AB143"/>
      <c r="AC143"/>
      <c r="AD143"/>
      <c r="AE143"/>
      <c r="AF143"/>
      <c r="AG143" s="3"/>
      <c r="AH143"/>
      <c r="AI143"/>
      <c r="AJ143"/>
      <c r="AK143"/>
      <c r="AL143" s="3"/>
      <c r="AM143" t="inlineStr">
        <is>
          <t>2026-09-06 03:30</t>
        </is>
      </c>
      <c r="AN143" t="inlineStr">
        <is>
          <t>高璇</t>
        </is>
      </c>
      <c r="AO143" t="inlineStr">
        <is>
          <t>2026-09-06</t>
        </is>
      </c>
      <c r="AP143" t="inlineStr">
        <is>
          <t>2026-09-05|shirley5278789|SD-000043</t>
        </is>
      </c>
      <c r="AQ143" t="inlineStr">
        <is>
          <t>0</t>
        </is>
      </c>
      <c r="AR143" t="inlineStr">
        <is>
          <t>shirley5278789｜Девствената съпруга на мафиотския дон｜3条｜已回填</t>
        </is>
      </c>
    </row>
    <row r="144" ht="25.5" customHeight="1">
      <c r="A144" t="inlineStr">
        <is>
          <t>SR-000145</t>
        </is>
      </c>
      <c r="B144" s="3">
        <v>46270</v>
      </c>
      <c r="C144"/>
      <c r="D144" t="inlineStr">
        <is>
          <t>7681581239463152926</t>
        </is>
      </c>
      <c r="E144"/>
      <c r="F144" t="inlineStr">
        <is>
          <t>manual_url</t>
        </is>
      </c>
      <c r="G144">
        <v>1</v>
      </c>
      <c r="H144" s="3">
        <v>46301.23436342592</v>
      </c>
      <c r="I144"/>
      <c r="J144" t="inlineStr">
        <is>
          <t>active</t>
        </is>
      </c>
      <c r="K144" t="inlineStr">
        <is>
          <t>shirley5278789</t>
        </is>
      </c>
      <c r="L144" t="inlineStr">
        <is>
          <t>Съпругът ѝ не е човекът, за когото го е мислела. Когато мафиотският дон разкри предателството му, Миа беше принудена да избере: него или мъжа си. 🔥 🌟 Продължете историята тук 👉🏻 Гледайте целия сериал в „ReelShort“ 🔍 Потърсете „4137805“ ✨ #Драма #КраткаДрама #Предателство #МафиотскаРомантика #ReelShort</t>
        </is>
      </c>
      <c r="M144" t="inlineStr">
        <is>
          <t>SD-000043</t>
        </is>
      </c>
      <c r="N144" t="inlineStr">
        <is>
          <t>7681581239463152926</t>
        </is>
      </c>
      <c r="O144" t="inlineStr">
        <is>
          <t>shirley5278789</t>
        </is>
      </c>
      <c r="P144" t="inlineStr">
        <is>
          <t>https://www.tiktok.com/@shirley5278789</t>
        </is>
      </c>
      <c r="Q144" t="inlineStr">
        <is>
          <t>SD-000043</t>
        </is>
      </c>
      <c r="R144" t="inlineStr">
        <is>
          <t>Девствената съпруга на мафиотския дон</t>
        </is>
      </c>
      <c r="S144" t="inlineStr">
        <is>
          <t>爱情,禁忌</t>
        </is>
      </c>
      <c r="T144" s="2" t="str">
        <f>=HYPERLINK("https://www.tiktok.com/@shirley5278789/video/7681581239463152926", "https://www.tiktok.com/@shirley5278789/video/7681581239463152926")</f>
        <v>https://www.tiktok.com/@shirley5278789/video/7681581239463152926</v>
      </c>
      <c r="U144" t="inlineStr">
        <is>
          <t>已回填</t>
        </is>
      </c>
      <c r="V144" t="inlineStr">
        <is>
          <t>582</t>
        </is>
      </c>
      <c r="W144" t="inlineStr">
        <is>
          <t>7</t>
        </is>
      </c>
      <c r="X144" t="inlineStr">
        <is>
          <t>0</t>
        </is>
      </c>
      <c r="Y144" t="inlineStr">
        <is>
          <t>0</t>
        </is>
      </c>
      <c r="Z144" t="inlineStr">
        <is>
          <t>0</t>
        </is>
      </c>
      <c r="AA144" t="inlineStr">
        <is>
          <t>2026-10-06</t>
        </is>
      </c>
      <c r="AB144"/>
      <c r="AC144"/>
      <c r="AD144"/>
      <c r="AE144"/>
      <c r="AF144"/>
      <c r="AG144" s="3"/>
      <c r="AH144"/>
      <c r="AI144"/>
      <c r="AJ144"/>
      <c r="AK144"/>
      <c r="AL144" s="3"/>
      <c r="AM144" t="inlineStr">
        <is>
          <t>2026-09-06 07:30</t>
        </is>
      </c>
      <c r="AN144" t="inlineStr">
        <is>
          <t>高璇</t>
        </is>
      </c>
      <c r="AO144" t="inlineStr">
        <is>
          <t>2026-09-06</t>
        </is>
      </c>
      <c r="AP144" t="inlineStr">
        <is>
          <t>2026-09-05|shirley5278789|SD-000043</t>
        </is>
      </c>
      <c r="AQ144" t="inlineStr">
        <is>
          <t>0</t>
        </is>
      </c>
      <c r="AR144" t="inlineStr">
        <is>
          <t>shirley5278789｜Девствената съпруга на мафиотския дон｜3条｜已回填</t>
        </is>
      </c>
    </row>
    <row r="145" ht="25.5" customHeight="1">
      <c r="A145" t="inlineStr">
        <is>
          <t>SR-000146</t>
        </is>
      </c>
      <c r="B145" s="3">
        <v>46270</v>
      </c>
      <c r="C145"/>
      <c r="D145" t="inlineStr">
        <is>
          <t>7681599603665341710</t>
        </is>
      </c>
      <c r="E145"/>
      <c r="F145" t="inlineStr">
        <is>
          <t>manual_url</t>
        </is>
      </c>
      <c r="G145">
        <v>1</v>
      </c>
      <c r="H145" s="3">
        <v>46300.77868055556</v>
      </c>
      <c r="I145"/>
      <c r="J145" t="inlineStr">
        <is>
          <t>active</t>
        </is>
      </c>
      <c r="K145" t="inlineStr">
        <is>
          <t>dramavault163</t>
        </is>
      </c>
      <c r="L145" t="inlineStr">
        <is>
          <t>She became a zombie but somehow kept her human mind. Now she must walk across the apocalypse to find her family. 🧟‍♀️    🌟 Continue the story here    👉🏻 Find the full series on “ReelShort”    🔍 Look up “4122505” ✨ #Drama #ShortDrama #Zombie #Apocalypse #ReelShort</t>
        </is>
      </c>
      <c r="M145" t="inlineStr">
        <is>
          <t>SD-000041</t>
        </is>
      </c>
      <c r="N145" t="inlineStr">
        <is>
          <t>7681599603665341710</t>
        </is>
      </c>
      <c r="O145" t="inlineStr">
        <is>
          <t>dramavault163</t>
        </is>
      </c>
      <c r="P145" t="inlineStr">
        <is>
          <t>https://www.tiktok.com/@dramavault163</t>
        </is>
      </c>
      <c r="Q145" t="inlineStr">
        <is>
          <t>SD-000041</t>
        </is>
      </c>
      <c r="R145" t="inlineStr">
        <is>
          <t>A Zombie Girl’s Journey Home</t>
        </is>
      </c>
      <c r="S145" t="inlineStr">
        <is>
          <t>末世,超能力</t>
        </is>
      </c>
      <c r="T145" s="2" t="str">
        <f>=HYPERLINK("https://www.tiktok.com/@dramavault163/video/7681599603665341710", "https://www.tiktok.com/@dramavault163/video/7681599603665341710")</f>
        <v>https://www.tiktok.com/@dramavault163/video/7681599603665341710</v>
      </c>
      <c r="U145" t="inlineStr">
        <is>
          <t>已回填</t>
        </is>
      </c>
      <c r="V145" t="inlineStr">
        <is>
          <t>5444</t>
        </is>
      </c>
      <c r="W145" t="inlineStr">
        <is>
          <t>33</t>
        </is>
      </c>
      <c r="X145" t="inlineStr">
        <is>
          <t>13</t>
        </is>
      </c>
      <c r="Y145" t="inlineStr">
        <is>
          <t>1</t>
        </is>
      </c>
      <c r="Z145" t="inlineStr">
        <is>
          <t>1</t>
        </is>
      </c>
      <c r="AA145" t="inlineStr">
        <is>
          <t>2026-10-05</t>
        </is>
      </c>
      <c r="AB145"/>
      <c r="AC145"/>
      <c r="AD145"/>
      <c r="AE145"/>
      <c r="AF145"/>
      <c r="AG145" s="3"/>
      <c r="AH145"/>
      <c r="AI145"/>
      <c r="AJ145"/>
      <c r="AK145"/>
      <c r="AL145" s="3"/>
      <c r="AM145" t="inlineStr">
        <is>
          <t>2026-09-05 20:00</t>
        </is>
      </c>
      <c r="AN145" t="inlineStr">
        <is>
          <t>高璇</t>
        </is>
      </c>
      <c r="AO145" t="inlineStr">
        <is>
          <t>2026-09-05</t>
        </is>
      </c>
      <c r="AP145" t="inlineStr">
        <is>
          <t>2026-09-05|dramavault163|SD-000041</t>
        </is>
      </c>
      <c r="AQ145" t="inlineStr">
        <is>
          <t>1</t>
        </is>
      </c>
      <c r="AR145" t="inlineStr">
        <is>
          <t>dramavault163｜A Zombie Girl’s Journey Home｜3条｜已回填</t>
        </is>
      </c>
    </row>
    <row r="146" ht="25.5" customHeight="1">
      <c r="A146" t="inlineStr">
        <is>
          <t>SR-000147</t>
        </is>
      </c>
      <c r="B146" s="3">
        <v>46270</v>
      </c>
      <c r="C146"/>
      <c r="D146" t="inlineStr">
        <is>
          <t>7681599528289586446</t>
        </is>
      </c>
      <c r="E146"/>
      <c r="F146" t="inlineStr">
        <is>
          <t>manual_url</t>
        </is>
      </c>
      <c r="G146">
        <v>1</v>
      </c>
      <c r="H146" s="3">
        <v>46300.99109953704</v>
      </c>
      <c r="I146"/>
      <c r="J146" t="inlineStr">
        <is>
          <t>active</t>
        </is>
      </c>
      <c r="K146" t="inlineStr">
        <is>
          <t>dramavault163</t>
        </is>
      </c>
      <c r="L146" t="inlineStr">
        <is>
          <t>Everyone thinks she’s a monster—but this zombie girl risks everything to save a human trapped inside a deadly horde. 😳    🌟 Continue the story here    👉🏻 Find the full series on “ReelShort”    🔍 Look up “4122505” ✨ #Drama #ShortDrama #ZombieGirl #Survival #ReelShort</t>
        </is>
      </c>
      <c r="M146" t="inlineStr">
        <is>
          <t>SD-000041</t>
        </is>
      </c>
      <c r="N146" t="inlineStr">
        <is>
          <t>7681599528289586446</t>
        </is>
      </c>
      <c r="O146" t="inlineStr">
        <is>
          <t>dramavault163</t>
        </is>
      </c>
      <c r="P146" t="inlineStr">
        <is>
          <t>https://www.tiktok.com/@dramavault163</t>
        </is>
      </c>
      <c r="Q146" t="inlineStr">
        <is>
          <t>SD-000041</t>
        </is>
      </c>
      <c r="R146" t="inlineStr">
        <is>
          <t>A Zombie Girl’s Journey Home</t>
        </is>
      </c>
      <c r="S146" t="inlineStr">
        <is>
          <t>末世,超能力</t>
        </is>
      </c>
      <c r="T146" s="2" t="str">
        <f>=HYPERLINK("https://www.tiktok.com/@dramavault163/video/7681599528289586446", "https://www.tiktok.com/@dramavault163/video/7681599528289586446")</f>
        <v>https://www.tiktok.com/@dramavault163/video/7681599528289586446</v>
      </c>
      <c r="U146" t="inlineStr">
        <is>
          <t>已回填</t>
        </is>
      </c>
      <c r="V146" t="inlineStr">
        <is>
          <t>9972</t>
        </is>
      </c>
      <c r="W146" t="inlineStr">
        <is>
          <t>52</t>
        </is>
      </c>
      <c r="X146" t="inlineStr">
        <is>
          <t>24</t>
        </is>
      </c>
      <c r="Y146" t="inlineStr">
        <is>
          <t>3</t>
        </is>
      </c>
      <c r="Z146" t="inlineStr">
        <is>
          <t>0</t>
        </is>
      </c>
      <c r="AA146" t="inlineStr">
        <is>
          <t>2026-10-05</t>
        </is>
      </c>
      <c r="AB146"/>
      <c r="AC146"/>
      <c r="AD146"/>
      <c r="AE146"/>
      <c r="AF146"/>
      <c r="AG146" s="3"/>
      <c r="AH146"/>
      <c r="AI146"/>
      <c r="AJ146"/>
      <c r="AK146"/>
      <c r="AL146" s="3"/>
      <c r="AM146" t="inlineStr">
        <is>
          <t>2026-09-06 00:30</t>
        </is>
      </c>
      <c r="AN146" t="inlineStr">
        <is>
          <t>高璇</t>
        </is>
      </c>
      <c r="AO146" t="inlineStr">
        <is>
          <t>2026-09-06</t>
        </is>
      </c>
      <c r="AP146" t="inlineStr">
        <is>
          <t>2026-09-05|dramavault163|SD-000041</t>
        </is>
      </c>
      <c r="AQ146" t="inlineStr">
        <is>
          <t>0</t>
        </is>
      </c>
      <c r="AR146" t="inlineStr">
        <is>
          <t>dramavault163｜A Zombie Girl’s Journey Home｜3条｜已回填</t>
        </is>
      </c>
    </row>
    <row r="147" ht="25.5" customHeight="1">
      <c r="A147" t="inlineStr">
        <is>
          <t>SR-000148</t>
        </is>
      </c>
      <c r="B147" s="3">
        <v>46270</v>
      </c>
      <c r="C147"/>
      <c r="D147" t="inlineStr">
        <is>
          <t>7681600066892729613</t>
        </is>
      </c>
      <c r="E147"/>
      <c r="F147" t="inlineStr">
        <is>
          <t>manual_url</t>
        </is>
      </c>
      <c r="G147">
        <v>1</v>
      </c>
      <c r="H147" s="3">
        <v>46301.23454861111</v>
      </c>
      <c r="I147"/>
      <c r="J147" t="inlineStr">
        <is>
          <t>active</t>
        </is>
      </c>
      <c r="K147" t="inlineStr">
        <is>
          <t>dramavault163</t>
        </is>
      </c>
      <c r="L147" t="inlineStr">
        <is>
          <t>She only wanted to leave supplies for the survivors. One gunshot later, an entire zombie horde was heading straight toward them. 🔥    🌟 Continue the story here    👉🏻 Find the full series on “ReelShort”    🔍 Look up “4122505” ✨ #Drama #ShortDrama #ZombieApocalypse #PlotTwist #ReelShort</t>
        </is>
      </c>
      <c r="M147" t="inlineStr">
        <is>
          <t>SD-000041</t>
        </is>
      </c>
      <c r="N147" t="inlineStr">
        <is>
          <t>7681600066892729613</t>
        </is>
      </c>
      <c r="O147" t="inlineStr">
        <is>
          <t>dramavault163</t>
        </is>
      </c>
      <c r="P147" t="inlineStr">
        <is>
          <t>https://www.tiktok.com/@dramavault163</t>
        </is>
      </c>
      <c r="Q147" t="inlineStr">
        <is>
          <t>SD-000041</t>
        </is>
      </c>
      <c r="R147" t="inlineStr">
        <is>
          <t>A Zombie Girl’s Journey Home</t>
        </is>
      </c>
      <c r="S147" t="inlineStr">
        <is>
          <t>末世,超能力</t>
        </is>
      </c>
      <c r="T147" s="2" t="str">
        <f>=HYPERLINK("https://www.tiktok.com/@dramavault163/video/7681600066892729613", "https://www.tiktok.com/@dramavault163/video/7681600066892729613")</f>
        <v>https://www.tiktok.com/@dramavault163/video/7681600066892729613</v>
      </c>
      <c r="U147" t="inlineStr">
        <is>
          <t>已回填</t>
        </is>
      </c>
      <c r="V147" t="inlineStr">
        <is>
          <t>5147</t>
        </is>
      </c>
      <c r="W147" t="inlineStr">
        <is>
          <t>21</t>
        </is>
      </c>
      <c r="X147" t="inlineStr">
        <is>
          <t>11</t>
        </is>
      </c>
      <c r="Y147" t="inlineStr">
        <is>
          <t>2</t>
        </is>
      </c>
      <c r="Z147" t="inlineStr">
        <is>
          <t>0</t>
        </is>
      </c>
      <c r="AA147" t="inlineStr">
        <is>
          <t>2026-10-06</t>
        </is>
      </c>
      <c r="AB147"/>
      <c r="AC147"/>
      <c r="AD147"/>
      <c r="AE147"/>
      <c r="AF147"/>
      <c r="AG147" s="3"/>
      <c r="AH147"/>
      <c r="AI147"/>
      <c r="AJ147"/>
      <c r="AK147"/>
      <c r="AL147" s="3"/>
      <c r="AM147" t="inlineStr">
        <is>
          <t>2026-09-06 07:30</t>
        </is>
      </c>
      <c r="AN147" t="inlineStr">
        <is>
          <t>高璇</t>
        </is>
      </c>
      <c r="AO147" t="inlineStr">
        <is>
          <t>2026-09-06</t>
        </is>
      </c>
      <c r="AP147" t="inlineStr">
        <is>
          <t>2026-09-05|dramavault163|SD-000041</t>
        </is>
      </c>
      <c r="AQ147" t="inlineStr">
        <is>
          <t>0</t>
        </is>
      </c>
      <c r="AR147" t="inlineStr">
        <is>
          <t>dramavault163｜A Zombie Girl’s Journey Home｜3条｜已回填</t>
        </is>
      </c>
    </row>
    <row r="148" ht="25.5" customHeight="1">
      <c r="A148" t="inlineStr">
        <is>
          <t>SR-000149</t>
        </is>
      </c>
      <c r="B148" s="3">
        <v>46270.13888888889</v>
      </c>
      <c r="C148"/>
      <c r="D148" t="inlineStr">
        <is>
          <t>7681633167802993934</t>
        </is>
      </c>
      <c r="E148"/>
      <c r="F148" t="inlineStr">
        <is>
          <t>manual_url</t>
        </is>
      </c>
      <c r="G148">
        <v>1</v>
      </c>
      <c r="H148" s="3">
        <v>46300.09038194444</v>
      </c>
      <c r="I148"/>
      <c r="J148" t="inlineStr">
        <is>
          <t>active</t>
        </is>
      </c>
      <c r="K148" t="inlineStr">
        <is>
          <t>dramaexpedition</t>
        </is>
      </c>
      <c r="L148" t="inlineStr">
        <is>
          <t xml:space="preserve">Part 2 | I swallowed the Zerg overmind’s egg #drama #shortdrama #scifi #aidrama #4430782  🦾Link in Bio to watch the full episodes  👣 Search 4430782 on ReelShort </t>
        </is>
      </c>
      <c r="M148" t="inlineStr">
        <is>
          <t>SD-000102</t>
        </is>
      </c>
      <c r="N148" t="inlineStr">
        <is>
          <t>7681633167802993934</t>
        </is>
      </c>
      <c r="O148" t="inlineStr">
        <is>
          <t>dramaexpedition</t>
        </is>
      </c>
      <c r="P148" t="inlineStr">
        <is>
          <t>https://www.tiktok.com/@dramaexpedition</t>
        </is>
      </c>
      <c r="Q148" t="inlineStr">
        <is>
          <t>SD-000102</t>
        </is>
      </c>
      <c r="R148" t="inlineStr">
        <is>
          <t>I swallowed the Zerg overmind's egg</t>
        </is>
      </c>
      <c r="S148" t="inlineStr">
        <is>
          <t>男性</t>
        </is>
      </c>
      <c r="T148" s="2" t="str">
        <f>=HYPERLINK("https://www.tiktok.com/@dramaexpedition/video/7681633167802993934", "https://www.tiktok.com/@dramaexpedition/video/7681633167802993934")</f>
        <v>https://www.tiktok.com/@dramaexpedition/video/7681633167802993934</v>
      </c>
      <c r="U148" t="inlineStr">
        <is>
          <t>已回填</t>
        </is>
      </c>
      <c r="V148" t="inlineStr">
        <is>
          <t>642</t>
        </is>
      </c>
      <c r="W148" t="inlineStr">
        <is>
          <t>12</t>
        </is>
      </c>
      <c r="X148" t="inlineStr">
        <is>
          <t>5</t>
        </is>
      </c>
      <c r="Y148" t="inlineStr">
        <is>
          <t>0</t>
        </is>
      </c>
      <c r="Z148" t="inlineStr">
        <is>
          <t>0</t>
        </is>
      </c>
      <c r="AA148" t="inlineStr">
        <is>
          <t>2026-10-05</t>
        </is>
      </c>
      <c r="AB148"/>
      <c r="AC148"/>
      <c r="AD148"/>
      <c r="AE148"/>
      <c r="AF148"/>
      <c r="AG148" s="3"/>
      <c r="AH148"/>
      <c r="AI148"/>
      <c r="AJ148"/>
      <c r="AK148"/>
      <c r="AL148" s="3"/>
      <c r="AM148" t="inlineStr">
        <is>
          <t>2026-09-05 03:20</t>
        </is>
      </c>
      <c r="AN148" t="inlineStr">
        <is>
          <t>彭满</t>
        </is>
      </c>
      <c r="AO148" t="inlineStr">
        <is>
          <t>2026-09-05</t>
        </is>
      </c>
      <c r="AP148" t="inlineStr">
        <is>
          <t>2026-09-05|dramaexpedition|SD-000102</t>
        </is>
      </c>
      <c r="AQ148" t="inlineStr">
        <is>
          <t>1</t>
        </is>
      </c>
      <c r="AR148" t="inlineStr">
        <is>
          <t>dramaexpedition｜I swallowed the Zerg overmind's egg｜1条｜已回填</t>
        </is>
      </c>
    </row>
    <row r="149" ht="25.5" customHeight="1">
      <c r="A149" t="inlineStr">
        <is>
          <t>SR-000150</t>
        </is>
      </c>
      <c r="B149" s="3">
        <v>46271</v>
      </c>
      <c r="C149"/>
      <c r="D149" t="inlineStr">
        <is>
          <t>7681608952160816414</t>
        </is>
      </c>
      <c r="E149"/>
      <c r="F149" t="inlineStr">
        <is>
          <t>manual_url</t>
        </is>
      </c>
      <c r="G149">
        <v>1</v>
      </c>
      <c r="H149" s="3">
        <v>46301.765439814815</v>
      </c>
      <c r="I149"/>
      <c r="J149" t="inlineStr">
        <is>
          <t>active</t>
        </is>
      </c>
      <c r="K149" t="inlineStr">
        <is>
          <t>jolienqaq</t>
        </is>
      </c>
      <c r="L149" t="inlineStr">
        <is>
          <t>#bl #bldrama #reelshort #shortdrama #werwolf  💖 Full episode link in bio! 🌟Watch My Wolf Roommate is a fool on Reelshort  Search code [4430793]</t>
        </is>
      </c>
      <c r="M149" t="inlineStr">
        <is>
          <t>SD-000051</t>
        </is>
      </c>
      <c r="N149" t="inlineStr">
        <is>
          <t>7681608952160816414</t>
        </is>
      </c>
      <c r="O149" t="inlineStr">
        <is>
          <t>jolienqaq</t>
        </is>
      </c>
      <c r="P149" t="inlineStr">
        <is>
          <t>https://www.tiktok.com/@jolienqaq</t>
        </is>
      </c>
      <c r="Q149" t="inlineStr">
        <is>
          <t>SD-000051</t>
        </is>
      </c>
      <c r="R149" t="inlineStr">
        <is>
          <t>My Wolf Roommate is a Fool</t>
        </is>
      </c>
      <c r="S149" t="inlineStr">
        <is>
          <t>lgbtq,狼人</t>
        </is>
      </c>
      <c r="T149" s="2" t="str">
        <f>=HYPERLINK("https://www.tiktok.com/@jolienqaq/video/7681608952160816414", "https://www.tiktok.com/@jolienqaq/video/7681608952160816414")</f>
        <v>https://www.tiktok.com/@jolienqaq/video/7681608952160816414</v>
      </c>
      <c r="U149" t="inlineStr">
        <is>
          <t>已回填</t>
        </is>
      </c>
      <c r="V149" t="inlineStr">
        <is>
          <t>1809</t>
        </is>
      </c>
      <c r="W149" t="inlineStr">
        <is>
          <t>30</t>
        </is>
      </c>
      <c r="X149" t="inlineStr">
        <is>
          <t>16</t>
        </is>
      </c>
      <c r="Y149" t="inlineStr">
        <is>
          <t>0</t>
        </is>
      </c>
      <c r="Z149" t="inlineStr">
        <is>
          <t>0</t>
        </is>
      </c>
      <c r="AA149" t="inlineStr">
        <is>
          <t>2026-10-06</t>
        </is>
      </c>
      <c r="AB149"/>
      <c r="AC149"/>
      <c r="AD149"/>
      <c r="AE149"/>
      <c r="AF149"/>
      <c r="AG149" s="3"/>
      <c r="AH149"/>
      <c r="AI149"/>
      <c r="AJ149"/>
      <c r="AK149"/>
      <c r="AL149" s="3"/>
      <c r="AM149" t="inlineStr">
        <is>
          <t>2026-09-07 06:46</t>
        </is>
      </c>
      <c r="AN149" t="inlineStr">
        <is>
          <t>彭满</t>
        </is>
      </c>
      <c r="AO149" t="inlineStr">
        <is>
          <t>2026-09-07</t>
        </is>
      </c>
      <c r="AP149" t="inlineStr">
        <is>
          <t>2026-09-06|jolienqaq|SD-000051</t>
        </is>
      </c>
      <c r="AQ149" t="inlineStr">
        <is>
          <t>1</t>
        </is>
      </c>
      <c r="AR149" t="inlineStr">
        <is>
          <t>jolienqaq｜My Wolf Roommate is a Fool｜2条｜已回填</t>
        </is>
      </c>
    </row>
    <row r="150" ht="25.5" customHeight="1">
      <c r="A150" t="inlineStr">
        <is>
          <t>SR-000151</t>
        </is>
      </c>
      <c r="B150" s="3">
        <v>46271</v>
      </c>
      <c r="C150"/>
      <c r="D150" t="inlineStr">
        <is>
          <t>7681611884692311326</t>
        </is>
      </c>
      <c r="E150"/>
      <c r="F150" t="inlineStr">
        <is>
          <t>manual_url</t>
        </is>
      </c>
      <c r="G150">
        <v>1</v>
      </c>
      <c r="H150" s="3">
        <v>46301.76563657408</v>
      </c>
      <c r="I150"/>
      <c r="J150" t="inlineStr">
        <is>
          <t>active</t>
        </is>
      </c>
      <c r="K150" t="inlineStr">
        <is>
          <t>jolienqaq</t>
        </is>
      </c>
      <c r="L150" t="inlineStr">
        <is>
          <t>#bl #bldrama #reelshort #shortdrama #werwolf  💖 Full episode link in bio! 🌟Watch My Wolf Roommate is a fool on Reelshort  Search code [4430793]</t>
        </is>
      </c>
      <c r="M150" t="inlineStr">
        <is>
          <t>SD-000051</t>
        </is>
      </c>
      <c r="N150" t="inlineStr">
        <is>
          <t>7681611884692311326</t>
        </is>
      </c>
      <c r="O150" t="inlineStr">
        <is>
          <t>jolienqaq</t>
        </is>
      </c>
      <c r="P150" t="inlineStr">
        <is>
          <t>https://www.tiktok.com/@jolienqaq</t>
        </is>
      </c>
      <c r="Q150" t="inlineStr">
        <is>
          <t>SD-000051</t>
        </is>
      </c>
      <c r="R150" t="inlineStr">
        <is>
          <t>My Wolf Roommate is a Fool</t>
        </is>
      </c>
      <c r="S150" t="inlineStr">
        <is>
          <t>lgbtq,狼人</t>
        </is>
      </c>
      <c r="T150" s="2" t="str">
        <f>=HYPERLINK("https://www.tiktok.com/@jolienqaq/video/7681611884692311326", "https://www.tiktok.com/@jolienqaq/video/7681611884692311326")</f>
        <v>https://www.tiktok.com/@jolienqaq/video/7681611884692311326</v>
      </c>
      <c r="U150" t="inlineStr">
        <is>
          <t>已回填</t>
        </is>
      </c>
      <c r="V150" t="inlineStr">
        <is>
          <t>3721</t>
        </is>
      </c>
      <c r="W150" t="inlineStr">
        <is>
          <t>100</t>
        </is>
      </c>
      <c r="X150" t="inlineStr">
        <is>
          <t>51</t>
        </is>
      </c>
      <c r="Y150" t="inlineStr">
        <is>
          <t>2</t>
        </is>
      </c>
      <c r="Z150" t="inlineStr">
        <is>
          <t>2</t>
        </is>
      </c>
      <c r="AA150" t="inlineStr">
        <is>
          <t>2026-10-06</t>
        </is>
      </c>
      <c r="AB150"/>
      <c r="AC150"/>
      <c r="AD150"/>
      <c r="AE150"/>
      <c r="AF150"/>
      <c r="AG150" s="3"/>
      <c r="AH150"/>
      <c r="AI150"/>
      <c r="AJ150"/>
      <c r="AK150"/>
      <c r="AL150" s="3"/>
      <c r="AM150" t="inlineStr">
        <is>
          <t>2026-09-07 20:46</t>
        </is>
      </c>
      <c r="AN150" t="inlineStr">
        <is>
          <t>彭满</t>
        </is>
      </c>
      <c r="AO150" t="inlineStr">
        <is>
          <t>2026-09-07</t>
        </is>
      </c>
      <c r="AP150" t="inlineStr">
        <is>
          <t>2026-09-06|jolienqaq|SD-000051</t>
        </is>
      </c>
      <c r="AQ150" t="inlineStr">
        <is>
          <t>0</t>
        </is>
      </c>
      <c r="AR150" t="inlineStr">
        <is>
          <t>jolienqaq｜My Wolf Roommate is a Fool｜2条｜已回填</t>
        </is>
      </c>
    </row>
    <row r="151" ht="25.5" customHeight="1">
      <c r="A151" t="inlineStr">
        <is>
          <t>SR-000152</t>
        </is>
      </c>
      <c r="B151" s="3">
        <v>46271</v>
      </c>
      <c r="C151"/>
      <c r="D151" t="inlineStr">
        <is>
          <t>7681598173738962207</t>
        </is>
      </c>
      <c r="E151"/>
      <c r="F151" t="inlineStr">
        <is>
          <t>manual_url</t>
        </is>
      </c>
      <c r="G151">
        <v>1</v>
      </c>
      <c r="H151" s="3">
        <v>46301.76582175926</v>
      </c>
      <c r="I151"/>
      <c r="J151" t="inlineStr">
        <is>
          <t>active</t>
        </is>
      </c>
      <c r="K151" t="inlineStr">
        <is>
          <t>shirley5278789</t>
        </is>
      </c>
      <c r="L151" t="inlineStr">
        <is>
          <t xml:space="preserve">Близнаците на милиардера вече са прогонили шестнадесет бавачки. Но седемнадесетата не се страхува от номерата им — и когато едното дете е в опасност, тя го спасява без колебание. 😳 🌟 Продължете историята тук 👉🏻 Гледайте целия сериал в „ReelShort“ 🔍 Потърсете „4137823“ ✨ #Драма #КраткаДрама #Близнаци #Бавачка #Милиардер </t>
        </is>
      </c>
      <c r="M151" t="inlineStr">
        <is>
          <t>SD-000052</t>
        </is>
      </c>
      <c r="N151" t="inlineStr">
        <is>
          <t>7681598173738962207</t>
        </is>
      </c>
      <c r="O151" t="inlineStr">
        <is>
          <t>shirley5278789</t>
        </is>
      </c>
      <c r="P151" t="inlineStr">
        <is>
          <t>https://www.tiktok.com/@shirley5278789</t>
        </is>
      </c>
      <c r="Q151" t="inlineStr">
        <is>
          <t>SD-000052</t>
        </is>
      </c>
      <c r="R151" t="inlineStr">
        <is>
          <t>Мама под наем за близнаците на милиардера</t>
        </is>
      </c>
      <c r="S151" t="inlineStr">
        <is>
          <t>爱情,甜宠,萌宝</t>
        </is>
      </c>
      <c r="T151" s="2" t="str">
        <f>=HYPERLINK("https://www.tiktok.com/@shirley5278789/video/7681598173738962207", "https://www.tiktok.com/@shirley5278789/video/7681598173738962207")</f>
        <v>https://www.tiktok.com/@shirley5278789/video/7681598173738962207</v>
      </c>
      <c r="U151" t="inlineStr">
        <is>
          <t>已回填</t>
        </is>
      </c>
      <c r="V151" t="inlineStr">
        <is>
          <t>1524</t>
        </is>
      </c>
      <c r="W151" t="inlineStr">
        <is>
          <t>10</t>
        </is>
      </c>
      <c r="X151" t="inlineStr">
        <is>
          <t>3</t>
        </is>
      </c>
      <c r="Y151" t="inlineStr">
        <is>
          <t>0</t>
        </is>
      </c>
      <c r="Z151" t="inlineStr">
        <is>
          <t>0</t>
        </is>
      </c>
      <c r="AA151" t="inlineStr">
        <is>
          <t>2026-10-06</t>
        </is>
      </c>
      <c r="AB151"/>
      <c r="AC151"/>
      <c r="AD151"/>
      <c r="AE151"/>
      <c r="AF151"/>
      <c r="AG151" s="3"/>
      <c r="AH151"/>
      <c r="AI151"/>
      <c r="AJ151"/>
      <c r="AK151"/>
      <c r="AL151" s="3"/>
      <c r="AM151" t="inlineStr">
        <is>
          <t>2026-09-06 19:30</t>
        </is>
      </c>
      <c r="AN151" t="inlineStr">
        <is>
          <t>高璇</t>
        </is>
      </c>
      <c r="AO151" t="inlineStr">
        <is>
          <t>2026-09-06</t>
        </is>
      </c>
      <c r="AP151" t="inlineStr">
        <is>
          <t>2026-09-06|shirley5278789|SD-000052</t>
        </is>
      </c>
      <c r="AQ151" t="inlineStr">
        <is>
          <t>1</t>
        </is>
      </c>
      <c r="AR151" t="inlineStr">
        <is>
          <t>shirley5278789｜Мама под наем за близнаците на милиардера｜3条｜已回填</t>
        </is>
      </c>
    </row>
    <row r="152" ht="25.5" customHeight="1">
      <c r="A152" t="inlineStr">
        <is>
          <t>SR-000153</t>
        </is>
      </c>
      <c r="B152" s="3">
        <v>46271</v>
      </c>
      <c r="C152"/>
      <c r="D152" t="inlineStr">
        <is>
          <t>7681598148480929054</t>
        </is>
      </c>
      <c r="E152"/>
      <c r="F152" t="inlineStr">
        <is>
          <t>manual_url</t>
        </is>
      </c>
      <c r="G152">
        <v>1</v>
      </c>
      <c r="H152" s="3">
        <v>46301.766018518516</v>
      </c>
      <c r="I152"/>
      <c r="J152" t="inlineStr">
        <is>
          <t>active</t>
        </is>
      </c>
      <c r="K152" t="inlineStr">
        <is>
          <t>shirley5278789</t>
        </is>
      </c>
      <c r="L152" t="inlineStr">
        <is>
          <t xml:space="preserve">Всички се подчиняват на студените правила на милиардера. Само новата бавачка има смелостта да му каже истината: децата му имат нужда от баща, а не от изпълнителен директор. 🔥 🌟 Продължете историята тук 👉🏻 Гледайте целия сериал в „ReelShort“ 🔍 Потърсете „4137823“ ✨ #Драма #КраткаДрама #СамотенБаща #Семейство #Милиардер </t>
        </is>
      </c>
      <c r="M152" t="inlineStr">
        <is>
          <t>SD-000052</t>
        </is>
      </c>
      <c r="N152" t="inlineStr">
        <is>
          <t>7681598148480929054</t>
        </is>
      </c>
      <c r="O152" t="inlineStr">
        <is>
          <t>shirley5278789</t>
        </is>
      </c>
      <c r="P152" t="inlineStr">
        <is>
          <t>https://www.tiktok.com/@shirley5278789</t>
        </is>
      </c>
      <c r="Q152" t="inlineStr">
        <is>
          <t>SD-000052</t>
        </is>
      </c>
      <c r="R152" t="inlineStr">
        <is>
          <t>Мама под наем за близнаците на милиардера</t>
        </is>
      </c>
      <c r="S152" t="inlineStr">
        <is>
          <t>爱情,甜宠,萌宝</t>
        </is>
      </c>
      <c r="T152" s="2" t="str">
        <f>=HYPERLINK("https://www.tiktok.com/@shirley5278789/video/7681598148480929054", "https://www.tiktok.com/@shirley5278789/video/7681598148480929054")</f>
        <v>https://www.tiktok.com/@shirley5278789/video/7681598148480929054</v>
      </c>
      <c r="U152" t="inlineStr">
        <is>
          <t>已回填</t>
        </is>
      </c>
      <c r="V152" t="inlineStr">
        <is>
          <t>1809</t>
        </is>
      </c>
      <c r="W152" t="inlineStr">
        <is>
          <t>16</t>
        </is>
      </c>
      <c r="X152" t="inlineStr">
        <is>
          <t>2</t>
        </is>
      </c>
      <c r="Y152" t="inlineStr">
        <is>
          <t>0</t>
        </is>
      </c>
      <c r="Z152" t="inlineStr">
        <is>
          <t>1</t>
        </is>
      </c>
      <c r="AA152" t="inlineStr">
        <is>
          <t>2026-10-06</t>
        </is>
      </c>
      <c r="AB152"/>
      <c r="AC152"/>
      <c r="AD152"/>
      <c r="AE152"/>
      <c r="AF152"/>
      <c r="AG152" s="3"/>
      <c r="AH152"/>
      <c r="AI152"/>
      <c r="AJ152"/>
      <c r="AK152"/>
      <c r="AL152" s="3"/>
      <c r="AM152" t="inlineStr">
        <is>
          <t>2026-09-07 03:30</t>
        </is>
      </c>
      <c r="AN152" t="inlineStr">
        <is>
          <t>高璇</t>
        </is>
      </c>
      <c r="AO152" t="inlineStr">
        <is>
          <t>2026-09-07</t>
        </is>
      </c>
      <c r="AP152" t="inlineStr">
        <is>
          <t>2026-09-06|shirley5278789|SD-000052</t>
        </is>
      </c>
      <c r="AQ152" t="inlineStr">
        <is>
          <t>0</t>
        </is>
      </c>
      <c r="AR152" t="inlineStr">
        <is>
          <t>shirley5278789｜Мама под наем за близнаците на милиардера｜3条｜已回填</t>
        </is>
      </c>
    </row>
    <row r="153" ht="25.5" customHeight="1">
      <c r="A153" t="inlineStr">
        <is>
          <t>SR-000154</t>
        </is>
      </c>
      <c r="B153" s="3">
        <v>46271</v>
      </c>
      <c r="C153"/>
      <c r="D153" t="inlineStr">
        <is>
          <t>7681598346754067743</t>
        </is>
      </c>
      <c r="E153"/>
      <c r="F153" t="inlineStr">
        <is>
          <t>manual_url</t>
        </is>
      </c>
      <c r="G153">
        <v>1</v>
      </c>
      <c r="H153" s="3">
        <v>46301.76621527778</v>
      </c>
      <c r="I153"/>
      <c r="J153" t="inlineStr">
        <is>
          <t>active</t>
        </is>
      </c>
      <c r="K153" t="inlineStr">
        <is>
          <t>shirley5278789</t>
        </is>
      </c>
      <c r="L153" t="inlineStr">
        <is>
          <t xml:space="preserve">Той ѝ предложи двойно заплащане, за да играе ролята на идеалната майка пред семейната комисия. Но близнаците вече не искат друга жена с фалшива усмивка. ❤️ 🌟 Продължете историята тук 👉🏻 Гледайте целия сериал в „ReelShort“ 🔍 Потърсете „4137823“ ✨ #Драма #КраткаДрама #МамаПодНаем #ФалшивоСемейство #Романтика </t>
        </is>
      </c>
      <c r="M153" t="inlineStr">
        <is>
          <t>SD-000052</t>
        </is>
      </c>
      <c r="N153" t="inlineStr">
        <is>
          <t>7681598346754067743</t>
        </is>
      </c>
      <c r="O153" t="inlineStr">
        <is>
          <t>shirley5278789</t>
        </is>
      </c>
      <c r="P153" t="inlineStr">
        <is>
          <t>https://www.tiktok.com/@shirley5278789</t>
        </is>
      </c>
      <c r="Q153" t="inlineStr">
        <is>
          <t>SD-000052</t>
        </is>
      </c>
      <c r="R153" t="inlineStr">
        <is>
          <t>Мама под наем за близнаците на милиардера</t>
        </is>
      </c>
      <c r="S153" t="inlineStr">
        <is>
          <t>爱情,甜宠,萌宝</t>
        </is>
      </c>
      <c r="T153" s="2" t="str">
        <f>=HYPERLINK("https://www.tiktok.com/@shirley5278789/video/7681598346754067743", "https://www.tiktok.com/@shirley5278789/video/7681598346754067743")</f>
        <v>https://www.tiktok.com/@shirley5278789/video/7681598346754067743</v>
      </c>
      <c r="U153" t="inlineStr">
        <is>
          <t>已回填</t>
        </is>
      </c>
      <c r="V153" t="inlineStr">
        <is>
          <t>2659</t>
        </is>
      </c>
      <c r="W153" t="inlineStr">
        <is>
          <t>30</t>
        </is>
      </c>
      <c r="X153" t="inlineStr">
        <is>
          <t>4</t>
        </is>
      </c>
      <c r="Y153" t="inlineStr">
        <is>
          <t>1</t>
        </is>
      </c>
      <c r="Z153" t="inlineStr">
        <is>
          <t>1</t>
        </is>
      </c>
      <c r="AA153" t="inlineStr">
        <is>
          <t>2026-10-06</t>
        </is>
      </c>
      <c r="AB153"/>
      <c r="AC153"/>
      <c r="AD153"/>
      <c r="AE153"/>
      <c r="AF153"/>
      <c r="AG153" s="3"/>
      <c r="AH153"/>
      <c r="AI153"/>
      <c r="AJ153"/>
      <c r="AK153"/>
      <c r="AL153" s="3"/>
      <c r="AM153" t="inlineStr">
        <is>
          <t>2026-09-07 07:30</t>
        </is>
      </c>
      <c r="AN153" t="inlineStr">
        <is>
          <t>高璇</t>
        </is>
      </c>
      <c r="AO153" t="inlineStr">
        <is>
          <t>2026-09-07</t>
        </is>
      </c>
      <c r="AP153" t="inlineStr">
        <is>
          <t>2026-09-06|shirley5278789|SD-000052</t>
        </is>
      </c>
      <c r="AQ153" t="inlineStr">
        <is>
          <t>0</t>
        </is>
      </c>
      <c r="AR153" t="inlineStr">
        <is>
          <t>shirley5278789｜Мама под наем за близнаците на милиардера｜3条｜已回填</t>
        </is>
      </c>
    </row>
    <row r="154" ht="25.5" customHeight="1">
      <c r="A154" t="inlineStr">
        <is>
          <t>SR-000155</t>
        </is>
      </c>
      <c r="B154" s="3">
        <v>46271</v>
      </c>
      <c r="C154"/>
      <c r="D154" t="inlineStr">
        <is>
          <t>7681200748901846285</t>
        </is>
      </c>
      <c r="E154"/>
      <c r="F154" t="inlineStr">
        <is>
          <t>manual_url</t>
        </is>
      </c>
      <c r="G154">
        <v>1</v>
      </c>
      <c r="H154" s="3">
        <v>46301.76640046296</v>
      </c>
      <c r="I154"/>
      <c r="J154" t="inlineStr">
        <is>
          <t>active</t>
        </is>
      </c>
      <c r="K154" t="inlineStr">
        <is>
          <t>dramaclips0364</t>
        </is>
      </c>
      <c r="L154" t="inlineStr">
        <is>
          <t>Humanity’s last defense was collapsing—until the man everyone called an E-rank nobody returned from war. Then the ruler of Arc City asked him to marry her. ⚔️    🌟 Continue the story here    👉🏻 Find the full series on “ReelShort”    🔍 Look up “4122616” ✨ #Drama #ShortDrama #SciFi #HiddenIdentity #ReelShort</t>
        </is>
      </c>
      <c r="M154" t="inlineStr">
        <is>
          <t>SD-000039</t>
        </is>
      </c>
      <c r="N154" t="inlineStr">
        <is>
          <t>7681200748901846285</t>
        </is>
      </c>
      <c r="O154" t="inlineStr">
        <is>
          <t>dramaclips0364</t>
        </is>
      </c>
      <c r="P154" t="inlineStr">
        <is>
          <t>https://www.tiktok.com/@dramaclips0364</t>
        </is>
      </c>
      <c r="Q154" t="inlineStr">
        <is>
          <t>SD-000039</t>
        </is>
      </c>
      <c r="R154" t="inlineStr">
        <is>
          <t>Wasteland Sovereign</t>
        </is>
      </c>
      <c r="S154" t="inlineStr">
        <is>
          <t>爱情,扮猪吃虎</t>
        </is>
      </c>
      <c r="T154" s="2" t="str">
        <f>=HYPERLINK("https://www.tiktok.com/@dramaclips0364/video/7681200748901846285", "https://www.tiktok.com/@dramaclips0364/video/7681200748901846285")</f>
        <v>https://www.tiktok.com/@dramaclips0364/video/7681200748901846285</v>
      </c>
      <c r="U154" t="inlineStr">
        <is>
          <t>已回填</t>
        </is>
      </c>
      <c r="V154" t="inlineStr">
        <is>
          <t>9794</t>
        </is>
      </c>
      <c r="W154" t="inlineStr">
        <is>
          <t>32</t>
        </is>
      </c>
      <c r="X154" t="inlineStr">
        <is>
          <t>7</t>
        </is>
      </c>
      <c r="Y154" t="inlineStr">
        <is>
          <t>1</t>
        </is>
      </c>
      <c r="Z154" t="inlineStr">
        <is>
          <t>1</t>
        </is>
      </c>
      <c r="AA154" t="inlineStr">
        <is>
          <t>2026-10-06</t>
        </is>
      </c>
      <c r="AB154"/>
      <c r="AC154"/>
      <c r="AD154"/>
      <c r="AE154"/>
      <c r="AF154"/>
      <c r="AG154" s="3"/>
      <c r="AH154"/>
      <c r="AI154"/>
      <c r="AJ154"/>
      <c r="AK154"/>
      <c r="AL154" s="3"/>
      <c r="AM154" t="inlineStr">
        <is>
          <t>2026-09-06 23:00</t>
        </is>
      </c>
      <c r="AN154" t="inlineStr">
        <is>
          <t>高璇</t>
        </is>
      </c>
      <c r="AO154" t="inlineStr">
        <is>
          <t>2026-09-06</t>
        </is>
      </c>
      <c r="AP154" t="inlineStr">
        <is>
          <t>2026-09-06|dramaclips0364|SD-000039</t>
        </is>
      </c>
      <c r="AQ154" t="inlineStr">
        <is>
          <t>1</t>
        </is>
      </c>
      <c r="AR154" t="inlineStr">
        <is>
          <t>dramaclips0364｜Wasteland Sovereign｜3条｜已回填</t>
        </is>
      </c>
    </row>
    <row r="155" ht="25.5" customHeight="1">
      <c r="A155" t="inlineStr">
        <is>
          <t>SR-000156</t>
        </is>
      </c>
      <c r="B155" s="3">
        <v>46271</v>
      </c>
      <c r="C155"/>
      <c r="D155" t="inlineStr">
        <is>
          <t>7681200747190537486</t>
        </is>
      </c>
      <c r="E155"/>
      <c r="F155" t="inlineStr">
        <is>
          <t>manual_url</t>
        </is>
      </c>
      <c r="G155">
        <v>1</v>
      </c>
      <c r="H155" s="3">
        <v>46301.76658564815</v>
      </c>
      <c r="I155"/>
      <c r="J155" t="inlineStr">
        <is>
          <t>active</t>
        </is>
      </c>
      <c r="K155" t="inlineStr">
        <is>
          <t>dramaclips0364</t>
        </is>
      </c>
      <c r="L155" t="inlineStr">
        <is>
          <t>After seven years together, she dumped him for power—and revealed that she was carrying another man’s child. 💔    🌟 Continue the story here    👉🏻 Find the full series on “ReelShort”    🔍 Look up “4122616” ✨ #Drama #ShortDrama #Betrayal #Revenge #ReelShort</t>
        </is>
      </c>
      <c r="M155" t="inlineStr">
        <is>
          <t>SD-000039</t>
        </is>
      </c>
      <c r="N155" t="inlineStr">
        <is>
          <t>7681200747190537486</t>
        </is>
      </c>
      <c r="O155" t="inlineStr">
        <is>
          <t>dramaclips0364</t>
        </is>
      </c>
      <c r="P155" t="inlineStr">
        <is>
          <t>https://www.tiktok.com/@dramaclips0364</t>
        </is>
      </c>
      <c r="Q155" t="inlineStr">
        <is>
          <t>SD-000039</t>
        </is>
      </c>
      <c r="R155" t="inlineStr">
        <is>
          <t>Wasteland Sovereign</t>
        </is>
      </c>
      <c r="S155" t="inlineStr">
        <is>
          <t>爱情,扮猪吃虎</t>
        </is>
      </c>
      <c r="T155" s="2" t="str">
        <f>=HYPERLINK("https://www.tiktok.com/@dramaclips0364/video/7681200747190537486", "https://www.tiktok.com/@dramaclips0364/video/7681200747190537486")</f>
        <v>https://www.tiktok.com/@dramaclips0364/video/7681200747190537486</v>
      </c>
      <c r="U155" t="inlineStr">
        <is>
          <t>已回填</t>
        </is>
      </c>
      <c r="V155" t="inlineStr">
        <is>
          <t>15200</t>
        </is>
      </c>
      <c r="W155" t="inlineStr">
        <is>
          <t>35</t>
        </is>
      </c>
      <c r="X155" t="inlineStr">
        <is>
          <t>4</t>
        </is>
      </c>
      <c r="Y155" t="inlineStr">
        <is>
          <t>2</t>
        </is>
      </c>
      <c r="Z155" t="inlineStr">
        <is>
          <t>0</t>
        </is>
      </c>
      <c r="AA155" t="inlineStr">
        <is>
          <t>2026-10-06</t>
        </is>
      </c>
      <c r="AB155"/>
      <c r="AC155"/>
      <c r="AD155"/>
      <c r="AE155"/>
      <c r="AF155"/>
      <c r="AG155" s="3"/>
      <c r="AH155"/>
      <c r="AI155"/>
      <c r="AJ155"/>
      <c r="AK155"/>
      <c r="AL155" s="3"/>
      <c r="AM155" t="inlineStr">
        <is>
          <t>2026-09-07 03:00</t>
        </is>
      </c>
      <c r="AN155" t="inlineStr">
        <is>
          <t>高璇</t>
        </is>
      </c>
      <c r="AO155" t="inlineStr">
        <is>
          <t>2026-09-07</t>
        </is>
      </c>
      <c r="AP155" t="inlineStr">
        <is>
          <t>2026-09-06|dramaclips0364|SD-000039</t>
        </is>
      </c>
      <c r="AQ155" t="inlineStr">
        <is>
          <t>0</t>
        </is>
      </c>
      <c r="AR155" t="inlineStr">
        <is>
          <t>dramaclips0364｜Wasteland Sovereign｜3条｜已回填</t>
        </is>
      </c>
    </row>
    <row r="156" ht="25.5" customHeight="1">
      <c r="A156" t="inlineStr">
        <is>
          <t>SR-000157</t>
        </is>
      </c>
      <c r="B156" s="3">
        <v>46271</v>
      </c>
      <c r="C156"/>
      <c r="D156" t="inlineStr">
        <is>
          <t>7681201135591427342</t>
        </is>
      </c>
      <c r="E156"/>
      <c r="F156" t="inlineStr">
        <is>
          <t>manual_url</t>
        </is>
      </c>
      <c r="G156">
        <v>1</v>
      </c>
      <c r="H156" s="3">
        <v>46301.76678240741</v>
      </c>
      <c r="I156"/>
      <c r="J156" t="inlineStr">
        <is>
          <t>active</t>
        </is>
      </c>
      <c r="K156" t="inlineStr">
        <is>
          <t>dramaclips0364</t>
        </is>
      </c>
      <c r="L156" t="inlineStr">
        <is>
          <t>They threatened to kill the “worthless” soldier in front of everyone. Then Arc City’s supreme leader arrived and called him her husband. 😳    🌟 Continue the story here    👉🏻 Find the full series on “ReelShort”    🔍 Look up “4122616” ✨ #Drama #ShortDrama #PlotTwist #PowerfulMan #ReelShort</t>
        </is>
      </c>
      <c r="M156" t="inlineStr">
        <is>
          <t>SD-000039</t>
        </is>
      </c>
      <c r="N156" t="inlineStr">
        <is>
          <t>7681201135591427342</t>
        </is>
      </c>
      <c r="O156" t="inlineStr">
        <is>
          <t>dramaclips0364</t>
        </is>
      </c>
      <c r="P156" t="inlineStr">
        <is>
          <t>https://www.tiktok.com/@dramaclips0364</t>
        </is>
      </c>
      <c r="Q156" t="inlineStr">
        <is>
          <t>SD-000039</t>
        </is>
      </c>
      <c r="R156" t="inlineStr">
        <is>
          <t>Wasteland Sovereign</t>
        </is>
      </c>
      <c r="S156" t="inlineStr">
        <is>
          <t>爱情,扮猪吃虎</t>
        </is>
      </c>
      <c r="T156" s="2" t="str">
        <f>=HYPERLINK("https://www.tiktok.com/@dramaclips0364/video/7681201135591427342", "https://www.tiktok.com/@dramaclips0364/video/7681201135591427342")</f>
        <v>https://www.tiktok.com/@dramaclips0364/video/7681201135591427342</v>
      </c>
      <c r="U156" t="inlineStr">
        <is>
          <t>已回填</t>
        </is>
      </c>
      <c r="V156" t="inlineStr">
        <is>
          <t>79200</t>
        </is>
      </c>
      <c r="W156" t="inlineStr">
        <is>
          <t>478</t>
        </is>
      </c>
      <c r="X156" t="inlineStr">
        <is>
          <t>133</t>
        </is>
      </c>
      <c r="Y156" t="inlineStr">
        <is>
          <t>7</t>
        </is>
      </c>
      <c r="Z156" t="inlineStr">
        <is>
          <t>3</t>
        </is>
      </c>
      <c r="AA156" t="inlineStr">
        <is>
          <t>2026-10-06</t>
        </is>
      </c>
      <c r="AB156"/>
      <c r="AC156"/>
      <c r="AD156"/>
      <c r="AE156"/>
      <c r="AF156"/>
      <c r="AG156" s="3"/>
      <c r="AH156"/>
      <c r="AI156"/>
      <c r="AJ156"/>
      <c r="AK156"/>
      <c r="AL156" s="3"/>
      <c r="AM156" t="inlineStr">
        <is>
          <t>2026-09-07 10:00</t>
        </is>
      </c>
      <c r="AN156" t="inlineStr">
        <is>
          <t>高璇</t>
        </is>
      </c>
      <c r="AO156" t="inlineStr">
        <is>
          <t>2026-09-07</t>
        </is>
      </c>
      <c r="AP156" t="inlineStr">
        <is>
          <t>2026-09-06|dramaclips0364|SD-000039</t>
        </is>
      </c>
      <c r="AQ156" t="inlineStr">
        <is>
          <t>0</t>
        </is>
      </c>
      <c r="AR156" t="inlineStr">
        <is>
          <t>dramaclips0364｜Wasteland Sovereign｜3条｜已回填</t>
        </is>
      </c>
    </row>
    <row r="157" ht="25.5" customHeight="1">
      <c r="A157" t="inlineStr">
        <is>
          <t>SR-000158</t>
        </is>
      </c>
      <c r="B157" s="3">
        <v>46272</v>
      </c>
      <c r="C157"/>
      <c r="D157" t="inlineStr">
        <is>
          <t>7682687019146808589</t>
        </is>
      </c>
      <c r="E157"/>
      <c r="F157" t="inlineStr">
        <is>
          <t>manual_url</t>
        </is>
      </c>
      <c r="G157">
        <v>1</v>
      </c>
      <c r="H157" s="3">
        <v>46301.76696759259</v>
      </c>
      <c r="I157"/>
      <c r="J157" t="inlineStr">
        <is>
          <t>active</t>
        </is>
      </c>
      <c r="K157" t="inlineStr">
        <is>
          <t>dramaexpedition</t>
        </is>
      </c>
      <c r="L157" t="inlineStr">
        <is>
          <t xml:space="preserve">A ten-time poker champion vanished after exposing a criminal empire, but saving one woman may force him back to the table. ✨ Full story: link in bio  📱 Watch the full series on the ReelShort app  🔍 Search "4122552" to enjoy every episode ✨ #shortdrama #dramaclip #reelshort #poker </t>
        </is>
      </c>
      <c r="M157" t="inlineStr">
        <is>
          <t>SD-000056</t>
        </is>
      </c>
      <c r="N157" t="inlineStr">
        <is>
          <t>7682687019146808589</t>
        </is>
      </c>
      <c r="O157" t="inlineStr">
        <is>
          <t>dramaexpedition</t>
        </is>
      </c>
      <c r="P157" t="inlineStr">
        <is>
          <t>https://www.tiktok.com/@dramaexpedition</t>
        </is>
      </c>
      <c r="Q157" t="inlineStr">
        <is>
          <t>SD-000056</t>
        </is>
      </c>
      <c r="R157" t="inlineStr">
        <is>
          <t>The Poker King Returns</t>
        </is>
      </c>
      <c r="S157" t="inlineStr">
        <is>
          <t>男性,扮猪吃虎</t>
        </is>
      </c>
      <c r="T157" s="2" t="str">
        <f>=HYPERLINK("https://www.tiktok.com/@dramaexpedition/video/7682687019146808589", "https://www.tiktok.com/@dramaexpedition/video/7682687019146808589")</f>
        <v>https://www.tiktok.com/@dramaexpedition/video/7682687019146808589</v>
      </c>
      <c r="U157" t="inlineStr">
        <is>
          <t>已回填</t>
        </is>
      </c>
      <c r="V157" t="inlineStr">
        <is>
          <t>469</t>
        </is>
      </c>
      <c r="W157" t="inlineStr">
        <is>
          <t>2</t>
        </is>
      </c>
      <c r="X157" t="inlineStr">
        <is>
          <t>2</t>
        </is>
      </c>
      <c r="Y157" t="inlineStr">
        <is>
          <t>0</t>
        </is>
      </c>
      <c r="Z157" t="inlineStr">
        <is>
          <t>0</t>
        </is>
      </c>
      <c r="AA157" t="inlineStr">
        <is>
          <t>2026-10-06</t>
        </is>
      </c>
      <c r="AB157"/>
      <c r="AC157"/>
      <c r="AD157"/>
      <c r="AE157"/>
      <c r="AF157"/>
      <c r="AG157" s="3"/>
      <c r="AH157"/>
      <c r="AI157"/>
      <c r="AJ157"/>
      <c r="AK157"/>
      <c r="AL157" s="3"/>
      <c r="AM157" t="inlineStr">
        <is>
          <t>2026-09-07 20:33</t>
        </is>
      </c>
      <c r="AN157" t="inlineStr">
        <is>
          <t>彭满</t>
        </is>
      </c>
      <c r="AO157" t="inlineStr">
        <is>
          <t>2026-09-07</t>
        </is>
      </c>
      <c r="AP157" t="inlineStr">
        <is>
          <t>2026-09-07|dramaexpedition|SD-000056</t>
        </is>
      </c>
      <c r="AQ157" t="inlineStr">
        <is>
          <t>1</t>
        </is>
      </c>
      <c r="AR157" t="inlineStr">
        <is>
          <t>dramaexpedition｜The Poker King Returns｜3条｜已回填</t>
        </is>
      </c>
    </row>
    <row r="158" ht="25.5" customHeight="1">
      <c r="A158" t="inlineStr">
        <is>
          <t>SR-000159</t>
        </is>
      </c>
      <c r="B158" s="3">
        <v>46272</v>
      </c>
      <c r="C158"/>
      <c r="D158" t="inlineStr">
        <is>
          <t>7682687482982436109</t>
        </is>
      </c>
      <c r="E158"/>
      <c r="F158" t="inlineStr">
        <is>
          <t>manual_url</t>
        </is>
      </c>
      <c r="G158">
        <v>1</v>
      </c>
      <c r="H158" s="3">
        <v>46301.76715277778</v>
      </c>
      <c r="I158"/>
      <c r="J158" t="inlineStr">
        <is>
          <t>active</t>
        </is>
      </c>
      <c r="K158" t="inlineStr">
        <is>
          <t>dramaexpedition</t>
        </is>
      </c>
      <c r="L158" t="inlineStr">
        <is>
          <t xml:space="preserve">P2 | The Poker King Returns When a crime syndicate targets Rose Casino, its cheaters come for the money and Elena is next on their list. ✨ Full story: link in bio  📱 Watch the full series on the ReelShort app  🔍 Search "4122552" to enjoy every episode ✨ #shortdrama #drama #dramaclip #male </t>
        </is>
      </c>
      <c r="M158" t="inlineStr">
        <is>
          <t>SD-000056</t>
        </is>
      </c>
      <c r="N158" t="inlineStr">
        <is>
          <t>7682687482982436109</t>
        </is>
      </c>
      <c r="O158" t="inlineStr">
        <is>
          <t>dramaexpedition</t>
        </is>
      </c>
      <c r="P158" t="inlineStr">
        <is>
          <t>https://www.tiktok.com/@dramaexpedition</t>
        </is>
      </c>
      <c r="Q158" t="inlineStr">
        <is>
          <t>SD-000056</t>
        </is>
      </c>
      <c r="R158" t="inlineStr">
        <is>
          <t>The Poker King Returns</t>
        </is>
      </c>
      <c r="S158" t="inlineStr">
        <is>
          <t>男性,扮猪吃虎</t>
        </is>
      </c>
      <c r="T158" s="2" t="str">
        <f>=HYPERLINK("https://www.tiktok.com/@dramaexpedition/video/7682687482982436109", "https://www.tiktok.com/@dramaexpedition/video/7682687482982436109")</f>
        <v>https://www.tiktok.com/@dramaexpedition/video/7682687482982436109</v>
      </c>
      <c r="U158" t="inlineStr">
        <is>
          <t>已回填</t>
        </is>
      </c>
      <c r="V158" t="inlineStr">
        <is>
          <t>331</t>
        </is>
      </c>
      <c r="W158" t="inlineStr">
        <is>
          <t>2</t>
        </is>
      </c>
      <c r="X158" t="inlineStr">
        <is>
          <t>0</t>
        </is>
      </c>
      <c r="Y158" t="inlineStr">
        <is>
          <t>0</t>
        </is>
      </c>
      <c r="Z158" t="inlineStr">
        <is>
          <t>0</t>
        </is>
      </c>
      <c r="AA158" t="inlineStr">
        <is>
          <t>2026-10-06</t>
        </is>
      </c>
      <c r="AB158"/>
      <c r="AC158"/>
      <c r="AD158"/>
      <c r="AE158"/>
      <c r="AF158"/>
      <c r="AG158" s="3"/>
      <c r="AH158"/>
      <c r="AI158"/>
      <c r="AJ158"/>
      <c r="AK158"/>
      <c r="AL158" s="3"/>
      <c r="AM158" t="inlineStr">
        <is>
          <t>2026-09-08 03:36</t>
        </is>
      </c>
      <c r="AN158" t="inlineStr">
        <is>
          <t>彭满</t>
        </is>
      </c>
      <c r="AO158" t="inlineStr">
        <is>
          <t>2026-09-08</t>
        </is>
      </c>
      <c r="AP158" t="inlineStr">
        <is>
          <t>2026-09-07|dramaexpedition|SD-000056</t>
        </is>
      </c>
      <c r="AQ158" t="inlineStr">
        <is>
          <t>0</t>
        </is>
      </c>
      <c r="AR158" t="inlineStr">
        <is>
          <t>dramaexpedition｜The Poker King Returns｜3条｜已回填</t>
        </is>
      </c>
    </row>
    <row r="159" ht="25.5" customHeight="1">
      <c r="A159" t="inlineStr">
        <is>
          <t>SR-000160</t>
        </is>
      </c>
      <c r="B159" s="3">
        <v>46272</v>
      </c>
      <c r="C159"/>
      <c r="D159" t="inlineStr">
        <is>
          <t>7682688164766469390</t>
        </is>
      </c>
      <c r="E159"/>
      <c r="F159" t="inlineStr">
        <is>
          <t>manual_url</t>
        </is>
      </c>
      <c r="G159">
        <v>1</v>
      </c>
      <c r="H159" s="3">
        <v>46301.76732638889</v>
      </c>
      <c r="I159"/>
      <c r="J159" t="inlineStr">
        <is>
          <t>active</t>
        </is>
      </c>
      <c r="K159" t="inlineStr">
        <is>
          <t>dramaexpedition</t>
        </is>
      </c>
      <c r="L159" t="inlineStr">
        <is>
          <t xml:space="preserve">P3 | The Poker King Returns  Everyone laughs at the casino janitor until he is the only one who sees the poker trap before a two-million-dollar call. ✨ Full story: link in bio  📱 Watch the full series on the ReelShort app  🔍 Search "4122552" to enjoy every episode ✨ #shortdrama #drama #dramaclip #thepokerkingreturns </t>
        </is>
      </c>
      <c r="M159" t="inlineStr">
        <is>
          <t>SD-000056</t>
        </is>
      </c>
      <c r="N159" t="inlineStr">
        <is>
          <t>7682688164766469390</t>
        </is>
      </c>
      <c r="O159" t="inlineStr">
        <is>
          <t>dramaexpedition</t>
        </is>
      </c>
      <c r="P159" t="inlineStr">
        <is>
          <t>https://www.tiktok.com/@dramaexpedition</t>
        </is>
      </c>
      <c r="Q159" t="inlineStr">
        <is>
          <t>SD-000056</t>
        </is>
      </c>
      <c r="R159" t="inlineStr">
        <is>
          <t>The Poker King Returns</t>
        </is>
      </c>
      <c r="S159" t="inlineStr">
        <is>
          <t>男性,扮猪吃虎</t>
        </is>
      </c>
      <c r="T159" s="2" t="str">
        <f>=HYPERLINK("https://www.tiktok.com/@dramaexpedition/video/7682688164766469390", "https://www.tiktok.com/@dramaexpedition/video/7682688164766469390")</f>
        <v>https://www.tiktok.com/@dramaexpedition/video/7682688164766469390</v>
      </c>
      <c r="U159" t="inlineStr">
        <is>
          <t>已回填</t>
        </is>
      </c>
      <c r="V159" t="inlineStr">
        <is>
          <t>231</t>
        </is>
      </c>
      <c r="W159" t="inlineStr">
        <is>
          <t>1</t>
        </is>
      </c>
      <c r="X159" t="inlineStr">
        <is>
          <t>1</t>
        </is>
      </c>
      <c r="Y159" t="inlineStr">
        <is>
          <t>0</t>
        </is>
      </c>
      <c r="Z159" t="inlineStr">
        <is>
          <t>0</t>
        </is>
      </c>
      <c r="AA159" t="inlineStr">
        <is>
          <t>2026-10-06</t>
        </is>
      </c>
      <c r="AB159"/>
      <c r="AC159"/>
      <c r="AD159"/>
      <c r="AE159"/>
      <c r="AF159"/>
      <c r="AG159" s="3"/>
      <c r="AH159"/>
      <c r="AI159"/>
      <c r="AJ159"/>
      <c r="AK159"/>
      <c r="AL159" s="3"/>
      <c r="AM159" t="inlineStr">
        <is>
          <t>2026-09-08 06:45</t>
        </is>
      </c>
      <c r="AN159" t="inlineStr">
        <is>
          <t>彭满</t>
        </is>
      </c>
      <c r="AO159" t="inlineStr">
        <is>
          <t>2026-09-08</t>
        </is>
      </c>
      <c r="AP159" t="inlineStr">
        <is>
          <t>2026-09-07|dramaexpedition|SD-000056</t>
        </is>
      </c>
      <c r="AQ159" t="inlineStr">
        <is>
          <t>0</t>
        </is>
      </c>
      <c r="AR159" t="inlineStr">
        <is>
          <t>dramaexpedition｜The Poker King Returns｜3条｜已回填</t>
        </is>
      </c>
    </row>
    <row r="160" ht="25.5" customHeight="1">
      <c r="A160" t="inlineStr">
        <is>
          <t>SR-000161</t>
        </is>
      </c>
      <c r="B160" s="3">
        <v>46272</v>
      </c>
      <c r="C160"/>
      <c r="D160" t="inlineStr">
        <is>
          <t>7682666161191914766</t>
        </is>
      </c>
      <c r="E160"/>
      <c r="F160" t="inlineStr">
        <is>
          <t>manual_url</t>
        </is>
      </c>
      <c r="G160">
        <v>1</v>
      </c>
      <c r="H160" s="3">
        <v>46301.76751157407</v>
      </c>
      <c r="I160"/>
      <c r="J160" t="inlineStr">
        <is>
          <t>active</t>
        </is>
      </c>
      <c r="K160" t="inlineStr">
        <is>
          <t>dramavault163</t>
        </is>
      </c>
      <c r="L160" t="inlineStr">
        <is>
          <t>#LoveAfterDivorceMyExHusbandWantsMeBack  She gave him three years of love. Now she’s handing him divorce papers—and walking away for good. 💔📄 ✨ Download the MoboReels app. 👉 Copy the code [246BUA] and search it. 👀 A huge number of short dramas are waiting for you to explore. 🌈 #ShortDrama #DivorceDrama #RomanceDrama #MoboReels</t>
        </is>
      </c>
      <c r="M160" t="inlineStr">
        <is>
          <t>SD-000048</t>
        </is>
      </c>
      <c r="N160" t="inlineStr">
        <is>
          <t>7682666161191914766</t>
        </is>
      </c>
      <c r="O160" t="inlineStr">
        <is>
          <t>dramavault163</t>
        </is>
      </c>
      <c r="P160" t="inlineStr">
        <is>
          <t>https://www.tiktok.com/@dramavault163</t>
        </is>
      </c>
      <c r="Q160" t="inlineStr">
        <is>
          <t>SD-000048</t>
        </is>
      </c>
      <c r="R160" t="inlineStr">
        <is>
          <t>Love After Divorce: My Ex-husband Wants Me Back</t>
        </is>
      </c>
      <c r="S160" t="inlineStr">
        <is>
          <t>爱情,离婚,霸总</t>
        </is>
      </c>
      <c r="T160" s="2" t="str">
        <f>=HYPERLINK("https://www.tiktok.com/@dramavault163/video/7682666161191914766", "https://www.tiktok.com/@dramavault163/video/7682666161191914766")</f>
        <v>https://www.tiktok.com/@dramavault163/video/7682666161191914766</v>
      </c>
      <c r="U160" t="inlineStr">
        <is>
          <t>已回填</t>
        </is>
      </c>
      <c r="V160" t="inlineStr">
        <is>
          <t>22100</t>
        </is>
      </c>
      <c r="W160" t="inlineStr">
        <is>
          <t>114</t>
        </is>
      </c>
      <c r="X160" t="inlineStr">
        <is>
          <t>18</t>
        </is>
      </c>
      <c r="Y160" t="inlineStr">
        <is>
          <t>1</t>
        </is>
      </c>
      <c r="Z160" t="inlineStr">
        <is>
          <t>0</t>
        </is>
      </c>
      <c r="AA160" t="inlineStr">
        <is>
          <t>2026-10-06</t>
        </is>
      </c>
      <c r="AB160"/>
      <c r="AC160"/>
      <c r="AD160"/>
      <c r="AE160"/>
      <c r="AF160"/>
      <c r="AG160" s="3"/>
      <c r="AH160"/>
      <c r="AI160"/>
      <c r="AJ160"/>
      <c r="AK160"/>
      <c r="AL160" s="3"/>
      <c r="AM160" t="inlineStr">
        <is>
          <t>2026-09-07 14:31</t>
        </is>
      </c>
      <c r="AN160" t="inlineStr">
        <is>
          <t>高璇</t>
        </is>
      </c>
      <c r="AO160" t="inlineStr">
        <is>
          <t>2026-09-07</t>
        </is>
      </c>
      <c r="AP160" t="inlineStr">
        <is>
          <t>2026-09-07|dramavault163|SD-000048</t>
        </is>
      </c>
      <c r="AQ160" t="inlineStr">
        <is>
          <t>1</t>
        </is>
      </c>
      <c r="AR160" t="inlineStr">
        <is>
          <t>dramavault163｜Love After Divorce: My Ex-husband Wants Me Back｜3条｜已回填</t>
        </is>
      </c>
    </row>
    <row r="161" ht="25.5" customHeight="1">
      <c r="A161" t="inlineStr">
        <is>
          <t>SR-000162</t>
        </is>
      </c>
      <c r="B161" s="3">
        <v>46272</v>
      </c>
      <c r="C161"/>
      <c r="D161" t="inlineStr">
        <is>
          <t>7682667090100227342</t>
        </is>
      </c>
      <c r="E161"/>
      <c r="F161" t="inlineStr">
        <is>
          <t>manual_url</t>
        </is>
      </c>
      <c r="G161">
        <v>1</v>
      </c>
      <c r="H161" s="3">
        <v>46301.76768518519</v>
      </c>
      <c r="I161"/>
      <c r="J161" t="inlineStr">
        <is>
          <t>active</t>
        </is>
      </c>
      <c r="K161" t="inlineStr">
        <is>
          <t>dramavault163</t>
        </is>
      </c>
      <c r="L161" t="inlineStr">
        <is>
          <t>#LoveAfterDivorceMyExHusbandWantsMeBack  She once believed her love could change him. Three painful years later, she finally chooses herself. 💍💔 ✨ Download the MoboReels app. 👉 Copy the code [246BUA] and search it. 👀 A huge number of short dramas are waiting for you to explore. 🌈 #ShortDrama #LoveAfterDivorce #RomanceDrama #MoboReels</t>
        </is>
      </c>
      <c r="M161" t="inlineStr">
        <is>
          <t>SD-000048</t>
        </is>
      </c>
      <c r="N161" t="inlineStr">
        <is>
          <t>7682667090100227342</t>
        </is>
      </c>
      <c r="O161" t="inlineStr">
        <is>
          <t>dramavault163</t>
        </is>
      </c>
      <c r="P161" t="inlineStr">
        <is>
          <t>https://www.tiktok.com/@dramavault163</t>
        </is>
      </c>
      <c r="Q161" t="inlineStr">
        <is>
          <t>SD-000048</t>
        </is>
      </c>
      <c r="R161" t="inlineStr">
        <is>
          <t>Love After Divorce: My Ex-husband Wants Me Back</t>
        </is>
      </c>
      <c r="S161" t="inlineStr">
        <is>
          <t>爱情,离婚,霸总</t>
        </is>
      </c>
      <c r="T161" s="2" t="str">
        <f>=HYPERLINK("https://www.tiktok.com/@dramavault163/video/7682667090100227342", "https://www.tiktok.com/@dramavault163/video/7682667090100227342")</f>
        <v>https://www.tiktok.com/@dramavault163/video/7682667090100227342</v>
      </c>
      <c r="U161" t="inlineStr">
        <is>
          <t>已回填</t>
        </is>
      </c>
      <c r="V161" t="inlineStr">
        <is>
          <t>6686</t>
        </is>
      </c>
      <c r="W161" t="inlineStr">
        <is>
          <t>38</t>
        </is>
      </c>
      <c r="X161" t="inlineStr">
        <is>
          <t>8</t>
        </is>
      </c>
      <c r="Y161" t="inlineStr">
        <is>
          <t>0</t>
        </is>
      </c>
      <c r="Z161" t="inlineStr">
        <is>
          <t>1</t>
        </is>
      </c>
      <c r="AA161" t="inlineStr">
        <is>
          <t>2026-10-06</t>
        </is>
      </c>
      <c r="AB161"/>
      <c r="AC161"/>
      <c r="AD161"/>
      <c r="AE161"/>
      <c r="AF161"/>
      <c r="AG161" s="3"/>
      <c r="AH161"/>
      <c r="AI161"/>
      <c r="AJ161"/>
      <c r="AK161"/>
      <c r="AL161" s="3"/>
      <c r="AM161" t="inlineStr">
        <is>
          <t>2026-09-07 14:47</t>
        </is>
      </c>
      <c r="AN161" t="inlineStr">
        <is>
          <t>高璇</t>
        </is>
      </c>
      <c r="AO161" t="inlineStr">
        <is>
          <t>2026-09-07</t>
        </is>
      </c>
      <c r="AP161" t="inlineStr">
        <is>
          <t>2026-09-07|dramavault163|SD-000048</t>
        </is>
      </c>
      <c r="AQ161" t="inlineStr">
        <is>
          <t>0</t>
        </is>
      </c>
      <c r="AR161" t="inlineStr">
        <is>
          <t>dramavault163｜Love After Divorce: My Ex-husband Wants Me Back｜3条｜已回填</t>
        </is>
      </c>
    </row>
    <row r="162" ht="25.5" customHeight="1">
      <c r="A162" t="inlineStr">
        <is>
          <t>SR-000163</t>
        </is>
      </c>
      <c r="B162" s="3">
        <v>46272</v>
      </c>
      <c r="C162"/>
      <c r="D162" t="inlineStr">
        <is>
          <t>7682668025719328013</t>
        </is>
      </c>
      <c r="E162"/>
      <c r="F162" t="inlineStr">
        <is>
          <t>manual_url</t>
        </is>
      </c>
      <c r="G162">
        <v>1</v>
      </c>
      <c r="H162" s="3">
        <v>46301.76787037037</v>
      </c>
      <c r="I162"/>
      <c r="J162" t="inlineStr">
        <is>
          <t>active</t>
        </is>
      </c>
      <c r="K162" t="inlineStr">
        <is>
          <t>dramavault163</t>
        </is>
      </c>
      <c r="L162" t="inlineStr">
        <is>
          <t>#LoveAfterDivorceMyExHusbandWantsMeBack  He lets his friends disrespect his wife—without realizing she’s already preparing to leave him. 😤💔 ✨ Download the MoboReels app. 👉 Copy the code [246BUA] and search it. 👀 A huge number of short dramas are waiting for you to explore. 🌈 #ShortDrama #MarriageDrama #RomanceDrama  #MoboReels</t>
        </is>
      </c>
      <c r="M162" t="inlineStr">
        <is>
          <t>SD-000048</t>
        </is>
      </c>
      <c r="N162" t="inlineStr">
        <is>
          <t>7682668025719328013</t>
        </is>
      </c>
      <c r="O162" t="inlineStr">
        <is>
          <t>dramavault163</t>
        </is>
      </c>
      <c r="P162" t="inlineStr">
        <is>
          <t>https://www.tiktok.com/@dramavault163</t>
        </is>
      </c>
      <c r="Q162" t="inlineStr">
        <is>
          <t>SD-000048</t>
        </is>
      </c>
      <c r="R162" t="inlineStr">
        <is>
          <t>Love After Divorce: My Ex-husband Wants Me Back</t>
        </is>
      </c>
      <c r="S162" t="inlineStr">
        <is>
          <t>爱情,离婚,霸总</t>
        </is>
      </c>
      <c r="T162" s="2" t="str">
        <f>=HYPERLINK("https://www.tiktok.com/@dramavault163/video/7682668025719328013", "https://www.tiktok.com/@dramavault163/video/7682668025719328013")</f>
        <v>https://www.tiktok.com/@dramavault163/video/7682668025719328013</v>
      </c>
      <c r="U162" t="inlineStr">
        <is>
          <t>已回填</t>
        </is>
      </c>
      <c r="V162" t="inlineStr">
        <is>
          <t>5536</t>
        </is>
      </c>
      <c r="W162" t="inlineStr">
        <is>
          <t>20</t>
        </is>
      </c>
      <c r="X162" t="inlineStr">
        <is>
          <t>9</t>
        </is>
      </c>
      <c r="Y162" t="inlineStr">
        <is>
          <t>1</t>
        </is>
      </c>
      <c r="Z162" t="inlineStr">
        <is>
          <t>0</t>
        </is>
      </c>
      <c r="AA162" t="inlineStr">
        <is>
          <t>2026-10-06</t>
        </is>
      </c>
      <c r="AB162"/>
      <c r="AC162"/>
      <c r="AD162"/>
      <c r="AE162"/>
      <c r="AF162"/>
      <c r="AG162" s="3"/>
      <c r="AH162"/>
      <c r="AI162"/>
      <c r="AJ162"/>
      <c r="AK162"/>
      <c r="AL162" s="3"/>
      <c r="AM162" t="inlineStr">
        <is>
          <t>2026-09-07 14:24</t>
        </is>
      </c>
      <c r="AN162" t="inlineStr">
        <is>
          <t>高璇</t>
        </is>
      </c>
      <c r="AO162" t="inlineStr">
        <is>
          <t>2026-09-07</t>
        </is>
      </c>
      <c r="AP162" t="inlineStr">
        <is>
          <t>2026-09-07|dramavault163|SD-000048</t>
        </is>
      </c>
      <c r="AQ162" t="inlineStr">
        <is>
          <t>0</t>
        </is>
      </c>
      <c r="AR162" t="inlineStr">
        <is>
          <t>dramavault163｜Love After Divorce: My Ex-husband Wants Me Back｜3条｜已回填</t>
        </is>
      </c>
    </row>
    <row r="163" ht="25.5" customHeight="1">
      <c r="A163" t="inlineStr">
        <is>
          <t>SR-000164</t>
        </is>
      </c>
      <c r="B163" s="3">
        <v>46272</v>
      </c>
      <c r="C163"/>
      <c r="D163" t="inlineStr">
        <is>
          <t>7682712329766571294</t>
        </is>
      </c>
      <c r="E163"/>
      <c r="F163" t="inlineStr">
        <is>
          <t>manual_url</t>
        </is>
      </c>
      <c r="G163">
        <v>1</v>
      </c>
      <c r="H163" s="3">
        <v>46285.382627314815</v>
      </c>
      <c r="I163"/>
      <c r="J163" t="inlineStr">
        <is>
          <t>active</t>
        </is>
      </c>
      <c r="K163" t="inlineStr">
        <is>
          <t>jolienqaq</t>
        </is>
      </c>
      <c r="L163" t="inlineStr">
        <is>
          <t xml:space="preserve">Part 1. Kneel for the Billionaire ✨ Full story: link in bio 📱 Watch the full series on the ReelShort app 🔍 Search "4453254" to enjoy every episode ✨ #SaltKiss #lgbt #bldramas #shortdrama #reelshort </t>
        </is>
      </c>
      <c r="M163" t="inlineStr">
        <is>
          <t>SD-000060</t>
        </is>
      </c>
      <c r="N163" t="inlineStr">
        <is>
          <t>7682712329766571294</t>
        </is>
      </c>
      <c r="O163" t="inlineStr">
        <is>
          <t>jolienqaq</t>
        </is>
      </c>
      <c r="P163" t="inlineStr">
        <is>
          <t>https://www.tiktok.com/@jolienqaq</t>
        </is>
      </c>
      <c r="Q163" t="inlineStr">
        <is>
          <t>SD-000060</t>
        </is>
      </c>
      <c r="R163" t="inlineStr">
        <is>
          <t>Salt Kiss</t>
        </is>
      </c>
      <c r="S163" t="inlineStr">
        <is>
          <t>lgbtq,爱情,霸总</t>
        </is>
      </c>
      <c r="T163" s="2" t="str">
        <f>=HYPERLINK("https://www.tiktok.com/@jolienqaq/video/7682712329766571294", "https://www.tiktok.com/@jolienqaq/video/7682712329766571294")</f>
        <v>https://www.tiktok.com/@jolienqaq/video/7682712329766571294</v>
      </c>
      <c r="U163" t="inlineStr">
        <is>
          <t>已回填</t>
        </is>
      </c>
      <c r="V163" t="inlineStr">
        <is>
          <t>29600</t>
        </is>
      </c>
      <c r="W163" t="inlineStr">
        <is>
          <t>136</t>
        </is>
      </c>
      <c r="X163" t="inlineStr">
        <is>
          <t>74</t>
        </is>
      </c>
      <c r="Y163" t="inlineStr">
        <is>
          <t>18</t>
        </is>
      </c>
      <c r="Z163" t="inlineStr">
        <is>
          <t>3</t>
        </is>
      </c>
      <c r="AA163" t="inlineStr">
        <is>
          <t>2026-09-20</t>
        </is>
      </c>
      <c r="AB163"/>
      <c r="AC163"/>
      <c r="AD163"/>
      <c r="AE163"/>
      <c r="AF163"/>
      <c r="AG163" s="3"/>
      <c r="AH163"/>
      <c r="AI163"/>
      <c r="AJ163"/>
      <c r="AK163"/>
      <c r="AL163" s="3"/>
      <c r="AM163" t="inlineStr">
        <is>
          <t>2026-09-08 01:00</t>
        </is>
      </c>
      <c r="AN163" t="inlineStr">
        <is>
          <t>彭满</t>
        </is>
      </c>
      <c r="AO163" t="inlineStr">
        <is>
          <t>2026-09-08</t>
        </is>
      </c>
      <c r="AP163" t="inlineStr">
        <is>
          <t>2026-09-07|jolienqaq|SD-000060</t>
        </is>
      </c>
      <c r="AQ163" t="inlineStr">
        <is>
          <t>1</t>
        </is>
      </c>
      <c r="AR163" t="inlineStr">
        <is>
          <t>jolienqaq｜Salt Kiss｜2条｜已回填</t>
        </is>
      </c>
    </row>
    <row r="164" ht="25.5" customHeight="1">
      <c r="A164" t="inlineStr">
        <is>
          <t>SR-000165</t>
        </is>
      </c>
      <c r="B164" s="3">
        <v>46272</v>
      </c>
      <c r="C164"/>
      <c r="D164" t="inlineStr">
        <is>
          <t>7682713088864423199</t>
        </is>
      </c>
      <c r="E164"/>
      <c r="F164" t="inlineStr">
        <is>
          <t>manual_url</t>
        </is>
      </c>
      <c r="G164">
        <v>1</v>
      </c>
      <c r="H164" s="3">
        <v>46301.76806712963</v>
      </c>
      <c r="I164"/>
      <c r="J164" t="inlineStr">
        <is>
          <t>active</t>
        </is>
      </c>
      <c r="K164" t="inlineStr">
        <is>
          <t>jolienqaq</t>
        </is>
      </c>
      <c r="L164" t="inlineStr">
        <is>
          <t xml:space="preserve">2. The Interview Goes Too Far Tristan came for a bodyguard interview, but one dangerous misunderstanding turns his first meeting with Mark into a battle for control. ✨ Full story: link in bio 📱 Watch the full series on the ReelShort app 🔍 Search "4453254" to enjoy every episode ✨ #SaltKiss #lgbt #bldramas #shortdrama #reelshort </t>
        </is>
      </c>
      <c r="M164" t="inlineStr">
        <is>
          <t>SD-000060</t>
        </is>
      </c>
      <c r="N164" t="inlineStr">
        <is>
          <t>7682713088864423199</t>
        </is>
      </c>
      <c r="O164" t="inlineStr">
        <is>
          <t>jolienqaq</t>
        </is>
      </c>
      <c r="P164" t="inlineStr">
        <is>
          <t>https://www.tiktok.com/@jolienqaq</t>
        </is>
      </c>
      <c r="Q164" t="inlineStr">
        <is>
          <t>SD-000060</t>
        </is>
      </c>
      <c r="R164" t="inlineStr">
        <is>
          <t>Salt Kiss</t>
        </is>
      </c>
      <c r="S164" t="inlineStr">
        <is>
          <t>lgbtq,爱情,霸总</t>
        </is>
      </c>
      <c r="T164" s="2" t="str">
        <f>=HYPERLINK("https://www.tiktok.com/@jolienqaq/video/7682713088864423199", "https://www.tiktok.com/@jolienqaq/video/7682713088864423199")</f>
        <v>https://www.tiktok.com/@jolienqaq/video/7682713088864423199</v>
      </c>
      <c r="U164" t="inlineStr">
        <is>
          <t>已回填</t>
        </is>
      </c>
      <c r="V164" t="inlineStr">
        <is>
          <t>2248</t>
        </is>
      </c>
      <c r="W164" t="inlineStr">
        <is>
          <t>20</t>
        </is>
      </c>
      <c r="X164" t="inlineStr">
        <is>
          <t>10</t>
        </is>
      </c>
      <c r="Y164" t="inlineStr">
        <is>
          <t>2</t>
        </is>
      </c>
      <c r="Z164" t="inlineStr">
        <is>
          <t>0</t>
        </is>
      </c>
      <c r="AA164" t="inlineStr">
        <is>
          <t>2026-10-06</t>
        </is>
      </c>
      <c r="AB164"/>
      <c r="AC164"/>
      <c r="AD164"/>
      <c r="AE164"/>
      <c r="AF164"/>
      <c r="AG164" s="3"/>
      <c r="AH164"/>
      <c r="AI164"/>
      <c r="AJ164"/>
      <c r="AK164"/>
      <c r="AL164" s="3"/>
      <c r="AM164" t="inlineStr">
        <is>
          <t>2026-09-08 06:00</t>
        </is>
      </c>
      <c r="AN164" t="inlineStr">
        <is>
          <t>彭满</t>
        </is>
      </c>
      <c r="AO164" t="inlineStr">
        <is>
          <t>2026-09-08</t>
        </is>
      </c>
      <c r="AP164" t="inlineStr">
        <is>
          <t>2026-09-07|jolienqaq|SD-000060</t>
        </is>
      </c>
      <c r="AQ164" t="inlineStr">
        <is>
          <t>0</t>
        </is>
      </c>
      <c r="AR164" t="inlineStr">
        <is>
          <t>jolienqaq｜Salt Kiss｜2条｜已回填</t>
        </is>
      </c>
    </row>
    <row r="165" ht="25.5" customHeight="1">
      <c r="A165" t="inlineStr">
        <is>
          <t>SR-000166</t>
        </is>
      </c>
      <c r="B165" s="3">
        <v>46272</v>
      </c>
      <c r="C165"/>
      <c r="D165" t="inlineStr">
        <is>
          <t>7682734319277755662</t>
        </is>
      </c>
      <c r="E165"/>
      <c r="F165" t="inlineStr">
        <is>
          <t>manual_url</t>
        </is>
      </c>
      <c r="G165">
        <v>1</v>
      </c>
      <c r="H165" s="3">
        <v>46301.768275462964</v>
      </c>
      <c r="I165"/>
      <c r="J165" t="inlineStr">
        <is>
          <t>active</t>
        </is>
      </c>
      <c r="K165" t="inlineStr">
        <is>
          <t>dramadetour0</t>
        </is>
      </c>
      <c r="L165" t="inlineStr">
        <is>
          <t>#MyAlienLife  She went diving on earth 🌍 and woke up somewhere impossible  ✨Download the MoboReels app.  👉copy the code [246ACU] and search it.  👀A huge number of short dramas waiting for you to explore. 🌈 #246ACU #MoboReels</t>
        </is>
      </c>
      <c r="M165" t="inlineStr">
        <is>
          <t>SD-000061</t>
        </is>
      </c>
      <c r="N165" t="inlineStr">
        <is>
          <t>7682734319277755662</t>
        </is>
      </c>
      <c r="O165" t="inlineStr">
        <is>
          <t>dramadetour0</t>
        </is>
      </c>
      <c r="P165" t="inlineStr">
        <is>
          <t>https://www.tiktok.com/@dramadetour0</t>
        </is>
      </c>
      <c r="Q165" t="inlineStr">
        <is>
          <t>SD-000061</t>
        </is>
      </c>
      <c r="R165" t="inlineStr">
        <is>
          <t>My Alien Life</t>
        </is>
      </c>
      <c r="S165" t="inlineStr">
        <is>
          <t>爱情,禁忌</t>
        </is>
      </c>
      <c r="T165" s="2" t="str">
        <f>=HYPERLINK("https://www.tiktok.com/@dramadetour0/video/7682734319277755662", "https://www.tiktok.com/@dramadetour0/video/7682734319277755662")</f>
        <v>https://www.tiktok.com/@dramadetour0/video/7682734319277755662</v>
      </c>
      <c r="U165" t="inlineStr">
        <is>
          <t>已回填</t>
        </is>
      </c>
      <c r="V165" t="inlineStr">
        <is>
          <t>617</t>
        </is>
      </c>
      <c r="W165" t="inlineStr">
        <is>
          <t>17</t>
        </is>
      </c>
      <c r="X165" t="inlineStr">
        <is>
          <t>5</t>
        </is>
      </c>
      <c r="Y165" t="inlineStr">
        <is>
          <t>0</t>
        </is>
      </c>
      <c r="Z165" t="inlineStr">
        <is>
          <t>0</t>
        </is>
      </c>
      <c r="AA165" t="inlineStr">
        <is>
          <t>2026-10-06</t>
        </is>
      </c>
      <c r="AB165"/>
      <c r="AC165"/>
      <c r="AD165"/>
      <c r="AE165"/>
      <c r="AF165"/>
      <c r="AG165" s="3"/>
      <c r="AH165"/>
      <c r="AI165"/>
      <c r="AJ165"/>
      <c r="AK165"/>
      <c r="AL165" s="3"/>
      <c r="AM165" t="inlineStr">
        <is>
          <t>2026-09-07 18:20</t>
        </is>
      </c>
      <c r="AN165" t="inlineStr">
        <is>
          <t>彭满</t>
        </is>
      </c>
      <c r="AO165" t="inlineStr">
        <is>
          <t>2026-09-07</t>
        </is>
      </c>
      <c r="AP165" t="inlineStr">
        <is>
          <t>2026-09-07|dramadetour0|SD-000061</t>
        </is>
      </c>
      <c r="AQ165" t="inlineStr">
        <is>
          <t>1</t>
        </is>
      </c>
      <c r="AR165" t="inlineStr">
        <is>
          <t>dramadetour0｜My Alien Life｜1条｜已回填</t>
        </is>
      </c>
    </row>
    <row r="166" ht="25.5" customHeight="1">
      <c r="A166" t="inlineStr">
        <is>
          <t>SR-000169</t>
        </is>
      </c>
      <c r="B166" s="3">
        <v>46272</v>
      </c>
      <c r="C166"/>
      <c r="D166" t="inlineStr">
        <is>
          <t>7682730546698489118</t>
        </is>
      </c>
      <c r="E166"/>
      <c r="F166" t="inlineStr">
        <is>
          <t>manual_url</t>
        </is>
      </c>
      <c r="G166">
        <v>1</v>
      </c>
      <c r="H166" s="3">
        <v>46301.76844907407</v>
      </c>
      <c r="I166"/>
      <c r="J166" t="inlineStr">
        <is>
          <t>active</t>
        </is>
      </c>
      <c r="K166" t="inlineStr">
        <is>
          <t>shirley5278789</t>
        </is>
      </c>
      <c r="L166" t="inlineStr">
        <is>
          <t>La chef más poderosa del mundo se disfraza de indigente para encontrar a alguien de buen corazón… y su propio ex finge no conocerla. 👀🔥 🌟 Continúa la historia aquí 👉 Encuentra la serie completa en “ReelShort” 🔍 Busca el código “4152900” ✨ #Drama #SerieCorta #DramaRomántico #GiroInesperado #ReelShort</t>
        </is>
      </c>
      <c r="M166" t="inlineStr">
        <is>
          <t>SD-000059</t>
        </is>
      </c>
      <c r="N166" t="inlineStr">
        <is>
          <t>7682730546698489118</t>
        </is>
      </c>
      <c r="O166" t="inlineStr">
        <is>
          <t>shirley5278789</t>
        </is>
      </c>
      <c r="P166" t="inlineStr">
        <is>
          <t>https://www.tiktok.com/@shirley5278789</t>
        </is>
      </c>
      <c r="Q166" t="inlineStr">
        <is>
          <t>SD-000059</t>
        </is>
      </c>
      <c r="R166" t="inlineStr">
        <is>
          <t>Mi novia sin hogar es una leyenda culinaria</t>
        </is>
      </c>
      <c r="S166" t="inlineStr">
        <is>
          <t>爱情,甜宠,职场</t>
        </is>
      </c>
      <c r="T166" s="2" t="str">
        <f>=HYPERLINK("https://www.tiktok.com/@shirley5278789/video/7682730546698489118", "https://www.tiktok.com/@shirley5278789/video/7682730546698489118")</f>
        <v>https://www.tiktok.com/@shirley5278789/video/7682730546698489118</v>
      </c>
      <c r="U166" t="inlineStr">
        <is>
          <t>已回填</t>
        </is>
      </c>
      <c r="V166" t="inlineStr">
        <is>
          <t>46600</t>
        </is>
      </c>
      <c r="W166" t="inlineStr">
        <is>
          <t>359</t>
        </is>
      </c>
      <c r="X166" t="inlineStr">
        <is>
          <t>91</t>
        </is>
      </c>
      <c r="Y166" t="inlineStr">
        <is>
          <t>16</t>
        </is>
      </c>
      <c r="Z166" t="inlineStr">
        <is>
          <t>2</t>
        </is>
      </c>
      <c r="AA166" t="inlineStr">
        <is>
          <t>2026-10-06</t>
        </is>
      </c>
      <c r="AB166"/>
      <c r="AC166"/>
      <c r="AD166"/>
      <c r="AE166"/>
      <c r="AF166"/>
      <c r="AG166" s="3"/>
      <c r="AH166"/>
      <c r="AI166"/>
      <c r="AJ166"/>
      <c r="AK166"/>
      <c r="AL166" s="3"/>
      <c r="AM166" t="inlineStr">
        <is>
          <t>2026-09-07 19:30</t>
        </is>
      </c>
      <c r="AN166" t="inlineStr">
        <is>
          <t>高璇</t>
        </is>
      </c>
      <c r="AO166" t="inlineStr">
        <is>
          <t>2026-09-07</t>
        </is>
      </c>
      <c r="AP166" t="inlineStr">
        <is>
          <t>2026-09-07|shirley5278789|SD-000059</t>
        </is>
      </c>
      <c r="AQ166" t="inlineStr">
        <is>
          <t>1</t>
        </is>
      </c>
      <c r="AR166" t="inlineStr">
        <is>
          <t>shirley5278789｜Mi novia sin hogar es una leyenda culinaria｜3条｜已回填</t>
        </is>
      </c>
    </row>
    <row r="167" ht="25.5" customHeight="1">
      <c r="A167" t="inlineStr">
        <is>
          <t>SR-000170</t>
        </is>
      </c>
      <c r="B167" s="3">
        <v>46272</v>
      </c>
      <c r="C167"/>
      <c r="D167" t="inlineStr">
        <is>
          <t>7682730861225184542</t>
        </is>
      </c>
      <c r="E167"/>
      <c r="F167" t="inlineStr">
        <is>
          <t>manual_url</t>
        </is>
      </c>
      <c r="G167">
        <v>1</v>
      </c>
      <c r="H167" s="3">
        <v>46301.76863425926</v>
      </c>
      <c r="I167"/>
      <c r="J167" t="inlineStr">
        <is>
          <t>active</t>
        </is>
      </c>
      <c r="K167" t="inlineStr">
        <is>
          <t>shirley5278789</t>
        </is>
      </c>
      <c r="L167" t="inlineStr">
        <is>
          <t>Su prometida humilla a una mujer sin hogar, pero él responde cancelando la boda delante de todos. 😳💔 🌟 Continúa la historia aquí 👉 Encuentra la serie completa en “ReelShort” 🔍 Busca el código “4152900” ✨ #Drama #SerieCorta #Romance #Traición #ReelShort</t>
        </is>
      </c>
      <c r="M167" t="inlineStr">
        <is>
          <t>SD-000059</t>
        </is>
      </c>
      <c r="N167" t="inlineStr">
        <is>
          <t>7682730861225184542</t>
        </is>
      </c>
      <c r="O167" t="inlineStr">
        <is>
          <t>shirley5278789</t>
        </is>
      </c>
      <c r="P167" t="inlineStr">
        <is>
          <t>https://www.tiktok.com/@shirley5278789</t>
        </is>
      </c>
      <c r="Q167" t="inlineStr">
        <is>
          <t>SD-000059</t>
        </is>
      </c>
      <c r="R167" t="inlineStr">
        <is>
          <t>Mi novia sin hogar es una leyenda culinaria</t>
        </is>
      </c>
      <c r="S167" t="inlineStr">
        <is>
          <t>爱情,甜宠,职场</t>
        </is>
      </c>
      <c r="T167" s="2" t="str">
        <f>=HYPERLINK("https://www.tiktok.com/@shirley5278789/video/7682730861225184542", "https://www.tiktok.com/@shirley5278789/video/7682730861225184542")</f>
        <v>https://www.tiktok.com/@shirley5278789/video/7682730861225184542</v>
      </c>
      <c r="U167" t="inlineStr">
        <is>
          <t>已回填</t>
        </is>
      </c>
      <c r="V167" t="inlineStr">
        <is>
          <t>13300</t>
        </is>
      </c>
      <c r="W167" t="inlineStr">
        <is>
          <t>129</t>
        </is>
      </c>
      <c r="X167" t="inlineStr">
        <is>
          <t>18</t>
        </is>
      </c>
      <c r="Y167" t="inlineStr">
        <is>
          <t>0</t>
        </is>
      </c>
      <c r="Z167" t="inlineStr">
        <is>
          <t>1</t>
        </is>
      </c>
      <c r="AA167" t="inlineStr">
        <is>
          <t>2026-10-06</t>
        </is>
      </c>
      <c r="AB167"/>
      <c r="AC167"/>
      <c r="AD167"/>
      <c r="AE167"/>
      <c r="AF167"/>
      <c r="AG167" s="3"/>
      <c r="AH167"/>
      <c r="AI167"/>
      <c r="AJ167"/>
      <c r="AK167"/>
      <c r="AL167" s="3"/>
      <c r="AM167" t="inlineStr">
        <is>
          <t>2026-09-08 00:30</t>
        </is>
      </c>
      <c r="AN167" t="inlineStr">
        <is>
          <t>高璇</t>
        </is>
      </c>
      <c r="AO167" t="inlineStr">
        <is>
          <t>2026-09-08</t>
        </is>
      </c>
      <c r="AP167" t="inlineStr">
        <is>
          <t>2026-09-07|shirley5278789|SD-000059</t>
        </is>
      </c>
      <c r="AQ167" t="inlineStr">
        <is>
          <t>0</t>
        </is>
      </c>
      <c r="AR167" t="inlineStr">
        <is>
          <t>shirley5278789｜Mi novia sin hogar es una leyenda culinaria｜3条｜已回填</t>
        </is>
      </c>
    </row>
    <row r="168" ht="25.5" customHeight="1">
      <c r="A168" t="inlineStr">
        <is>
          <t>SR-000171</t>
        </is>
      </c>
      <c r="B168" s="3">
        <v>46272</v>
      </c>
      <c r="C168"/>
      <c r="D168" t="inlineStr">
        <is>
          <t>7682734365083782430</t>
        </is>
      </c>
      <c r="E168"/>
      <c r="F168" t="inlineStr">
        <is>
          <t>manual_url</t>
        </is>
      </c>
      <c r="G168">
        <v>1</v>
      </c>
      <c r="H168" s="3">
        <v>46301.76883101852</v>
      </c>
      <c r="I168"/>
      <c r="J168" t="inlineStr">
        <is>
          <t>active</t>
        </is>
      </c>
      <c r="K168" t="inlineStr">
        <is>
          <t>shirley5278789</t>
        </is>
      </c>
      <c r="L168" t="inlineStr">
        <is>
          <t>Ella solo pidió una hamburguesa caliente. Él jamás imaginó que estaba ayudando a una leyenda capaz de cambiar su destino. 🍔✨ 🌟 Continúa la historia aquí 👉 Encuentra la serie completa en “ReelShort” 🔍 Busca el código “4152900” ✨ #Drama #SerieCorta #Romance #IdentidadSecreta #ReelShort</t>
        </is>
      </c>
      <c r="M168" t="inlineStr">
        <is>
          <t>SD-000059</t>
        </is>
      </c>
      <c r="N168" t="inlineStr">
        <is>
          <t>7682734365083782430</t>
        </is>
      </c>
      <c r="O168" t="inlineStr">
        <is>
          <t>shirley5278789</t>
        </is>
      </c>
      <c r="P168" t="inlineStr">
        <is>
          <t>https://www.tiktok.com/@shirley5278789</t>
        </is>
      </c>
      <c r="Q168" t="inlineStr">
        <is>
          <t>SD-000059</t>
        </is>
      </c>
      <c r="R168" t="inlineStr">
        <is>
          <t>Mi novia sin hogar es una leyenda culinaria</t>
        </is>
      </c>
      <c r="S168" t="inlineStr">
        <is>
          <t>爱情,甜宠,职场</t>
        </is>
      </c>
      <c r="T168" s="2" t="str">
        <f>=HYPERLINK("https://www.tiktok.com/@shirley5278789/video/7682734365083782430", "https://www.tiktok.com/@shirley5278789/video/7682734365083782430")</f>
        <v>https://www.tiktok.com/@shirley5278789/video/7682734365083782430</v>
      </c>
      <c r="U168" t="inlineStr">
        <is>
          <t>已回填</t>
        </is>
      </c>
      <c r="V168" t="inlineStr">
        <is>
          <t>15800</t>
        </is>
      </c>
      <c r="W168" t="inlineStr">
        <is>
          <t>165</t>
        </is>
      </c>
      <c r="X168" t="inlineStr">
        <is>
          <t>31</t>
        </is>
      </c>
      <c r="Y168" t="inlineStr">
        <is>
          <t>0</t>
        </is>
      </c>
      <c r="Z168" t="inlineStr">
        <is>
          <t>4</t>
        </is>
      </c>
      <c r="AA168" t="inlineStr">
        <is>
          <t>2026-10-06</t>
        </is>
      </c>
      <c r="AB168"/>
      <c r="AC168"/>
      <c r="AD168"/>
      <c r="AE168"/>
      <c r="AF168"/>
      <c r="AG168" s="3"/>
      <c r="AH168"/>
      <c r="AI168"/>
      <c r="AJ168"/>
      <c r="AK168"/>
      <c r="AL168" s="3"/>
      <c r="AM168" t="inlineStr">
        <is>
          <t>2026-09-08 04:30</t>
        </is>
      </c>
      <c r="AN168" t="inlineStr">
        <is>
          <t>高璇</t>
        </is>
      </c>
      <c r="AO168" t="inlineStr">
        <is>
          <t>2026-09-08</t>
        </is>
      </c>
      <c r="AP168" t="inlineStr">
        <is>
          <t>2026-09-07|shirley5278789|SD-000059</t>
        </is>
      </c>
      <c r="AQ168" t="inlineStr">
        <is>
          <t>0</t>
        </is>
      </c>
      <c r="AR168" t="inlineStr">
        <is>
          <t>shirley5278789｜Mi novia sin hogar es una leyenda culinaria｜3条｜已回填</t>
        </is>
      </c>
    </row>
    <row r="169" ht="25.5" customHeight="1">
      <c r="A169" t="inlineStr">
        <is>
          <t>SR-000172</t>
        </is>
      </c>
      <c r="B169" s="3">
        <v>46272</v>
      </c>
      <c r="C169"/>
      <c r="D169" t="inlineStr">
        <is>
          <t>7682690437441703182</t>
        </is>
      </c>
      <c r="E169"/>
      <c r="F169" t="inlineStr">
        <is>
          <t>manual_url</t>
        </is>
      </c>
      <c r="G169">
        <v>1</v>
      </c>
      <c r="H169" s="3">
        <v>46301.7690162037</v>
      </c>
      <c r="I169"/>
      <c r="J169" t="inlineStr">
        <is>
          <t>active</t>
        </is>
      </c>
      <c r="K169" t="inlineStr">
        <is>
          <t>dramaclips0364</t>
        </is>
      </c>
      <c r="L169" t="inlineStr">
        <is>
          <t>After ten years and five children, her husband returns from war with another woman—and demands a divorce in front of the whole family. 💔 🌟 Continue the story here 👉 Find the full series on “ReelShort” 🔍 Look up “4107454” ✨ #Drama #ShortDrama #Betrayal #DivorceDrama #ReelShort</t>
        </is>
      </c>
      <c r="M169" t="inlineStr">
        <is>
          <t>SD-000054</t>
        </is>
      </c>
      <c r="N169" t="inlineStr">
        <is>
          <t>7682690437441703182</t>
        </is>
      </c>
      <c r="O169" t="inlineStr">
        <is>
          <t>dramaclips0364</t>
        </is>
      </c>
      <c r="P169" t="inlineStr">
        <is>
          <t>https://www.tiktok.com/@dramaclips0364</t>
        </is>
      </c>
      <c r="Q169" t="inlineStr">
        <is>
          <t>SD-000054</t>
        </is>
      </c>
      <c r="R169" t="inlineStr">
        <is>
          <t>A Farm Girl's Reckoning</t>
        </is>
      </c>
      <c r="S169" t="inlineStr">
        <is>
          <t>复仇,逆袭,离婚</t>
        </is>
      </c>
      <c r="T169" s="2" t="str">
        <f>=HYPERLINK("https://www.tiktok.com/@dramaclips0364/video/7682690437441703182", "https://www.tiktok.com/@dramaclips0364/video/7682690437441703182")</f>
        <v>https://www.tiktok.com/@dramaclips0364/video/7682690437441703182</v>
      </c>
      <c r="U169" t="inlineStr">
        <is>
          <t>已回填</t>
        </is>
      </c>
      <c r="V169" t="inlineStr">
        <is>
          <t>3501</t>
        </is>
      </c>
      <c r="W169" t="inlineStr">
        <is>
          <t>24</t>
        </is>
      </c>
      <c r="X169" t="inlineStr">
        <is>
          <t>4</t>
        </is>
      </c>
      <c r="Y169" t="inlineStr">
        <is>
          <t>0</t>
        </is>
      </c>
      <c r="Z169" t="inlineStr">
        <is>
          <t>2</t>
        </is>
      </c>
      <c r="AA169" t="inlineStr">
        <is>
          <t>2026-10-06</t>
        </is>
      </c>
      <c r="AB169"/>
      <c r="AC169"/>
      <c r="AD169"/>
      <c r="AE169"/>
      <c r="AF169"/>
      <c r="AG169" s="3"/>
      <c r="AH169"/>
      <c r="AI169"/>
      <c r="AJ169"/>
      <c r="AK169"/>
      <c r="AL169" s="3"/>
      <c r="AM169" t="inlineStr">
        <is>
          <t>2026-09-07 23:00</t>
        </is>
      </c>
      <c r="AN169" t="inlineStr">
        <is>
          <t>高璇</t>
        </is>
      </c>
      <c r="AO169" t="inlineStr">
        <is>
          <t>2026-09-07</t>
        </is>
      </c>
      <c r="AP169" t="inlineStr">
        <is>
          <t>2026-09-07|dramaclips0364|SD-000054</t>
        </is>
      </c>
      <c r="AQ169" t="inlineStr">
        <is>
          <t>1</t>
        </is>
      </c>
      <c r="AR169" t="inlineStr">
        <is>
          <t>dramaclips0364｜A Farm Girl's Reckoning｜3条｜已回填</t>
        </is>
      </c>
    </row>
    <row r="170" ht="25.5" customHeight="1">
      <c r="A170" t="inlineStr">
        <is>
          <t>SR-000173</t>
        </is>
      </c>
      <c r="B170" s="3">
        <v>46272</v>
      </c>
      <c r="C170"/>
      <c r="D170" t="inlineStr">
        <is>
          <t>7682690617238932750</t>
        </is>
      </c>
      <c r="E170"/>
      <c r="F170" t="inlineStr">
        <is>
          <t>manual_url</t>
        </is>
      </c>
      <c r="G170">
        <v>1</v>
      </c>
      <c r="H170" s="3">
        <v>46301.769212962965</v>
      </c>
      <c r="I170"/>
      <c r="J170" t="inlineStr">
        <is>
          <t>active</t>
        </is>
      </c>
      <c r="K170" t="inlineStr">
        <is>
          <t>dramaclips0364</t>
        </is>
      </c>
      <c r="L170" t="inlineStr">
        <is>
          <t>He hides a property transfer inside the divorce papers, but touching her child unleashes the woman he underestimated. 🔥 🌟 Continue the story here 👉 Find the full series on “ReelShort” 🔍 Look up “4107454” ✨ #Drama #ShortDrama #RevengeDrama #StrongWoman #ReelShort</t>
        </is>
      </c>
      <c r="M170" t="inlineStr">
        <is>
          <t>SD-000054</t>
        </is>
      </c>
      <c r="N170" t="inlineStr">
        <is>
          <t>7682690617238932750</t>
        </is>
      </c>
      <c r="O170" t="inlineStr">
        <is>
          <t>dramaclips0364</t>
        </is>
      </c>
      <c r="P170" t="inlineStr">
        <is>
          <t>https://www.tiktok.com/@dramaclips0364</t>
        </is>
      </c>
      <c r="Q170" t="inlineStr">
        <is>
          <t>SD-000054</t>
        </is>
      </c>
      <c r="R170" t="inlineStr">
        <is>
          <t>A Farm Girl's Reckoning</t>
        </is>
      </c>
      <c r="S170" t="inlineStr">
        <is>
          <t>复仇,逆袭,离婚</t>
        </is>
      </c>
      <c r="T170" s="2" t="str">
        <f>=HYPERLINK("https://www.tiktok.com/@dramaclips0364/video/7682690617238932750", "https://www.tiktok.com/@dramaclips0364/video/7682690617238932750")</f>
        <v>https://www.tiktok.com/@dramaclips0364/video/7682690617238932750</v>
      </c>
      <c r="U170" t="inlineStr">
        <is>
          <t>已回填</t>
        </is>
      </c>
      <c r="V170" t="inlineStr">
        <is>
          <t>5011</t>
        </is>
      </c>
      <c r="W170" t="inlineStr">
        <is>
          <t>28</t>
        </is>
      </c>
      <c r="X170" t="inlineStr">
        <is>
          <t>4</t>
        </is>
      </c>
      <c r="Y170" t="inlineStr">
        <is>
          <t>0</t>
        </is>
      </c>
      <c r="Z170" t="inlineStr">
        <is>
          <t>2</t>
        </is>
      </c>
      <c r="AA170" t="inlineStr">
        <is>
          <t>2026-10-06</t>
        </is>
      </c>
      <c r="AB170"/>
      <c r="AC170"/>
      <c r="AD170"/>
      <c r="AE170"/>
      <c r="AF170"/>
      <c r="AG170" s="3"/>
      <c r="AH170"/>
      <c r="AI170"/>
      <c r="AJ170"/>
      <c r="AK170"/>
      <c r="AL170" s="3"/>
      <c r="AM170" t="inlineStr">
        <is>
          <t>2026-09-08 03:30</t>
        </is>
      </c>
      <c r="AN170" t="inlineStr">
        <is>
          <t>高璇</t>
        </is>
      </c>
      <c r="AO170" t="inlineStr">
        <is>
          <t>2026-09-08</t>
        </is>
      </c>
      <c r="AP170" t="inlineStr">
        <is>
          <t>2026-09-07|dramaclips0364|SD-000054</t>
        </is>
      </c>
      <c r="AQ170" t="inlineStr">
        <is>
          <t>0</t>
        </is>
      </c>
      <c r="AR170" t="inlineStr">
        <is>
          <t>dramaclips0364｜A Farm Girl's Reckoning｜3条｜已回填</t>
        </is>
      </c>
    </row>
    <row r="171" ht="25.5" customHeight="1">
      <c r="A171" t="inlineStr">
        <is>
          <t>SR-000174</t>
        </is>
      </c>
      <c r="B171" s="3">
        <v>46272</v>
      </c>
      <c r="C171"/>
      <c r="D171" t="inlineStr">
        <is>
          <t>7682690675636325645</t>
        </is>
      </c>
      <c r="E171"/>
      <c r="F171" t="inlineStr">
        <is>
          <t>manual_url</t>
        </is>
      </c>
      <c r="G171">
        <v>1</v>
      </c>
      <c r="H171" s="3">
        <v>46303.54744212963</v>
      </c>
      <c r="I171"/>
      <c r="J171" t="inlineStr">
        <is>
          <t>active</t>
        </is>
      </c>
      <c r="K171" t="inlineStr">
        <is>
          <t>dramaclips0364</t>
        </is>
      </c>
      <c r="L171" t="inlineStr">
        <is>
          <t>They steal her ranch money, fake the accounts, and finally pull a gun to force her signature—but she refuses to surrender. 😳 🌟 Continue the story here 👉 Find the full series on “ReelShort” 🔍 Look up “4107454” ✨ #Drama #ShortDrama #Revenge #FamilyDrama #ReelShort</t>
        </is>
      </c>
      <c r="M171" t="inlineStr">
        <is>
          <t>SD-000054</t>
        </is>
      </c>
      <c r="N171" t="inlineStr">
        <is>
          <t>7682690675636325645</t>
        </is>
      </c>
      <c r="O171" t="inlineStr">
        <is>
          <t>dramaclips0364</t>
        </is>
      </c>
      <c r="P171" t="inlineStr">
        <is>
          <t>https://www.tiktok.com/@dramaclips0364</t>
        </is>
      </c>
      <c r="Q171" t="inlineStr">
        <is>
          <t>SD-000054</t>
        </is>
      </c>
      <c r="R171" t="inlineStr">
        <is>
          <t>A Farm Girl's Reckoning</t>
        </is>
      </c>
      <c r="S171" t="inlineStr">
        <is>
          <t>复仇,逆袭,离婚</t>
        </is>
      </c>
      <c r="T171" s="2" t="str">
        <f>=HYPERLINK("https://www.tiktok.com/@dramaclips0364/video/7682690675636325645", "https://www.tiktok.com/@dramaclips0364/video/7682690675636325645")</f>
        <v>https://www.tiktok.com/@dramaclips0364/video/7682690675636325645</v>
      </c>
      <c r="U171" t="inlineStr">
        <is>
          <t>已回填</t>
        </is>
      </c>
      <c r="V171" t="inlineStr">
        <is>
          <t>7140</t>
        </is>
      </c>
      <c r="W171" t="inlineStr">
        <is>
          <t>36</t>
        </is>
      </c>
      <c r="X171" t="inlineStr">
        <is>
          <t>8</t>
        </is>
      </c>
      <c r="Y171" t="inlineStr">
        <is>
          <t>1</t>
        </is>
      </c>
      <c r="Z171" t="inlineStr">
        <is>
          <t>0</t>
        </is>
      </c>
      <c r="AA171" t="inlineStr">
        <is>
          <t>2026-10-08</t>
        </is>
      </c>
      <c r="AB171"/>
      <c r="AC171"/>
      <c r="AD171"/>
      <c r="AE171"/>
      <c r="AF171"/>
      <c r="AG171" s="3"/>
      <c r="AH171"/>
      <c r="AI171"/>
      <c r="AJ171"/>
      <c r="AK171"/>
      <c r="AL171" s="3"/>
      <c r="AM171" t="inlineStr">
        <is>
          <t>2026-09-08 10:30</t>
        </is>
      </c>
      <c r="AN171" t="inlineStr">
        <is>
          <t>高璇</t>
        </is>
      </c>
      <c r="AO171" t="inlineStr">
        <is>
          <t>2026-09-08</t>
        </is>
      </c>
      <c r="AP171" t="inlineStr">
        <is>
          <t>2026-09-07|dramaclips0364|SD-000054</t>
        </is>
      </c>
      <c r="AQ171" t="inlineStr">
        <is>
          <t>0</t>
        </is>
      </c>
      <c r="AR171" t="inlineStr">
        <is>
          <t>dramaclips0364｜A Farm Girl's Reckoning｜3条｜已回填</t>
        </is>
      </c>
    </row>
    <row r="172" ht="25.5" customHeight="1">
      <c r="A172" t="inlineStr">
        <is>
          <t>SR-000175</t>
        </is>
      </c>
      <c r="B172" s="3">
        <v>46272.54050925926</v>
      </c>
      <c r="C172"/>
      <c r="D172" t="inlineStr">
        <is>
          <t>7682653132693703950</t>
        </is>
      </c>
      <c r="E172"/>
      <c r="F172" t="inlineStr">
        <is>
          <t>manual_url</t>
        </is>
      </c>
      <c r="G172">
        <v>1</v>
      </c>
      <c r="H172" s="3">
        <v>46301.76957175926</v>
      </c>
      <c r="I172"/>
      <c r="J172" t="inlineStr">
        <is>
          <t>active</t>
        </is>
      </c>
      <c r="K172" t="inlineStr">
        <is>
          <t>dramaexpedition</t>
        </is>
      </c>
      <c r="L172" t="inlineStr">
        <is>
          <t xml:space="preserve">Ep 1 | I Rule The Wasteland Harem #drama #shortdrama #wasteland #IRuleTheWastelandHarem  Link in Bio or search [4122615] on ReelShort </t>
        </is>
      </c>
      <c r="M172" t="inlineStr">
        <is>
          <t>SD-000053</t>
        </is>
      </c>
      <c r="N172" t="inlineStr">
        <is>
          <t>7682653132693703950</t>
        </is>
      </c>
      <c r="O172" t="inlineStr">
        <is>
          <t>dramaexpedition</t>
        </is>
      </c>
      <c r="P172" t="inlineStr">
        <is>
          <t>https://www.tiktok.com/@dramaexpedition</t>
        </is>
      </c>
      <c r="Q172" t="inlineStr">
        <is>
          <t>SD-000053</t>
        </is>
      </c>
      <c r="R172" t="inlineStr">
        <is>
          <t>I Rule the Wasteland Harem</t>
        </is>
      </c>
      <c r="S172" t="inlineStr">
        <is>
          <t>男性,逆袭</t>
        </is>
      </c>
      <c r="T172" s="2" t="str">
        <f>=HYPERLINK("https://www.tiktok.com/@dramaexpedition/video/7682653132693703950", "https://www.tiktok.com/@dramaexpedition/video/7682653132693703950")</f>
        <v>https://www.tiktok.com/@dramaexpedition/video/7682653132693703950</v>
      </c>
      <c r="U172" t="inlineStr">
        <is>
          <t>已回填</t>
        </is>
      </c>
      <c r="V172" t="inlineStr">
        <is>
          <t>50790</t>
        </is>
      </c>
      <c r="W172" t="inlineStr">
        <is>
          <t>138</t>
        </is>
      </c>
      <c r="X172" t="inlineStr">
        <is>
          <t>66</t>
        </is>
      </c>
      <c r="Y172" t="inlineStr">
        <is>
          <t>6</t>
        </is>
      </c>
      <c r="Z172" t="inlineStr">
        <is>
          <t>0</t>
        </is>
      </c>
      <c r="AA172" t="inlineStr">
        <is>
          <t>2026-10-06</t>
        </is>
      </c>
      <c r="AB172"/>
      <c r="AC172" t="inlineStr">
        <is>
          <t>已核验视频补登记；视频编号：7682653132693703950。</t>
        </is>
      </c>
      <c r="AD172"/>
      <c r="AE172"/>
      <c r="AF172"/>
      <c r="AG172" s="3"/>
      <c r="AH172"/>
      <c r="AI172"/>
      <c r="AJ172"/>
      <c r="AK172"/>
      <c r="AL172" s="3"/>
      <c r="AM172" t="inlineStr">
        <is>
          <t>2026-09-07 12:58</t>
        </is>
      </c>
      <c r="AN172" t="inlineStr">
        <is>
          <t>彭满</t>
        </is>
      </c>
      <c r="AO172" t="inlineStr">
        <is>
          <t>2026-09-07</t>
        </is>
      </c>
      <c r="AP172" t="inlineStr">
        <is>
          <t>2026-09-07|dramaexpedition|SD-000053</t>
        </is>
      </c>
      <c r="AQ172" t="inlineStr">
        <is>
          <t>1</t>
        </is>
      </c>
      <c r="AR172" t="inlineStr">
        <is>
          <t>dramaexpedition｜I Rule the Wasteland Harem｜1条｜已回填</t>
        </is>
      </c>
    </row>
    <row r="173" ht="25.5" customHeight="1">
      <c r="A173" t="inlineStr">
        <is>
          <t>SR-000176</t>
        </is>
      </c>
      <c r="B173" s="3">
        <v>46273</v>
      </c>
      <c r="C173"/>
      <c r="D173" t="inlineStr">
        <is>
          <t>7683106470963039501</t>
        </is>
      </c>
      <c r="E173"/>
      <c r="F173" t="inlineStr">
        <is>
          <t>manual_url</t>
        </is>
      </c>
      <c r="G173">
        <v>1</v>
      </c>
      <c r="H173" s="3">
        <v>46303.547534722224</v>
      </c>
      <c r="I173"/>
      <c r="J173" t="inlineStr">
        <is>
          <t>active</t>
        </is>
      </c>
      <c r="K173" t="inlineStr">
        <is>
          <t>dramaexpedition</t>
        </is>
      </c>
      <c r="L173" t="inlineStr">
        <is>
          <t xml:space="preserve">P4 | The Poker King Returns  They think four kings guarantees victory, until the man they mocked turns over the one hand that can destroy them. ✨ Full story: link in bio  📱 Watch the full series on the ReelShort app  🔍 Search "4122552" to enjoy every episode ✨ #shortdrama #drama #dramaclip #thepokerkingreturns </t>
        </is>
      </c>
      <c r="M173" t="inlineStr">
        <is>
          <t>SD-000056</t>
        </is>
      </c>
      <c r="N173" t="inlineStr">
        <is>
          <t>7683106470963039501</t>
        </is>
      </c>
      <c r="O173" t="inlineStr">
        <is>
          <t>dramaexpedition</t>
        </is>
      </c>
      <c r="P173" t="inlineStr">
        <is>
          <t>https://www.tiktok.com/@dramaexpedition</t>
        </is>
      </c>
      <c r="Q173" t="inlineStr">
        <is>
          <t>SD-000056</t>
        </is>
      </c>
      <c r="R173" t="inlineStr">
        <is>
          <t>The Poker King Returns</t>
        </is>
      </c>
      <c r="S173" t="inlineStr">
        <is>
          <t>男性,扮猪吃虎</t>
        </is>
      </c>
      <c r="T173" s="2" t="str">
        <f>=HYPERLINK("https://www.tiktok.com/@dramaexpedition/video/7683106470963039501", "https://www.tiktok.com/@dramaexpedition/video/7683106470963039501")</f>
        <v>https://www.tiktok.com/@dramaexpedition/video/7683106470963039501</v>
      </c>
      <c r="U173" t="inlineStr">
        <is>
          <t>已回填</t>
        </is>
      </c>
      <c r="V173" t="inlineStr">
        <is>
          <t>172</t>
        </is>
      </c>
      <c r="W173" t="inlineStr">
        <is>
          <t>0</t>
        </is>
      </c>
      <c r="X173" t="inlineStr">
        <is>
          <t>0</t>
        </is>
      </c>
      <c r="Y173" t="inlineStr">
        <is>
          <t>0</t>
        </is>
      </c>
      <c r="Z173" t="inlineStr">
        <is>
          <t>0</t>
        </is>
      </c>
      <c r="AA173" t="inlineStr">
        <is>
          <t>2026-10-08</t>
        </is>
      </c>
      <c r="AB173"/>
      <c r="AC173"/>
      <c r="AD173"/>
      <c r="AE173"/>
      <c r="AF173"/>
      <c r="AG173" s="3"/>
      <c r="AH173"/>
      <c r="AI173"/>
      <c r="AJ173"/>
      <c r="AK173"/>
      <c r="AL173" s="3"/>
      <c r="AM173" t="inlineStr">
        <is>
          <t>2026-09-08 20:38</t>
        </is>
      </c>
      <c r="AN173" t="inlineStr">
        <is>
          <t>彭满</t>
        </is>
      </c>
      <c r="AO173" t="inlineStr">
        <is>
          <t>2026-09-08</t>
        </is>
      </c>
      <c r="AP173" t="inlineStr">
        <is>
          <t>2026-09-08|dramaexpedition|SD-000056</t>
        </is>
      </c>
      <c r="AQ173" t="inlineStr">
        <is>
          <t>1</t>
        </is>
      </c>
      <c r="AR173" t="inlineStr">
        <is>
          <t>dramaexpedition｜The Poker King Returns｜3条｜已回填</t>
        </is>
      </c>
    </row>
    <row r="174" ht="25.5" customHeight="1">
      <c r="A174" t="inlineStr">
        <is>
          <t>SR-000177</t>
        </is>
      </c>
      <c r="B174" s="3">
        <v>46273</v>
      </c>
      <c r="C174"/>
      <c r="D174" t="inlineStr">
        <is>
          <t>7682689046501428494</t>
        </is>
      </c>
      <c r="E174"/>
      <c r="F174" t="inlineStr">
        <is>
          <t>manual_url</t>
        </is>
      </c>
      <c r="G174">
        <v>1</v>
      </c>
      <c r="H174" s="3">
        <v>46303.54773148148</v>
      </c>
      <c r="I174"/>
      <c r="J174" t="inlineStr">
        <is>
          <t>active</t>
        </is>
      </c>
      <c r="K174" t="inlineStr">
        <is>
          <t>dramaexpedition</t>
        </is>
      </c>
      <c r="L174" t="inlineStr">
        <is>
          <t xml:space="preserve">P5. Elena's Last Bet To save her father's casino, Elena sits at a rigged table where every lost hand costs her more than money. ✨ Full story: link in bio  📱 Watch the full series on the ReelShort app  🔍 Search "4122552" to enjoy every episode ✨ #ThePokerKingReturns #shortdrama #drama #reelshort </t>
        </is>
      </c>
      <c r="M174" t="inlineStr">
        <is>
          <t>SD-000056</t>
        </is>
      </c>
      <c r="N174" t="inlineStr">
        <is>
          <t>7682689046501428494</t>
        </is>
      </c>
      <c r="O174" t="inlineStr">
        <is>
          <t>dramaexpedition</t>
        </is>
      </c>
      <c r="P174" t="inlineStr">
        <is>
          <t>https://www.tiktok.com/@dramaexpedition</t>
        </is>
      </c>
      <c r="Q174" t="inlineStr">
        <is>
          <t>SD-000056</t>
        </is>
      </c>
      <c r="R174" t="inlineStr">
        <is>
          <t>The Poker King Returns</t>
        </is>
      </c>
      <c r="S174" t="inlineStr">
        <is>
          <t>男性,扮猪吃虎</t>
        </is>
      </c>
      <c r="T174" s="2" t="str">
        <f>=HYPERLINK("https://www.tiktok.com/@dramaexpedition/video/7682689046501428494", "https://www.tiktok.com/@dramaexpedition/video/7682689046501428494")</f>
        <v>https://www.tiktok.com/@dramaexpedition/video/7682689046501428494</v>
      </c>
      <c r="U174" t="inlineStr">
        <is>
          <t>已回填</t>
        </is>
      </c>
      <c r="V174" t="inlineStr">
        <is>
          <t>297</t>
        </is>
      </c>
      <c r="W174" t="inlineStr">
        <is>
          <t>1</t>
        </is>
      </c>
      <c r="X174" t="inlineStr">
        <is>
          <t>0</t>
        </is>
      </c>
      <c r="Y174" t="inlineStr">
        <is>
          <t>0</t>
        </is>
      </c>
      <c r="Z174" t="inlineStr">
        <is>
          <t>0</t>
        </is>
      </c>
      <c r="AA174" t="inlineStr">
        <is>
          <t>2026-10-08</t>
        </is>
      </c>
      <c r="AB174"/>
      <c r="AC174"/>
      <c r="AD174"/>
      <c r="AE174"/>
      <c r="AF174"/>
      <c r="AG174" s="3"/>
      <c r="AH174"/>
      <c r="AI174"/>
      <c r="AJ174"/>
      <c r="AK174"/>
      <c r="AL174" s="3"/>
      <c r="AM174" t="inlineStr">
        <is>
          <t>2026-09-09 03:40</t>
        </is>
      </c>
      <c r="AN174" t="inlineStr">
        <is>
          <t>彭满</t>
        </is>
      </c>
      <c r="AO174" t="inlineStr">
        <is>
          <t>2026-09-09</t>
        </is>
      </c>
      <c r="AP174" t="inlineStr">
        <is>
          <t>2026-09-08|dramaexpedition|SD-000056</t>
        </is>
      </c>
      <c r="AQ174" t="inlineStr">
        <is>
          <t>0</t>
        </is>
      </c>
      <c r="AR174" t="inlineStr">
        <is>
          <t>dramaexpedition｜The Poker King Returns｜3条｜已回填</t>
        </is>
      </c>
    </row>
    <row r="175" ht="25.5" customHeight="1">
      <c r="A175" t="inlineStr">
        <is>
          <t>SR-000178</t>
        </is>
      </c>
      <c r="B175" s="3">
        <v>46273</v>
      </c>
      <c r="C175"/>
      <c r="D175" t="inlineStr">
        <is>
          <t>7682690792938392845</t>
        </is>
      </c>
      <c r="E175"/>
      <c r="F175" t="inlineStr">
        <is>
          <t>manual_url</t>
        </is>
      </c>
      <c r="G175">
        <v>1</v>
      </c>
      <c r="H175" s="3">
        <v>46303.54791666667</v>
      </c>
      <c r="I175"/>
      <c r="J175" t="inlineStr">
        <is>
          <t>active</t>
        </is>
      </c>
      <c r="K175" t="inlineStr">
        <is>
          <t>dramaexpedition</t>
        </is>
      </c>
      <c r="L175" t="inlineStr">
        <is>
          <t xml:space="preserve">P6. He Bets His Hand To save Elena, the janitor wagers his own hand against the cheaters, unaware they are facing the Poker King himself. ✨ Full story: link in bio  📱 Watch the full series on the ReelShort app  🔍 Search "4122552" to enjoy every episode ✨ #ThePokerKingReturns #shortdrama #drama #reelshort </t>
        </is>
      </c>
      <c r="M175" t="inlineStr">
        <is>
          <t>SD-000056</t>
        </is>
      </c>
      <c r="N175" t="inlineStr">
        <is>
          <t>7682690792938392845</t>
        </is>
      </c>
      <c r="O175" t="inlineStr">
        <is>
          <t>dramaexpedition</t>
        </is>
      </c>
      <c r="P175" t="inlineStr">
        <is>
          <t>https://www.tiktok.com/@dramaexpedition</t>
        </is>
      </c>
      <c r="Q175" t="inlineStr">
        <is>
          <t>SD-000056</t>
        </is>
      </c>
      <c r="R175" t="inlineStr">
        <is>
          <t>The Poker King Returns</t>
        </is>
      </c>
      <c r="S175" t="inlineStr">
        <is>
          <t>男性,扮猪吃虎</t>
        </is>
      </c>
      <c r="T175" s="2" t="str">
        <f>=HYPERLINK("https://www.tiktok.com/@dramaexpedition/video/7682690792938392845", "https://www.tiktok.com/@dramaexpedition/video/7682690792938392845")</f>
        <v>https://www.tiktok.com/@dramaexpedition/video/7682690792938392845</v>
      </c>
      <c r="U175" t="inlineStr">
        <is>
          <t>已回填</t>
        </is>
      </c>
      <c r="V175" t="inlineStr">
        <is>
          <t>676</t>
        </is>
      </c>
      <c r="W175" t="inlineStr">
        <is>
          <t>15</t>
        </is>
      </c>
      <c r="X175" t="inlineStr">
        <is>
          <t>2</t>
        </is>
      </c>
      <c r="Y175" t="inlineStr">
        <is>
          <t>0</t>
        </is>
      </c>
      <c r="Z175" t="inlineStr">
        <is>
          <t>0</t>
        </is>
      </c>
      <c r="AA175" t="inlineStr">
        <is>
          <t>2026-10-08</t>
        </is>
      </c>
      <c r="AB175"/>
      <c r="AC175"/>
      <c r="AD175"/>
      <c r="AE175"/>
      <c r="AF175"/>
      <c r="AG175" s="3"/>
      <c r="AH175"/>
      <c r="AI175"/>
      <c r="AJ175"/>
      <c r="AK175"/>
      <c r="AL175" s="3"/>
      <c r="AM175" t="inlineStr">
        <is>
          <t>2026-09-09 09:00</t>
        </is>
      </c>
      <c r="AN175" t="inlineStr">
        <is>
          <t>彭满</t>
        </is>
      </c>
      <c r="AO175" t="inlineStr">
        <is>
          <t>2026-09-09</t>
        </is>
      </c>
      <c r="AP175" t="inlineStr">
        <is>
          <t>2026-09-08|dramaexpedition|SD-000056</t>
        </is>
      </c>
      <c r="AQ175" t="inlineStr">
        <is>
          <t>0</t>
        </is>
      </c>
      <c r="AR175" t="inlineStr">
        <is>
          <t>dramaexpedition｜The Poker King Returns｜3条｜已回填</t>
        </is>
      </c>
    </row>
    <row r="176" ht="25.5" customHeight="1">
      <c r="A176" t="inlineStr">
        <is>
          <t>SR-000179</t>
        </is>
      </c>
      <c r="B176" s="3">
        <v>46273</v>
      </c>
      <c r="C176"/>
      <c r="D176" t="inlineStr">
        <is>
          <t>7682715201778617630</t>
        </is>
      </c>
      <c r="E176"/>
      <c r="F176" t="inlineStr">
        <is>
          <t>manual_url</t>
        </is>
      </c>
      <c r="G176">
        <v>1</v>
      </c>
      <c r="H176" s="3">
        <v>46303.548101851855</v>
      </c>
      <c r="I176"/>
      <c r="J176" t="inlineStr">
        <is>
          <t>active</t>
        </is>
      </c>
      <c r="K176" t="inlineStr">
        <is>
          <t>jolienqaq</t>
        </is>
      </c>
      <c r="L176" t="inlineStr">
        <is>
          <t xml:space="preserve">3. His First Real Test Forced to choose between returning to war and protecting a man he despises, Tristan gets his answer when armed intruders storm the club. ✨ Full story: link in bio 📱 Watch the full series on the ReelShort app 🔍 Search "4453254" to enjoy every episode ✨ #SaltKiss #lgbt #bldramas #shortdrama #reelshort </t>
        </is>
      </c>
      <c r="M176" t="inlineStr">
        <is>
          <t>SD-000060</t>
        </is>
      </c>
      <c r="N176" t="inlineStr">
        <is>
          <t>7682715201778617630</t>
        </is>
      </c>
      <c r="O176" t="inlineStr">
        <is>
          <t>jolienqaq</t>
        </is>
      </c>
      <c r="P176" t="inlineStr">
        <is>
          <t>https://www.tiktok.com/@jolienqaq</t>
        </is>
      </c>
      <c r="Q176" t="inlineStr">
        <is>
          <t>SD-000060</t>
        </is>
      </c>
      <c r="R176" t="inlineStr">
        <is>
          <t>Salt Kiss</t>
        </is>
      </c>
      <c r="S176" t="inlineStr">
        <is>
          <t>lgbtq,爱情,霸总</t>
        </is>
      </c>
      <c r="T176" s="2" t="str">
        <f>=HYPERLINK("https://www.tiktok.com/@jolienqaq/video/7682715201778617630", "https://www.tiktok.com/@jolienqaq/video/7682715201778617630")</f>
        <v>https://www.tiktok.com/@jolienqaq/video/7682715201778617630</v>
      </c>
      <c r="U176" t="inlineStr">
        <is>
          <t>已回填</t>
        </is>
      </c>
      <c r="V176" t="inlineStr">
        <is>
          <t>8236</t>
        </is>
      </c>
      <c r="W176" t="inlineStr">
        <is>
          <t>39</t>
        </is>
      </c>
      <c r="X176" t="inlineStr">
        <is>
          <t>12</t>
        </is>
      </c>
      <c r="Y176" t="inlineStr">
        <is>
          <t>0</t>
        </is>
      </c>
      <c r="Z176" t="inlineStr">
        <is>
          <t>0</t>
        </is>
      </c>
      <c r="AA176" t="inlineStr">
        <is>
          <t>2026-10-08</t>
        </is>
      </c>
      <c r="AB176"/>
      <c r="AC176"/>
      <c r="AD176"/>
      <c r="AE176"/>
      <c r="AF176"/>
      <c r="AG176" s="3"/>
      <c r="AH176"/>
      <c r="AI176"/>
      <c r="AJ176"/>
      <c r="AK176"/>
      <c r="AL176" s="3"/>
      <c r="AM176" t="inlineStr">
        <is>
          <t>2026-09-08 20:10</t>
        </is>
      </c>
      <c r="AN176" t="inlineStr">
        <is>
          <t>彭满</t>
        </is>
      </c>
      <c r="AO176" t="inlineStr">
        <is>
          <t>2026-09-08</t>
        </is>
      </c>
      <c r="AP176" t="inlineStr">
        <is>
          <t>2026-09-08|jolienqaq|SD-000060</t>
        </is>
      </c>
      <c r="AQ176" t="inlineStr">
        <is>
          <t>1</t>
        </is>
      </c>
      <c r="AR176" t="inlineStr">
        <is>
          <t>jolienqaq｜Salt Kiss｜4条｜已回填</t>
        </is>
      </c>
    </row>
    <row r="177" ht="25.5" customHeight="1">
      <c r="A177" t="inlineStr">
        <is>
          <t>SR-000180</t>
        </is>
      </c>
      <c r="B177" s="3">
        <v>46273</v>
      </c>
      <c r="C177"/>
      <c r="D177" t="inlineStr">
        <is>
          <t>7682715051190422815</t>
        </is>
      </c>
      <c r="E177"/>
      <c r="F177" t="inlineStr">
        <is>
          <t>manual_url</t>
        </is>
      </c>
      <c r="G177">
        <v>1</v>
      </c>
      <c r="H177" s="3">
        <v>46303.548310185186</v>
      </c>
      <c r="I177"/>
      <c r="J177" t="inlineStr">
        <is>
          <t>active</t>
        </is>
      </c>
      <c r="K177" t="inlineStr">
        <is>
          <t>jolienqaq</t>
        </is>
      </c>
      <c r="L177" t="inlineStr">
        <is>
          <t xml:space="preserve">4. Welcome to the Lioness Tristan accepts the job but rejects Mark's private world, until the billionaire challenges everything the soldier believes about obedience and control. ✨ Full story: link in bio 📱 Watch the full series on the ReelShort app 🔍 Search "4453254" to enjoy every episode ✨ #SaltKiss #lgbt #bldramas #shortdrama #reelshort </t>
        </is>
      </c>
      <c r="M177" t="inlineStr">
        <is>
          <t>SD-000060</t>
        </is>
      </c>
      <c r="N177" t="inlineStr">
        <is>
          <t>7682715051190422815</t>
        </is>
      </c>
      <c r="O177" t="inlineStr">
        <is>
          <t>jolienqaq</t>
        </is>
      </c>
      <c r="P177" t="inlineStr">
        <is>
          <t>https://www.tiktok.com/@jolienqaq</t>
        </is>
      </c>
      <c r="Q177" t="inlineStr">
        <is>
          <t>SD-000060</t>
        </is>
      </c>
      <c r="R177" t="inlineStr">
        <is>
          <t>Salt Kiss</t>
        </is>
      </c>
      <c r="S177" t="inlineStr">
        <is>
          <t>lgbtq,爱情,霸总</t>
        </is>
      </c>
      <c r="T177" s="2" t="str">
        <f>=HYPERLINK("https://www.tiktok.com/@jolienqaq/video/7682715051190422815", "https://www.tiktok.com/@jolienqaq/video/7682715051190422815")</f>
        <v>https://www.tiktok.com/@jolienqaq/video/7682715051190422815</v>
      </c>
      <c r="U177" t="inlineStr">
        <is>
          <t>已回填</t>
        </is>
      </c>
      <c r="V177" t="inlineStr">
        <is>
          <t>1164</t>
        </is>
      </c>
      <c r="W177" t="inlineStr">
        <is>
          <t>12</t>
        </is>
      </c>
      <c r="X177" t="inlineStr">
        <is>
          <t>3</t>
        </is>
      </c>
      <c r="Y177" t="inlineStr">
        <is>
          <t>0</t>
        </is>
      </c>
      <c r="Z177" t="inlineStr">
        <is>
          <t>0</t>
        </is>
      </c>
      <c r="AA177" t="inlineStr">
        <is>
          <t>2026-10-08</t>
        </is>
      </c>
      <c r="AB177"/>
      <c r="AC177"/>
      <c r="AD177"/>
      <c r="AE177"/>
      <c r="AF177"/>
      <c r="AG177" s="3"/>
      <c r="AH177"/>
      <c r="AI177"/>
      <c r="AJ177"/>
      <c r="AK177"/>
      <c r="AL177" s="3"/>
      <c r="AM177" t="inlineStr">
        <is>
          <t>2026-09-09 01:00</t>
        </is>
      </c>
      <c r="AN177" t="inlineStr">
        <is>
          <t>彭满</t>
        </is>
      </c>
      <c r="AO177" t="inlineStr">
        <is>
          <t>2026-09-09</t>
        </is>
      </c>
      <c r="AP177" t="inlineStr">
        <is>
          <t>2026-09-08|jolienqaq|SD-000060</t>
        </is>
      </c>
      <c r="AQ177" t="inlineStr">
        <is>
          <t>0</t>
        </is>
      </c>
      <c r="AR177" t="inlineStr">
        <is>
          <t>jolienqaq｜Salt Kiss｜4条｜已回填</t>
        </is>
      </c>
    </row>
    <row r="178" ht="25.5" customHeight="1">
      <c r="A178" t="inlineStr">
        <is>
          <t>SR-000181</t>
        </is>
      </c>
      <c r="B178" s="3">
        <v>46273</v>
      </c>
      <c r="C178"/>
      <c r="D178" t="inlineStr">
        <is>
          <t>7682717463657631006</t>
        </is>
      </c>
      <c r="E178"/>
      <c r="F178" t="inlineStr">
        <is>
          <t>manual_url</t>
        </is>
      </c>
      <c r="G178">
        <v>1</v>
      </c>
      <c r="H178" s="3">
        <v>46303.54849537037</v>
      </c>
      <c r="I178"/>
      <c r="J178" t="inlineStr">
        <is>
          <t>active</t>
        </is>
      </c>
      <c r="K178" t="inlineStr">
        <is>
          <t>jolienqaq</t>
        </is>
      </c>
      <c r="L178" t="inlineStr">
        <is>
          <t>5. The Soldier Plays Along Ordered to blend into Mark's exclusive club, Tristan plays along until a stranger's attention leaves him trapped and losing control. ✨ Full story: link in bio 📱 Watch the full series on the ReelShort app 🔍 Search "4453254" to enjoy every episode ✨</t>
        </is>
      </c>
      <c r="M178" t="inlineStr">
        <is>
          <t>SD-000060</t>
        </is>
      </c>
      <c r="N178" t="inlineStr">
        <is>
          <t>7682717463657631006</t>
        </is>
      </c>
      <c r="O178" t="inlineStr">
        <is>
          <t>jolienqaq</t>
        </is>
      </c>
      <c r="P178" t="inlineStr">
        <is>
          <t>https://www.tiktok.com/@jolienqaq</t>
        </is>
      </c>
      <c r="Q178" t="inlineStr">
        <is>
          <t>SD-000060</t>
        </is>
      </c>
      <c r="R178" t="inlineStr">
        <is>
          <t>Salt Kiss</t>
        </is>
      </c>
      <c r="S178" t="inlineStr">
        <is>
          <t>lgbtq,爱情,霸总</t>
        </is>
      </c>
      <c r="T178" s="2" t="str">
        <f>=HYPERLINK("https://www.tiktok.com/@jolienqaq/video/7682717463657631006", "https://www.tiktok.com/@jolienqaq/video/7682717463657631006")</f>
        <v>https://www.tiktok.com/@jolienqaq/video/7682717463657631006</v>
      </c>
      <c r="U178" t="inlineStr">
        <is>
          <t>已回填</t>
        </is>
      </c>
      <c r="V178" t="inlineStr">
        <is>
          <t>1104</t>
        </is>
      </c>
      <c r="W178" t="inlineStr">
        <is>
          <t>9</t>
        </is>
      </c>
      <c r="X178" t="inlineStr">
        <is>
          <t>3</t>
        </is>
      </c>
      <c r="Y178" t="inlineStr">
        <is>
          <t>0</t>
        </is>
      </c>
      <c r="Z178" t="inlineStr">
        <is>
          <t>0</t>
        </is>
      </c>
      <c r="AA178" t="inlineStr">
        <is>
          <t>2026-10-08</t>
        </is>
      </c>
      <c r="AB178"/>
      <c r="AC178"/>
      <c r="AD178"/>
      <c r="AE178"/>
      <c r="AF178"/>
      <c r="AG178" s="3"/>
      <c r="AH178"/>
      <c r="AI178"/>
      <c r="AJ178"/>
      <c r="AK178"/>
      <c r="AL178" s="3"/>
      <c r="AM178" t="inlineStr">
        <is>
          <t>2026-09-09 07:00</t>
        </is>
      </c>
      <c r="AN178" t="inlineStr">
        <is>
          <t>彭满</t>
        </is>
      </c>
      <c r="AO178" t="inlineStr">
        <is>
          <t>2026-09-09</t>
        </is>
      </c>
      <c r="AP178" t="inlineStr">
        <is>
          <t>2026-09-08|jolienqaq|SD-000060</t>
        </is>
      </c>
      <c r="AQ178" t="inlineStr">
        <is>
          <t>0</t>
        </is>
      </c>
      <c r="AR178" t="inlineStr">
        <is>
          <t>jolienqaq｜Salt Kiss｜4条｜已回填</t>
        </is>
      </c>
    </row>
    <row r="179" ht="25.5" customHeight="1">
      <c r="A179" t="inlineStr">
        <is>
          <t>SR-000182</t>
        </is>
      </c>
      <c r="B179" s="3">
        <v>46273</v>
      </c>
      <c r="C179"/>
      <c r="D179" t="inlineStr">
        <is>
          <t>7682718511197588766</t>
        </is>
      </c>
      <c r="E179"/>
      <c r="F179" t="inlineStr">
        <is>
          <t>manual_url</t>
        </is>
      </c>
      <c r="G179">
        <v>1</v>
      </c>
      <c r="H179" s="3">
        <v>46303.548680555556</v>
      </c>
      <c r="I179"/>
      <c r="J179" t="inlineStr">
        <is>
          <t>active</t>
        </is>
      </c>
      <c r="K179" t="inlineStr">
        <is>
          <t>jolienqaq</t>
        </is>
      </c>
      <c r="L179" t="inlineStr">
        <is>
          <t xml:space="preserve">6. He Belongs to Me Tristan insists he belongs to no one, but Mark's jealousy erupts when another dominant tries to claim what he considers his. ✨ Full story: link in bio 📱 Watch the full series on the ReelShort app 🔍 Search "4453254" to enjoy every episode ✨ #SaltKiss #lgbt #bldramas #shortdrama </t>
        </is>
      </c>
      <c r="M179" t="inlineStr">
        <is>
          <t>SD-000060</t>
        </is>
      </c>
      <c r="N179" t="inlineStr">
        <is>
          <t>7682718511197588766</t>
        </is>
      </c>
      <c r="O179" t="inlineStr">
        <is>
          <t>jolienqaq</t>
        </is>
      </c>
      <c r="P179" t="inlineStr">
        <is>
          <t>https://www.tiktok.com/@jolienqaq</t>
        </is>
      </c>
      <c r="Q179" t="inlineStr">
        <is>
          <t>SD-000060</t>
        </is>
      </c>
      <c r="R179" t="inlineStr">
        <is>
          <t>Salt Kiss</t>
        </is>
      </c>
      <c r="S179" t="inlineStr">
        <is>
          <t>lgbtq,爱情,霸总</t>
        </is>
      </c>
      <c r="T179" s="2" t="str">
        <f>=HYPERLINK("https://www.tiktok.com/@jolienqaq/video/7682718511197588766", "https://www.tiktok.com/@jolienqaq/video/7682718511197588766")</f>
        <v>https://www.tiktok.com/@jolienqaq/video/7682718511197588766</v>
      </c>
      <c r="U179" t="inlineStr">
        <is>
          <t>已回填</t>
        </is>
      </c>
      <c r="V179" t="inlineStr">
        <is>
          <t>1459</t>
        </is>
      </c>
      <c r="W179" t="inlineStr">
        <is>
          <t>15</t>
        </is>
      </c>
      <c r="X179" t="inlineStr">
        <is>
          <t>4</t>
        </is>
      </c>
      <c r="Y179" t="inlineStr">
        <is>
          <t>0</t>
        </is>
      </c>
      <c r="Z179" t="inlineStr">
        <is>
          <t>0</t>
        </is>
      </c>
      <c r="AA179" t="inlineStr">
        <is>
          <t>2026-10-08</t>
        </is>
      </c>
      <c r="AB179"/>
      <c r="AC179"/>
      <c r="AD179"/>
      <c r="AE179"/>
      <c r="AF179"/>
      <c r="AG179" s="3"/>
      <c r="AH179"/>
      <c r="AI179"/>
      <c r="AJ179"/>
      <c r="AK179"/>
      <c r="AL179" s="3"/>
      <c r="AM179" t="inlineStr">
        <is>
          <t>2026-09-09 11:00</t>
        </is>
      </c>
      <c r="AN179" t="inlineStr">
        <is>
          <t>彭满</t>
        </is>
      </c>
      <c r="AO179" t="inlineStr">
        <is>
          <t>2026-09-09</t>
        </is>
      </c>
      <c r="AP179" t="inlineStr">
        <is>
          <t>2026-09-08|jolienqaq|SD-000060</t>
        </is>
      </c>
      <c r="AQ179" t="inlineStr">
        <is>
          <t>0</t>
        </is>
      </c>
      <c r="AR179" t="inlineStr">
        <is>
          <t>jolienqaq｜Salt Kiss｜4条｜已回填</t>
        </is>
      </c>
    </row>
    <row r="180" ht="25.5" customHeight="1">
      <c r="A180" t="inlineStr">
        <is>
          <t>SR-000183</t>
        </is>
      </c>
      <c r="B180" s="3">
        <v>46273</v>
      </c>
      <c r="C180"/>
      <c r="D180" t="inlineStr">
        <is>
          <t>7682731570590960927</t>
        </is>
      </c>
      <c r="E180"/>
      <c r="F180" t="inlineStr">
        <is>
          <t>manual_url</t>
        </is>
      </c>
      <c r="G180">
        <v>1</v>
      </c>
      <c r="H180" s="3">
        <v>46303.54886574074</v>
      </c>
      <c r="I180"/>
      <c r="J180" t="inlineStr">
        <is>
          <t>active</t>
        </is>
      </c>
      <c r="K180" t="inlineStr">
        <is>
          <t>shirley5278789</t>
        </is>
      </c>
      <c r="L180" t="inlineStr">
        <is>
          <t>Contrató a una novia falsa sin saber que era la misma leyenda culinaria de la que llevaba años enamorado. 💍🔥 🌟 Continúa la historia aquí 👉 Encuentra la serie completa en “ReelShort” 🔍 Busca el código “4152900” ✨ #Drama #SerieCorta #NoviaFalsa #Romance #ReelShort</t>
        </is>
      </c>
      <c r="M180" t="inlineStr">
        <is>
          <t>SD-000059</t>
        </is>
      </c>
      <c r="N180" t="inlineStr">
        <is>
          <t>7682731570590960927</t>
        </is>
      </c>
      <c r="O180" t="inlineStr">
        <is>
          <t>shirley5278789</t>
        </is>
      </c>
      <c r="P180" t="inlineStr">
        <is>
          <t>https://www.tiktok.com/@shirley5278789</t>
        </is>
      </c>
      <c r="Q180" t="inlineStr">
        <is>
          <t>SD-000059</t>
        </is>
      </c>
      <c r="R180" t="inlineStr">
        <is>
          <t>Mi novia sin hogar es una leyenda culinaria</t>
        </is>
      </c>
      <c r="S180" t="inlineStr">
        <is>
          <t>爱情,甜宠,职场</t>
        </is>
      </c>
      <c r="T180" s="2" t="str">
        <f>=HYPERLINK("https://www.tiktok.com/@shirley5278789/video/7682731570590960927", "https://www.tiktok.com/@shirley5278789/video/7682731570590960927")</f>
        <v>https://www.tiktok.com/@shirley5278789/video/7682731570590960927</v>
      </c>
      <c r="U180" t="inlineStr">
        <is>
          <t>已回填</t>
        </is>
      </c>
      <c r="V180" t="inlineStr">
        <is>
          <t>24600</t>
        </is>
      </c>
      <c r="W180" t="inlineStr">
        <is>
          <t>215</t>
        </is>
      </c>
      <c r="X180" t="inlineStr">
        <is>
          <t>29</t>
        </is>
      </c>
      <c r="Y180" t="inlineStr">
        <is>
          <t>4</t>
        </is>
      </c>
      <c r="Z180" t="inlineStr">
        <is>
          <t>2</t>
        </is>
      </c>
      <c r="AA180" t="inlineStr">
        <is>
          <t>2026-10-08</t>
        </is>
      </c>
      <c r="AB180"/>
      <c r="AC180"/>
      <c r="AD180"/>
      <c r="AE180"/>
      <c r="AF180"/>
      <c r="AG180" s="3"/>
      <c r="AH180"/>
      <c r="AI180"/>
      <c r="AJ180"/>
      <c r="AK180"/>
      <c r="AL180" s="3"/>
      <c r="AM180" t="inlineStr">
        <is>
          <t>2026-09-08 19:30</t>
        </is>
      </c>
      <c r="AN180" t="inlineStr">
        <is>
          <t>高璇</t>
        </is>
      </c>
      <c r="AO180" t="inlineStr">
        <is>
          <t>2026-09-08</t>
        </is>
      </c>
      <c r="AP180" t="inlineStr">
        <is>
          <t>2026-09-08|shirley5278789|SD-000059</t>
        </is>
      </c>
      <c r="AQ180" t="inlineStr">
        <is>
          <t>1</t>
        </is>
      </c>
      <c r="AR180" t="inlineStr">
        <is>
          <t>shirley5278789｜Mi novia sin hogar es una leyenda culinaria｜3条｜已回填</t>
        </is>
      </c>
    </row>
    <row r="181" ht="25.5" customHeight="1">
      <c r="A181" t="inlineStr">
        <is>
          <t>SR-000184</t>
        </is>
      </c>
      <c r="B181" s="3">
        <v>46273</v>
      </c>
      <c r="C181"/>
      <c r="D181" t="inlineStr">
        <is>
          <t>7682734873190092063</t>
        </is>
      </c>
      <c r="E181"/>
      <c r="F181" t="inlineStr">
        <is>
          <t>manual_url</t>
        </is>
      </c>
      <c r="G181">
        <v>1</v>
      </c>
      <c r="H181" s="3">
        <v>46303.54907407407</v>
      </c>
      <c r="I181"/>
      <c r="J181" t="inlineStr">
        <is>
          <t>active</t>
        </is>
      </c>
      <c r="K181" t="inlineStr">
        <is>
          <t>shirley5278789</t>
        </is>
      </c>
      <c r="L181" t="inlineStr">
        <is>
          <t>Todos la llaman impostora cuando afirma que su familia posee un imperio de hoteles… pero ella está diciendo toda la verdad. 😱🏨 🌟 Continúa la historia aquí 👉 Encuentra la serie completa en “ReelShort” 🔍 Busca el código “4152900” ✨ #Drama #SerieCorta #MujerPoderosa #GiroDeTrama #ReelShort</t>
        </is>
      </c>
      <c r="M181" t="inlineStr">
        <is>
          <t>SD-000059</t>
        </is>
      </c>
      <c r="N181" t="inlineStr">
        <is>
          <t>7682734873190092063</t>
        </is>
      </c>
      <c r="O181" t="inlineStr">
        <is>
          <t>shirley5278789</t>
        </is>
      </c>
      <c r="P181" t="inlineStr">
        <is>
          <t>https://www.tiktok.com/@shirley5278789</t>
        </is>
      </c>
      <c r="Q181" t="inlineStr">
        <is>
          <t>SD-000059</t>
        </is>
      </c>
      <c r="R181" t="inlineStr">
        <is>
          <t>Mi novia sin hogar es una leyenda culinaria</t>
        </is>
      </c>
      <c r="S181" t="inlineStr">
        <is>
          <t>爱情,甜宠,职场</t>
        </is>
      </c>
      <c r="T181" s="2" t="str">
        <f>=HYPERLINK("https://www.tiktok.com/@shirley5278789/video/7682734873190092063", "https://www.tiktok.com/@shirley5278789/video/7682734873190092063")</f>
        <v>https://www.tiktok.com/@shirley5278789/video/7682734873190092063</v>
      </c>
      <c r="U181" t="inlineStr">
        <is>
          <t>已回填</t>
        </is>
      </c>
      <c r="V181" t="inlineStr">
        <is>
          <t>21700</t>
        </is>
      </c>
      <c r="W181" t="inlineStr">
        <is>
          <t>198</t>
        </is>
      </c>
      <c r="X181" t="inlineStr">
        <is>
          <t>18</t>
        </is>
      </c>
      <c r="Y181" t="inlineStr">
        <is>
          <t>4</t>
        </is>
      </c>
      <c r="Z181" t="inlineStr">
        <is>
          <t>1</t>
        </is>
      </c>
      <c r="AA181" t="inlineStr">
        <is>
          <t>2026-10-08</t>
        </is>
      </c>
      <c r="AB181"/>
      <c r="AC181"/>
      <c r="AD181"/>
      <c r="AE181"/>
      <c r="AF181"/>
      <c r="AG181" s="3"/>
      <c r="AH181"/>
      <c r="AI181"/>
      <c r="AJ181"/>
      <c r="AK181"/>
      <c r="AL181" s="3"/>
      <c r="AM181" t="inlineStr">
        <is>
          <t>2026-09-09 00:30</t>
        </is>
      </c>
      <c r="AN181" t="inlineStr">
        <is>
          <t>高璇</t>
        </is>
      </c>
      <c r="AO181" t="inlineStr">
        <is>
          <t>2026-09-09</t>
        </is>
      </c>
      <c r="AP181" t="inlineStr">
        <is>
          <t>2026-09-08|shirley5278789|SD-000059</t>
        </is>
      </c>
      <c r="AQ181" t="inlineStr">
        <is>
          <t>0</t>
        </is>
      </c>
      <c r="AR181" t="inlineStr">
        <is>
          <t>shirley5278789｜Mi novia sin hogar es una leyenda culinaria｜3条｜已回填</t>
        </is>
      </c>
    </row>
    <row r="182" ht="25.5" customHeight="1">
      <c r="A182" t="inlineStr">
        <is>
          <t>SR-000185</t>
        </is>
      </c>
      <c r="B182" s="3">
        <v>46273</v>
      </c>
      <c r="C182"/>
      <c r="D182" t="inlineStr">
        <is>
          <t>7682735350837464351</t>
        </is>
      </c>
      <c r="E182"/>
      <c r="F182" t="inlineStr">
        <is>
          <t>manual_url</t>
        </is>
      </c>
      <c r="G182">
        <v>1</v>
      </c>
      <c r="H182" s="3">
        <v>46303.549259259256</v>
      </c>
      <c r="I182"/>
      <c r="J182" t="inlineStr">
        <is>
          <t>active</t>
        </is>
      </c>
      <c r="K182" t="inlineStr">
        <is>
          <t>shirley5278789</t>
        </is>
      </c>
      <c r="L182" t="inlineStr">
        <is>
          <t>El restaurante está a segundos de cerrar y los mejores chefs ya fracasaron. Entonces ella promete salvarlo en solo tres minutos. 🔥👩🏻‍🍳 🌟 Continúa la historia aquí 👉 Encuentra la serie completa en “ReelShort” 🔍 Busca el código “4152900” ✨ #Drama #SerieCorta #Chef #Superación #ReelShort</t>
        </is>
      </c>
      <c r="M182" t="inlineStr">
        <is>
          <t>SD-000059</t>
        </is>
      </c>
      <c r="N182" t="inlineStr">
        <is>
          <t>7682735350837464351</t>
        </is>
      </c>
      <c r="O182" t="inlineStr">
        <is>
          <t>shirley5278789</t>
        </is>
      </c>
      <c r="P182" t="inlineStr">
        <is>
          <t>https://www.tiktok.com/@shirley5278789</t>
        </is>
      </c>
      <c r="Q182" t="inlineStr">
        <is>
          <t>SD-000059</t>
        </is>
      </c>
      <c r="R182" t="inlineStr">
        <is>
          <t>Mi novia sin hogar es una leyenda culinaria</t>
        </is>
      </c>
      <c r="S182" t="inlineStr">
        <is>
          <t>爱情,甜宠,职场</t>
        </is>
      </c>
      <c r="T182" s="2" t="str">
        <f>=HYPERLINK("https://www.tiktok.com/@shirley5278789/video/7682735350837464351", "https://www.tiktok.com/@shirley5278789/video/7682735350837464351")</f>
        <v>https://www.tiktok.com/@shirley5278789/video/7682735350837464351</v>
      </c>
      <c r="U182" t="inlineStr">
        <is>
          <t>已回填</t>
        </is>
      </c>
      <c r="V182" t="inlineStr">
        <is>
          <t>62700</t>
        </is>
      </c>
      <c r="W182" t="inlineStr">
        <is>
          <t>701</t>
        </is>
      </c>
      <c r="X182" t="inlineStr">
        <is>
          <t>86</t>
        </is>
      </c>
      <c r="Y182" t="inlineStr">
        <is>
          <t>11</t>
        </is>
      </c>
      <c r="Z182" t="inlineStr">
        <is>
          <t>8</t>
        </is>
      </c>
      <c r="AA182" t="inlineStr">
        <is>
          <t>2026-10-08</t>
        </is>
      </c>
      <c r="AB182"/>
      <c r="AC182"/>
      <c r="AD182"/>
      <c r="AE182"/>
      <c r="AF182"/>
      <c r="AG182" s="3"/>
      <c r="AH182"/>
      <c r="AI182"/>
      <c r="AJ182"/>
      <c r="AK182"/>
      <c r="AL182" s="3"/>
      <c r="AM182" t="inlineStr">
        <is>
          <t>2026-09-09 04:30</t>
        </is>
      </c>
      <c r="AN182" t="inlineStr">
        <is>
          <t>高璇</t>
        </is>
      </c>
      <c r="AO182" t="inlineStr">
        <is>
          <t>2026-09-09</t>
        </is>
      </c>
      <c r="AP182" t="inlineStr">
        <is>
          <t>2026-09-08|shirley5278789|SD-000059</t>
        </is>
      </c>
      <c r="AQ182" t="inlineStr">
        <is>
          <t>0</t>
        </is>
      </c>
      <c r="AR182" t="inlineStr">
        <is>
          <t>shirley5278789｜Mi novia sin hogar es una leyenda culinaria｜3条｜已回填</t>
        </is>
      </c>
    </row>
    <row r="183" ht="25.5" customHeight="1">
      <c r="A183" t="inlineStr">
        <is>
          <t>SR-000186</t>
        </is>
      </c>
      <c r="B183" s="3">
        <v>46273</v>
      </c>
      <c r="C183"/>
      <c r="D183" t="inlineStr">
        <is>
          <t>7682700845372198157</t>
        </is>
      </c>
      <c r="E183"/>
      <c r="F183" t="inlineStr">
        <is>
          <t>manual_url</t>
        </is>
      </c>
      <c r="G183">
        <v>1</v>
      </c>
      <c r="H183" s="3">
        <v>46303.54945601852</v>
      </c>
      <c r="I183"/>
      <c r="J183" t="inlineStr">
        <is>
          <t>active</t>
        </is>
      </c>
      <c r="K183" t="inlineStr">
        <is>
          <t>dramaclips0364</t>
        </is>
      </c>
      <c r="L183" t="inlineStr">
        <is>
          <t>One scandal threatens his billion-dollar empire—so the untouchable CEO gives his crisis manager one shocking order: marry me. 💍🔥 🌟 Continue the story here 👉 Find the full series on “ReelShort” 🔍 Look up “4124011” ✨ #Drama #ShortDrama #Romance #BillionaireRomance #ReelShort</t>
        </is>
      </c>
      <c r="M183" t="inlineStr">
        <is>
          <t>SD-000057</t>
        </is>
      </c>
      <c r="N183" t="inlineStr">
        <is>
          <t>7682700845372198157</t>
        </is>
      </c>
      <c r="O183" t="inlineStr">
        <is>
          <t>dramaclips0364</t>
        </is>
      </c>
      <c r="P183" t="inlineStr">
        <is>
          <t>https://www.tiktok.com/@dramaclips0364</t>
        </is>
      </c>
      <c r="Q183" t="inlineStr">
        <is>
          <t>SD-000057</t>
        </is>
      </c>
      <c r="R183" t="inlineStr">
        <is>
          <t>My Billionaire Boss Won't Let Me Quit</t>
        </is>
      </c>
      <c r="S183" t="inlineStr">
        <is>
          <t>爱情,霸总,甜宠</t>
        </is>
      </c>
      <c r="T183" s="2" t="str">
        <f>=HYPERLINK("https://www.tiktok.com/@dramaclips0364/video/7682700845372198157", "https://www.tiktok.com/@dramaclips0364/video/7682700845372198157")</f>
        <v>https://www.tiktok.com/@dramaclips0364/video/7682700845372198157</v>
      </c>
      <c r="U183" t="inlineStr">
        <is>
          <t>已回填</t>
        </is>
      </c>
      <c r="V183" t="inlineStr">
        <is>
          <t>10600</t>
        </is>
      </c>
      <c r="W183" t="inlineStr">
        <is>
          <t>43</t>
        </is>
      </c>
      <c r="X183" t="inlineStr">
        <is>
          <t>12</t>
        </is>
      </c>
      <c r="Y183" t="inlineStr">
        <is>
          <t>0</t>
        </is>
      </c>
      <c r="Z183" t="inlineStr">
        <is>
          <t>0</t>
        </is>
      </c>
      <c r="AA183" t="inlineStr">
        <is>
          <t>2026-10-08</t>
        </is>
      </c>
      <c r="AB183"/>
      <c r="AC183"/>
      <c r="AD183"/>
      <c r="AE183"/>
      <c r="AF183"/>
      <c r="AG183" s="3"/>
      <c r="AH183"/>
      <c r="AI183"/>
      <c r="AJ183"/>
      <c r="AK183"/>
      <c r="AL183" s="3"/>
      <c r="AM183" t="inlineStr">
        <is>
          <t>2026-09-08 23:30</t>
        </is>
      </c>
      <c r="AN183" t="inlineStr">
        <is>
          <t>高璇</t>
        </is>
      </c>
      <c r="AO183" t="inlineStr">
        <is>
          <t>2026-09-08</t>
        </is>
      </c>
      <c r="AP183" t="inlineStr">
        <is>
          <t>2026-09-08|dramaclips0364|SD-000057</t>
        </is>
      </c>
      <c r="AQ183" t="inlineStr">
        <is>
          <t>1</t>
        </is>
      </c>
      <c r="AR183" t="inlineStr">
        <is>
          <t>dramaclips0364｜My Billionaire Boss Won't Let Me Quit｜3条｜已回填</t>
        </is>
      </c>
    </row>
    <row r="184" ht="25.5" customHeight="1">
      <c r="A184" t="inlineStr">
        <is>
          <t>SR-000187</t>
        </is>
      </c>
      <c r="B184" s="3">
        <v>46273</v>
      </c>
      <c r="C184"/>
      <c r="D184" t="inlineStr">
        <is>
          <t>7682700739633876237</t>
        </is>
      </c>
      <c r="E184"/>
      <c r="F184" t="inlineStr">
        <is>
          <t>manual_url</t>
        </is>
      </c>
      <c r="G184">
        <v>1</v>
      </c>
      <c r="H184" s="3">
        <v>46303.5496412037</v>
      </c>
      <c r="I184"/>
      <c r="J184" t="inlineStr">
        <is>
          <t>active</t>
        </is>
      </c>
      <c r="K184" t="inlineStr">
        <is>
          <t>dramaclips0364</t>
        </is>
      </c>
      <c r="L184" t="inlineStr">
        <is>
          <t>Her cruel family tries to sell her to a rich old man, but Grace has one secret they never saw coming—she is already married. 😳 🌟 Continue the story here 👉 Find the full series on “ReelShort” 🔍 Look up “4124011” ✨ #Drama #ShortDrama #Romance #FamilyDrama #ReelShort</t>
        </is>
      </c>
      <c r="M184" t="inlineStr">
        <is>
          <t>SD-000057</t>
        </is>
      </c>
      <c r="N184" t="inlineStr">
        <is>
          <t>7682700739633876237</t>
        </is>
      </c>
      <c r="O184" t="inlineStr">
        <is>
          <t>dramaclips0364</t>
        </is>
      </c>
      <c r="P184" t="inlineStr">
        <is>
          <t>https://www.tiktok.com/@dramaclips0364</t>
        </is>
      </c>
      <c r="Q184" t="inlineStr">
        <is>
          <t>SD-000057</t>
        </is>
      </c>
      <c r="R184" t="inlineStr">
        <is>
          <t>My Billionaire Boss Won't Let Me Quit</t>
        </is>
      </c>
      <c r="S184" t="inlineStr">
        <is>
          <t>爱情,霸总,甜宠</t>
        </is>
      </c>
      <c r="T184" s="2" t="str">
        <f>=HYPERLINK("https://www.tiktok.com/@dramaclips0364/video/7682700739633876237", "https://www.tiktok.com/@dramaclips0364/video/7682700739633876237")</f>
        <v>https://www.tiktok.com/@dramaclips0364/video/7682700739633876237</v>
      </c>
      <c r="U184" t="inlineStr">
        <is>
          <t>已回填</t>
        </is>
      </c>
      <c r="V184" t="inlineStr">
        <is>
          <t>3076</t>
        </is>
      </c>
      <c r="W184" t="inlineStr">
        <is>
          <t>18</t>
        </is>
      </c>
      <c r="X184" t="inlineStr">
        <is>
          <t>3</t>
        </is>
      </c>
      <c r="Y184" t="inlineStr">
        <is>
          <t>0</t>
        </is>
      </c>
      <c r="Z184" t="inlineStr">
        <is>
          <t>4</t>
        </is>
      </c>
      <c r="AA184" t="inlineStr">
        <is>
          <t>2026-10-08</t>
        </is>
      </c>
      <c r="AB184"/>
      <c r="AC184"/>
      <c r="AD184"/>
      <c r="AE184"/>
      <c r="AF184"/>
      <c r="AG184" s="3"/>
      <c r="AH184"/>
      <c r="AI184"/>
      <c r="AJ184"/>
      <c r="AK184"/>
      <c r="AL184" s="3"/>
      <c r="AM184" t="inlineStr">
        <is>
          <t>2026-09-09 03:00</t>
        </is>
      </c>
      <c r="AN184" t="inlineStr">
        <is>
          <t>高璇</t>
        </is>
      </c>
      <c r="AO184" t="inlineStr">
        <is>
          <t>2026-09-09</t>
        </is>
      </c>
      <c r="AP184" t="inlineStr">
        <is>
          <t>2026-09-08|dramaclips0364|SD-000057</t>
        </is>
      </c>
      <c r="AQ184" t="inlineStr">
        <is>
          <t>0</t>
        </is>
      </c>
      <c r="AR184" t="inlineStr">
        <is>
          <t>dramaclips0364｜My Billionaire Boss Won't Let Me Quit｜3条｜已回填</t>
        </is>
      </c>
    </row>
    <row r="185" ht="25.5" customHeight="1">
      <c r="A185" t="inlineStr">
        <is>
          <t>SR-000188</t>
        </is>
      </c>
      <c r="B185" s="3">
        <v>46273</v>
      </c>
      <c r="C185"/>
      <c r="D185" t="inlineStr">
        <is>
          <t>7682701288353647886</t>
        </is>
      </c>
      <c r="E185"/>
      <c r="F185" t="inlineStr">
        <is>
          <t>manual_url</t>
        </is>
      </c>
      <c r="G185">
        <v>1</v>
      </c>
      <c r="H185" s="3">
        <v>46303.549837962964</v>
      </c>
      <c r="I185"/>
      <c r="J185" t="inlineStr">
        <is>
          <t>active</t>
        </is>
      </c>
      <c r="K185" t="inlineStr">
        <is>
          <t>dramaclips0364</t>
        </is>
      </c>
      <c r="L185" t="inlineStr">
        <is>
          <t>They celebrate a billionaire’s lavish proposal gifts, convinced he chose the favored sister. The real bride is standing right in front of them. 💎👀 🌟 Continue the story here 👉 Find the full series on “ReelShort” 🔍 Look up “4124011” ✨ #Drama #ShortDrama #Billionaire #PlotTwist #ReelShort</t>
        </is>
      </c>
      <c r="M185" t="inlineStr">
        <is>
          <t>SD-000057</t>
        </is>
      </c>
      <c r="N185" t="inlineStr">
        <is>
          <t>7682701288353647886</t>
        </is>
      </c>
      <c r="O185" t="inlineStr">
        <is>
          <t>dramaclips0364</t>
        </is>
      </c>
      <c r="P185" t="inlineStr">
        <is>
          <t>https://www.tiktok.com/@dramaclips0364</t>
        </is>
      </c>
      <c r="Q185" t="inlineStr">
        <is>
          <t>SD-000057</t>
        </is>
      </c>
      <c r="R185" t="inlineStr">
        <is>
          <t>My Billionaire Boss Won't Let Me Quit</t>
        </is>
      </c>
      <c r="S185" t="inlineStr">
        <is>
          <t>爱情,霸总,甜宠</t>
        </is>
      </c>
      <c r="T185" s="2" t="str">
        <f>=HYPERLINK("https://www.tiktok.com/@dramaclips0364/video/7682701288353647886", "https://www.tiktok.com/@dramaclips0364/video/7682701288353647886")</f>
        <v>https://www.tiktok.com/@dramaclips0364/video/7682701288353647886</v>
      </c>
      <c r="U185" t="inlineStr">
        <is>
          <t>已回填</t>
        </is>
      </c>
      <c r="V185" t="inlineStr">
        <is>
          <t>10800</t>
        </is>
      </c>
      <c r="W185" t="inlineStr">
        <is>
          <t>38</t>
        </is>
      </c>
      <c r="X185" t="inlineStr">
        <is>
          <t>7</t>
        </is>
      </c>
      <c r="Y185" t="inlineStr">
        <is>
          <t>1</t>
        </is>
      </c>
      <c r="Z185" t="inlineStr">
        <is>
          <t>0</t>
        </is>
      </c>
      <c r="AA185" t="inlineStr">
        <is>
          <t>2026-10-08</t>
        </is>
      </c>
      <c r="AB185"/>
      <c r="AC185"/>
      <c r="AD185"/>
      <c r="AE185"/>
      <c r="AF185"/>
      <c r="AG185" s="3"/>
      <c r="AH185"/>
      <c r="AI185"/>
      <c r="AJ185"/>
      <c r="AK185"/>
      <c r="AL185" s="3"/>
      <c r="AM185" t="inlineStr">
        <is>
          <t>2026-09-09 10:30</t>
        </is>
      </c>
      <c r="AN185" t="inlineStr">
        <is>
          <t>高璇</t>
        </is>
      </c>
      <c r="AO185" t="inlineStr">
        <is>
          <t>2026-09-09</t>
        </is>
      </c>
      <c r="AP185" t="inlineStr">
        <is>
          <t>2026-09-08|dramaclips0364|SD-000057</t>
        </is>
      </c>
      <c r="AQ185" t="inlineStr">
        <is>
          <t>0</t>
        </is>
      </c>
      <c r="AR185" t="inlineStr">
        <is>
          <t>dramaclips0364｜My Billionaire Boss Won't Let Me Quit｜3条｜已回填</t>
        </is>
      </c>
    </row>
    <row r="186" ht="25.5" customHeight="1">
      <c r="A186" t="inlineStr">
        <is>
          <t>SR-000189</t>
        </is>
      </c>
      <c r="B186" s="3">
        <v>46273</v>
      </c>
      <c r="C186"/>
      <c r="D186" t="inlineStr">
        <is>
          <t>7682988348889206029</t>
        </is>
      </c>
      <c r="E186"/>
      <c r="F186" t="inlineStr">
        <is>
          <t>manual_url</t>
        </is>
      </c>
      <c r="G186">
        <v>1</v>
      </c>
      <c r="H186" s="3">
        <v>46303.55002314815</v>
      </c>
      <c r="I186"/>
      <c r="J186" t="inlineStr">
        <is>
          <t>active</t>
        </is>
      </c>
      <c r="K186" t="inlineStr">
        <is>
          <t>dramavault163</t>
        </is>
      </c>
      <c r="L186" t="inlineStr">
        <is>
          <t>#LoveAfterDivorceMyExHusbandWantsMeBack  He thought she would always wait at home. Then he saw her celebrating freedom in front of everyone. 🔥🥂 ✨ Download the MoboReels app. 👉 Copy the code [246BUA] and search it. 👀 A huge number of short dramas are waiting for you to explore. 🌈 #ShortDrama #DivorceRevenge #FemaleLead #MoboReels</t>
        </is>
      </c>
      <c r="M186" t="inlineStr">
        <is>
          <t>SD-000048</t>
        </is>
      </c>
      <c r="N186" t="inlineStr">
        <is>
          <t>7682988348889206029</t>
        </is>
      </c>
      <c r="O186" t="inlineStr">
        <is>
          <t>dramavault163</t>
        </is>
      </c>
      <c r="P186" t="inlineStr">
        <is>
          <t>https://www.tiktok.com/@dramavault163</t>
        </is>
      </c>
      <c r="Q186" t="inlineStr">
        <is>
          <t>SD-000048</t>
        </is>
      </c>
      <c r="R186" t="inlineStr">
        <is>
          <t>Love After Divorce: My Ex-husband Wants Me Back</t>
        </is>
      </c>
      <c r="S186" t="inlineStr">
        <is>
          <t>爱情,离婚,霸总</t>
        </is>
      </c>
      <c r="T186" s="2" t="str">
        <f>=HYPERLINK("https://www.tiktok.com/@dramavault163/video/7682988348889206029", "https://www.tiktok.com/@dramavault163/video/7682988348889206029")</f>
        <v>https://www.tiktok.com/@dramavault163/video/7682988348889206029</v>
      </c>
      <c r="U186" t="inlineStr">
        <is>
          <t>已回填</t>
        </is>
      </c>
      <c r="V186" t="inlineStr">
        <is>
          <t>7184</t>
        </is>
      </c>
      <c r="W186" t="inlineStr">
        <is>
          <t>35</t>
        </is>
      </c>
      <c r="X186" t="inlineStr">
        <is>
          <t>7</t>
        </is>
      </c>
      <c r="Y186" t="inlineStr">
        <is>
          <t>1</t>
        </is>
      </c>
      <c r="Z186" t="inlineStr">
        <is>
          <t>1</t>
        </is>
      </c>
      <c r="AA186" t="inlineStr">
        <is>
          <t>2026-10-08</t>
        </is>
      </c>
      <c r="AB186"/>
      <c r="AC186"/>
      <c r="AD186"/>
      <c r="AE186"/>
      <c r="AF186"/>
      <c r="AG186" s="3"/>
      <c r="AH186"/>
      <c r="AI186"/>
      <c r="AJ186"/>
      <c r="AK186"/>
      <c r="AL186" s="3"/>
      <c r="AM186" t="inlineStr">
        <is>
          <t>2026-09-08 10:43</t>
        </is>
      </c>
      <c r="AN186" t="inlineStr">
        <is>
          <t>高璇</t>
        </is>
      </c>
      <c r="AO186" t="inlineStr">
        <is>
          <t>2026-09-08</t>
        </is>
      </c>
      <c r="AP186" t="inlineStr">
        <is>
          <t>2026-09-08|dramavault163|SD-000048</t>
        </is>
      </c>
      <c r="AQ186" t="inlineStr">
        <is>
          <t>1</t>
        </is>
      </c>
      <c r="AR186" t="inlineStr">
        <is>
          <t>dramavault163｜Love After Divorce: My Ex-husband Wants Me Back｜2条｜已回填</t>
        </is>
      </c>
    </row>
    <row r="187" ht="25.5" customHeight="1">
      <c r="A187" t="inlineStr">
        <is>
          <t>SR-000190</t>
        </is>
      </c>
      <c r="B187" s="3">
        <v>46273</v>
      </c>
      <c r="C187"/>
      <c r="D187" t="inlineStr">
        <is>
          <t>7682989769931918605</t>
        </is>
      </c>
      <c r="E187"/>
      <c r="F187" t="inlineStr">
        <is>
          <t>manual_url</t>
        </is>
      </c>
      <c r="G187">
        <v>1</v>
      </c>
      <c r="H187" s="3">
        <v>46303.55021990741</v>
      </c>
      <c r="I187"/>
      <c r="J187" t="inlineStr">
        <is>
          <t>active</t>
        </is>
      </c>
      <c r="K187" t="inlineStr">
        <is>
          <t>dramavault163</t>
        </is>
      </c>
      <c r="L187" t="inlineStr">
        <is>
          <t>#LoveAfterDivorceMyExHusbandWantsMeBack  His favorite woman tries to make her jealous—but the wife’s ruthless response leaves her speechless. ☕🔥 ✨ Download the MoboReels app. 👉 Copy the code [246BUA] and search it. 👀 A huge number of short dramas are waiting for you to explore. 🌈 #ShortDrama #LoveTriangle #RevengeDrama #MoboReels</t>
        </is>
      </c>
      <c r="M187" t="inlineStr">
        <is>
          <t>SD-000048</t>
        </is>
      </c>
      <c r="N187" t="inlineStr">
        <is>
          <t>7682989769931918605</t>
        </is>
      </c>
      <c r="O187" t="inlineStr">
        <is>
          <t>dramavault163</t>
        </is>
      </c>
      <c r="P187" t="inlineStr">
        <is>
          <t>https://www.tiktok.com/@dramavault163</t>
        </is>
      </c>
      <c r="Q187" t="inlineStr">
        <is>
          <t>SD-000048</t>
        </is>
      </c>
      <c r="R187" t="inlineStr">
        <is>
          <t>Love After Divorce: My Ex-husband Wants Me Back</t>
        </is>
      </c>
      <c r="S187" t="inlineStr">
        <is>
          <t>爱情,离婚,霸总</t>
        </is>
      </c>
      <c r="T187" s="2" t="str">
        <f>=HYPERLINK("https://www.tiktok.com/@dramavault163/video/7682989769931918605", "https://www.tiktok.com/@dramavault163/video/7682989769931918605")</f>
        <v>https://www.tiktok.com/@dramavault163/video/7682989769931918605</v>
      </c>
      <c r="U187" t="inlineStr">
        <is>
          <t>已回填</t>
        </is>
      </c>
      <c r="V187" t="inlineStr">
        <is>
          <t>3978</t>
        </is>
      </c>
      <c r="W187" t="inlineStr">
        <is>
          <t>26</t>
        </is>
      </c>
      <c r="X187" t="inlineStr">
        <is>
          <t>6</t>
        </is>
      </c>
      <c r="Y187" t="inlineStr">
        <is>
          <t>0</t>
        </is>
      </c>
      <c r="Z187" t="inlineStr">
        <is>
          <t>0</t>
        </is>
      </c>
      <c r="AA187" t="inlineStr">
        <is>
          <t>2026-10-08</t>
        </is>
      </c>
      <c r="AB187"/>
      <c r="AC187"/>
      <c r="AD187"/>
      <c r="AE187"/>
      <c r="AF187"/>
      <c r="AG187" s="3"/>
      <c r="AH187"/>
      <c r="AI187"/>
      <c r="AJ187"/>
      <c r="AK187"/>
      <c r="AL187" s="3"/>
      <c r="AM187" t="inlineStr">
        <is>
          <t>2026-09-08 11:15</t>
        </is>
      </c>
      <c r="AN187" t="inlineStr">
        <is>
          <t>高璇</t>
        </is>
      </c>
      <c r="AO187" t="inlineStr">
        <is>
          <t>2026-09-08</t>
        </is>
      </c>
      <c r="AP187" t="inlineStr">
        <is>
          <t>2026-09-08|dramavault163|SD-000048</t>
        </is>
      </c>
      <c r="AQ187" t="inlineStr">
        <is>
          <t>0</t>
        </is>
      </c>
      <c r="AR187" t="inlineStr">
        <is>
          <t>dramavault163｜Love After Divorce: My Ex-husband Wants Me Back｜2条｜已回填</t>
        </is>
      </c>
    </row>
    <row r="188" ht="25.5" customHeight="1">
      <c r="A188" t="inlineStr">
        <is>
          <t>SR-000191</t>
        </is>
      </c>
      <c r="B188" s="3">
        <v>46273</v>
      </c>
      <c r="C188"/>
      <c r="D188" t="inlineStr">
        <is>
          <t>7683114034077519117</t>
        </is>
      </c>
      <c r="E188"/>
      <c r="F188" t="inlineStr">
        <is>
          <t>manual_url</t>
        </is>
      </c>
      <c r="G188">
        <v>1</v>
      </c>
      <c r="H188" s="3">
        <v>46303.550416666665</v>
      </c>
      <c r="I188"/>
      <c r="J188" t="inlineStr">
        <is>
          <t>active</t>
        </is>
      </c>
      <c r="K188" t="inlineStr">
        <is>
          <t>dramavault163</t>
        </is>
      </c>
      <c r="L188" t="inlineStr">
        <is>
          <t>#SentAsASacrificeSheBecameTheQueen  Sent As A Sacrifice, She Became The Queen EP1 Her own family switches the sacrifice list—and sends her to die for the sins they blame on her mother. 💔👑 ✨ Download the MoboReels app. 👉 Copy the code [254DKG] and search it. 👀 A huge number of short dramas are waiting for you to explore. 🌈 #ShortDrama #FantasyDrama #FamilyBetrayal #MoboReels</t>
        </is>
      </c>
      <c r="M188" t="inlineStr">
        <is>
          <t>SD-000066</t>
        </is>
      </c>
      <c r="N188" t="inlineStr">
        <is>
          <t>7683114034077519117</t>
        </is>
      </c>
      <c r="O188" t="inlineStr">
        <is>
          <t>dramavault163</t>
        </is>
      </c>
      <c r="P188" t="inlineStr">
        <is>
          <t>https://www.tiktok.com/@dramavault163</t>
        </is>
      </c>
      <c r="Q188" t="inlineStr">
        <is>
          <t>SD-000066</t>
        </is>
      </c>
      <c r="R188" t="inlineStr">
        <is>
          <t>Sent As A Sacrifice, She Became The Queen</t>
        </is>
      </c>
      <c r="S188" t="inlineStr">
        <is>
          <t>爱情,霸总</t>
        </is>
      </c>
      <c r="T188" s="2" t="str">
        <f>=HYPERLINK("https://www.tiktok.com/@dramavault163/video/7683114034077519117", "https://www.tiktok.com/@dramavault163/video/7683114034077519117")</f>
        <v>https://www.tiktok.com/@dramavault163/video/7683114034077519117</v>
      </c>
      <c r="U188" t="inlineStr">
        <is>
          <t>已回填</t>
        </is>
      </c>
      <c r="V188" t="inlineStr">
        <is>
          <t>59500</t>
        </is>
      </c>
      <c r="W188" t="inlineStr">
        <is>
          <t>559</t>
        </is>
      </c>
      <c r="X188" t="inlineStr">
        <is>
          <t>61</t>
        </is>
      </c>
      <c r="Y188" t="inlineStr">
        <is>
          <t>13</t>
        </is>
      </c>
      <c r="Z188" t="inlineStr">
        <is>
          <t>15</t>
        </is>
      </c>
      <c r="AA188" t="inlineStr">
        <is>
          <t>2026-10-08</t>
        </is>
      </c>
      <c r="AB188"/>
      <c r="AC188"/>
      <c r="AD188"/>
      <c r="AE188"/>
      <c r="AF188"/>
      <c r="AG188" s="3"/>
      <c r="AH188"/>
      <c r="AI188"/>
      <c r="AJ188"/>
      <c r="AK188"/>
      <c r="AL188" s="3"/>
      <c r="AM188" t="inlineStr">
        <is>
          <t>2026-09-08 18:50</t>
        </is>
      </c>
      <c r="AN188" t="inlineStr">
        <is>
          <t>高璇</t>
        </is>
      </c>
      <c r="AO188" t="inlineStr">
        <is>
          <t>2026-09-08</t>
        </is>
      </c>
      <c r="AP188" t="inlineStr">
        <is>
          <t>2026-09-08|dramavault163|SD-000066</t>
        </is>
      </c>
      <c r="AQ188" t="inlineStr">
        <is>
          <t>1</t>
        </is>
      </c>
      <c r="AR188" t="inlineStr">
        <is>
          <t>dramavault163｜Sent As A Sacrifice, She Became The Queen｜1条｜已回填</t>
        </is>
      </c>
    </row>
    <row r="189" ht="25.5" customHeight="1">
      <c r="A189" t="inlineStr">
        <is>
          <t>SR-000192</t>
        </is>
      </c>
      <c r="B189" s="3">
        <v>46273.802083333336</v>
      </c>
      <c r="C189"/>
      <c r="D189" t="inlineStr">
        <is>
          <t>7683091093302430989</t>
        </is>
      </c>
      <c r="E189"/>
      <c r="F189" t="inlineStr">
        <is>
          <t>manual_url</t>
        </is>
      </c>
      <c r="G189">
        <v>1</v>
      </c>
      <c r="H189" s="3">
        <v>46303.55060185185</v>
      </c>
      <c r="I189"/>
      <c r="J189" t="inlineStr">
        <is>
          <t>active</t>
        </is>
      </c>
      <c r="K189" t="inlineStr">
        <is>
          <t>dramadetour0</t>
        </is>
      </c>
      <c r="L189" t="inlineStr">
        <is>
          <t xml:space="preserve">⭐️Watch The Don Let Me Burn on Reelshort  🔥 Link in Bio to watch  🔍 Search 4122457 on ReelShort  #reelshort #shortdrama #aidrama #dramaclip #goviral </t>
        </is>
      </c>
      <c r="M189" t="inlineStr">
        <is>
          <t>SD-000067</t>
        </is>
      </c>
      <c r="N189" t="inlineStr">
        <is>
          <t>7683091093302430989</t>
        </is>
      </c>
      <c r="O189" t="inlineStr">
        <is>
          <t>dramadetour0</t>
        </is>
      </c>
      <c r="P189" t="inlineStr">
        <is>
          <t>https://www.tiktok.com/@dramadetour0</t>
        </is>
      </c>
      <c r="Q189" t="inlineStr">
        <is>
          <t>SD-000067</t>
        </is>
      </c>
      <c r="R189" t="inlineStr">
        <is>
          <t>THE DON LET ME BURN</t>
        </is>
      </c>
      <c r="S189" t="inlineStr">
        <is>
          <t>爱情,复仇,霸总</t>
        </is>
      </c>
      <c r="T189" s="2" t="str">
        <f>=HYPERLINK("https://www.tiktok.com/@dramadetour0/video/7683091093302430989", "https://www.tiktok.com/@dramadetour0/video/7683091093302430989")</f>
        <v>https://www.tiktok.com/@dramadetour0/video/7683091093302430989</v>
      </c>
      <c r="U189" t="inlineStr">
        <is>
          <t>已回填</t>
        </is>
      </c>
      <c r="V189" t="inlineStr">
        <is>
          <t>514</t>
        </is>
      </c>
      <c r="W189" t="inlineStr">
        <is>
          <t>11</t>
        </is>
      </c>
      <c r="X189" t="inlineStr">
        <is>
          <t>6</t>
        </is>
      </c>
      <c r="Y189" t="inlineStr">
        <is>
          <t>1</t>
        </is>
      </c>
      <c r="Z189" t="inlineStr">
        <is>
          <t>0</t>
        </is>
      </c>
      <c r="AA189" t="inlineStr">
        <is>
          <t>2026-10-08</t>
        </is>
      </c>
      <c r="AB189"/>
      <c r="AC189" t="inlineStr">
        <is>
          <t>已核验视频补登记；视频编号：7683091093302430989。</t>
        </is>
      </c>
      <c r="AD189"/>
      <c r="AE189"/>
      <c r="AF189"/>
      <c r="AG189" s="3"/>
      <c r="AH189"/>
      <c r="AI189"/>
      <c r="AJ189"/>
      <c r="AK189"/>
      <c r="AL189" s="3"/>
      <c r="AM189" t="inlineStr">
        <is>
          <t>2026-09-08 19:15</t>
        </is>
      </c>
      <c r="AN189" t="inlineStr">
        <is>
          <t>彭满</t>
        </is>
      </c>
      <c r="AO189" t="inlineStr">
        <is>
          <t>2026-09-08</t>
        </is>
      </c>
      <c r="AP189" t="inlineStr">
        <is>
          <t>2026-09-08|dramadetour0|SD-000067</t>
        </is>
      </c>
      <c r="AQ189" t="inlineStr">
        <is>
          <t>1</t>
        </is>
      </c>
      <c r="AR189" t="inlineStr">
        <is>
          <t>dramadetour0｜THE DON LET ME BURN｜1条｜已回填</t>
        </is>
      </c>
    </row>
    <row r="190" ht="25.5" customHeight="1">
      <c r="A190" t="inlineStr">
        <is>
          <t>SR-000193</t>
        </is>
      </c>
      <c r="B190" s="3">
        <v>46274</v>
      </c>
      <c r="C190"/>
      <c r="D190" t="inlineStr">
        <is>
          <t>7683094792540015885</t>
        </is>
      </c>
      <c r="E190"/>
      <c r="F190" t="inlineStr">
        <is>
          <t>manual_url</t>
        </is>
      </c>
      <c r="G190">
        <v>1</v>
      </c>
      <c r="H190" s="3">
        <v>46303.550787037035</v>
      </c>
      <c r="I190"/>
      <c r="J190" t="inlineStr">
        <is>
          <t>active</t>
        </is>
      </c>
      <c r="K190" t="inlineStr">
        <is>
          <t>dramadetour0</t>
        </is>
      </c>
      <c r="L190" t="inlineStr">
        <is>
          <t xml:space="preserve">⭐️Watch The Don Let Me Burn on Reelshort  🔥 Link in Bio to watch  🔍 Search 4122457 on ReelShort  #reelshort #shortdrama #aidrama #dramaclip #goviral </t>
        </is>
      </c>
      <c r="M190" t="inlineStr">
        <is>
          <t>SD-000067</t>
        </is>
      </c>
      <c r="N190" t="inlineStr">
        <is>
          <t>7683094792540015885</t>
        </is>
      </c>
      <c r="O190" t="inlineStr">
        <is>
          <t>dramadetour0</t>
        </is>
      </c>
      <c r="P190" t="inlineStr">
        <is>
          <t>https://www.tiktok.com/@dramadetour0</t>
        </is>
      </c>
      <c r="Q190" t="inlineStr">
        <is>
          <t>SD-000067</t>
        </is>
      </c>
      <c r="R190" t="inlineStr">
        <is>
          <t>THE DON LET ME BURN</t>
        </is>
      </c>
      <c r="S190" t="inlineStr">
        <is>
          <t>爱情,复仇,霸总</t>
        </is>
      </c>
      <c r="T190" s="2" t="str">
        <f>=HYPERLINK("https://www.tiktok.com/@dramadetour0/video/7683094792540015885", "https://www.tiktok.com/@dramadetour0/video/7683094792540015885")</f>
        <v>https://www.tiktok.com/@dramadetour0/video/7683094792540015885</v>
      </c>
      <c r="U190" t="inlineStr">
        <is>
          <t>已回填</t>
        </is>
      </c>
      <c r="V190" t="inlineStr">
        <is>
          <t>1116</t>
        </is>
      </c>
      <c r="W190" t="inlineStr">
        <is>
          <t>16</t>
        </is>
      </c>
      <c r="X190" t="inlineStr">
        <is>
          <t>6</t>
        </is>
      </c>
      <c r="Y190" t="inlineStr">
        <is>
          <t>0</t>
        </is>
      </c>
      <c r="Z190" t="inlineStr">
        <is>
          <t>0</t>
        </is>
      </c>
      <c r="AA190" t="inlineStr">
        <is>
          <t>2026-10-08</t>
        </is>
      </c>
      <c r="AB190"/>
      <c r="AC190" t="inlineStr">
        <is>
          <t>已核验视频补登记；视频编号：7683094792540015885。</t>
        </is>
      </c>
      <c r="AD190"/>
      <c r="AE190"/>
      <c r="AF190"/>
      <c r="AG190" s="3"/>
      <c r="AH190"/>
      <c r="AI190"/>
      <c r="AJ190"/>
      <c r="AK190"/>
      <c r="AL190" s="3"/>
      <c r="AM190" t="inlineStr">
        <is>
          <t>2026-09-09 00:00</t>
        </is>
      </c>
      <c r="AN190" t="inlineStr">
        <is>
          <t>彭满</t>
        </is>
      </c>
      <c r="AO190" t="inlineStr">
        <is>
          <t>2026-09-09</t>
        </is>
      </c>
      <c r="AP190" t="inlineStr">
        <is>
          <t>2026-09-09|dramadetour0|SD-000067</t>
        </is>
      </c>
      <c r="AQ190" t="inlineStr">
        <is>
          <t>1</t>
        </is>
      </c>
      <c r="AR190" t="inlineStr">
        <is>
          <t>dramadetour0｜THE DON LET ME BURN｜2条｜已回填</t>
        </is>
      </c>
    </row>
    <row r="191" ht="25.5" customHeight="1">
      <c r="A191" t="inlineStr">
        <is>
          <t>SR-000194</t>
        </is>
      </c>
      <c r="B191" s="3">
        <v>46274</v>
      </c>
      <c r="C191"/>
      <c r="D191" t="inlineStr">
        <is>
          <t>7682701999967636749</t>
        </is>
      </c>
      <c r="E191"/>
      <c r="F191" t="inlineStr">
        <is>
          <t>manual_url</t>
        </is>
      </c>
      <c r="G191">
        <v>1</v>
      </c>
      <c r="H191" s="3">
        <v>46303.55097222222</v>
      </c>
      <c r="I191"/>
      <c r="J191" t="inlineStr">
        <is>
          <t>active</t>
        </is>
      </c>
      <c r="K191" t="inlineStr">
        <is>
          <t>dramaclips0364</t>
        </is>
      </c>
      <c r="L191" t="inlineStr">
        <is>
          <t>Framed as a thief and held down by hotel staff, Grace has seconds left before the billionaire walks in and discovers everything. 😱 🌟 Continue the story here 👉 Find the full series on “ReelShort” 🔍 Look up “4124011” ✨ #Drama #ShortDrama #Revenge #HiddenIdentity #ReelShort</t>
        </is>
      </c>
      <c r="M191" t="inlineStr">
        <is>
          <t>SD-000057</t>
        </is>
      </c>
      <c r="N191" t="inlineStr">
        <is>
          <t>7682701999967636749</t>
        </is>
      </c>
      <c r="O191" t="inlineStr">
        <is>
          <t>dramaclips0364</t>
        </is>
      </c>
      <c r="P191" t="inlineStr">
        <is>
          <t>https://www.tiktok.com/@dramaclips0364</t>
        </is>
      </c>
      <c r="Q191" t="inlineStr">
        <is>
          <t>SD-000057</t>
        </is>
      </c>
      <c r="R191" t="inlineStr">
        <is>
          <t>My Billionaire Boss Won't Let Me Quit</t>
        </is>
      </c>
      <c r="S191" t="inlineStr">
        <is>
          <t>爱情,霸总,甜宠</t>
        </is>
      </c>
      <c r="T191" s="2" t="str">
        <f>=HYPERLINK("https://www.tiktok.com/@dramaclips0364/video/7682701999967636749", "https://www.tiktok.com/@dramaclips0364/video/7682701999967636749")</f>
        <v>https://www.tiktok.com/@dramaclips0364/video/7682701999967636749</v>
      </c>
      <c r="U191" t="inlineStr">
        <is>
          <t>已回填</t>
        </is>
      </c>
      <c r="V191" t="inlineStr">
        <is>
          <t>8452</t>
        </is>
      </c>
      <c r="W191" t="inlineStr">
        <is>
          <t>28</t>
        </is>
      </c>
      <c r="X191" t="inlineStr">
        <is>
          <t>5</t>
        </is>
      </c>
      <c r="Y191" t="inlineStr">
        <is>
          <t>0</t>
        </is>
      </c>
      <c r="Z191" t="inlineStr">
        <is>
          <t>0</t>
        </is>
      </c>
      <c r="AA191" t="inlineStr">
        <is>
          <t>2026-10-08</t>
        </is>
      </c>
      <c r="AB191"/>
      <c r="AC191"/>
      <c r="AD191"/>
      <c r="AE191"/>
      <c r="AF191"/>
      <c r="AG191" s="3"/>
      <c r="AH191"/>
      <c r="AI191"/>
      <c r="AJ191"/>
      <c r="AK191"/>
      <c r="AL191" s="3"/>
      <c r="AM191" t="inlineStr">
        <is>
          <t>2026-09-10 10:30</t>
        </is>
      </c>
      <c r="AN191" t="inlineStr">
        <is>
          <t>高璇</t>
        </is>
      </c>
      <c r="AO191" t="inlineStr">
        <is>
          <t>2026-09-10</t>
        </is>
      </c>
      <c r="AP191" t="inlineStr">
        <is>
          <t>2026-09-09|dramaclips0364|SD-000057</t>
        </is>
      </c>
      <c r="AQ191" t="inlineStr">
        <is>
          <t>1</t>
        </is>
      </c>
      <c r="AR191" t="inlineStr">
        <is>
          <t>dramaclips0364｜My Billionaire Boss Won't Let Me Quit｜2条｜已回填</t>
        </is>
      </c>
    </row>
    <row r="192" ht="25.5" customHeight="1">
      <c r="A192" t="inlineStr">
        <is>
          <t>SR-000195</t>
        </is>
      </c>
      <c r="B192" s="3">
        <v>46274.25069444445</v>
      </c>
      <c r="C192"/>
      <c r="D192" t="inlineStr">
        <is>
          <t>7683101212631108878</t>
        </is>
      </c>
      <c r="E192"/>
      <c r="F192" t="inlineStr">
        <is>
          <t>manual_url</t>
        </is>
      </c>
      <c r="G192">
        <v>1</v>
      </c>
      <c r="H192" s="3">
        <v>46303.551157407404</v>
      </c>
      <c r="I192"/>
      <c r="J192" t="inlineStr">
        <is>
          <t>active</t>
        </is>
      </c>
      <c r="K192" t="inlineStr">
        <is>
          <t>dramadetour0</t>
        </is>
      </c>
      <c r="L192" t="inlineStr">
        <is>
          <t xml:space="preserve">⭐️Watch The Don Let Me Burn on Reelshort  🔥 Link in Bio to watch  🔍 Search 4122457 on ReelShort  #reelshort #shortdrama #aidrama #dramaclip #goviral </t>
        </is>
      </c>
      <c r="M192" t="inlineStr">
        <is>
          <t>SD-000067</t>
        </is>
      </c>
      <c r="N192" t="inlineStr">
        <is>
          <t>7683101212631108878</t>
        </is>
      </c>
      <c r="O192" t="inlineStr">
        <is>
          <t>dramadetour0</t>
        </is>
      </c>
      <c r="P192" t="inlineStr">
        <is>
          <t>https://www.tiktok.com/@dramadetour0</t>
        </is>
      </c>
      <c r="Q192" t="inlineStr">
        <is>
          <t>SD-000067</t>
        </is>
      </c>
      <c r="R192" t="inlineStr">
        <is>
          <t>THE DON LET ME BURN</t>
        </is>
      </c>
      <c r="S192" t="inlineStr">
        <is>
          <t>爱情,复仇,霸总</t>
        </is>
      </c>
      <c r="T192" s="2" t="str">
        <f>=HYPERLINK("https://www.tiktok.com/@dramadetour0/video/7683101212631108878", "https://www.tiktok.com/@dramadetour0/video/7683101212631108878")</f>
        <v>https://www.tiktok.com/@dramadetour0/video/7683101212631108878</v>
      </c>
      <c r="U192" t="inlineStr">
        <is>
          <t>已回填</t>
        </is>
      </c>
      <c r="V192" t="inlineStr">
        <is>
          <t>726</t>
        </is>
      </c>
      <c r="W192" t="inlineStr">
        <is>
          <t>16</t>
        </is>
      </c>
      <c r="X192" t="inlineStr">
        <is>
          <t>5</t>
        </is>
      </c>
      <c r="Y192" t="inlineStr">
        <is>
          <t>0</t>
        </is>
      </c>
      <c r="Z192" t="inlineStr">
        <is>
          <t>0</t>
        </is>
      </c>
      <c r="AA192" t="inlineStr">
        <is>
          <t>2026-10-08</t>
        </is>
      </c>
      <c r="AB192"/>
      <c r="AC192" t="inlineStr">
        <is>
          <t>已核验视频补登记；视频编号：7683101212631108878。</t>
        </is>
      </c>
      <c r="AD192"/>
      <c r="AE192"/>
      <c r="AF192"/>
      <c r="AG192" s="3"/>
      <c r="AH192"/>
      <c r="AI192"/>
      <c r="AJ192"/>
      <c r="AK192"/>
      <c r="AL192" s="3"/>
      <c r="AM192" t="inlineStr">
        <is>
          <t>2026-09-09 06:01</t>
        </is>
      </c>
      <c r="AN192" t="inlineStr">
        <is>
          <t>彭满</t>
        </is>
      </c>
      <c r="AO192" t="inlineStr">
        <is>
          <t>2026-09-09</t>
        </is>
      </c>
      <c r="AP192" t="inlineStr">
        <is>
          <t>2026-09-09|dramadetour0|SD-000067</t>
        </is>
      </c>
      <c r="AQ192" t="inlineStr">
        <is>
          <t>0</t>
        </is>
      </c>
      <c r="AR192" t="inlineStr">
        <is>
          <t>dramadetour0｜THE DON LET ME BURN｜2条｜已回填</t>
        </is>
      </c>
    </row>
    <row r="193" ht="25.5" customHeight="1">
      <c r="A193" t="inlineStr">
        <is>
          <t>SR-000196</t>
        </is>
      </c>
      <c r="B193" s="3">
        <v>46274.48125</v>
      </c>
      <c r="C193"/>
      <c r="D193" t="inlineStr">
        <is>
          <t>7683359491454176525</t>
        </is>
      </c>
      <c r="E193"/>
      <c r="F193" t="inlineStr">
        <is>
          <t>manual_url</t>
        </is>
      </c>
      <c r="G193">
        <v>1</v>
      </c>
      <c r="H193" s="3">
        <v>46303.551354166666</v>
      </c>
      <c r="I193"/>
      <c r="J193" t="inlineStr">
        <is>
          <t>active</t>
        </is>
      </c>
      <c r="K193" t="inlineStr">
        <is>
          <t>dramavault163</t>
        </is>
      </c>
      <c r="L193" t="inlineStr">
        <is>
          <t>#SentAsASacrificeSheBecameTheQueen  She tries to free a terrifying prisoner—only to discover the beast in chains is the king himself. 🦁👑 ✨ Download the MoboReels app. 👉 Copy the code [254DKG] and search it. 👀 A huge number of short dramas are waiting for you to explore. 🌈 #ShortDrama #FantasyRomance #PlotTwist #MoboReels</t>
        </is>
      </c>
      <c r="M193" t="inlineStr">
        <is>
          <t>SD-000066</t>
        </is>
      </c>
      <c r="N193" t="inlineStr">
        <is>
          <t>7683359491454176525</t>
        </is>
      </c>
      <c r="O193" t="inlineStr">
        <is>
          <t>dramavault163</t>
        </is>
      </c>
      <c r="P193" t="inlineStr">
        <is>
          <t>https://www.tiktok.com/@dramavault163</t>
        </is>
      </c>
      <c r="Q193" t="inlineStr">
        <is>
          <t>SD-000066</t>
        </is>
      </c>
      <c r="R193" t="inlineStr">
        <is>
          <t>Sent As A Sacrifice, She Became The Queen</t>
        </is>
      </c>
      <c r="S193" t="inlineStr">
        <is>
          <t>爱情,霸总</t>
        </is>
      </c>
      <c r="T193" s="2" t="str">
        <f>=HYPERLINK("https://www.tiktok.com/@dramavault163/video/7683359491454176525", "https://www.tiktok.com/@dramavault163/video/7683359491454176525")</f>
        <v>https://www.tiktok.com/@dramavault163/video/7683359491454176525</v>
      </c>
      <c r="U193" t="inlineStr">
        <is>
          <t>已回填</t>
        </is>
      </c>
      <c r="V193" t="inlineStr">
        <is>
          <t>89600</t>
        </is>
      </c>
      <c r="W193" t="inlineStr">
        <is>
          <t>1263</t>
        </is>
      </c>
      <c r="X193" t="inlineStr">
        <is>
          <t>142</t>
        </is>
      </c>
      <c r="Y193" t="inlineStr">
        <is>
          <t>21</t>
        </is>
      </c>
      <c r="Z193" t="inlineStr">
        <is>
          <t>10</t>
        </is>
      </c>
      <c r="AA193" t="inlineStr">
        <is>
          <t>2026-10-08</t>
        </is>
      </c>
      <c r="AB193"/>
      <c r="AC193"/>
      <c r="AD193"/>
      <c r="AE193"/>
      <c r="AF193"/>
      <c r="AG193" s="3"/>
      <c r="AH193"/>
      <c r="AI193"/>
      <c r="AJ193"/>
      <c r="AK193"/>
      <c r="AL193" s="3"/>
      <c r="AM193" t="inlineStr">
        <is>
          <t>2026-09-09 11:33</t>
        </is>
      </c>
      <c r="AN193" t="inlineStr">
        <is>
          <t>高璇</t>
        </is>
      </c>
      <c r="AO193" t="inlineStr">
        <is>
          <t>2026-09-09</t>
        </is>
      </c>
      <c r="AP193" t="inlineStr">
        <is>
          <t>2026-09-09|dramavault163|SD-000066</t>
        </is>
      </c>
      <c r="AQ193" t="inlineStr">
        <is>
          <t>1</t>
        </is>
      </c>
      <c r="AR193" t="inlineStr">
        <is>
          <t>dramavault163｜Sent As A Sacrifice, She Became The Queen｜3条｜已回填</t>
        </is>
      </c>
    </row>
    <row r="194" ht="25.5" customHeight="1">
      <c r="A194" t="inlineStr">
        <is>
          <t>SR-000197</t>
        </is>
      </c>
      <c r="B194" s="3">
        <v>46274.48472222222</v>
      </c>
      <c r="C194"/>
      <c r="D194" t="inlineStr">
        <is>
          <t>7683359631665630477</t>
        </is>
      </c>
      <c r="E194"/>
      <c r="F194" t="inlineStr">
        <is>
          <t>manual_url</t>
        </is>
      </c>
      <c r="G194">
        <v>1</v>
      </c>
      <c r="H194" s="3">
        <v>46303.551574074074</v>
      </c>
      <c r="I194"/>
      <c r="J194" t="inlineStr">
        <is>
          <t>active</t>
        </is>
      </c>
      <c r="K194" t="inlineStr">
        <is>
          <t>dramavault163</t>
        </is>
      </c>
      <c r="L194" t="inlineStr">
        <is>
          <t>#SentAsASacrificeSheBecameTheQueen  The king offers her wealth, power, and protection—but her answer is the one word he never expected. 👀🔥 ✨ Download the MoboReels app. 👉 Copy the code [254DKG] and search it. 👀 A huge number of short dramas are waiting for you to explore. 🌈 #ShortDrama #RoyalRomance #StrongFemaleLead #MoboReels</t>
        </is>
      </c>
      <c r="M194" t="inlineStr">
        <is>
          <t>SD-000066</t>
        </is>
      </c>
      <c r="N194" t="inlineStr">
        <is>
          <t>7683359631665630477</t>
        </is>
      </c>
      <c r="O194" t="inlineStr">
        <is>
          <t>dramavault163</t>
        </is>
      </c>
      <c r="P194" t="inlineStr">
        <is>
          <t>https://www.tiktok.com/@dramavault163</t>
        </is>
      </c>
      <c r="Q194" t="inlineStr">
        <is>
          <t>SD-000066</t>
        </is>
      </c>
      <c r="R194" t="inlineStr">
        <is>
          <t>Sent As A Sacrifice, She Became The Queen</t>
        </is>
      </c>
      <c r="S194" t="inlineStr">
        <is>
          <t>爱情,霸总</t>
        </is>
      </c>
      <c r="T194" s="2" t="str">
        <f>=HYPERLINK("https://www.tiktok.com/@dramavault163/video/7683359631665630477", "https://www.tiktok.com/@dramavault163/video/7683359631665630477")</f>
        <v>https://www.tiktok.com/@dramavault163/video/7683359631665630477</v>
      </c>
      <c r="U194" t="inlineStr">
        <is>
          <t>已回填</t>
        </is>
      </c>
      <c r="V194" t="inlineStr">
        <is>
          <t>39900</t>
        </is>
      </c>
      <c r="W194" t="inlineStr">
        <is>
          <t>1231</t>
        </is>
      </c>
      <c r="X194" t="inlineStr">
        <is>
          <t>103</t>
        </is>
      </c>
      <c r="Y194" t="inlineStr">
        <is>
          <t>14</t>
        </is>
      </c>
      <c r="Z194" t="inlineStr">
        <is>
          <t>7</t>
        </is>
      </c>
      <c r="AA194" t="inlineStr">
        <is>
          <t>2026-10-08</t>
        </is>
      </c>
      <c r="AB194"/>
      <c r="AC194"/>
      <c r="AD194"/>
      <c r="AE194"/>
      <c r="AF194"/>
      <c r="AG194" s="3"/>
      <c r="AH194"/>
      <c r="AI194"/>
      <c r="AJ194"/>
      <c r="AK194"/>
      <c r="AL194" s="3"/>
      <c r="AM194" t="inlineStr">
        <is>
          <t>2026-09-09 11:38</t>
        </is>
      </c>
      <c r="AN194" t="inlineStr">
        <is>
          <t>高璇</t>
        </is>
      </c>
      <c r="AO194" t="inlineStr">
        <is>
          <t>2026-09-09</t>
        </is>
      </c>
      <c r="AP194" t="inlineStr">
        <is>
          <t>2026-09-09|dramavault163|SD-000066</t>
        </is>
      </c>
      <c r="AQ194" t="inlineStr">
        <is>
          <t>0</t>
        </is>
      </c>
      <c r="AR194" t="inlineStr">
        <is>
          <t>dramavault163｜Sent As A Sacrifice, She Became The Queen｜3条｜已回填</t>
        </is>
      </c>
    </row>
    <row r="195" ht="25.5" customHeight="1">
      <c r="A195" t="inlineStr">
        <is>
          <t>SR-000198</t>
        </is>
      </c>
      <c r="B195" s="3">
        <v>46274.510416666664</v>
      </c>
      <c r="C195"/>
      <c r="D195" t="inlineStr">
        <is>
          <t>7683359034770050317</t>
        </is>
      </c>
      <c r="E195"/>
      <c r="F195" t="inlineStr">
        <is>
          <t>manual_url</t>
        </is>
      </c>
      <c r="G195">
        <v>1</v>
      </c>
      <c r="H195" s="3">
        <v>46303.551770833335</v>
      </c>
      <c r="I195"/>
      <c r="J195" t="inlineStr">
        <is>
          <t>active</t>
        </is>
      </c>
      <c r="K195" t="inlineStr">
        <is>
          <t>dramavault163</t>
        </is>
      </c>
      <c r="L195" t="inlineStr">
        <is>
          <t>#SentAsASacrificeSheBecameTheQueen  One warning reveals the horrifying truth: none of the women brought to the palace are meant to leave alive. 😨🔥 ✨ Download the MoboReels app. 👉 Copy the code [254DKG] and search it. 👀 A huge number of short dramas are waiting for you to explore. 🌈 #ShortDrama #RoyalDrama #SurvivalDrama #MoboReels</t>
        </is>
      </c>
      <c r="M195" t="inlineStr">
        <is>
          <t>SD-000066</t>
        </is>
      </c>
      <c r="N195" t="inlineStr">
        <is>
          <t>7683359034770050317</t>
        </is>
      </c>
      <c r="O195" t="inlineStr">
        <is>
          <t>dramavault163</t>
        </is>
      </c>
      <c r="P195" t="inlineStr">
        <is>
          <t>https://www.tiktok.com/@dramavault163</t>
        </is>
      </c>
      <c r="Q195" t="inlineStr">
        <is>
          <t>SD-000066</t>
        </is>
      </c>
      <c r="R195" t="inlineStr">
        <is>
          <t>Sent As A Sacrifice, She Became The Queen</t>
        </is>
      </c>
      <c r="S195" t="inlineStr">
        <is>
          <t>爱情,霸总</t>
        </is>
      </c>
      <c r="T195" s="2" t="str">
        <f>=HYPERLINK("https://www.tiktok.com/@dramavault163/video/7683359034770050317", "https://www.tiktok.com/@dramavault163/video/7683359034770050317")</f>
        <v>https://www.tiktok.com/@dramavault163/video/7683359034770050317</v>
      </c>
      <c r="U195" t="inlineStr">
        <is>
          <t>已回填</t>
        </is>
      </c>
      <c r="V195" t="inlineStr">
        <is>
          <t>3829</t>
        </is>
      </c>
      <c r="W195" t="inlineStr">
        <is>
          <t>51</t>
        </is>
      </c>
      <c r="X195" t="inlineStr">
        <is>
          <t>3</t>
        </is>
      </c>
      <c r="Y195" t="inlineStr">
        <is>
          <t>0</t>
        </is>
      </c>
      <c r="Z195" t="inlineStr">
        <is>
          <t>0</t>
        </is>
      </c>
      <c r="AA195" t="inlineStr">
        <is>
          <t>2026-10-08</t>
        </is>
      </c>
      <c r="AB195"/>
      <c r="AC195"/>
      <c r="AD195"/>
      <c r="AE195"/>
      <c r="AF195"/>
      <c r="AG195" s="3"/>
      <c r="AH195"/>
      <c r="AI195"/>
      <c r="AJ195"/>
      <c r="AK195"/>
      <c r="AL195" s="3"/>
      <c r="AM195" t="inlineStr">
        <is>
          <t>2026-09-09 12:15</t>
        </is>
      </c>
      <c r="AN195" t="inlineStr">
        <is>
          <t>高璇</t>
        </is>
      </c>
      <c r="AO195" t="inlineStr">
        <is>
          <t>2026-09-09</t>
        </is>
      </c>
      <c r="AP195" t="inlineStr">
        <is>
          <t>2026-09-09|dramavault163|SD-000066</t>
        </is>
      </c>
      <c r="AQ195" t="inlineStr">
        <is>
          <t>0</t>
        </is>
      </c>
      <c r="AR195" t="inlineStr">
        <is>
          <t>dramavault163｜Sent As A Sacrifice, She Became The Queen｜3条｜已回填</t>
        </is>
      </c>
    </row>
    <row r="196" ht="25.5" customHeight="1">
      <c r="A196" t="inlineStr">
        <is>
          <t>SR-000199</t>
        </is>
      </c>
      <c r="B196" s="3">
        <v>46274.80902777778</v>
      </c>
      <c r="C196"/>
      <c r="D196" t="inlineStr">
        <is>
          <t>7683101450846637326</t>
        </is>
      </c>
      <c r="E196"/>
      <c r="F196" t="inlineStr">
        <is>
          <t>manual_url</t>
        </is>
      </c>
      <c r="G196">
        <v>1</v>
      </c>
      <c r="H196" s="3">
        <v>46303.55196759259</v>
      </c>
      <c r="I196"/>
      <c r="J196" t="inlineStr">
        <is>
          <t>active</t>
        </is>
      </c>
      <c r="K196" t="inlineStr">
        <is>
          <t>dramadetour0</t>
        </is>
      </c>
      <c r="L196" t="inlineStr">
        <is>
          <t xml:space="preserve">Watch God of Olympus on Reelshort  💫Full episode link in bio 🔥Look up 4123856 on Reelshort  #olympus #aidrama #shortdrama #dramaseries </t>
        </is>
      </c>
      <c r="M196"/>
      <c r="N196" t="inlineStr">
        <is>
          <t>7683101450846637326</t>
        </is>
      </c>
      <c r="O196" t="inlineStr">
        <is>
          <t>dramadetour0</t>
        </is>
      </c>
      <c r="P196" t="inlineStr">
        <is>
          <t>https://www.tiktok.com/@dramadetour0</t>
        </is>
      </c>
      <c r="Q196"/>
      <c r="R196"/>
      <c r="S196"/>
      <c r="T196" s="2" t="str">
        <f>=HYPERLINK("https://www.tiktok.com/@dramadetour0/video/7683101450846637326", "https://www.tiktok.com/@dramadetour0/video/7683101450846637326")</f>
        <v>https://www.tiktok.com/@dramadetour0/video/7683101450846637326</v>
      </c>
      <c r="U196" t="inlineStr">
        <is>
          <t>已回填</t>
        </is>
      </c>
      <c r="V196" t="inlineStr">
        <is>
          <t>340</t>
        </is>
      </c>
      <c r="W196" t="inlineStr">
        <is>
          <t>3</t>
        </is>
      </c>
      <c r="X196" t="inlineStr">
        <is>
          <t>1</t>
        </is>
      </c>
      <c r="Y196" t="inlineStr">
        <is>
          <t>0</t>
        </is>
      </c>
      <c r="Z196" t="inlineStr">
        <is>
          <t>0</t>
        </is>
      </c>
      <c r="AA196" t="inlineStr">
        <is>
          <t>2026-10-08</t>
        </is>
      </c>
      <c r="AB196"/>
      <c r="AC196" t="inlineStr">
        <is>
          <t>剧名待确认：caption仅写 God of Olympus；ReelShort 检索码4123856。未强行关联名称相似的剧目。</t>
        </is>
      </c>
      <c r="AD196"/>
      <c r="AE196"/>
      <c r="AF196"/>
      <c r="AG196" s="3"/>
      <c r="AH196"/>
      <c r="AI196"/>
      <c r="AJ196"/>
      <c r="AK196"/>
      <c r="AL196" s="3"/>
      <c r="AM196" t="inlineStr">
        <is>
          <t>2026-09-09 19:25</t>
        </is>
      </c>
      <c r="AN196" t="inlineStr">
        <is>
          <t>彭满</t>
        </is>
      </c>
      <c r="AO196" t="inlineStr">
        <is>
          <t>2026-09-09</t>
        </is>
      </c>
      <c r="AP196"/>
      <c r="AQ196" t="inlineStr">
        <is>
          <t>0</t>
        </is>
      </c>
      <c r="AR196"/>
    </row>
    <row r="197" ht="25.5" customHeight="1">
      <c r="A197" t="inlineStr">
        <is>
          <t>SR-000200</t>
        </is>
      </c>
      <c r="B197" s="3">
        <v>46274.8125</v>
      </c>
      <c r="C197"/>
      <c r="D197" t="inlineStr">
        <is>
          <t>7683000647289031967</t>
        </is>
      </c>
      <c r="E197"/>
      <c r="F197" t="inlineStr">
        <is>
          <t>manual_url</t>
        </is>
      </c>
      <c r="G197">
        <v>1</v>
      </c>
      <c r="H197" s="3">
        <v>46303.55216435185</v>
      </c>
      <c r="I197"/>
      <c r="J197" t="inlineStr">
        <is>
          <t>active</t>
        </is>
      </c>
      <c r="K197" t="inlineStr">
        <is>
          <t>shirley5278789</t>
        </is>
      </c>
      <c r="L197" t="inlineStr">
        <is>
          <t>Su propio padre la entrega a un temido señor de la guerra para comprar la protección de sus dragones… pero ella se niega a ser sacrificada. 🐉🔥 🌟 Continúa la historia aquí 👉 Encuentra la serie completa en “ReelShort” 🔍 Busca el código “4416061” ✨ #Drama #SerieCorta #Romance #Fantasía #ReelShort</t>
        </is>
      </c>
      <c r="M197"/>
      <c r="N197" t="inlineStr">
        <is>
          <t>7683000647289031967</t>
        </is>
      </c>
      <c r="O197" t="inlineStr">
        <is>
          <t>shirley5278789</t>
        </is>
      </c>
      <c r="P197" t="inlineStr">
        <is>
          <t>https://www.tiktok.com/@shirley5278789</t>
        </is>
      </c>
      <c r="Q197"/>
      <c r="R197"/>
      <c r="S197"/>
      <c r="T197" s="2" t="str">
        <f>=HYPERLINK("https://www.tiktok.com/@shirley5278789/video/7683000647289031967", "https://www.tiktok.com/@shirley5278789/video/7683000647289031967")</f>
        <v>https://www.tiktok.com/@shirley5278789/video/7683000647289031967</v>
      </c>
      <c r="U197" t="inlineStr">
        <is>
          <t>已回填</t>
        </is>
      </c>
      <c r="V197" t="inlineStr">
        <is>
          <t>19600</t>
        </is>
      </c>
      <c r="W197" t="inlineStr">
        <is>
          <t>46</t>
        </is>
      </c>
      <c r="X197" t="inlineStr">
        <is>
          <t>15</t>
        </is>
      </c>
      <c r="Y197" t="inlineStr">
        <is>
          <t>0</t>
        </is>
      </c>
      <c r="Z197" t="inlineStr">
        <is>
          <t>0</t>
        </is>
      </c>
      <c r="AA197" t="inlineStr">
        <is>
          <t>2026-10-08</t>
        </is>
      </c>
      <c r="AB197"/>
      <c r="AC197" t="inlineStr">
        <is>
          <t>正式剧名待确认；caption检索码：ReelShort 4416061；西班牙语版本。发布时间来自采集数据。</t>
        </is>
      </c>
      <c r="AD197"/>
      <c r="AE197"/>
      <c r="AF197"/>
      <c r="AG197" s="3"/>
      <c r="AH197"/>
      <c r="AI197"/>
      <c r="AJ197"/>
      <c r="AK197"/>
      <c r="AL197" s="3"/>
      <c r="AM197" t="inlineStr">
        <is>
          <t>2026-09-09 19:30</t>
        </is>
      </c>
      <c r="AN197" t="inlineStr">
        <is>
          <t>高璇</t>
        </is>
      </c>
      <c r="AO197" t="inlineStr">
        <is>
          <t>2026-09-09</t>
        </is>
      </c>
      <c r="AP197"/>
      <c r="AQ197" t="inlineStr">
        <is>
          <t>0</t>
        </is>
      </c>
      <c r="AR197"/>
    </row>
    <row r="198" ht="25.5" customHeight="1">
      <c r="A198" t="inlineStr">
        <is>
          <t>SR-000201</t>
        </is>
      </c>
      <c r="B198" s="3">
        <v>46274.833333333336</v>
      </c>
      <c r="C198"/>
      <c r="D198" t="inlineStr">
        <is>
          <t>7683365499136199949</t>
        </is>
      </c>
      <c r="E198"/>
      <c r="F198" t="inlineStr">
        <is>
          <t>manual_url</t>
        </is>
      </c>
      <c r="G198">
        <v>1</v>
      </c>
      <c r="H198" s="3">
        <v>46303.55237268518</v>
      </c>
      <c r="I198"/>
      <c r="J198" t="inlineStr">
        <is>
          <t>active</t>
        </is>
      </c>
      <c r="K198" t="inlineStr">
        <is>
          <t>dramaexpedition</t>
        </is>
      </c>
      <c r="L198" t="inlineStr">
        <is>
          <t xml:space="preserve">Ep 2 | I Rule The Wasteland Harem #drama #shortdrama #wasteland #IRuleTheWastelandHarem  Link in Bio or search [4122615] on ReelShort </t>
        </is>
      </c>
      <c r="M198" t="inlineStr">
        <is>
          <t>SD-000053</t>
        </is>
      </c>
      <c r="N198" t="inlineStr">
        <is>
          <t>7683365499136199949</t>
        </is>
      </c>
      <c r="O198" t="inlineStr">
        <is>
          <t>dramaexpedition</t>
        </is>
      </c>
      <c r="P198" t="inlineStr">
        <is>
          <t>https://www.tiktok.com/@dramaexpedition</t>
        </is>
      </c>
      <c r="Q198" t="inlineStr">
        <is>
          <t>SD-000053</t>
        </is>
      </c>
      <c r="R198" t="inlineStr">
        <is>
          <t>I Rule the Wasteland Harem</t>
        </is>
      </c>
      <c r="S198" t="inlineStr">
        <is>
          <t>男性,逆袭</t>
        </is>
      </c>
      <c r="T198" s="2" t="str">
        <f>=HYPERLINK("https://www.tiktok.com/@dramaexpedition/video/7683365499136199949", "https://www.tiktok.com/@dramaexpedition/video/7683365499136199949")</f>
        <v>https://www.tiktok.com/@dramaexpedition/video/7683365499136199949</v>
      </c>
      <c r="U198" t="inlineStr">
        <is>
          <t>已回填</t>
        </is>
      </c>
      <c r="V198" t="inlineStr">
        <is>
          <t>12500</t>
        </is>
      </c>
      <c r="W198" t="inlineStr">
        <is>
          <t>39</t>
        </is>
      </c>
      <c r="X198" t="inlineStr">
        <is>
          <t>15</t>
        </is>
      </c>
      <c r="Y198" t="inlineStr">
        <is>
          <t>0</t>
        </is>
      </c>
      <c r="Z198" t="inlineStr">
        <is>
          <t>0</t>
        </is>
      </c>
      <c r="AA198" t="inlineStr">
        <is>
          <t>2026-10-08</t>
        </is>
      </c>
      <c r="AB198"/>
      <c r="AC198" t="inlineStr">
        <is>
          <t>已核验视频补登记；视频编号：7683365499136199949。</t>
        </is>
      </c>
      <c r="AD198"/>
      <c r="AE198"/>
      <c r="AF198"/>
      <c r="AG198" s="3"/>
      <c r="AH198"/>
      <c r="AI198"/>
      <c r="AJ198"/>
      <c r="AK198"/>
      <c r="AL198" s="3"/>
      <c r="AM198" t="inlineStr">
        <is>
          <t>2026-09-09 20:00</t>
        </is>
      </c>
      <c r="AN198" t="inlineStr">
        <is>
          <t>彭满</t>
        </is>
      </c>
      <c r="AO198" t="inlineStr">
        <is>
          <t>2026-09-09</t>
        </is>
      </c>
      <c r="AP198" t="inlineStr">
        <is>
          <t>2026-09-09|dramaexpedition|SD-000053</t>
        </is>
      </c>
      <c r="AQ198" t="inlineStr">
        <is>
          <t>1</t>
        </is>
      </c>
      <c r="AR198" t="inlineStr">
        <is>
          <t>dramaexpedition｜I Rule the Wasteland Harem｜1条｜已回填</t>
        </is>
      </c>
    </row>
    <row r="199" ht="25.5" customHeight="1">
      <c r="A199" t="inlineStr">
        <is>
          <t>SR-000202</t>
        </is>
      </c>
      <c r="B199" s="3">
        <v>46274.875</v>
      </c>
      <c r="C199"/>
      <c r="D199" t="inlineStr">
        <is>
          <t>7683361752821599519</t>
        </is>
      </c>
      <c r="E199"/>
      <c r="F199" t="inlineStr">
        <is>
          <t>manual_url</t>
        </is>
      </c>
      <c r="G199">
        <v>1</v>
      </c>
      <c r="H199" s="3">
        <v>46303.55258101852</v>
      </c>
      <c r="I199"/>
      <c r="J199" t="inlineStr">
        <is>
          <t>active</t>
        </is>
      </c>
      <c r="K199" t="inlineStr">
        <is>
          <t>jolienqaq</t>
        </is>
      </c>
      <c r="L199" t="inlineStr">
        <is>
          <t xml:space="preserve">Ep1 | The Don’s Obsession  🌟Watch full episode link in bio 💥Look up 4485068 in Reelshort  👀 More bl dramas full episode link in bio #lgbt #bldramas #bl #shortdrama #aidrama </t>
        </is>
      </c>
      <c r="M199" t="inlineStr">
        <is>
          <t>SD-000095</t>
        </is>
      </c>
      <c r="N199" t="inlineStr">
        <is>
          <t>7683361752821599519</t>
        </is>
      </c>
      <c r="O199" t="inlineStr">
        <is>
          <t>jolienqaq</t>
        </is>
      </c>
      <c r="P199" t="inlineStr">
        <is>
          <t>https://www.tiktok.com/@jolienqaq</t>
        </is>
      </c>
      <c r="Q199" t="inlineStr">
        <is>
          <t>SD-000095</t>
        </is>
      </c>
      <c r="R199" t="inlineStr">
        <is>
          <t>The Don’s Obsession</t>
        </is>
      </c>
      <c r="S199" t="inlineStr">
        <is>
          <t>lgbtq</t>
        </is>
      </c>
      <c r="T199" s="2" t="str">
        <f>=HYPERLINK("https://www.tiktok.com/@jolienqaq/video/7683361752821599519", "https://www.tiktok.com/@jolienqaq/video/7683361752821599519")</f>
        <v>https://www.tiktok.com/@jolienqaq/video/7683361752821599519</v>
      </c>
      <c r="U199" t="inlineStr">
        <is>
          <t>已回填</t>
        </is>
      </c>
      <c r="V199" t="inlineStr">
        <is>
          <t>5324</t>
        </is>
      </c>
      <c r="W199" t="inlineStr">
        <is>
          <t>72</t>
        </is>
      </c>
      <c r="X199" t="inlineStr">
        <is>
          <t>54</t>
        </is>
      </c>
      <c r="Y199" t="inlineStr">
        <is>
          <t>3</t>
        </is>
      </c>
      <c r="Z199" t="inlineStr">
        <is>
          <t>1</t>
        </is>
      </c>
      <c r="AA199" t="inlineStr">
        <is>
          <t>2026-10-08</t>
        </is>
      </c>
      <c r="AB199"/>
      <c r="AC199"/>
      <c r="AD199"/>
      <c r="AE199"/>
      <c r="AF199"/>
      <c r="AG199" s="3"/>
      <c r="AH199"/>
      <c r="AI199"/>
      <c r="AJ199"/>
      <c r="AK199"/>
      <c r="AL199" s="3"/>
      <c r="AM199" t="inlineStr">
        <is>
          <t>2026-09-09 21:00</t>
        </is>
      </c>
      <c r="AN199" t="inlineStr">
        <is>
          <t>彭满</t>
        </is>
      </c>
      <c r="AO199" t="inlineStr">
        <is>
          <t>2026-09-09</t>
        </is>
      </c>
      <c r="AP199" t="inlineStr">
        <is>
          <t>2026-09-09|jolienqaq|SD-000095</t>
        </is>
      </c>
      <c r="AQ199" t="inlineStr">
        <is>
          <t>1</t>
        </is>
      </c>
      <c r="AR199" t="inlineStr">
        <is>
          <t>jolienqaq｜The Don’s Obsession｜1条｜已回填</t>
        </is>
      </c>
    </row>
    <row r="200" ht="25.5" customHeight="1">
      <c r="A200" t="inlineStr">
        <is>
          <t>SR-000203</t>
        </is>
      </c>
      <c r="B200" s="3">
        <v>46274.979166666664</v>
      </c>
      <c r="C200"/>
      <c r="D200" t="inlineStr">
        <is>
          <t>7682701078755872013</t>
        </is>
      </c>
      <c r="E200"/>
      <c r="F200" t="inlineStr">
        <is>
          <t>manual_url</t>
        </is>
      </c>
      <c r="G200">
        <v>1</v>
      </c>
      <c r="H200" s="3">
        <v>46303.55278935185</v>
      </c>
      <c r="I200"/>
      <c r="J200" t="inlineStr">
        <is>
          <t>active</t>
        </is>
      </c>
      <c r="K200" t="inlineStr">
        <is>
          <t>dramaclips0364</t>
        </is>
      </c>
      <c r="L200" t="inlineStr">
        <is>
          <t>Her first night with her billionaire boss was supposed to be part of a fake marriage—until one bathroom mistake changed everything. 🔥😳 🌟 Continue the story here 👉 Find the full series on “ReelShort” 🔍 Look up “4124011” ✨ #Drama #ShortDrama #Romance #OfficeRomance #ReelShort</t>
        </is>
      </c>
      <c r="M200" t="inlineStr">
        <is>
          <t>SD-000057</t>
        </is>
      </c>
      <c r="N200" t="inlineStr">
        <is>
          <t>7682701078755872013</t>
        </is>
      </c>
      <c r="O200" t="inlineStr">
        <is>
          <t>dramaclips0364</t>
        </is>
      </c>
      <c r="P200" t="inlineStr">
        <is>
          <t>https://www.tiktok.com/@dramaclips0364</t>
        </is>
      </c>
      <c r="Q200" t="inlineStr">
        <is>
          <t>SD-000057</t>
        </is>
      </c>
      <c r="R200" t="inlineStr">
        <is>
          <t>My Billionaire Boss Won't Let Me Quit</t>
        </is>
      </c>
      <c r="S200" t="inlineStr">
        <is>
          <t>爱情,霸总,甜宠</t>
        </is>
      </c>
      <c r="T200" s="2" t="str">
        <f>=HYPERLINK("https://www.tiktok.com/@dramaclips0364/video/7682701078755872013", "https://www.tiktok.com/@dramaclips0364/video/7682701078755872013")</f>
        <v>https://www.tiktok.com/@dramaclips0364/video/7682701078755872013</v>
      </c>
      <c r="U200" t="inlineStr">
        <is>
          <t>已回填</t>
        </is>
      </c>
      <c r="V200" t="inlineStr">
        <is>
          <t>1025</t>
        </is>
      </c>
      <c r="W200" t="inlineStr">
        <is>
          <t>15</t>
        </is>
      </c>
      <c r="X200" t="inlineStr">
        <is>
          <t>5</t>
        </is>
      </c>
      <c r="Y200" t="inlineStr">
        <is>
          <t>0</t>
        </is>
      </c>
      <c r="Z200" t="inlineStr">
        <is>
          <t>0</t>
        </is>
      </c>
      <c r="AA200" t="inlineStr">
        <is>
          <t>2026-10-08</t>
        </is>
      </c>
      <c r="AB200"/>
      <c r="AC200"/>
      <c r="AD200"/>
      <c r="AE200"/>
      <c r="AF200"/>
      <c r="AG200" s="3"/>
      <c r="AH200"/>
      <c r="AI200"/>
      <c r="AJ200"/>
      <c r="AK200"/>
      <c r="AL200" s="3"/>
      <c r="AM200" t="inlineStr">
        <is>
          <t>2026-09-09 23:30</t>
        </is>
      </c>
      <c r="AN200" t="inlineStr">
        <is>
          <t>高璇</t>
        </is>
      </c>
      <c r="AO200" t="inlineStr">
        <is>
          <t>2026-09-09</t>
        </is>
      </c>
      <c r="AP200" t="inlineStr">
        <is>
          <t>2026-09-09|dramaclips0364|SD-000057</t>
        </is>
      </c>
      <c r="AQ200" t="inlineStr">
        <is>
          <t>0</t>
        </is>
      </c>
      <c r="AR200" t="inlineStr">
        <is>
          <t>dramaclips0364｜My Billionaire Boss Won't Let Me Quit｜2条｜已回填</t>
        </is>
      </c>
    </row>
    <row r="201" ht="25.5" customHeight="1">
      <c r="A201" t="inlineStr">
        <is>
          <t>SR-000204</t>
        </is>
      </c>
      <c r="B201" s="3">
        <v>46275</v>
      </c>
      <c r="C201"/>
      <c r="D201" t="inlineStr">
        <is>
          <t>7683046794418244878</t>
        </is>
      </c>
      <c r="E201"/>
      <c r="F201" t="inlineStr">
        <is>
          <t>manual_url</t>
        </is>
      </c>
      <c r="G201">
        <v>1</v>
      </c>
      <c r="H201" s="3">
        <v>46303.55298611111</v>
      </c>
      <c r="I201"/>
      <c r="J201" t="inlineStr">
        <is>
          <t>active</t>
        </is>
      </c>
      <c r="K201" t="inlineStr">
        <is>
          <t>dramaclips0364</t>
        </is>
      </c>
      <c r="L201" t="inlineStr">
        <is>
          <t>Armed robbers give him ten seconds to obey—but his super X-ray vision exposes every weakness before the countdown ends. 👀🔥 🌟 Continue the story here 👉 Find the full series on “ReelShort” 🔍 Look up “4433263” ✨ #Drama #ShortDrama #Superpower #ActionDrama #ReelShort</t>
        </is>
      </c>
      <c r="M201" t="inlineStr">
        <is>
          <t>SD-000064</t>
        </is>
      </c>
      <c r="N201" t="inlineStr">
        <is>
          <t>7683046794418244878</t>
        </is>
      </c>
      <c r="O201" t="inlineStr">
        <is>
          <t>dramaclips0364</t>
        </is>
      </c>
      <c r="P201" t="inlineStr">
        <is>
          <t>https://www.tiktok.com/@dramaclips0364</t>
        </is>
      </c>
      <c r="Q201" t="inlineStr">
        <is>
          <t>SD-000064</t>
        </is>
      </c>
      <c r="R201" t="inlineStr">
        <is>
          <t>You Can't Stop My Super X-Ray Vision</t>
        </is>
      </c>
      <c r="S201" t="inlineStr">
        <is>
          <t>男性,奇幻,超能力</t>
        </is>
      </c>
      <c r="T201" s="2" t="str">
        <f>=HYPERLINK("https://www.tiktok.com/@dramaclips0364/video/7683046794418244878", "https://www.tiktok.com/@dramaclips0364/video/7683046794418244878")</f>
        <v>https://www.tiktok.com/@dramaclips0364/video/7683046794418244878</v>
      </c>
      <c r="U201" t="inlineStr">
        <is>
          <t>已回填</t>
        </is>
      </c>
      <c r="V201" t="inlineStr">
        <is>
          <t>32600</t>
        </is>
      </c>
      <c r="W201" t="inlineStr">
        <is>
          <t>66</t>
        </is>
      </c>
      <c r="X201" t="inlineStr">
        <is>
          <t>20</t>
        </is>
      </c>
      <c r="Y201" t="inlineStr">
        <is>
          <t>0</t>
        </is>
      </c>
      <c r="Z201" t="inlineStr">
        <is>
          <t>2</t>
        </is>
      </c>
      <c r="AA201" t="inlineStr">
        <is>
          <t>2026-10-08</t>
        </is>
      </c>
      <c r="AB201"/>
      <c r="AC201"/>
      <c r="AD201"/>
      <c r="AE201"/>
      <c r="AF201"/>
      <c r="AG201" s="3"/>
      <c r="AH201"/>
      <c r="AI201"/>
      <c r="AJ201"/>
      <c r="AK201"/>
      <c r="AL201" s="3"/>
      <c r="AM201" t="inlineStr">
        <is>
          <t>2026-09-10 23:00</t>
        </is>
      </c>
      <c r="AN201" t="inlineStr">
        <is>
          <t>高璇</t>
        </is>
      </c>
      <c r="AO201" t="inlineStr">
        <is>
          <t>2026-09-10</t>
        </is>
      </c>
      <c r="AP201" t="inlineStr">
        <is>
          <t>2026-09-10|dramaclips0364|SD-000064</t>
        </is>
      </c>
      <c r="AQ201" t="inlineStr">
        <is>
          <t>1</t>
        </is>
      </c>
      <c r="AR201" t="inlineStr">
        <is>
          <t>dramaclips0364｜You Can't Stop My Super X-Ray Vision｜3条｜已回填</t>
        </is>
      </c>
    </row>
    <row r="202" ht="25.5" customHeight="1">
      <c r="A202" t="inlineStr">
        <is>
          <t>SR-000205</t>
        </is>
      </c>
      <c r="B202" s="3">
        <v>46275</v>
      </c>
      <c r="C202"/>
      <c r="D202" t="inlineStr">
        <is>
          <t>7683046660468952333</t>
        </is>
      </c>
      <c r="E202"/>
      <c r="F202" t="inlineStr">
        <is>
          <t>manual_url</t>
        </is>
      </c>
      <c r="G202">
        <v>1</v>
      </c>
      <c r="H202" s="3">
        <v>46303.55321759259</v>
      </c>
      <c r="I202"/>
      <c r="J202" t="inlineStr">
        <is>
          <t>active</t>
        </is>
      </c>
      <c r="K202" t="inlineStr">
        <is>
          <t>dramaclips0364</t>
        </is>
      </c>
      <c r="L202" t="inlineStr">
        <is>
          <t>He sees something deadly hidden inside her throat—and warns she has only ten minutes left to live. 😳⚡ 🌟 Continue the story here 👉 Find the full series on “ReelShort” 🔍 Look up “4433263” ✨ #Drama #ShortDrama #Superpower #PlotTwist #ReelShort</t>
        </is>
      </c>
      <c r="M202" t="inlineStr">
        <is>
          <t>SD-000064</t>
        </is>
      </c>
      <c r="N202" t="inlineStr">
        <is>
          <t>7683046660468952333</t>
        </is>
      </c>
      <c r="O202" t="inlineStr">
        <is>
          <t>dramaclips0364</t>
        </is>
      </c>
      <c r="P202" t="inlineStr">
        <is>
          <t>https://www.tiktok.com/@dramaclips0364</t>
        </is>
      </c>
      <c r="Q202" t="inlineStr">
        <is>
          <t>SD-000064</t>
        </is>
      </c>
      <c r="R202" t="inlineStr">
        <is>
          <t>You Can't Stop My Super X-Ray Vision</t>
        </is>
      </c>
      <c r="S202" t="inlineStr">
        <is>
          <t>男性,奇幻,超能力</t>
        </is>
      </c>
      <c r="T202" s="2" t="str">
        <f>=HYPERLINK("https://www.tiktok.com/@dramaclips0364/video/7683046660468952333", "https://www.tiktok.com/@dramaclips0364/video/7683046660468952333")</f>
        <v>https://www.tiktok.com/@dramaclips0364/video/7683046660468952333</v>
      </c>
      <c r="U202" t="inlineStr">
        <is>
          <t>已回填</t>
        </is>
      </c>
      <c r="V202" t="inlineStr">
        <is>
          <t>17000</t>
        </is>
      </c>
      <c r="W202" t="inlineStr">
        <is>
          <t>37</t>
        </is>
      </c>
      <c r="X202" t="inlineStr">
        <is>
          <t>10</t>
        </is>
      </c>
      <c r="Y202" t="inlineStr">
        <is>
          <t>4</t>
        </is>
      </c>
      <c r="Z202" t="inlineStr">
        <is>
          <t>0</t>
        </is>
      </c>
      <c r="AA202" t="inlineStr">
        <is>
          <t>2026-10-08</t>
        </is>
      </c>
      <c r="AB202"/>
      <c r="AC202"/>
      <c r="AD202"/>
      <c r="AE202"/>
      <c r="AF202"/>
      <c r="AG202" s="3"/>
      <c r="AH202"/>
      <c r="AI202"/>
      <c r="AJ202"/>
      <c r="AK202"/>
      <c r="AL202" s="3"/>
      <c r="AM202" t="inlineStr">
        <is>
          <t>2026-09-11 03:15</t>
        </is>
      </c>
      <c r="AN202" t="inlineStr">
        <is>
          <t>高璇</t>
        </is>
      </c>
      <c r="AO202" t="inlineStr">
        <is>
          <t>2026-09-11</t>
        </is>
      </c>
      <c r="AP202" t="inlineStr">
        <is>
          <t>2026-09-10|dramaclips0364|SD-000064</t>
        </is>
      </c>
      <c r="AQ202" t="inlineStr">
        <is>
          <t>0</t>
        </is>
      </c>
      <c r="AR202" t="inlineStr">
        <is>
          <t>dramaclips0364｜You Can't Stop My Super X-Ray Vision｜3条｜已回填</t>
        </is>
      </c>
    </row>
    <row r="203" ht="25.5" customHeight="1">
      <c r="A203" t="inlineStr">
        <is>
          <t>SR-000206</t>
        </is>
      </c>
      <c r="B203" s="3">
        <v>46275</v>
      </c>
      <c r="C203"/>
      <c r="D203" t="inlineStr">
        <is>
          <t>7683048159462935822</t>
        </is>
      </c>
      <c r="E203"/>
      <c r="F203" t="inlineStr">
        <is>
          <t>manual_url</t>
        </is>
      </c>
      <c r="G203">
        <v>1</v>
      </c>
      <c r="H203" s="3">
        <v>46303.55349537037</v>
      </c>
      <c r="I203"/>
      <c r="J203" t="inlineStr">
        <is>
          <t>active</t>
        </is>
      </c>
      <c r="K203" t="inlineStr">
        <is>
          <t>dramaclips0364</t>
        </is>
      </c>
      <c r="L203" t="inlineStr">
        <is>
          <t>They call him a poor stalker and destroy the “fake” purse—without realizing its powerful owner is about to walk in. 🔥😱 🌟 Continue the story here 👉 Find the full series on “ReelShort” 🔍 Look up “4433263” ✨ #Drama #ShortDrama #Revenge #RichVsPoor #ReelShort</t>
        </is>
      </c>
      <c r="M203" t="inlineStr">
        <is>
          <t>SD-000064</t>
        </is>
      </c>
      <c r="N203" t="inlineStr">
        <is>
          <t>7683048159462935822</t>
        </is>
      </c>
      <c r="O203" t="inlineStr">
        <is>
          <t>dramaclips0364</t>
        </is>
      </c>
      <c r="P203" t="inlineStr">
        <is>
          <t>https://www.tiktok.com/@dramaclips0364</t>
        </is>
      </c>
      <c r="Q203" t="inlineStr">
        <is>
          <t>SD-000064</t>
        </is>
      </c>
      <c r="R203" t="inlineStr">
        <is>
          <t>You Can't Stop My Super X-Ray Vision</t>
        </is>
      </c>
      <c r="S203" t="inlineStr">
        <is>
          <t>男性,奇幻,超能力</t>
        </is>
      </c>
      <c r="T203" s="2" t="str">
        <f>=HYPERLINK("https://www.tiktok.com/@dramaclips0364/video/7683048159462935822", "https://www.tiktok.com/@dramaclips0364/video/7683048159462935822")</f>
        <v>https://www.tiktok.com/@dramaclips0364/video/7683048159462935822</v>
      </c>
      <c r="U203" t="inlineStr">
        <is>
          <t>已回填</t>
        </is>
      </c>
      <c r="V203" t="inlineStr">
        <is>
          <t>28500</t>
        </is>
      </c>
      <c r="W203" t="inlineStr">
        <is>
          <t>62</t>
        </is>
      </c>
      <c r="X203" t="inlineStr">
        <is>
          <t>15</t>
        </is>
      </c>
      <c r="Y203" t="inlineStr">
        <is>
          <t>1</t>
        </is>
      </c>
      <c r="Z203" t="inlineStr">
        <is>
          <t>1</t>
        </is>
      </c>
      <c r="AA203" t="inlineStr">
        <is>
          <t>2026-10-08</t>
        </is>
      </c>
      <c r="AB203"/>
      <c r="AC203"/>
      <c r="AD203"/>
      <c r="AE203"/>
      <c r="AF203"/>
      <c r="AG203" s="3"/>
      <c r="AH203"/>
      <c r="AI203"/>
      <c r="AJ203"/>
      <c r="AK203"/>
      <c r="AL203" s="3"/>
      <c r="AM203" t="inlineStr">
        <is>
          <t>2026-09-11 10:30</t>
        </is>
      </c>
      <c r="AN203" t="inlineStr">
        <is>
          <t>高璇</t>
        </is>
      </c>
      <c r="AO203" t="inlineStr">
        <is>
          <t>2026-09-11</t>
        </is>
      </c>
      <c r="AP203" t="inlineStr">
        <is>
          <t>2026-09-10|dramaclips0364|SD-000064</t>
        </is>
      </c>
      <c r="AQ203" t="inlineStr">
        <is>
          <t>0</t>
        </is>
      </c>
      <c r="AR203" t="inlineStr">
        <is>
          <t>dramaclips0364｜You Can't Stop My Super X-Ray Vision｜3条｜已回填</t>
        </is>
      </c>
    </row>
    <row r="204" ht="25.5" customHeight="1">
      <c r="A204" t="inlineStr">
        <is>
          <t>SR-000207</t>
        </is>
      </c>
      <c r="B204" s="3">
        <v>46275</v>
      </c>
      <c r="C204"/>
      <c r="D204" t="inlineStr">
        <is>
          <t>7683101522074357006</t>
        </is>
      </c>
      <c r="E204"/>
      <c r="F204" t="inlineStr">
        <is>
          <t>manual_url</t>
        </is>
      </c>
      <c r="G204">
        <v>1</v>
      </c>
      <c r="H204" s="3">
        <v>46303.55369212963</v>
      </c>
      <c r="I204"/>
      <c r="J204" t="inlineStr">
        <is>
          <t>active</t>
        </is>
      </c>
      <c r="K204" t="inlineStr">
        <is>
          <t>dramadetour0</t>
        </is>
      </c>
      <c r="L204" t="inlineStr">
        <is>
          <t xml:space="preserve">Watch God of Olympus on Reelshort  💫Full episode link in bio 🔥Look up 4123856 on Reelshort  #olympus #aidrama #shortdrama #dramaseries </t>
        </is>
      </c>
      <c r="M204"/>
      <c r="N204" t="inlineStr">
        <is>
          <t>7683101522074357006</t>
        </is>
      </c>
      <c r="O204" t="inlineStr">
        <is>
          <t>dramadetour0</t>
        </is>
      </c>
      <c r="P204" t="inlineStr">
        <is>
          <t>https://www.tiktok.com/@dramadetour0</t>
        </is>
      </c>
      <c r="Q204"/>
      <c r="R204"/>
      <c r="S204"/>
      <c r="T204" s="2" t="str">
        <f>=HYPERLINK("https://www.tiktok.com/@dramadetour0/video/7683101522074357006", "https://www.tiktok.com/@dramadetour0/video/7683101522074357006")</f>
        <v>https://www.tiktok.com/@dramadetour0/video/7683101522074357006</v>
      </c>
      <c r="U204" t="inlineStr">
        <is>
          <t>已回填</t>
        </is>
      </c>
      <c r="V204" t="inlineStr">
        <is>
          <t>1112</t>
        </is>
      </c>
      <c r="W204" t="inlineStr">
        <is>
          <t>3</t>
        </is>
      </c>
      <c r="X204" t="inlineStr">
        <is>
          <t>0</t>
        </is>
      </c>
      <c r="Y204" t="inlineStr">
        <is>
          <t>0</t>
        </is>
      </c>
      <c r="Z204" t="inlineStr">
        <is>
          <t>0</t>
        </is>
      </c>
      <c r="AA204" t="inlineStr">
        <is>
          <t>2026-10-08</t>
        </is>
      </c>
      <c r="AB204"/>
      <c r="AC204" t="inlineStr">
        <is>
          <t>剧名待确认：caption仅写 God of Olympus；ReelShort 检索码4123856。未强行关联名称相似的剧目。</t>
        </is>
      </c>
      <c r="AD204"/>
      <c r="AE204"/>
      <c r="AF204"/>
      <c r="AG204" s="3"/>
      <c r="AH204"/>
      <c r="AI204"/>
      <c r="AJ204"/>
      <c r="AK204"/>
      <c r="AL204" s="3"/>
      <c r="AM204" t="inlineStr">
        <is>
          <t>2026-09-10 00:00</t>
        </is>
      </c>
      <c r="AN204" t="inlineStr">
        <is>
          <t>彭满</t>
        </is>
      </c>
      <c r="AO204" t="inlineStr">
        <is>
          <t>2026-09-10</t>
        </is>
      </c>
      <c r="AP204"/>
      <c r="AQ204" t="inlineStr">
        <is>
          <t>0</t>
        </is>
      </c>
      <c r="AR204"/>
    </row>
    <row r="205" ht="25.5" customHeight="1">
      <c r="A205" t="inlineStr">
        <is>
          <t>SR-000208</t>
        </is>
      </c>
      <c r="B205" s="3">
        <v>46275.020833333336</v>
      </c>
      <c r="C205"/>
      <c r="D205" t="inlineStr">
        <is>
          <t>7683000656361196830</t>
        </is>
      </c>
      <c r="E205"/>
      <c r="F205" t="inlineStr">
        <is>
          <t>manual_url</t>
        </is>
      </c>
      <c r="G205">
        <v>1</v>
      </c>
      <c r="H205" s="3">
        <v>46303.553877314815</v>
      </c>
      <c r="I205"/>
      <c r="J205" t="inlineStr">
        <is>
          <t>active</t>
        </is>
      </c>
      <c r="K205" t="inlineStr">
        <is>
          <t>shirley5278789</t>
        </is>
      </c>
      <c r="L205" t="inlineStr">
        <is>
          <t>Todos lo llaman monstruo, pero fue el único hombre que se atrevió a defenderla de su cruel padre. ⚔️❤️‍🔥 🌟 Continúa la historia aquí 👉 Encuentra la serie completa en “ReelShort” 🔍 Busca el código “4416061” ✨ #Drama #SerieCorta #RomanceProhibido #Guerrero #ReelShort</t>
        </is>
      </c>
      <c r="M205"/>
      <c r="N205" t="inlineStr">
        <is>
          <t>7683000656361196830</t>
        </is>
      </c>
      <c r="O205" t="inlineStr">
        <is>
          <t>shirley5278789</t>
        </is>
      </c>
      <c r="P205" t="inlineStr">
        <is>
          <t>https://www.tiktok.com/@shirley5278789</t>
        </is>
      </c>
      <c r="Q205"/>
      <c r="R205"/>
      <c r="S205"/>
      <c r="T205" s="2" t="str">
        <f>=HYPERLINK("https://www.tiktok.com/@shirley5278789/video/7683000656361196830", "https://www.tiktok.com/@shirley5278789/video/7683000656361196830")</f>
        <v>https://www.tiktok.com/@shirley5278789/video/7683000656361196830</v>
      </c>
      <c r="U205" t="inlineStr">
        <is>
          <t>已回填</t>
        </is>
      </c>
      <c r="V205" t="inlineStr">
        <is>
          <t>24700</t>
        </is>
      </c>
      <c r="W205" t="inlineStr">
        <is>
          <t>87</t>
        </is>
      </c>
      <c r="X205" t="inlineStr">
        <is>
          <t>19</t>
        </is>
      </c>
      <c r="Y205" t="inlineStr">
        <is>
          <t>2</t>
        </is>
      </c>
      <c r="Z205" t="inlineStr">
        <is>
          <t>0</t>
        </is>
      </c>
      <c r="AA205" t="inlineStr">
        <is>
          <t>2026-10-08</t>
        </is>
      </c>
      <c r="AB205"/>
      <c r="AC205" t="inlineStr">
        <is>
          <t>正式剧名待确认；caption检索码：ReelShort 4416061；西班牙语版本。发布时间来自采集数据。</t>
        </is>
      </c>
      <c r="AD205"/>
      <c r="AE205"/>
      <c r="AF205"/>
      <c r="AG205" s="3"/>
      <c r="AH205"/>
      <c r="AI205"/>
      <c r="AJ205"/>
      <c r="AK205"/>
      <c r="AL205" s="3"/>
      <c r="AM205" t="inlineStr">
        <is>
          <t>2026-09-10 00:30</t>
        </is>
      </c>
      <c r="AN205" t="inlineStr">
        <is>
          <t>高璇</t>
        </is>
      </c>
      <c r="AO205" t="inlineStr">
        <is>
          <t>2026-09-10</t>
        </is>
      </c>
      <c r="AP205"/>
      <c r="AQ205" t="inlineStr">
        <is>
          <t>0</t>
        </is>
      </c>
      <c r="AR205"/>
    </row>
    <row r="206" ht="25.5" customHeight="1">
      <c r="A206" t="inlineStr">
        <is>
          <t>SR-000209</t>
        </is>
      </c>
      <c r="B206" s="3">
        <v>46275.125</v>
      </c>
      <c r="C206"/>
      <c r="D206" t="inlineStr">
        <is>
          <t>7683364489143553310</t>
        </is>
      </c>
      <c r="E206"/>
      <c r="F206" t="inlineStr">
        <is>
          <t>manual_url</t>
        </is>
      </c>
      <c r="G206">
        <v>1</v>
      </c>
      <c r="H206" s="3">
        <v>46303.5540625</v>
      </c>
      <c r="I206"/>
      <c r="J206" t="inlineStr">
        <is>
          <t>active</t>
        </is>
      </c>
      <c r="K206" t="inlineStr">
        <is>
          <t>jolienqaq</t>
        </is>
      </c>
      <c r="L206" t="inlineStr">
        <is>
          <t xml:space="preserve">Ep2 | The Don’s Obsession  🌟Watch full episode link in bio 💥Look up 4485068 in Reelshort  👀 More bl dramas full episode link in bio #gang #bldramas #bl #shortdrama #aidrama </t>
        </is>
      </c>
      <c r="M206" t="inlineStr">
        <is>
          <t>SD-000095</t>
        </is>
      </c>
      <c r="N206" t="inlineStr">
        <is>
          <t>7683364489143553310</t>
        </is>
      </c>
      <c r="O206" t="inlineStr">
        <is>
          <t>jolienqaq</t>
        </is>
      </c>
      <c r="P206" t="inlineStr">
        <is>
          <t>https://www.tiktok.com/@jolienqaq</t>
        </is>
      </c>
      <c r="Q206" t="inlineStr">
        <is>
          <t>SD-000095</t>
        </is>
      </c>
      <c r="R206" t="inlineStr">
        <is>
          <t>The Don’s Obsession</t>
        </is>
      </c>
      <c r="S206" t="inlineStr">
        <is>
          <t>lgbtq</t>
        </is>
      </c>
      <c r="T206" s="2" t="str">
        <f>=HYPERLINK("https://www.tiktok.com/@jolienqaq/video/7683364489143553310", "https://www.tiktok.com/@jolienqaq/video/7683364489143553310")</f>
        <v>https://www.tiktok.com/@jolienqaq/video/7683364489143553310</v>
      </c>
      <c r="U206" t="inlineStr">
        <is>
          <t>已回填</t>
        </is>
      </c>
      <c r="V206" t="inlineStr">
        <is>
          <t>42200</t>
        </is>
      </c>
      <c r="W206" t="inlineStr">
        <is>
          <t>339</t>
        </is>
      </c>
      <c r="X206" t="inlineStr">
        <is>
          <t>208</t>
        </is>
      </c>
      <c r="Y206" t="inlineStr">
        <is>
          <t>13</t>
        </is>
      </c>
      <c r="Z206" t="inlineStr">
        <is>
          <t>2</t>
        </is>
      </c>
      <c r="AA206" t="inlineStr">
        <is>
          <t>2026-10-08</t>
        </is>
      </c>
      <c r="AB206"/>
      <c r="AC206"/>
      <c r="AD206"/>
      <c r="AE206"/>
      <c r="AF206"/>
      <c r="AG206" s="3"/>
      <c r="AH206"/>
      <c r="AI206"/>
      <c r="AJ206"/>
      <c r="AK206"/>
      <c r="AL206" s="3"/>
      <c r="AM206" t="inlineStr">
        <is>
          <t>2026-09-10 03:00</t>
        </is>
      </c>
      <c r="AN206" t="inlineStr">
        <is>
          <t>彭满</t>
        </is>
      </c>
      <c r="AO206" t="inlineStr">
        <is>
          <t>2026-09-10</t>
        </is>
      </c>
      <c r="AP206" t="inlineStr">
        <is>
          <t>2026-09-10|jolienqaq|SD-000095</t>
        </is>
      </c>
      <c r="AQ206" t="inlineStr">
        <is>
          <t>1</t>
        </is>
      </c>
      <c r="AR206" t="inlineStr">
        <is>
          <t>jolienqaq｜The Don’s Obsession｜2条｜已回填</t>
        </is>
      </c>
    </row>
    <row r="207" ht="25.5" customHeight="1">
      <c r="A207" t="inlineStr">
        <is>
          <t>SR-000210</t>
        </is>
      </c>
      <c r="B207" s="3">
        <v>46275.126388888886</v>
      </c>
      <c r="C207"/>
      <c r="D207" t="inlineStr">
        <is>
          <t>7682701659335576845</t>
        </is>
      </c>
      <c r="E207"/>
      <c r="F207" t="inlineStr">
        <is>
          <t>manual_url</t>
        </is>
      </c>
      <c r="G207">
        <v>1</v>
      </c>
      <c r="H207" s="3">
        <v>46303.55425925926</v>
      </c>
      <c r="I207"/>
      <c r="J207" t="inlineStr">
        <is>
          <t>active</t>
        </is>
      </c>
      <c r="K207" t="inlineStr">
        <is>
          <t>dramaclips0364</t>
        </is>
      </c>
      <c r="L207" t="inlineStr">
        <is>
          <t>The fake fiancée warns Grace to stay away from Mason, unaware he is secretly sending his real wife a diamond ring. 💍🔥 🌟 Continue the story here 👉 Find the full series on “ReelShort” 🔍 Look up “4124011” ✨ #Drama #ShortDrama #SecretMarriage #BillionaireRomance #ReelShort</t>
        </is>
      </c>
      <c r="M207" t="inlineStr">
        <is>
          <t>SD-000057</t>
        </is>
      </c>
      <c r="N207" t="inlineStr">
        <is>
          <t>7682701659335576845</t>
        </is>
      </c>
      <c r="O207" t="inlineStr">
        <is>
          <t>dramaclips0364</t>
        </is>
      </c>
      <c r="P207" t="inlineStr">
        <is>
          <t>https://www.tiktok.com/@dramaclips0364</t>
        </is>
      </c>
      <c r="Q207" t="inlineStr">
        <is>
          <t>SD-000057</t>
        </is>
      </c>
      <c r="R207" t="inlineStr">
        <is>
          <t>My Billionaire Boss Won't Let Me Quit</t>
        </is>
      </c>
      <c r="S207" t="inlineStr">
        <is>
          <t>爱情,霸总,甜宠</t>
        </is>
      </c>
      <c r="T207" s="2" t="str">
        <f>=HYPERLINK("https://www.tiktok.com/@dramaclips0364/video/7682701659335576845", "https://www.tiktok.com/@dramaclips0364/video/7682701659335576845")</f>
        <v>https://www.tiktok.com/@dramaclips0364/video/7682701659335576845</v>
      </c>
      <c r="U207" t="inlineStr">
        <is>
          <t>已回填</t>
        </is>
      </c>
      <c r="V207" t="inlineStr">
        <is>
          <t>1667</t>
        </is>
      </c>
      <c r="W207" t="inlineStr">
        <is>
          <t>15</t>
        </is>
      </c>
      <c r="X207" t="inlineStr">
        <is>
          <t>2</t>
        </is>
      </c>
      <c r="Y207" t="inlineStr">
        <is>
          <t>0</t>
        </is>
      </c>
      <c r="Z207" t="inlineStr">
        <is>
          <t>0</t>
        </is>
      </c>
      <c r="AA207" t="inlineStr">
        <is>
          <t>2026-10-08</t>
        </is>
      </c>
      <c r="AB207"/>
      <c r="AC207"/>
      <c r="AD207"/>
      <c r="AE207"/>
      <c r="AF207"/>
      <c r="AG207" s="3"/>
      <c r="AH207"/>
      <c r="AI207"/>
      <c r="AJ207"/>
      <c r="AK207"/>
      <c r="AL207" s="3"/>
      <c r="AM207" t="inlineStr">
        <is>
          <t>2026-09-10 03:02</t>
        </is>
      </c>
      <c r="AN207" t="inlineStr">
        <is>
          <t>高璇</t>
        </is>
      </c>
      <c r="AO207" t="inlineStr">
        <is>
          <t>2026-09-10</t>
        </is>
      </c>
      <c r="AP207" t="inlineStr">
        <is>
          <t>2026-09-10|dramaclips0364|SD-000057</t>
        </is>
      </c>
      <c r="AQ207" t="inlineStr">
        <is>
          <t>1</t>
        </is>
      </c>
      <c r="AR207" t="inlineStr">
        <is>
          <t>dramaclips0364｜My Billionaire Boss Won't Let Me Quit｜1条｜已回填</t>
        </is>
      </c>
    </row>
    <row r="208" ht="25.5" customHeight="1">
      <c r="A208" t="inlineStr">
        <is>
          <t>SR-000211</t>
        </is>
      </c>
      <c r="B208" s="3">
        <v>46275.1875</v>
      </c>
      <c r="C208"/>
      <c r="D208" t="inlineStr">
        <is>
          <t>7683001494056029470</t>
        </is>
      </c>
      <c r="E208"/>
      <c r="F208" t="inlineStr">
        <is>
          <t>manual_url</t>
        </is>
      </c>
      <c r="G208">
        <v>1</v>
      </c>
      <c r="H208" s="3">
        <v>46303.554502314815</v>
      </c>
      <c r="I208"/>
      <c r="J208" t="inlineStr">
        <is>
          <t>active</t>
        </is>
      </c>
      <c r="K208" t="inlineStr">
        <is>
          <t>shirley5278789</t>
        </is>
      </c>
      <c r="L208" t="inlineStr">
        <is>
          <t>Su matrimonio nació de una guerra, pero cuando el dragón la reconoce como su reina, todo el Norte queda en shock. 👑🐉 🌟 Continúa la historia aquí 👉 Encuentra la serie completa en “ReelShort” 🔍 Busca el código “4416061” ✨ #Drama #SerieCorta #FantasíaRomántica #MatrimonioForzado #ReelShort</t>
        </is>
      </c>
      <c r="M208"/>
      <c r="N208" t="inlineStr">
        <is>
          <t>7683001494056029470</t>
        </is>
      </c>
      <c r="O208" t="inlineStr">
        <is>
          <t>shirley5278789</t>
        </is>
      </c>
      <c r="P208" t="inlineStr">
        <is>
          <t>https://www.tiktok.com/@shirley5278789</t>
        </is>
      </c>
      <c r="Q208"/>
      <c r="R208"/>
      <c r="S208"/>
      <c r="T208" s="2" t="str">
        <f>=HYPERLINK("https://www.tiktok.com/@shirley5278789/video/7683001494056029470", "https://www.tiktok.com/@shirley5278789/video/7683001494056029470")</f>
        <v>https://www.tiktok.com/@shirley5278789/video/7683001494056029470</v>
      </c>
      <c r="U208" t="inlineStr">
        <is>
          <t>已回填</t>
        </is>
      </c>
      <c r="V208" t="inlineStr">
        <is>
          <t>4397</t>
        </is>
      </c>
      <c r="W208" t="inlineStr">
        <is>
          <t>19</t>
        </is>
      </c>
      <c r="X208" t="inlineStr">
        <is>
          <t>3</t>
        </is>
      </c>
      <c r="Y208" t="inlineStr">
        <is>
          <t>0</t>
        </is>
      </c>
      <c r="Z208" t="inlineStr">
        <is>
          <t>1</t>
        </is>
      </c>
      <c r="AA208" t="inlineStr">
        <is>
          <t>2026-10-08</t>
        </is>
      </c>
      <c r="AB208"/>
      <c r="AC208" t="inlineStr">
        <is>
          <t>正式剧名待确认；caption检索码：ReelShort 4416061；西班牙语版本。发布时间来自采集数据。</t>
        </is>
      </c>
      <c r="AD208"/>
      <c r="AE208"/>
      <c r="AF208"/>
      <c r="AG208" s="3"/>
      <c r="AH208"/>
      <c r="AI208"/>
      <c r="AJ208"/>
      <c r="AK208"/>
      <c r="AL208" s="3"/>
      <c r="AM208" t="inlineStr">
        <is>
          <t>2026-09-10 04:30</t>
        </is>
      </c>
      <c r="AN208" t="inlineStr">
        <is>
          <t>高璇</t>
        </is>
      </c>
      <c r="AO208" t="inlineStr">
        <is>
          <t>2026-09-10</t>
        </is>
      </c>
      <c r="AP208"/>
      <c r="AQ208" t="inlineStr">
        <is>
          <t>0</t>
        </is>
      </c>
      <c r="AR208"/>
    </row>
    <row r="209" ht="25.5" customHeight="1">
      <c r="A209" t="inlineStr">
        <is>
          <t>SR-000212</t>
        </is>
      </c>
      <c r="B209" s="3">
        <v>46275.270833333336</v>
      </c>
      <c r="C209"/>
      <c r="D209" t="inlineStr">
        <is>
          <t>7683102539860036877</t>
        </is>
      </c>
      <c r="E209"/>
      <c r="F209" t="inlineStr">
        <is>
          <t>manual_url</t>
        </is>
      </c>
      <c r="G209">
        <v>1</v>
      </c>
      <c r="H209" s="3">
        <v>46303.55469907408</v>
      </c>
      <c r="I209"/>
      <c r="J209" t="inlineStr">
        <is>
          <t>active</t>
        </is>
      </c>
      <c r="K209" t="inlineStr">
        <is>
          <t>dramadetour0</t>
        </is>
      </c>
      <c r="L209" t="inlineStr">
        <is>
          <t xml:space="preserve">Watch God of Olympus on Reelshort  💫Full episode link in bio 🔥Look up 4123856 on Reelshort  #olympus #aidrama #shortdrama #dramaseries </t>
        </is>
      </c>
      <c r="M209"/>
      <c r="N209" t="inlineStr">
        <is>
          <t>7683102539860036877</t>
        </is>
      </c>
      <c r="O209" t="inlineStr">
        <is>
          <t>dramadetour0</t>
        </is>
      </c>
      <c r="P209" t="inlineStr">
        <is>
          <t>https://www.tiktok.com/@dramadetour0</t>
        </is>
      </c>
      <c r="Q209"/>
      <c r="R209"/>
      <c r="S209"/>
      <c r="T209" s="2" t="str">
        <f>=HYPERLINK("https://www.tiktok.com/@dramadetour0/video/7683102539860036877", "https://www.tiktok.com/@dramadetour0/video/7683102539860036877")</f>
        <v>https://www.tiktok.com/@dramadetour0/video/7683102539860036877</v>
      </c>
      <c r="U209" t="inlineStr">
        <is>
          <t>已回填</t>
        </is>
      </c>
      <c r="V209" t="inlineStr">
        <is>
          <t>348</t>
        </is>
      </c>
      <c r="W209" t="inlineStr">
        <is>
          <t>0</t>
        </is>
      </c>
      <c r="X209" t="inlineStr">
        <is>
          <t>0</t>
        </is>
      </c>
      <c r="Y209" t="inlineStr">
        <is>
          <t>0</t>
        </is>
      </c>
      <c r="Z209" t="inlineStr">
        <is>
          <t>0</t>
        </is>
      </c>
      <c r="AA209" t="inlineStr">
        <is>
          <t>2026-10-08</t>
        </is>
      </c>
      <c r="AB209"/>
      <c r="AC209" t="inlineStr">
        <is>
          <t>剧名待确认：caption仅写 God of Olympus；ReelShort 检索码4123856。未强行关联名称相似的剧目。</t>
        </is>
      </c>
      <c r="AD209"/>
      <c r="AE209"/>
      <c r="AF209"/>
      <c r="AG209" s="3"/>
      <c r="AH209"/>
      <c r="AI209"/>
      <c r="AJ209"/>
      <c r="AK209"/>
      <c r="AL209" s="3"/>
      <c r="AM209" t="inlineStr">
        <is>
          <t>2026-09-10 06:30</t>
        </is>
      </c>
      <c r="AN209" t="inlineStr">
        <is>
          <t>彭满</t>
        </is>
      </c>
      <c r="AO209" t="inlineStr">
        <is>
          <t>2026-09-10</t>
        </is>
      </c>
      <c r="AP209"/>
      <c r="AQ209" t="inlineStr">
        <is>
          <t>0</t>
        </is>
      </c>
      <c r="AR209"/>
    </row>
    <row r="210" ht="25.5" customHeight="1">
      <c r="A210" t="inlineStr">
        <is>
          <t>SR-000213</t>
        </is>
      </c>
      <c r="B210" s="3">
        <v>46275.375</v>
      </c>
      <c r="C210"/>
      <c r="D210" t="inlineStr">
        <is>
          <t>7683366304404819231</t>
        </is>
      </c>
      <c r="E210"/>
      <c r="F210" t="inlineStr">
        <is>
          <t>manual_url</t>
        </is>
      </c>
      <c r="G210">
        <v>1</v>
      </c>
      <c r="H210" s="3">
        <v>46303.55490740741</v>
      </c>
      <c r="I210"/>
      <c r="J210" t="inlineStr">
        <is>
          <t>active</t>
        </is>
      </c>
      <c r="K210" t="inlineStr">
        <is>
          <t>jolienqaq</t>
        </is>
      </c>
      <c r="L210" t="inlineStr">
        <is>
          <t xml:space="preserve">Ep3 | The Don’s Obsession  🌟Watch full episode link in bio 💥Look up 4485068 in Reelshort  👀 More bl dramas full episode link in bio #lgbt #bldramas #bl #shortdrama #aidrama </t>
        </is>
      </c>
      <c r="M210" t="inlineStr">
        <is>
          <t>SD-000095</t>
        </is>
      </c>
      <c r="N210" t="inlineStr">
        <is>
          <t>7683366304404819231</t>
        </is>
      </c>
      <c r="O210" t="inlineStr">
        <is>
          <t>jolienqaq</t>
        </is>
      </c>
      <c r="P210" t="inlineStr">
        <is>
          <t>https://www.tiktok.com/@jolienqaq</t>
        </is>
      </c>
      <c r="Q210" t="inlineStr">
        <is>
          <t>SD-000095</t>
        </is>
      </c>
      <c r="R210" t="inlineStr">
        <is>
          <t>The Don’s Obsession</t>
        </is>
      </c>
      <c r="S210" t="inlineStr">
        <is>
          <t>lgbtq</t>
        </is>
      </c>
      <c r="T210" s="2" t="str">
        <f>=HYPERLINK("https://www.tiktok.com/@jolienqaq/video/7683366304404819231", "https://www.tiktok.com/@jolienqaq/video/7683366304404819231")</f>
        <v>https://www.tiktok.com/@jolienqaq/video/7683366304404819231</v>
      </c>
      <c r="U210" t="inlineStr">
        <is>
          <t>已回填</t>
        </is>
      </c>
      <c r="V210" t="inlineStr">
        <is>
          <t>4720</t>
        </is>
      </c>
      <c r="W210" t="inlineStr">
        <is>
          <t>44</t>
        </is>
      </c>
      <c r="X210" t="inlineStr">
        <is>
          <t>19</t>
        </is>
      </c>
      <c r="Y210" t="inlineStr">
        <is>
          <t>1</t>
        </is>
      </c>
      <c r="Z210" t="inlineStr">
        <is>
          <t>0</t>
        </is>
      </c>
      <c r="AA210" t="inlineStr">
        <is>
          <t>2026-10-08</t>
        </is>
      </c>
      <c r="AB210"/>
      <c r="AC210"/>
      <c r="AD210"/>
      <c r="AE210"/>
      <c r="AF210"/>
      <c r="AG210" s="3"/>
      <c r="AH210"/>
      <c r="AI210"/>
      <c r="AJ210"/>
      <c r="AK210"/>
      <c r="AL210" s="3"/>
      <c r="AM210" t="inlineStr">
        <is>
          <t>2026-09-10 09:00</t>
        </is>
      </c>
      <c r="AN210" t="inlineStr">
        <is>
          <t>彭满</t>
        </is>
      </c>
      <c r="AO210" t="inlineStr">
        <is>
          <t>2026-09-10</t>
        </is>
      </c>
      <c r="AP210" t="inlineStr">
        <is>
          <t>2026-09-10|jolienqaq|SD-000095</t>
        </is>
      </c>
      <c r="AQ210" t="inlineStr">
        <is>
          <t>0</t>
        </is>
      </c>
      <c r="AR210" t="inlineStr">
        <is>
          <t>jolienqaq｜The Don’s Obsession｜2条｜已回填</t>
        </is>
      </c>
    </row>
    <row r="211" ht="25.5" customHeight="1">
      <c r="A211" t="inlineStr">
        <is>
          <t>SR-000214</t>
        </is>
      </c>
      <c r="B211" s="3">
        <v>46275.39375</v>
      </c>
      <c r="C211"/>
      <c r="D211" t="inlineStr">
        <is>
          <t>7683367072587336973</t>
        </is>
      </c>
      <c r="E211"/>
      <c r="F211" t="inlineStr">
        <is>
          <t>manual_url</t>
        </is>
      </c>
      <c r="G211">
        <v>1</v>
      </c>
      <c r="H211" s="3">
        <v>46303.555138888885</v>
      </c>
      <c r="I211"/>
      <c r="J211" t="inlineStr">
        <is>
          <t>active</t>
        </is>
      </c>
      <c r="K211" t="inlineStr">
        <is>
          <t>dramaexpedition</t>
        </is>
      </c>
      <c r="L211" t="inlineStr">
        <is>
          <t xml:space="preserve">Ep 3 | I Rule The Wasteland Harem #drama #shortdrama #wasteland #IRuleTheWastelandHarem  Link in Bio or search [4122615] on ReelShort </t>
        </is>
      </c>
      <c r="M211" t="inlineStr">
        <is>
          <t>SD-000053</t>
        </is>
      </c>
      <c r="N211" t="inlineStr">
        <is>
          <t>7683367072587336973</t>
        </is>
      </c>
      <c r="O211" t="inlineStr">
        <is>
          <t>dramaexpedition</t>
        </is>
      </c>
      <c r="P211" t="inlineStr">
        <is>
          <t>https://www.tiktok.com/@dramaexpedition</t>
        </is>
      </c>
      <c r="Q211" t="inlineStr">
        <is>
          <t>SD-000053</t>
        </is>
      </c>
      <c r="R211" t="inlineStr">
        <is>
          <t>I Rule the Wasteland Harem</t>
        </is>
      </c>
      <c r="S211" t="inlineStr">
        <is>
          <t>男性,逆袭</t>
        </is>
      </c>
      <c r="T211" s="2" t="str">
        <f>=HYPERLINK("https://www.tiktok.com/@dramaexpedition/video/7683367072587336973", "https://www.tiktok.com/@dramaexpedition/video/7683367072587336973")</f>
        <v>https://www.tiktok.com/@dramaexpedition/video/7683367072587336973</v>
      </c>
      <c r="U211" t="inlineStr">
        <is>
          <t>已回填</t>
        </is>
      </c>
      <c r="V211" t="inlineStr">
        <is>
          <t>13200</t>
        </is>
      </c>
      <c r="W211" t="inlineStr">
        <is>
          <t>38</t>
        </is>
      </c>
      <c r="X211" t="inlineStr">
        <is>
          <t>20</t>
        </is>
      </c>
      <c r="Y211" t="inlineStr">
        <is>
          <t>3</t>
        </is>
      </c>
      <c r="Z211" t="inlineStr">
        <is>
          <t>0</t>
        </is>
      </c>
      <c r="AA211" t="inlineStr">
        <is>
          <t>2026-10-08</t>
        </is>
      </c>
      <c r="AB211"/>
      <c r="AC211" t="inlineStr">
        <is>
          <t>已核验视频补登记；视频编号：7683367072587336973。</t>
        </is>
      </c>
      <c r="AD211"/>
      <c r="AE211"/>
      <c r="AF211"/>
      <c r="AG211" s="3"/>
      <c r="AH211"/>
      <c r="AI211"/>
      <c r="AJ211"/>
      <c r="AK211"/>
      <c r="AL211" s="3"/>
      <c r="AM211" t="inlineStr">
        <is>
          <t>2026-09-10 09:27</t>
        </is>
      </c>
      <c r="AN211" t="inlineStr">
        <is>
          <t>彭满</t>
        </is>
      </c>
      <c r="AO211" t="inlineStr">
        <is>
          <t>2026-09-10</t>
        </is>
      </c>
      <c r="AP211" t="inlineStr">
        <is>
          <t>2026-09-10|dramaexpedition|SD-000053</t>
        </is>
      </c>
      <c r="AQ211" t="inlineStr">
        <is>
          <t>1</t>
        </is>
      </c>
      <c r="AR211" t="inlineStr">
        <is>
          <t>dramaexpedition｜I Rule the Wasteland Harem｜1条｜已回填</t>
        </is>
      </c>
    </row>
    <row r="212" ht="25.5" customHeight="1">
      <c r="A212" t="inlineStr">
        <is>
          <t>SR-000215</t>
        </is>
      </c>
      <c r="B212" s="3">
        <v>46275.506423611114</v>
      </c>
      <c r="C212"/>
      <c r="D212" t="inlineStr">
        <is>
          <t>7683742956242603278</t>
        </is>
      </c>
      <c r="E212"/>
      <c r="F212" t="inlineStr">
        <is>
          <t>manual_url</t>
        </is>
      </c>
      <c r="G212">
        <v>1</v>
      </c>
      <c r="H212" s="3">
        <v>46303.55533564815</v>
      </c>
      <c r="I212"/>
      <c r="J212" t="inlineStr">
        <is>
          <t>active</t>
        </is>
      </c>
      <c r="K212" t="inlineStr">
        <is>
          <t>dramavault163</t>
        </is>
      </c>
      <c r="L212" t="inlineStr">
        <is>
          <t>#IrresistibleSeductionMarriedForDeceptionLovedForReal  She was his secret wife for five years. At the airport, she finally humiliates the man who never gave her a title. 😳🔥 ✨ Download the MoboReels app. 👉 Copy the code [254DJX] and search it. 👀 A huge number of short dramas are waiting for you to explore. 🌈 #ShortDrama #RomanceDrama #SecretMarriage  #MoboReels</t>
        </is>
      </c>
      <c r="M212" t="inlineStr">
        <is>
          <t>SD-000077</t>
        </is>
      </c>
      <c r="N212" t="inlineStr">
        <is>
          <t>7683742956242603278</t>
        </is>
      </c>
      <c r="O212" t="inlineStr">
        <is>
          <t>dramavault163</t>
        </is>
      </c>
      <c r="P212" t="inlineStr">
        <is>
          <t>https://www.tiktok.com/@dramavault163</t>
        </is>
      </c>
      <c r="Q212" t="inlineStr">
        <is>
          <t>SD-000077</t>
        </is>
      </c>
      <c r="R212" t="inlineStr">
        <is>
          <t>Irresistible Seduction Married For Deception, Loved For Real</t>
        </is>
      </c>
      <c r="S212" t="inlineStr">
        <is>
          <t>女王,狼人</t>
        </is>
      </c>
      <c r="T212" s="2" t="str">
        <f>=HYPERLINK("https://www.tiktok.com/@dramavault163/video/7683742956242603278", "https://www.tiktok.com/@dramavault163/video/7683742956242603278")</f>
        <v>https://www.tiktok.com/@dramavault163/video/7683742956242603278</v>
      </c>
      <c r="U212" t="inlineStr">
        <is>
          <t>已回填</t>
        </is>
      </c>
      <c r="V212" t="inlineStr">
        <is>
          <t>1673</t>
        </is>
      </c>
      <c r="W212" t="inlineStr">
        <is>
          <t>3</t>
        </is>
      </c>
      <c r="X212" t="inlineStr">
        <is>
          <t>0</t>
        </is>
      </c>
      <c r="Y212" t="inlineStr">
        <is>
          <t>0</t>
        </is>
      </c>
      <c r="Z212" t="inlineStr">
        <is>
          <t>0</t>
        </is>
      </c>
      <c r="AA212" t="inlineStr">
        <is>
          <t>2026-10-08</t>
        </is>
      </c>
      <c r="AB212"/>
      <c r="AC212" t="inlineStr">
        <is>
          <t>已核验视频补登记；视频编号：7683742956242603278。</t>
        </is>
      </c>
      <c r="AD212"/>
      <c r="AE212"/>
      <c r="AF212"/>
      <c r="AG212" s="3"/>
      <c r="AH212"/>
      <c r="AI212"/>
      <c r="AJ212"/>
      <c r="AK212"/>
      <c r="AL212" s="3"/>
      <c r="AM212" t="inlineStr">
        <is>
          <t>2026-09-10 12:09</t>
        </is>
      </c>
      <c r="AN212" t="inlineStr">
        <is>
          <t>高璇</t>
        </is>
      </c>
      <c r="AO212" t="inlineStr">
        <is>
          <t>2026-09-10</t>
        </is>
      </c>
      <c r="AP212" t="inlineStr">
        <is>
          <t>2026-09-10|dramavault163|SD-000077</t>
        </is>
      </c>
      <c r="AQ212" t="inlineStr">
        <is>
          <t>1</t>
        </is>
      </c>
      <c r="AR212" t="inlineStr">
        <is>
          <t>dramavault163｜Irresistible Seduction Married For Deception, Loved For Real｜3条｜已回填</t>
        </is>
      </c>
    </row>
    <row r="213" ht="25.5" customHeight="1">
      <c r="A213" t="inlineStr">
        <is>
          <t>SR-000216</t>
        </is>
      </c>
      <c r="B213" s="3">
        <v>46275.5141087963</v>
      </c>
      <c r="C213"/>
      <c r="D213" t="inlineStr">
        <is>
          <t>7683743684919037198</t>
        </is>
      </c>
      <c r="E213"/>
      <c r="F213" t="inlineStr">
        <is>
          <t>manual_url</t>
        </is>
      </c>
      <c r="G213">
        <v>1</v>
      </c>
      <c r="H213" s="3">
        <v>46303.55554398148</v>
      </c>
      <c r="I213"/>
      <c r="J213" t="inlineStr">
        <is>
          <t>active</t>
        </is>
      </c>
      <c r="K213" t="inlineStr">
        <is>
          <t>dramavault163</t>
        </is>
      </c>
      <c r="L213" t="inlineStr">
        <is>
          <t>#IrresistibleSeductionMarriedForDeceptionLovedForReal  He forces his wife back home—only for her to find his first love acting like the lady of the house. This time, she fights back. 👀💥 ✨ Download the MoboReels app. 👉 Copy the code [254DJX] and search it. 👀 A huge number of short dramas are waiting for you to explore. 🌈 #ShortDrama #RomanceDrama #LoveTriangle #MoboReels</t>
        </is>
      </c>
      <c r="M213" t="inlineStr">
        <is>
          <t>SD-000077</t>
        </is>
      </c>
      <c r="N213" t="inlineStr">
        <is>
          <t>7683743684919037198</t>
        </is>
      </c>
      <c r="O213" t="inlineStr">
        <is>
          <t>dramavault163</t>
        </is>
      </c>
      <c r="P213" t="inlineStr">
        <is>
          <t>https://www.tiktok.com/@dramavault163</t>
        </is>
      </c>
      <c r="Q213" t="inlineStr">
        <is>
          <t>SD-000077</t>
        </is>
      </c>
      <c r="R213" t="inlineStr">
        <is>
          <t>Irresistible Seduction Married For Deception, Loved For Real</t>
        </is>
      </c>
      <c r="S213" t="inlineStr">
        <is>
          <t>女王,狼人</t>
        </is>
      </c>
      <c r="T213" s="2" t="str">
        <f>=HYPERLINK("https://www.tiktok.com/@dramavault163/video/7683743684919037198", "https://www.tiktok.com/@dramavault163/video/7683743684919037198")</f>
        <v>https://www.tiktok.com/@dramavault163/video/7683743684919037198</v>
      </c>
      <c r="U213" t="inlineStr">
        <is>
          <t>已回填</t>
        </is>
      </c>
      <c r="V213" t="inlineStr">
        <is>
          <t>1460</t>
        </is>
      </c>
      <c r="W213" t="inlineStr">
        <is>
          <t>7</t>
        </is>
      </c>
      <c r="X213" t="inlineStr">
        <is>
          <t>1</t>
        </is>
      </c>
      <c r="Y213" t="inlineStr">
        <is>
          <t>0</t>
        </is>
      </c>
      <c r="Z213" t="inlineStr">
        <is>
          <t>0</t>
        </is>
      </c>
      <c r="AA213" t="inlineStr">
        <is>
          <t>2026-10-08</t>
        </is>
      </c>
      <c r="AB213"/>
      <c r="AC213" t="inlineStr">
        <is>
          <t>已核验视频补登记；视频编号：7683743684919037198。</t>
        </is>
      </c>
      <c r="AD213"/>
      <c r="AE213"/>
      <c r="AF213"/>
      <c r="AG213" s="3"/>
      <c r="AH213"/>
      <c r="AI213"/>
      <c r="AJ213"/>
      <c r="AK213"/>
      <c r="AL213" s="3"/>
      <c r="AM213" t="inlineStr">
        <is>
          <t>2026-09-10 12:20</t>
        </is>
      </c>
      <c r="AN213" t="inlineStr">
        <is>
          <t>高璇</t>
        </is>
      </c>
      <c r="AO213" t="inlineStr">
        <is>
          <t>2026-09-10</t>
        </is>
      </c>
      <c r="AP213" t="inlineStr">
        <is>
          <t>2026-09-10|dramavault163|SD-000077</t>
        </is>
      </c>
      <c r="AQ213" t="inlineStr">
        <is>
          <t>0</t>
        </is>
      </c>
      <c r="AR213" t="inlineStr">
        <is>
          <t>dramavault163｜Irresistible Seduction Married For Deception, Loved For Real｜3条｜已回填</t>
        </is>
      </c>
    </row>
    <row r="214" ht="25.5" customHeight="1">
      <c r="A214" t="inlineStr">
        <is>
          <t>SR-000217</t>
        </is>
      </c>
      <c r="B214" s="3">
        <v>46275.52263888889</v>
      </c>
      <c r="C214"/>
      <c r="D214" t="inlineStr">
        <is>
          <t>7683743116398038285</t>
        </is>
      </c>
      <c r="E214"/>
      <c r="F214" t="inlineStr">
        <is>
          <t>manual_url</t>
        </is>
      </c>
      <c r="G214">
        <v>1</v>
      </c>
      <c r="H214" s="3">
        <v>46303.55572916667</v>
      </c>
      <c r="I214"/>
      <c r="J214" t="inlineStr">
        <is>
          <t>active</t>
        </is>
      </c>
      <c r="K214" t="inlineStr">
        <is>
          <t>dramavault163</t>
        </is>
      </c>
      <c r="L214" t="inlineStr">
        <is>
          <t xml:space="preserve">#IrresistibleSeductionMarriedForDeceptionLovedForReal  Her husband brings his first love into their home—then acts shocked when she finally asks for a divorce. 💔🔥 ✨ Download the MoboReels app. 👉 Copy the code [254DJX] and search it. 👀 A huge number of short dramas are waiting for you to explore. 🌈 #ShortDrama #RomanceDrama #MarriageBetrayal #MoboReels </t>
        </is>
      </c>
      <c r="M214" t="inlineStr">
        <is>
          <t>SD-000077</t>
        </is>
      </c>
      <c r="N214" t="inlineStr">
        <is>
          <t>7683743116398038285</t>
        </is>
      </c>
      <c r="O214" t="inlineStr">
        <is>
          <t>dramavault163</t>
        </is>
      </c>
      <c r="P214" t="inlineStr">
        <is>
          <t>https://www.tiktok.com/@dramavault163</t>
        </is>
      </c>
      <c r="Q214" t="inlineStr">
        <is>
          <t>SD-000077</t>
        </is>
      </c>
      <c r="R214" t="inlineStr">
        <is>
          <t>Irresistible Seduction Married For Deception, Loved For Real</t>
        </is>
      </c>
      <c r="S214" t="inlineStr">
        <is>
          <t>女王,狼人</t>
        </is>
      </c>
      <c r="T214" s="2" t="str">
        <f>=HYPERLINK("https://www.tiktok.com/@dramavault163/video/7683743116398038285", "https://www.tiktok.com/@dramavault163/video/7683743116398038285")</f>
        <v>https://www.tiktok.com/@dramavault163/video/7683743116398038285</v>
      </c>
      <c r="U214" t="inlineStr">
        <is>
          <t>已回填</t>
        </is>
      </c>
      <c r="V214" t="inlineStr">
        <is>
          <t>4152</t>
        </is>
      </c>
      <c r="W214" t="inlineStr">
        <is>
          <t>667</t>
        </is>
      </c>
      <c r="X214" t="inlineStr">
        <is>
          <t>570</t>
        </is>
      </c>
      <c r="Y214" t="inlineStr">
        <is>
          <t>583</t>
        </is>
      </c>
      <c r="Z214" t="inlineStr">
        <is>
          <t>1</t>
        </is>
      </c>
      <c r="AA214" t="inlineStr">
        <is>
          <t>2026-10-08</t>
        </is>
      </c>
      <c r="AB214"/>
      <c r="AC214" t="inlineStr">
        <is>
          <t>已核验视频补登记；视频编号：7683743116398038285。</t>
        </is>
      </c>
      <c r="AD214"/>
      <c r="AE214"/>
      <c r="AF214"/>
      <c r="AG214" s="3"/>
      <c r="AH214"/>
      <c r="AI214"/>
      <c r="AJ214"/>
      <c r="AK214"/>
      <c r="AL214" s="3"/>
      <c r="AM214" t="inlineStr">
        <is>
          <t>2026-09-10 12:32</t>
        </is>
      </c>
      <c r="AN214" t="inlineStr">
        <is>
          <t>高璇</t>
        </is>
      </c>
      <c r="AO214" t="inlineStr">
        <is>
          <t>2026-09-10</t>
        </is>
      </c>
      <c r="AP214" t="inlineStr">
        <is>
          <t>2026-09-10|dramavault163|SD-000077</t>
        </is>
      </c>
      <c r="AQ214" t="inlineStr">
        <is>
          <t>0</t>
        </is>
      </c>
      <c r="AR214" t="inlineStr">
        <is>
          <t>dramavault163｜Irresistible Seduction Married For Deception, Loved For Real｜3条｜已回填</t>
        </is>
      </c>
    </row>
    <row r="215" ht="25.5" customHeight="1">
      <c r="A215" t="inlineStr">
        <is>
          <t>SR-000218</t>
        </is>
      </c>
      <c r="B215" s="3">
        <v>46275.789560185185</v>
      </c>
      <c r="C215"/>
      <c r="D215" t="inlineStr">
        <is>
          <t>7683857762345831694</t>
        </is>
      </c>
      <c r="E215"/>
      <c r="F215" t="inlineStr">
        <is>
          <t>manual_url</t>
        </is>
      </c>
      <c r="G215">
        <v>1</v>
      </c>
      <c r="H215" s="3">
        <v>46303.555914351855</v>
      </c>
      <c r="I215"/>
      <c r="J215" t="inlineStr">
        <is>
          <t>active</t>
        </is>
      </c>
      <c r="K215" t="inlineStr">
        <is>
          <t>dramadetour0</t>
        </is>
      </c>
      <c r="L215" t="inlineStr">
        <is>
          <t xml:space="preserve">#TheAbandonedWifeIsAnAiTycoon  🌟 Continue the story here 👉🏻 📲 Download the "MoboReels" app, 🔍 search for "258HFQ", and watch the full series ✨! #MoboReels #shortdrama #devorce </t>
        </is>
      </c>
      <c r="M215" t="inlineStr">
        <is>
          <t>SD-000072</t>
        </is>
      </c>
      <c r="N215" t="inlineStr">
        <is>
          <t>7683857762345831694</t>
        </is>
      </c>
      <c r="O215" t="inlineStr">
        <is>
          <t>dramadetour0</t>
        </is>
      </c>
      <c r="P215" t="inlineStr">
        <is>
          <t>https://www.tiktok.com/@dramadetour0</t>
        </is>
      </c>
      <c r="Q215" t="inlineStr">
        <is>
          <t>SD-000072</t>
        </is>
      </c>
      <c r="R215" t="inlineStr">
        <is>
          <t>The Abandoned Wife Is An AI Tycoon</t>
        </is>
      </c>
      <c r="S215" t="inlineStr">
        <is>
          <t>扮猪吃虎,复仇,逆袭</t>
        </is>
      </c>
      <c r="T215" s="2" t="str">
        <f>=HYPERLINK("https://www.tiktok.com/@dramadetour0/video/7683857762345831694", "https://www.tiktok.com/@dramadetour0/video/7683857762345831694")</f>
        <v>https://www.tiktok.com/@dramadetour0/video/7683857762345831694</v>
      </c>
      <c r="U215" t="inlineStr">
        <is>
          <t>已回填</t>
        </is>
      </c>
      <c r="V215" t="inlineStr">
        <is>
          <t>1290</t>
        </is>
      </c>
      <c r="W215" t="inlineStr">
        <is>
          <t>23</t>
        </is>
      </c>
      <c r="X215" t="inlineStr">
        <is>
          <t>5</t>
        </is>
      </c>
      <c r="Y215" t="inlineStr">
        <is>
          <t>0</t>
        </is>
      </c>
      <c r="Z215" t="inlineStr">
        <is>
          <t>0</t>
        </is>
      </c>
      <c r="AA215" t="inlineStr">
        <is>
          <t>2026-10-08</t>
        </is>
      </c>
      <c r="AB215"/>
      <c r="AC215" t="inlineStr">
        <is>
          <t>已核验视频补登记；视频编号：7683857762345831694。</t>
        </is>
      </c>
      <c r="AD215"/>
      <c r="AE215"/>
      <c r="AF215"/>
      <c r="AG215" s="3"/>
      <c r="AH215"/>
      <c r="AI215"/>
      <c r="AJ215"/>
      <c r="AK215"/>
      <c r="AL215" s="3"/>
      <c r="AM215" t="inlineStr">
        <is>
          <t>2026-09-10 18:56</t>
        </is>
      </c>
      <c r="AN215" t="inlineStr">
        <is>
          <t>彭满</t>
        </is>
      </c>
      <c r="AO215" t="inlineStr">
        <is>
          <t>2026-09-10</t>
        </is>
      </c>
      <c r="AP215" t="inlineStr">
        <is>
          <t>2026-09-10|dramadetour0|SD-000072</t>
        </is>
      </c>
      <c r="AQ215" t="inlineStr">
        <is>
          <t>1</t>
        </is>
      </c>
      <c r="AR215" t="inlineStr">
        <is>
          <t>dramadetour0｜The Abandoned Wife Is An AI Tycoon｜3条｜已回填</t>
        </is>
      </c>
    </row>
    <row r="216" ht="25.5" customHeight="1">
      <c r="A216" t="inlineStr">
        <is>
          <t>SR-000219</t>
        </is>
      </c>
      <c r="B216" s="3">
        <v>46275.80403935185</v>
      </c>
      <c r="C216"/>
      <c r="D216" t="inlineStr">
        <is>
          <t>7683862790469111054</t>
        </is>
      </c>
      <c r="E216"/>
      <c r="F216" t="inlineStr">
        <is>
          <t>manual_url</t>
        </is>
      </c>
      <c r="G216">
        <v>1</v>
      </c>
      <c r="H216" s="3">
        <v>46303.55614583333</v>
      </c>
      <c r="I216"/>
      <c r="J216" t="inlineStr">
        <is>
          <t>active</t>
        </is>
      </c>
      <c r="K216" t="inlineStr">
        <is>
          <t>dramadetour0</t>
        </is>
      </c>
      <c r="L216" t="inlineStr">
        <is>
          <t xml:space="preserve">#TheAbandonedWifeIsAnAiTycoon watch now link in bio </t>
        </is>
      </c>
      <c r="M216" t="inlineStr">
        <is>
          <t>SD-000072</t>
        </is>
      </c>
      <c r="N216" t="inlineStr">
        <is>
          <t>7683862790469111054</t>
        </is>
      </c>
      <c r="O216" t="inlineStr">
        <is>
          <t>dramadetour0</t>
        </is>
      </c>
      <c r="P216" t="inlineStr">
        <is>
          <t>https://www.tiktok.com/@dramadetour0</t>
        </is>
      </c>
      <c r="Q216" t="inlineStr">
        <is>
          <t>SD-000072</t>
        </is>
      </c>
      <c r="R216" t="inlineStr">
        <is>
          <t>The Abandoned Wife Is An AI Tycoon</t>
        </is>
      </c>
      <c r="S216" t="inlineStr">
        <is>
          <t>扮猪吃虎,复仇,逆袭</t>
        </is>
      </c>
      <c r="T216" s="2" t="str">
        <f>=HYPERLINK("https://www.tiktok.com/@dramadetour0/video/7683862790469111054", "https://www.tiktok.com/@dramadetour0/video/7683862790469111054")</f>
        <v>https://www.tiktok.com/@dramadetour0/video/7683862790469111054</v>
      </c>
      <c r="U216" t="inlineStr">
        <is>
          <t>已回填</t>
        </is>
      </c>
      <c r="V216" t="inlineStr">
        <is>
          <t>727</t>
        </is>
      </c>
      <c r="W216" t="inlineStr">
        <is>
          <t>15</t>
        </is>
      </c>
      <c r="X216" t="inlineStr">
        <is>
          <t>2</t>
        </is>
      </c>
      <c r="Y216" t="inlineStr">
        <is>
          <t>0</t>
        </is>
      </c>
      <c r="Z216" t="inlineStr">
        <is>
          <t>0</t>
        </is>
      </c>
      <c r="AA216" t="inlineStr">
        <is>
          <t>2026-10-08</t>
        </is>
      </c>
      <c r="AB216"/>
      <c r="AC216" t="inlineStr">
        <is>
          <t>已核验视频补登记；视频编号：7683862790469111054。</t>
        </is>
      </c>
      <c r="AD216"/>
      <c r="AE216"/>
      <c r="AF216"/>
      <c r="AG216" s="3"/>
      <c r="AH216"/>
      <c r="AI216"/>
      <c r="AJ216"/>
      <c r="AK216"/>
      <c r="AL216" s="3"/>
      <c r="AM216" t="inlineStr">
        <is>
          <t>2026-09-10 19:17</t>
        </is>
      </c>
      <c r="AN216" t="inlineStr">
        <is>
          <t>彭满</t>
        </is>
      </c>
      <c r="AO216" t="inlineStr">
        <is>
          <t>2026-09-10</t>
        </is>
      </c>
      <c r="AP216" t="inlineStr">
        <is>
          <t>2026-09-10|dramadetour0|SD-000072</t>
        </is>
      </c>
      <c r="AQ216" t="inlineStr">
        <is>
          <t>0</t>
        </is>
      </c>
      <c r="AR216" t="inlineStr">
        <is>
          <t>dramadetour0｜The Abandoned Wife Is An AI Tycoon｜3条｜已回填</t>
        </is>
      </c>
    </row>
    <row r="217" ht="25.5" customHeight="1">
      <c r="A217" t="inlineStr">
        <is>
          <t>SR-000220</t>
        </is>
      </c>
      <c r="B217" s="3">
        <v>46275.8125</v>
      </c>
      <c r="C217"/>
      <c r="D217" t="inlineStr">
        <is>
          <t>7683064109591579934</t>
        </is>
      </c>
      <c r="E217"/>
      <c r="F217" t="inlineStr">
        <is>
          <t>manual_url</t>
        </is>
      </c>
      <c r="G217">
        <v>1</v>
      </c>
      <c r="H217" s="3">
        <v>46303.55636574074</v>
      </c>
      <c r="I217"/>
      <c r="J217" t="inlineStr">
        <is>
          <t>active</t>
        </is>
      </c>
      <c r="K217" t="inlineStr">
        <is>
          <t>shirley5278789</t>
        </is>
      </c>
      <c r="L217" t="inlineStr">
        <is>
          <t>Su hermano despertó un poder legendario… pero él no produjo ni una chispa. Ahora deberá entrar a un baño de dragón que puede despertarlo o matarlo. 🐉🔥 🌟 Continúa la historia aquí 👉 Encuentra la serie completa en “ReelShort” 🔍 Busca “4154939” ✨ #Drama #Miniserie #Fantasía #Dragones #ReelShort</t>
        </is>
      </c>
      <c r="M217" t="inlineStr">
        <is>
          <t>SD-000065</t>
        </is>
      </c>
      <c r="N217" t="inlineStr">
        <is>
          <t>7683064109591579934</t>
        </is>
      </c>
      <c r="O217" t="inlineStr">
        <is>
          <t>shirley5278789</t>
        </is>
      </c>
      <c r="P217" t="inlineStr">
        <is>
          <t>https://www.tiktok.com/@shirley5278789</t>
        </is>
      </c>
      <c r="Q217" t="inlineStr">
        <is>
          <t>SD-000065</t>
        </is>
      </c>
      <c r="R217" t="inlineStr">
        <is>
          <t>Peón abandonado, rey dragón inigualable</t>
        </is>
      </c>
      <c r="S217" t="inlineStr">
        <is>
          <t>复仇,逆袭,男性</t>
        </is>
      </c>
      <c r="T217" s="2" t="str">
        <f>=HYPERLINK("https://www.tiktok.com/@shirley5278789/video/7683064109591579934", "https://www.tiktok.com/@shirley5278789/video/7683064109591579934")</f>
        <v>https://www.tiktok.com/@shirley5278789/video/7683064109591579934</v>
      </c>
      <c r="U217" t="inlineStr">
        <is>
          <t>已回填</t>
        </is>
      </c>
      <c r="V217" t="inlineStr">
        <is>
          <t>16300</t>
        </is>
      </c>
      <c r="W217" t="inlineStr">
        <is>
          <t>83</t>
        </is>
      </c>
      <c r="X217" t="inlineStr">
        <is>
          <t>18</t>
        </is>
      </c>
      <c r="Y217" t="inlineStr">
        <is>
          <t>6</t>
        </is>
      </c>
      <c r="Z217" t="inlineStr">
        <is>
          <t>2</t>
        </is>
      </c>
      <c r="AA217" t="inlineStr">
        <is>
          <t>2026-10-08</t>
        </is>
      </c>
      <c r="AB217"/>
      <c r="AC217"/>
      <c r="AD217"/>
      <c r="AE217"/>
      <c r="AF217"/>
      <c r="AG217" s="3"/>
      <c r="AH217"/>
      <c r="AI217"/>
      <c r="AJ217"/>
      <c r="AK217"/>
      <c r="AL217" s="3"/>
      <c r="AM217" t="inlineStr">
        <is>
          <t>2026-09-10 19:30</t>
        </is>
      </c>
      <c r="AN217" t="inlineStr">
        <is>
          <t>高璇</t>
        </is>
      </c>
      <c r="AO217" t="inlineStr">
        <is>
          <t>2026-09-10</t>
        </is>
      </c>
      <c r="AP217" t="inlineStr">
        <is>
          <t>2026-09-10|shirley5278789|SD-000065</t>
        </is>
      </c>
      <c r="AQ217" t="inlineStr">
        <is>
          <t>1</t>
        </is>
      </c>
      <c r="AR217" t="inlineStr">
        <is>
          <t>shirley5278789｜Peón abandonado, rey dragón inigualable｜1条｜已回填</t>
        </is>
      </c>
    </row>
    <row r="218" ht="25.5" customHeight="1">
      <c r="A218" t="inlineStr">
        <is>
          <t>SR-000221</t>
        </is>
      </c>
      <c r="B218" s="3">
        <v>46275.81821759259</v>
      </c>
      <c r="C218"/>
      <c r="D218" t="inlineStr">
        <is>
          <t>7683868350765698318</t>
        </is>
      </c>
      <c r="E218"/>
      <c r="F218" t="inlineStr">
        <is>
          <t>manual_url</t>
        </is>
      </c>
      <c r="G218">
        <v>1</v>
      </c>
      <c r="H218" s="3">
        <v>46303.5565625</v>
      </c>
      <c r="I218"/>
      <c r="J218" t="inlineStr">
        <is>
          <t>active</t>
        </is>
      </c>
      <c r="K218" t="inlineStr">
        <is>
          <t>dramadetour0</t>
        </is>
      </c>
      <c r="L218" t="inlineStr">
        <is>
          <t>#TheAbandonedWifeIsAnAiTycoon  Look up 258HFQ to watch full episode in MoboReels app!  #aidrama #tycoon #shortdtama #ai</t>
        </is>
      </c>
      <c r="M218" t="inlineStr">
        <is>
          <t>SD-000072</t>
        </is>
      </c>
      <c r="N218" t="inlineStr">
        <is>
          <t>7683868350765698318</t>
        </is>
      </c>
      <c r="O218" t="inlineStr">
        <is>
          <t>dramadetour0</t>
        </is>
      </c>
      <c r="P218" t="inlineStr">
        <is>
          <t>https://www.tiktok.com/@dramadetour0</t>
        </is>
      </c>
      <c r="Q218" t="inlineStr">
        <is>
          <t>SD-000072</t>
        </is>
      </c>
      <c r="R218" t="inlineStr">
        <is>
          <t>The Abandoned Wife Is An AI Tycoon</t>
        </is>
      </c>
      <c r="S218" t="inlineStr">
        <is>
          <t>扮猪吃虎,复仇,逆袭</t>
        </is>
      </c>
      <c r="T218" s="2" t="str">
        <f>=HYPERLINK("https://www.tiktok.com/@dramadetour0/video/7683868350765698318", "https://www.tiktok.com/@dramadetour0/video/7683868350765698318")</f>
        <v>https://www.tiktok.com/@dramadetour0/video/7683868350765698318</v>
      </c>
      <c r="U218" t="inlineStr">
        <is>
          <t>已回填</t>
        </is>
      </c>
      <c r="V218" t="inlineStr">
        <is>
          <t>26200</t>
        </is>
      </c>
      <c r="W218" t="inlineStr">
        <is>
          <t>34</t>
        </is>
      </c>
      <c r="X218" t="inlineStr">
        <is>
          <t>4</t>
        </is>
      </c>
      <c r="Y218" t="inlineStr">
        <is>
          <t>3</t>
        </is>
      </c>
      <c r="Z218" t="inlineStr">
        <is>
          <t>0</t>
        </is>
      </c>
      <c r="AA218" t="inlineStr">
        <is>
          <t>2026-10-08</t>
        </is>
      </c>
      <c r="AB218"/>
      <c r="AC218" t="inlineStr">
        <is>
          <t>已核验视频补登记；视频编号：7683868350765698318。</t>
        </is>
      </c>
      <c r="AD218"/>
      <c r="AE218"/>
      <c r="AF218"/>
      <c r="AG218" s="3"/>
      <c r="AH218"/>
      <c r="AI218"/>
      <c r="AJ218"/>
      <c r="AK218"/>
      <c r="AL218" s="3"/>
      <c r="AM218" t="inlineStr">
        <is>
          <t>2026-09-10 19:38</t>
        </is>
      </c>
      <c r="AN218" t="inlineStr">
        <is>
          <t>彭满</t>
        </is>
      </c>
      <c r="AO218" t="inlineStr">
        <is>
          <t>2026-09-10</t>
        </is>
      </c>
      <c r="AP218" t="inlineStr">
        <is>
          <t>2026-09-10|dramadetour0|SD-000072</t>
        </is>
      </c>
      <c r="AQ218" t="inlineStr">
        <is>
          <t>0</t>
        </is>
      </c>
      <c r="AR218" t="inlineStr">
        <is>
          <t>dramadetour0｜The Abandoned Wife Is An AI Tycoon｜3条｜已回填</t>
        </is>
      </c>
    </row>
    <row r="219" ht="25.5" customHeight="1">
      <c r="A219" t="inlineStr">
        <is>
          <t>SR-000222</t>
        </is>
      </c>
      <c r="B219" s="3">
        <v>46275.875</v>
      </c>
      <c r="C219"/>
      <c r="D219" t="inlineStr">
        <is>
          <t>7683821650399317278</t>
        </is>
      </c>
      <c r="E219"/>
      <c r="F219" t="inlineStr">
        <is>
          <t>manual_url</t>
        </is>
      </c>
      <c r="G219">
        <v>1</v>
      </c>
      <c r="H219" s="3">
        <v>46303.556759259256</v>
      </c>
      <c r="I219"/>
      <c r="J219" t="inlineStr">
        <is>
          <t>active</t>
        </is>
      </c>
      <c r="K219" t="inlineStr">
        <is>
          <t>jolienqaq</t>
        </is>
      </c>
      <c r="L219" t="inlineStr">
        <is>
          <t xml:space="preserve">Watch ai short bl drama full series link in my bio ❤️  ✨My Racing Nemesis Kissed Me ✨ Search 4521741 in Reelshort  #bl #bldramas #shortdrama #fyppppppppppppppppppppppp </t>
        </is>
      </c>
      <c r="M219" t="inlineStr">
        <is>
          <t>SD-000070</t>
        </is>
      </c>
      <c r="N219" t="inlineStr">
        <is>
          <t>7683821650399317278</t>
        </is>
      </c>
      <c r="O219" t="inlineStr">
        <is>
          <t>jolienqaq</t>
        </is>
      </c>
      <c r="P219" t="inlineStr">
        <is>
          <t>https://www.tiktok.com/@jolienqaq</t>
        </is>
      </c>
      <c r="Q219" t="inlineStr">
        <is>
          <t>SD-000070</t>
        </is>
      </c>
      <c r="R219" t="inlineStr">
        <is>
          <t>
My Racing Nemesis Kissed Me</t>
        </is>
      </c>
      <c r="S219" t="inlineStr">
        <is>
          <t>lgbtq,爱情</t>
        </is>
      </c>
      <c r="T219" s="2" t="str">
        <f>=HYPERLINK("https://www.tiktok.com/@jolienqaq/video/7683821650399317278", "https://www.tiktok.com/@jolienqaq/video/7683821650399317278")</f>
        <v>https://www.tiktok.com/@jolienqaq/video/7683821650399317278</v>
      </c>
      <c r="U219" t="inlineStr">
        <is>
          <t>已回填</t>
        </is>
      </c>
      <c r="V219" t="inlineStr">
        <is>
          <t>94700</t>
        </is>
      </c>
      <c r="W219" t="inlineStr">
        <is>
          <t>513</t>
        </is>
      </c>
      <c r="X219" t="inlineStr">
        <is>
          <t>242</t>
        </is>
      </c>
      <c r="Y219" t="inlineStr">
        <is>
          <t>45</t>
        </is>
      </c>
      <c r="Z219" t="inlineStr">
        <is>
          <t>10</t>
        </is>
      </c>
      <c r="AA219" t="inlineStr">
        <is>
          <t>2026-10-08</t>
        </is>
      </c>
      <c r="AB219"/>
      <c r="AC219" t="inlineStr">
        <is>
          <t>用户自报已发布；本次3条中的第1条（非集数）；视频链接与Post ID已核验；原自报日期2026-09-10，现以平台实际发布时间记录（北京时间显示）。</t>
        </is>
      </c>
      <c r="AD219"/>
      <c r="AE219"/>
      <c r="AF219"/>
      <c r="AG219" s="3"/>
      <c r="AH219"/>
      <c r="AI219"/>
      <c r="AJ219"/>
      <c r="AK219"/>
      <c r="AL219" s="3"/>
      <c r="AM219" t="inlineStr">
        <is>
          <t>2026-09-10 21:00</t>
        </is>
      </c>
      <c r="AN219" t="inlineStr">
        <is>
          <t>彭满</t>
        </is>
      </c>
      <c r="AO219" t="inlineStr">
        <is>
          <t>2026-09-10</t>
        </is>
      </c>
      <c r="AP219" t="inlineStr">
        <is>
          <t>2026-09-10|jolienqaq|SD-000070</t>
        </is>
      </c>
      <c r="AQ219" t="inlineStr">
        <is>
          <t>1</t>
        </is>
      </c>
      <c r="AR219" t="inlineStr">
        <is>
          <t>jolienqaq｜
My Racing Nemesis Kissed Me｜1条｜已回填</t>
        </is>
      </c>
    </row>
    <row r="220" ht="25.5" customHeight="1">
      <c r="A220" t="inlineStr">
        <is>
          <t>SR-000223</t>
        </is>
      </c>
      <c r="B220" s="3">
        <v>46275.87986111111</v>
      </c>
      <c r="C220"/>
      <c r="D220" t="inlineStr">
        <is>
          <t>7683845073112534285</t>
        </is>
      </c>
      <c r="E220"/>
      <c r="F220" t="inlineStr">
        <is>
          <t>manual_url</t>
        </is>
      </c>
      <c r="G220">
        <v>1</v>
      </c>
      <c r="H220" s="3">
        <v>46303.55694444444</v>
      </c>
      <c r="I220"/>
      <c r="J220" t="inlineStr">
        <is>
          <t>active</t>
        </is>
      </c>
      <c r="K220" t="inlineStr">
        <is>
          <t>dramaexpedition</t>
        </is>
      </c>
      <c r="L220" t="inlineStr">
        <is>
          <t xml:space="preserve">Watch SSS-Rank:The Slum-Born Thunder God link in bio 🌟 Continue the story here 👉🏻 📲 Find the full series on the "dramabox"app 🔍 Look up "uvq73", to enjoy every episode✨! #shortdrama #aidrama #dramatiktok #dramabox </t>
        </is>
      </c>
      <c r="M220" t="inlineStr">
        <is>
          <t>SD-000071</t>
        </is>
      </c>
      <c r="N220" t="inlineStr">
        <is>
          <t>7683845073112534285</t>
        </is>
      </c>
      <c r="O220" t="inlineStr">
        <is>
          <t>dramaexpedition</t>
        </is>
      </c>
      <c r="P220" t="inlineStr">
        <is>
          <t>https://www.tiktok.com/@dramaexpedition</t>
        </is>
      </c>
      <c r="Q220" t="inlineStr">
        <is>
          <t>SD-000071</t>
        </is>
      </c>
      <c r="R220" t="inlineStr">
        <is>
          <t>SSS-Rank:The Slum-Born Thunder God</t>
        </is>
      </c>
      <c r="S220" t="inlineStr">
        <is>
          <t>扮猪吃虎,逆袭,校园,身份揭露,男性</t>
        </is>
      </c>
      <c r="T220" s="2" t="str">
        <f>=HYPERLINK("https://www.tiktok.com/@dramaexpedition/video/7683845073112534285", "https://www.tiktok.com/@dramaexpedition/video/7683845073112534285")</f>
        <v>https://www.tiktok.com/@dramaexpedition/video/7683845073112534285</v>
      </c>
      <c r="U220" t="inlineStr">
        <is>
          <t>已回填</t>
        </is>
      </c>
      <c r="V220" t="inlineStr">
        <is>
          <t>769</t>
        </is>
      </c>
      <c r="W220" t="inlineStr">
        <is>
          <t>15</t>
        </is>
      </c>
      <c r="X220" t="inlineStr">
        <is>
          <t>2</t>
        </is>
      </c>
      <c r="Y220" t="inlineStr">
        <is>
          <t>0</t>
        </is>
      </c>
      <c r="Z220" t="inlineStr">
        <is>
          <t>0</t>
        </is>
      </c>
      <c r="AA220" t="inlineStr">
        <is>
          <t>2026-10-08</t>
        </is>
      </c>
      <c r="AB220"/>
      <c r="AC220" t="inlineStr">
        <is>
          <t>用户自报已发布；本次3条中的第1条（非集数）；视频链接与Post ID已核验；原自报日期2026-09-10，现以平台实际发布时间记录（北京时间显示）。</t>
        </is>
      </c>
      <c r="AD220"/>
      <c r="AE220"/>
      <c r="AF220"/>
      <c r="AG220" s="3"/>
      <c r="AH220"/>
      <c r="AI220"/>
      <c r="AJ220"/>
      <c r="AK220"/>
      <c r="AL220" s="3"/>
      <c r="AM220" t="inlineStr">
        <is>
          <t>2026-09-10 21:07</t>
        </is>
      </c>
      <c r="AN220" t="inlineStr">
        <is>
          <t>彭满</t>
        </is>
      </c>
      <c r="AO220" t="inlineStr">
        <is>
          <t>2026-09-10</t>
        </is>
      </c>
      <c r="AP220" t="inlineStr">
        <is>
          <t>2026-09-10|dramaexpedition|SD-000071</t>
        </is>
      </c>
      <c r="AQ220" t="inlineStr">
        <is>
          <t>1</t>
        </is>
      </c>
      <c r="AR220" t="inlineStr">
        <is>
          <t>dramaexpedition｜SSS-Rank:The Slum-Born Thunder God｜1条｜已回填</t>
        </is>
      </c>
    </row>
    <row r="221" ht="25.5" customHeight="1">
      <c r="A221" t="inlineStr">
        <is>
          <t>SR-000224</t>
        </is>
      </c>
      <c r="B221" s="3">
        <v>46276</v>
      </c>
      <c r="C221"/>
      <c r="D221" t="inlineStr">
        <is>
          <t>7683073136006384909</t>
        </is>
      </c>
      <c r="E221"/>
      <c r="F221" t="inlineStr">
        <is>
          <t>manual_url</t>
        </is>
      </c>
      <c r="G221">
        <v>1</v>
      </c>
      <c r="H221" s="3">
        <v>46303.55715277778</v>
      </c>
      <c r="I221"/>
      <c r="J221" t="inlineStr">
        <is>
          <t>active</t>
        </is>
      </c>
      <c r="K221" t="inlineStr">
        <is>
          <t>dramaclips0364</t>
        </is>
      </c>
      <c r="L221" t="inlineStr">
        <is>
          <t>She calls 911 after getting trapped in her own bed—then the rescue captain turns out to be the ex she left three years ago. 😳🔥 🌟 Continue the story here 👉 Find the full series on “ReelShort” 🔍 Look up “4122764” ✨ #Drama #ShortDrama #Romance #SecondChance #ReelShort</t>
        </is>
      </c>
      <c r="M221" t="inlineStr">
        <is>
          <t>SD-000058</t>
        </is>
      </c>
      <c r="N221" t="inlineStr">
        <is>
          <t>7683073136006384909</t>
        </is>
      </c>
      <c r="O221" t="inlineStr">
        <is>
          <t>dramaclips0364</t>
        </is>
      </c>
      <c r="P221" t="inlineStr">
        <is>
          <t>https://www.tiktok.com/@dramaclips0364</t>
        </is>
      </c>
      <c r="Q221" t="inlineStr">
        <is>
          <t>SD-000058</t>
        </is>
      </c>
      <c r="R221" t="inlineStr">
        <is>
          <t>My Hot Firefighter Ex</t>
        </is>
      </c>
      <c r="S221" t="inlineStr">
        <is>
          <t>爱情,甜宠</t>
        </is>
      </c>
      <c r="T221" s="2" t="str">
        <f>=HYPERLINK("https://www.tiktok.com/@dramaclips0364/video/7683073136006384909", "https://www.tiktok.com/@dramaclips0364/video/7683073136006384909")</f>
        <v>https://www.tiktok.com/@dramaclips0364/video/7683073136006384909</v>
      </c>
      <c r="U221" t="inlineStr">
        <is>
          <t>已回填</t>
        </is>
      </c>
      <c r="V221" t="inlineStr">
        <is>
          <t>3326</t>
        </is>
      </c>
      <c r="W221" t="inlineStr">
        <is>
          <t>29</t>
        </is>
      </c>
      <c r="X221" t="inlineStr">
        <is>
          <t>9</t>
        </is>
      </c>
      <c r="Y221" t="inlineStr">
        <is>
          <t>1</t>
        </is>
      </c>
      <c r="Z221" t="inlineStr">
        <is>
          <t>0</t>
        </is>
      </c>
      <c r="AA221" t="inlineStr">
        <is>
          <t>2026-10-08</t>
        </is>
      </c>
      <c r="AB221"/>
      <c r="AC221"/>
      <c r="AD221"/>
      <c r="AE221"/>
      <c r="AF221"/>
      <c r="AG221" s="3"/>
      <c r="AH221"/>
      <c r="AI221"/>
      <c r="AJ221"/>
      <c r="AK221"/>
      <c r="AL221" s="3"/>
      <c r="AM221" t="inlineStr">
        <is>
          <t>2026-09-11 23:00</t>
        </is>
      </c>
      <c r="AN221" t="inlineStr">
        <is>
          <t>高璇</t>
        </is>
      </c>
      <c r="AO221" t="inlineStr">
        <is>
          <t>2026-09-11</t>
        </is>
      </c>
      <c r="AP221" t="inlineStr">
        <is>
          <t>2026-09-11|dramaclips0364|SD-000058</t>
        </is>
      </c>
      <c r="AQ221" t="inlineStr">
        <is>
          <t>1</t>
        </is>
      </c>
      <c r="AR221" t="inlineStr">
        <is>
          <t>dramaclips0364｜My Hot Firefighter Ex｜3条｜已回填</t>
        </is>
      </c>
    </row>
    <row r="222" ht="25.5" customHeight="1">
      <c r="A222" t="inlineStr">
        <is>
          <t>SR-000225</t>
        </is>
      </c>
      <c r="B222" s="3">
        <v>46276</v>
      </c>
      <c r="C222"/>
      <c r="D222" t="inlineStr">
        <is>
          <t>7683073149780446477</t>
        </is>
      </c>
      <c r="E222"/>
      <c r="F222" t="inlineStr">
        <is>
          <t>manual_url</t>
        </is>
      </c>
      <c r="G222">
        <v>1</v>
      </c>
      <c r="H222" s="3">
        <v>46303.55736111111</v>
      </c>
      <c r="I222"/>
      <c r="J222" t="inlineStr">
        <is>
          <t>active</t>
        </is>
      </c>
      <c r="K222" t="inlineStr">
        <is>
          <t>dramaclips0364</t>
        </is>
      </c>
      <c r="L222" t="inlineStr">
        <is>
          <t>Her firefighter ex orders the entire rescue crew out—and suddenly they are alone with years of unfinished tension between them. 👀🔥 🌟 Continue the story here 👉 Find the full series on “ReelShort” 🔍 Look up “4122764” ✨ #Drama #ShortDrama #RomanceDrama #Firefighter #ReelShort</t>
        </is>
      </c>
      <c r="M222" t="inlineStr">
        <is>
          <t>SD-000058</t>
        </is>
      </c>
      <c r="N222" t="inlineStr">
        <is>
          <t>7683073149780446477</t>
        </is>
      </c>
      <c r="O222" t="inlineStr">
        <is>
          <t>dramaclips0364</t>
        </is>
      </c>
      <c r="P222" t="inlineStr">
        <is>
          <t>https://www.tiktok.com/@dramaclips0364</t>
        </is>
      </c>
      <c r="Q222" t="inlineStr">
        <is>
          <t>SD-000058</t>
        </is>
      </c>
      <c r="R222" t="inlineStr">
        <is>
          <t>My Hot Firefighter Ex</t>
        </is>
      </c>
      <c r="S222" t="inlineStr">
        <is>
          <t>爱情,甜宠</t>
        </is>
      </c>
      <c r="T222" s="2" t="str">
        <f>=HYPERLINK("https://www.tiktok.com/@dramaclips0364/video/7683073149780446477", "https://www.tiktok.com/@dramaclips0364/video/7683073149780446477")</f>
        <v>https://www.tiktok.com/@dramaclips0364/video/7683073149780446477</v>
      </c>
      <c r="U222" t="inlineStr">
        <is>
          <t>已回填</t>
        </is>
      </c>
      <c r="V222" t="inlineStr">
        <is>
          <t>1924</t>
        </is>
      </c>
      <c r="W222" t="inlineStr">
        <is>
          <t>20</t>
        </is>
      </c>
      <c r="X222" t="inlineStr">
        <is>
          <t>3</t>
        </is>
      </c>
      <c r="Y222" t="inlineStr">
        <is>
          <t>0</t>
        </is>
      </c>
      <c r="Z222" t="inlineStr">
        <is>
          <t>0</t>
        </is>
      </c>
      <c r="AA222" t="inlineStr">
        <is>
          <t>2026-10-08</t>
        </is>
      </c>
      <c r="AB222"/>
      <c r="AC222"/>
      <c r="AD222"/>
      <c r="AE222"/>
      <c r="AF222"/>
      <c r="AG222" s="3"/>
      <c r="AH222"/>
      <c r="AI222"/>
      <c r="AJ222"/>
      <c r="AK222"/>
      <c r="AL222" s="3"/>
      <c r="AM222" t="inlineStr">
        <is>
          <t>2026-09-12 03:30</t>
        </is>
      </c>
      <c r="AN222" t="inlineStr">
        <is>
          <t>高璇</t>
        </is>
      </c>
      <c r="AO222" t="inlineStr">
        <is>
          <t>2026-09-12</t>
        </is>
      </c>
      <c r="AP222" t="inlineStr">
        <is>
          <t>2026-09-11|dramaclips0364|SD-000058</t>
        </is>
      </c>
      <c r="AQ222" t="inlineStr">
        <is>
          <t>0</t>
        </is>
      </c>
      <c r="AR222" t="inlineStr">
        <is>
          <t>dramaclips0364｜My Hot Firefighter Ex｜3条｜已回填</t>
        </is>
      </c>
    </row>
    <row r="223" ht="25.5" customHeight="1">
      <c r="A223" t="inlineStr">
        <is>
          <t>SR-000226</t>
        </is>
      </c>
      <c r="B223" s="3">
        <v>46276</v>
      </c>
      <c r="C223"/>
      <c r="D223" t="inlineStr">
        <is>
          <t>7683073823687576846</t>
        </is>
      </c>
      <c r="E223"/>
      <c r="F223" t="inlineStr">
        <is>
          <t>manual_url</t>
        </is>
      </c>
      <c r="G223">
        <v>1</v>
      </c>
      <c r="H223" s="3">
        <v>46303.55755787037</v>
      </c>
      <c r="I223"/>
      <c r="J223" t="inlineStr">
        <is>
          <t>active</t>
        </is>
      </c>
      <c r="K223" t="inlineStr">
        <is>
          <t>dramaclips0364</t>
        </is>
      </c>
      <c r="L223" t="inlineStr">
        <is>
          <t>He thinks another man left her trapped and demands the truth. Her answer changes everything: there was never anyone else. 💔😱 🌟 Continue the story here 👉 Find the full series on “ReelShort” 🔍 Look up “4122764” ✨ #Drama #ShortDrama #LoveStory #PlotTwist #ReelShort</t>
        </is>
      </c>
      <c r="M223" t="inlineStr">
        <is>
          <t>SD-000058</t>
        </is>
      </c>
      <c r="N223" t="inlineStr">
        <is>
          <t>7683073823687576846</t>
        </is>
      </c>
      <c r="O223" t="inlineStr">
        <is>
          <t>dramaclips0364</t>
        </is>
      </c>
      <c r="P223" t="inlineStr">
        <is>
          <t>https://www.tiktok.com/@dramaclips0364</t>
        </is>
      </c>
      <c r="Q223" t="inlineStr">
        <is>
          <t>SD-000058</t>
        </is>
      </c>
      <c r="R223" t="inlineStr">
        <is>
          <t>My Hot Firefighter Ex</t>
        </is>
      </c>
      <c r="S223" t="inlineStr">
        <is>
          <t>爱情,甜宠</t>
        </is>
      </c>
      <c r="T223" s="2" t="str">
        <f>=HYPERLINK("https://www.tiktok.com/@dramaclips0364/video/7683073823687576846", "https://www.tiktok.com/@dramaclips0364/video/7683073823687576846")</f>
        <v>https://www.tiktok.com/@dramaclips0364/video/7683073823687576846</v>
      </c>
      <c r="U223" t="inlineStr">
        <is>
          <t>已回填</t>
        </is>
      </c>
      <c r="V223" t="inlineStr">
        <is>
          <t>3904</t>
        </is>
      </c>
      <c r="W223" t="inlineStr">
        <is>
          <t>26</t>
        </is>
      </c>
      <c r="X223" t="inlineStr">
        <is>
          <t>10</t>
        </is>
      </c>
      <c r="Y223" t="inlineStr">
        <is>
          <t>0</t>
        </is>
      </c>
      <c r="Z223" t="inlineStr">
        <is>
          <t>0</t>
        </is>
      </c>
      <c r="AA223" t="inlineStr">
        <is>
          <t>2026-10-08</t>
        </is>
      </c>
      <c r="AB223"/>
      <c r="AC223"/>
      <c r="AD223"/>
      <c r="AE223"/>
      <c r="AF223"/>
      <c r="AG223" s="3"/>
      <c r="AH223"/>
      <c r="AI223"/>
      <c r="AJ223"/>
      <c r="AK223"/>
      <c r="AL223" s="3"/>
      <c r="AM223" t="inlineStr">
        <is>
          <t>2026-09-12 10:30</t>
        </is>
      </c>
      <c r="AN223" t="inlineStr">
        <is>
          <t>高璇</t>
        </is>
      </c>
      <c r="AO223" t="inlineStr">
        <is>
          <t>2026-09-12</t>
        </is>
      </c>
      <c r="AP223" t="inlineStr">
        <is>
          <t>2026-09-11|dramaclips0364|SD-000058</t>
        </is>
      </c>
      <c r="AQ223" t="inlineStr">
        <is>
          <t>0</t>
        </is>
      </c>
      <c r="AR223" t="inlineStr">
        <is>
          <t>dramaclips0364｜My Hot Firefighter Ex｜3条｜已回填</t>
        </is>
      </c>
    </row>
    <row r="224" ht="25.5" customHeight="1">
      <c r="A224" t="inlineStr">
        <is>
          <t>SR-000227</t>
        </is>
      </c>
      <c r="B224" s="3">
        <v>46276.020833333336</v>
      </c>
      <c r="C224"/>
      <c r="D224" t="inlineStr">
        <is>
          <t>7683064208803532062</t>
        </is>
      </c>
      <c r="E224"/>
      <c r="F224" t="inlineStr">
        <is>
          <t>manual_url</t>
        </is>
      </c>
      <c r="G224">
        <v>1</v>
      </c>
      <c r="H224" s="3">
        <v>46303.55777777778</v>
      </c>
      <c r="I224"/>
      <c r="J224" t="inlineStr">
        <is>
          <t>active</t>
        </is>
      </c>
      <c r="K224" t="inlineStr">
        <is>
          <t>shirley5278789</t>
        </is>
      </c>
      <c r="L224" t="inlineStr">
        <is>
          <t>Todos lo llamaron inútil, sin saber que sobrevivió diez años en el Valle del Dragón y despertó un poder capaz de superar a su propio maestro. ⚡🐲 🌟 Continúa la historia aquí 👉 Encuentra la serie completa en “ReelShort” 🔍 Busca “4154939” ✨ #Drama #SerieCorta #FantasíaÉpica #PoderOculto #ReelShort</t>
        </is>
      </c>
      <c r="M224" t="inlineStr">
        <is>
          <t>SD-000065</t>
        </is>
      </c>
      <c r="N224" t="inlineStr">
        <is>
          <t>7683064208803532062</t>
        </is>
      </c>
      <c r="O224" t="inlineStr">
        <is>
          <t>shirley5278789</t>
        </is>
      </c>
      <c r="P224" t="inlineStr">
        <is>
          <t>https://www.tiktok.com/@shirley5278789</t>
        </is>
      </c>
      <c r="Q224" t="inlineStr">
        <is>
          <t>SD-000065</t>
        </is>
      </c>
      <c r="R224" t="inlineStr">
        <is>
          <t>Peón abandonado, rey dragón inigualable</t>
        </is>
      </c>
      <c r="S224" t="inlineStr">
        <is>
          <t>复仇,逆袭,男性</t>
        </is>
      </c>
      <c r="T224" s="2" t="str">
        <f>=HYPERLINK("https://www.tiktok.com/@shirley5278789/video/7683064208803532062", "https://www.tiktok.com/@shirley5278789/video/7683064208803532062")</f>
        <v>https://www.tiktok.com/@shirley5278789/video/7683064208803532062</v>
      </c>
      <c r="U224" t="inlineStr">
        <is>
          <t>已回填</t>
        </is>
      </c>
      <c r="V224" t="inlineStr">
        <is>
          <t>22600</t>
        </is>
      </c>
      <c r="W224" t="inlineStr">
        <is>
          <t>361</t>
        </is>
      </c>
      <c r="X224" t="inlineStr">
        <is>
          <t>44</t>
        </is>
      </c>
      <c r="Y224" t="inlineStr">
        <is>
          <t>8</t>
        </is>
      </c>
      <c r="Z224" t="inlineStr">
        <is>
          <t>3</t>
        </is>
      </c>
      <c r="AA224" t="inlineStr">
        <is>
          <t>2026-10-08</t>
        </is>
      </c>
      <c r="AB224"/>
      <c r="AC224"/>
      <c r="AD224"/>
      <c r="AE224"/>
      <c r="AF224"/>
      <c r="AG224" s="3"/>
      <c r="AH224"/>
      <c r="AI224"/>
      <c r="AJ224"/>
      <c r="AK224"/>
      <c r="AL224" s="3"/>
      <c r="AM224" t="inlineStr">
        <is>
          <t>2026-09-11 00:30</t>
        </is>
      </c>
      <c r="AN224" t="inlineStr">
        <is>
          <t>高璇</t>
        </is>
      </c>
      <c r="AO224" t="inlineStr">
        <is>
          <t>2026-09-11</t>
        </is>
      </c>
      <c r="AP224" t="inlineStr">
        <is>
          <t>2026-09-11|shirley5278789|SD-000065</t>
        </is>
      </c>
      <c r="AQ224" t="inlineStr">
        <is>
          <t>1</t>
        </is>
      </c>
      <c r="AR224" t="inlineStr">
        <is>
          <t>shirley5278789｜Peón abandonado, rey dragón inigualable｜2条｜已回填</t>
        </is>
      </c>
    </row>
    <row r="225" ht="25.5" customHeight="1">
      <c r="A225" t="inlineStr">
        <is>
          <t>SR-000228</t>
        </is>
      </c>
      <c r="B225" s="3">
        <v>46276.041666666664</v>
      </c>
      <c r="C225"/>
      <c r="D225" t="inlineStr">
        <is>
          <t>7683847126001945869</t>
        </is>
      </c>
      <c r="E225"/>
      <c r="F225" t="inlineStr">
        <is>
          <t>manual_url</t>
        </is>
      </c>
      <c r="G225">
        <v>1</v>
      </c>
      <c r="H225" s="3">
        <v>46303.55798611111</v>
      </c>
      <c r="I225"/>
      <c r="J225" t="inlineStr">
        <is>
          <t>active</t>
        </is>
      </c>
      <c r="K225" t="inlineStr">
        <is>
          <t>dramaexpedition</t>
        </is>
      </c>
      <c r="L225" t="inlineStr">
        <is>
          <t xml:space="preserve">Watch SSS-Rank:The Slum-Born Thunder God link in bio 🌟 Continue the story here 👉🏻 📲 Find the full series on the "dramabox"app 🔍 Look up "uvq73", to enjoy every episode✨! #shortdrama #aidrama #dramatiktok #dramabox </t>
        </is>
      </c>
      <c r="M225" t="inlineStr">
        <is>
          <t>SD-000071</t>
        </is>
      </c>
      <c r="N225" t="inlineStr">
        <is>
          <t>7683847126001945869</t>
        </is>
      </c>
      <c r="O225" t="inlineStr">
        <is>
          <t>dramaexpedition</t>
        </is>
      </c>
      <c r="P225" t="inlineStr">
        <is>
          <t>https://www.tiktok.com/@dramaexpedition</t>
        </is>
      </c>
      <c r="Q225" t="inlineStr">
        <is>
          <t>SD-000071</t>
        </is>
      </c>
      <c r="R225" t="inlineStr">
        <is>
          <t>SSS-Rank:The Slum-Born Thunder God</t>
        </is>
      </c>
      <c r="S225" t="inlineStr">
        <is>
          <t>扮猪吃虎,逆袭,校园,身份揭露,男性</t>
        </is>
      </c>
      <c r="T225" s="2" t="str">
        <f>=HYPERLINK("https://www.tiktok.com/@dramaexpedition/video/7683847126001945869", "https://www.tiktok.com/@dramaexpedition/video/7683847126001945869")</f>
        <v>https://www.tiktok.com/@dramaexpedition/video/7683847126001945869</v>
      </c>
      <c r="U225" t="inlineStr">
        <is>
          <t>已回填</t>
        </is>
      </c>
      <c r="V225" t="inlineStr">
        <is>
          <t>628</t>
        </is>
      </c>
      <c r="W225" t="inlineStr">
        <is>
          <t>3</t>
        </is>
      </c>
      <c r="X225" t="inlineStr">
        <is>
          <t>1</t>
        </is>
      </c>
      <c r="Y225" t="inlineStr">
        <is>
          <t>0</t>
        </is>
      </c>
      <c r="Z225" t="inlineStr">
        <is>
          <t>0</t>
        </is>
      </c>
      <c r="AA225" t="inlineStr">
        <is>
          <t>2026-10-08</t>
        </is>
      </c>
      <c r="AB225"/>
      <c r="AC225" t="inlineStr">
        <is>
          <t>用户自报已发布；本次3条中的第2条（非集数）；视频链接与Post ID已核验；原自报日期2026-09-10，现以平台实际发布时间记录（北京时间显示）。</t>
        </is>
      </c>
      <c r="AD225"/>
      <c r="AE225"/>
      <c r="AF225"/>
      <c r="AG225" s="3"/>
      <c r="AH225"/>
      <c r="AI225"/>
      <c r="AJ225"/>
      <c r="AK225"/>
      <c r="AL225" s="3"/>
      <c r="AM225" t="inlineStr">
        <is>
          <t>2026-09-11 01:00</t>
        </is>
      </c>
      <c r="AN225" t="inlineStr">
        <is>
          <t>彭满</t>
        </is>
      </c>
      <c r="AO225" t="inlineStr">
        <is>
          <t>2026-09-11</t>
        </is>
      </c>
      <c r="AP225" t="inlineStr">
        <is>
          <t>2026-09-11|dramaexpedition|SD-000071</t>
        </is>
      </c>
      <c r="AQ225" t="inlineStr">
        <is>
          <t>1</t>
        </is>
      </c>
      <c r="AR225" t="inlineStr">
        <is>
          <t>dramaexpedition｜SSS-Rank:The Slum-Born Thunder God｜2条｜已回填</t>
        </is>
      </c>
    </row>
    <row r="226" ht="25.5" customHeight="1">
      <c r="A226" t="inlineStr">
        <is>
          <t>SR-000229</t>
        </is>
      </c>
      <c r="B226" s="3">
        <v>46276.055555555555</v>
      </c>
      <c r="C226"/>
      <c r="D226" t="inlineStr">
        <is>
          <t>7683821154187922718</t>
        </is>
      </c>
      <c r="E226"/>
      <c r="F226" t="inlineStr">
        <is>
          <t>manual_url</t>
        </is>
      </c>
      <c r="G226">
        <v>1</v>
      </c>
      <c r="H226" s="3">
        <v>46303.558171296296</v>
      </c>
      <c r="I226"/>
      <c r="J226" t="inlineStr">
        <is>
          <t>active</t>
        </is>
      </c>
      <c r="K226" t="inlineStr">
        <is>
          <t>jolienqaq</t>
        </is>
      </c>
      <c r="L226" t="inlineStr">
        <is>
          <t xml:space="preserve">Watch ai short bl drama full series link in my bio ❤️  ✨My Racing Nemesis Kissed Me ✨ Search 4521741 in Reelshort  #bl #bldramas #shortdrama #fyppppppppppppppppppppppp </t>
        </is>
      </c>
      <c r="M226" t="inlineStr">
        <is>
          <t>SD-000070</t>
        </is>
      </c>
      <c r="N226" t="inlineStr">
        <is>
          <t>7683821154187922718</t>
        </is>
      </c>
      <c r="O226" t="inlineStr">
        <is>
          <t>jolienqaq</t>
        </is>
      </c>
      <c r="P226" t="inlineStr">
        <is>
          <t>https://www.tiktok.com/@jolienqaq</t>
        </is>
      </c>
      <c r="Q226" t="inlineStr">
        <is>
          <t>SD-000070</t>
        </is>
      </c>
      <c r="R226" t="inlineStr">
        <is>
          <t>
My Racing Nemesis Kissed Me</t>
        </is>
      </c>
      <c r="S226" t="inlineStr">
        <is>
          <t>lgbtq,爱情</t>
        </is>
      </c>
      <c r="T226" s="2" t="str">
        <f>=HYPERLINK("https://www.tiktok.com/@jolienqaq/video/7683821154187922718", "https://www.tiktok.com/@jolienqaq/video/7683821154187922718")</f>
        <v>https://www.tiktok.com/@jolienqaq/video/7683821154187922718</v>
      </c>
      <c r="U226" t="inlineStr">
        <is>
          <t>已回填</t>
        </is>
      </c>
      <c r="V226" t="inlineStr">
        <is>
          <t>2260</t>
        </is>
      </c>
      <c r="W226" t="inlineStr">
        <is>
          <t>41</t>
        </is>
      </c>
      <c r="X226" t="inlineStr">
        <is>
          <t>9</t>
        </is>
      </c>
      <c r="Y226" t="inlineStr">
        <is>
          <t>1</t>
        </is>
      </c>
      <c r="Z226" t="inlineStr">
        <is>
          <t>1</t>
        </is>
      </c>
      <c r="AA226" t="inlineStr">
        <is>
          <t>2026-10-08</t>
        </is>
      </c>
      <c r="AB226"/>
      <c r="AC226" t="inlineStr">
        <is>
          <t>用户自报已发布；本次3条中的第2条（非集数）；视频链接与Post ID已核验；原自报日期2026-09-10，现以平台实际发布时间记录（北京时间显示）。</t>
        </is>
      </c>
      <c r="AD226"/>
      <c r="AE226"/>
      <c r="AF226"/>
      <c r="AG226" s="3"/>
      <c r="AH226"/>
      <c r="AI226"/>
      <c r="AJ226"/>
      <c r="AK226"/>
      <c r="AL226" s="3"/>
      <c r="AM226" t="inlineStr">
        <is>
          <t>2026-09-11 01:20</t>
        </is>
      </c>
      <c r="AN226" t="inlineStr">
        <is>
          <t>彭满</t>
        </is>
      </c>
      <c r="AO226" t="inlineStr">
        <is>
          <t>2026-09-11</t>
        </is>
      </c>
      <c r="AP226" t="inlineStr">
        <is>
          <t>2026-09-11|jolienqaq|SD-000070</t>
        </is>
      </c>
      <c r="AQ226" t="inlineStr">
        <is>
          <t>1</t>
        </is>
      </c>
      <c r="AR226" t="inlineStr">
        <is>
          <t>jolienqaq｜
My Racing Nemesis Kissed Me｜2条｜已回填</t>
        </is>
      </c>
    </row>
    <row r="227" ht="25.5" customHeight="1">
      <c r="A227" t="inlineStr">
        <is>
          <t>SR-000230</t>
        </is>
      </c>
      <c r="B227" s="3">
        <v>46276.1875</v>
      </c>
      <c r="C227"/>
      <c r="D227" t="inlineStr">
        <is>
          <t>7683064894152920350</t>
        </is>
      </c>
      <c r="E227"/>
      <c r="F227" t="inlineStr">
        <is>
          <t>manual_url</t>
        </is>
      </c>
      <c r="G227">
        <v>1</v>
      </c>
      <c r="H227" s="3">
        <v>46303.55840277778</v>
      </c>
      <c r="I227"/>
      <c r="J227" t="inlineStr">
        <is>
          <t>active</t>
        </is>
      </c>
      <c r="K227" t="inlineStr">
        <is>
          <t>shirley5278789</t>
        </is>
      </c>
      <c r="L227" t="inlineStr">
        <is>
          <t>Regresó para demostrar su valor, pero su propia familia lo humilló y llamó basura a su pequeño dragón. No saben a quién están provocando. 😤🔥 🌟 Continúa la historia aquí 👉 Encuentra la serie completa en “ReelShort” 🔍 Busca “4154939” ✨ #Drama #Miniserie #Venganza #DramaFamiliar #ReelShort</t>
        </is>
      </c>
      <c r="M227" t="inlineStr">
        <is>
          <t>SD-000065</t>
        </is>
      </c>
      <c r="N227" t="inlineStr">
        <is>
          <t>7683064894152920350</t>
        </is>
      </c>
      <c r="O227" t="inlineStr">
        <is>
          <t>shirley5278789</t>
        </is>
      </c>
      <c r="P227" t="inlineStr">
        <is>
          <t>https://www.tiktok.com/@shirley5278789</t>
        </is>
      </c>
      <c r="Q227" t="inlineStr">
        <is>
          <t>SD-000065</t>
        </is>
      </c>
      <c r="R227" t="inlineStr">
        <is>
          <t>Peón abandonado, rey dragón inigualable</t>
        </is>
      </c>
      <c r="S227" t="inlineStr">
        <is>
          <t>复仇,逆袭,男性</t>
        </is>
      </c>
      <c r="T227" s="2" t="str">
        <f>=HYPERLINK("https://www.tiktok.com/@shirley5278789/video/7683064894152920350", "https://www.tiktok.com/@shirley5278789/video/7683064894152920350")</f>
        <v>https://www.tiktok.com/@shirley5278789/video/7683064894152920350</v>
      </c>
      <c r="U227" t="inlineStr">
        <is>
          <t>已回填</t>
        </is>
      </c>
      <c r="V227" t="inlineStr">
        <is>
          <t>6125</t>
        </is>
      </c>
      <c r="W227" t="inlineStr">
        <is>
          <t>42</t>
        </is>
      </c>
      <c r="X227" t="inlineStr">
        <is>
          <t>8</t>
        </is>
      </c>
      <c r="Y227" t="inlineStr">
        <is>
          <t>3</t>
        </is>
      </c>
      <c r="Z227" t="inlineStr">
        <is>
          <t>1</t>
        </is>
      </c>
      <c r="AA227" t="inlineStr">
        <is>
          <t>2026-10-08</t>
        </is>
      </c>
      <c r="AB227"/>
      <c r="AC227"/>
      <c r="AD227"/>
      <c r="AE227"/>
      <c r="AF227"/>
      <c r="AG227" s="3"/>
      <c r="AH227"/>
      <c r="AI227"/>
      <c r="AJ227"/>
      <c r="AK227"/>
      <c r="AL227" s="3"/>
      <c r="AM227" t="inlineStr">
        <is>
          <t>2026-09-11 04:30</t>
        </is>
      </c>
      <c r="AN227" t="inlineStr">
        <is>
          <t>高璇</t>
        </is>
      </c>
      <c r="AO227" t="inlineStr">
        <is>
          <t>2026-09-11</t>
        </is>
      </c>
      <c r="AP227" t="inlineStr">
        <is>
          <t>2026-09-11|shirley5278789|SD-000065</t>
        </is>
      </c>
      <c r="AQ227" t="inlineStr">
        <is>
          <t>0</t>
        </is>
      </c>
      <c r="AR227" t="inlineStr">
        <is>
          <t>shirley5278789｜Peón abandonado, rey dragón inigualable｜2条｜已回填</t>
        </is>
      </c>
    </row>
    <row r="228" ht="25.5" customHeight="1">
      <c r="A228" t="inlineStr">
        <is>
          <t>SR-000231</t>
        </is>
      </c>
      <c r="B228" s="3">
        <v>46276.333333333336</v>
      </c>
      <c r="C228"/>
      <c r="D228" t="inlineStr">
        <is>
          <t>7683825342494166303</t>
        </is>
      </c>
      <c r="E228"/>
      <c r="F228" t="inlineStr">
        <is>
          <t>manual_url</t>
        </is>
      </c>
      <c r="G228">
        <v>1</v>
      </c>
      <c r="H228" s="3">
        <v>46303.55861111111</v>
      </c>
      <c r="I228"/>
      <c r="J228" t="inlineStr">
        <is>
          <t>active</t>
        </is>
      </c>
      <c r="K228" t="inlineStr">
        <is>
          <t>jolienqaq</t>
        </is>
      </c>
      <c r="L228" t="inlineStr">
        <is>
          <t xml:space="preserve">Watch ai short bl drama full series link in my bio ❤️  ✨My Racing Nemesis Kissed Me ✨ Search 4521741 in Reelshort  #bl #bldramas #shortdrama #fyppppppppppppppppppppppp </t>
        </is>
      </c>
      <c r="M228" t="inlineStr">
        <is>
          <t>SD-000070</t>
        </is>
      </c>
      <c r="N228" t="inlineStr">
        <is>
          <t>7683825342494166303</t>
        </is>
      </c>
      <c r="O228" t="inlineStr">
        <is>
          <t>jolienqaq</t>
        </is>
      </c>
      <c r="P228" t="inlineStr">
        <is>
          <t>https://www.tiktok.com/@jolienqaq</t>
        </is>
      </c>
      <c r="Q228" t="inlineStr">
        <is>
          <t>SD-000070</t>
        </is>
      </c>
      <c r="R228" t="inlineStr">
        <is>
          <t>
My Racing Nemesis Kissed Me</t>
        </is>
      </c>
      <c r="S228" t="inlineStr">
        <is>
          <t>lgbtq,爱情</t>
        </is>
      </c>
      <c r="T228" s="2" t="str">
        <f>=HYPERLINK("https://www.tiktok.com/@jolienqaq/video/7683825342494166303", "https://www.tiktok.com/@jolienqaq/video/7683825342494166303")</f>
        <v>https://www.tiktok.com/@jolienqaq/video/7683825342494166303</v>
      </c>
      <c r="U228" t="inlineStr">
        <is>
          <t>已回填</t>
        </is>
      </c>
      <c r="V228" t="inlineStr">
        <is>
          <t>2363</t>
        </is>
      </c>
      <c r="W228" t="inlineStr">
        <is>
          <t>35</t>
        </is>
      </c>
      <c r="X228" t="inlineStr">
        <is>
          <t>10</t>
        </is>
      </c>
      <c r="Y228" t="inlineStr">
        <is>
          <t>0</t>
        </is>
      </c>
      <c r="Z228" t="inlineStr">
        <is>
          <t>1</t>
        </is>
      </c>
      <c r="AA228" t="inlineStr">
        <is>
          <t>2026-10-08</t>
        </is>
      </c>
      <c r="AB228"/>
      <c r="AC228" t="inlineStr">
        <is>
          <t>用户自报已发布；本次3条中的第3条（非集数）；视频链接与Post ID已核验；原自报日期2026-09-10，现以平台实际发布时间记录（北京时间显示）。</t>
        </is>
      </c>
      <c r="AD228"/>
      <c r="AE228"/>
      <c r="AF228"/>
      <c r="AG228" s="3"/>
      <c r="AH228"/>
      <c r="AI228"/>
      <c r="AJ228"/>
      <c r="AK228"/>
      <c r="AL228" s="3"/>
      <c r="AM228" t="inlineStr">
        <is>
          <t>2026-09-11 08:00</t>
        </is>
      </c>
      <c r="AN228" t="inlineStr">
        <is>
          <t>彭满</t>
        </is>
      </c>
      <c r="AO228" t="inlineStr">
        <is>
          <t>2026-09-11</t>
        </is>
      </c>
      <c r="AP228" t="inlineStr">
        <is>
          <t>2026-09-11|jolienqaq|SD-000070</t>
        </is>
      </c>
      <c r="AQ228" t="inlineStr">
        <is>
          <t>0</t>
        </is>
      </c>
      <c r="AR228" t="inlineStr">
        <is>
          <t>jolienqaq｜
My Racing Nemesis Kissed Me｜2条｜已回填</t>
        </is>
      </c>
    </row>
    <row r="229" ht="25.5" customHeight="1">
      <c r="A229" t="inlineStr">
        <is>
          <t>SR-000232</t>
        </is>
      </c>
      <c r="B229" s="3">
        <v>46276.34027777778</v>
      </c>
      <c r="C229"/>
      <c r="D229" t="inlineStr">
        <is>
          <t>7683857285851974926</t>
        </is>
      </c>
      <c r="E229"/>
      <c r="F229" t="inlineStr">
        <is>
          <t>manual_url</t>
        </is>
      </c>
      <c r="G229">
        <v>1</v>
      </c>
      <c r="H229" s="3">
        <v>46303.55883101852</v>
      </c>
      <c r="I229"/>
      <c r="J229" t="inlineStr">
        <is>
          <t>active</t>
        </is>
      </c>
      <c r="K229" t="inlineStr">
        <is>
          <t>dramaexpedition</t>
        </is>
      </c>
      <c r="L229" t="inlineStr">
        <is>
          <t xml:space="preserve">Watch SSS-Rank:The Slum-Born Thunder God link in bio 🌟 Continue the story here 👉🏻 📲 Find the full series on the "dramabox"app 🔍 Look up "uvq73", to enjoy every episode✨! #shortdrama #aidrama #dramatiktok #dramabox </t>
        </is>
      </c>
      <c r="M229" t="inlineStr">
        <is>
          <t>SD-000071</t>
        </is>
      </c>
      <c r="N229" t="inlineStr">
        <is>
          <t>7683857285851974926</t>
        </is>
      </c>
      <c r="O229" t="inlineStr">
        <is>
          <t>dramaexpedition</t>
        </is>
      </c>
      <c r="P229" t="inlineStr">
        <is>
          <t>https://www.tiktok.com/@dramaexpedition</t>
        </is>
      </c>
      <c r="Q229" t="inlineStr">
        <is>
          <t>SD-000071</t>
        </is>
      </c>
      <c r="R229" t="inlineStr">
        <is>
          <t>SSS-Rank:The Slum-Born Thunder God</t>
        </is>
      </c>
      <c r="S229" t="inlineStr">
        <is>
          <t>扮猪吃虎,逆袭,校园,身份揭露,男性</t>
        </is>
      </c>
      <c r="T229" s="2" t="str">
        <f>=HYPERLINK("https://www.tiktok.com/@dramaexpedition/video/7683857285851974926", "https://www.tiktok.com/@dramaexpedition/video/7683857285851974926")</f>
        <v>https://www.tiktok.com/@dramaexpedition/video/7683857285851974926</v>
      </c>
      <c r="U229" t="inlineStr">
        <is>
          <t>已回填</t>
        </is>
      </c>
      <c r="V229" t="inlineStr">
        <is>
          <t>2292</t>
        </is>
      </c>
      <c r="W229" t="inlineStr">
        <is>
          <t>11</t>
        </is>
      </c>
      <c r="X229" t="inlineStr">
        <is>
          <t>4</t>
        </is>
      </c>
      <c r="Y229" t="inlineStr">
        <is>
          <t>2</t>
        </is>
      </c>
      <c r="Z229" t="inlineStr">
        <is>
          <t>0</t>
        </is>
      </c>
      <c r="AA229" t="inlineStr">
        <is>
          <t>2026-10-08</t>
        </is>
      </c>
      <c r="AB229"/>
      <c r="AC229" t="inlineStr">
        <is>
          <t>用户自报已发布；本次3条中的第3条（非集数）；视频链接与Post ID已核验；原自报日期2026-09-10，现以平台实际发布时间记录（北京时间显示）。</t>
        </is>
      </c>
      <c r="AD229"/>
      <c r="AE229"/>
      <c r="AF229"/>
      <c r="AG229" s="3"/>
      <c r="AH229"/>
      <c r="AI229"/>
      <c r="AJ229"/>
      <c r="AK229"/>
      <c r="AL229" s="3"/>
      <c r="AM229" t="inlineStr">
        <is>
          <t>2026-09-11 08:10</t>
        </is>
      </c>
      <c r="AN229" t="inlineStr">
        <is>
          <t>彭满</t>
        </is>
      </c>
      <c r="AO229" t="inlineStr">
        <is>
          <t>2026-09-11</t>
        </is>
      </c>
      <c r="AP229" t="inlineStr">
        <is>
          <t>2026-09-11|dramaexpedition|SD-000071</t>
        </is>
      </c>
      <c r="AQ229" t="inlineStr">
        <is>
          <t>0</t>
        </is>
      </c>
      <c r="AR229" t="inlineStr">
        <is>
          <t>dramaexpedition｜SSS-Rank:The Slum-Born Thunder God｜2条｜已回填</t>
        </is>
      </c>
    </row>
    <row r="230" ht="25.5" customHeight="1">
      <c r="A230" t="inlineStr">
        <is>
          <t>SR-000233</t>
        </is>
      </c>
      <c r="B230" s="3">
        <v>46276.45348379629</v>
      </c>
      <c r="C230"/>
      <c r="D230" t="inlineStr">
        <is>
          <t>7684104129018383629</t>
        </is>
      </c>
      <c r="E230"/>
      <c r="F230" t="inlineStr">
        <is>
          <t>manual_url</t>
        </is>
      </c>
      <c r="G230">
        <v>1</v>
      </c>
      <c r="H230" s="3">
        <v>46303.55903935185</v>
      </c>
      <c r="I230"/>
      <c r="J230" t="inlineStr">
        <is>
          <t>active</t>
        </is>
      </c>
      <c r="K230" t="inlineStr">
        <is>
          <t>dramavault163</t>
        </is>
      </c>
      <c r="L230" t="inlineStr">
        <is>
          <t>#MissUrologistAndHerCeoPatient  She gives a ruthless CEO the diagnosis he never expected—then demands $80 million to keep treating him. 😳💰 ✨ Download the MoboReels app. 👉 Copy the code [258CCY] and search it. 👀 A huge number of short dramas are waiting for you to explore. 🌈 #ShortDrama #CEOromance #RomanceDrama #MoboReels</t>
        </is>
      </c>
      <c r="M230" t="inlineStr">
        <is>
          <t>SD-000078</t>
        </is>
      </c>
      <c r="N230" t="inlineStr">
        <is>
          <t>7684104129018383629</t>
        </is>
      </c>
      <c r="O230" t="inlineStr">
        <is>
          <t>dramavault163</t>
        </is>
      </c>
      <c r="P230" t="inlineStr">
        <is>
          <t>https://www.tiktok.com/@dramavault163</t>
        </is>
      </c>
      <c r="Q230" t="inlineStr">
        <is>
          <t>SD-000078</t>
        </is>
      </c>
      <c r="R230" t="inlineStr">
        <is>
          <t>Miss Urologist And Her CEO Patient</t>
        </is>
      </c>
      <c r="S230" t="inlineStr">
        <is>
          <t>爱情,霸总,职场</t>
        </is>
      </c>
      <c r="T230" s="2" t="str">
        <f>=HYPERLINK("https://www.tiktok.com/@dramavault163/video/7684104129018383629", "https://www.tiktok.com/@dramavault163/video/7684104129018383629")</f>
        <v>https://www.tiktok.com/@dramavault163/video/7684104129018383629</v>
      </c>
      <c r="U230" t="inlineStr">
        <is>
          <t>已回填</t>
        </is>
      </c>
      <c r="V230" t="inlineStr">
        <is>
          <t>4672</t>
        </is>
      </c>
      <c r="W230" t="inlineStr">
        <is>
          <t>104</t>
        </is>
      </c>
      <c r="X230" t="inlineStr">
        <is>
          <t>11</t>
        </is>
      </c>
      <c r="Y230" t="inlineStr">
        <is>
          <t>8</t>
        </is>
      </c>
      <c r="Z230" t="inlineStr">
        <is>
          <t>1</t>
        </is>
      </c>
      <c r="AA230" t="inlineStr">
        <is>
          <t>2026-10-08</t>
        </is>
      </c>
      <c r="AB230"/>
      <c r="AC230" t="inlineStr">
        <is>
          <t>已核验视频补登记；视频编号：7684104129018383629。</t>
        </is>
      </c>
      <c r="AD230"/>
      <c r="AE230"/>
      <c r="AF230"/>
      <c r="AG230" s="3"/>
      <c r="AH230"/>
      <c r="AI230"/>
      <c r="AJ230"/>
      <c r="AK230"/>
      <c r="AL230" s="3"/>
      <c r="AM230" t="inlineStr">
        <is>
          <t>2026-09-11 10:53</t>
        </is>
      </c>
      <c r="AN230" t="inlineStr">
        <is>
          <t>高璇</t>
        </is>
      </c>
      <c r="AO230" t="inlineStr">
        <is>
          <t>2026-09-11</t>
        </is>
      </c>
      <c r="AP230" t="inlineStr">
        <is>
          <t>2026-09-11|dramavault163|SD-000078</t>
        </is>
      </c>
      <c r="AQ230" t="inlineStr">
        <is>
          <t>1</t>
        </is>
      </c>
      <c r="AR230" t="inlineStr">
        <is>
          <t>dramavault163｜Miss Urologist And Her CEO Patient｜3条｜已回填</t>
        </is>
      </c>
    </row>
    <row r="231" ht="25.5" customHeight="1">
      <c r="A231" t="inlineStr">
        <is>
          <t>SR-000234</t>
        </is>
      </c>
      <c r="B231" s="3">
        <v>46276.45354166667</v>
      </c>
      <c r="C231"/>
      <c r="D231" t="inlineStr">
        <is>
          <t>7684104117689617677</t>
        </is>
      </c>
      <c r="E231"/>
      <c r="F231" t="inlineStr">
        <is>
          <t>manual_url</t>
        </is>
      </c>
      <c r="G231">
        <v>1</v>
      </c>
      <c r="H231" s="3">
        <v>46303.55923611111</v>
      </c>
      <c r="I231"/>
      <c r="J231" t="inlineStr">
        <is>
          <t>active</t>
        </is>
      </c>
      <c r="K231" t="inlineStr">
        <is>
          <t>dramavault163</t>
        </is>
      </c>
      <c r="L231" t="inlineStr">
        <is>
          <t>#MissUrologistAndHerCeoPatient  She arrives at a blind date hoping to scare him away—only to discover her difficult patient is the man waiting for her. 🔥💍 ✨ Download the MoboReels app. 👉 Copy the code [258CCY] and search it. 👀 A huge number of short dramas are waiting for you to explore. 🌈 #ShortDrama #BillionaireRomance #RomCom #MoboReels</t>
        </is>
      </c>
      <c r="M231" t="inlineStr">
        <is>
          <t>SD-000078</t>
        </is>
      </c>
      <c r="N231" t="inlineStr">
        <is>
          <t>7684104117689617677</t>
        </is>
      </c>
      <c r="O231" t="inlineStr">
        <is>
          <t>dramavault163</t>
        </is>
      </c>
      <c r="P231" t="inlineStr">
        <is>
          <t>https://www.tiktok.com/@dramavault163</t>
        </is>
      </c>
      <c r="Q231" t="inlineStr">
        <is>
          <t>SD-000078</t>
        </is>
      </c>
      <c r="R231" t="inlineStr">
        <is>
          <t>Miss Urologist And Her CEO Patient</t>
        </is>
      </c>
      <c r="S231" t="inlineStr">
        <is>
          <t>爱情,霸总,职场</t>
        </is>
      </c>
      <c r="T231" s="2" t="str">
        <f>=HYPERLINK("https://www.tiktok.com/@dramavault163/video/7684104117689617677", "https://www.tiktok.com/@dramavault163/video/7684104117689617677")</f>
        <v>https://www.tiktok.com/@dramavault163/video/7684104117689617677</v>
      </c>
      <c r="U231" t="inlineStr">
        <is>
          <t>已回填</t>
        </is>
      </c>
      <c r="V231" t="inlineStr">
        <is>
          <t>2402</t>
        </is>
      </c>
      <c r="W231" t="inlineStr">
        <is>
          <t>38</t>
        </is>
      </c>
      <c r="X231" t="inlineStr">
        <is>
          <t>8</t>
        </is>
      </c>
      <c r="Y231" t="inlineStr">
        <is>
          <t>5</t>
        </is>
      </c>
      <c r="Z231" t="inlineStr">
        <is>
          <t>1</t>
        </is>
      </c>
      <c r="AA231" t="inlineStr">
        <is>
          <t>2026-10-08</t>
        </is>
      </c>
      <c r="AB231"/>
      <c r="AC231" t="inlineStr">
        <is>
          <t>已核验视频补登记；视频编号：7684104117689617677。</t>
        </is>
      </c>
      <c r="AD231"/>
      <c r="AE231"/>
      <c r="AF231"/>
      <c r="AG231" s="3"/>
      <c r="AH231"/>
      <c r="AI231"/>
      <c r="AJ231"/>
      <c r="AK231"/>
      <c r="AL231" s="3"/>
      <c r="AM231" t="inlineStr">
        <is>
          <t>2026-09-11 10:53</t>
        </is>
      </c>
      <c r="AN231" t="inlineStr">
        <is>
          <t>高璇</t>
        </is>
      </c>
      <c r="AO231" t="inlineStr">
        <is>
          <t>2026-09-11</t>
        </is>
      </c>
      <c r="AP231" t="inlineStr">
        <is>
          <t>2026-09-11|dramavault163|SD-000078</t>
        </is>
      </c>
      <c r="AQ231" t="inlineStr">
        <is>
          <t>0</t>
        </is>
      </c>
      <c r="AR231" t="inlineStr">
        <is>
          <t>dramavault163｜Miss Urologist And Her CEO Patient｜3条｜已回填</t>
        </is>
      </c>
    </row>
    <row r="232" ht="25.5" customHeight="1">
      <c r="A232" t="inlineStr">
        <is>
          <t>SR-000235</t>
        </is>
      </c>
      <c r="B232" s="3">
        <v>46276.495775462965</v>
      </c>
      <c r="C232"/>
      <c r="D232" t="inlineStr">
        <is>
          <t>7684104562734615821</t>
        </is>
      </c>
      <c r="E232"/>
      <c r="F232" t="inlineStr">
        <is>
          <t>manual_url</t>
        </is>
      </c>
      <c r="G232">
        <v>1</v>
      </c>
      <c r="H232" s="3">
        <v>46303.55944444444</v>
      </c>
      <c r="I232"/>
      <c r="J232" t="inlineStr">
        <is>
          <t>active</t>
        </is>
      </c>
      <c r="K232" t="inlineStr">
        <is>
          <t>dramavault163</t>
        </is>
      </c>
      <c r="L232" t="inlineStr">
        <is>
          <t>#MissUrologistAndHerCeoPatient  Her secret husband catches her dining with another man—and makes sure everyone knows exactly who she belongs with. 👀🔥 ✨ Download the MoboReels app. 👉 Copy the code [258CCY] and search it. 👀 A huge number of short dramas are waiting for you to explore. 🌈 #ShortDrama #CEOromance #JealousHusband #MoboReels</t>
        </is>
      </c>
      <c r="M232" t="inlineStr">
        <is>
          <t>SD-000078</t>
        </is>
      </c>
      <c r="N232" t="inlineStr">
        <is>
          <t>7684104562734615821</t>
        </is>
      </c>
      <c r="O232" t="inlineStr">
        <is>
          <t>dramavault163</t>
        </is>
      </c>
      <c r="P232" t="inlineStr">
        <is>
          <t>https://www.tiktok.com/@dramavault163</t>
        </is>
      </c>
      <c r="Q232" t="inlineStr">
        <is>
          <t>SD-000078</t>
        </is>
      </c>
      <c r="R232" t="inlineStr">
        <is>
          <t>Miss Urologist And Her CEO Patient</t>
        </is>
      </c>
      <c r="S232" t="inlineStr">
        <is>
          <t>爱情,霸总,职场</t>
        </is>
      </c>
      <c r="T232" s="2" t="str">
        <f>=HYPERLINK("https://www.tiktok.com/@dramavault163/video/7684104562734615821", "https://www.tiktok.com/@dramavault163/video/7684104562734615821")</f>
        <v>https://www.tiktok.com/@dramavault163/video/7684104562734615821</v>
      </c>
      <c r="U232" t="inlineStr">
        <is>
          <t>已回填</t>
        </is>
      </c>
      <c r="V232" t="inlineStr">
        <is>
          <t>18300</t>
        </is>
      </c>
      <c r="W232" t="inlineStr">
        <is>
          <t>161</t>
        </is>
      </c>
      <c r="X232" t="inlineStr">
        <is>
          <t>13</t>
        </is>
      </c>
      <c r="Y232" t="inlineStr">
        <is>
          <t>6</t>
        </is>
      </c>
      <c r="Z232" t="inlineStr">
        <is>
          <t>1</t>
        </is>
      </c>
      <c r="AA232" t="inlineStr">
        <is>
          <t>2026-10-08</t>
        </is>
      </c>
      <c r="AB232"/>
      <c r="AC232" t="inlineStr">
        <is>
          <t>已核验视频补登记；视频编号：7684104562734615821。</t>
        </is>
      </c>
      <c r="AD232"/>
      <c r="AE232"/>
      <c r="AF232"/>
      <c r="AG232" s="3"/>
      <c r="AH232"/>
      <c r="AI232"/>
      <c r="AJ232"/>
      <c r="AK232"/>
      <c r="AL232" s="3"/>
      <c r="AM232" t="inlineStr">
        <is>
          <t>2026-09-11 11:53</t>
        </is>
      </c>
      <c r="AN232" t="inlineStr">
        <is>
          <t>高璇</t>
        </is>
      </c>
      <c r="AO232" t="inlineStr">
        <is>
          <t>2026-09-11</t>
        </is>
      </c>
      <c r="AP232" t="inlineStr">
        <is>
          <t>2026-09-11|dramavault163|SD-000078</t>
        </is>
      </c>
      <c r="AQ232" t="inlineStr">
        <is>
          <t>0</t>
        </is>
      </c>
      <c r="AR232" t="inlineStr">
        <is>
          <t>dramavault163｜Miss Urologist And Her CEO Patient｜3条｜已回填</t>
        </is>
      </c>
    </row>
    <row r="233" ht="25.5" customHeight="1">
      <c r="A233" t="inlineStr">
        <is>
          <t>SR-000236</t>
        </is>
      </c>
      <c r="B233" s="3">
        <v>46276.768055555556</v>
      </c>
      <c r="C233"/>
      <c r="D233" t="inlineStr">
        <is>
          <t>7684220734951951629</t>
        </is>
      </c>
      <c r="E233"/>
      <c r="F233" t="inlineStr">
        <is>
          <t>manual_url</t>
        </is>
      </c>
      <c r="G233">
        <v>1</v>
      </c>
      <c r="H233" s="3">
        <v>46303.559652777774</v>
      </c>
      <c r="I233"/>
      <c r="J233" t="inlineStr">
        <is>
          <t>active</t>
        </is>
      </c>
      <c r="K233" t="inlineStr">
        <is>
          <t>dramadetour0</t>
        </is>
      </c>
      <c r="L233" t="inlineStr">
        <is>
          <t xml:space="preserve">#SheCarriedThePrimeMinistersChildAndFled  Watch now in MoboReels!  #shortdrama #aidrama #lovedrama </t>
        </is>
      </c>
      <c r="M233" t="inlineStr">
        <is>
          <t>SD-000093</t>
        </is>
      </c>
      <c r="N233" t="inlineStr">
        <is>
          <t>7684220734951951629</t>
        </is>
      </c>
      <c r="O233" t="inlineStr">
        <is>
          <t>dramadetour0</t>
        </is>
      </c>
      <c r="P233" t="inlineStr">
        <is>
          <t>https://www.tiktok.com/@dramadetour0</t>
        </is>
      </c>
      <c r="Q233" t="inlineStr">
        <is>
          <t>SD-000093</t>
        </is>
      </c>
      <c r="R233" t="inlineStr">
        <is>
          <t>She Carried The Prime Minister's Child And Fled</t>
        </is>
      </c>
      <c r="S233"/>
      <c r="T233" s="2" t="str">
        <f>=HYPERLINK("https://www.tiktok.com/@dramadetour0/video/7684220734951951629", "https://www.tiktok.com/@dramadetour0/video/7684220734951951629")</f>
        <v>https://www.tiktok.com/@dramadetour0/video/7684220734951951629</v>
      </c>
      <c r="U233" t="inlineStr">
        <is>
          <t>已回填</t>
        </is>
      </c>
      <c r="V233" t="inlineStr">
        <is>
          <t>6702</t>
        </is>
      </c>
      <c r="W233" t="inlineStr">
        <is>
          <t>53</t>
        </is>
      </c>
      <c r="X233" t="inlineStr">
        <is>
          <t>8</t>
        </is>
      </c>
      <c r="Y233" t="inlineStr">
        <is>
          <t>0</t>
        </is>
      </c>
      <c r="Z233" t="inlineStr">
        <is>
          <t>0</t>
        </is>
      </c>
      <c r="AA233" t="inlineStr">
        <is>
          <t>2026-10-08</t>
        </is>
      </c>
      <c r="AB233"/>
      <c r="AC233"/>
      <c r="AD233"/>
      <c r="AE233"/>
      <c r="AF233"/>
      <c r="AG233" s="3"/>
      <c r="AH233"/>
      <c r="AI233"/>
      <c r="AJ233"/>
      <c r="AK233"/>
      <c r="AL233" s="3"/>
      <c r="AM233" t="inlineStr">
        <is>
          <t>2026-09-11 18:26</t>
        </is>
      </c>
      <c r="AN233" t="inlineStr">
        <is>
          <t>彭满</t>
        </is>
      </c>
      <c r="AO233" t="inlineStr">
        <is>
          <t>2026-09-11</t>
        </is>
      </c>
      <c r="AP233" t="inlineStr">
        <is>
          <t>2026-09-11|dramadetour0|SD-000093</t>
        </is>
      </c>
      <c r="AQ233" t="inlineStr">
        <is>
          <t>1</t>
        </is>
      </c>
      <c r="AR233" t="inlineStr">
        <is>
          <t>dramadetour0｜She Carried The Prime Minister's Child And Fled｜1条｜已回填</t>
        </is>
      </c>
    </row>
    <row r="234" ht="25.5" customHeight="1">
      <c r="A234" t="inlineStr">
        <is>
          <t>SR-000237</t>
        </is>
      </c>
      <c r="B234" s="3">
        <v>46276.833333333336</v>
      </c>
      <c r="C234"/>
      <c r="D234" t="inlineStr">
        <is>
          <t>7684170849875725599</t>
        </is>
      </c>
      <c r="E234"/>
      <c r="F234" t="inlineStr">
        <is>
          <t>manual_url</t>
        </is>
      </c>
      <c r="G234">
        <v>1</v>
      </c>
      <c r="H234" s="3">
        <v>46303.55988425926</v>
      </c>
      <c r="I234"/>
      <c r="J234" t="inlineStr">
        <is>
          <t>active</t>
        </is>
      </c>
      <c r="K234" t="inlineStr">
        <is>
          <t>jolienqaq</t>
        </is>
      </c>
      <c r="L234" t="inlineStr">
        <is>
          <t>Part 1 | Under One Lane 🏊‍♂️🔥 One race changes everything between two fierce rivals. Watch the full series Under One Lane—link in bio or search “4548847” in the ReelShort app. #BLDrama #BoysLove #BLShortDrama</t>
        </is>
      </c>
      <c r="M234" t="inlineStr">
        <is>
          <t>SD-000075</t>
        </is>
      </c>
      <c r="N234" t="inlineStr">
        <is>
          <t>7684170849875725599</t>
        </is>
      </c>
      <c r="O234" t="inlineStr">
        <is>
          <t>jolienqaq</t>
        </is>
      </c>
      <c r="P234" t="inlineStr">
        <is>
          <t>https://www.tiktok.com/@jolienqaq</t>
        </is>
      </c>
      <c r="Q234" t="inlineStr">
        <is>
          <t>SD-000075</t>
        </is>
      </c>
      <c r="R234" t="inlineStr">
        <is>
          <t>Under One Lane</t>
        </is>
      </c>
      <c r="S234" t="inlineStr">
        <is>
          <t>lgbtq</t>
        </is>
      </c>
      <c r="T234" s="2" t="str">
        <f>=HYPERLINK("https://www.tiktok.com/@jolienqaq/video/7684170849875725599", "https://www.tiktok.com/@jolienqaq/video/7684170849875725599")</f>
        <v>https://www.tiktok.com/@jolienqaq/video/7684170849875725599</v>
      </c>
      <c r="U234" t="inlineStr">
        <is>
          <t>已回填</t>
        </is>
      </c>
      <c r="V234" t="inlineStr">
        <is>
          <t>15500</t>
        </is>
      </c>
      <c r="W234" t="inlineStr">
        <is>
          <t>83</t>
        </is>
      </c>
      <c r="X234" t="inlineStr">
        <is>
          <t>43</t>
        </is>
      </c>
      <c r="Y234" t="inlineStr">
        <is>
          <t>1</t>
        </is>
      </c>
      <c r="Z234" t="inlineStr">
        <is>
          <t>0</t>
        </is>
      </c>
      <c r="AA234" t="inlineStr">
        <is>
          <t>2026-10-08</t>
        </is>
      </c>
      <c r="AB234"/>
      <c r="AC234" t="inlineStr">
        <is>
          <t>历史发布补录；依据用户2026-09-16 caption核验报告；日期为用户输入北京时间，未独立核验平台发布时间；待attach-post：7684170849875725599；https://www.tiktok.com/@jolienqaq/video/7684170849875725599</t>
        </is>
      </c>
      <c r="AD234"/>
      <c r="AE234"/>
      <c r="AF234"/>
      <c r="AG234" s="3"/>
      <c r="AH234"/>
      <c r="AI234"/>
      <c r="AJ234"/>
      <c r="AK234"/>
      <c r="AL234" s="3"/>
      <c r="AM234" t="inlineStr">
        <is>
          <t>2026-09-11 20:00</t>
        </is>
      </c>
      <c r="AN234" t="inlineStr">
        <is>
          <t>彭满</t>
        </is>
      </c>
      <c r="AO234" t="inlineStr">
        <is>
          <t>2026-09-11</t>
        </is>
      </c>
      <c r="AP234" t="inlineStr">
        <is>
          <t>2026-09-11|jolienqaq|SD-000075</t>
        </is>
      </c>
      <c r="AQ234" t="inlineStr">
        <is>
          <t>1</t>
        </is>
      </c>
      <c r="AR234" t="inlineStr">
        <is>
          <t>jolienqaq｜Under One Lane｜1条｜已回填</t>
        </is>
      </c>
    </row>
    <row r="235" ht="25.5" customHeight="1">
      <c r="A235" t="inlineStr">
        <is>
          <t>SR-000238</t>
        </is>
      </c>
      <c r="B235" s="3">
        <v>46276.84375</v>
      </c>
      <c r="C235"/>
      <c r="D235" t="inlineStr">
        <is>
          <t>7684213525941734669</t>
        </is>
      </c>
      <c r="E235"/>
      <c r="F235" t="inlineStr">
        <is>
          <t>manual_url</t>
        </is>
      </c>
      <c r="G235">
        <v>1</v>
      </c>
      <c r="H235" s="3">
        <v>46303.56008101852</v>
      </c>
      <c r="I235"/>
      <c r="J235" t="inlineStr">
        <is>
          <t>active</t>
        </is>
      </c>
      <c r="K235" t="inlineStr">
        <is>
          <t>dramadetour0</t>
        </is>
      </c>
      <c r="L235" t="inlineStr">
        <is>
          <t xml:space="preserve">Part 1 | In Bed with My Brother-in-Law 🔥 She caught her groom cheating on their wedding day—so she chose the most dangerous kind of revenge. But the stranger she picked wasn’t who she thought he was. Watch the full series In Bed with My Brother-in-Law—link in bio or search “4566473” in the ReelShort app. #drama #aidrama #brotherinlaw #shortdrama #mafiaromance </t>
        </is>
      </c>
      <c r="M235" t="inlineStr">
        <is>
          <t>SD-000016</t>
        </is>
      </c>
      <c r="N235" t="inlineStr">
        <is>
          <t>7684213525941734669</t>
        </is>
      </c>
      <c r="O235" t="inlineStr">
        <is>
          <t>dramadetour0</t>
        </is>
      </c>
      <c r="P235" t="inlineStr">
        <is>
          <t>https://www.tiktok.com/@dramadetour0</t>
        </is>
      </c>
      <c r="Q235" t="inlineStr">
        <is>
          <t>SD-000016</t>
        </is>
      </c>
      <c r="R235" t="inlineStr">
        <is>
          <t>In Bed with My Brother-in-Law</t>
        </is>
      </c>
      <c r="S235" t="inlineStr">
        <is>
          <t>复仇,禁忌</t>
        </is>
      </c>
      <c r="T235" s="2" t="str">
        <f>=HYPERLINK("https://www.tiktok.com/@dramadetour0/video/7684213525941734669", "https://www.tiktok.com/@dramadetour0/video/7684213525941734669")</f>
        <v>https://www.tiktok.com/@dramadetour0/video/7684213525941734669</v>
      </c>
      <c r="U235" t="inlineStr">
        <is>
          <t>已回填</t>
        </is>
      </c>
      <c r="V235" t="inlineStr">
        <is>
          <t>361</t>
        </is>
      </c>
      <c r="W235" t="inlineStr">
        <is>
          <t>3</t>
        </is>
      </c>
      <c r="X235" t="inlineStr">
        <is>
          <t>2</t>
        </is>
      </c>
      <c r="Y235" t="inlineStr">
        <is>
          <t>1</t>
        </is>
      </c>
      <c r="Z235" t="inlineStr">
        <is>
          <t>0</t>
        </is>
      </c>
      <c r="AA235" t="inlineStr">
        <is>
          <t>2026-10-08</t>
        </is>
      </c>
      <c r="AB235"/>
      <c r="AC235" t="inlineStr">
        <is>
          <t>历史发布补录；依据用户2026-09-16 caption核验报告；日期为用户输入北京时间，未独立核验平台发布时间；待attach-post：7684213525941734669；https://www.tiktok.com/@dramadetour0/video/7684213525941734669</t>
        </is>
      </c>
      <c r="AD235"/>
      <c r="AE235"/>
      <c r="AF235"/>
      <c r="AG235" s="3"/>
      <c r="AH235"/>
      <c r="AI235"/>
      <c r="AJ235"/>
      <c r="AK235"/>
      <c r="AL235" s="3"/>
      <c r="AM235" t="inlineStr">
        <is>
          <t>2026-09-11 20:15</t>
        </is>
      </c>
      <c r="AN235" t="inlineStr">
        <is>
          <t>彭满</t>
        </is>
      </c>
      <c r="AO235" t="inlineStr">
        <is>
          <t>2026-09-11</t>
        </is>
      </c>
      <c r="AP235" t="inlineStr">
        <is>
          <t>2026-09-11|dramadetour0|SD-000016</t>
        </is>
      </c>
      <c r="AQ235" t="inlineStr">
        <is>
          <t>1</t>
        </is>
      </c>
      <c r="AR235" t="inlineStr">
        <is>
          <t>dramadetour0｜In Bed with My Brother-in-Law｜1条｜已回填</t>
        </is>
      </c>
    </row>
    <row r="236" ht="25.5" customHeight="1">
      <c r="A236" t="inlineStr">
        <is>
          <t>SR-000239</t>
        </is>
      </c>
      <c r="B236" s="3">
        <v>46276.86666666667</v>
      </c>
      <c r="C236"/>
      <c r="D236" t="inlineStr">
        <is>
          <t>7684206615741893901</t>
        </is>
      </c>
      <c r="E236"/>
      <c r="F236" t="inlineStr">
        <is>
          <t>manual_url</t>
        </is>
      </c>
      <c r="G236">
        <v>1</v>
      </c>
      <c r="H236" s="3">
        <v>46303.5603125</v>
      </c>
      <c r="I236"/>
      <c r="J236" t="inlineStr">
        <is>
          <t>active</t>
        </is>
      </c>
      <c r="K236" t="inlineStr">
        <is>
          <t>dramaexpedition</t>
        </is>
      </c>
      <c r="L236" t="inlineStr">
        <is>
          <t xml:space="preserve">Part 1 | Abandoned Pawn, Unrivaled Dragon King 🔥 They called Owen worthless when his dragon power failed to awaken. Then his own father sent him somewhere he might not survive. Watch the full series Abandoned Pawn, Unrivaled Dragon King—search “4566175” in the ReelShort app. #ReelShort #Drama #AIDrama #FantasyDrama #dragon </t>
        </is>
      </c>
      <c r="M236" t="inlineStr">
        <is>
          <t>SD-000018</t>
        </is>
      </c>
      <c r="N236" t="inlineStr">
        <is>
          <t>7684206615741893901</t>
        </is>
      </c>
      <c r="O236" t="inlineStr">
        <is>
          <t>dramaexpedition</t>
        </is>
      </c>
      <c r="P236" t="inlineStr">
        <is>
          <t>https://www.tiktok.com/@dramaexpedition</t>
        </is>
      </c>
      <c r="Q236" t="inlineStr">
        <is>
          <t>SD-000018</t>
        </is>
      </c>
      <c r="R236" t="inlineStr">
        <is>
          <t>Abandoned Pawn, Unrivaled Dragon King</t>
        </is>
      </c>
      <c r="S236" t="inlineStr">
        <is>
          <t>奇幻,逆袭</t>
        </is>
      </c>
      <c r="T236" s="2" t="str">
        <f>=HYPERLINK("https://www.tiktok.com/@dramaexpedition/video/7684206615741893901", "https://www.tiktok.com/@dramaexpedition/video/7684206615741893901")</f>
        <v>https://www.tiktok.com/@dramaexpedition/video/7684206615741893901</v>
      </c>
      <c r="U236" t="inlineStr">
        <is>
          <t>已回填</t>
        </is>
      </c>
      <c r="V236" t="inlineStr">
        <is>
          <t>4101</t>
        </is>
      </c>
      <c r="W236" t="inlineStr">
        <is>
          <t>36</t>
        </is>
      </c>
      <c r="X236" t="inlineStr">
        <is>
          <t>9</t>
        </is>
      </c>
      <c r="Y236" t="inlineStr">
        <is>
          <t>1</t>
        </is>
      </c>
      <c r="Z236" t="inlineStr">
        <is>
          <t>1</t>
        </is>
      </c>
      <c r="AA236" t="inlineStr">
        <is>
          <t>2026-10-08</t>
        </is>
      </c>
      <c r="AB236"/>
      <c r="AC236" t="inlineStr">
        <is>
          <t>历史发布补录；依据用户2026-09-16 caption核验报告；日期为用户输入北京时间，未独立核验平台发布时间；待attach-post：7684206615741893901；https://www.tiktok.com/@dramaexpedition/video/7684206615741893901</t>
        </is>
      </c>
      <c r="AD236"/>
      <c r="AE236"/>
      <c r="AF236"/>
      <c r="AG236" s="3"/>
      <c r="AH236"/>
      <c r="AI236"/>
      <c r="AJ236"/>
      <c r="AK236"/>
      <c r="AL236" s="3"/>
      <c r="AM236" t="inlineStr">
        <is>
          <t>2026-09-11 20:48</t>
        </is>
      </c>
      <c r="AN236" t="inlineStr">
        <is>
          <t>彭满</t>
        </is>
      </c>
      <c r="AO236" t="inlineStr">
        <is>
          <t>2026-09-11</t>
        </is>
      </c>
      <c r="AP236" t="inlineStr">
        <is>
          <t>2026-09-11|dramaexpedition|SD-000018</t>
        </is>
      </c>
      <c r="AQ236" t="inlineStr">
        <is>
          <t>1</t>
        </is>
      </c>
      <c r="AR236" t="inlineStr">
        <is>
          <t>dramaexpedition｜Abandoned Pawn, Unrivaled Dragon King｜1条｜已回填</t>
        </is>
      </c>
    </row>
    <row r="237" ht="25.5" customHeight="1">
      <c r="A237" t="inlineStr">
        <is>
          <t>SR-000240</t>
        </is>
      </c>
      <c r="B237" s="3">
        <v>46277</v>
      </c>
      <c r="C237"/>
      <c r="D237" t="inlineStr">
        <is>
          <t>7683470640199896333</t>
        </is>
      </c>
      <c r="E237"/>
      <c r="F237" t="inlineStr">
        <is>
          <t>manual_url</t>
        </is>
      </c>
      <c r="G237">
        <v>1</v>
      </c>
      <c r="H237" s="3">
        <v>46303.560520833336</v>
      </c>
      <c r="I237"/>
      <c r="J237" t="inlineStr">
        <is>
          <t>active</t>
        </is>
      </c>
      <c r="K237" t="inlineStr">
        <is>
          <t>dramaclips0364</t>
        </is>
      </c>
      <c r="L237" t="inlineStr">
        <is>
          <t>She came to stop his illegal race—but he shocked everyone by giving up the competition just to take her home. 🏍️🔥 🌟 Continue the story here 👉 Find the full series on “ReelShort” 🔍 Look up “4493052” ✨ #ShortDrama #RomanceDrama #ForbiddenLove #BadBoyRomance #ReelShort</t>
        </is>
      </c>
      <c r="M237" t="inlineStr">
        <is>
          <t>SD-000055</t>
        </is>
      </c>
      <c r="N237" t="inlineStr">
        <is>
          <t>7683470640199896333</t>
        </is>
      </c>
      <c r="O237" t="inlineStr">
        <is>
          <t>dramaclips0364</t>
        </is>
      </c>
      <c r="P237" t="inlineStr">
        <is>
          <t>https://www.tiktok.com/@dramaclips0364</t>
        </is>
      </c>
      <c r="Q237" t="inlineStr">
        <is>
          <t>SD-000055</t>
        </is>
      </c>
      <c r="R237" t="inlineStr">
        <is>
          <t>Tempted by My Bad Boy Stepbrother</t>
        </is>
      </c>
      <c r="S237" t="inlineStr">
        <is>
          <t>禁忌,爱情</t>
        </is>
      </c>
      <c r="T237" s="2" t="str">
        <f>=HYPERLINK("https://www.tiktok.com/@dramaclips0364/video/7683470640199896333", "https://www.tiktok.com/@dramaclips0364/video/7683470640199896333")</f>
        <v>https://www.tiktok.com/@dramaclips0364/video/7683470640199896333</v>
      </c>
      <c r="U237" t="inlineStr">
        <is>
          <t>已回填</t>
        </is>
      </c>
      <c r="V237" t="inlineStr">
        <is>
          <t>4917</t>
        </is>
      </c>
      <c r="W237" t="inlineStr">
        <is>
          <t>35</t>
        </is>
      </c>
      <c r="X237" t="inlineStr">
        <is>
          <t>15</t>
        </is>
      </c>
      <c r="Y237" t="inlineStr">
        <is>
          <t>1</t>
        </is>
      </c>
      <c r="Z237" t="inlineStr">
        <is>
          <t>0</t>
        </is>
      </c>
      <c r="AA237" t="inlineStr">
        <is>
          <t>2026-10-08</t>
        </is>
      </c>
      <c r="AB237"/>
      <c r="AC237"/>
      <c r="AD237"/>
      <c r="AE237"/>
      <c r="AF237"/>
      <c r="AG237" s="3"/>
      <c r="AH237"/>
      <c r="AI237"/>
      <c r="AJ237"/>
      <c r="AK237"/>
      <c r="AL237" s="3"/>
      <c r="AM237" t="inlineStr">
        <is>
          <t>2026-09-12 23:00</t>
        </is>
      </c>
      <c r="AN237" t="inlineStr">
        <is>
          <t>高璇</t>
        </is>
      </c>
      <c r="AO237" t="inlineStr">
        <is>
          <t>2026-09-12</t>
        </is>
      </c>
      <c r="AP237" t="inlineStr">
        <is>
          <t>2026-09-12|dramaclips0364|SD-000055</t>
        </is>
      </c>
      <c r="AQ237" t="inlineStr">
        <is>
          <t>1</t>
        </is>
      </c>
      <c r="AR237" t="inlineStr">
        <is>
          <t>dramaclips0364｜Tempted by My Bad Boy Stepbrother｜3条｜已回填</t>
        </is>
      </c>
    </row>
    <row r="238" ht="25.5" customHeight="1">
      <c r="A238" t="inlineStr">
        <is>
          <t>SR-000241</t>
        </is>
      </c>
      <c r="B238" s="3">
        <v>46277</v>
      </c>
      <c r="C238"/>
      <c r="D238" t="inlineStr">
        <is>
          <t>7683470837835484429</t>
        </is>
      </c>
      <c r="E238"/>
      <c r="F238" t="inlineStr">
        <is>
          <t>manual_url</t>
        </is>
      </c>
      <c r="G238">
        <v>1</v>
      </c>
      <c r="H238" s="3">
        <v>46303.56071759259</v>
      </c>
      <c r="I238"/>
      <c r="J238" t="inlineStr">
        <is>
          <t>active</t>
        </is>
      </c>
      <c r="K238" t="inlineStr">
        <is>
          <t>dramaclips0364</t>
        </is>
      </c>
      <c r="L238" t="inlineStr">
        <is>
          <t>He loved her before their parents married. Now the name tattooed on his body is a secret he can never confess. 😳💔 🌟 Continue the story here 👉 Find the full series on “ReelShort” 🔍 Look up “4493052” ✨ #ShortDrama #RomanceDrama #ForbiddenRomance #SecretLove #ReelShort</t>
        </is>
      </c>
      <c r="M238" t="inlineStr">
        <is>
          <t>SD-000055</t>
        </is>
      </c>
      <c r="N238" t="inlineStr">
        <is>
          <t>7683470837835484429</t>
        </is>
      </c>
      <c r="O238" t="inlineStr">
        <is>
          <t>dramaclips0364</t>
        </is>
      </c>
      <c r="P238" t="inlineStr">
        <is>
          <t>https://www.tiktok.com/@dramaclips0364</t>
        </is>
      </c>
      <c r="Q238" t="inlineStr">
        <is>
          <t>SD-000055</t>
        </is>
      </c>
      <c r="R238" t="inlineStr">
        <is>
          <t>Tempted by My Bad Boy Stepbrother</t>
        </is>
      </c>
      <c r="S238" t="inlineStr">
        <is>
          <t>禁忌,爱情</t>
        </is>
      </c>
      <c r="T238" s="2" t="str">
        <f>=HYPERLINK("https://www.tiktok.com/@dramaclips0364/video/7683470837835484429", "https://www.tiktok.com/@dramaclips0364/video/7683470837835484429")</f>
        <v>https://www.tiktok.com/@dramaclips0364/video/7683470837835484429</v>
      </c>
      <c r="U238" t="inlineStr">
        <is>
          <t>已回填</t>
        </is>
      </c>
      <c r="V238" t="inlineStr">
        <is>
          <t>76700</t>
        </is>
      </c>
      <c r="W238" t="inlineStr">
        <is>
          <t>318</t>
        </is>
      </c>
      <c r="X238" t="inlineStr">
        <is>
          <t>171</t>
        </is>
      </c>
      <c r="Y238" t="inlineStr">
        <is>
          <t>13</t>
        </is>
      </c>
      <c r="Z238" t="inlineStr">
        <is>
          <t>0</t>
        </is>
      </c>
      <c r="AA238" t="inlineStr">
        <is>
          <t>2026-10-08</t>
        </is>
      </c>
      <c r="AB238"/>
      <c r="AC238"/>
      <c r="AD238"/>
      <c r="AE238"/>
      <c r="AF238"/>
      <c r="AG238" s="3"/>
      <c r="AH238"/>
      <c r="AI238"/>
      <c r="AJ238"/>
      <c r="AK238"/>
      <c r="AL238" s="3"/>
      <c r="AM238" t="inlineStr">
        <is>
          <t>2026-09-13 03:00</t>
        </is>
      </c>
      <c r="AN238" t="inlineStr">
        <is>
          <t>高璇</t>
        </is>
      </c>
      <c r="AO238" t="inlineStr">
        <is>
          <t>2026-09-13</t>
        </is>
      </c>
      <c r="AP238" t="inlineStr">
        <is>
          <t>2026-09-12|dramaclips0364|SD-000055</t>
        </is>
      </c>
      <c r="AQ238" t="inlineStr">
        <is>
          <t>0</t>
        </is>
      </c>
      <c r="AR238" t="inlineStr">
        <is>
          <t>dramaclips0364｜Tempted by My Bad Boy Stepbrother｜3条｜已回填</t>
        </is>
      </c>
    </row>
    <row r="239" ht="25.5" customHeight="1">
      <c r="A239" t="inlineStr">
        <is>
          <t>SR-000242</t>
        </is>
      </c>
      <c r="B239" s="3">
        <v>46277</v>
      </c>
      <c r="C239"/>
      <c r="D239" t="inlineStr">
        <is>
          <t>7683471380012190989</t>
        </is>
      </c>
      <c r="E239"/>
      <c r="F239" t="inlineStr">
        <is>
          <t>manual_url</t>
        </is>
      </c>
      <c r="G239">
        <v>1</v>
      </c>
      <c r="H239" s="3">
        <v>46303.56091435185</v>
      </c>
      <c r="I239"/>
      <c r="J239" t="inlineStr">
        <is>
          <t>active</t>
        </is>
      </c>
      <c r="K239" t="inlineStr">
        <is>
          <t>dramaclips0364</t>
        </is>
      </c>
      <c r="L239" t="inlineStr">
        <is>
          <t>They humiliated her in front of the whole school—then her dangerous stepbrother arrived and called her “my girl.” 🔥😱 🌟 Continue the story here 👉 Find the full series on “ReelShort” 🔍 Look up “4493052” ✨ #ShortDrama #RomanceDrama #SchoolDrama #ProtectiveHero #ReelShort</t>
        </is>
      </c>
      <c r="M239" t="inlineStr">
        <is>
          <t>SD-000055</t>
        </is>
      </c>
      <c r="N239" t="inlineStr">
        <is>
          <t>7683471380012190989</t>
        </is>
      </c>
      <c r="O239" t="inlineStr">
        <is>
          <t>dramaclips0364</t>
        </is>
      </c>
      <c r="P239" t="inlineStr">
        <is>
          <t>https://www.tiktok.com/@dramaclips0364</t>
        </is>
      </c>
      <c r="Q239" t="inlineStr">
        <is>
          <t>SD-000055</t>
        </is>
      </c>
      <c r="R239" t="inlineStr">
        <is>
          <t>Tempted by My Bad Boy Stepbrother</t>
        </is>
      </c>
      <c r="S239" t="inlineStr">
        <is>
          <t>禁忌,爱情</t>
        </is>
      </c>
      <c r="T239" s="2" t="str">
        <f>=HYPERLINK("https://www.tiktok.com/@dramaclips0364/video/7683471380012190989", "https://www.tiktok.com/@dramaclips0364/video/7683471380012190989")</f>
        <v>https://www.tiktok.com/@dramaclips0364/video/7683471380012190989</v>
      </c>
      <c r="U239" t="inlineStr">
        <is>
          <t>已回填</t>
        </is>
      </c>
      <c r="V239" t="inlineStr">
        <is>
          <t>7451</t>
        </is>
      </c>
      <c r="W239" t="inlineStr">
        <is>
          <t>42</t>
        </is>
      </c>
      <c r="X239" t="inlineStr">
        <is>
          <t>11</t>
        </is>
      </c>
      <c r="Y239" t="inlineStr">
        <is>
          <t>0</t>
        </is>
      </c>
      <c r="Z239" t="inlineStr">
        <is>
          <t>1</t>
        </is>
      </c>
      <c r="AA239" t="inlineStr">
        <is>
          <t>2026-10-08</t>
        </is>
      </c>
      <c r="AB239"/>
      <c r="AC239"/>
      <c r="AD239"/>
      <c r="AE239"/>
      <c r="AF239"/>
      <c r="AG239" s="3"/>
      <c r="AH239"/>
      <c r="AI239"/>
      <c r="AJ239"/>
      <c r="AK239"/>
      <c r="AL239" s="3"/>
      <c r="AM239" t="inlineStr">
        <is>
          <t>2026-09-13 10:30</t>
        </is>
      </c>
      <c r="AN239" t="inlineStr">
        <is>
          <t>高璇</t>
        </is>
      </c>
      <c r="AO239" t="inlineStr">
        <is>
          <t>2026-09-13</t>
        </is>
      </c>
      <c r="AP239" t="inlineStr">
        <is>
          <t>2026-09-12|dramaclips0364|SD-000055</t>
        </is>
      </c>
      <c r="AQ239" t="inlineStr">
        <is>
          <t>0</t>
        </is>
      </c>
      <c r="AR239" t="inlineStr">
        <is>
          <t>dramaclips0364｜Tempted by My Bad Boy Stepbrother｜3条｜已回填</t>
        </is>
      </c>
    </row>
    <row r="240" ht="25.5" customHeight="1">
      <c r="A240" t="inlineStr">
        <is>
          <t>SR-000243</t>
        </is>
      </c>
      <c r="B240" s="3">
        <v>46277.083333333336</v>
      </c>
      <c r="C240"/>
      <c r="D240" t="inlineStr">
        <is>
          <t>7684212983953755405</t>
        </is>
      </c>
      <c r="E240"/>
      <c r="F240" t="inlineStr">
        <is>
          <t>manual_url</t>
        </is>
      </c>
      <c r="G240">
        <v>1</v>
      </c>
      <c r="H240" s="3">
        <v>46303.561111111114</v>
      </c>
      <c r="I240"/>
      <c r="J240" t="inlineStr">
        <is>
          <t>active</t>
        </is>
      </c>
      <c r="K240" t="inlineStr">
        <is>
          <t>dramadetour0</t>
        </is>
      </c>
      <c r="L240" t="inlineStr">
        <is>
          <t>Part 2 | In Bed with My Brother-in-Law 🔥 She ended the engagement—but Hunter knew exactly who to threaten to force her back. Then the stranger from that night appeared at the family dinner. Watch the full series In Bed with My Brother-in-Law—link in bio or search “4566473” in the ReelShort app. #drama #aidrama #brotherinlaw #shortdrama</t>
        </is>
      </c>
      <c r="M240" t="inlineStr">
        <is>
          <t>SD-000016</t>
        </is>
      </c>
      <c r="N240" t="inlineStr">
        <is>
          <t>7684212983953755405</t>
        </is>
      </c>
      <c r="O240" t="inlineStr">
        <is>
          <t>dramadetour0</t>
        </is>
      </c>
      <c r="P240" t="inlineStr">
        <is>
          <t>https://www.tiktok.com/@dramadetour0</t>
        </is>
      </c>
      <c r="Q240" t="inlineStr">
        <is>
          <t>SD-000016</t>
        </is>
      </c>
      <c r="R240" t="inlineStr">
        <is>
          <t>In Bed with My Brother-in-Law</t>
        </is>
      </c>
      <c r="S240" t="inlineStr">
        <is>
          <t>复仇,禁忌</t>
        </is>
      </c>
      <c r="T240" s="2" t="str">
        <f>=HYPERLINK("https://www.tiktok.com/@dramadetour0/video/7684212983953755405", "https://www.tiktok.com/@dramadetour0/video/7684212983953755405")</f>
        <v>https://www.tiktok.com/@dramadetour0/video/7684212983953755405</v>
      </c>
      <c r="U240" t="inlineStr">
        <is>
          <t>已回填</t>
        </is>
      </c>
      <c r="V240" t="inlineStr">
        <is>
          <t>9240</t>
        </is>
      </c>
      <c r="W240" t="inlineStr">
        <is>
          <t>25</t>
        </is>
      </c>
      <c r="X240" t="inlineStr">
        <is>
          <t>8</t>
        </is>
      </c>
      <c r="Y240" t="inlineStr">
        <is>
          <t>0</t>
        </is>
      </c>
      <c r="Z240" t="inlineStr">
        <is>
          <t>0</t>
        </is>
      </c>
      <c r="AA240" t="inlineStr">
        <is>
          <t>2026-10-08</t>
        </is>
      </c>
      <c r="AB240"/>
      <c r="AC240" t="inlineStr">
        <is>
          <t>历史发布补录；依据用户2026-09-16 caption核验报告；日期为用户输入北京时间，未独立核验平台发布时间；待attach-post：7684212983953755405；https://www.tiktok.com/@dramadetour0/video/7684212983953755405</t>
        </is>
      </c>
      <c r="AD240"/>
      <c r="AE240"/>
      <c r="AF240"/>
      <c r="AG240" s="3"/>
      <c r="AH240"/>
      <c r="AI240"/>
      <c r="AJ240"/>
      <c r="AK240"/>
      <c r="AL240" s="3"/>
      <c r="AM240" t="inlineStr">
        <is>
          <t>2026-09-12 02:00</t>
        </is>
      </c>
      <c r="AN240" t="inlineStr">
        <is>
          <t>彭满</t>
        </is>
      </c>
      <c r="AO240" t="inlineStr">
        <is>
          <t>2026-09-12</t>
        </is>
      </c>
      <c r="AP240" t="inlineStr">
        <is>
          <t>2026-09-12|dramadetour0|SD-000016</t>
        </is>
      </c>
      <c r="AQ240" t="inlineStr">
        <is>
          <t>1</t>
        </is>
      </c>
      <c r="AR240" t="inlineStr">
        <is>
          <t>dramadetour0｜In Bed with My Brother-in-Law｜1条｜已回填</t>
        </is>
      </c>
    </row>
    <row r="241" ht="25.5" customHeight="1">
      <c r="A241" t="inlineStr">
        <is>
          <t>SR-000244</t>
        </is>
      </c>
      <c r="B241" s="3">
        <v>46277.104166666664</v>
      </c>
      <c r="C241"/>
      <c r="D241" t="inlineStr">
        <is>
          <t>7684170637111299358</t>
        </is>
      </c>
      <c r="E241"/>
      <c r="F241" t="inlineStr">
        <is>
          <t>manual_url</t>
        </is>
      </c>
      <c r="G241">
        <v>1</v>
      </c>
      <c r="H241" s="3">
        <v>46303.561319444445</v>
      </c>
      <c r="I241"/>
      <c r="J241" t="inlineStr">
        <is>
          <t>active</t>
        </is>
      </c>
      <c r="K241" t="inlineStr">
        <is>
          <t>jolienqaq</t>
        </is>
      </c>
      <c r="L241" t="inlineStr">
        <is>
          <t>Part 2 | Under One Lane 👀 Sharing a room was never supposed to feel this complicated. Watch the full series Under One Lane—link in bio or search “4548847” in the ReelShort app. #BLDrama #BoysLove #BLShortDrama</t>
        </is>
      </c>
      <c r="M241" t="inlineStr">
        <is>
          <t>SD-000075</t>
        </is>
      </c>
      <c r="N241" t="inlineStr">
        <is>
          <t>7684170637111299358</t>
        </is>
      </c>
      <c r="O241" t="inlineStr">
        <is>
          <t>jolienqaq</t>
        </is>
      </c>
      <c r="P241" t="inlineStr">
        <is>
          <t>https://www.tiktok.com/@jolienqaq</t>
        </is>
      </c>
      <c r="Q241" t="inlineStr">
        <is>
          <t>SD-000075</t>
        </is>
      </c>
      <c r="R241" t="inlineStr">
        <is>
          <t>Under One Lane</t>
        </is>
      </c>
      <c r="S241" t="inlineStr">
        <is>
          <t>lgbtq</t>
        </is>
      </c>
      <c r="T241" s="2" t="str">
        <f>=HYPERLINK("https://www.tiktok.com/@jolienqaq/video/7684170637111299358", "https://www.tiktok.com/@jolienqaq/video/7684170637111299358")</f>
        <v>https://www.tiktok.com/@jolienqaq/video/7684170637111299358</v>
      </c>
      <c r="U241" t="inlineStr">
        <is>
          <t>已回填</t>
        </is>
      </c>
      <c r="V241" t="inlineStr">
        <is>
          <t>730</t>
        </is>
      </c>
      <c r="W241" t="inlineStr">
        <is>
          <t>86</t>
        </is>
      </c>
      <c r="X241" t="inlineStr">
        <is>
          <t>30</t>
        </is>
      </c>
      <c r="Y241" t="inlineStr">
        <is>
          <t>30</t>
        </is>
      </c>
      <c r="Z241" t="inlineStr">
        <is>
          <t>1</t>
        </is>
      </c>
      <c r="AA241" t="inlineStr">
        <is>
          <t>2026-10-08</t>
        </is>
      </c>
      <c r="AB241"/>
      <c r="AC241" t="inlineStr">
        <is>
          <t>历史发布补录；依据用户2026-09-16 caption核验报告；日期为用户输入北京时间，未独立核验平台发布时间；待attach-post：7684170637111299358；https://www.tiktok.com/@jolienqaq/video/7684170637111299358</t>
        </is>
      </c>
      <c r="AD241"/>
      <c r="AE241"/>
      <c r="AF241"/>
      <c r="AG241" s="3"/>
      <c r="AH241"/>
      <c r="AI241"/>
      <c r="AJ241"/>
      <c r="AK241"/>
      <c r="AL241" s="3"/>
      <c r="AM241" t="inlineStr">
        <is>
          <t>2026-09-12 02:30</t>
        </is>
      </c>
      <c r="AN241" t="inlineStr">
        <is>
          <t>彭满</t>
        </is>
      </c>
      <c r="AO241" t="inlineStr">
        <is>
          <t>2026-09-12</t>
        </is>
      </c>
      <c r="AP241" t="inlineStr">
        <is>
          <t>2026-09-12|jolienqaq|SD-000075</t>
        </is>
      </c>
      <c r="AQ241" t="inlineStr">
        <is>
          <t>1</t>
        </is>
      </c>
      <c r="AR241" t="inlineStr">
        <is>
          <t>jolienqaq｜Under One Lane｜1条｜已回填</t>
        </is>
      </c>
    </row>
    <row r="242" ht="25.5" customHeight="1">
      <c r="A242" t="inlineStr">
        <is>
          <t>SR-000245</t>
        </is>
      </c>
      <c r="B242" s="3">
        <v>46277.15972222222</v>
      </c>
      <c r="C242"/>
      <c r="D242" t="inlineStr">
        <is>
          <t>7684206925008915725</t>
        </is>
      </c>
      <c r="E242"/>
      <c r="F242" t="inlineStr">
        <is>
          <t>manual_url</t>
        </is>
      </c>
      <c r="G242">
        <v>1</v>
      </c>
      <c r="H242" s="3">
        <v>46303.56155092592</v>
      </c>
      <c r="I242"/>
      <c r="J242" t="inlineStr">
        <is>
          <t>active</t>
        </is>
      </c>
      <c r="K242" t="inlineStr">
        <is>
          <t>dramaexpedition</t>
        </is>
      </c>
      <c r="L242" t="inlineStr">
        <is>
          <t xml:space="preserve">Part 2 | Abandoned Pawn, Unrivaled Dragon King 🐉 They mocked the tiny dragon at Owen’s side. But to him, Akira isn’t a pet—he’s family, and Owen won’t let anyone call him trash. Watch the full series Abandoned Pawn, Unrivaled Dragon King—search “4566175” in the ReelShort app. #ReelShort #Drama #AIDrama #CuteDragon </t>
        </is>
      </c>
      <c r="M242" t="inlineStr">
        <is>
          <t>SD-000018</t>
        </is>
      </c>
      <c r="N242" t="inlineStr">
        <is>
          <t>7684206925008915725</t>
        </is>
      </c>
      <c r="O242" t="inlineStr">
        <is>
          <t>dramaexpedition</t>
        </is>
      </c>
      <c r="P242" t="inlineStr">
        <is>
          <t>https://www.tiktok.com/@dramaexpedition</t>
        </is>
      </c>
      <c r="Q242" t="inlineStr">
        <is>
          <t>SD-000018</t>
        </is>
      </c>
      <c r="R242" t="inlineStr">
        <is>
          <t>Abandoned Pawn, Unrivaled Dragon King</t>
        </is>
      </c>
      <c r="S242" t="inlineStr">
        <is>
          <t>奇幻,逆袭</t>
        </is>
      </c>
      <c r="T242" s="2" t="str">
        <f>=HYPERLINK("https://www.tiktok.com/@dramaexpedition/video/7684206925008915725", "https://www.tiktok.com/@dramaexpedition/video/7684206925008915725")</f>
        <v>https://www.tiktok.com/@dramaexpedition/video/7684206925008915725</v>
      </c>
      <c r="U242" t="inlineStr">
        <is>
          <t>已回填</t>
        </is>
      </c>
      <c r="V242" t="inlineStr">
        <is>
          <t>295</t>
        </is>
      </c>
      <c r="W242" t="inlineStr">
        <is>
          <t>0</t>
        </is>
      </c>
      <c r="X242" t="inlineStr">
        <is>
          <t>0</t>
        </is>
      </c>
      <c r="Y242" t="inlineStr">
        <is>
          <t>0</t>
        </is>
      </c>
      <c r="Z242" t="inlineStr">
        <is>
          <t>0</t>
        </is>
      </c>
      <c r="AA242" t="inlineStr">
        <is>
          <t>2026-10-08</t>
        </is>
      </c>
      <c r="AB242"/>
      <c r="AC242" t="inlineStr">
        <is>
          <t>历史发布补录；依据用户2026-09-16 caption核验报告；日期为用户输入北京时间，未独立核验平台发布时间；待attach-post：7684206925008915725；https://www.tiktok.com/@dramaexpedition/video/7684206925008915725</t>
        </is>
      </c>
      <c r="AD242"/>
      <c r="AE242"/>
      <c r="AF242"/>
      <c r="AG242" s="3"/>
      <c r="AH242"/>
      <c r="AI242"/>
      <c r="AJ242"/>
      <c r="AK242"/>
      <c r="AL242" s="3"/>
      <c r="AM242" t="inlineStr">
        <is>
          <t>2026-09-12 03:50</t>
        </is>
      </c>
      <c r="AN242" t="inlineStr">
        <is>
          <t>彭满</t>
        </is>
      </c>
      <c r="AO242" t="inlineStr">
        <is>
          <t>2026-09-12</t>
        </is>
      </c>
      <c r="AP242" t="inlineStr">
        <is>
          <t>2026-09-12|dramaexpedition|SD-000018</t>
        </is>
      </c>
      <c r="AQ242" t="inlineStr">
        <is>
          <t>1</t>
        </is>
      </c>
      <c r="AR242" t="inlineStr">
        <is>
          <t>dramaexpedition｜Abandoned Pawn, Unrivaled Dragon King｜2条｜已回填</t>
        </is>
      </c>
    </row>
    <row r="243" ht="25.5" customHeight="1">
      <c r="A243" t="inlineStr">
        <is>
          <t>SR-000246</t>
        </is>
      </c>
      <c r="B243" s="3">
        <v>46277.368055555555</v>
      </c>
      <c r="C243"/>
      <c r="D243" t="inlineStr">
        <is>
          <t>7684207009280904462</t>
        </is>
      </c>
      <c r="E243"/>
      <c r="F243" t="inlineStr">
        <is>
          <t>manual_url</t>
        </is>
      </c>
      <c r="G243">
        <v>1</v>
      </c>
      <c r="H243" s="3">
        <v>46303.561736111114</v>
      </c>
      <c r="I243"/>
      <c r="J243" t="inlineStr">
        <is>
          <t>active</t>
        </is>
      </c>
      <c r="K243" t="inlineStr">
        <is>
          <t>dramaexpedition</t>
        </is>
      </c>
      <c r="L243" t="inlineStr">
        <is>
          <t xml:space="preserve">Part 3 | Abandoned Pawn, Unrivaled Dragon King ✨🐉 They ordered Owen to kneel. He refused—and the little dragon everyone mocked answered his call. The entire arena is about to learn how badly they misjudged them. Watch the full series Abandoned Pawn, Unrivaled Dragon King—search “4566175” in the ReelShort app. #ReelShort #Drama #AIDrama #DragonAwakening </t>
        </is>
      </c>
      <c r="M243" t="inlineStr">
        <is>
          <t>SD-000018</t>
        </is>
      </c>
      <c r="N243" t="inlineStr">
        <is>
          <t>7684207009280904462</t>
        </is>
      </c>
      <c r="O243" t="inlineStr">
        <is>
          <t>dramaexpedition</t>
        </is>
      </c>
      <c r="P243" t="inlineStr">
        <is>
          <t>https://www.tiktok.com/@dramaexpedition</t>
        </is>
      </c>
      <c r="Q243" t="inlineStr">
        <is>
          <t>SD-000018</t>
        </is>
      </c>
      <c r="R243" t="inlineStr">
        <is>
          <t>Abandoned Pawn, Unrivaled Dragon King</t>
        </is>
      </c>
      <c r="S243" t="inlineStr">
        <is>
          <t>奇幻,逆袭</t>
        </is>
      </c>
      <c r="T243" s="2" t="str">
        <f>=HYPERLINK("https://www.tiktok.com/@dramaexpedition/video/7684207009280904462", "https://www.tiktok.com/@dramaexpedition/video/7684207009280904462")</f>
        <v>https://www.tiktok.com/@dramaexpedition/video/7684207009280904462</v>
      </c>
      <c r="U243" t="inlineStr">
        <is>
          <t>已回填</t>
        </is>
      </c>
      <c r="V243" t="inlineStr">
        <is>
          <t>4450</t>
        </is>
      </c>
      <c r="W243" t="inlineStr">
        <is>
          <t>50</t>
        </is>
      </c>
      <c r="X243" t="inlineStr">
        <is>
          <t>5</t>
        </is>
      </c>
      <c r="Y243" t="inlineStr">
        <is>
          <t>0</t>
        </is>
      </c>
      <c r="Z243" t="inlineStr">
        <is>
          <t>2</t>
        </is>
      </c>
      <c r="AA243" t="inlineStr">
        <is>
          <t>2026-10-08</t>
        </is>
      </c>
      <c r="AB243"/>
      <c r="AC243" t="inlineStr">
        <is>
          <t>历史发布补录；依据用户2026-09-16 caption核验报告；日期为用户输入北京时间，未独立核验平台发布时间；待attach-post：7684207009280904462；https://www.tiktok.com/@dramaexpedition/video/7684207009280904462</t>
        </is>
      </c>
      <c r="AD243"/>
      <c r="AE243"/>
      <c r="AF243"/>
      <c r="AG243" s="3"/>
      <c r="AH243"/>
      <c r="AI243"/>
      <c r="AJ243"/>
      <c r="AK243"/>
      <c r="AL243" s="3"/>
      <c r="AM243" t="inlineStr">
        <is>
          <t>2026-09-12 08:50</t>
        </is>
      </c>
      <c r="AN243" t="inlineStr">
        <is>
          <t>彭满</t>
        </is>
      </c>
      <c r="AO243" t="inlineStr">
        <is>
          <t>2026-09-12</t>
        </is>
      </c>
      <c r="AP243" t="inlineStr">
        <is>
          <t>2026-09-12|dramaexpedition|SD-000018</t>
        </is>
      </c>
      <c r="AQ243" t="inlineStr">
        <is>
          <t>0</t>
        </is>
      </c>
      <c r="AR243" t="inlineStr">
        <is>
          <t>dramaexpedition｜Abandoned Pawn, Unrivaled Dragon King｜2条｜已回填</t>
        </is>
      </c>
    </row>
    <row r="244" ht="25.5" customHeight="1">
      <c r="A244" t="inlineStr">
        <is>
          <t>SR-000247</t>
        </is>
      </c>
      <c r="B244" s="3">
        <v>46277.854166666664</v>
      </c>
      <c r="C244"/>
      <c r="D244" t="inlineStr">
        <is>
          <t>7684171145855257887</t>
        </is>
      </c>
      <c r="E244"/>
      <c r="F244" t="inlineStr">
        <is>
          <t>manual_url</t>
        </is>
      </c>
      <c r="G244">
        <v>1</v>
      </c>
      <c r="H244" s="3">
        <v>46303.56193287037</v>
      </c>
      <c r="I244"/>
      <c r="J244" t="inlineStr">
        <is>
          <t>active</t>
        </is>
      </c>
      <c r="K244" t="inlineStr">
        <is>
          <t>jolienqaq</t>
        </is>
      </c>
      <c r="L244" t="inlineStr">
        <is>
          <t>Part 1 | Heir to My Heart 🔥 When everyone turns against Aiden, one man steps forward—and calls him his business partner. 🌟 Continue the story here   👉🏻 📲 Find the full series on the KalosTV app   🔍 Look up “01B7UF” to enjoy every episode ✨ #BLDrama #BoysLove #BLShortDrama</t>
        </is>
      </c>
      <c r="M244" t="inlineStr">
        <is>
          <t>SD-000076</t>
        </is>
      </c>
      <c r="N244" t="inlineStr">
        <is>
          <t>7684171145855257887</t>
        </is>
      </c>
      <c r="O244" t="inlineStr">
        <is>
          <t>jolienqaq</t>
        </is>
      </c>
      <c r="P244" t="inlineStr">
        <is>
          <t>https://www.tiktok.com/@jolienqaq</t>
        </is>
      </c>
      <c r="Q244" t="inlineStr">
        <is>
          <t>SD-000076</t>
        </is>
      </c>
      <c r="R244" t="inlineStr">
        <is>
          <t>Heir to My Heart</t>
        </is>
      </c>
      <c r="S244" t="inlineStr">
        <is>
          <t>lgbtq</t>
        </is>
      </c>
      <c r="T244" s="2" t="str">
        <f>=HYPERLINK("https://www.tiktok.com/@jolienqaq/video/7684171145855257887", "https://www.tiktok.com/@jolienqaq/video/7684171145855257887")</f>
        <v>https://www.tiktok.com/@jolienqaq/video/7684171145855257887</v>
      </c>
      <c r="U244" t="inlineStr">
        <is>
          <t>已回填</t>
        </is>
      </c>
      <c r="V244" t="inlineStr">
        <is>
          <t>3960</t>
        </is>
      </c>
      <c r="W244" t="inlineStr">
        <is>
          <t>39</t>
        </is>
      </c>
      <c r="X244" t="inlineStr">
        <is>
          <t>26</t>
        </is>
      </c>
      <c r="Y244" t="inlineStr">
        <is>
          <t>0</t>
        </is>
      </c>
      <c r="Z244" t="inlineStr">
        <is>
          <t>0</t>
        </is>
      </c>
      <c r="AA244" t="inlineStr">
        <is>
          <t>2026-10-08</t>
        </is>
      </c>
      <c r="AB244"/>
      <c r="AC244" t="inlineStr">
        <is>
          <t>历史发布补录；依据用户2026-09-16 caption核验报告；日期为用户输入北京时间，未独立核验平台发布时间；待attach-post：7684171145855257887；https://www.tiktok.com/@jolienqaq/video/7684171145855257887</t>
        </is>
      </c>
      <c r="AD244"/>
      <c r="AE244"/>
      <c r="AF244"/>
      <c r="AG244" s="3"/>
      <c r="AH244"/>
      <c r="AI244"/>
      <c r="AJ244"/>
      <c r="AK244"/>
      <c r="AL244" s="3"/>
      <c r="AM244" t="inlineStr">
        <is>
          <t>2026-09-12 20:30</t>
        </is>
      </c>
      <c r="AN244" t="inlineStr">
        <is>
          <t>彭满</t>
        </is>
      </c>
      <c r="AO244" t="inlineStr">
        <is>
          <t>2026-09-12</t>
        </is>
      </c>
      <c r="AP244" t="inlineStr">
        <is>
          <t>2026-09-12|jolienqaq|SD-000076</t>
        </is>
      </c>
      <c r="AQ244" t="inlineStr">
        <is>
          <t>1</t>
        </is>
      </c>
      <c r="AR244" t="inlineStr">
        <is>
          <t>jolienqaq｜Heir to My Heart｜1条｜已回填</t>
        </is>
      </c>
    </row>
    <row r="245" ht="25.5" customHeight="1">
      <c r="A245" t="inlineStr">
        <is>
          <t>SR-000248</t>
        </is>
      </c>
      <c r="B245" s="3">
        <v>46277.875</v>
      </c>
      <c r="C245"/>
      <c r="D245" t="inlineStr">
        <is>
          <t>7684207791661141261</t>
        </is>
      </c>
      <c r="E245"/>
      <c r="F245" t="inlineStr">
        <is>
          <t>manual_url</t>
        </is>
      </c>
      <c r="G245">
        <v>1</v>
      </c>
      <c r="H245" s="3">
        <v>46303.56216435185</v>
      </c>
      <c r="I245"/>
      <c r="J245" t="inlineStr">
        <is>
          <t>active</t>
        </is>
      </c>
      <c r="K245" t="inlineStr">
        <is>
          <t>dramaexpedition</t>
        </is>
      </c>
      <c r="L245" t="inlineStr">
        <is>
          <t xml:space="preserve">Part 1 | God of Dragons: The Last Ride 🔥 He promised to marry his mentor’s daughter. Seconds later, that promise became a dying wish. Watch the full series God of Dragons: The Last Ride—link in bio or search “uwt47” in the DramaBox app. #DramaBox #Drama #AIDrama #Dragon #ShortDrama </t>
        </is>
      </c>
      <c r="M245" t="inlineStr">
        <is>
          <t>SD-000081</t>
        </is>
      </c>
      <c r="N245" t="inlineStr">
        <is>
          <t>7684207791661141261</t>
        </is>
      </c>
      <c r="O245" t="inlineStr">
        <is>
          <t>dramaexpedition</t>
        </is>
      </c>
      <c r="P245" t="inlineStr">
        <is>
          <t>https://www.tiktok.com/@dramaexpedition</t>
        </is>
      </c>
      <c r="Q245" t="inlineStr">
        <is>
          <t>SD-000081</t>
        </is>
      </c>
      <c r="R245" t="inlineStr">
        <is>
          <t>God of Dragons - The Last Ride</t>
        </is>
      </c>
      <c r="S245" t="inlineStr">
        <is>
          <t>男性,逆袭,霸总</t>
        </is>
      </c>
      <c r="T245" s="2" t="str">
        <f>=HYPERLINK("https://www.tiktok.com/@dramaexpedition/video/7684207791661141261", "https://www.tiktok.com/@dramaexpedition/video/7684207791661141261")</f>
        <v>https://www.tiktok.com/@dramaexpedition/video/7684207791661141261</v>
      </c>
      <c r="U245" t="inlineStr">
        <is>
          <t>已回填</t>
        </is>
      </c>
      <c r="V245" t="inlineStr">
        <is>
          <t>1210</t>
        </is>
      </c>
      <c r="W245" t="inlineStr">
        <is>
          <t>30</t>
        </is>
      </c>
      <c r="X245" t="inlineStr">
        <is>
          <t>5</t>
        </is>
      </c>
      <c r="Y245" t="inlineStr">
        <is>
          <t>0</t>
        </is>
      </c>
      <c r="Z245" t="inlineStr">
        <is>
          <t>0</t>
        </is>
      </c>
      <c r="AA245" t="inlineStr">
        <is>
          <t>2026-10-08</t>
        </is>
      </c>
      <c r="AB245"/>
      <c r="AC245" t="inlineStr">
        <is>
          <t>历史发布补录；依据用户2026-09-16 caption核验报告；日期为用户输入北京时间，未独立核验平台发布时间；待attach-post：7684207791661141261；https://www.tiktok.com/@dramaexpedition/video/7684207791661141261</t>
        </is>
      </c>
      <c r="AD245"/>
      <c r="AE245"/>
      <c r="AF245"/>
      <c r="AG245" s="3"/>
      <c r="AH245"/>
      <c r="AI245"/>
      <c r="AJ245"/>
      <c r="AK245"/>
      <c r="AL245" s="3"/>
      <c r="AM245" t="inlineStr">
        <is>
          <t>2026-09-12 21:00</t>
        </is>
      </c>
      <c r="AN245" t="inlineStr">
        <is>
          <t>彭满</t>
        </is>
      </c>
      <c r="AO245" t="inlineStr">
        <is>
          <t>2026-09-12</t>
        </is>
      </c>
      <c r="AP245" t="inlineStr">
        <is>
          <t>2026-09-12|dramaexpedition|SD-000081</t>
        </is>
      </c>
      <c r="AQ245" t="inlineStr">
        <is>
          <t>1</t>
        </is>
      </c>
      <c r="AR245" t="inlineStr">
        <is>
          <t>dramaexpedition｜God of Dragons - The Last Ride｜1条｜已回填</t>
        </is>
      </c>
    </row>
    <row r="246" ht="25.5" customHeight="1">
      <c r="A246" t="inlineStr">
        <is>
          <t>SR-000249</t>
        </is>
      </c>
      <c r="B246" s="3">
        <v>46278</v>
      </c>
      <c r="C246"/>
      <c r="D246" t="inlineStr">
        <is>
          <t>7683813121466633503</t>
        </is>
      </c>
      <c r="E246"/>
      <c r="F246" t="inlineStr">
        <is>
          <t>manual_url</t>
        </is>
      </c>
      <c r="G246">
        <v>1</v>
      </c>
      <c r="H246" s="3">
        <v>46303.562372685185</v>
      </c>
      <c r="I246"/>
      <c r="J246" t="inlineStr">
        <is>
          <t>active</t>
        </is>
      </c>
      <c r="K246" t="inlineStr">
        <is>
          <t>dramaclips0364</t>
        </is>
      </c>
      <c r="L246" t="inlineStr">
        <is>
          <t>The five women Kane was raised to marry chose another man—so he rejected every one of them and picked a princess instead. 👑🐺 🌟 Continue the story here 👉 Find the full series on “ReelShort” 🔍 Look up “4530464” ✨ #ShortDrama #WerewolfDrama #RomanceDrama #Revenge #ReelShort</t>
        </is>
      </c>
      <c r="M246" t="inlineStr">
        <is>
          <t>SD-000079</t>
        </is>
      </c>
      <c r="N246" t="inlineStr">
        <is>
          <t>7683813121466633503</t>
        </is>
      </c>
      <c r="O246" t="inlineStr">
        <is>
          <t>dramaclips0364</t>
        </is>
      </c>
      <c r="P246" t="inlineStr">
        <is>
          <t>https://www.tiktok.com/@dramaclips0364</t>
        </is>
      </c>
      <c r="Q246" t="inlineStr">
        <is>
          <t>SD-000079</t>
        </is>
      </c>
      <c r="R246" t="inlineStr">
        <is>
          <t>Rejecting My Five Female Mates</t>
        </is>
      </c>
      <c r="S246" t="inlineStr">
        <is>
          <t>男性,禁忌,狼人,身份揭露</t>
        </is>
      </c>
      <c r="T246" s="2" t="str">
        <f>=HYPERLINK("https://www.tiktok.com/@dramaclips0364/video/7683813121466633503", "https://www.tiktok.com/@dramaclips0364/video/7683813121466633503")</f>
        <v>https://www.tiktok.com/@dramaclips0364/video/7683813121466633503</v>
      </c>
      <c r="U246" t="inlineStr">
        <is>
          <t>已回填</t>
        </is>
      </c>
      <c r="V246" t="inlineStr">
        <is>
          <t>40000</t>
        </is>
      </c>
      <c r="W246" t="inlineStr">
        <is>
          <t>116</t>
        </is>
      </c>
      <c r="X246" t="inlineStr">
        <is>
          <t>25</t>
        </is>
      </c>
      <c r="Y246" t="inlineStr">
        <is>
          <t>8</t>
        </is>
      </c>
      <c r="Z246" t="inlineStr">
        <is>
          <t>1</t>
        </is>
      </c>
      <c r="AA246" t="inlineStr">
        <is>
          <t>2026-10-08</t>
        </is>
      </c>
      <c r="AB246"/>
      <c r="AC246"/>
      <c r="AD246"/>
      <c r="AE246"/>
      <c r="AF246"/>
      <c r="AG246" s="3"/>
      <c r="AH246"/>
      <c r="AI246"/>
      <c r="AJ246"/>
      <c r="AK246"/>
      <c r="AL246" s="3"/>
      <c r="AM246" t="inlineStr">
        <is>
          <t>2026-09-13 23:00</t>
        </is>
      </c>
      <c r="AN246" t="inlineStr">
        <is>
          <t>高璇</t>
        </is>
      </c>
      <c r="AO246" t="inlineStr">
        <is>
          <t>2026-09-13</t>
        </is>
      </c>
      <c r="AP246" t="inlineStr">
        <is>
          <t>2026-09-13|dramaclips0364|SD-000079</t>
        </is>
      </c>
      <c r="AQ246" t="inlineStr">
        <is>
          <t>1</t>
        </is>
      </c>
      <c r="AR246" t="inlineStr">
        <is>
          <t>dramaclips0364｜Rejecting My Five Female Mates｜3条｜已回填</t>
        </is>
      </c>
    </row>
    <row r="247" ht="25.5" customHeight="1">
      <c r="A247" t="inlineStr">
        <is>
          <t>SR-000250</t>
        </is>
      </c>
      <c r="B247" s="3">
        <v>46278</v>
      </c>
      <c r="C247"/>
      <c r="D247" t="inlineStr">
        <is>
          <t>7683813839657389343</t>
        </is>
      </c>
      <c r="E247"/>
      <c r="F247" t="inlineStr">
        <is>
          <t>manual_url</t>
        </is>
      </c>
      <c r="G247">
        <v>1</v>
      </c>
      <c r="H247" s="3">
        <v>46303.562581018516</v>
      </c>
      <c r="I247"/>
      <c r="J247" t="inlineStr">
        <is>
          <t>active</t>
        </is>
      </c>
      <c r="K247" t="inlineStr">
        <is>
          <t>dramaclips0364</t>
        </is>
      </c>
      <c r="L247" t="inlineStr">
        <is>
          <t>His royal engagement must stay secret, but five jealous sisters are already demanding to know who he chose. 👀🔥 🌟 Continue the story here 👉 Find the full series on “ReelShort” 🔍 Look up “4530464” ✨ #ShortDrama #WerewolfDrama #RomanceDrama #SecretLove #ReelShort</t>
        </is>
      </c>
      <c r="M247" t="inlineStr">
        <is>
          <t>SD-000079</t>
        </is>
      </c>
      <c r="N247" t="inlineStr">
        <is>
          <t>7683813839657389343</t>
        </is>
      </c>
      <c r="O247" t="inlineStr">
        <is>
          <t>dramaclips0364</t>
        </is>
      </c>
      <c r="P247" t="inlineStr">
        <is>
          <t>https://www.tiktok.com/@dramaclips0364</t>
        </is>
      </c>
      <c r="Q247" t="inlineStr">
        <is>
          <t>SD-000079</t>
        </is>
      </c>
      <c r="R247" t="inlineStr">
        <is>
          <t>Rejecting My Five Female Mates</t>
        </is>
      </c>
      <c r="S247" t="inlineStr">
        <is>
          <t>男性,禁忌,狼人,身份揭露</t>
        </is>
      </c>
      <c r="T247" s="2" t="str">
        <f>=HYPERLINK("https://www.tiktok.com/@dramaclips0364/video/7683813839657389343", "https://www.tiktok.com/@dramaclips0364/video/7683813839657389343")</f>
        <v>https://www.tiktok.com/@dramaclips0364/video/7683813839657389343</v>
      </c>
      <c r="U247" t="inlineStr">
        <is>
          <t>已回填</t>
        </is>
      </c>
      <c r="V247" t="inlineStr">
        <is>
          <t>19700</t>
        </is>
      </c>
      <c r="W247" t="inlineStr">
        <is>
          <t>68</t>
        </is>
      </c>
      <c r="X247" t="inlineStr">
        <is>
          <t>11</t>
        </is>
      </c>
      <c r="Y247" t="inlineStr">
        <is>
          <t>0</t>
        </is>
      </c>
      <c r="Z247" t="inlineStr">
        <is>
          <t>1</t>
        </is>
      </c>
      <c r="AA247" t="inlineStr">
        <is>
          <t>2026-10-08</t>
        </is>
      </c>
      <c r="AB247"/>
      <c r="AC247"/>
      <c r="AD247"/>
      <c r="AE247"/>
      <c r="AF247"/>
      <c r="AG247" s="3"/>
      <c r="AH247"/>
      <c r="AI247"/>
      <c r="AJ247"/>
      <c r="AK247"/>
      <c r="AL247" s="3"/>
      <c r="AM247" t="inlineStr">
        <is>
          <t>2026-09-14 03:30</t>
        </is>
      </c>
      <c r="AN247" t="inlineStr">
        <is>
          <t>高璇</t>
        </is>
      </c>
      <c r="AO247" t="inlineStr">
        <is>
          <t>2026-09-14</t>
        </is>
      </c>
      <c r="AP247" t="inlineStr">
        <is>
          <t>2026-09-13|dramaclips0364|SD-000079</t>
        </is>
      </c>
      <c r="AQ247" t="inlineStr">
        <is>
          <t>0</t>
        </is>
      </c>
      <c r="AR247" t="inlineStr">
        <is>
          <t>dramaclips0364｜Rejecting My Five Female Mates｜3条｜已回填</t>
        </is>
      </c>
    </row>
    <row r="248" ht="25.5" customHeight="1">
      <c r="A248" t="inlineStr">
        <is>
          <t>SR-000251</t>
        </is>
      </c>
      <c r="B248" s="3">
        <v>46278</v>
      </c>
      <c r="C248"/>
      <c r="D248" t="inlineStr">
        <is>
          <t>7683815098820971806</t>
        </is>
      </c>
      <c r="E248"/>
      <c r="F248" t="inlineStr">
        <is>
          <t>manual_url</t>
        </is>
      </c>
      <c r="G248">
        <v>1</v>
      </c>
      <c r="H248" s="3">
        <v>46303.56280092592</v>
      </c>
      <c r="I248"/>
      <c r="J248" t="inlineStr">
        <is>
          <t>active</t>
        </is>
      </c>
      <c r="K248" t="inlineStr">
        <is>
          <t>dramaclips0364</t>
        </is>
      </c>
      <c r="L248" t="inlineStr">
        <is>
          <t>Eva finally offers to marry Kane—but her cruel condition makes him reject all five sisters to their faces. 😳🐺 🌟 Continue the story here 👉 Find the full series on “ReelShort” 🔍 Look up “4530464” ✨ #ShortDrama #WerewolfDrama #RomanceDrama #PlotTwist #ReelShort</t>
        </is>
      </c>
      <c r="M248" t="inlineStr">
        <is>
          <t>SD-000079</t>
        </is>
      </c>
      <c r="N248" t="inlineStr">
        <is>
          <t>7683815098820971806</t>
        </is>
      </c>
      <c r="O248" t="inlineStr">
        <is>
          <t>dramaclips0364</t>
        </is>
      </c>
      <c r="P248" t="inlineStr">
        <is>
          <t>https://www.tiktok.com/@dramaclips0364</t>
        </is>
      </c>
      <c r="Q248" t="inlineStr">
        <is>
          <t>SD-000079</t>
        </is>
      </c>
      <c r="R248" t="inlineStr">
        <is>
          <t>Rejecting My Five Female Mates</t>
        </is>
      </c>
      <c r="S248" t="inlineStr">
        <is>
          <t>男性,禁忌,狼人,身份揭露</t>
        </is>
      </c>
      <c r="T248" s="2" t="str">
        <f>=HYPERLINK("https://www.tiktok.com/@dramaclips0364/video/7683815098820971806", "https://www.tiktok.com/@dramaclips0364/video/7683815098820971806")</f>
        <v>https://www.tiktok.com/@dramaclips0364/video/7683815098820971806</v>
      </c>
      <c r="U248" t="inlineStr">
        <is>
          <t>已回填</t>
        </is>
      </c>
      <c r="V248" t="inlineStr">
        <is>
          <t>17300</t>
        </is>
      </c>
      <c r="W248" t="inlineStr">
        <is>
          <t>47</t>
        </is>
      </c>
      <c r="X248" t="inlineStr">
        <is>
          <t>8</t>
        </is>
      </c>
      <c r="Y248" t="inlineStr">
        <is>
          <t>1</t>
        </is>
      </c>
      <c r="Z248" t="inlineStr">
        <is>
          <t>0</t>
        </is>
      </c>
      <c r="AA248" t="inlineStr">
        <is>
          <t>2026-10-08</t>
        </is>
      </c>
      <c r="AB248"/>
      <c r="AC248"/>
      <c r="AD248"/>
      <c r="AE248"/>
      <c r="AF248"/>
      <c r="AG248" s="3"/>
      <c r="AH248"/>
      <c r="AI248"/>
      <c r="AJ248"/>
      <c r="AK248"/>
      <c r="AL248" s="3"/>
      <c r="AM248" t="inlineStr">
        <is>
          <t>2026-09-14 10:20</t>
        </is>
      </c>
      <c r="AN248" t="inlineStr">
        <is>
          <t>高璇</t>
        </is>
      </c>
      <c r="AO248" t="inlineStr">
        <is>
          <t>2026-09-14</t>
        </is>
      </c>
      <c r="AP248" t="inlineStr">
        <is>
          <t>2026-09-13|dramaclips0364|SD-000079</t>
        </is>
      </c>
      <c r="AQ248" t="inlineStr">
        <is>
          <t>0</t>
        </is>
      </c>
      <c r="AR248" t="inlineStr">
        <is>
          <t>dramaclips0364｜Rejecting My Five Female Mates｜3条｜已回填</t>
        </is>
      </c>
    </row>
    <row r="249" ht="25.5" customHeight="1">
      <c r="A249" t="inlineStr">
        <is>
          <t>SR-000252</t>
        </is>
      </c>
      <c r="B249" s="3">
        <v>46278.14513888889</v>
      </c>
      <c r="C249"/>
      <c r="D249" t="inlineStr">
        <is>
          <t>7684208683269639438</t>
        </is>
      </c>
      <c r="E249"/>
      <c r="F249" t="inlineStr">
        <is>
          <t>manual_url</t>
        </is>
      </c>
      <c r="G249">
        <v>1</v>
      </c>
      <c r="H249" s="3">
        <v>46303.56300925926</v>
      </c>
      <c r="I249"/>
      <c r="J249" t="inlineStr">
        <is>
          <t>active</t>
        </is>
      </c>
      <c r="K249" t="inlineStr">
        <is>
          <t>dramaexpedition</t>
        </is>
      </c>
      <c r="L249" t="inlineStr">
        <is>
          <t xml:space="preserve">Part 2 | God of Dragons: The Last Ride 🔥 Her abusive ex came back for their daughter—and the only home her father left behind. Watch the full series God of Dragons: The Last Ride—link in bio or search “uwt47” in the DramaBox app. #DramaBox #Drama #AIDrama #Dragon #ShortDrama </t>
        </is>
      </c>
      <c r="M249" t="inlineStr">
        <is>
          <t>SD-000081</t>
        </is>
      </c>
      <c r="N249" t="inlineStr">
        <is>
          <t>7684208683269639438</t>
        </is>
      </c>
      <c r="O249" t="inlineStr">
        <is>
          <t>dramaexpedition</t>
        </is>
      </c>
      <c r="P249" t="inlineStr">
        <is>
          <t>https://www.tiktok.com/@dramaexpedition</t>
        </is>
      </c>
      <c r="Q249" t="inlineStr">
        <is>
          <t>SD-000081</t>
        </is>
      </c>
      <c r="R249" t="inlineStr">
        <is>
          <t>God of Dragons - The Last Ride</t>
        </is>
      </c>
      <c r="S249" t="inlineStr">
        <is>
          <t>男性,逆袭,霸总</t>
        </is>
      </c>
      <c r="T249" s="2" t="str">
        <f>=HYPERLINK("https://www.tiktok.com/@dramaexpedition/video/7684208683269639438", "https://www.tiktok.com/@dramaexpedition/video/7684208683269639438")</f>
        <v>https://www.tiktok.com/@dramaexpedition/video/7684208683269639438</v>
      </c>
      <c r="U249" t="inlineStr">
        <is>
          <t>已回填</t>
        </is>
      </c>
      <c r="V249" t="inlineStr">
        <is>
          <t>1641</t>
        </is>
      </c>
      <c r="W249" t="inlineStr">
        <is>
          <t>8</t>
        </is>
      </c>
      <c r="X249" t="inlineStr">
        <is>
          <t>4</t>
        </is>
      </c>
      <c r="Y249" t="inlineStr">
        <is>
          <t>0</t>
        </is>
      </c>
      <c r="Z249" t="inlineStr">
        <is>
          <t>1</t>
        </is>
      </c>
      <c r="AA249" t="inlineStr">
        <is>
          <t>2026-10-08</t>
        </is>
      </c>
      <c r="AB249"/>
      <c r="AC249" t="inlineStr">
        <is>
          <t>历史发布补录；依据用户2026-09-16 caption核验报告；日期为用户输入北京时间，未独立核验平台发布时间；待attach-post：7684208683269639438；https://www.tiktok.com/@dramaexpedition/video/7684208683269639438</t>
        </is>
      </c>
      <c r="AD249"/>
      <c r="AE249"/>
      <c r="AF249"/>
      <c r="AG249" s="3"/>
      <c r="AH249"/>
      <c r="AI249"/>
      <c r="AJ249"/>
      <c r="AK249"/>
      <c r="AL249" s="3"/>
      <c r="AM249" t="inlineStr">
        <is>
          <t>2026-09-13 03:29</t>
        </is>
      </c>
      <c r="AN249" t="inlineStr">
        <is>
          <t>彭满</t>
        </is>
      </c>
      <c r="AO249" t="inlineStr">
        <is>
          <t>2026-09-13</t>
        </is>
      </c>
      <c r="AP249" t="inlineStr">
        <is>
          <t>2026-09-13|dramaexpedition|SD-000081</t>
        </is>
      </c>
      <c r="AQ249" t="inlineStr">
        <is>
          <t>1</t>
        </is>
      </c>
      <c r="AR249" t="inlineStr">
        <is>
          <t>dramaexpedition｜God of Dragons - The Last Ride｜2条｜已回填</t>
        </is>
      </c>
    </row>
    <row r="250" ht="25.5" customHeight="1">
      <c r="A250" t="inlineStr">
        <is>
          <t>SR-000253</t>
        </is>
      </c>
      <c r="B250" s="3">
        <v>46278.32986111111</v>
      </c>
      <c r="C250"/>
      <c r="D250" t="inlineStr">
        <is>
          <t>7684208366826147086</t>
        </is>
      </c>
      <c r="E250"/>
      <c r="F250" t="inlineStr">
        <is>
          <t>manual_url</t>
        </is>
      </c>
      <c r="G250">
        <v>1</v>
      </c>
      <c r="H250" s="3">
        <v>46303.563206018516</v>
      </c>
      <c r="I250"/>
      <c r="J250" t="inlineStr">
        <is>
          <t>active</t>
        </is>
      </c>
      <c r="K250" t="inlineStr">
        <is>
          <t>dramaexpedition</t>
        </is>
      </c>
      <c r="L250" t="inlineStr">
        <is>
          <t xml:space="preserve">Part 3 | God of Dragons: The Last Ride 🔥 Everyone laughed at the stable boy until he chose the boulder no one else could move. Watch the full series God of Dragons: The Last Ride—link in bio or search “uwt47” in the DramaBox app. #DramaBox #Drama #AIDrama #Dragon #ShortDrama </t>
        </is>
      </c>
      <c r="M250" t="inlineStr">
        <is>
          <t>SD-000081</t>
        </is>
      </c>
      <c r="N250" t="inlineStr">
        <is>
          <t>7684208366826147086</t>
        </is>
      </c>
      <c r="O250" t="inlineStr">
        <is>
          <t>dramaexpedition</t>
        </is>
      </c>
      <c r="P250" t="inlineStr">
        <is>
          <t>https://www.tiktok.com/@dramaexpedition</t>
        </is>
      </c>
      <c r="Q250" t="inlineStr">
        <is>
          <t>SD-000081</t>
        </is>
      </c>
      <c r="R250" t="inlineStr">
        <is>
          <t>God of Dragons - The Last Ride</t>
        </is>
      </c>
      <c r="S250" t="inlineStr">
        <is>
          <t>男性,逆袭,霸总</t>
        </is>
      </c>
      <c r="T250" s="2" t="str">
        <f>=HYPERLINK("https://www.tiktok.com/@dramaexpedition/video/7684208366826147086", "https://www.tiktok.com/@dramaexpedition/video/7684208366826147086")</f>
        <v>https://www.tiktok.com/@dramaexpedition/video/7684208366826147086</v>
      </c>
      <c r="U250" t="inlineStr">
        <is>
          <t>已回填</t>
        </is>
      </c>
      <c r="V250" t="inlineStr">
        <is>
          <t>1208</t>
        </is>
      </c>
      <c r="W250" t="inlineStr">
        <is>
          <t>9</t>
        </is>
      </c>
      <c r="X250" t="inlineStr">
        <is>
          <t>5</t>
        </is>
      </c>
      <c r="Y250" t="inlineStr">
        <is>
          <t>0</t>
        </is>
      </c>
      <c r="Z250" t="inlineStr">
        <is>
          <t>0</t>
        </is>
      </c>
      <c r="AA250" t="inlineStr">
        <is>
          <t>2026-10-08</t>
        </is>
      </c>
      <c r="AB250"/>
      <c r="AC250" t="inlineStr">
        <is>
          <t>历史发布补录；依据用户2026-09-16 caption核验报告；日期为用户输入北京时间，未独立核验平台发布时间；待attach-post：7684208366826147086；https://www.tiktok.com/@dramaexpedition/video/7684208366826147086</t>
        </is>
      </c>
      <c r="AD250"/>
      <c r="AE250"/>
      <c r="AF250"/>
      <c r="AG250" s="3"/>
      <c r="AH250"/>
      <c r="AI250"/>
      <c r="AJ250"/>
      <c r="AK250"/>
      <c r="AL250" s="3"/>
      <c r="AM250" t="inlineStr">
        <is>
          <t>2026-09-13 07:55</t>
        </is>
      </c>
      <c r="AN250" t="inlineStr">
        <is>
          <t>彭满</t>
        </is>
      </c>
      <c r="AO250" t="inlineStr">
        <is>
          <t>2026-09-13</t>
        </is>
      </c>
      <c r="AP250" t="inlineStr">
        <is>
          <t>2026-09-13|dramaexpedition|SD-000081</t>
        </is>
      </c>
      <c r="AQ250" t="inlineStr">
        <is>
          <t>0</t>
        </is>
      </c>
      <c r="AR250" t="inlineStr">
        <is>
          <t>dramaexpedition｜God of Dragons - The Last Ride｜2条｜已回填</t>
        </is>
      </c>
    </row>
    <row r="251" ht="25.5" customHeight="1">
      <c r="A251" t="inlineStr">
        <is>
          <t>SR-000254</t>
        </is>
      </c>
      <c r="B251" s="3">
        <v>46278.833333333336</v>
      </c>
      <c r="C251"/>
      <c r="D251" t="inlineStr">
        <is>
          <t>7684175456970575134</t>
        </is>
      </c>
      <c r="E251"/>
      <c r="F251" t="inlineStr">
        <is>
          <t>manual_url</t>
        </is>
      </c>
      <c r="G251">
        <v>1</v>
      </c>
      <c r="H251" s="3">
        <v>46303.563425925924</v>
      </c>
      <c r="I251"/>
      <c r="J251" t="inlineStr">
        <is>
          <t>active</t>
        </is>
      </c>
      <c r="K251" t="inlineStr">
        <is>
          <t>jolienqaq</t>
        </is>
      </c>
      <c r="L251" t="inlineStr">
        <is>
          <t>Part 1 | The Omega's Command 🔥 He finally earns his place—only to discover the man waiting for him is already his husband. Watch the full series The Omega's Command—link in bio or search “4545667” in the ReelShort app. #BLDrama #BoysLove #BLShortDrama</t>
        </is>
      </c>
      <c r="M251" t="inlineStr">
        <is>
          <t>SD-000074</t>
        </is>
      </c>
      <c r="N251" t="inlineStr">
        <is>
          <t>7684175456970575134</t>
        </is>
      </c>
      <c r="O251" t="inlineStr">
        <is>
          <t>jolienqaq</t>
        </is>
      </c>
      <c r="P251" t="inlineStr">
        <is>
          <t>https://www.tiktok.com/@jolienqaq</t>
        </is>
      </c>
      <c r="Q251" t="inlineStr">
        <is>
          <t>SD-000074</t>
        </is>
      </c>
      <c r="R251" t="inlineStr">
        <is>
          <t>The Omega's Command</t>
        </is>
      </c>
      <c r="S251" t="inlineStr">
        <is>
          <t>lgbtq,爱情,超能力</t>
        </is>
      </c>
      <c r="T251" s="2" t="str">
        <f>=HYPERLINK("https://www.tiktok.com/@jolienqaq/video/7684175456970575134", "https://www.tiktok.com/@jolienqaq/video/7684175456970575134")</f>
        <v>https://www.tiktok.com/@jolienqaq/video/7684175456970575134</v>
      </c>
      <c r="U251" t="inlineStr">
        <is>
          <t>已回填</t>
        </is>
      </c>
      <c r="V251" t="inlineStr">
        <is>
          <t>27000</t>
        </is>
      </c>
      <c r="W251" t="inlineStr">
        <is>
          <t>552</t>
        </is>
      </c>
      <c r="X251" t="inlineStr">
        <is>
          <t>348</t>
        </is>
      </c>
      <c r="Y251" t="inlineStr">
        <is>
          <t>28</t>
        </is>
      </c>
      <c r="Z251" t="inlineStr">
        <is>
          <t>9</t>
        </is>
      </c>
      <c r="AA251" t="inlineStr">
        <is>
          <t>2026-10-08</t>
        </is>
      </c>
      <c r="AB251"/>
      <c r="AC251" t="inlineStr">
        <is>
          <t>历史发布补录；依据用户2026-09-16 caption核验报告；日期为用户输入北京时间，未独立核验平台发布时间；待attach-post：7684175456970575134；https://www.tiktok.com/@jolienqaq/video/7684175456970575134</t>
        </is>
      </c>
      <c r="AD251"/>
      <c r="AE251"/>
      <c r="AF251"/>
      <c r="AG251" s="3"/>
      <c r="AH251"/>
      <c r="AI251"/>
      <c r="AJ251"/>
      <c r="AK251"/>
      <c r="AL251" s="3"/>
      <c r="AM251" t="inlineStr">
        <is>
          <t>2026-09-13 20:00</t>
        </is>
      </c>
      <c r="AN251" t="inlineStr">
        <is>
          <t>彭满</t>
        </is>
      </c>
      <c r="AO251" t="inlineStr">
        <is>
          <t>2026-09-13</t>
        </is>
      </c>
      <c r="AP251" t="inlineStr">
        <is>
          <t>2026-09-13|jolienqaq|SD-000074</t>
        </is>
      </c>
      <c r="AQ251" t="inlineStr">
        <is>
          <t>1</t>
        </is>
      </c>
      <c r="AR251" t="inlineStr">
        <is>
          <t>jolienqaq｜The Omega's Command｜1条｜已回填</t>
        </is>
      </c>
    </row>
    <row r="252" ht="25.5" customHeight="1">
      <c r="A252" t="inlineStr">
        <is>
          <t>SR-000255</t>
        </is>
      </c>
      <c r="B252" s="3">
        <v>46279</v>
      </c>
      <c r="C252"/>
      <c r="D252" t="inlineStr">
        <is>
          <t>7683815507648056607</t>
        </is>
      </c>
      <c r="E252"/>
      <c r="F252" t="inlineStr">
        <is>
          <t>manual_url</t>
        </is>
      </c>
      <c r="G252">
        <v>1</v>
      </c>
      <c r="H252" s="3">
        <v>46303.56363425926</v>
      </c>
      <c r="I252"/>
      <c r="J252" t="inlineStr">
        <is>
          <t>active</t>
        </is>
      </c>
      <c r="K252" t="inlineStr">
        <is>
          <t>dramaclips0364</t>
        </is>
      </c>
      <c r="L252" t="inlineStr">
        <is>
          <t>The sacred armor chooses Kane, yet the five sisters order him to rip it off and hand it to their favorite man. ⚔️🔥 🌟 Continue the story here 👉 Find the full series on “ReelShort” 🔍 Look up “4530464” ✨ #ShortDrama #WerewolfDrama #FantasyDrama #Betrayal #ReelShort</t>
        </is>
      </c>
      <c r="M252" t="inlineStr">
        <is>
          <t>SD-000079</t>
        </is>
      </c>
      <c r="N252" t="inlineStr">
        <is>
          <t>7683815507648056607</t>
        </is>
      </c>
      <c r="O252" t="inlineStr">
        <is>
          <t>dramaclips0364</t>
        </is>
      </c>
      <c r="P252" t="inlineStr">
        <is>
          <t>https://www.tiktok.com/@dramaclips0364</t>
        </is>
      </c>
      <c r="Q252" t="inlineStr">
        <is>
          <t>SD-000079</t>
        </is>
      </c>
      <c r="R252" t="inlineStr">
        <is>
          <t>Rejecting My Five Female Mates</t>
        </is>
      </c>
      <c r="S252" t="inlineStr">
        <is>
          <t>男性,禁忌,狼人,身份揭露</t>
        </is>
      </c>
      <c r="T252" s="2" t="str">
        <f>=HYPERLINK("https://www.tiktok.com/@dramaclips0364/video/7683815507648056607", "https://www.tiktok.com/@dramaclips0364/video/7683815507648056607")</f>
        <v>https://www.tiktok.com/@dramaclips0364/video/7683815507648056607</v>
      </c>
      <c r="U252" t="inlineStr">
        <is>
          <t>已回填</t>
        </is>
      </c>
      <c r="V252" t="inlineStr">
        <is>
          <t>31800</t>
        </is>
      </c>
      <c r="W252" t="inlineStr">
        <is>
          <t>112</t>
        </is>
      </c>
      <c r="X252" t="inlineStr">
        <is>
          <t>25</t>
        </is>
      </c>
      <c r="Y252" t="inlineStr">
        <is>
          <t>2</t>
        </is>
      </c>
      <c r="Z252" t="inlineStr">
        <is>
          <t>0</t>
        </is>
      </c>
      <c r="AA252" t="inlineStr">
        <is>
          <t>2026-10-08</t>
        </is>
      </c>
      <c r="AB252"/>
      <c r="AC252"/>
      <c r="AD252"/>
      <c r="AE252"/>
      <c r="AF252"/>
      <c r="AG252" s="3"/>
      <c r="AH252"/>
      <c r="AI252"/>
      <c r="AJ252"/>
      <c r="AK252"/>
      <c r="AL252" s="3"/>
      <c r="AM252" t="inlineStr">
        <is>
          <t>2026-09-14 23:00</t>
        </is>
      </c>
      <c r="AN252" t="inlineStr">
        <is>
          <t>高璇</t>
        </is>
      </c>
      <c r="AO252" t="inlineStr">
        <is>
          <t>2026-09-14</t>
        </is>
      </c>
      <c r="AP252" t="inlineStr">
        <is>
          <t>2026-09-14|dramaclips0364|SD-000079</t>
        </is>
      </c>
      <c r="AQ252" t="inlineStr">
        <is>
          <t>1</t>
        </is>
      </c>
      <c r="AR252" t="inlineStr">
        <is>
          <t>dramaclips0364｜Rejecting My Five Female Mates｜3条｜已回填</t>
        </is>
      </c>
    </row>
    <row r="253" ht="25.5" customHeight="1">
      <c r="A253" t="inlineStr">
        <is>
          <t>SR-000256</t>
        </is>
      </c>
      <c r="B253" s="3">
        <v>46279</v>
      </c>
      <c r="C253"/>
      <c r="D253" t="inlineStr">
        <is>
          <t>7683815758220004639</t>
        </is>
      </c>
      <c r="E253"/>
      <c r="F253" t="inlineStr">
        <is>
          <t>manual_url</t>
        </is>
      </c>
      <c r="G253">
        <v>1</v>
      </c>
      <c r="H253" s="3">
        <v>46303.56383101852</v>
      </c>
      <c r="I253"/>
      <c r="J253" t="inlineStr">
        <is>
          <t>active</t>
        </is>
      </c>
      <c r="K253" t="inlineStr">
        <is>
          <t>dramaclips0364</t>
        </is>
      </c>
      <c r="L253" t="inlineStr">
        <is>
          <t>Removing the armor could cripple Kane for life—but the women who should protect him still choose Seth. 💔🐺 🌟 Continue the story here 👉 Find the full series on “ReelShort” 🔍 Look up “4530464” ✨ #ShortDrama #WerewolfDrama #RomanceDrama #Betrayal #ReelShort</t>
        </is>
      </c>
      <c r="M253" t="inlineStr">
        <is>
          <t>SD-000079</t>
        </is>
      </c>
      <c r="N253" t="inlineStr">
        <is>
          <t>7683815758220004639</t>
        </is>
      </c>
      <c r="O253" t="inlineStr">
        <is>
          <t>dramaclips0364</t>
        </is>
      </c>
      <c r="P253" t="inlineStr">
        <is>
          <t>https://www.tiktok.com/@dramaclips0364</t>
        </is>
      </c>
      <c r="Q253" t="inlineStr">
        <is>
          <t>SD-000079</t>
        </is>
      </c>
      <c r="R253" t="inlineStr">
        <is>
          <t>Rejecting My Five Female Mates</t>
        </is>
      </c>
      <c r="S253" t="inlineStr">
        <is>
          <t>男性,禁忌,狼人,身份揭露</t>
        </is>
      </c>
      <c r="T253" s="2" t="str">
        <f>=HYPERLINK("https://www.tiktok.com/@dramaclips0364/video/7683815758220004639", "https://www.tiktok.com/@dramaclips0364/video/7683815758220004639")</f>
        <v>https://www.tiktok.com/@dramaclips0364/video/7683815758220004639</v>
      </c>
      <c r="U253" t="inlineStr">
        <is>
          <t>已回填</t>
        </is>
      </c>
      <c r="V253" t="inlineStr">
        <is>
          <t>34700</t>
        </is>
      </c>
      <c r="W253" t="inlineStr">
        <is>
          <t>93</t>
        </is>
      </c>
      <c r="X253" t="inlineStr">
        <is>
          <t>9</t>
        </is>
      </c>
      <c r="Y253" t="inlineStr">
        <is>
          <t>5</t>
        </is>
      </c>
      <c r="Z253" t="inlineStr">
        <is>
          <t>0</t>
        </is>
      </c>
      <c r="AA253" t="inlineStr">
        <is>
          <t>2026-10-08</t>
        </is>
      </c>
      <c r="AB253"/>
      <c r="AC253"/>
      <c r="AD253"/>
      <c r="AE253"/>
      <c r="AF253"/>
      <c r="AG253" s="3"/>
      <c r="AH253"/>
      <c r="AI253"/>
      <c r="AJ253"/>
      <c r="AK253"/>
      <c r="AL253" s="3"/>
      <c r="AM253" t="inlineStr">
        <is>
          <t>2026-09-15 03:30</t>
        </is>
      </c>
      <c r="AN253" t="inlineStr">
        <is>
          <t>高璇</t>
        </is>
      </c>
      <c r="AO253" t="inlineStr">
        <is>
          <t>2026-09-15</t>
        </is>
      </c>
      <c r="AP253" t="inlineStr">
        <is>
          <t>2026-09-14|dramaclips0364|SD-000079</t>
        </is>
      </c>
      <c r="AQ253" t="inlineStr">
        <is>
          <t>0</t>
        </is>
      </c>
      <c r="AR253" t="inlineStr">
        <is>
          <t>dramaclips0364｜Rejecting My Five Female Mates｜3条｜已回填</t>
        </is>
      </c>
    </row>
    <row r="254" ht="25.5" customHeight="1">
      <c r="A254" t="inlineStr">
        <is>
          <t>SR-000257</t>
        </is>
      </c>
      <c r="B254" s="3">
        <v>46279</v>
      </c>
      <c r="C254"/>
      <c r="D254" t="inlineStr">
        <is>
          <t>7683816092678032670</t>
        </is>
      </c>
      <c r="E254"/>
      <c r="F254" t="inlineStr">
        <is>
          <t>manual_url</t>
        </is>
      </c>
      <c r="G254">
        <v>1</v>
      </c>
      <c r="H254" s="3">
        <v>46303.564039351855</v>
      </c>
      <c r="I254"/>
      <c r="J254" t="inlineStr">
        <is>
          <t>active</t>
        </is>
      </c>
      <c r="K254" t="inlineStr">
        <is>
          <t>dramaclips0364</t>
        </is>
      </c>
      <c r="L254" t="inlineStr">
        <is>
          <t>Kane's ascension should crown a new Alpha—until Seth crashes the ceremony and threatens to kill him. 👑⚡ 🌟 Continue the story here 👉 Find the full series on “ReelShort” 🔍 Look up “4530464” ✨ #ShortDrama #WerewolfDrama #AlphaMale #DramaSeries #ReelShort</t>
        </is>
      </c>
      <c r="M254" t="inlineStr">
        <is>
          <t>SD-000079</t>
        </is>
      </c>
      <c r="N254" t="inlineStr">
        <is>
          <t>7683816092678032670</t>
        </is>
      </c>
      <c r="O254" t="inlineStr">
        <is>
          <t>dramaclips0364</t>
        </is>
      </c>
      <c r="P254" t="inlineStr">
        <is>
          <t>https://www.tiktok.com/@dramaclips0364</t>
        </is>
      </c>
      <c r="Q254" t="inlineStr">
        <is>
          <t>SD-000079</t>
        </is>
      </c>
      <c r="R254" t="inlineStr">
        <is>
          <t>Rejecting My Five Female Mates</t>
        </is>
      </c>
      <c r="S254" t="inlineStr">
        <is>
          <t>男性,禁忌,狼人,身份揭露</t>
        </is>
      </c>
      <c r="T254" s="2" t="str">
        <f>=HYPERLINK("https://www.tiktok.com/@dramaclips0364/video/7683816092678032670", "https://www.tiktok.com/@dramaclips0364/video/7683816092678032670")</f>
        <v>https://www.tiktok.com/@dramaclips0364/video/7683816092678032670</v>
      </c>
      <c r="U254" t="inlineStr">
        <is>
          <t>已回填</t>
        </is>
      </c>
      <c r="V254" t="inlineStr">
        <is>
          <t>381100</t>
        </is>
      </c>
      <c r="W254" t="inlineStr">
        <is>
          <t>1244</t>
        </is>
      </c>
      <c r="X254" t="inlineStr">
        <is>
          <t>263</t>
        </is>
      </c>
      <c r="Y254" t="inlineStr">
        <is>
          <t>78</t>
        </is>
      </c>
      <c r="Z254" t="inlineStr">
        <is>
          <t>17</t>
        </is>
      </c>
      <c r="AA254" t="inlineStr">
        <is>
          <t>2026-10-08</t>
        </is>
      </c>
      <c r="AB254"/>
      <c r="AC254"/>
      <c r="AD254"/>
      <c r="AE254"/>
      <c r="AF254"/>
      <c r="AG254" s="3"/>
      <c r="AH254"/>
      <c r="AI254"/>
      <c r="AJ254"/>
      <c r="AK254"/>
      <c r="AL254" s="3"/>
      <c r="AM254" t="inlineStr">
        <is>
          <t>2026-09-15 10:30</t>
        </is>
      </c>
      <c r="AN254" t="inlineStr">
        <is>
          <t>高璇</t>
        </is>
      </c>
      <c r="AO254" t="inlineStr">
        <is>
          <t>2026-09-15</t>
        </is>
      </c>
      <c r="AP254" t="inlineStr">
        <is>
          <t>2026-09-14|dramaclips0364|SD-000079</t>
        </is>
      </c>
      <c r="AQ254" t="inlineStr">
        <is>
          <t>0</t>
        </is>
      </c>
      <c r="AR254" t="inlineStr">
        <is>
          <t>dramaclips0364｜Rejecting My Five Female Mates｜3条｜已回填</t>
        </is>
      </c>
    </row>
    <row r="255" ht="25.5" customHeight="1">
      <c r="A255" t="inlineStr">
        <is>
          <t>SR-000258</t>
        </is>
      </c>
      <c r="B255" s="3">
        <v>46279.041666666664</v>
      </c>
      <c r="C255"/>
      <c r="D255" t="inlineStr">
        <is>
          <t>7684178782780935455</t>
        </is>
      </c>
      <c r="E255"/>
      <c r="F255" t="inlineStr">
        <is>
          <t>manual_url</t>
        </is>
      </c>
      <c r="G255">
        <v>1</v>
      </c>
      <c r="H255" s="3">
        <v>46303.56427083333</v>
      </c>
      <c r="I255"/>
      <c r="J255" t="inlineStr">
        <is>
          <t>active</t>
        </is>
      </c>
      <c r="K255" t="inlineStr">
        <is>
          <t>jolienqaq</t>
        </is>
      </c>
      <c r="L255" t="inlineStr">
        <is>
          <t>Part 2 | The Omega's Command 🔥 The order was simple: take your clothes off. What happened next was anything but routine. Watch the full series The Omega's Command—link in bio or search “4545667” in the ReelShort app. #BLDrama #BoysLove #BLShortDrama</t>
        </is>
      </c>
      <c r="M255" t="inlineStr">
        <is>
          <t>SD-000074</t>
        </is>
      </c>
      <c r="N255" t="inlineStr">
        <is>
          <t>7684178782780935455</t>
        </is>
      </c>
      <c r="O255" t="inlineStr">
        <is>
          <t>jolienqaq</t>
        </is>
      </c>
      <c r="P255" t="inlineStr">
        <is>
          <t>https://www.tiktok.com/@jolienqaq</t>
        </is>
      </c>
      <c r="Q255" t="inlineStr">
        <is>
          <t>SD-000074</t>
        </is>
      </c>
      <c r="R255" t="inlineStr">
        <is>
          <t>The Omega's Command</t>
        </is>
      </c>
      <c r="S255" t="inlineStr">
        <is>
          <t>lgbtq,爱情,超能力</t>
        </is>
      </c>
      <c r="T255" s="2" t="str">
        <f>=HYPERLINK("https://www.tiktok.com/@jolienqaq/video/7684178782780935455", "https://www.tiktok.com/@jolienqaq/video/7684178782780935455")</f>
        <v>https://www.tiktok.com/@jolienqaq/video/7684178782780935455</v>
      </c>
      <c r="U255" t="inlineStr">
        <is>
          <t>已回填</t>
        </is>
      </c>
      <c r="V255" t="inlineStr">
        <is>
          <t>6646</t>
        </is>
      </c>
      <c r="W255" t="inlineStr">
        <is>
          <t>232</t>
        </is>
      </c>
      <c r="X255" t="inlineStr">
        <is>
          <t>74</t>
        </is>
      </c>
      <c r="Y255" t="inlineStr">
        <is>
          <t>5</t>
        </is>
      </c>
      <c r="Z255" t="inlineStr">
        <is>
          <t>2</t>
        </is>
      </c>
      <c r="AA255" t="inlineStr">
        <is>
          <t>2026-10-08</t>
        </is>
      </c>
      <c r="AB255"/>
      <c r="AC255" t="inlineStr">
        <is>
          <t>历史发布补录；依据用户2026-09-16 caption核验报告；日期为用户输入北京时间，未独立核验平台发布时间；待attach-post：7684178782780935455；https://www.tiktok.com/@jolienqaq/video/7684178782780935455</t>
        </is>
      </c>
      <c r="AD255"/>
      <c r="AE255"/>
      <c r="AF255"/>
      <c r="AG255" s="3"/>
      <c r="AH255"/>
      <c r="AI255"/>
      <c r="AJ255"/>
      <c r="AK255"/>
      <c r="AL255" s="3"/>
      <c r="AM255" t="inlineStr">
        <is>
          <t>2026-09-14 01:00</t>
        </is>
      </c>
      <c r="AN255" t="inlineStr">
        <is>
          <t>彭满</t>
        </is>
      </c>
      <c r="AO255" t="inlineStr">
        <is>
          <t>2026-09-14</t>
        </is>
      </c>
      <c r="AP255" t="inlineStr">
        <is>
          <t>2026-09-14|jolienqaq|SD-000074</t>
        </is>
      </c>
      <c r="AQ255" t="inlineStr">
        <is>
          <t>1</t>
        </is>
      </c>
      <c r="AR255" t="inlineStr">
        <is>
          <t>jolienqaq｜The Omega's Command｜2条｜已回填</t>
        </is>
      </c>
    </row>
    <row r="256" ht="25.5" customHeight="1">
      <c r="A256" t="inlineStr">
        <is>
          <t>SR-000259</t>
        </is>
      </c>
      <c r="B256" s="3">
        <v>46279.10555555556</v>
      </c>
      <c r="C256"/>
      <c r="D256" t="inlineStr">
        <is>
          <t>7684216286536142111</t>
        </is>
      </c>
      <c r="E256"/>
      <c r="F256" t="inlineStr">
        <is>
          <t>manual_url</t>
        </is>
      </c>
      <c r="G256">
        <v>1</v>
      </c>
      <c r="H256" s="3">
        <v>46303.56451388889</v>
      </c>
      <c r="I256"/>
      <c r="J256" t="inlineStr">
        <is>
          <t>active</t>
        </is>
      </c>
      <c r="K256" t="inlineStr">
        <is>
          <t>shirley5278789</t>
        </is>
      </c>
      <c r="L256" t="inlineStr">
        <is>
          <t>Su hermana presumió haberle robado al chico que amaba, pero las marcas en el cuello de Tessa revelaron un secreto mucho mayor. 👀🔥 🌟 Continúa la historia aquí 👉 Encuentra la serie completa en “ReelShort” 🔍 Busca “4493493” ✨ #DramaCorto #RomanceJuvenil #AmorSecreto #GiroInesperado #ReelShort</t>
        </is>
      </c>
      <c r="M256" t="inlineStr">
        <is>
          <t>SD-000050</t>
        </is>
      </c>
      <c r="N256" t="inlineStr">
        <is>
          <t>7684216286536142111</t>
        </is>
      </c>
      <c r="O256" t="inlineStr">
        <is>
          <t>shirley5278789</t>
        </is>
      </c>
      <c r="P256" t="inlineStr">
        <is>
          <t>https://www.tiktok.com/@shirley5278789</t>
        </is>
      </c>
      <c r="Q256" t="inlineStr">
        <is>
          <t>SD-000050</t>
        </is>
      </c>
      <c r="R256" t="inlineStr">
        <is>
          <t>Has sido reemplazado, primer amor</t>
        </is>
      </c>
      <c r="S256" t="inlineStr">
        <is>
          <t>爱情,扮猪吃虎,校园</t>
        </is>
      </c>
      <c r="T256" s="2" t="str">
        <f>=HYPERLINK("https://www.tiktok.com/@shirley5278789/video/7684216286536142111", "https://www.tiktok.com/@shirley5278789/video/7684216286536142111")</f>
        <v>https://www.tiktok.com/@shirley5278789/video/7684216286536142111</v>
      </c>
      <c r="U256" t="inlineStr">
        <is>
          <t>已回填</t>
        </is>
      </c>
      <c r="V256" t="inlineStr">
        <is>
          <t>7284</t>
        </is>
      </c>
      <c r="W256" t="inlineStr">
        <is>
          <t>28</t>
        </is>
      </c>
      <c r="X256" t="inlineStr">
        <is>
          <t>3</t>
        </is>
      </c>
      <c r="Y256" t="inlineStr">
        <is>
          <t>1</t>
        </is>
      </c>
      <c r="Z256" t="inlineStr">
        <is>
          <t>1</t>
        </is>
      </c>
      <c r="AA256" t="inlineStr">
        <is>
          <t>2026-10-08</t>
        </is>
      </c>
      <c r="AB256"/>
      <c r="AC256"/>
      <c r="AD256"/>
      <c r="AE256"/>
      <c r="AF256"/>
      <c r="AG256" s="3"/>
      <c r="AH256"/>
      <c r="AI256"/>
      <c r="AJ256"/>
      <c r="AK256"/>
      <c r="AL256" s="3"/>
      <c r="AM256" t="inlineStr">
        <is>
          <t>2026-09-14 02:32</t>
        </is>
      </c>
      <c r="AN256" t="inlineStr">
        <is>
          <t>高璇</t>
        </is>
      </c>
      <c r="AO256" t="inlineStr">
        <is>
          <t>2026-09-14</t>
        </is>
      </c>
      <c r="AP256" t="inlineStr">
        <is>
          <t>2026-09-14|shirley5278789|SD-000050</t>
        </is>
      </c>
      <c r="AQ256" t="inlineStr">
        <is>
          <t>1</t>
        </is>
      </c>
      <c r="AR256" t="inlineStr">
        <is>
          <t>shirley5278789｜Has sido reemplazado, primer amor｜3条｜已回填</t>
        </is>
      </c>
    </row>
    <row r="257" ht="25.5" customHeight="1">
      <c r="A257" t="inlineStr">
        <is>
          <t>SR-000260</t>
        </is>
      </c>
      <c r="B257" s="3">
        <v>46279.27569444444</v>
      </c>
      <c r="C257"/>
      <c r="D257" t="inlineStr">
        <is>
          <t>7684216649083276574</t>
        </is>
      </c>
      <c r="E257"/>
      <c r="F257" t="inlineStr">
        <is>
          <t>manual_url</t>
        </is>
      </c>
      <c r="G257">
        <v>1</v>
      </c>
      <c r="H257" s="3">
        <v>46303.564722222225</v>
      </c>
      <c r="I257"/>
      <c r="J257" t="inlineStr">
        <is>
          <t>active</t>
        </is>
      </c>
      <c r="K257" t="inlineStr">
        <is>
          <t>shirley5278789</t>
        </is>
      </c>
      <c r="L257" t="inlineStr">
        <is>
          <t>Un simple juego de fiesta terminó con Jason besando a Kate frente a ella. Esa noche murió su primer amor. 💔🥃 🌟 Continúa la historia aquí 👉 Encuentra la serie completa en “ReelShort” 🔍 Busca “4493493” ✨ #DramaCorto #DramaEscolar #BesoProhibido #Desamor #ReelShort</t>
        </is>
      </c>
      <c r="M257" t="inlineStr">
        <is>
          <t>SD-000050</t>
        </is>
      </c>
      <c r="N257" t="inlineStr">
        <is>
          <t>7684216649083276574</t>
        </is>
      </c>
      <c r="O257" t="inlineStr">
        <is>
          <t>shirley5278789</t>
        </is>
      </c>
      <c r="P257" t="inlineStr">
        <is>
          <t>https://www.tiktok.com/@shirley5278789</t>
        </is>
      </c>
      <c r="Q257" t="inlineStr">
        <is>
          <t>SD-000050</t>
        </is>
      </c>
      <c r="R257" t="inlineStr">
        <is>
          <t>Has sido reemplazado, primer amor</t>
        </is>
      </c>
      <c r="S257" t="inlineStr">
        <is>
          <t>爱情,扮猪吃虎,校园</t>
        </is>
      </c>
      <c r="T257" s="2" t="str">
        <f>=HYPERLINK("https://www.tiktok.com/@shirley5278789/video/7684216649083276574", "https://www.tiktok.com/@shirley5278789/video/7684216649083276574")</f>
        <v>https://www.tiktok.com/@shirley5278789/video/7684216649083276574</v>
      </c>
      <c r="U257" t="inlineStr">
        <is>
          <t>已回填</t>
        </is>
      </c>
      <c r="V257" t="inlineStr">
        <is>
          <t>6535</t>
        </is>
      </c>
      <c r="W257" t="inlineStr">
        <is>
          <t>29</t>
        </is>
      </c>
      <c r="X257" t="inlineStr">
        <is>
          <t>7</t>
        </is>
      </c>
      <c r="Y257" t="inlineStr">
        <is>
          <t>1</t>
        </is>
      </c>
      <c r="Z257" t="inlineStr">
        <is>
          <t>1</t>
        </is>
      </c>
      <c r="AA257" t="inlineStr">
        <is>
          <t>2026-10-08</t>
        </is>
      </c>
      <c r="AB257"/>
      <c r="AC257"/>
      <c r="AD257"/>
      <c r="AE257"/>
      <c r="AF257"/>
      <c r="AG257" s="3"/>
      <c r="AH257"/>
      <c r="AI257"/>
      <c r="AJ257"/>
      <c r="AK257"/>
      <c r="AL257" s="3"/>
      <c r="AM257" t="inlineStr">
        <is>
          <t>2026-09-14 06:37</t>
        </is>
      </c>
      <c r="AN257" t="inlineStr">
        <is>
          <t>高璇</t>
        </is>
      </c>
      <c r="AO257" t="inlineStr">
        <is>
          <t>2026-09-14</t>
        </is>
      </c>
      <c r="AP257" t="inlineStr">
        <is>
          <t>2026-09-14|shirley5278789|SD-000050</t>
        </is>
      </c>
      <c r="AQ257" t="inlineStr">
        <is>
          <t>0</t>
        </is>
      </c>
      <c r="AR257" t="inlineStr">
        <is>
          <t>shirley5278789｜Has sido reemplazado, primer amor｜3条｜已回填</t>
        </is>
      </c>
    </row>
    <row r="258" ht="25.5" customHeight="1">
      <c r="A258" t="inlineStr">
        <is>
          <t>SR-000261</t>
        </is>
      </c>
      <c r="B258" s="3">
        <v>46279.291666666664</v>
      </c>
      <c r="C258"/>
      <c r="D258" t="inlineStr">
        <is>
          <t>7684178092360879391</t>
        </is>
      </c>
      <c r="E258"/>
      <c r="F258" t="inlineStr">
        <is>
          <t>manual_url</t>
        </is>
      </c>
      <c r="G258">
        <v>1</v>
      </c>
      <c r="H258" s="3">
        <v>46303.56494212963</v>
      </c>
      <c r="I258"/>
      <c r="J258" t="inlineStr">
        <is>
          <t>active</t>
        </is>
      </c>
      <c r="K258" t="inlineStr">
        <is>
          <t>jolienqaq</t>
        </is>
      </c>
      <c r="L258" t="inlineStr">
        <is>
          <t>Part 3 | The Omega's Command 🔥 His heat is spiraling, the suppressors could destroy him, and saving him may take both Alphas. Watch the full series The Omega's Command—link in bio or search “4545667” in the ReelShort app. #BLDrama #BoysLove #BLShortDrama</t>
        </is>
      </c>
      <c r="M258" t="inlineStr">
        <is>
          <t>SD-000074</t>
        </is>
      </c>
      <c r="N258" t="inlineStr">
        <is>
          <t>7684178092360879391</t>
        </is>
      </c>
      <c r="O258" t="inlineStr">
        <is>
          <t>jolienqaq</t>
        </is>
      </c>
      <c r="P258" t="inlineStr">
        <is>
          <t>https://www.tiktok.com/@jolienqaq</t>
        </is>
      </c>
      <c r="Q258" t="inlineStr">
        <is>
          <t>SD-000074</t>
        </is>
      </c>
      <c r="R258" t="inlineStr">
        <is>
          <t>The Omega's Command</t>
        </is>
      </c>
      <c r="S258" t="inlineStr">
        <is>
          <t>lgbtq,爱情,超能力</t>
        </is>
      </c>
      <c r="T258" s="2" t="str">
        <f>=HYPERLINK("https://www.tiktok.com/@jolienqaq/video/7684178092360879391", "https://www.tiktok.com/@jolienqaq/video/7684178092360879391")</f>
        <v>https://www.tiktok.com/@jolienqaq/video/7684178092360879391</v>
      </c>
      <c r="U258" t="inlineStr">
        <is>
          <t>已回填</t>
        </is>
      </c>
      <c r="V258" t="inlineStr">
        <is>
          <t>32600</t>
        </is>
      </c>
      <c r="W258" t="inlineStr">
        <is>
          <t>535</t>
        </is>
      </c>
      <c r="X258" t="inlineStr">
        <is>
          <t>305</t>
        </is>
      </c>
      <c r="Y258" t="inlineStr">
        <is>
          <t>20</t>
        </is>
      </c>
      <c r="Z258" t="inlineStr">
        <is>
          <t>8</t>
        </is>
      </c>
      <c r="AA258" t="inlineStr">
        <is>
          <t>2026-10-08</t>
        </is>
      </c>
      <c r="AB258"/>
      <c r="AC258" t="inlineStr">
        <is>
          <t>历史发布补录；依据用户2026-09-16 caption核验报告；日期为用户输入北京时间，未独立核验平台发布时间；待attach-post：7684178092360879391；https://www.tiktok.com/@jolienqaq/video/7684178092360879391</t>
        </is>
      </c>
      <c r="AD258"/>
      <c r="AE258"/>
      <c r="AF258"/>
      <c r="AG258" s="3"/>
      <c r="AH258"/>
      <c r="AI258"/>
      <c r="AJ258"/>
      <c r="AK258"/>
      <c r="AL258" s="3"/>
      <c r="AM258" t="inlineStr">
        <is>
          <t>2026-09-14 07:00</t>
        </is>
      </c>
      <c r="AN258" t="inlineStr">
        <is>
          <t>彭满</t>
        </is>
      </c>
      <c r="AO258" t="inlineStr">
        <is>
          <t>2026-09-14</t>
        </is>
      </c>
      <c r="AP258" t="inlineStr">
        <is>
          <t>2026-09-14|jolienqaq|SD-000074</t>
        </is>
      </c>
      <c r="AQ258" t="inlineStr">
        <is>
          <t>0</t>
        </is>
      </c>
      <c r="AR258" t="inlineStr">
        <is>
          <t>jolienqaq｜The Omega's Command｜2条｜已回填</t>
        </is>
      </c>
    </row>
    <row r="259" ht="25.5" customHeight="1">
      <c r="A259" t="inlineStr">
        <is>
          <t>SR-000262</t>
        </is>
      </c>
      <c r="B259" s="3">
        <v>46279.40555555555</v>
      </c>
      <c r="C259"/>
      <c r="D259" t="inlineStr">
        <is>
          <t>7684216805241408799</t>
        </is>
      </c>
      <c r="E259"/>
      <c r="F259" t="inlineStr">
        <is>
          <t>manual_url</t>
        </is>
      </c>
      <c r="G259">
        <v>1</v>
      </c>
      <c r="H259" s="3">
        <v>46303.56516203703</v>
      </c>
      <c r="I259"/>
      <c r="J259" t="inlineStr">
        <is>
          <t>active</t>
        </is>
      </c>
      <c r="K259" t="inlineStr">
        <is>
          <t>shirley5278789</t>
        </is>
      </c>
      <c r="L259" t="inlineStr">
        <is>
          <t>Ella inventó que el capitán de fútbol era su novio para escapar de la humillación… pero él decidió convertir la mentira en algo real. 😳❤️ 🌟 Continúa la historia aquí 👉 Encuentra la serie completa en “ReelShort” 🔍 Busca “4493493” ✨ #DramaCorto #Romance #NovioFalso #AmorJuvenil #ReelShort</t>
        </is>
      </c>
      <c r="M259" t="inlineStr">
        <is>
          <t>SD-000050</t>
        </is>
      </c>
      <c r="N259" t="inlineStr">
        <is>
          <t>7684216805241408799</t>
        </is>
      </c>
      <c r="O259" t="inlineStr">
        <is>
          <t>shirley5278789</t>
        </is>
      </c>
      <c r="P259" t="inlineStr">
        <is>
          <t>https://www.tiktok.com/@shirley5278789</t>
        </is>
      </c>
      <c r="Q259" t="inlineStr">
        <is>
          <t>SD-000050</t>
        </is>
      </c>
      <c r="R259" t="inlineStr">
        <is>
          <t>Has sido reemplazado, primer amor</t>
        </is>
      </c>
      <c r="S259" t="inlineStr">
        <is>
          <t>爱情,扮猪吃虎,校园</t>
        </is>
      </c>
      <c r="T259" s="2" t="str">
        <f>=HYPERLINK("https://www.tiktok.com/@shirley5278789/video/7684216805241408799", "https://www.tiktok.com/@shirley5278789/video/7684216805241408799")</f>
        <v>https://www.tiktok.com/@shirley5278789/video/7684216805241408799</v>
      </c>
      <c r="U259" t="inlineStr">
        <is>
          <t>已回填</t>
        </is>
      </c>
      <c r="V259" t="inlineStr">
        <is>
          <t>17300</t>
        </is>
      </c>
      <c r="W259" t="inlineStr">
        <is>
          <t>80</t>
        </is>
      </c>
      <c r="X259" t="inlineStr">
        <is>
          <t>24</t>
        </is>
      </c>
      <c r="Y259" t="inlineStr">
        <is>
          <t>3</t>
        </is>
      </c>
      <c r="Z259" t="inlineStr">
        <is>
          <t>4</t>
        </is>
      </c>
      <c r="AA259" t="inlineStr">
        <is>
          <t>2026-10-08</t>
        </is>
      </c>
      <c r="AB259"/>
      <c r="AC259"/>
      <c r="AD259"/>
      <c r="AE259"/>
      <c r="AF259"/>
      <c r="AG259" s="3"/>
      <c r="AH259"/>
      <c r="AI259"/>
      <c r="AJ259"/>
      <c r="AK259"/>
      <c r="AL259" s="3"/>
      <c r="AM259" t="inlineStr">
        <is>
          <t>2026-09-14 09:44</t>
        </is>
      </c>
      <c r="AN259" t="inlineStr">
        <is>
          <t>高璇</t>
        </is>
      </c>
      <c r="AO259" t="inlineStr">
        <is>
          <t>2026-09-14</t>
        </is>
      </c>
      <c r="AP259" t="inlineStr">
        <is>
          <t>2026-09-14|shirley5278789|SD-000050</t>
        </is>
      </c>
      <c r="AQ259" t="inlineStr">
        <is>
          <t>0</t>
        </is>
      </c>
      <c r="AR259" t="inlineStr">
        <is>
          <t>shirley5278789｜Has sido reemplazado, primer amor｜3条｜已回填</t>
        </is>
      </c>
    </row>
    <row r="260" ht="25.5" customHeight="1">
      <c r="A260" t="inlineStr">
        <is>
          <t>SR-000263</t>
        </is>
      </c>
      <c r="B260" s="3">
        <v>46279.74375</v>
      </c>
      <c r="C260"/>
      <c r="D260" t="inlineStr">
        <is>
          <t>7685324810221604110</t>
        </is>
      </c>
      <c r="E260"/>
      <c r="F260" t="inlineStr">
        <is>
          <t>manual_url</t>
        </is>
      </c>
      <c r="G260">
        <v>1</v>
      </c>
      <c r="H260" s="3">
        <v>46303.56537037037</v>
      </c>
      <c r="I260"/>
      <c r="J260" t="inlineStr">
        <is>
          <t>active</t>
        </is>
      </c>
      <c r="K260" t="inlineStr">
        <is>
          <t>dramavault163</t>
        </is>
      </c>
      <c r="L260" t="inlineStr">
        <is>
          <t>#LoveSlaveToTheMafiaBosssPassion  She waits at the altar for a groom she has never met—then the mafia heir arrives completely unconscious. 😳💍 ✨ Download the MoboReels app. 👉 Copy the code [254ZEL] and search it. 👀 A huge number of short dramas are waiting for you to explore. 🌈 #ShortDrama #MafiaRomance #ForcedMarriage #MoboReels</t>
        </is>
      </c>
      <c r="M260" t="inlineStr">
        <is>
          <t>SD-000098</t>
        </is>
      </c>
      <c r="N260" t="inlineStr">
        <is>
          <t>7685324810221604110</t>
        </is>
      </c>
      <c r="O260" t="inlineStr">
        <is>
          <t>dramavault163</t>
        </is>
      </c>
      <c r="P260" t="inlineStr">
        <is>
          <t>https://www.tiktok.com/@dramavault163</t>
        </is>
      </c>
      <c r="Q260" t="inlineStr">
        <is>
          <t>SD-000098</t>
        </is>
      </c>
      <c r="R260" t="inlineStr">
        <is>
          <t>Love Slave to the Mafia Boss's Passion</t>
        </is>
      </c>
      <c r="S260"/>
      <c r="T260" s="2" t="str">
        <f>=HYPERLINK("https://www.tiktok.com/@dramavault163/video/7685324810221604110", "https://www.tiktok.com/@dramavault163/video/7685324810221604110")</f>
        <v>https://www.tiktok.com/@dramavault163/video/7685324810221604110</v>
      </c>
      <c r="U260" t="inlineStr">
        <is>
          <t>已回填</t>
        </is>
      </c>
      <c r="V260" t="inlineStr">
        <is>
          <t>2618</t>
        </is>
      </c>
      <c r="W260" t="inlineStr">
        <is>
          <t>17</t>
        </is>
      </c>
      <c r="X260" t="inlineStr">
        <is>
          <t>5</t>
        </is>
      </c>
      <c r="Y260" t="inlineStr">
        <is>
          <t>0</t>
        </is>
      </c>
      <c r="Z260" t="inlineStr">
        <is>
          <t>0</t>
        </is>
      </c>
      <c r="AA260" t="inlineStr">
        <is>
          <t>2026-10-08</t>
        </is>
      </c>
      <c r="AB260"/>
      <c r="AC260"/>
      <c r="AD260"/>
      <c r="AE260"/>
      <c r="AF260"/>
      <c r="AG260" s="3"/>
      <c r="AH260"/>
      <c r="AI260"/>
      <c r="AJ260"/>
      <c r="AK260"/>
      <c r="AL260" s="3"/>
      <c r="AM260" t="inlineStr">
        <is>
          <t>2026-09-14 17:51</t>
        </is>
      </c>
      <c r="AN260" t="inlineStr">
        <is>
          <t>高璇</t>
        </is>
      </c>
      <c r="AO260" t="inlineStr">
        <is>
          <t>2026-09-14</t>
        </is>
      </c>
      <c r="AP260" t="inlineStr">
        <is>
          <t>2026-09-14|dramavault163|SD-000098</t>
        </is>
      </c>
      <c r="AQ260" t="inlineStr">
        <is>
          <t>1</t>
        </is>
      </c>
      <c r="AR260" t="inlineStr">
        <is>
          <t>dramavault163｜Love Slave to the Mafia Boss's Passion｜5条｜已回填</t>
        </is>
      </c>
    </row>
    <row r="261" ht="25.5" customHeight="1">
      <c r="A261" t="inlineStr">
        <is>
          <t>SR-000264</t>
        </is>
      </c>
      <c r="B261" s="3">
        <v>46279.745833333334</v>
      </c>
      <c r="C261"/>
      <c r="D261" t="inlineStr">
        <is>
          <t>7685325939680480526</t>
        </is>
      </c>
      <c r="E261"/>
      <c r="F261" t="inlineStr">
        <is>
          <t>manual_url</t>
        </is>
      </c>
      <c r="G261">
        <v>1</v>
      </c>
      <c r="H261" s="3">
        <v>46303.56560185185</v>
      </c>
      <c r="I261"/>
      <c r="J261" t="inlineStr">
        <is>
          <t>active</t>
        </is>
      </c>
      <c r="K261" t="inlineStr">
        <is>
          <t>dramavault163</t>
        </is>
      </c>
      <c r="L261" t="inlineStr">
        <is>
          <t>#LoveSlaveToTheMafiaBosssPassion  The wedding fails, but the mafia boss orders her to live with his dangerous son for thirty days. 🖤⏳ ✨ Download the MoboReels app. 👉 Copy the code [254ZEL] and search it. 👀 A huge number of short dramas are waiting for you to explore. 🌈 #ShortDrama #MafiaRomance #EnemiesToLovers #MoboReels</t>
        </is>
      </c>
      <c r="M261" t="inlineStr">
        <is>
          <t>SD-000098</t>
        </is>
      </c>
      <c r="N261" t="inlineStr">
        <is>
          <t>7685325939680480526</t>
        </is>
      </c>
      <c r="O261" t="inlineStr">
        <is>
          <t>dramavault163</t>
        </is>
      </c>
      <c r="P261" t="inlineStr">
        <is>
          <t>https://www.tiktok.com/@dramavault163</t>
        </is>
      </c>
      <c r="Q261" t="inlineStr">
        <is>
          <t>SD-000098</t>
        </is>
      </c>
      <c r="R261" t="inlineStr">
        <is>
          <t>Love Slave to the Mafia Boss's Passion</t>
        </is>
      </c>
      <c r="S261"/>
      <c r="T261" s="2" t="str">
        <f>=HYPERLINK("https://www.tiktok.com/@dramavault163/video/7685325939680480526", "https://www.tiktok.com/@dramavault163/video/7685325939680480526")</f>
        <v>https://www.tiktok.com/@dramavault163/video/7685325939680480526</v>
      </c>
      <c r="U261" t="inlineStr">
        <is>
          <t>已回填</t>
        </is>
      </c>
      <c r="V261" t="inlineStr">
        <is>
          <t>2585</t>
        </is>
      </c>
      <c r="W261" t="inlineStr">
        <is>
          <t>19</t>
        </is>
      </c>
      <c r="X261" t="inlineStr">
        <is>
          <t>6</t>
        </is>
      </c>
      <c r="Y261" t="inlineStr">
        <is>
          <t>0</t>
        </is>
      </c>
      <c r="Z261" t="inlineStr">
        <is>
          <t>0</t>
        </is>
      </c>
      <c r="AA261" t="inlineStr">
        <is>
          <t>2026-10-08</t>
        </is>
      </c>
      <c r="AB261"/>
      <c r="AC261"/>
      <c r="AD261"/>
      <c r="AE261"/>
      <c r="AF261"/>
      <c r="AG261" s="3"/>
      <c r="AH261"/>
      <c r="AI261"/>
      <c r="AJ261"/>
      <c r="AK261"/>
      <c r="AL261" s="3"/>
      <c r="AM261" t="inlineStr">
        <is>
          <t>2026-09-14 17:54</t>
        </is>
      </c>
      <c r="AN261" t="inlineStr">
        <is>
          <t>高璇</t>
        </is>
      </c>
      <c r="AO261" t="inlineStr">
        <is>
          <t>2026-09-14</t>
        </is>
      </c>
      <c r="AP261" t="inlineStr">
        <is>
          <t>2026-09-14|dramavault163|SD-000098</t>
        </is>
      </c>
      <c r="AQ261" t="inlineStr">
        <is>
          <t>0</t>
        </is>
      </c>
      <c r="AR261" t="inlineStr">
        <is>
          <t>dramavault163｜Love Slave to the Mafia Boss's Passion｜5条｜已回填</t>
        </is>
      </c>
    </row>
    <row r="262" ht="25.5" customHeight="1">
      <c r="A262" t="inlineStr">
        <is>
          <t>SR-000265</t>
        </is>
      </c>
      <c r="B262" s="3">
        <v>46279.74652777778</v>
      </c>
      <c r="C262"/>
      <c r="D262" t="inlineStr">
        <is>
          <t>7685325538013056270</t>
        </is>
      </c>
      <c r="E262"/>
      <c r="F262" t="inlineStr">
        <is>
          <t>manual_url</t>
        </is>
      </c>
      <c r="G262">
        <v>1</v>
      </c>
      <c r="H262" s="3">
        <v>46303.56581018519</v>
      </c>
      <c r="I262"/>
      <c r="J262" t="inlineStr">
        <is>
          <t>active</t>
        </is>
      </c>
      <c r="K262" t="inlineStr">
        <is>
          <t>dramavault163</t>
        </is>
      </c>
      <c r="L262" t="inlineStr">
        <is>
          <t>#LoveSlaveToTheMafiaBosssPassion  Her late parents left behind a $500 million debt—and the mafia boss offers only one way to erase it. 💰🔥 ✨ Download the MoboReels app. 👉 Copy the code [254ZEL] and search it. 👀 A huge number of short dramas are waiting for you to explore. 🌈 #ShortDrama #MafiaDrama #MarriageDeal #MoboReels</t>
        </is>
      </c>
      <c r="M262" t="inlineStr">
        <is>
          <t>SD-000098</t>
        </is>
      </c>
      <c r="N262" t="inlineStr">
        <is>
          <t>7685325538013056270</t>
        </is>
      </c>
      <c r="O262" t="inlineStr">
        <is>
          <t>dramavault163</t>
        </is>
      </c>
      <c r="P262" t="inlineStr">
        <is>
          <t>https://www.tiktok.com/@dramavault163</t>
        </is>
      </c>
      <c r="Q262" t="inlineStr">
        <is>
          <t>SD-000098</t>
        </is>
      </c>
      <c r="R262" t="inlineStr">
        <is>
          <t>Love Slave to the Mafia Boss's Passion</t>
        </is>
      </c>
      <c r="S262"/>
      <c r="T262" s="2" t="str">
        <f>=HYPERLINK("https://www.tiktok.com/@dramavault163/video/7685325538013056270", "https://www.tiktok.com/@dramavault163/video/7685325538013056270")</f>
        <v>https://www.tiktok.com/@dramavault163/video/7685325538013056270</v>
      </c>
      <c r="U262" t="inlineStr">
        <is>
          <t>已回填</t>
        </is>
      </c>
      <c r="V262" t="inlineStr">
        <is>
          <t>1904</t>
        </is>
      </c>
      <c r="W262" t="inlineStr">
        <is>
          <t>18</t>
        </is>
      </c>
      <c r="X262" t="inlineStr">
        <is>
          <t>2</t>
        </is>
      </c>
      <c r="Y262" t="inlineStr">
        <is>
          <t>1</t>
        </is>
      </c>
      <c r="Z262" t="inlineStr">
        <is>
          <t>0</t>
        </is>
      </c>
      <c r="AA262" t="inlineStr">
        <is>
          <t>2026-10-08</t>
        </is>
      </c>
      <c r="AB262"/>
      <c r="AC262"/>
      <c r="AD262"/>
      <c r="AE262"/>
      <c r="AF262"/>
      <c r="AG262" s="3"/>
      <c r="AH262"/>
      <c r="AI262"/>
      <c r="AJ262"/>
      <c r="AK262"/>
      <c r="AL262" s="3"/>
      <c r="AM262" t="inlineStr">
        <is>
          <t>2026-09-14 17:55</t>
        </is>
      </c>
      <c r="AN262" t="inlineStr">
        <is>
          <t>高璇</t>
        </is>
      </c>
      <c r="AO262" t="inlineStr">
        <is>
          <t>2026-09-14</t>
        </is>
      </c>
      <c r="AP262" t="inlineStr">
        <is>
          <t>2026-09-14|dramavault163|SD-000098</t>
        </is>
      </c>
      <c r="AQ262" t="inlineStr">
        <is>
          <t>0</t>
        </is>
      </c>
      <c r="AR262" t="inlineStr">
        <is>
          <t>dramavault163｜Love Slave to the Mafia Boss's Passion｜5条｜已回填</t>
        </is>
      </c>
    </row>
    <row r="263" ht="25.5" customHeight="1">
      <c r="A263" t="inlineStr">
        <is>
          <t>SR-000266</t>
        </is>
      </c>
      <c r="B263" s="3">
        <v>46279.748611111114</v>
      </c>
      <c r="C263"/>
      <c r="D263" t="inlineStr">
        <is>
          <t>7685326373312826638</t>
        </is>
      </c>
      <c r="E263"/>
      <c r="F263" t="inlineStr">
        <is>
          <t>manual_url</t>
        </is>
      </c>
      <c r="G263">
        <v>1</v>
      </c>
      <c r="H263" s="3">
        <v>46303.56601851852</v>
      </c>
      <c r="I263"/>
      <c r="J263" t="inlineStr">
        <is>
          <t>active</t>
        </is>
      </c>
      <c r="K263" t="inlineStr">
        <is>
          <t>dramavault163</t>
        </is>
      </c>
      <c r="L263" t="inlineStr">
        <is>
          <t>#LoveSlaveToTheMafiaBosssPassion  After a wild penthouse party, she wakes up alone with the mafia heir—and he refuses to let the night end. 🍷😳 ✨ Download the MoboReels app. 👉 Copy the code [254ZEL] and search it. 👀 A huge number of short dramas are waiting for you to explore. 🌈 #ShortDrama #MafiaRomance #DramaSeries #MoboReels</t>
        </is>
      </c>
      <c r="M263" t="inlineStr">
        <is>
          <t>SD-000098</t>
        </is>
      </c>
      <c r="N263" t="inlineStr">
        <is>
          <t>7685326373312826638</t>
        </is>
      </c>
      <c r="O263" t="inlineStr">
        <is>
          <t>dramavault163</t>
        </is>
      </c>
      <c r="P263" t="inlineStr">
        <is>
          <t>https://www.tiktok.com/@dramavault163</t>
        </is>
      </c>
      <c r="Q263" t="inlineStr">
        <is>
          <t>SD-000098</t>
        </is>
      </c>
      <c r="R263" t="inlineStr">
        <is>
          <t>Love Slave to the Mafia Boss's Passion</t>
        </is>
      </c>
      <c r="S263"/>
      <c r="T263" s="2" t="str">
        <f>=HYPERLINK("https://www.tiktok.com/@dramavault163/video/7685326373312826638", "https://www.tiktok.com/@dramavault163/video/7685326373312826638")</f>
        <v>https://www.tiktok.com/@dramavault163/video/7685326373312826638</v>
      </c>
      <c r="U263" t="inlineStr">
        <is>
          <t>已回填</t>
        </is>
      </c>
      <c r="V263" t="inlineStr">
        <is>
          <t>2021</t>
        </is>
      </c>
      <c r="W263" t="inlineStr">
        <is>
          <t>12</t>
        </is>
      </c>
      <c r="X263" t="inlineStr">
        <is>
          <t>2</t>
        </is>
      </c>
      <c r="Y263" t="inlineStr">
        <is>
          <t>0</t>
        </is>
      </c>
      <c r="Z263" t="inlineStr">
        <is>
          <t>0</t>
        </is>
      </c>
      <c r="AA263" t="inlineStr">
        <is>
          <t>2026-10-08</t>
        </is>
      </c>
      <c r="AB263"/>
      <c r="AC263"/>
      <c r="AD263"/>
      <c r="AE263"/>
      <c r="AF263"/>
      <c r="AG263" s="3"/>
      <c r="AH263"/>
      <c r="AI263"/>
      <c r="AJ263"/>
      <c r="AK263"/>
      <c r="AL263" s="3"/>
      <c r="AM263" t="inlineStr">
        <is>
          <t>2026-09-14 17:58</t>
        </is>
      </c>
      <c r="AN263" t="inlineStr">
        <is>
          <t>高璇</t>
        </is>
      </c>
      <c r="AO263" t="inlineStr">
        <is>
          <t>2026-09-14</t>
        </is>
      </c>
      <c r="AP263" t="inlineStr">
        <is>
          <t>2026-09-14|dramavault163|SD-000098</t>
        </is>
      </c>
      <c r="AQ263" t="inlineStr">
        <is>
          <t>0</t>
        </is>
      </c>
      <c r="AR263" t="inlineStr">
        <is>
          <t>dramavault163｜Love Slave to the Mafia Boss's Passion｜5条｜已回填</t>
        </is>
      </c>
    </row>
    <row r="264" ht="25.5" customHeight="1">
      <c r="A264" t="inlineStr">
        <is>
          <t>SR-000267</t>
        </is>
      </c>
      <c r="B264" s="3">
        <v>46279.75</v>
      </c>
      <c r="C264"/>
      <c r="D264" t="inlineStr">
        <is>
          <t>7685326416031812878</t>
        </is>
      </c>
      <c r="E264"/>
      <c r="F264" t="inlineStr">
        <is>
          <t>manual_url</t>
        </is>
      </c>
      <c r="G264">
        <v>1</v>
      </c>
      <c r="H264" s="3">
        <v>46303.56621527778</v>
      </c>
      <c r="I264"/>
      <c r="J264" t="inlineStr">
        <is>
          <t>active</t>
        </is>
      </c>
      <c r="K264" t="inlineStr">
        <is>
          <t>dramavault163</t>
        </is>
      </c>
      <c r="L264" t="inlineStr">
        <is>
          <t>#LoveSlaveToTheMafiaBosssPassion  He gives her four rules for living together—and the punishment for breaking them leaves her frozen. 😨🔥 ✨ Download the MoboReels app. 👉 Copy the code [254ZEL] and search it. 👀 A huge number of short dramas are waiting for you to explore. 🌈 #ShortDrama #RomanceDrama #MafiaBoss #MoboReels</t>
        </is>
      </c>
      <c r="M264" t="inlineStr">
        <is>
          <t>SD-000098</t>
        </is>
      </c>
      <c r="N264" t="inlineStr">
        <is>
          <t>7685326416031812878</t>
        </is>
      </c>
      <c r="O264" t="inlineStr">
        <is>
          <t>dramavault163</t>
        </is>
      </c>
      <c r="P264" t="inlineStr">
        <is>
          <t>https://www.tiktok.com/@dramavault163</t>
        </is>
      </c>
      <c r="Q264" t="inlineStr">
        <is>
          <t>SD-000098</t>
        </is>
      </c>
      <c r="R264" t="inlineStr">
        <is>
          <t>Love Slave to the Mafia Boss's Passion</t>
        </is>
      </c>
      <c r="S264"/>
      <c r="T264" s="2" t="str">
        <f>=HYPERLINK("https://www.tiktok.com/@dramavault163/video/7685326416031812878", "https://www.tiktok.com/@dramavault163/video/7685326416031812878")</f>
        <v>https://www.tiktok.com/@dramavault163/video/7685326416031812878</v>
      </c>
      <c r="U264" t="inlineStr">
        <is>
          <t>已回填</t>
        </is>
      </c>
      <c r="V264" t="inlineStr">
        <is>
          <t>27900</t>
        </is>
      </c>
      <c r="W264" t="inlineStr">
        <is>
          <t>118</t>
        </is>
      </c>
      <c r="X264" t="inlineStr">
        <is>
          <t>38</t>
        </is>
      </c>
      <c r="Y264" t="inlineStr">
        <is>
          <t>2</t>
        </is>
      </c>
      <c r="Z264" t="inlineStr">
        <is>
          <t>0</t>
        </is>
      </c>
      <c r="AA264" t="inlineStr">
        <is>
          <t>2026-10-08</t>
        </is>
      </c>
      <c r="AB264"/>
      <c r="AC264"/>
      <c r="AD264"/>
      <c r="AE264"/>
      <c r="AF264"/>
      <c r="AG264" s="3"/>
      <c r="AH264"/>
      <c r="AI264"/>
      <c r="AJ264"/>
      <c r="AK264"/>
      <c r="AL264" s="3"/>
      <c r="AM264" t="inlineStr">
        <is>
          <t>2026-09-14 18:00</t>
        </is>
      </c>
      <c r="AN264" t="inlineStr">
        <is>
          <t>高璇</t>
        </is>
      </c>
      <c r="AO264" t="inlineStr">
        <is>
          <t>2026-09-14</t>
        </is>
      </c>
      <c r="AP264" t="inlineStr">
        <is>
          <t>2026-09-14|dramavault163|SD-000098</t>
        </is>
      </c>
      <c r="AQ264" t="inlineStr">
        <is>
          <t>0</t>
        </is>
      </c>
      <c r="AR264" t="inlineStr">
        <is>
          <t>dramavault163｜Love Slave to the Mafia Boss's Passion｜5条｜已回填</t>
        </is>
      </c>
    </row>
    <row r="265" ht="25.5" customHeight="1">
      <c r="A265" t="inlineStr">
        <is>
          <t>SR-000268</t>
        </is>
      </c>
      <c r="B265" s="3">
        <v>46279.830555555556</v>
      </c>
      <c r="C265"/>
      <c r="D265" t="inlineStr">
        <is>
          <t>7685344760235691294</t>
        </is>
      </c>
      <c r="E265"/>
      <c r="F265" t="inlineStr">
        <is>
          <t>manual_url</t>
        </is>
      </c>
      <c r="G265">
        <v>1</v>
      </c>
      <c r="H265" s="3">
        <v>46303.566412037035</v>
      </c>
      <c r="I265"/>
      <c r="J265" t="inlineStr">
        <is>
          <t>active</t>
        </is>
      </c>
      <c r="K265" t="inlineStr">
        <is>
          <t>shirley5278789</t>
        </is>
      </c>
      <c r="L265" t="inlineStr">
        <is>
          <t>最後の願いで魔人を自由にした老人。だが、その代わりに孫娘との5年間の結婚を頼んだ――。🧞‍♂️💍 🌟 続きの物語はこちら 👉 「ReelShort」で全編をチェック 🔍 コード「4603748」を検索 ✨ #ショートドラマ #海外ドラマ #契約結婚 #ファンタジードラマ #ReelShort</t>
        </is>
      </c>
      <c r="M265" t="inlineStr">
        <is>
          <t>SD-000101</t>
        </is>
      </c>
      <c r="N265" t="inlineStr">
        <is>
          <t>7685344760235691294</t>
        </is>
      </c>
      <c r="O265" t="inlineStr">
        <is>
          <t>shirley5278789</t>
        </is>
      </c>
      <c r="P265" t="inlineStr">
        <is>
          <t>https://www.tiktok.com/@shirley5278789</t>
        </is>
      </c>
      <c r="Q265" t="inlineStr">
        <is>
          <t>SD-000101</t>
        </is>
      </c>
      <c r="R265" t="inlineStr">
        <is>
          <t>ReelShort 4603748 title unconfirmed</t>
        </is>
      </c>
      <c r="S265"/>
      <c r="T265" s="2" t="str">
        <f>=HYPERLINK("https://www.tiktok.com/@shirley5278789/video/7685344760235691294", "https://www.tiktok.com/@shirley5278789/video/7685344760235691294")</f>
        <v>https://www.tiktok.com/@shirley5278789/video/7685344760235691294</v>
      </c>
      <c r="U265" t="inlineStr">
        <is>
          <t>已回填</t>
        </is>
      </c>
      <c r="V265" t="inlineStr">
        <is>
          <t>4939</t>
        </is>
      </c>
      <c r="W265" t="inlineStr">
        <is>
          <t>6</t>
        </is>
      </c>
      <c r="X265" t="inlineStr">
        <is>
          <t>5</t>
        </is>
      </c>
      <c r="Y265" t="inlineStr">
        <is>
          <t>0</t>
        </is>
      </c>
      <c r="Z265" t="inlineStr">
        <is>
          <t>0</t>
        </is>
      </c>
      <c r="AA265" t="inlineStr">
        <is>
          <t>2026-10-08</t>
        </is>
      </c>
      <c r="AB265"/>
      <c r="AC265" t="inlineStr">
        <is>
          <t>正式剧名待确认；caption检索码：ReelShort 4603748；日语版本。选剧池使用临时占位名称。</t>
        </is>
      </c>
      <c r="AD265"/>
      <c r="AE265"/>
      <c r="AF265"/>
      <c r="AG265" s="3"/>
      <c r="AH265"/>
      <c r="AI265"/>
      <c r="AJ265"/>
      <c r="AK265"/>
      <c r="AL265" s="3"/>
      <c r="AM265" t="inlineStr">
        <is>
          <t>2026-09-14 19:56</t>
        </is>
      </c>
      <c r="AN265" t="inlineStr">
        <is>
          <t>高璇</t>
        </is>
      </c>
      <c r="AO265" t="inlineStr">
        <is>
          <t>2026-09-14</t>
        </is>
      </c>
      <c r="AP265" t="inlineStr">
        <is>
          <t>2026-09-14|shirley5278789|SD-000101</t>
        </is>
      </c>
      <c r="AQ265" t="inlineStr">
        <is>
          <t>1</t>
        </is>
      </c>
      <c r="AR265" t="inlineStr">
        <is>
          <t>shirley5278789｜ReelShort 4603748 title unconfirmed｜1条｜已回填</t>
        </is>
      </c>
    </row>
    <row r="266" ht="25.5" customHeight="1">
      <c r="A266" t="inlineStr">
        <is>
          <t>SR-000269</t>
        </is>
      </c>
      <c r="B266" s="3">
        <v>46280</v>
      </c>
      <c r="C266"/>
      <c r="D266" t="inlineStr">
        <is>
          <t>7685680210150247693</t>
        </is>
      </c>
      <c r="E266"/>
      <c r="F266" t="inlineStr">
        <is>
          <t>manual_url</t>
        </is>
      </c>
      <c r="G266">
        <v>1</v>
      </c>
      <c r="H266" s="3">
        <v>46303.566608796296</v>
      </c>
      <c r="I266"/>
      <c r="J266" t="inlineStr">
        <is>
          <t>active</t>
        </is>
      </c>
      <c r="K266" t="inlineStr">
        <is>
          <t>dramaclips0364</t>
        </is>
      </c>
      <c r="L266" t="inlineStr">
        <is>
          <t>He leaves his little girl trapped in a burning-hot car—then plays perfect dad to another woman’s child. 💔🔥 🌟 Continue the story here 👉 Find the full series on “ReelShort” 🔍 Look up “4605338” ✨ #Drama #ShortDrama #FamilyDrama #Betrayal #ReelShort</t>
        </is>
      </c>
      <c r="M266" t="inlineStr">
        <is>
          <t>SD-000085</t>
        </is>
      </c>
      <c r="N266" t="inlineStr">
        <is>
          <t>7685680210150247693</t>
        </is>
      </c>
      <c r="O266" t="inlineStr">
        <is>
          <t>dramaclips0364</t>
        </is>
      </c>
      <c r="P266" t="inlineStr">
        <is>
          <t>https://www.tiktok.com/@dramaclips0364</t>
        </is>
      </c>
      <c r="Q266" t="inlineStr">
        <is>
          <t>SD-000085</t>
        </is>
      </c>
      <c r="R266" t="inlineStr">
        <is>
          <t>Daddy Left His Baby to Die</t>
        </is>
      </c>
      <c r="S266" t="inlineStr">
        <is>
          <t>萌宝,家庭</t>
        </is>
      </c>
      <c r="T266" s="2" t="str">
        <f>=HYPERLINK("https://www.tiktok.com/@dramaclips0364/video/7685680210150247693", "https://www.tiktok.com/@dramaclips0364/video/7685680210150247693")</f>
        <v>https://www.tiktok.com/@dramaclips0364/video/7685680210150247693</v>
      </c>
      <c r="U266" t="inlineStr">
        <is>
          <t>已回填</t>
        </is>
      </c>
      <c r="V266" t="inlineStr">
        <is>
          <t>12700</t>
        </is>
      </c>
      <c r="W266" t="inlineStr">
        <is>
          <t>35</t>
        </is>
      </c>
      <c r="X266" t="inlineStr">
        <is>
          <t>9</t>
        </is>
      </c>
      <c r="Y266" t="inlineStr">
        <is>
          <t>0</t>
        </is>
      </c>
      <c r="Z266" t="inlineStr">
        <is>
          <t>0</t>
        </is>
      </c>
      <c r="AA266" t="inlineStr">
        <is>
          <t>2026-10-08</t>
        </is>
      </c>
      <c r="AB266"/>
      <c r="AC266"/>
      <c r="AD266"/>
      <c r="AE266"/>
      <c r="AF266"/>
      <c r="AG266" s="3"/>
      <c r="AH266"/>
      <c r="AI266"/>
      <c r="AJ266"/>
      <c r="AK266"/>
      <c r="AL266" s="3"/>
      <c r="AM266" t="inlineStr">
        <is>
          <t>2026-09-15 23:30</t>
        </is>
      </c>
      <c r="AN266" t="inlineStr">
        <is>
          <t>高璇</t>
        </is>
      </c>
      <c r="AO266" t="inlineStr">
        <is>
          <t>2026-09-15</t>
        </is>
      </c>
      <c r="AP266" t="inlineStr">
        <is>
          <t>2026-09-15|dramaclips0364|SD-000085</t>
        </is>
      </c>
      <c r="AQ266" t="inlineStr">
        <is>
          <t>1</t>
        </is>
      </c>
      <c r="AR266" t="inlineStr">
        <is>
          <t>dramaclips0364｜Daddy Left His Baby to Die｜3条｜已回填</t>
        </is>
      </c>
    </row>
    <row r="267" ht="25.5" customHeight="1">
      <c r="A267" t="inlineStr">
        <is>
          <t>SR-000270</t>
        </is>
      </c>
      <c r="B267" s="3">
        <v>46280</v>
      </c>
      <c r="C267"/>
      <c r="D267" t="inlineStr">
        <is>
          <t>7685680235534175502</t>
        </is>
      </c>
      <c r="E267"/>
      <c r="F267" t="inlineStr">
        <is>
          <t>manual_url</t>
        </is>
      </c>
      <c r="G267">
        <v>1</v>
      </c>
      <c r="H267" s="3">
        <v>46303.56681712963</v>
      </c>
      <c r="I267"/>
      <c r="J267" t="inlineStr">
        <is>
          <t>active</t>
        </is>
      </c>
      <c r="K267" t="inlineStr">
        <is>
          <t>dramaclips0364</t>
        </is>
      </c>
      <c r="L267" t="inlineStr">
        <is>
          <t>Her daughter is missing, her husband is lying, and every wasted second could cost the child her life. 😨⏳ 🌟 Continue the story here 👉 Find the full series on “ReelShort” 🔍 Look up “4605338” ✨ #Drama #ShortDrama #SuspenseDrama #MissingChild #ReelShort</t>
        </is>
      </c>
      <c r="M267" t="inlineStr">
        <is>
          <t>SD-000085</t>
        </is>
      </c>
      <c r="N267" t="inlineStr">
        <is>
          <t>7685680235534175502</t>
        </is>
      </c>
      <c r="O267" t="inlineStr">
        <is>
          <t>dramaclips0364</t>
        </is>
      </c>
      <c r="P267" t="inlineStr">
        <is>
          <t>https://www.tiktok.com/@dramaclips0364</t>
        </is>
      </c>
      <c r="Q267" t="inlineStr">
        <is>
          <t>SD-000085</t>
        </is>
      </c>
      <c r="R267" t="inlineStr">
        <is>
          <t>Daddy Left His Baby to Die</t>
        </is>
      </c>
      <c r="S267" t="inlineStr">
        <is>
          <t>萌宝,家庭</t>
        </is>
      </c>
      <c r="T267" s="2" t="str">
        <f>=HYPERLINK("https://www.tiktok.com/@dramaclips0364/video/7685680235534175502", "https://www.tiktok.com/@dramaclips0364/video/7685680235534175502")</f>
        <v>https://www.tiktok.com/@dramaclips0364/video/7685680235534175502</v>
      </c>
      <c r="U267" t="inlineStr">
        <is>
          <t>已回填</t>
        </is>
      </c>
      <c r="V267" t="inlineStr">
        <is>
          <t>10200</t>
        </is>
      </c>
      <c r="W267" t="inlineStr">
        <is>
          <t>26</t>
        </is>
      </c>
      <c r="X267" t="inlineStr">
        <is>
          <t>10</t>
        </is>
      </c>
      <c r="Y267" t="inlineStr">
        <is>
          <t>1</t>
        </is>
      </c>
      <c r="Z267" t="inlineStr">
        <is>
          <t>0</t>
        </is>
      </c>
      <c r="AA267" t="inlineStr">
        <is>
          <t>2026-10-08</t>
        </is>
      </c>
      <c r="AB267"/>
      <c r="AC267"/>
      <c r="AD267"/>
      <c r="AE267"/>
      <c r="AF267"/>
      <c r="AG267" s="3"/>
      <c r="AH267"/>
      <c r="AI267"/>
      <c r="AJ267"/>
      <c r="AK267"/>
      <c r="AL267" s="3"/>
      <c r="AM267" t="inlineStr">
        <is>
          <t>2026-09-16 02:53</t>
        </is>
      </c>
      <c r="AN267" t="inlineStr">
        <is>
          <t>高璇</t>
        </is>
      </c>
      <c r="AO267" t="inlineStr">
        <is>
          <t>2026-09-16</t>
        </is>
      </c>
      <c r="AP267" t="inlineStr">
        <is>
          <t>2026-09-15|dramaclips0364|SD-000085</t>
        </is>
      </c>
      <c r="AQ267" t="inlineStr">
        <is>
          <t>0</t>
        </is>
      </c>
      <c r="AR267" t="inlineStr">
        <is>
          <t>dramaclips0364｜Daddy Left His Baby to Die｜3条｜已回填</t>
        </is>
      </c>
    </row>
    <row r="268" ht="25.5" customHeight="1">
      <c r="A268" t="inlineStr">
        <is>
          <t>SR-000271</t>
        </is>
      </c>
      <c r="B268" s="3">
        <v>46280</v>
      </c>
      <c r="C268"/>
      <c r="D268" t="inlineStr">
        <is>
          <t>7685681145106730254</t>
        </is>
      </c>
      <c r="E268"/>
      <c r="F268" t="inlineStr">
        <is>
          <t>manual_url</t>
        </is>
      </c>
      <c r="G268">
        <v>1</v>
      </c>
      <c r="H268" s="3">
        <v>46303.56700231481</v>
      </c>
      <c r="I268"/>
      <c r="J268" t="inlineStr">
        <is>
          <t>active</t>
        </is>
      </c>
      <c r="K268" t="inlineStr">
        <is>
          <t>dramaclips0364</t>
        </is>
      </c>
      <c r="L268" t="inlineStr">
        <is>
          <t>Her husband ignores the emergency—and his mother says the child would be better off gone. 😳💔 🌟 Continue the story here 👉 Find the full series on “ReelShort” 🔍 Look up “4605338” ✨ #Drama #ShortDrama #ToxicFamily #MarriageDrama #ReelShort</t>
        </is>
      </c>
      <c r="M268" t="inlineStr">
        <is>
          <t>SD-000085</t>
        </is>
      </c>
      <c r="N268" t="inlineStr">
        <is>
          <t>7685681145106730254</t>
        </is>
      </c>
      <c r="O268" t="inlineStr">
        <is>
          <t>dramaclips0364</t>
        </is>
      </c>
      <c r="P268" t="inlineStr">
        <is>
          <t>https://www.tiktok.com/@dramaclips0364</t>
        </is>
      </c>
      <c r="Q268" t="inlineStr">
        <is>
          <t>SD-000085</t>
        </is>
      </c>
      <c r="R268" t="inlineStr">
        <is>
          <t>Daddy Left His Baby to Die</t>
        </is>
      </c>
      <c r="S268" t="inlineStr">
        <is>
          <t>萌宝,家庭</t>
        </is>
      </c>
      <c r="T268" s="2" t="str">
        <f>=HYPERLINK("https://www.tiktok.com/@dramaclips0364/video/7685681145106730254", "https://www.tiktok.com/@dramaclips0364/video/7685681145106730254")</f>
        <v>https://www.tiktok.com/@dramaclips0364/video/7685681145106730254</v>
      </c>
      <c r="U268" t="inlineStr">
        <is>
          <t>已回填</t>
        </is>
      </c>
      <c r="V268" t="inlineStr">
        <is>
          <t>3768</t>
        </is>
      </c>
      <c r="W268" t="inlineStr">
        <is>
          <t>25</t>
        </is>
      </c>
      <c r="X268" t="inlineStr">
        <is>
          <t>4</t>
        </is>
      </c>
      <c r="Y268" t="inlineStr">
        <is>
          <t>0</t>
        </is>
      </c>
      <c r="Z268" t="inlineStr">
        <is>
          <t>1</t>
        </is>
      </c>
      <c r="AA268" t="inlineStr">
        <is>
          <t>2026-10-08</t>
        </is>
      </c>
      <c r="AB268"/>
      <c r="AC268"/>
      <c r="AD268"/>
      <c r="AE268"/>
      <c r="AF268"/>
      <c r="AG268" s="3"/>
      <c r="AH268"/>
      <c r="AI268"/>
      <c r="AJ268"/>
      <c r="AK268"/>
      <c r="AL268" s="3"/>
      <c r="AM268" t="inlineStr">
        <is>
          <t>2026-09-16 08:14</t>
        </is>
      </c>
      <c r="AN268" t="inlineStr">
        <is>
          <t>高璇</t>
        </is>
      </c>
      <c r="AO268" t="inlineStr">
        <is>
          <t>2026-09-16</t>
        </is>
      </c>
      <c r="AP268" t="inlineStr">
        <is>
          <t>2026-09-15|dramaclips0364|SD-000085</t>
        </is>
      </c>
      <c r="AQ268" t="inlineStr">
        <is>
          <t>0</t>
        </is>
      </c>
      <c r="AR268" t="inlineStr">
        <is>
          <t>dramaclips0364｜Daddy Left His Baby to Die｜3条｜已回填</t>
        </is>
      </c>
    </row>
    <row r="269" ht="25.5" customHeight="1">
      <c r="A269" t="inlineStr">
        <is>
          <t>SR-000272</t>
        </is>
      </c>
      <c r="B269" s="3">
        <v>46280</v>
      </c>
      <c r="C269"/>
      <c r="D269" t="inlineStr">
        <is>
          <t>7685717304310517006</t>
        </is>
      </c>
      <c r="E269"/>
      <c r="F269" t="inlineStr">
        <is>
          <t>manual_url</t>
        </is>
      </c>
      <c r="G269">
        <v>1</v>
      </c>
      <c r="H269" s="3">
        <v>46288.09278935185</v>
      </c>
      <c r="I269"/>
      <c r="J269" t="inlineStr">
        <is>
          <t>active</t>
        </is>
      </c>
      <c r="K269" t="inlineStr">
        <is>
          <t>plottwistclips11</t>
        </is>
      </c>
      <c r="L269" t="inlineStr">
        <is>
          <t>He wants real love in a world full of hookups—but his best friend thinks his standards are the real problem. 💘 🌟 Continue the story here 👉 Find the full series on “ReelShort” 🔍 Look up “4614310” ✨ #BLDrama #ShortDrama #GayRomance #RomanceDrama #ReelShort</t>
        </is>
      </c>
      <c r="M269" t="inlineStr">
        <is>
          <t>SD-000040</t>
        </is>
      </c>
      <c r="N269" t="inlineStr">
        <is>
          <t>7685717304310517006</t>
        </is>
      </c>
      <c r="O269" t="inlineStr">
        <is>
          <t>plottwistclips11</t>
        </is>
      </c>
      <c r="P269" t="inlineStr">
        <is>
          <t>https://www.tiktok.com/@plottwistclips11</t>
        </is>
      </c>
      <c r="Q269" t="inlineStr">
        <is>
          <t>SD-000040</t>
        </is>
      </c>
      <c r="R269" t="inlineStr">
        <is>
          <t>Is It Just Me?</t>
        </is>
      </c>
      <c r="S269" t="inlineStr">
        <is>
          <t>爱情</t>
        </is>
      </c>
      <c r="T269" s="2" t="str">
        <f>=HYPERLINK("https://www.tiktok.com/@shirley5276973/video/7685717304310517006", "https://www.tiktok.com/@shirley5276973/video/7685717304310517006")</f>
        <v>https://www.tiktok.com/@shirley5276973/video/7685717304310517006</v>
      </c>
      <c r="U269" t="inlineStr">
        <is>
          <t>已回填</t>
        </is>
      </c>
      <c r="V269" t="inlineStr">
        <is>
          <t>125</t>
        </is>
      </c>
      <c r="W269" t="inlineStr">
        <is>
          <t>0</t>
        </is>
      </c>
      <c r="X269" t="inlineStr">
        <is>
          <t>0</t>
        </is>
      </c>
      <c r="Y269" t="inlineStr">
        <is>
          <t>0</t>
        </is>
      </c>
      <c r="Z269" t="inlineStr">
        <is>
          <t>0</t>
        </is>
      </c>
      <c r="AA269" t="inlineStr">
        <is>
          <t>2026-09-23</t>
        </is>
      </c>
      <c r="AB269"/>
      <c r="AC269" t="inlineStr">
        <is>
          <t>正式剧名待确认；caption检索码：ReelShort 4614310。发布时间来自采集数据。</t>
        </is>
      </c>
      <c r="AD269"/>
      <c r="AE269"/>
      <c r="AF269"/>
      <c r="AG269" s="3"/>
      <c r="AH269"/>
      <c r="AI269"/>
      <c r="AJ269"/>
      <c r="AK269"/>
      <c r="AL269" s="3"/>
      <c r="AM269" t="inlineStr">
        <is>
          <t>2026-09-15 22:30</t>
        </is>
      </c>
      <c r="AN269" t="inlineStr">
        <is>
          <t>高璇</t>
        </is>
      </c>
      <c r="AO269" t="inlineStr">
        <is>
          <t>2026-09-15</t>
        </is>
      </c>
      <c r="AP269" t="inlineStr">
        <is>
          <t>2026-09-15|plottwistclips11|SD-000040</t>
        </is>
      </c>
      <c r="AQ269" t="inlineStr">
        <is>
          <t>1</t>
        </is>
      </c>
      <c r="AR269" t="inlineStr">
        <is>
          <t>plottwistclips11｜Is It Just Me?｜3条｜已回填</t>
        </is>
      </c>
    </row>
    <row r="270" ht="25.5" customHeight="1">
      <c r="A270" t="inlineStr">
        <is>
          <t>SR-000273</t>
        </is>
      </c>
      <c r="B270" s="3">
        <v>46280</v>
      </c>
      <c r="C270"/>
      <c r="D270" t="inlineStr">
        <is>
          <t>7685717475450735885</t>
        </is>
      </c>
      <c r="E270"/>
      <c r="F270" t="inlineStr">
        <is>
          <t>manual_url</t>
        </is>
      </c>
      <c r="G270">
        <v>1</v>
      </c>
      <c r="H270" s="3">
        <v>46288.09295138889</v>
      </c>
      <c r="I270"/>
      <c r="J270" t="inlineStr">
        <is>
          <t>active</t>
        </is>
      </c>
      <c r="K270" t="inlineStr">
        <is>
          <t>plottwistclips11</t>
        </is>
      </c>
      <c r="L270" t="inlineStr">
        <is>
          <t>An anonymous reader falls for his words before ever seeing his face. One nervous phone call changes everything. 📱💕 🌟 Continue the story here 👉 Find the full series on “ReelShort” 🔍 Look up “4614310” ✨ #BLDrama #ShortDrama #OnlineRomance #LoveStory #ReelShort</t>
        </is>
      </c>
      <c r="M270" t="inlineStr">
        <is>
          <t>SD-000040</t>
        </is>
      </c>
      <c r="N270" t="inlineStr">
        <is>
          <t>7685717475450735885</t>
        </is>
      </c>
      <c r="O270" t="inlineStr">
        <is>
          <t>plottwistclips11</t>
        </is>
      </c>
      <c r="P270" t="inlineStr">
        <is>
          <t>https://www.tiktok.com/@plottwistclips11</t>
        </is>
      </c>
      <c r="Q270" t="inlineStr">
        <is>
          <t>SD-000040</t>
        </is>
      </c>
      <c r="R270" t="inlineStr">
        <is>
          <t>Is It Just Me?</t>
        </is>
      </c>
      <c r="S270" t="inlineStr">
        <is>
          <t>爱情</t>
        </is>
      </c>
      <c r="T270" s="2" t="str">
        <f>=HYPERLINK("https://www.tiktok.com/@shirley5276973/video/7685717475450735885", "https://www.tiktok.com/@shirley5276973/video/7685717475450735885")</f>
        <v>https://www.tiktok.com/@shirley5276973/video/7685717475450735885</v>
      </c>
      <c r="U270" t="inlineStr">
        <is>
          <t>已回填</t>
        </is>
      </c>
      <c r="V270" t="inlineStr">
        <is>
          <t>119</t>
        </is>
      </c>
      <c r="W270" t="inlineStr">
        <is>
          <t>1</t>
        </is>
      </c>
      <c r="X270" t="inlineStr">
        <is>
          <t>0</t>
        </is>
      </c>
      <c r="Y270" t="inlineStr">
        <is>
          <t>0</t>
        </is>
      </c>
      <c r="Z270" t="inlineStr">
        <is>
          <t>0</t>
        </is>
      </c>
      <c r="AA270" t="inlineStr">
        <is>
          <t>2026-09-23</t>
        </is>
      </c>
      <c r="AB270"/>
      <c r="AC270" t="inlineStr">
        <is>
          <t>正式剧名待确认；caption检索码：ReelShort 4614310。发布时间来自采集数据。</t>
        </is>
      </c>
      <c r="AD270"/>
      <c r="AE270"/>
      <c r="AF270"/>
      <c r="AG270" s="3"/>
      <c r="AH270"/>
      <c r="AI270"/>
      <c r="AJ270"/>
      <c r="AK270"/>
      <c r="AL270" s="3"/>
      <c r="AM270" t="inlineStr">
        <is>
          <t>2026-09-16 02:18</t>
        </is>
      </c>
      <c r="AN270" t="inlineStr">
        <is>
          <t>高璇</t>
        </is>
      </c>
      <c r="AO270" t="inlineStr">
        <is>
          <t>2026-09-16</t>
        </is>
      </c>
      <c r="AP270" t="inlineStr">
        <is>
          <t>2026-09-15|plottwistclips11|SD-000040</t>
        </is>
      </c>
      <c r="AQ270" t="inlineStr">
        <is>
          <t>0</t>
        </is>
      </c>
      <c r="AR270" t="inlineStr">
        <is>
          <t>plottwistclips11｜Is It Just Me?｜3条｜已回填</t>
        </is>
      </c>
    </row>
    <row r="271" ht="25.5" customHeight="1">
      <c r="A271" t="inlineStr">
        <is>
          <t>SR-000274</t>
        </is>
      </c>
      <c r="B271" s="3">
        <v>46280</v>
      </c>
      <c r="C271"/>
      <c r="D271" t="inlineStr">
        <is>
          <t>7685718041857985806</t>
        </is>
      </c>
      <c r="E271"/>
      <c r="F271" t="inlineStr">
        <is>
          <t>manual_url</t>
        </is>
      </c>
      <c r="G271">
        <v>1</v>
      </c>
      <c r="H271" s="3">
        <v>46288.093148148146</v>
      </c>
      <c r="I271"/>
      <c r="J271" t="inlineStr">
        <is>
          <t>active</t>
        </is>
      </c>
      <c r="K271" t="inlineStr">
        <is>
          <t>plottwistclips11</t>
        </is>
      </c>
      <c r="L271" t="inlineStr">
        <is>
          <t>Six hours on the phone made them feel like soulmates—then one photo made the attraction dangerously real. 😳🔥 🌟 Continue the story here 👉 Find the full series on “ReelShort” 🔍 Look up “4614310” ✨ #BLDrama #ShortDrama #SecretCrush #RomanticDrama #ReelShort</t>
        </is>
      </c>
      <c r="M271" t="inlineStr">
        <is>
          <t>SD-000040</t>
        </is>
      </c>
      <c r="N271" t="inlineStr">
        <is>
          <t>7685718041857985806</t>
        </is>
      </c>
      <c r="O271" t="inlineStr">
        <is>
          <t>plottwistclips11</t>
        </is>
      </c>
      <c r="P271" t="inlineStr">
        <is>
          <t>https://www.tiktok.com/@plottwistclips11</t>
        </is>
      </c>
      <c r="Q271" t="inlineStr">
        <is>
          <t>SD-000040</t>
        </is>
      </c>
      <c r="R271" t="inlineStr">
        <is>
          <t>Is It Just Me?</t>
        </is>
      </c>
      <c r="S271" t="inlineStr">
        <is>
          <t>爱情</t>
        </is>
      </c>
      <c r="T271" s="2" t="str">
        <f>=HYPERLINK("https://www.tiktok.com/@shirley5276973/video/7685718041857985806", "https://www.tiktok.com/@shirley5276973/video/7685718041857985806")</f>
        <v>https://www.tiktok.com/@shirley5276973/video/7685718041857985806</v>
      </c>
      <c r="U271" t="inlineStr">
        <is>
          <t>已回填</t>
        </is>
      </c>
      <c r="V271" t="inlineStr">
        <is>
          <t>212</t>
        </is>
      </c>
      <c r="W271" t="inlineStr">
        <is>
          <t>10</t>
        </is>
      </c>
      <c r="X271" t="inlineStr">
        <is>
          <t>4</t>
        </is>
      </c>
      <c r="Y271" t="inlineStr">
        <is>
          <t>0</t>
        </is>
      </c>
      <c r="Z271" t="inlineStr">
        <is>
          <t>0</t>
        </is>
      </c>
      <c r="AA271" t="inlineStr">
        <is>
          <t>2026-09-23</t>
        </is>
      </c>
      <c r="AB271"/>
      <c r="AC271" t="inlineStr">
        <is>
          <t>正式剧名待确认；caption检索码：ReelShort 4614310。发布时间来自采集数据。</t>
        </is>
      </c>
      <c r="AD271"/>
      <c r="AE271"/>
      <c r="AF271"/>
      <c r="AG271" s="3"/>
      <c r="AH271"/>
      <c r="AI271"/>
      <c r="AJ271"/>
      <c r="AK271"/>
      <c r="AL271" s="3"/>
      <c r="AM271" t="inlineStr">
        <is>
          <t>2026-09-16 09:08</t>
        </is>
      </c>
      <c r="AN271" t="inlineStr">
        <is>
          <t>高璇</t>
        </is>
      </c>
      <c r="AO271" t="inlineStr">
        <is>
          <t>2026-09-16</t>
        </is>
      </c>
      <c r="AP271" t="inlineStr">
        <is>
          <t>2026-09-15|plottwistclips11|SD-000040</t>
        </is>
      </c>
      <c r="AQ271" t="inlineStr">
        <is>
          <t>0</t>
        </is>
      </c>
      <c r="AR271" t="inlineStr">
        <is>
          <t>plottwistclips11｜Is It Just Me?｜3条｜已回填</t>
        </is>
      </c>
    </row>
    <row r="272" ht="25.5" customHeight="1">
      <c r="A272" t="inlineStr">
        <is>
          <t>SR-000275</t>
        </is>
      </c>
      <c r="B272" s="3">
        <v>46280.270833333336</v>
      </c>
      <c r="C272"/>
      <c r="D272" t="inlineStr">
        <is>
          <t>7685345034199239966</t>
        </is>
      </c>
      <c r="E272"/>
      <c r="F272" t="inlineStr">
        <is>
          <t>manual_url</t>
        </is>
      </c>
      <c r="G272">
        <v>1</v>
      </c>
      <c r="H272" s="3">
        <v>46303.567199074074</v>
      </c>
      <c r="I272"/>
      <c r="J272" t="inlineStr">
        <is>
          <t>active</t>
        </is>
      </c>
      <c r="K272" t="inlineStr">
        <is>
          <t>shirley5278789</t>
        </is>
      </c>
      <c r="L272" t="inlineStr">
        <is>
          <t>莫大な遺産を継ぐ条件は、会ったこともない男との結婚だった。彼女の決断は？ 😳🔥 🌟 続きの物語はこちら 👉 「ReelShort」で全編をチェック 🔍 コード「4603748」を検索 ✨ #ショートドラマ #海外ドラマ #契約結婚 #恋愛ドラマ #ReelShort</t>
        </is>
      </c>
      <c r="M272" t="inlineStr">
        <is>
          <t>SD-000101</t>
        </is>
      </c>
      <c r="N272" t="inlineStr">
        <is>
          <t>7685345034199239966</t>
        </is>
      </c>
      <c r="O272" t="inlineStr">
        <is>
          <t>shirley5278789</t>
        </is>
      </c>
      <c r="P272" t="inlineStr">
        <is>
          <t>https://www.tiktok.com/@shirley5278789</t>
        </is>
      </c>
      <c r="Q272" t="inlineStr">
        <is>
          <t>SD-000101</t>
        </is>
      </c>
      <c r="R272" t="inlineStr">
        <is>
          <t>ReelShort 4603748 title unconfirmed</t>
        </is>
      </c>
      <c r="S272"/>
      <c r="T272" s="2" t="str">
        <f>=HYPERLINK("https://www.tiktok.com/@shirley5278789/video/7685345034199239966", "https://www.tiktok.com/@shirley5278789/video/7685345034199239966")</f>
        <v>https://www.tiktok.com/@shirley5278789/video/7685345034199239966</v>
      </c>
      <c r="U272" t="inlineStr">
        <is>
          <t>已回填</t>
        </is>
      </c>
      <c r="V272" t="inlineStr">
        <is>
          <t>16700</t>
        </is>
      </c>
      <c r="W272" t="inlineStr">
        <is>
          <t>23</t>
        </is>
      </c>
      <c r="X272" t="inlineStr">
        <is>
          <t>7</t>
        </is>
      </c>
      <c r="Y272" t="inlineStr">
        <is>
          <t>2</t>
        </is>
      </c>
      <c r="Z272" t="inlineStr">
        <is>
          <t>1</t>
        </is>
      </c>
      <c r="AA272" t="inlineStr">
        <is>
          <t>2026-10-08</t>
        </is>
      </c>
      <c r="AB272"/>
      <c r="AC272" t="inlineStr">
        <is>
          <t>正式剧名待确认；caption检索码：ReelShort 4603748；日语版本。选剧池使用临时占位名称。</t>
        </is>
      </c>
      <c r="AD272"/>
      <c r="AE272"/>
      <c r="AF272"/>
      <c r="AG272" s="3"/>
      <c r="AH272"/>
      <c r="AI272"/>
      <c r="AJ272"/>
      <c r="AK272"/>
      <c r="AL272" s="3"/>
      <c r="AM272" t="inlineStr">
        <is>
          <t>2026-09-15 06:30</t>
        </is>
      </c>
      <c r="AN272" t="inlineStr">
        <is>
          <t>高璇</t>
        </is>
      </c>
      <c r="AO272" t="inlineStr">
        <is>
          <t>2026-09-15</t>
        </is>
      </c>
      <c r="AP272" t="inlineStr">
        <is>
          <t>2026-09-15|shirley5278789|SD-000101</t>
        </is>
      </c>
      <c r="AQ272" t="inlineStr">
        <is>
          <t>1</t>
        </is>
      </c>
      <c r="AR272" t="inlineStr">
        <is>
          <t>shirley5278789｜ReelShort 4603748 title unconfirmed｜5条｜已回填</t>
        </is>
      </c>
    </row>
    <row r="273" ht="25.5" customHeight="1">
      <c r="A273" t="inlineStr">
        <is>
          <t>SR-000276</t>
        </is>
      </c>
      <c r="B273" s="3">
        <v>46280.46875</v>
      </c>
      <c r="C273"/>
      <c r="D273" t="inlineStr">
        <is>
          <t>7685345364458720543</t>
        </is>
      </c>
      <c r="E273"/>
      <c r="F273" t="inlineStr">
        <is>
          <t>manual_url</t>
        </is>
      </c>
      <c r="G273">
        <v>1</v>
      </c>
      <c r="H273" s="3">
        <v>46303.567407407405</v>
      </c>
      <c r="I273"/>
      <c r="J273" t="inlineStr">
        <is>
          <t>active</t>
        </is>
      </c>
      <c r="K273" t="inlineStr">
        <is>
          <t>shirley5278789</t>
        </is>
      </c>
      <c r="L273" t="inlineStr">
        <is>
          <t>誰もが無能だと笑った男が、不治の病を一瞬で治せると言い出した。その正体を誰も知らない。⚡🧞‍♂️ 🌟 続きの物語はこちら 👉 「ReelShort」で全編をチェック 🔍 コード「4603748」を検索 ✨ #ショートドラマ #海外ドラマ #最強主人公 #逆転劇 #ReelShort</t>
        </is>
      </c>
      <c r="M273" t="inlineStr">
        <is>
          <t>SD-000101</t>
        </is>
      </c>
      <c r="N273" t="inlineStr">
        <is>
          <t>7685345364458720543</t>
        </is>
      </c>
      <c r="O273" t="inlineStr">
        <is>
          <t>shirley5278789</t>
        </is>
      </c>
      <c r="P273" t="inlineStr">
        <is>
          <t>https://www.tiktok.com/@shirley5278789</t>
        </is>
      </c>
      <c r="Q273" t="inlineStr">
        <is>
          <t>SD-000101</t>
        </is>
      </c>
      <c r="R273" t="inlineStr">
        <is>
          <t>ReelShort 4603748 title unconfirmed</t>
        </is>
      </c>
      <c r="S273"/>
      <c r="T273" s="2" t="str">
        <f>=HYPERLINK("https://www.tiktok.com/@shirley5278789/video/7685345364458720543", "https://www.tiktok.com/@shirley5278789/video/7685345364458720543")</f>
        <v>https://www.tiktok.com/@shirley5278789/video/7685345364458720543</v>
      </c>
      <c r="U273" t="inlineStr">
        <is>
          <t>已回填</t>
        </is>
      </c>
      <c r="V273" t="inlineStr">
        <is>
          <t>4342</t>
        </is>
      </c>
      <c r="W273" t="inlineStr">
        <is>
          <t>7</t>
        </is>
      </c>
      <c r="X273" t="inlineStr">
        <is>
          <t>1</t>
        </is>
      </c>
      <c r="Y273" t="inlineStr">
        <is>
          <t>0</t>
        </is>
      </c>
      <c r="Z273" t="inlineStr">
        <is>
          <t>0</t>
        </is>
      </c>
      <c r="AA273" t="inlineStr">
        <is>
          <t>2026-10-08</t>
        </is>
      </c>
      <c r="AB273"/>
      <c r="AC273" t="inlineStr">
        <is>
          <t>正式剧名待确认；caption检索码：ReelShort 4603748；日语版本。选剧池使用临时占位名称。</t>
        </is>
      </c>
      <c r="AD273"/>
      <c r="AE273"/>
      <c r="AF273"/>
      <c r="AG273" s="3"/>
      <c r="AH273"/>
      <c r="AI273"/>
      <c r="AJ273"/>
      <c r="AK273"/>
      <c r="AL273" s="3"/>
      <c r="AM273" t="inlineStr">
        <is>
          <t>2026-09-15 11:15</t>
        </is>
      </c>
      <c r="AN273" t="inlineStr">
        <is>
          <t>高璇</t>
        </is>
      </c>
      <c r="AO273" t="inlineStr">
        <is>
          <t>2026-09-15</t>
        </is>
      </c>
      <c r="AP273" t="inlineStr">
        <is>
          <t>2026-09-15|shirley5278789|SD-000101</t>
        </is>
      </c>
      <c r="AQ273" t="inlineStr">
        <is>
          <t>0</t>
        </is>
      </c>
      <c r="AR273" t="inlineStr">
        <is>
          <t>shirley5278789｜ReelShort 4603748 title unconfirmed｜5条｜已回填</t>
        </is>
      </c>
    </row>
    <row r="274" ht="25.5" customHeight="1">
      <c r="A274" t="inlineStr">
        <is>
          <t>SR-000277</t>
        </is>
      </c>
      <c r="B274" s="3">
        <v>46280.60625</v>
      </c>
      <c r="C274"/>
      <c r="D274" t="inlineStr">
        <is>
          <t>7685645203390090510</t>
        </is>
      </c>
      <c r="E274"/>
      <c r="F274" t="inlineStr">
        <is>
          <t>manual_url</t>
        </is>
      </c>
      <c r="G274">
        <v>1</v>
      </c>
      <c r="H274" s="3">
        <v>46303.56762731481</v>
      </c>
      <c r="I274"/>
      <c r="J274" t="inlineStr">
        <is>
          <t>active</t>
        </is>
      </c>
      <c r="K274" t="inlineStr">
        <is>
          <t>dramavault163</t>
        </is>
      </c>
      <c r="L274" t="inlineStr">
        <is>
          <t>#TheAbandonedGodOfOlympus  He catches the golden child stealing a divine treasure—but his own family turns the accusation against him. 🍎⚡ ✨ Download the MoboReels app. 👉 Copy the code [254ZEW] and search it. 👀 A huge number of short dramas are waiting for you to explore. 🌈 #ShortDrama #GreekMythology #FamilyBetrayal #MoboReels</t>
        </is>
      </c>
      <c r="M274" t="inlineStr">
        <is>
          <t>SD-000099</t>
        </is>
      </c>
      <c r="N274" t="inlineStr">
        <is>
          <t>7685645203390090510</t>
        </is>
      </c>
      <c r="O274" t="inlineStr">
        <is>
          <t>dramavault163</t>
        </is>
      </c>
      <c r="P274" t="inlineStr">
        <is>
          <t>https://www.tiktok.com/@dramavault163</t>
        </is>
      </c>
      <c r="Q274" t="inlineStr">
        <is>
          <t>SD-000099</t>
        </is>
      </c>
      <c r="R274" t="inlineStr">
        <is>
          <t>The Abandoned God of Olympus</t>
        </is>
      </c>
      <c r="S274"/>
      <c r="T274" s="2" t="str">
        <f>=HYPERLINK("https://www.tiktok.com/@dramavault163/video/7685645203390090510", "https://www.tiktok.com/@dramavault163/video/7685645203390090510")</f>
        <v>https://www.tiktok.com/@dramavault163/video/7685645203390090510</v>
      </c>
      <c r="U274" t="inlineStr">
        <is>
          <t>已回填</t>
        </is>
      </c>
      <c r="V274" t="inlineStr">
        <is>
          <t>1669</t>
        </is>
      </c>
      <c r="W274" t="inlineStr">
        <is>
          <t>15</t>
        </is>
      </c>
      <c r="X274" t="inlineStr">
        <is>
          <t>1</t>
        </is>
      </c>
      <c r="Y274" t="inlineStr">
        <is>
          <t>0</t>
        </is>
      </c>
      <c r="Z274" t="inlineStr">
        <is>
          <t>0</t>
        </is>
      </c>
      <c r="AA274" t="inlineStr">
        <is>
          <t>2026-10-08</t>
        </is>
      </c>
      <c r="AB274"/>
      <c r="AC274"/>
      <c r="AD274"/>
      <c r="AE274"/>
      <c r="AF274"/>
      <c r="AG274" s="3"/>
      <c r="AH274"/>
      <c r="AI274"/>
      <c r="AJ274"/>
      <c r="AK274"/>
      <c r="AL274" s="3"/>
      <c r="AM274" t="inlineStr">
        <is>
          <t>2026-09-15 14:33</t>
        </is>
      </c>
      <c r="AN274" t="inlineStr">
        <is>
          <t>高璇</t>
        </is>
      </c>
      <c r="AO274" t="inlineStr">
        <is>
          <t>2026-09-15</t>
        </is>
      </c>
      <c r="AP274" t="inlineStr">
        <is>
          <t>2026-09-15|dramavault163|SD-000099</t>
        </is>
      </c>
      <c r="AQ274" t="inlineStr">
        <is>
          <t>1</t>
        </is>
      </c>
      <c r="AR274" t="inlineStr">
        <is>
          <t>dramavault163｜The Abandoned God of Olympus｜5条｜已回填</t>
        </is>
      </c>
    </row>
    <row r="275" ht="25.5" customHeight="1">
      <c r="A275" t="inlineStr">
        <is>
          <t>SR-000278</t>
        </is>
      </c>
      <c r="B275" s="3">
        <v>46280.60763888889</v>
      </c>
      <c r="C275"/>
      <c r="D275" t="inlineStr">
        <is>
          <t>7685645449100938509</t>
        </is>
      </c>
      <c r="E275"/>
      <c r="F275" t="inlineStr">
        <is>
          <t>manual_url</t>
        </is>
      </c>
      <c r="G275">
        <v>1</v>
      </c>
      <c r="H275" s="3">
        <v>46303.567881944444</v>
      </c>
      <c r="I275"/>
      <c r="J275" t="inlineStr">
        <is>
          <t>active</t>
        </is>
      </c>
      <c r="K275" t="inlineStr">
        <is>
          <t>dramavault163</t>
        </is>
      </c>
      <c r="L275" t="inlineStr">
        <is>
          <t>#TheAbandonedGodOfOlympus  Reborn twenty years earlier, the abandoned prince refuses to beg for his family’s love ever again. 🔥⏳ ✨ Download the MoboReels app. 👉 Copy the code [254ZEW] and search it. 👀 A huge number of short dramas are waiting for you to explore. 🌈 #ShortDrama #RevengeDrama #SecondChance #MoboReels</t>
        </is>
      </c>
      <c r="M275" t="inlineStr">
        <is>
          <t>SD-000099</t>
        </is>
      </c>
      <c r="N275" t="inlineStr">
        <is>
          <t>7685645449100938509</t>
        </is>
      </c>
      <c r="O275" t="inlineStr">
        <is>
          <t>dramavault163</t>
        </is>
      </c>
      <c r="P275" t="inlineStr">
        <is>
          <t>https://www.tiktok.com/@dramavault163</t>
        </is>
      </c>
      <c r="Q275" t="inlineStr">
        <is>
          <t>SD-000099</t>
        </is>
      </c>
      <c r="R275" t="inlineStr">
        <is>
          <t>The Abandoned God of Olympus</t>
        </is>
      </c>
      <c r="S275"/>
      <c r="T275" s="2" t="str">
        <f>=HYPERLINK("https://www.tiktok.com/@dramavault163/video/7685645449100938509", "https://www.tiktok.com/@dramavault163/video/7685645449100938509")</f>
        <v>https://www.tiktok.com/@dramavault163/video/7685645449100938509</v>
      </c>
      <c r="U275" t="inlineStr">
        <is>
          <t>已回填</t>
        </is>
      </c>
      <c r="V275" t="inlineStr">
        <is>
          <t>2361</t>
        </is>
      </c>
      <c r="W275" t="inlineStr">
        <is>
          <t>9</t>
        </is>
      </c>
      <c r="X275" t="inlineStr">
        <is>
          <t>2</t>
        </is>
      </c>
      <c r="Y275" t="inlineStr">
        <is>
          <t>0</t>
        </is>
      </c>
      <c r="Z275" t="inlineStr">
        <is>
          <t>0</t>
        </is>
      </c>
      <c r="AA275" t="inlineStr">
        <is>
          <t>2026-10-08</t>
        </is>
      </c>
      <c r="AB275"/>
      <c r="AC275"/>
      <c r="AD275"/>
      <c r="AE275"/>
      <c r="AF275"/>
      <c r="AG275" s="3"/>
      <c r="AH275"/>
      <c r="AI275"/>
      <c r="AJ275"/>
      <c r="AK275"/>
      <c r="AL275" s="3"/>
      <c r="AM275" t="inlineStr">
        <is>
          <t>2026-09-15 14:35</t>
        </is>
      </c>
      <c r="AN275" t="inlineStr">
        <is>
          <t>高璇</t>
        </is>
      </c>
      <c r="AO275" t="inlineStr">
        <is>
          <t>2026-09-15</t>
        </is>
      </c>
      <c r="AP275" t="inlineStr">
        <is>
          <t>2026-09-15|dramavault163|SD-000099</t>
        </is>
      </c>
      <c r="AQ275" t="inlineStr">
        <is>
          <t>0</t>
        </is>
      </c>
      <c r="AR275" t="inlineStr">
        <is>
          <t>dramavault163｜The Abandoned God of Olympus｜5条｜已回填</t>
        </is>
      </c>
    </row>
    <row r="276" ht="25.5" customHeight="1">
      <c r="A276" t="inlineStr">
        <is>
          <t>SR-000279</t>
        </is>
      </c>
      <c r="B276" s="3">
        <v>46280.60833333333</v>
      </c>
      <c r="C276"/>
      <c r="D276" t="inlineStr">
        <is>
          <t>7685645956909436173</t>
        </is>
      </c>
      <c r="E276"/>
      <c r="F276" t="inlineStr">
        <is>
          <t>manual_url</t>
        </is>
      </c>
      <c r="G276">
        <v>1</v>
      </c>
      <c r="H276" s="3">
        <v>46303.568078703705</v>
      </c>
      <c r="I276"/>
      <c r="J276" t="inlineStr">
        <is>
          <t>active</t>
        </is>
      </c>
      <c r="K276" t="inlineStr">
        <is>
          <t>dramavault163</t>
        </is>
      </c>
      <c r="L276" t="inlineStr">
        <is>
          <t>#TheAbandonedGodOfOlympus  Olympus casts him out—so he becomes the only god willing to save a mortal town from destruction. ⚔️🌋 ✨ Download the MoboReels app. 👉 Copy the code [254ZEW] and search it. 👀 A huge number of short dramas are waiting for you to explore. 🌈 #ShortDrama #FantasyDrama #HeroReturns #MoboReels</t>
        </is>
      </c>
      <c r="M276" t="inlineStr">
        <is>
          <t>SD-000099</t>
        </is>
      </c>
      <c r="N276" t="inlineStr">
        <is>
          <t>7685645956909436173</t>
        </is>
      </c>
      <c r="O276" t="inlineStr">
        <is>
          <t>dramavault163</t>
        </is>
      </c>
      <c r="P276" t="inlineStr">
        <is>
          <t>https://www.tiktok.com/@dramavault163</t>
        </is>
      </c>
      <c r="Q276" t="inlineStr">
        <is>
          <t>SD-000099</t>
        </is>
      </c>
      <c r="R276" t="inlineStr">
        <is>
          <t>The Abandoned God of Olympus</t>
        </is>
      </c>
      <c r="S276"/>
      <c r="T276" s="2" t="str">
        <f>=HYPERLINK("https://www.tiktok.com/@dramavault163/video/7685645956909436173", "https://www.tiktok.com/@dramavault163/video/7685645956909436173")</f>
        <v>https://www.tiktok.com/@dramavault163/video/7685645956909436173</v>
      </c>
      <c r="U276" t="inlineStr">
        <is>
          <t>已回填</t>
        </is>
      </c>
      <c r="V276" t="inlineStr">
        <is>
          <t>1580</t>
        </is>
      </c>
      <c r="W276" t="inlineStr">
        <is>
          <t>21</t>
        </is>
      </c>
      <c r="X276" t="inlineStr">
        <is>
          <t>5</t>
        </is>
      </c>
      <c r="Y276" t="inlineStr">
        <is>
          <t>0</t>
        </is>
      </c>
      <c r="Z276" t="inlineStr">
        <is>
          <t>1</t>
        </is>
      </c>
      <c r="AA276" t="inlineStr">
        <is>
          <t>2026-10-08</t>
        </is>
      </c>
      <c r="AB276"/>
      <c r="AC276"/>
      <c r="AD276"/>
      <c r="AE276"/>
      <c r="AF276"/>
      <c r="AG276" s="3"/>
      <c r="AH276"/>
      <c r="AI276"/>
      <c r="AJ276"/>
      <c r="AK276"/>
      <c r="AL276" s="3"/>
      <c r="AM276" t="inlineStr">
        <is>
          <t>2026-09-15 14:36</t>
        </is>
      </c>
      <c r="AN276" t="inlineStr">
        <is>
          <t>高璇</t>
        </is>
      </c>
      <c r="AO276" t="inlineStr">
        <is>
          <t>2026-09-15</t>
        </is>
      </c>
      <c r="AP276" t="inlineStr">
        <is>
          <t>2026-09-15|dramavault163|SD-000099</t>
        </is>
      </c>
      <c r="AQ276" t="inlineStr">
        <is>
          <t>0</t>
        </is>
      </c>
      <c r="AR276" t="inlineStr">
        <is>
          <t>dramavault163｜The Abandoned God of Olympus｜5条｜已回填</t>
        </is>
      </c>
    </row>
    <row r="277" ht="25.5" customHeight="1">
      <c r="A277" t="inlineStr">
        <is>
          <t>SR-000280</t>
        </is>
      </c>
      <c r="B277" s="3">
        <v>46280.61041666667</v>
      </c>
      <c r="C277"/>
      <c r="D277" t="inlineStr">
        <is>
          <t>7685646592510102798</t>
        </is>
      </c>
      <c r="E277"/>
      <c r="F277" t="inlineStr">
        <is>
          <t>manual_url</t>
        </is>
      </c>
      <c r="G277">
        <v>1</v>
      </c>
      <c r="H277" s="3">
        <v>46303.56826388889</v>
      </c>
      <c r="I277"/>
      <c r="J277" t="inlineStr">
        <is>
          <t>active</t>
        </is>
      </c>
      <c r="K277" t="inlineStr">
        <is>
          <t>dramavault163</t>
        </is>
      </c>
      <c r="L277" t="inlineStr">
        <is>
          <t>#TheAbandonedGodOfOlympus  The future Goddess of Time discovers the horrifying truth about where an Olympian prince slept for a century. 😳⏳ ✨ Download the MoboReels app. 👉 Copy the code [254ZEW] and search it. 👀 A huge number of short dramas are waiting for you to explore. 🌈 #ShortDrama #GreekGods #HiddenPower #MoboReels</t>
        </is>
      </c>
      <c r="M277" t="inlineStr">
        <is>
          <t>SD-000099</t>
        </is>
      </c>
      <c r="N277" t="inlineStr">
        <is>
          <t>7685646592510102798</t>
        </is>
      </c>
      <c r="O277" t="inlineStr">
        <is>
          <t>dramavault163</t>
        </is>
      </c>
      <c r="P277" t="inlineStr">
        <is>
          <t>https://www.tiktok.com/@dramavault163</t>
        </is>
      </c>
      <c r="Q277" t="inlineStr">
        <is>
          <t>SD-000099</t>
        </is>
      </c>
      <c r="R277" t="inlineStr">
        <is>
          <t>The Abandoned God of Olympus</t>
        </is>
      </c>
      <c r="S277"/>
      <c r="T277" s="2" t="str">
        <f>=HYPERLINK("https://www.tiktok.com/@dramavault163/video/7685646592510102798", "https://www.tiktok.com/@dramavault163/video/7685646592510102798")</f>
        <v>https://www.tiktok.com/@dramavault163/video/7685646592510102798</v>
      </c>
      <c r="U277" t="inlineStr">
        <is>
          <t>已回填</t>
        </is>
      </c>
      <c r="V277" t="inlineStr">
        <is>
          <t>1625</t>
        </is>
      </c>
      <c r="W277" t="inlineStr">
        <is>
          <t>16</t>
        </is>
      </c>
      <c r="X277" t="inlineStr">
        <is>
          <t>4</t>
        </is>
      </c>
      <c r="Y277" t="inlineStr">
        <is>
          <t>0</t>
        </is>
      </c>
      <c r="Z277" t="inlineStr">
        <is>
          <t>0</t>
        </is>
      </c>
      <c r="AA277" t="inlineStr">
        <is>
          <t>2026-10-08</t>
        </is>
      </c>
      <c r="AB277"/>
      <c r="AC277"/>
      <c r="AD277"/>
      <c r="AE277"/>
      <c r="AF277"/>
      <c r="AG277" s="3"/>
      <c r="AH277"/>
      <c r="AI277"/>
      <c r="AJ277"/>
      <c r="AK277"/>
      <c r="AL277" s="3"/>
      <c r="AM277" t="inlineStr">
        <is>
          <t>2026-09-15 14:39</t>
        </is>
      </c>
      <c r="AN277" t="inlineStr">
        <is>
          <t>高璇</t>
        </is>
      </c>
      <c r="AO277" t="inlineStr">
        <is>
          <t>2026-09-15</t>
        </is>
      </c>
      <c r="AP277" t="inlineStr">
        <is>
          <t>2026-09-15|dramavault163|SD-000099</t>
        </is>
      </c>
      <c r="AQ277" t="inlineStr">
        <is>
          <t>0</t>
        </is>
      </c>
      <c r="AR277" t="inlineStr">
        <is>
          <t>dramavault163｜The Abandoned God of Olympus｜5条｜已回填</t>
        </is>
      </c>
    </row>
    <row r="278" ht="25.5" customHeight="1">
      <c r="A278" t="inlineStr">
        <is>
          <t>SR-000281</t>
        </is>
      </c>
      <c r="B278" s="3">
        <v>46280.611805555556</v>
      </c>
      <c r="C278"/>
      <c r="D278" t="inlineStr">
        <is>
          <t>7685647249614900494</t>
        </is>
      </c>
      <c r="E278"/>
      <c r="F278" t="inlineStr">
        <is>
          <t>manual_url</t>
        </is>
      </c>
      <c r="G278">
        <v>1</v>
      </c>
      <c r="H278" s="3">
        <v>46303.568460648145</v>
      </c>
      <c r="I278"/>
      <c r="J278" t="inlineStr">
        <is>
          <t>active</t>
        </is>
      </c>
      <c r="K278" t="inlineStr">
        <is>
          <t>dramavault163</t>
        </is>
      </c>
      <c r="L278" t="inlineStr">
        <is>
          <t>#TheAbandonedGodOfOlympus  His family finally wants him back—but he returns their sacred gift and severs his fate from Olympus forever. ⚡💔 ✨ Download the MoboReels app. 👉 Copy the code [254ZEW] and search it. 👀 A huge number of short dramas are waiting for you to explore. 🌈 #ShortDrama #FamilyDrama #EpicFantasy #MoboReels</t>
        </is>
      </c>
      <c r="M278" t="inlineStr">
        <is>
          <t>SD-000099</t>
        </is>
      </c>
      <c r="N278" t="inlineStr">
        <is>
          <t>7685647249614900494</t>
        </is>
      </c>
      <c r="O278" t="inlineStr">
        <is>
          <t>dramavault163</t>
        </is>
      </c>
      <c r="P278" t="inlineStr">
        <is>
          <t>https://www.tiktok.com/@dramavault163</t>
        </is>
      </c>
      <c r="Q278" t="inlineStr">
        <is>
          <t>SD-000099</t>
        </is>
      </c>
      <c r="R278" t="inlineStr">
        <is>
          <t>The Abandoned God of Olympus</t>
        </is>
      </c>
      <c r="S278"/>
      <c r="T278" s="2" t="str">
        <f>=HYPERLINK("https://www.tiktok.com/@dramavault163/video/7685647249614900494", "https://www.tiktok.com/@dramavault163/video/7685647249614900494")</f>
        <v>https://www.tiktok.com/@dramavault163/video/7685647249614900494</v>
      </c>
      <c r="U278" t="inlineStr">
        <is>
          <t>已回填</t>
        </is>
      </c>
      <c r="V278" t="inlineStr">
        <is>
          <t>2122</t>
        </is>
      </c>
      <c r="W278" t="inlineStr">
        <is>
          <t>25</t>
        </is>
      </c>
      <c r="X278" t="inlineStr">
        <is>
          <t>3</t>
        </is>
      </c>
      <c r="Y278" t="inlineStr">
        <is>
          <t>0</t>
        </is>
      </c>
      <c r="Z278" t="inlineStr">
        <is>
          <t>0</t>
        </is>
      </c>
      <c r="AA278" t="inlineStr">
        <is>
          <t>2026-10-08</t>
        </is>
      </c>
      <c r="AB278"/>
      <c r="AC278"/>
      <c r="AD278"/>
      <c r="AE278"/>
      <c r="AF278"/>
      <c r="AG278" s="3"/>
      <c r="AH278"/>
      <c r="AI278"/>
      <c r="AJ278"/>
      <c r="AK278"/>
      <c r="AL278" s="3"/>
      <c r="AM278" t="inlineStr">
        <is>
          <t>2026-09-15 14:41</t>
        </is>
      </c>
      <c r="AN278" t="inlineStr">
        <is>
          <t>高璇</t>
        </is>
      </c>
      <c r="AO278" t="inlineStr">
        <is>
          <t>2026-09-15</t>
        </is>
      </c>
      <c r="AP278" t="inlineStr">
        <is>
          <t>2026-09-15|dramavault163|SD-000099</t>
        </is>
      </c>
      <c r="AQ278" t="inlineStr">
        <is>
          <t>0</t>
        </is>
      </c>
      <c r="AR278" t="inlineStr">
        <is>
          <t>dramavault163｜The Abandoned God of Olympus｜5条｜已回填</t>
        </is>
      </c>
    </row>
    <row r="279" ht="25.5" customHeight="1">
      <c r="A279" t="inlineStr">
        <is>
          <t>SR-000282</t>
        </is>
      </c>
      <c r="B279" s="3">
        <v>46280.6875</v>
      </c>
      <c r="C279"/>
      <c r="D279" t="inlineStr">
        <is>
          <t>7685345963950624031</t>
        </is>
      </c>
      <c r="E279"/>
      <c r="F279" t="inlineStr">
        <is>
          <t>manual_url</t>
        </is>
      </c>
      <c r="G279">
        <v>1</v>
      </c>
      <c r="H279" s="3">
        <v>46303.568657407406</v>
      </c>
      <c r="I279"/>
      <c r="J279" t="inlineStr">
        <is>
          <t>active</t>
        </is>
      </c>
      <c r="K279" t="inlineStr">
        <is>
          <t>shirley5278789</t>
        </is>
      </c>
      <c r="L279" t="inlineStr">
        <is>
          <t>妻の誕生日に元彼が豪華な贈り物を持って現れ、夫のプレゼントは皆の前で笑いものにされた。💔🎁 🌟 続きの物語はこちら 👉 「ReelShort」で全編をチェック 🔍 コード「4603748」を検索 ✨ #ショートドラマ #海外ドラマ #恋愛ドラマ #元彼 #ReelShort</t>
        </is>
      </c>
      <c r="M279" t="inlineStr">
        <is>
          <t>SD-000101</t>
        </is>
      </c>
      <c r="N279" t="inlineStr">
        <is>
          <t>7685345963950624031</t>
        </is>
      </c>
      <c r="O279" t="inlineStr">
        <is>
          <t>shirley5278789</t>
        </is>
      </c>
      <c r="P279" t="inlineStr">
        <is>
          <t>https://www.tiktok.com/@shirley5278789</t>
        </is>
      </c>
      <c r="Q279" t="inlineStr">
        <is>
          <t>SD-000101</t>
        </is>
      </c>
      <c r="R279" t="inlineStr">
        <is>
          <t>ReelShort 4603748 title unconfirmed</t>
        </is>
      </c>
      <c r="S279"/>
      <c r="T279" s="2" t="str">
        <f>=HYPERLINK("https://www.tiktok.com/@shirley5278789/video/7685345963950624031", "https://www.tiktok.com/@shirley5278789/video/7685345963950624031")</f>
        <v>https://www.tiktok.com/@shirley5278789/video/7685345963950624031</v>
      </c>
      <c r="U279" t="inlineStr">
        <is>
          <t>已回填</t>
        </is>
      </c>
      <c r="V279" t="inlineStr">
        <is>
          <t>3917</t>
        </is>
      </c>
      <c r="W279" t="inlineStr">
        <is>
          <t>2</t>
        </is>
      </c>
      <c r="X279" t="inlineStr">
        <is>
          <t>1</t>
        </is>
      </c>
      <c r="Y279" t="inlineStr">
        <is>
          <t>0</t>
        </is>
      </c>
      <c r="Z279" t="inlineStr">
        <is>
          <t>0</t>
        </is>
      </c>
      <c r="AA279" t="inlineStr">
        <is>
          <t>2026-10-08</t>
        </is>
      </c>
      <c r="AB279"/>
      <c r="AC279" t="inlineStr">
        <is>
          <t>正式剧名待确认；caption检索码：ReelShort 4603748；日语版本。选剧池使用临时占位名称。</t>
        </is>
      </c>
      <c r="AD279"/>
      <c r="AE279"/>
      <c r="AF279"/>
      <c r="AG279" s="3"/>
      <c r="AH279"/>
      <c r="AI279"/>
      <c r="AJ279"/>
      <c r="AK279"/>
      <c r="AL279" s="3"/>
      <c r="AM279" t="inlineStr">
        <is>
          <t>2026-09-15 16:30</t>
        </is>
      </c>
      <c r="AN279" t="inlineStr">
        <is>
          <t>高璇</t>
        </is>
      </c>
      <c r="AO279" t="inlineStr">
        <is>
          <t>2026-09-15</t>
        </is>
      </c>
      <c r="AP279" t="inlineStr">
        <is>
          <t>2026-09-15|shirley5278789|SD-000101</t>
        </is>
      </c>
      <c r="AQ279" t="inlineStr">
        <is>
          <t>0</t>
        </is>
      </c>
      <c r="AR279" t="inlineStr">
        <is>
          <t>shirley5278789｜ReelShort 4603748 title unconfirmed｜5条｜已回填</t>
        </is>
      </c>
    </row>
    <row r="280" ht="25.5" customHeight="1">
      <c r="A280" t="inlineStr">
        <is>
          <t>SR-000283</t>
        </is>
      </c>
      <c r="B280" s="3">
        <v>46280.8125</v>
      </c>
      <c r="C280"/>
      <c r="D280" t="inlineStr">
        <is>
          <t>7685346023878741279</t>
        </is>
      </c>
      <c r="E280"/>
      <c r="F280" t="inlineStr">
        <is>
          <t>manual_url</t>
        </is>
      </c>
      <c r="G280">
        <v>1</v>
      </c>
      <c r="H280" s="3">
        <v>46303.568877314814</v>
      </c>
      <c r="I280"/>
      <c r="J280" t="inlineStr">
        <is>
          <t>active</t>
        </is>
      </c>
      <c r="K280" t="inlineStr">
        <is>
          <t>shirley5278789</t>
        </is>
      </c>
      <c r="L280" t="inlineStr">
        <is>
          <t>会社を救う契約を密かに成立させたのは夫。それなのに妻は、すべて元彼のおかげだと信じてしまう。😨🔥 🌟 続きの物語はこちら 👉 「ReelShort」で全編をチェック 🔍 コード「4603748」を検索 ✨ #ショートドラマ #海外ドラマ #すれ違い #逆転ドラマ #ReelShort</t>
        </is>
      </c>
      <c r="M280" t="inlineStr">
        <is>
          <t>SD-000101</t>
        </is>
      </c>
      <c r="N280" t="inlineStr">
        <is>
          <t>7685346023878741279</t>
        </is>
      </c>
      <c r="O280" t="inlineStr">
        <is>
          <t>shirley5278789</t>
        </is>
      </c>
      <c r="P280" t="inlineStr">
        <is>
          <t>https://www.tiktok.com/@shirley5278789</t>
        </is>
      </c>
      <c r="Q280" t="inlineStr">
        <is>
          <t>SD-000101</t>
        </is>
      </c>
      <c r="R280" t="inlineStr">
        <is>
          <t>ReelShort 4603748 title unconfirmed</t>
        </is>
      </c>
      <c r="S280"/>
      <c r="T280" s="2" t="str">
        <f>=HYPERLINK("https://www.tiktok.com/@shirley5278789/video/7685346023878741279", "https://www.tiktok.com/@shirley5278789/video/7685346023878741279")</f>
        <v>https://www.tiktok.com/@shirley5278789/video/7685346023878741279</v>
      </c>
      <c r="U280" t="inlineStr">
        <is>
          <t>已回填</t>
        </is>
      </c>
      <c r="V280" t="inlineStr">
        <is>
          <t>4265</t>
        </is>
      </c>
      <c r="W280" t="inlineStr">
        <is>
          <t>3</t>
        </is>
      </c>
      <c r="X280" t="inlineStr">
        <is>
          <t>1</t>
        </is>
      </c>
      <c r="Y280" t="inlineStr">
        <is>
          <t>0</t>
        </is>
      </c>
      <c r="Z280" t="inlineStr">
        <is>
          <t>0</t>
        </is>
      </c>
      <c r="AA280" t="inlineStr">
        <is>
          <t>2026-10-08</t>
        </is>
      </c>
      <c r="AB280"/>
      <c r="AC280" t="inlineStr">
        <is>
          <t>正式剧名待确认；caption检索码：ReelShort 4603748；日语版本。选剧池使用临时占位名称。</t>
        </is>
      </c>
      <c r="AD280"/>
      <c r="AE280"/>
      <c r="AF280"/>
      <c r="AG280" s="3"/>
      <c r="AH280"/>
      <c r="AI280"/>
      <c r="AJ280"/>
      <c r="AK280"/>
      <c r="AL280" s="3"/>
      <c r="AM280" t="inlineStr">
        <is>
          <t>2026-09-15 19:30</t>
        </is>
      </c>
      <c r="AN280" t="inlineStr">
        <is>
          <t>高璇</t>
        </is>
      </c>
      <c r="AO280" t="inlineStr">
        <is>
          <t>2026-09-15</t>
        </is>
      </c>
      <c r="AP280" t="inlineStr">
        <is>
          <t>2026-09-15|shirley5278789|SD-000101</t>
        </is>
      </c>
      <c r="AQ280" t="inlineStr">
        <is>
          <t>0</t>
        </is>
      </c>
      <c r="AR280" t="inlineStr">
        <is>
          <t>shirley5278789｜ReelShort 4603748 title unconfirmed｜5条｜已回填</t>
        </is>
      </c>
    </row>
    <row r="281" ht="25.5" customHeight="1">
      <c r="A281" t="inlineStr">
        <is>
          <t>SR-000284</t>
        </is>
      </c>
      <c r="B281" s="3">
        <v>46280.81597222222</v>
      </c>
      <c r="C281"/>
      <c r="D281" t="inlineStr">
        <is>
          <t>7685717065981807885</t>
        </is>
      </c>
      <c r="E281"/>
      <c r="F281" t="inlineStr">
        <is>
          <t>manual_url</t>
        </is>
      </c>
      <c r="G281">
        <v>1</v>
      </c>
      <c r="H281" s="3">
        <v>46303.5690625</v>
      </c>
      <c r="I281"/>
      <c r="J281" t="inlineStr">
        <is>
          <t>active</t>
        </is>
      </c>
      <c r="K281" t="inlineStr">
        <is>
          <t>dramadetour0</t>
        </is>
      </c>
      <c r="L281" t="inlineStr">
        <is>
          <t>Part 1 | Honey Cut Full series link in bio Her church made a deadly mistake. The price of peace is a marriage she never chose. ✨ Download the ReelShort app. 👉 Copy the code [4614087] and search it. #Drama #ShortDrama #ForcedMarriage #DarkRomance #ReelShort</t>
        </is>
      </c>
      <c r="M281" t="inlineStr">
        <is>
          <t>SD-000094</t>
        </is>
      </c>
      <c r="N281" t="inlineStr">
        <is>
          <t>7685717065981807885</t>
        </is>
      </c>
      <c r="O281" t="inlineStr">
        <is>
          <t>dramadetour0</t>
        </is>
      </c>
      <c r="P281" t="inlineStr">
        <is>
          <t>https://www.tiktok.com/@dramadetour0</t>
        </is>
      </c>
      <c r="Q281" t="inlineStr">
        <is>
          <t>SD-000094</t>
        </is>
      </c>
      <c r="R281" t="inlineStr">
        <is>
          <t>Honey Cut</t>
        </is>
      </c>
      <c r="S281" t="inlineStr">
        <is>
          <t>禁忌</t>
        </is>
      </c>
      <c r="T281" s="2" t="str">
        <f>=HYPERLINK("https://www.tiktok.com/@dramadetour0/video/7685717065981807885", "https://www.tiktok.com/@dramadetour0/video/7685717065981807885")</f>
        <v>https://www.tiktok.com/@dramadetour0/video/7685717065981807885</v>
      </c>
      <c r="U281" t="inlineStr">
        <is>
          <t>已回填</t>
        </is>
      </c>
      <c r="V281" t="inlineStr">
        <is>
          <t>331</t>
        </is>
      </c>
      <c r="W281" t="inlineStr">
        <is>
          <t>1</t>
        </is>
      </c>
      <c r="X281" t="inlineStr">
        <is>
          <t>1</t>
        </is>
      </c>
      <c r="Y281" t="inlineStr">
        <is>
          <t>0</t>
        </is>
      </c>
      <c r="Z281" t="inlineStr">
        <is>
          <t>0</t>
        </is>
      </c>
      <c r="AA281" t="inlineStr">
        <is>
          <t>2026-10-08</t>
        </is>
      </c>
      <c r="AB281"/>
      <c r="AC281"/>
      <c r="AD281"/>
      <c r="AE281"/>
      <c r="AF281"/>
      <c r="AG281" s="3"/>
      <c r="AH281"/>
      <c r="AI281"/>
      <c r="AJ281"/>
      <c r="AK281"/>
      <c r="AL281" s="3"/>
      <c r="AM281" t="inlineStr">
        <is>
          <t>2026-09-15 19:35</t>
        </is>
      </c>
      <c r="AN281" t="inlineStr">
        <is>
          <t>彭满</t>
        </is>
      </c>
      <c r="AO281" t="inlineStr">
        <is>
          <t>2026-09-15</t>
        </is>
      </c>
      <c r="AP281" t="inlineStr">
        <is>
          <t>2026-09-15|dramadetour0|SD-000094</t>
        </is>
      </c>
      <c r="AQ281" t="inlineStr">
        <is>
          <t>1</t>
        </is>
      </c>
      <c r="AR281" t="inlineStr">
        <is>
          <t>dramadetour0｜Honey Cut｜1条｜已回填</t>
        </is>
      </c>
    </row>
    <row r="282" ht="25.5" customHeight="1">
      <c r="A282" t="inlineStr">
        <is>
          <t>SR-000285</t>
        </is>
      </c>
      <c r="B282" s="3">
        <v>46280.84027777778</v>
      </c>
      <c r="C282"/>
      <c r="D282" t="inlineStr">
        <is>
          <t>7685713689025973517</t>
        </is>
      </c>
      <c r="E282"/>
      <c r="F282" t="inlineStr">
        <is>
          <t>manual_url</t>
        </is>
      </c>
      <c r="G282">
        <v>1</v>
      </c>
      <c r="H282" s="3">
        <v>46303.56927083333</v>
      </c>
      <c r="I282"/>
      <c r="J282" t="inlineStr">
        <is>
          <t>active</t>
        </is>
      </c>
      <c r="K282" t="inlineStr">
        <is>
          <t>dramaexpedition</t>
        </is>
      </c>
      <c r="L282" t="inlineStr">
        <is>
          <t>Part 1 | The Hidden Empire of Stephen Adams Full series link in bio A construction worker exposes a dangerous cover-up and gets threatened for speaking out. Then the CEO arrives. Who did they just mess with? ✨ Download the ReelShort app. 👉 Copy the code [4561174] and search it. #Drama #ShortDrama #ReelShort #HiddenIdentity #PlotTwist</t>
        </is>
      </c>
      <c r="M282" t="inlineStr">
        <is>
          <t>SD-000097</t>
        </is>
      </c>
      <c r="N282" t="inlineStr">
        <is>
          <t>7685713689025973517</t>
        </is>
      </c>
      <c r="O282" t="inlineStr">
        <is>
          <t>dramaexpedition</t>
        </is>
      </c>
      <c r="P282" t="inlineStr">
        <is>
          <t>https://www.tiktok.com/@dramaexpedition</t>
        </is>
      </c>
      <c r="Q282" t="inlineStr">
        <is>
          <t>SD-000097</t>
        </is>
      </c>
      <c r="R282" t="inlineStr">
        <is>
          <t>The Hidden Empire of Stephen Adams</t>
        </is>
      </c>
      <c r="S282" t="inlineStr">
        <is>
          <t>男性,身份揭露</t>
        </is>
      </c>
      <c r="T282" s="2" t="str">
        <f>=HYPERLINK("https://www.tiktok.com/@dramaexpedition/video/7685713689025973517", "https://www.tiktok.com/@dramaexpedition/video/7685713689025973517")</f>
        <v>https://www.tiktok.com/@dramaexpedition/video/7685713689025973517</v>
      </c>
      <c r="U282" t="inlineStr">
        <is>
          <t>已回填</t>
        </is>
      </c>
      <c r="V282" t="inlineStr">
        <is>
          <t>884</t>
        </is>
      </c>
      <c r="W282" t="inlineStr">
        <is>
          <t>8</t>
        </is>
      </c>
      <c r="X282" t="inlineStr">
        <is>
          <t>3</t>
        </is>
      </c>
      <c r="Y282" t="inlineStr">
        <is>
          <t>0</t>
        </is>
      </c>
      <c r="Z282" t="inlineStr">
        <is>
          <t>0</t>
        </is>
      </c>
      <c r="AA282" t="inlineStr">
        <is>
          <t>2026-10-08</t>
        </is>
      </c>
      <c r="AB282"/>
      <c r="AC282"/>
      <c r="AD282"/>
      <c r="AE282"/>
      <c r="AF282"/>
      <c r="AG282" s="3"/>
      <c r="AH282"/>
      <c r="AI282"/>
      <c r="AJ282"/>
      <c r="AK282"/>
      <c r="AL282" s="3"/>
      <c r="AM282" t="inlineStr">
        <is>
          <t>2026-09-15 20:10</t>
        </is>
      </c>
      <c r="AN282" t="inlineStr">
        <is>
          <t>彭满</t>
        </is>
      </c>
      <c r="AO282" t="inlineStr">
        <is>
          <t>2026-09-15</t>
        </is>
      </c>
      <c r="AP282" t="inlineStr">
        <is>
          <t>2026-09-15|dramaexpedition|SD-000097</t>
        </is>
      </c>
      <c r="AQ282" t="inlineStr">
        <is>
          <t>1</t>
        </is>
      </c>
      <c r="AR282" t="inlineStr">
        <is>
          <t>dramaexpedition｜The Hidden Empire of Stephen Adams｜1条｜已回填</t>
        </is>
      </c>
    </row>
    <row r="283" ht="25.5" customHeight="1">
      <c r="A283" t="inlineStr">
        <is>
          <t>SR-000286</t>
        </is>
      </c>
      <c r="B283" s="3">
        <v>46280.873611111114</v>
      </c>
      <c r="C283"/>
      <c r="D283" t="inlineStr">
        <is>
          <t>7685692048292220191</t>
        </is>
      </c>
      <c r="E283"/>
      <c r="F283" t="inlineStr">
        <is>
          <t>manual_url</t>
        </is>
      </c>
      <c r="G283">
        <v>1</v>
      </c>
      <c r="H283" s="3">
        <v>46298.776504629626</v>
      </c>
      <c r="I283"/>
      <c r="J283" t="inlineStr">
        <is>
          <t>active</t>
        </is>
      </c>
      <c r="K283" t="inlineStr">
        <is>
          <t>jolienqaq</t>
        </is>
      </c>
      <c r="L283" t="inlineStr">
        <is>
          <t xml:space="preserve">Part 1 | Fight Me, Love ME He won the fight—but one look backstage turns their rivalry into something neither of them can deny. 🌟 Continue the story here 👉🏻 📲 Download the "MoboReels" app, 🔍 search for "259SZC", and watch the full series ✨! #bldramas #bldrama #dramatok #shortdrama </t>
        </is>
      </c>
      <c r="M283" t="inlineStr">
        <is>
          <t>SD-000096</t>
        </is>
      </c>
      <c r="N283" t="inlineStr">
        <is>
          <t>7685692048292220191</t>
        </is>
      </c>
      <c r="O283" t="inlineStr">
        <is>
          <t>jolienqaq</t>
        </is>
      </c>
      <c r="P283" t="inlineStr">
        <is>
          <t>https://www.tiktok.com/@jolienqaq</t>
        </is>
      </c>
      <c r="Q283" t="inlineStr">
        <is>
          <t>SD-000096</t>
        </is>
      </c>
      <c r="R283" t="inlineStr">
        <is>
          <t>Fight Me, Love ME</t>
        </is>
      </c>
      <c r="S283"/>
      <c r="T283" s="2" t="str">
        <f>=HYPERLINK("https://www.tiktok.com/@jolienqaq/video/7685692048292220191", "https://www.tiktok.com/@jolienqaq/video/7685692048292220191")</f>
        <v>https://www.tiktok.com/@jolienqaq/video/7685692048292220191</v>
      </c>
      <c r="U283" t="inlineStr">
        <is>
          <t>已回填</t>
        </is>
      </c>
      <c r="V283" t="inlineStr">
        <is>
          <t>2799</t>
        </is>
      </c>
      <c r="W283" t="inlineStr">
        <is>
          <t>35</t>
        </is>
      </c>
      <c r="X283" t="inlineStr">
        <is>
          <t>24</t>
        </is>
      </c>
      <c r="Y283" t="inlineStr">
        <is>
          <t>1</t>
        </is>
      </c>
      <c r="Z283" t="inlineStr">
        <is>
          <t>0</t>
        </is>
      </c>
      <c r="AA283" t="inlineStr">
        <is>
          <t>2026-10-03</t>
        </is>
      </c>
      <c r="AB283"/>
      <c r="AC283"/>
      <c r="AD283"/>
      <c r="AE283"/>
      <c r="AF283"/>
      <c r="AG283" s="3"/>
      <c r="AH283"/>
      <c r="AI283"/>
      <c r="AJ283"/>
      <c r="AK283"/>
      <c r="AL283" s="3"/>
      <c r="AM283" t="inlineStr">
        <is>
          <t>2026-09-15 20:58</t>
        </is>
      </c>
      <c r="AN283" t="inlineStr">
        <is>
          <t>彭满</t>
        </is>
      </c>
      <c r="AO283" t="inlineStr">
        <is>
          <t>2026-09-15</t>
        </is>
      </c>
      <c r="AP283" t="inlineStr">
        <is>
          <t>2026-09-15|jolienqaq|SD-000096</t>
        </is>
      </c>
      <c r="AQ283" t="inlineStr">
        <is>
          <t>1</t>
        </is>
      </c>
      <c r="AR283" t="inlineStr">
        <is>
          <t>jolienqaq｜Fight Me, Love ME｜1条｜已回填</t>
        </is>
      </c>
    </row>
    <row r="284" ht="25.5" customHeight="1">
      <c r="A284" t="inlineStr">
        <is>
          <t>SR-000287</t>
        </is>
      </c>
      <c r="B284" s="3">
        <v>46280.916666666664</v>
      </c>
      <c r="C284"/>
      <c r="D284" t="inlineStr">
        <is>
          <t>7685346598775164190</t>
        </is>
      </c>
      <c r="E284"/>
      <c r="F284" t="inlineStr">
        <is>
          <t>manual_url</t>
        </is>
      </c>
      <c r="G284">
        <v>1</v>
      </c>
      <c r="H284" s="3">
        <v>46303.56946759259</v>
      </c>
      <c r="I284"/>
      <c r="J284" t="inlineStr">
        <is>
          <t>active</t>
        </is>
      </c>
      <c r="K284" t="inlineStr">
        <is>
          <t>shirley5278789</t>
        </is>
      </c>
      <c r="L284" t="inlineStr">
        <is>
          <t>5年間尽くした夫を「役立たずの使用人」と罵る妻。ついに彼が口にしたのは、離婚だった。💔⚡ 🌟 続きの物語はこちら 👉 「ReelShort」で全編をチェック 🔍 コード「4603748」を検索 ✨ #ショートドラマ #海外ドラマ #離婚 #ざまあ展開 #ReelShort</t>
        </is>
      </c>
      <c r="M284" t="inlineStr">
        <is>
          <t>SD-000101</t>
        </is>
      </c>
      <c r="N284" t="inlineStr">
        <is>
          <t>7685346598775164190</t>
        </is>
      </c>
      <c r="O284" t="inlineStr">
        <is>
          <t>shirley5278789</t>
        </is>
      </c>
      <c r="P284" t="inlineStr">
        <is>
          <t>https://www.tiktok.com/@shirley5278789</t>
        </is>
      </c>
      <c r="Q284" t="inlineStr">
        <is>
          <t>SD-000101</t>
        </is>
      </c>
      <c r="R284" t="inlineStr">
        <is>
          <t>ReelShort 4603748 title unconfirmed</t>
        </is>
      </c>
      <c r="S284"/>
      <c r="T284" s="2" t="str">
        <f>=HYPERLINK("https://www.tiktok.com/@shirley5278789/video/7685346598775164190", "https://www.tiktok.com/@shirley5278789/video/7685346598775164190")</f>
        <v>https://www.tiktok.com/@shirley5278789/video/7685346598775164190</v>
      </c>
      <c r="U284" t="inlineStr">
        <is>
          <t>已回填</t>
        </is>
      </c>
      <c r="V284" t="inlineStr">
        <is>
          <t>8501</t>
        </is>
      </c>
      <c r="W284" t="inlineStr">
        <is>
          <t>12</t>
        </is>
      </c>
      <c r="X284" t="inlineStr">
        <is>
          <t>8</t>
        </is>
      </c>
      <c r="Y284" t="inlineStr">
        <is>
          <t>1</t>
        </is>
      </c>
      <c r="Z284" t="inlineStr">
        <is>
          <t>0</t>
        </is>
      </c>
      <c r="AA284" t="inlineStr">
        <is>
          <t>2026-10-08</t>
        </is>
      </c>
      <c r="AB284"/>
      <c r="AC284" t="inlineStr">
        <is>
          <t>正式剧名待确认；caption检索码：ReelShort 4603748；日语版本。选剧池使用临时占位名称。</t>
        </is>
      </c>
      <c r="AD284"/>
      <c r="AE284"/>
      <c r="AF284"/>
      <c r="AG284" s="3"/>
      <c r="AH284"/>
      <c r="AI284"/>
      <c r="AJ284"/>
      <c r="AK284"/>
      <c r="AL284" s="3"/>
      <c r="AM284" t="inlineStr">
        <is>
          <t>2026-09-15 22:00</t>
        </is>
      </c>
      <c r="AN284" t="inlineStr">
        <is>
          <t>高璇</t>
        </is>
      </c>
      <c r="AO284" t="inlineStr">
        <is>
          <t>2026-09-15</t>
        </is>
      </c>
      <c r="AP284" t="inlineStr">
        <is>
          <t>2026-09-15|shirley5278789|SD-000101</t>
        </is>
      </c>
      <c r="AQ284" t="inlineStr">
        <is>
          <t>0</t>
        </is>
      </c>
      <c r="AR284" t="inlineStr">
        <is>
          <t>shirley5278789｜ReelShort 4603748 title unconfirmed｜5条｜已回填</t>
        </is>
      </c>
    </row>
    <row r="285" ht="25.5" customHeight="1">
      <c r="A285" t="inlineStr">
        <is>
          <t>SR-000289</t>
        </is>
      </c>
      <c r="B285" s="3">
        <v>46281</v>
      </c>
      <c r="C285"/>
      <c r="D285" t="inlineStr">
        <is>
          <t>7685972607472094478</t>
        </is>
      </c>
      <c r="E285"/>
      <c r="F285" t="inlineStr">
        <is>
          <t>manual_url</t>
        </is>
      </c>
      <c r="G285">
        <v>1</v>
      </c>
      <c r="H285" s="3">
        <v>46303.56966435185</v>
      </c>
      <c r="I285"/>
      <c r="J285" t="inlineStr">
        <is>
          <t>active</t>
        </is>
      </c>
      <c r="K285" t="inlineStr">
        <is>
          <t>dramaclips0364</t>
        </is>
      </c>
      <c r="L285" t="inlineStr">
        <is>
          <t>She mocks the sacrifice that destroyed his life. One phone call later, both their careers are about to disappear. 🔥📱 🌟 Continue the story here 👉 Find the full series on “ReelShort” 🔍 Look up “4615907” ✨ #ShortDrama #Revenge #HiddenIdentity #PowerReveal #ReelShort</t>
        </is>
      </c>
      <c r="M285" t="inlineStr">
        <is>
          <t>SD-000114</t>
        </is>
      </c>
      <c r="N285" t="inlineStr">
        <is>
          <t>7685972607472094478</t>
        </is>
      </c>
      <c r="O285" t="inlineStr">
        <is>
          <t>dramaclips0364</t>
        </is>
      </c>
      <c r="P285" t="inlineStr">
        <is>
          <t>https://www.tiktok.com/@dramaclips0364</t>
        </is>
      </c>
      <c r="Q285" t="inlineStr">
        <is>
          <t>SD-000114</t>
        </is>
      </c>
      <c r="R285" t="inlineStr">
        <is>
          <t>Married to the Enemy</t>
        </is>
      </c>
      <c r="S285" t="inlineStr">
        <is>
          <t>爱情,扮猪吃虎</t>
        </is>
      </c>
      <c r="T285" s="2" t="str">
        <f>=HYPERLINK("https://www.tiktok.com/@dramaclips0364/video/7685972607472094478", "https://www.tiktok.com/@dramaclips0364/video/7685972607472094478")</f>
        <v>https://www.tiktok.com/@dramaclips0364/video/7685972607472094478</v>
      </c>
      <c r="U285" t="inlineStr">
        <is>
          <t>已回填</t>
        </is>
      </c>
      <c r="V285" t="inlineStr">
        <is>
          <t>887</t>
        </is>
      </c>
      <c r="W285" t="inlineStr">
        <is>
          <t>5</t>
        </is>
      </c>
      <c r="X285" t="inlineStr">
        <is>
          <t>0</t>
        </is>
      </c>
      <c r="Y285" t="inlineStr">
        <is>
          <t>0</t>
        </is>
      </c>
      <c r="Z285" t="inlineStr">
        <is>
          <t>0</t>
        </is>
      </c>
      <c r="AA285" t="inlineStr">
        <is>
          <t>2026-10-08</t>
        </is>
      </c>
      <c r="AB285"/>
      <c r="AC285" t="inlineStr">
        <is>
          <t>2026-09-20 按已登记Post ID及账号核实，补齐编号与采集关联；保留人工填写的发布日期。平台精确发布时间：2026-09-17T00:42:00.000Z</t>
        </is>
      </c>
      <c r="AD285"/>
      <c r="AE285"/>
      <c r="AF285"/>
      <c r="AG285" s="3"/>
      <c r="AH285"/>
      <c r="AI285"/>
      <c r="AJ285"/>
      <c r="AK285"/>
      <c r="AL285" s="3"/>
      <c r="AM285" t="inlineStr">
        <is>
          <t>2026-09-17 08:42</t>
        </is>
      </c>
      <c r="AN285" t="inlineStr">
        <is>
          <t>高璇</t>
        </is>
      </c>
      <c r="AO285" t="inlineStr">
        <is>
          <t>2026-09-17</t>
        </is>
      </c>
      <c r="AP285" t="inlineStr">
        <is>
          <t>2026-09-16|dramaclips0364|SD-000114</t>
        </is>
      </c>
      <c r="AQ285" t="inlineStr">
        <is>
          <t>1</t>
        </is>
      </c>
      <c r="AR285" t="inlineStr">
        <is>
          <t>dramaclips0364｜Married to the Enemy｜2条｜已回填</t>
        </is>
      </c>
    </row>
    <row r="286" ht="25.5" customHeight="1">
      <c r="A286" t="inlineStr">
        <is>
          <t>SR-000290</t>
        </is>
      </c>
      <c r="B286" s="3">
        <v>46281</v>
      </c>
      <c r="C286"/>
      <c r="D286" t="inlineStr">
        <is>
          <t>7686016467069914399</t>
        </is>
      </c>
      <c r="E286"/>
      <c r="F286" t="inlineStr">
        <is>
          <t>manual_url</t>
        </is>
      </c>
      <c r="G286">
        <v>1</v>
      </c>
      <c r="H286" s="3">
        <v>46303.569872685184</v>
      </c>
      <c r="I286"/>
      <c r="J286" t="inlineStr">
        <is>
          <t>active</t>
        </is>
      </c>
      <c r="K286" t="inlineStr">
        <is>
          <t>hnlinhthng9678</t>
        </is>
      </c>
      <c r="L286" t="inlineStr">
        <is>
          <t>Everyone thinks her cursed hands destroy magic—but every spell she touches secretly becomes hers forever. 🔥✨ 🌟 Continue the story here 👉 Find the full series on “DramaBox” 🔍 Search code “vah86” ✨ #ShortDrama #FantasyDrama #Magic #PowerReveal #DramaBox</t>
        </is>
      </c>
      <c r="M286" t="inlineStr">
        <is>
          <t>SD-000115</t>
        </is>
      </c>
      <c r="N286" t="inlineStr">
        <is>
          <t>7686016467069914399</t>
        </is>
      </c>
      <c r="O286" t="inlineStr">
        <is>
          <t>NeonHlin</t>
        </is>
      </c>
      <c r="P286" t="inlineStr">
        <is>
          <t>https://www.tiktok.com/@hnlinhthng9678</t>
        </is>
      </c>
      <c r="Q286" t="inlineStr">
        <is>
          <t>SD-000115</t>
        </is>
      </c>
      <c r="R286" t="inlineStr">
        <is>
          <t>Definitely Not the Mage Supreme</t>
        </is>
      </c>
      <c r="S286" t="inlineStr">
        <is>
          <t>爱情,女王,禁忌</t>
        </is>
      </c>
      <c r="T286" s="2" t="str">
        <f>=HYPERLINK("https://www.tiktok.com/@hnlinhthng9678/video/7686016467069914399", "https://www.tiktok.com/@hnlinhthng9678/video/7686016467069914399")</f>
        <v>https://www.tiktok.com/@hnlinhthng9678/video/7686016467069914399</v>
      </c>
      <c r="U286" t="inlineStr">
        <is>
          <t>已回填</t>
        </is>
      </c>
      <c r="V286" t="inlineStr">
        <is>
          <t>260</t>
        </is>
      </c>
      <c r="W286" t="inlineStr">
        <is>
          <t>11</t>
        </is>
      </c>
      <c r="X286" t="inlineStr">
        <is>
          <t>0</t>
        </is>
      </c>
      <c r="Y286" t="inlineStr">
        <is>
          <t>0</t>
        </is>
      </c>
      <c r="Z286" t="inlineStr">
        <is>
          <t>0</t>
        </is>
      </c>
      <c r="AA286" t="inlineStr">
        <is>
          <t>2026-10-08</t>
        </is>
      </c>
      <c r="AB286"/>
      <c r="AC286"/>
      <c r="AD286"/>
      <c r="AE286"/>
      <c r="AF286"/>
      <c r="AG286" s="3"/>
      <c r="AH286"/>
      <c r="AI286"/>
      <c r="AJ286"/>
      <c r="AK286"/>
      <c r="AL286" s="3"/>
      <c r="AM286" t="inlineStr">
        <is>
          <t>2026-09-16 23:26</t>
        </is>
      </c>
      <c r="AN286" t="inlineStr">
        <is>
          <t>高璇</t>
        </is>
      </c>
      <c r="AO286" t="inlineStr">
        <is>
          <t>2026-09-16</t>
        </is>
      </c>
      <c r="AP286" t="inlineStr">
        <is>
          <t>2026-09-16|hnlinhthng9678|SD-000115</t>
        </is>
      </c>
      <c r="AQ286" t="inlineStr">
        <is>
          <t>1</t>
        </is>
      </c>
      <c r="AR286" t="inlineStr">
        <is>
          <t>hnlinhthng9678｜Definitely Not the Mage Supreme｜3条｜已回填</t>
        </is>
      </c>
    </row>
    <row r="287" ht="25.5" customHeight="1">
      <c r="A287" t="inlineStr">
        <is>
          <t>SR-000291</t>
        </is>
      </c>
      <c r="B287" s="3">
        <v>46281</v>
      </c>
      <c r="C287"/>
      <c r="D287" t="inlineStr">
        <is>
          <t>7686016674008452382</t>
        </is>
      </c>
      <c r="E287"/>
      <c r="F287" t="inlineStr">
        <is>
          <t>manual_url</t>
        </is>
      </c>
      <c r="G287">
        <v>1</v>
      </c>
      <c r="H287" s="3">
        <v>46303.570081018515</v>
      </c>
      <c r="I287"/>
      <c r="J287" t="inlineStr">
        <is>
          <t>active</t>
        </is>
      </c>
      <c r="K287" t="inlineStr">
        <is>
          <t>hnlinhthng9678</t>
        </is>
      </c>
      <c r="L287" t="inlineStr">
        <is>
          <t>One magical disaster gets her thrown out—then a necklace reveals the first clue to the family she never knew. 😳 🌟 Continue the story here 👉 Find the full series on “DramaBox” 🔍 Search code “vah86” ✨ #ShortDrama #FantasySeries #SecretIdentity #HiddenPower #DramaBox</t>
        </is>
      </c>
      <c r="M287" t="inlineStr">
        <is>
          <t>SD-000115</t>
        </is>
      </c>
      <c r="N287" t="inlineStr">
        <is>
          <t>7686016674008452382</t>
        </is>
      </c>
      <c r="O287" t="inlineStr">
        <is>
          <t>NeonHlin</t>
        </is>
      </c>
      <c r="P287" t="inlineStr">
        <is>
          <t>https://www.tiktok.com/@hnlinhthng9678</t>
        </is>
      </c>
      <c r="Q287" t="inlineStr">
        <is>
          <t>SD-000115</t>
        </is>
      </c>
      <c r="R287" t="inlineStr">
        <is>
          <t>Definitely Not the Mage Supreme</t>
        </is>
      </c>
      <c r="S287" t="inlineStr">
        <is>
          <t>爱情,女王,禁忌</t>
        </is>
      </c>
      <c r="T287" s="2" t="str">
        <f>=HYPERLINK("https://www.tiktok.com/@hnlinhthng9678/video/7686016674008452382", "https://www.tiktok.com/@hnlinhthng9678/video/7686016674008452382")</f>
        <v>https://www.tiktok.com/@hnlinhthng9678/video/7686016674008452382</v>
      </c>
      <c r="U287" t="inlineStr">
        <is>
          <t>已回填</t>
        </is>
      </c>
      <c r="V287" t="inlineStr">
        <is>
          <t>106</t>
        </is>
      </c>
      <c r="W287" t="inlineStr">
        <is>
          <t>5</t>
        </is>
      </c>
      <c r="X287" t="inlineStr">
        <is>
          <t>0</t>
        </is>
      </c>
      <c r="Y287" t="inlineStr">
        <is>
          <t>0</t>
        </is>
      </c>
      <c r="Z287" t="inlineStr">
        <is>
          <t>0</t>
        </is>
      </c>
      <c r="AA287" t="inlineStr">
        <is>
          <t>2026-10-08</t>
        </is>
      </c>
      <c r="AB287"/>
      <c r="AC287"/>
      <c r="AD287"/>
      <c r="AE287"/>
      <c r="AF287"/>
      <c r="AG287" s="3"/>
      <c r="AH287"/>
      <c r="AI287"/>
      <c r="AJ287"/>
      <c r="AK287"/>
      <c r="AL287" s="3"/>
      <c r="AM287" t="inlineStr">
        <is>
          <t>2026-09-17 02:53</t>
        </is>
      </c>
      <c r="AN287" t="inlineStr">
        <is>
          <t>高璇</t>
        </is>
      </c>
      <c r="AO287" t="inlineStr">
        <is>
          <t>2026-09-17</t>
        </is>
      </c>
      <c r="AP287" t="inlineStr">
        <is>
          <t>2026-09-16|hnlinhthng9678|SD-000115</t>
        </is>
      </c>
      <c r="AQ287" t="inlineStr">
        <is>
          <t>0</t>
        </is>
      </c>
      <c r="AR287" t="inlineStr">
        <is>
          <t>hnlinhthng9678｜Definitely Not the Mage Supreme｜3条｜已回填</t>
        </is>
      </c>
    </row>
    <row r="288" ht="25.5" customHeight="1">
      <c r="A288" t="inlineStr">
        <is>
          <t>SR-000292</t>
        </is>
      </c>
      <c r="B288" s="3">
        <v>46281</v>
      </c>
      <c r="C288"/>
      <c r="D288" t="inlineStr">
        <is>
          <t>7686017519500479775</t>
        </is>
      </c>
      <c r="E288"/>
      <c r="F288" t="inlineStr">
        <is>
          <t>manual_url</t>
        </is>
      </c>
      <c r="G288">
        <v>1</v>
      </c>
      <c r="H288" s="3">
        <v>46303.570289351854</v>
      </c>
      <c r="I288"/>
      <c r="J288" t="inlineStr">
        <is>
          <t>active</t>
        </is>
      </c>
      <c r="K288" t="inlineStr">
        <is>
          <t>hnlinhthng9678</t>
        </is>
      </c>
      <c r="L288" t="inlineStr">
        <is>
          <t>The arrogant masked mage challenges the cursed girl—until her impossible counterspell proves she may be his equal. ⚔️🔥 🌟 Continue the story here 👉 Find the full series on “DramaBox” 🔍 Search code “vah86” ✨ #ShortDrama #FantasyRomance #EnemiesToLovers #MagicDrama #DramaBox</t>
        </is>
      </c>
      <c r="M288" t="inlineStr">
        <is>
          <t>SD-000115</t>
        </is>
      </c>
      <c r="N288" t="inlineStr">
        <is>
          <t>7686017519500479775</t>
        </is>
      </c>
      <c r="O288" t="inlineStr">
        <is>
          <t>NeonHlin</t>
        </is>
      </c>
      <c r="P288" t="inlineStr">
        <is>
          <t>https://www.tiktok.com/@hnlinhthng9678</t>
        </is>
      </c>
      <c r="Q288" t="inlineStr">
        <is>
          <t>SD-000115</t>
        </is>
      </c>
      <c r="R288" t="inlineStr">
        <is>
          <t>Definitely Not the Mage Supreme</t>
        </is>
      </c>
      <c r="S288" t="inlineStr">
        <is>
          <t>爱情,女王,禁忌</t>
        </is>
      </c>
      <c r="T288" s="2" t="str">
        <f>=HYPERLINK("https://www.tiktok.com/@hnlinhthng9678/video/7686017519500479775", "https://www.tiktok.com/@hnlinhthng9678/video/7686017519500479775")</f>
        <v>https://www.tiktok.com/@hnlinhthng9678/video/7686017519500479775</v>
      </c>
      <c r="U288" t="inlineStr">
        <is>
          <t>已回填</t>
        </is>
      </c>
      <c r="V288" t="inlineStr">
        <is>
          <t>212</t>
        </is>
      </c>
      <c r="W288" t="inlineStr">
        <is>
          <t>7</t>
        </is>
      </c>
      <c r="X288" t="inlineStr">
        <is>
          <t>2</t>
        </is>
      </c>
      <c r="Y288" t="inlineStr">
        <is>
          <t>0</t>
        </is>
      </c>
      <c r="Z288" t="inlineStr">
        <is>
          <t>0</t>
        </is>
      </c>
      <c r="AA288" t="inlineStr">
        <is>
          <t>2026-10-08</t>
        </is>
      </c>
      <c r="AB288"/>
      <c r="AC288"/>
      <c r="AD288"/>
      <c r="AE288"/>
      <c r="AF288"/>
      <c r="AG288" s="3"/>
      <c r="AH288"/>
      <c r="AI288"/>
      <c r="AJ288"/>
      <c r="AK288"/>
      <c r="AL288" s="3"/>
      <c r="AM288" t="inlineStr">
        <is>
          <t>2026-09-17 09:58</t>
        </is>
      </c>
      <c r="AN288" t="inlineStr">
        <is>
          <t>高璇</t>
        </is>
      </c>
      <c r="AO288" t="inlineStr">
        <is>
          <t>2026-09-17</t>
        </is>
      </c>
      <c r="AP288" t="inlineStr">
        <is>
          <t>2026-09-16|hnlinhthng9678|SD-000115</t>
        </is>
      </c>
      <c r="AQ288" t="inlineStr">
        <is>
          <t>0</t>
        </is>
      </c>
      <c r="AR288" t="inlineStr">
        <is>
          <t>hnlinhthng9678｜Definitely Not the Mage Supreme｜3条｜已回填</t>
        </is>
      </c>
    </row>
    <row r="289" ht="25.5" customHeight="1">
      <c r="A289" t="inlineStr">
        <is>
          <t>SR-000293</t>
        </is>
      </c>
      <c r="B289" s="3">
        <v>46281.01388888889</v>
      </c>
      <c r="C289"/>
      <c r="D289" t="inlineStr">
        <is>
          <t>7685716889091263758</t>
        </is>
      </c>
      <c r="E289"/>
      <c r="F289" t="inlineStr">
        <is>
          <t>manual_url</t>
        </is>
      </c>
      <c r="G289">
        <v>1</v>
      </c>
      <c r="H289" s="3">
        <v>46303.57048611111</v>
      </c>
      <c r="I289"/>
      <c r="J289" t="inlineStr">
        <is>
          <t>active</t>
        </is>
      </c>
      <c r="K289" t="inlineStr">
        <is>
          <t>dramadetour0</t>
        </is>
      </c>
      <c r="L289" t="inlineStr">
        <is>
          <t>Part 2 | Honey Cut Full series link in bio She was promised to one man, but the only person she trusts is his bodyguard. For one night, she wants the choice to be hers. ✨ Download the ReelShort app. 👉 Copy the code [4614087] and search it. #Drama #ShortDrama #ForbiddenLove #LoveTriangle #ReelShort</t>
        </is>
      </c>
      <c r="M289" t="inlineStr">
        <is>
          <t>SD-000094</t>
        </is>
      </c>
      <c r="N289" t="inlineStr">
        <is>
          <t>7685716889091263758</t>
        </is>
      </c>
      <c r="O289" t="inlineStr">
        <is>
          <t>dramadetour0</t>
        </is>
      </c>
      <c r="P289" t="inlineStr">
        <is>
          <t>https://www.tiktok.com/@dramadetour0</t>
        </is>
      </c>
      <c r="Q289" t="inlineStr">
        <is>
          <t>SD-000094</t>
        </is>
      </c>
      <c r="R289" t="inlineStr">
        <is>
          <t>Honey Cut</t>
        </is>
      </c>
      <c r="S289" t="inlineStr">
        <is>
          <t>禁忌</t>
        </is>
      </c>
      <c r="T289" s="2" t="str">
        <f>=HYPERLINK("https://www.tiktok.com/@dramadetour0/video/7685716889091263758", "https://www.tiktok.com/@dramadetour0/video/7685716889091263758")</f>
        <v>https://www.tiktok.com/@dramadetour0/video/7685716889091263758</v>
      </c>
      <c r="U289" t="inlineStr">
        <is>
          <t>已回填</t>
        </is>
      </c>
      <c r="V289" t="inlineStr">
        <is>
          <t>286</t>
        </is>
      </c>
      <c r="W289" t="inlineStr">
        <is>
          <t>1</t>
        </is>
      </c>
      <c r="X289" t="inlineStr">
        <is>
          <t>1</t>
        </is>
      </c>
      <c r="Y289" t="inlineStr">
        <is>
          <t>0</t>
        </is>
      </c>
      <c r="Z289" t="inlineStr">
        <is>
          <t>0</t>
        </is>
      </c>
      <c r="AA289" t="inlineStr">
        <is>
          <t>2026-10-08</t>
        </is>
      </c>
      <c r="AB289"/>
      <c r="AC289"/>
      <c r="AD289"/>
      <c r="AE289"/>
      <c r="AF289"/>
      <c r="AG289" s="3"/>
      <c r="AH289"/>
      <c r="AI289"/>
      <c r="AJ289"/>
      <c r="AK289"/>
      <c r="AL289" s="3"/>
      <c r="AM289" t="inlineStr">
        <is>
          <t>2026-09-16 00:20</t>
        </is>
      </c>
      <c r="AN289" t="inlineStr">
        <is>
          <t>彭满</t>
        </is>
      </c>
      <c r="AO289" t="inlineStr">
        <is>
          <t>2026-09-16</t>
        </is>
      </c>
      <c r="AP289" t="inlineStr">
        <is>
          <t>2026-09-16|dramadetour0|SD-000094</t>
        </is>
      </c>
      <c r="AQ289" t="inlineStr">
        <is>
          <t>1</t>
        </is>
      </c>
      <c r="AR289" t="inlineStr">
        <is>
          <t>dramadetour0｜Honey Cut｜2条｜已回填</t>
        </is>
      </c>
    </row>
    <row r="290" ht="25.5" customHeight="1">
      <c r="A290" t="inlineStr">
        <is>
          <t>SR-000294</t>
        </is>
      </c>
      <c r="B290" s="3">
        <v>46281.041666666664</v>
      </c>
      <c r="C290"/>
      <c r="D290" t="inlineStr">
        <is>
          <t>7685716481815940383</t>
        </is>
      </c>
      <c r="E290"/>
      <c r="F290" t="inlineStr">
        <is>
          <t>manual_url</t>
        </is>
      </c>
      <c r="G290">
        <v>1</v>
      </c>
      <c r="H290" s="3">
        <v>46303.57069444445</v>
      </c>
      <c r="I290"/>
      <c r="J290" t="inlineStr">
        <is>
          <t>active</t>
        </is>
      </c>
      <c r="K290" t="inlineStr">
        <is>
          <t>jolienqaq</t>
        </is>
      </c>
      <c r="L290" t="inlineStr">
        <is>
          <t xml:space="preserve">Part 2 | Fight Me, Love ME One reckless kiss was supposed to be a mistake. Then the whole world saw it. 🌟 Continue the story here 👉🏻 📲 Download the "MoboReels" app, 🔍 search for "259SZC", and watch the full series ✨! #bldramas #bldrama #shortdrama #aidrama </t>
        </is>
      </c>
      <c r="M290" t="inlineStr">
        <is>
          <t>SD-000096</t>
        </is>
      </c>
      <c r="N290" t="inlineStr">
        <is>
          <t>7685716481815940383</t>
        </is>
      </c>
      <c r="O290" t="inlineStr">
        <is>
          <t>jolienqaq</t>
        </is>
      </c>
      <c r="P290" t="inlineStr">
        <is>
          <t>https://www.tiktok.com/@jolienqaq</t>
        </is>
      </c>
      <c r="Q290" t="inlineStr">
        <is>
          <t>SD-000096</t>
        </is>
      </c>
      <c r="R290" t="inlineStr">
        <is>
          <t>Fight Me, Love ME</t>
        </is>
      </c>
      <c r="S290"/>
      <c r="T290" s="2" t="str">
        <f>=HYPERLINK("https://www.tiktok.com/@jolienqaq/video/7685716481815940383", "https://www.tiktok.com/@jolienqaq/video/7685716481815940383")</f>
        <v>https://www.tiktok.com/@jolienqaq/video/7685716481815940383</v>
      </c>
      <c r="U290" t="inlineStr">
        <is>
          <t>已回填</t>
        </is>
      </c>
      <c r="V290" t="inlineStr">
        <is>
          <t>1104</t>
        </is>
      </c>
      <c r="W290" t="inlineStr">
        <is>
          <t>17</t>
        </is>
      </c>
      <c r="X290" t="inlineStr">
        <is>
          <t>9</t>
        </is>
      </c>
      <c r="Y290" t="inlineStr">
        <is>
          <t>0</t>
        </is>
      </c>
      <c r="Z290" t="inlineStr">
        <is>
          <t>0</t>
        </is>
      </c>
      <c r="AA290" t="inlineStr">
        <is>
          <t>2026-10-08</t>
        </is>
      </c>
      <c r="AB290"/>
      <c r="AC290"/>
      <c r="AD290"/>
      <c r="AE290"/>
      <c r="AF290"/>
      <c r="AG290" s="3"/>
      <c r="AH290"/>
      <c r="AI290"/>
      <c r="AJ290"/>
      <c r="AK290"/>
      <c r="AL290" s="3"/>
      <c r="AM290" t="inlineStr">
        <is>
          <t>2026-09-16 01:00</t>
        </is>
      </c>
      <c r="AN290" t="inlineStr">
        <is>
          <t>彭满</t>
        </is>
      </c>
      <c r="AO290" t="inlineStr">
        <is>
          <t>2026-09-16</t>
        </is>
      </c>
      <c r="AP290" t="inlineStr">
        <is>
          <t>2026-09-16|jolienqaq|SD-000096</t>
        </is>
      </c>
      <c r="AQ290" t="inlineStr">
        <is>
          <t>1</t>
        </is>
      </c>
      <c r="AR290" t="inlineStr">
        <is>
          <t>jolienqaq｜Fight Me, Love ME｜2条｜已回填</t>
        </is>
      </c>
    </row>
    <row r="291" ht="25.5" customHeight="1">
      <c r="A291" t="inlineStr">
        <is>
          <t>SR-000295</t>
        </is>
      </c>
      <c r="B291" s="3">
        <v>46281.083333333336</v>
      </c>
      <c r="C291"/>
      <c r="D291" t="inlineStr">
        <is>
          <t>7685713003643194637</t>
        </is>
      </c>
      <c r="E291"/>
      <c r="F291" t="inlineStr">
        <is>
          <t>manual_url</t>
        </is>
      </c>
      <c r="G291">
        <v>1</v>
      </c>
      <c r="H291" s="3">
        <v>46303.5708912037</v>
      </c>
      <c r="I291"/>
      <c r="J291" t="inlineStr">
        <is>
          <t>active</t>
        </is>
      </c>
      <c r="K291" t="inlineStr">
        <is>
          <t>dramaexpedition</t>
        </is>
      </c>
      <c r="L291" t="inlineStr">
        <is>
          <t>Part 2 | The Hidden Empire of Stephen Adams Full series link in bio The CEO's son thinks he can get away with anything. But when a desperate call reaches Stephen, he rushes to the construction site to save his son. ✨ Download the ReelShort app. 👉 Copy the code [4561174] and search it. #Drama #ShortDrama #ReelShort #FamilyDrama #HiddenIdentity</t>
        </is>
      </c>
      <c r="M291" t="inlineStr">
        <is>
          <t>SD-000097</t>
        </is>
      </c>
      <c r="N291" t="inlineStr">
        <is>
          <t>7685713003643194637</t>
        </is>
      </c>
      <c r="O291" t="inlineStr">
        <is>
          <t>dramaexpedition</t>
        </is>
      </c>
      <c r="P291" t="inlineStr">
        <is>
          <t>https://www.tiktok.com/@dramaexpedition</t>
        </is>
      </c>
      <c r="Q291" t="inlineStr">
        <is>
          <t>SD-000097</t>
        </is>
      </c>
      <c r="R291" t="inlineStr">
        <is>
          <t>The Hidden Empire of Stephen Adams</t>
        </is>
      </c>
      <c r="S291" t="inlineStr">
        <is>
          <t>男性,身份揭露</t>
        </is>
      </c>
      <c r="T291" s="2" t="str">
        <f>=HYPERLINK("https://www.tiktok.com/@dramaexpedition/video/7685713003643194637", "https://www.tiktok.com/@dramaexpedition/video/7685713003643194637")</f>
        <v>https://www.tiktok.com/@dramaexpedition/video/7685713003643194637</v>
      </c>
      <c r="U291" t="inlineStr">
        <is>
          <t>已回填</t>
        </is>
      </c>
      <c r="V291" t="inlineStr">
        <is>
          <t>300</t>
        </is>
      </c>
      <c r="W291" t="inlineStr">
        <is>
          <t>0</t>
        </is>
      </c>
      <c r="X291" t="inlineStr">
        <is>
          <t>0</t>
        </is>
      </c>
      <c r="Y291" t="inlineStr">
        <is>
          <t>0</t>
        </is>
      </c>
      <c r="Z291" t="inlineStr">
        <is>
          <t>0</t>
        </is>
      </c>
      <c r="AA291" t="inlineStr">
        <is>
          <t>2026-10-08</t>
        </is>
      </c>
      <c r="AB291"/>
      <c r="AC291"/>
      <c r="AD291"/>
      <c r="AE291"/>
      <c r="AF291"/>
      <c r="AG291" s="3"/>
      <c r="AH291"/>
      <c r="AI291"/>
      <c r="AJ291"/>
      <c r="AK291"/>
      <c r="AL291" s="3"/>
      <c r="AM291" t="inlineStr">
        <is>
          <t>2026-09-16 02:00</t>
        </is>
      </c>
      <c r="AN291" t="inlineStr">
        <is>
          <t>彭满</t>
        </is>
      </c>
      <c r="AO291" t="inlineStr">
        <is>
          <t>2026-09-16</t>
        </is>
      </c>
      <c r="AP291" t="inlineStr">
        <is>
          <t>2026-09-16|dramaexpedition|SD-000097</t>
        </is>
      </c>
      <c r="AQ291" t="inlineStr">
        <is>
          <t>1</t>
        </is>
      </c>
      <c r="AR291" t="inlineStr">
        <is>
          <t>dramaexpedition｜The Hidden Empire of Stephen Adams｜2条｜已回填</t>
        </is>
      </c>
    </row>
    <row r="292" ht="25.5" customHeight="1">
      <c r="A292" t="inlineStr">
        <is>
          <t>SR-000296</t>
        </is>
      </c>
      <c r="B292" s="3">
        <v>46281.15277777778</v>
      </c>
      <c r="C292"/>
      <c r="D292" t="inlineStr">
        <is>
          <t>7685598690467171614</t>
        </is>
      </c>
      <c r="E292"/>
      <c r="F292" t="inlineStr">
        <is>
          <t>manual_url</t>
        </is>
      </c>
      <c r="G292">
        <v>1</v>
      </c>
      <c r="H292" s="3">
        <v>46303.57108796296</v>
      </c>
      <c r="I292"/>
      <c r="J292" t="inlineStr">
        <is>
          <t>active</t>
        </is>
      </c>
      <c r="K292" t="inlineStr">
        <is>
          <t>shirley5278789</t>
        </is>
      </c>
      <c r="L292" t="inlineStr">
        <is>
          <t>機長男友和前任曖昧不清，她沒有爭吵，只是悄悄申請了一條與他永不相交的新航線。✈️💔 🌟 想看後續劇情 👉 前往「ReelShort」觀看完整短劇 🔍 搜尋推薦碼「4605340」✨ #短劇 #熱門短劇 #愛情短劇 #追妻火葬場 #ReelShort</t>
        </is>
      </c>
      <c r="M292" t="inlineStr">
        <is>
          <t>SD-000086</t>
        </is>
      </c>
      <c r="N292" t="inlineStr">
        <is>
          <t>7685598690467171614</t>
        </is>
      </c>
      <c r="O292" t="inlineStr">
        <is>
          <t>shirley5278789</t>
        </is>
      </c>
      <c r="P292" t="inlineStr">
        <is>
          <t>https://www.tiktok.com/@shirley5278789</t>
        </is>
      </c>
      <c r="Q292" t="inlineStr">
        <is>
          <t>SD-000086</t>
        </is>
      </c>
      <c r="R292" t="inlineStr">
        <is>
          <t>雲上別離自有長風</t>
        </is>
      </c>
      <c r="S292" t="inlineStr">
        <is>
          <t>爱情,复仇,逆袭</t>
        </is>
      </c>
      <c r="T292" s="2" t="str">
        <f>=HYPERLINK("https://www.tiktok.com/@shirley5278789/video/7685598690467171614", "https://www.tiktok.com/@shirley5278789/video/7685598690467171614")</f>
        <v>https://www.tiktok.com/@shirley5278789/video/7685598690467171614</v>
      </c>
      <c r="U292" t="inlineStr">
        <is>
          <t>已回填</t>
        </is>
      </c>
      <c r="V292" t="inlineStr">
        <is>
          <t>843</t>
        </is>
      </c>
      <c r="W292" t="inlineStr">
        <is>
          <t>4</t>
        </is>
      </c>
      <c r="X292" t="inlineStr">
        <is>
          <t>0</t>
        </is>
      </c>
      <c r="Y292" t="inlineStr">
        <is>
          <t>0</t>
        </is>
      </c>
      <c r="Z292" t="inlineStr">
        <is>
          <t>0</t>
        </is>
      </c>
      <c r="AA292" t="inlineStr">
        <is>
          <t>2026-10-08</t>
        </is>
      </c>
      <c r="AB292"/>
      <c r="AC292"/>
      <c r="AD292"/>
      <c r="AE292"/>
      <c r="AF292"/>
      <c r="AG292" s="3"/>
      <c r="AH292"/>
      <c r="AI292"/>
      <c r="AJ292"/>
      <c r="AK292"/>
      <c r="AL292" s="3"/>
      <c r="AM292" t="inlineStr">
        <is>
          <t>2026-09-16 03:40</t>
        </is>
      </c>
      <c r="AN292" t="inlineStr">
        <is>
          <t>高璇</t>
        </is>
      </c>
      <c r="AO292" t="inlineStr">
        <is>
          <t>2026-09-16</t>
        </is>
      </c>
      <c r="AP292" t="inlineStr">
        <is>
          <t>2026-09-16|shirley5278789|SD-000086</t>
        </is>
      </c>
      <c r="AQ292" t="inlineStr">
        <is>
          <t>1</t>
        </is>
      </c>
      <c r="AR292" t="inlineStr">
        <is>
          <t>shirley5278789｜雲上別離自有長風｜4条｜已回填</t>
        </is>
      </c>
    </row>
    <row r="293" ht="25.5" customHeight="1">
      <c r="A293" t="inlineStr">
        <is>
          <t>SR-000297</t>
        </is>
      </c>
      <c r="B293" s="3">
        <v>46281.25</v>
      </c>
      <c r="C293"/>
      <c r="D293" t="inlineStr">
        <is>
          <t>7685718180047768846</t>
        </is>
      </c>
      <c r="E293"/>
      <c r="F293" t="inlineStr">
        <is>
          <t>manual_url</t>
        </is>
      </c>
      <c r="G293">
        <v>1</v>
      </c>
      <c r="H293" s="3">
        <v>46303.57127314815</v>
      </c>
      <c r="I293"/>
      <c r="J293" t="inlineStr">
        <is>
          <t>active</t>
        </is>
      </c>
      <c r="K293" t="inlineStr">
        <is>
          <t>dramadetour0</t>
        </is>
      </c>
      <c r="L293" t="inlineStr">
        <is>
          <t>Part 3 | Honey Cut Full series link in bio Mark sees the way his bodyguard looks at his bride. Now jealousy is boiling over, and he wants the truth. ✨ Download the ReelShort app. 👉 Copy the code [4614087] and search it. #Drama #ShortDrama #Jealousy #LoveTriangle #ReelShort</t>
        </is>
      </c>
      <c r="M293" t="inlineStr">
        <is>
          <t>SD-000094</t>
        </is>
      </c>
      <c r="N293" t="inlineStr">
        <is>
          <t>7685718180047768846</t>
        </is>
      </c>
      <c r="O293" t="inlineStr">
        <is>
          <t>dramadetour0</t>
        </is>
      </c>
      <c r="P293" t="inlineStr">
        <is>
          <t>https://www.tiktok.com/@dramadetour0</t>
        </is>
      </c>
      <c r="Q293" t="inlineStr">
        <is>
          <t>SD-000094</t>
        </is>
      </c>
      <c r="R293" t="inlineStr">
        <is>
          <t>Honey Cut</t>
        </is>
      </c>
      <c r="S293" t="inlineStr">
        <is>
          <t>禁忌</t>
        </is>
      </c>
      <c r="T293" s="2" t="str">
        <f>=HYPERLINK("https://www.tiktok.com/@dramadetour0/video/7685718180047768846", "https://www.tiktok.com/@dramadetour0/video/7685718180047768846")</f>
        <v>https://www.tiktok.com/@dramadetour0/video/7685718180047768846</v>
      </c>
      <c r="U293" t="inlineStr">
        <is>
          <t>已回填</t>
        </is>
      </c>
      <c r="V293" t="inlineStr">
        <is>
          <t>3295</t>
        </is>
      </c>
      <c r="W293" t="inlineStr">
        <is>
          <t>12</t>
        </is>
      </c>
      <c r="X293" t="inlineStr">
        <is>
          <t>11</t>
        </is>
      </c>
      <c r="Y293" t="inlineStr">
        <is>
          <t>0</t>
        </is>
      </c>
      <c r="Z293" t="inlineStr">
        <is>
          <t>1</t>
        </is>
      </c>
      <c r="AA293" t="inlineStr">
        <is>
          <t>2026-10-08</t>
        </is>
      </c>
      <c r="AB293"/>
      <c r="AC293"/>
      <c r="AD293"/>
      <c r="AE293"/>
      <c r="AF293"/>
      <c r="AG293" s="3"/>
      <c r="AH293"/>
      <c r="AI293"/>
      <c r="AJ293"/>
      <c r="AK293"/>
      <c r="AL293" s="3"/>
      <c r="AM293" t="inlineStr">
        <is>
          <t>2026-09-16 06:00</t>
        </is>
      </c>
      <c r="AN293" t="inlineStr">
        <is>
          <t>彭满</t>
        </is>
      </c>
      <c r="AO293" t="inlineStr">
        <is>
          <t>2026-09-16</t>
        </is>
      </c>
      <c r="AP293" t="inlineStr">
        <is>
          <t>2026-09-16|dramadetour0|SD-000094</t>
        </is>
      </c>
      <c r="AQ293" t="inlineStr">
        <is>
          <t>0</t>
        </is>
      </c>
      <c r="AR293" t="inlineStr">
        <is>
          <t>dramadetour0｜Honey Cut｜2条｜已回填</t>
        </is>
      </c>
    </row>
    <row r="294" ht="25.5" customHeight="1">
      <c r="A294" t="inlineStr">
        <is>
          <t>SR-000298</t>
        </is>
      </c>
      <c r="B294" s="3">
        <v>46281.3125</v>
      </c>
      <c r="C294"/>
      <c r="D294" t="inlineStr">
        <is>
          <t>7685714336559516942</t>
        </is>
      </c>
      <c r="E294"/>
      <c r="F294" t="inlineStr">
        <is>
          <t>manual_url</t>
        </is>
      </c>
      <c r="G294">
        <v>1</v>
      </c>
      <c r="H294" s="3">
        <v>46303.57146990741</v>
      </c>
      <c r="I294"/>
      <c r="J294" t="inlineStr">
        <is>
          <t>active</t>
        </is>
      </c>
      <c r="K294" t="inlineStr">
        <is>
          <t>dramaexpedition</t>
        </is>
      </c>
      <c r="L294" t="inlineStr">
        <is>
          <t>Part 3 | The Hidden Empire of Stephen Adams Full series link in bio He demands ten million dollars from Stephen and brags about his powerful father. Then Stephen calls the very man he's counting on. ✨ Download the ReelShort app. 👉 Copy the code [4561174] and search it. #Drama #ShortDrama #ReelShort #HiddenIdentity #PlotTwist</t>
        </is>
      </c>
      <c r="M294" t="inlineStr">
        <is>
          <t>SD-000097</t>
        </is>
      </c>
      <c r="N294" t="inlineStr">
        <is>
          <t>7685714336559516942</t>
        </is>
      </c>
      <c r="O294" t="inlineStr">
        <is>
          <t>dramaexpedition</t>
        </is>
      </c>
      <c r="P294" t="inlineStr">
        <is>
          <t>https://www.tiktok.com/@dramaexpedition</t>
        </is>
      </c>
      <c r="Q294" t="inlineStr">
        <is>
          <t>SD-000097</t>
        </is>
      </c>
      <c r="R294" t="inlineStr">
        <is>
          <t>The Hidden Empire of Stephen Adams</t>
        </is>
      </c>
      <c r="S294" t="inlineStr">
        <is>
          <t>男性,身份揭露</t>
        </is>
      </c>
      <c r="T294" s="2" t="str">
        <f>=HYPERLINK("https://www.tiktok.com/@dramaexpedition/video/7685714336559516942", "https://www.tiktok.com/@dramaexpedition/video/7685714336559516942")</f>
        <v>https://www.tiktok.com/@dramaexpedition/video/7685714336559516942</v>
      </c>
      <c r="U294" t="inlineStr">
        <is>
          <t>已回填</t>
        </is>
      </c>
      <c r="V294" t="inlineStr">
        <is>
          <t>222</t>
        </is>
      </c>
      <c r="W294" t="inlineStr">
        <is>
          <t>0</t>
        </is>
      </c>
      <c r="X294" t="inlineStr">
        <is>
          <t>0</t>
        </is>
      </c>
      <c r="Y294" t="inlineStr">
        <is>
          <t>0</t>
        </is>
      </c>
      <c r="Z294" t="inlineStr">
        <is>
          <t>0</t>
        </is>
      </c>
      <c r="AA294" t="inlineStr">
        <is>
          <t>2026-10-08</t>
        </is>
      </c>
      <c r="AB294"/>
      <c r="AC294"/>
      <c r="AD294"/>
      <c r="AE294"/>
      <c r="AF294"/>
      <c r="AG294" s="3"/>
      <c r="AH294"/>
      <c r="AI294"/>
      <c r="AJ294"/>
      <c r="AK294"/>
      <c r="AL294" s="3"/>
      <c r="AM294" t="inlineStr">
        <is>
          <t>2026-09-16 07:30</t>
        </is>
      </c>
      <c r="AN294" t="inlineStr">
        <is>
          <t>彭满</t>
        </is>
      </c>
      <c r="AO294" t="inlineStr">
        <is>
          <t>2026-09-16</t>
        </is>
      </c>
      <c r="AP294" t="inlineStr">
        <is>
          <t>2026-09-16|dramaexpedition|SD-000097</t>
        </is>
      </c>
      <c r="AQ294" t="inlineStr">
        <is>
          <t>0</t>
        </is>
      </c>
      <c r="AR294" t="inlineStr">
        <is>
          <t>dramaexpedition｜The Hidden Empire of Stephen Adams｜2条｜已回填</t>
        </is>
      </c>
    </row>
    <row r="295" ht="25.5" customHeight="1">
      <c r="A295" t="inlineStr">
        <is>
          <t>SR-000299</t>
        </is>
      </c>
      <c r="B295" s="3">
        <v>46281.333333333336</v>
      </c>
      <c r="C295"/>
      <c r="D295" t="inlineStr">
        <is>
          <t>7685714838953266463</t>
        </is>
      </c>
      <c r="E295"/>
      <c r="F295" t="inlineStr">
        <is>
          <t>manual_url</t>
        </is>
      </c>
      <c r="G295">
        <v>1</v>
      </c>
      <c r="H295" s="3">
        <v>46303.57166666666</v>
      </c>
      <c r="I295"/>
      <c r="J295" t="inlineStr">
        <is>
          <t>active</t>
        </is>
      </c>
      <c r="K295" t="inlineStr">
        <is>
          <t>jolienqaq</t>
        </is>
      </c>
      <c r="L295" t="inlineStr">
        <is>
          <t xml:space="preserve">Part 3 | Fight Me, Love ME They made rules to keep it casual. Jealousy broke every one of them. 🌟 Continue the story here 👉🏻 📲 Download the "MoboReels" app, 🔍 search for "259SZC", and watch the full series ✨! #bldrama #bldramas #shortdrama #dramatok </t>
        </is>
      </c>
      <c r="M295" t="inlineStr">
        <is>
          <t>SD-000096</t>
        </is>
      </c>
      <c r="N295" t="inlineStr">
        <is>
          <t>7685714838953266463</t>
        </is>
      </c>
      <c r="O295" t="inlineStr">
        <is>
          <t>jolienqaq</t>
        </is>
      </c>
      <c r="P295" t="inlineStr">
        <is>
          <t>https://www.tiktok.com/@jolienqaq</t>
        </is>
      </c>
      <c r="Q295" t="inlineStr">
        <is>
          <t>SD-000096</t>
        </is>
      </c>
      <c r="R295" t="inlineStr">
        <is>
          <t>Fight Me, Love ME</t>
        </is>
      </c>
      <c r="S295"/>
      <c r="T295" s="2" t="str">
        <f>=HYPERLINK("https://www.tiktok.com/@jolienqaq/video/7685714838953266463", "https://www.tiktok.com/@jolienqaq/video/7685714838953266463")</f>
        <v>https://www.tiktok.com/@jolienqaq/video/7685714838953266463</v>
      </c>
      <c r="U295" t="inlineStr">
        <is>
          <t>已回填</t>
        </is>
      </c>
      <c r="V295" t="inlineStr">
        <is>
          <t>1296</t>
        </is>
      </c>
      <c r="W295" t="inlineStr">
        <is>
          <t>31</t>
        </is>
      </c>
      <c r="X295" t="inlineStr">
        <is>
          <t>11</t>
        </is>
      </c>
      <c r="Y295" t="inlineStr">
        <is>
          <t>0</t>
        </is>
      </c>
      <c r="Z295" t="inlineStr">
        <is>
          <t>2</t>
        </is>
      </c>
      <c r="AA295" t="inlineStr">
        <is>
          <t>2026-10-08</t>
        </is>
      </c>
      <c r="AB295"/>
      <c r="AC295"/>
      <c r="AD295"/>
      <c r="AE295"/>
      <c r="AF295"/>
      <c r="AG295" s="3"/>
      <c r="AH295"/>
      <c r="AI295"/>
      <c r="AJ295"/>
      <c r="AK295"/>
      <c r="AL295" s="3"/>
      <c r="AM295" t="inlineStr">
        <is>
          <t>2026-09-16 08:00</t>
        </is>
      </c>
      <c r="AN295" t="inlineStr">
        <is>
          <t>彭满</t>
        </is>
      </c>
      <c r="AO295" t="inlineStr">
        <is>
          <t>2026-09-16</t>
        </is>
      </c>
      <c r="AP295" t="inlineStr">
        <is>
          <t>2026-09-16|jolienqaq|SD-000096</t>
        </is>
      </c>
      <c r="AQ295" t="inlineStr">
        <is>
          <t>0</t>
        </is>
      </c>
      <c r="AR295" t="inlineStr">
        <is>
          <t>jolienqaq｜Fight Me, Love ME｜2条｜已回填</t>
        </is>
      </c>
    </row>
    <row r="296" ht="25.5" customHeight="1">
      <c r="A296" t="inlineStr">
        <is>
          <t>SR-000300</t>
        </is>
      </c>
      <c r="B296" s="3">
        <v>46281.35555555556</v>
      </c>
      <c r="C296"/>
      <c r="D296" t="inlineStr">
        <is>
          <t>7685598829231492382</t>
        </is>
      </c>
      <c r="E296"/>
      <c r="F296" t="inlineStr">
        <is>
          <t>manual_url</t>
        </is>
      </c>
      <c r="G296">
        <v>1</v>
      </c>
      <c r="H296" s="3">
        <v>46303.571863425925</v>
      </c>
      <c r="I296"/>
      <c r="J296" t="inlineStr">
        <is>
          <t>active</t>
        </is>
      </c>
      <c r="K296" t="inlineStr">
        <is>
          <t>shirley5278789</t>
        </is>
      </c>
      <c r="L296" t="inlineStr">
        <is>
          <t>前任回到同一個機組，所有人都說他們才是天生一對；相伴五年的正牌女友，反而成了笑話。😢🔥 🌟 想看後續劇情 👉 前往「ReelShort」觀看完整短劇 🔍 搜尋推薦碼「4605340」✨ #短劇 #熱門短劇 #情感短劇 #前任回歸 #ReelShort</t>
        </is>
      </c>
      <c r="M296" t="inlineStr">
        <is>
          <t>SD-000086</t>
        </is>
      </c>
      <c r="N296" t="inlineStr">
        <is>
          <t>7685598829231492382</t>
        </is>
      </c>
      <c r="O296" t="inlineStr">
        <is>
          <t>shirley5278789</t>
        </is>
      </c>
      <c r="P296" t="inlineStr">
        <is>
          <t>https://www.tiktok.com/@shirley5278789</t>
        </is>
      </c>
      <c r="Q296" t="inlineStr">
        <is>
          <t>SD-000086</t>
        </is>
      </c>
      <c r="R296" t="inlineStr">
        <is>
          <t>雲上別離自有長風</t>
        </is>
      </c>
      <c r="S296" t="inlineStr">
        <is>
          <t>爱情,复仇,逆袭</t>
        </is>
      </c>
      <c r="T296" s="2" t="str">
        <f>=HYPERLINK("https://www.tiktok.com/@shirley5278789/video/7685598829231492382", "https://www.tiktok.com/@shirley5278789/video/7685598829231492382")</f>
        <v>https://www.tiktok.com/@shirley5278789/video/7685598829231492382</v>
      </c>
      <c r="U296" t="inlineStr">
        <is>
          <t>已回填</t>
        </is>
      </c>
      <c r="V296" t="inlineStr">
        <is>
          <t>441</t>
        </is>
      </c>
      <c r="W296" t="inlineStr">
        <is>
          <t>2</t>
        </is>
      </c>
      <c r="X296" t="inlineStr">
        <is>
          <t>0</t>
        </is>
      </c>
      <c r="Y296" t="inlineStr">
        <is>
          <t>0</t>
        </is>
      </c>
      <c r="Z296" t="inlineStr">
        <is>
          <t>0</t>
        </is>
      </c>
      <c r="AA296" t="inlineStr">
        <is>
          <t>2026-10-08</t>
        </is>
      </c>
      <c r="AB296"/>
      <c r="AC296"/>
      <c r="AD296"/>
      <c r="AE296"/>
      <c r="AF296"/>
      <c r="AG296" s="3"/>
      <c r="AH296"/>
      <c r="AI296"/>
      <c r="AJ296"/>
      <c r="AK296"/>
      <c r="AL296" s="3"/>
      <c r="AM296" t="inlineStr">
        <is>
          <t>2026-09-16 08:32</t>
        </is>
      </c>
      <c r="AN296" t="inlineStr">
        <is>
          <t>高璇</t>
        </is>
      </c>
      <c r="AO296" t="inlineStr">
        <is>
          <t>2026-09-16</t>
        </is>
      </c>
      <c r="AP296" t="inlineStr">
        <is>
          <t>2026-09-16|shirley5278789|SD-000086</t>
        </is>
      </c>
      <c r="AQ296" t="inlineStr">
        <is>
          <t>0</t>
        </is>
      </c>
      <c r="AR296" t="inlineStr">
        <is>
          <t>shirley5278789｜雲上別離自有長風｜4条｜已回填</t>
        </is>
      </c>
    </row>
    <row r="297" ht="25.5" customHeight="1">
      <c r="A297" t="inlineStr">
        <is>
          <t>SR-000301</t>
        </is>
      </c>
      <c r="B297" s="3">
        <v>46281.479166666664</v>
      </c>
      <c r="C297"/>
      <c r="D297" t="inlineStr">
        <is>
          <t>7685599166701014302</t>
        </is>
      </c>
      <c r="E297"/>
      <c r="F297" t="inlineStr">
        <is>
          <t>manual_url</t>
        </is>
      </c>
      <c r="G297">
        <v>1</v>
      </c>
      <c r="H297" s="3">
        <v>46303.57204861111</v>
      </c>
      <c r="I297"/>
      <c r="J297" t="inlineStr">
        <is>
          <t>active</t>
        </is>
      </c>
      <c r="K297" t="inlineStr">
        <is>
          <t>shirley5278789</t>
        </is>
      </c>
      <c r="L297" t="inlineStr">
        <is>
          <t>前任當面逼她退出五年的感情，她卻平靜地祝福兩人——因為十天後，她就會徹底消失。😳✈️ 🌟 想看後續劇情 👉 前往「ReelShort」觀看完整短劇 🔍 搜尋推薦碼「4605340」✨ #短劇 #熱門短劇 #愛情虐戀 #女性成長 #ReelShort</t>
        </is>
      </c>
      <c r="M297" t="inlineStr">
        <is>
          <t>SD-000086</t>
        </is>
      </c>
      <c r="N297" t="inlineStr">
        <is>
          <t>7685599166701014302</t>
        </is>
      </c>
      <c r="O297" t="inlineStr">
        <is>
          <t>shirley5278789</t>
        </is>
      </c>
      <c r="P297" t="inlineStr">
        <is>
          <t>https://www.tiktok.com/@shirley5278789</t>
        </is>
      </c>
      <c r="Q297" t="inlineStr">
        <is>
          <t>SD-000086</t>
        </is>
      </c>
      <c r="R297" t="inlineStr">
        <is>
          <t>雲上別離自有長風</t>
        </is>
      </c>
      <c r="S297" t="inlineStr">
        <is>
          <t>爱情,复仇,逆袭</t>
        </is>
      </c>
      <c r="T297" s="2" t="str">
        <f>=HYPERLINK("https://www.tiktok.com/@shirley5278789/video/7685599166701014302", "https://www.tiktok.com/@shirley5278789/video/7685599166701014302")</f>
        <v>https://www.tiktok.com/@shirley5278789/video/7685599166701014302</v>
      </c>
      <c r="U297" t="inlineStr">
        <is>
          <t>已回填</t>
        </is>
      </c>
      <c r="V297" t="inlineStr">
        <is>
          <t>764</t>
        </is>
      </c>
      <c r="W297" t="inlineStr">
        <is>
          <t>3</t>
        </is>
      </c>
      <c r="X297" t="inlineStr">
        <is>
          <t>1</t>
        </is>
      </c>
      <c r="Y297" t="inlineStr">
        <is>
          <t>0</t>
        </is>
      </c>
      <c r="Z297" t="inlineStr">
        <is>
          <t>0</t>
        </is>
      </c>
      <c r="AA297" t="inlineStr">
        <is>
          <t>2026-10-08</t>
        </is>
      </c>
      <c r="AB297"/>
      <c r="AC297"/>
      <c r="AD297"/>
      <c r="AE297"/>
      <c r="AF297"/>
      <c r="AG297" s="3"/>
      <c r="AH297"/>
      <c r="AI297"/>
      <c r="AJ297"/>
      <c r="AK297"/>
      <c r="AL297" s="3"/>
      <c r="AM297" t="inlineStr">
        <is>
          <t>2026-09-16 11:30</t>
        </is>
      </c>
      <c r="AN297" t="inlineStr">
        <is>
          <t>高璇</t>
        </is>
      </c>
      <c r="AO297" t="inlineStr">
        <is>
          <t>2026-09-16</t>
        </is>
      </c>
      <c r="AP297" t="inlineStr">
        <is>
          <t>2026-09-16|shirley5278789|SD-000086</t>
        </is>
      </c>
      <c r="AQ297" t="inlineStr">
        <is>
          <t>0</t>
        </is>
      </c>
      <c r="AR297" t="inlineStr">
        <is>
          <t>shirley5278789｜雲上別離自有長風｜4条｜已回填</t>
        </is>
      </c>
    </row>
    <row r="298" ht="25.5" customHeight="1">
      <c r="A298" t="inlineStr">
        <is>
          <t>SR-000302</t>
        </is>
      </c>
      <c r="B298" s="3">
        <v>46281.58194444444</v>
      </c>
      <c r="C298"/>
      <c r="D298" t="inlineStr">
        <is>
          <t>7685599784257752350</t>
        </is>
      </c>
      <c r="E298"/>
      <c r="F298" t="inlineStr">
        <is>
          <t>manual_url</t>
        </is>
      </c>
      <c r="G298">
        <v>1</v>
      </c>
      <c r="H298" s="3">
        <v>46303.572233796294</v>
      </c>
      <c r="I298"/>
      <c r="J298" t="inlineStr">
        <is>
          <t>active</t>
        </is>
      </c>
      <c r="K298" t="inlineStr">
        <is>
          <t>shirley5278789</t>
        </is>
      </c>
      <c r="L298" t="inlineStr">
        <is>
          <t>航班顛簸時，她被掉落物砸傷；犯錯的是前任，可男友責怪的人，竟然還是她。💔😨 🌟 想看後續劇情 👉 前往「ReelShort」觀看完整短劇 🔍 搜尋推薦碼「4605340」✨ #短劇 #熱門短劇 #虐心短劇 #感情背叛 #ReelShort</t>
        </is>
      </c>
      <c r="M298" t="inlineStr">
        <is>
          <t>SD-000086</t>
        </is>
      </c>
      <c r="N298" t="inlineStr">
        <is>
          <t>7685599784257752350</t>
        </is>
      </c>
      <c r="O298" t="inlineStr">
        <is>
          <t>shirley5278789</t>
        </is>
      </c>
      <c r="P298" t="inlineStr">
        <is>
          <t>https://www.tiktok.com/@shirley5278789</t>
        </is>
      </c>
      <c r="Q298" t="inlineStr">
        <is>
          <t>SD-000086</t>
        </is>
      </c>
      <c r="R298" t="inlineStr">
        <is>
          <t>雲上別離自有長風</t>
        </is>
      </c>
      <c r="S298" t="inlineStr">
        <is>
          <t>爱情,复仇,逆袭</t>
        </is>
      </c>
      <c r="T298" s="2" t="str">
        <f>=HYPERLINK("https://www.tiktok.com/@shirley5278789/video/7685599784257752350", "https://www.tiktok.com/@shirley5278789/video/7685599784257752350")</f>
        <v>https://www.tiktok.com/@shirley5278789/video/7685599784257752350</v>
      </c>
      <c r="U298" t="inlineStr">
        <is>
          <t>已回填</t>
        </is>
      </c>
      <c r="V298" t="inlineStr">
        <is>
          <t>896</t>
        </is>
      </c>
      <c r="W298" t="inlineStr">
        <is>
          <t>1</t>
        </is>
      </c>
      <c r="X298" t="inlineStr">
        <is>
          <t>0</t>
        </is>
      </c>
      <c r="Y298" t="inlineStr">
        <is>
          <t>0</t>
        </is>
      </c>
      <c r="Z298" t="inlineStr">
        <is>
          <t>0</t>
        </is>
      </c>
      <c r="AA298" t="inlineStr">
        <is>
          <t>2026-10-08</t>
        </is>
      </c>
      <c r="AB298"/>
      <c r="AC298"/>
      <c r="AD298"/>
      <c r="AE298"/>
      <c r="AF298"/>
      <c r="AG298" s="3"/>
      <c r="AH298"/>
      <c r="AI298"/>
      <c r="AJ298"/>
      <c r="AK298"/>
      <c r="AL298" s="3"/>
      <c r="AM298" t="inlineStr">
        <is>
          <t>2026-09-16 13:58</t>
        </is>
      </c>
      <c r="AN298" t="inlineStr">
        <is>
          <t>高璇</t>
        </is>
      </c>
      <c r="AO298" t="inlineStr">
        <is>
          <t>2026-09-16</t>
        </is>
      </c>
      <c r="AP298" t="inlineStr">
        <is>
          <t>2026-09-16|shirley5278789|SD-000086</t>
        </is>
      </c>
      <c r="AQ298" t="inlineStr">
        <is>
          <t>0</t>
        </is>
      </c>
      <c r="AR298" t="inlineStr">
        <is>
          <t>shirley5278789｜雲上別離自有長風｜4条｜已回填</t>
        </is>
      </c>
    </row>
    <row r="299" ht="25.5" customHeight="1">
      <c r="A299" t="inlineStr">
        <is>
          <t>SR-000303</t>
        </is>
      </c>
      <c r="B299" s="3">
        <v>46281.67222222222</v>
      </c>
      <c r="C299"/>
      <c r="D299" t="inlineStr">
        <is>
          <t>7686040822759869709</t>
        </is>
      </c>
      <c r="E299"/>
      <c r="F299" t="inlineStr">
        <is>
          <t>manual_url</t>
        </is>
      </c>
      <c r="G299">
        <v>1</v>
      </c>
      <c r="H299" s="3">
        <v>46303.572430555556</v>
      </c>
      <c r="I299"/>
      <c r="J299" t="inlineStr">
        <is>
          <t>active</t>
        </is>
      </c>
      <c r="K299" t="inlineStr">
        <is>
          <t>dramavault163</t>
        </is>
      </c>
      <c r="L299" t="inlineStr">
        <is>
          <t>#TheBillionairesRevengeBride  Her husband steals $50 million for his mistress—so the “ordinary housewife” finally calls the billionaire family she abandoned. 💔🔥 ✨ Download the MoboReels app. 👉 Copy the code [261DQX] and search it. 👀 A huge number of short dramas are waiting for you to explore. 🌈 #ShortDrama #BillionaireDrama #RevengeDrama #MoboReels</t>
        </is>
      </c>
      <c r="M299" t="inlineStr">
        <is>
          <t>SD-000100</t>
        </is>
      </c>
      <c r="N299" t="inlineStr">
        <is>
          <t>7686040822759869709</t>
        </is>
      </c>
      <c r="O299" t="inlineStr">
        <is>
          <t>dramavault163</t>
        </is>
      </c>
      <c r="P299" t="inlineStr">
        <is>
          <t>https://www.tiktok.com/@dramavault163</t>
        </is>
      </c>
      <c r="Q299" t="inlineStr">
        <is>
          <t>SD-000100</t>
        </is>
      </c>
      <c r="R299" t="inlineStr">
        <is>
          <t>The Billionaire's Revenge Bride</t>
        </is>
      </c>
      <c r="S299"/>
      <c r="T299" s="2" t="str">
        <f>=HYPERLINK("https://www.tiktok.com/@dramavault163/video/7686040822759869709", "https://www.tiktok.com/@dramavault163/video/7686040822759869709")</f>
        <v>https://www.tiktok.com/@dramavault163/video/7686040822759869709</v>
      </c>
      <c r="U299" t="inlineStr">
        <is>
          <t>已回填</t>
        </is>
      </c>
      <c r="V299" t="inlineStr">
        <is>
          <t>2026</t>
        </is>
      </c>
      <c r="W299" t="inlineStr">
        <is>
          <t>10</t>
        </is>
      </c>
      <c r="X299" t="inlineStr">
        <is>
          <t>2</t>
        </is>
      </c>
      <c r="Y299" t="inlineStr">
        <is>
          <t>0</t>
        </is>
      </c>
      <c r="Z299" t="inlineStr">
        <is>
          <t>0</t>
        </is>
      </c>
      <c r="AA299" t="inlineStr">
        <is>
          <t>2026-10-08</t>
        </is>
      </c>
      <c r="AB299"/>
      <c r="AC299"/>
      <c r="AD299"/>
      <c r="AE299"/>
      <c r="AF299"/>
      <c r="AG299" s="3"/>
      <c r="AH299"/>
      <c r="AI299"/>
      <c r="AJ299"/>
      <c r="AK299"/>
      <c r="AL299" s="3"/>
      <c r="AM299" t="inlineStr">
        <is>
          <t>2026-09-16 16:08</t>
        </is>
      </c>
      <c r="AN299" t="inlineStr">
        <is>
          <t>高璇</t>
        </is>
      </c>
      <c r="AO299" t="inlineStr">
        <is>
          <t>2026-09-16</t>
        </is>
      </c>
      <c r="AP299" t="inlineStr">
        <is>
          <t>2026-09-16|dramavault163|SD-000100</t>
        </is>
      </c>
      <c r="AQ299" t="inlineStr">
        <is>
          <t>1</t>
        </is>
      </c>
      <c r="AR299" t="inlineStr">
        <is>
          <t>dramavault163｜The Billionaire's Revenge Bride｜5条｜已回填</t>
        </is>
      </c>
    </row>
    <row r="300" ht="25.5" customHeight="1">
      <c r="A300" t="inlineStr">
        <is>
          <t>SR-000304</t>
        </is>
      </c>
      <c r="B300" s="3">
        <v>46281.67361111111</v>
      </c>
      <c r="C300"/>
      <c r="D300" t="inlineStr">
        <is>
          <t>7686041247902960910</t>
        </is>
      </c>
      <c r="E300"/>
      <c r="F300" t="inlineStr">
        <is>
          <t>manual_url</t>
        </is>
      </c>
      <c r="G300">
        <v>1</v>
      </c>
      <c r="H300" s="3">
        <v>46303.57261574074</v>
      </c>
      <c r="I300"/>
      <c r="J300" t="inlineStr">
        <is>
          <t>active</t>
        </is>
      </c>
      <c r="K300" t="inlineStr">
        <is>
          <t>dramavault163</t>
        </is>
      </c>
      <c r="L300" t="inlineStr">
        <is>
          <t>#TheBillionairesRevengeBride She accepts an arranged marriage, puts her old identity back on, and prepares to destroy everything her cheating husband built. 👑🔥 ✨ Download the MoboReels app. 👉 Copy the code [261DQX] and search it. 👀 A huge number of short dramas are waiting for you to explore. 🌈 #ShortDrama #BillionaireRomance #RevengeStory #MoboReels</t>
        </is>
      </c>
      <c r="M300" t="inlineStr">
        <is>
          <t>SD-000100</t>
        </is>
      </c>
      <c r="N300" t="inlineStr">
        <is>
          <t>7686041247902960910</t>
        </is>
      </c>
      <c r="O300" t="inlineStr">
        <is>
          <t>dramavault163</t>
        </is>
      </c>
      <c r="P300" t="inlineStr">
        <is>
          <t>https://www.tiktok.com/@dramavault163</t>
        </is>
      </c>
      <c r="Q300" t="inlineStr">
        <is>
          <t>SD-000100</t>
        </is>
      </c>
      <c r="R300" t="inlineStr">
        <is>
          <t>The Billionaire's Revenge Bride</t>
        </is>
      </c>
      <c r="S300"/>
      <c r="T300" s="2" t="str">
        <f>=HYPERLINK("https://www.tiktok.com/@dramavault163/video/7686041247902960910", "https://www.tiktok.com/@dramavault163/video/7686041247902960910")</f>
        <v>https://www.tiktok.com/@dramavault163/video/7686041247902960910</v>
      </c>
      <c r="U300" t="inlineStr">
        <is>
          <t>已回填</t>
        </is>
      </c>
      <c r="V300" t="inlineStr">
        <is>
          <t>2024</t>
        </is>
      </c>
      <c r="W300" t="inlineStr">
        <is>
          <t>8</t>
        </is>
      </c>
      <c r="X300" t="inlineStr">
        <is>
          <t>2</t>
        </is>
      </c>
      <c r="Y300" t="inlineStr">
        <is>
          <t>0</t>
        </is>
      </c>
      <c r="Z300" t="inlineStr">
        <is>
          <t>0</t>
        </is>
      </c>
      <c r="AA300" t="inlineStr">
        <is>
          <t>2026-10-08</t>
        </is>
      </c>
      <c r="AB300"/>
      <c r="AC300"/>
      <c r="AD300"/>
      <c r="AE300"/>
      <c r="AF300"/>
      <c r="AG300" s="3"/>
      <c r="AH300"/>
      <c r="AI300"/>
      <c r="AJ300"/>
      <c r="AK300"/>
      <c r="AL300" s="3"/>
      <c r="AM300" t="inlineStr">
        <is>
          <t>2026-09-16 16:10</t>
        </is>
      </c>
      <c r="AN300" t="inlineStr">
        <is>
          <t>高璇</t>
        </is>
      </c>
      <c r="AO300" t="inlineStr">
        <is>
          <t>2026-09-16</t>
        </is>
      </c>
      <c r="AP300" t="inlineStr">
        <is>
          <t>2026-09-16|dramavault163|SD-000100</t>
        </is>
      </c>
      <c r="AQ300" t="inlineStr">
        <is>
          <t>0</t>
        </is>
      </c>
      <c r="AR300" t="inlineStr">
        <is>
          <t>dramavault163｜The Billionaire's Revenge Bride｜5条｜已回填</t>
        </is>
      </c>
    </row>
    <row r="301" ht="25.5" customHeight="1">
      <c r="A301" t="inlineStr">
        <is>
          <t>SR-000305</t>
        </is>
      </c>
      <c r="B301" s="3">
        <v>46281.674305555556</v>
      </c>
      <c r="C301"/>
      <c r="D301" t="inlineStr">
        <is>
          <t>7686041580288904462</t>
        </is>
      </c>
      <c r="E301"/>
      <c r="F301" t="inlineStr">
        <is>
          <t>manual_url</t>
        </is>
      </c>
      <c r="G301">
        <v>1</v>
      </c>
      <c r="H301" s="3">
        <v>46303.5728125</v>
      </c>
      <c r="I301"/>
      <c r="J301" t="inlineStr">
        <is>
          <t>active</t>
        </is>
      </c>
      <c r="K301" t="inlineStr">
        <is>
          <t>dramavault163</t>
        </is>
      </c>
      <c r="L301" t="inlineStr">
        <is>
          <t>#TheBillionairesRevengeBride  The mistress orders her out—until one phone call reveals Harlow can bankrupt the entire company overnight. 😳💼 ✨ Download the MoboReels app. 👉 Copy the code [261DQX] and search it. 👀 A huge number of short dramas are waiting for you to explore. 🌈 #ShortDrama #HiddenHeiress #BetrayalDrama #MoboReels</t>
        </is>
      </c>
      <c r="M301" t="inlineStr">
        <is>
          <t>SD-000100</t>
        </is>
      </c>
      <c r="N301" t="inlineStr">
        <is>
          <t>7686041580288904462</t>
        </is>
      </c>
      <c r="O301" t="inlineStr">
        <is>
          <t>dramavault163</t>
        </is>
      </c>
      <c r="P301" t="inlineStr">
        <is>
          <t>https://www.tiktok.com/@dramavault163</t>
        </is>
      </c>
      <c r="Q301" t="inlineStr">
        <is>
          <t>SD-000100</t>
        </is>
      </c>
      <c r="R301" t="inlineStr">
        <is>
          <t>The Billionaire's Revenge Bride</t>
        </is>
      </c>
      <c r="S301"/>
      <c r="T301" s="2" t="str">
        <f>=HYPERLINK("https://www.tiktok.com/@dramavault163/video/7686041580288904462", "https://www.tiktok.com/@dramavault163/video/7686041580288904462")</f>
        <v>https://www.tiktok.com/@dramavault163/video/7686041580288904462</v>
      </c>
      <c r="U301" t="inlineStr">
        <is>
          <t>已回填</t>
        </is>
      </c>
      <c r="V301" t="inlineStr">
        <is>
          <t>1415</t>
        </is>
      </c>
      <c r="W301" t="inlineStr">
        <is>
          <t>12</t>
        </is>
      </c>
      <c r="X301" t="inlineStr">
        <is>
          <t>3</t>
        </is>
      </c>
      <c r="Y301" t="inlineStr">
        <is>
          <t>0</t>
        </is>
      </c>
      <c r="Z301" t="inlineStr">
        <is>
          <t>0</t>
        </is>
      </c>
      <c r="AA301" t="inlineStr">
        <is>
          <t>2026-10-08</t>
        </is>
      </c>
      <c r="AB301"/>
      <c r="AC301"/>
      <c r="AD301"/>
      <c r="AE301"/>
      <c r="AF301"/>
      <c r="AG301" s="3"/>
      <c r="AH301"/>
      <c r="AI301"/>
      <c r="AJ301"/>
      <c r="AK301"/>
      <c r="AL301" s="3"/>
      <c r="AM301" t="inlineStr">
        <is>
          <t>2026-09-16 16:11</t>
        </is>
      </c>
      <c r="AN301" t="inlineStr">
        <is>
          <t>高璇</t>
        </is>
      </c>
      <c r="AO301" t="inlineStr">
        <is>
          <t>2026-09-16</t>
        </is>
      </c>
      <c r="AP301" t="inlineStr">
        <is>
          <t>2026-09-16|dramavault163|SD-000100</t>
        </is>
      </c>
      <c r="AQ301" t="inlineStr">
        <is>
          <t>0</t>
        </is>
      </c>
      <c r="AR301" t="inlineStr">
        <is>
          <t>dramavault163｜The Billionaire's Revenge Bride｜5条｜已回填</t>
        </is>
      </c>
    </row>
    <row r="302" ht="25.5" customHeight="1">
      <c r="A302" t="inlineStr">
        <is>
          <t>SR-000306</t>
        </is>
      </c>
      <c r="B302" s="3">
        <v>46281.675</v>
      </c>
      <c r="C302"/>
      <c r="D302" t="inlineStr">
        <is>
          <t>7686042001514433805</t>
        </is>
      </c>
      <c r="E302"/>
      <c r="F302" t="inlineStr">
        <is>
          <t>manual_url</t>
        </is>
      </c>
      <c r="G302">
        <v>1</v>
      </c>
      <c r="H302" s="3">
        <v>46303.57299768519</v>
      </c>
      <c r="I302"/>
      <c r="J302" t="inlineStr">
        <is>
          <t>active</t>
        </is>
      </c>
      <c r="K302" t="inlineStr">
        <is>
          <t>dramavault163</t>
        </is>
      </c>
      <c r="L302" t="inlineStr">
        <is>
          <t>#TheBillionairesRevengeBride He offers her an empire in marriage—but warns her that his heart will always belong to someone else. 💍🖤 ✨ Download the MoboReels app. 👉 Copy the code [261DQX] and search it. 👀 A huge number of short dramas are waiting for you to explore. 🌈 #ShortDrama #ContractMarriage #BillionaireDrama #MoboReels</t>
        </is>
      </c>
      <c r="M302" t="inlineStr">
        <is>
          <t>SD-000100</t>
        </is>
      </c>
      <c r="N302" t="inlineStr">
        <is>
          <t>7686042001514433805</t>
        </is>
      </c>
      <c r="O302" t="inlineStr">
        <is>
          <t>dramavault163</t>
        </is>
      </c>
      <c r="P302" t="inlineStr">
        <is>
          <t>https://www.tiktok.com/@dramavault163</t>
        </is>
      </c>
      <c r="Q302" t="inlineStr">
        <is>
          <t>SD-000100</t>
        </is>
      </c>
      <c r="R302" t="inlineStr">
        <is>
          <t>The Billionaire's Revenge Bride</t>
        </is>
      </c>
      <c r="S302"/>
      <c r="T302" s="2" t="str">
        <f>=HYPERLINK("https://www.tiktok.com/@dramavault163/video/7686042001514433805", "https://www.tiktok.com/@dramavault163/video/7686042001514433805")</f>
        <v>https://www.tiktok.com/@dramavault163/video/7686042001514433805</v>
      </c>
      <c r="U302" t="inlineStr">
        <is>
          <t>已回填</t>
        </is>
      </c>
      <c r="V302" t="inlineStr">
        <is>
          <t>3138</t>
        </is>
      </c>
      <c r="W302" t="inlineStr">
        <is>
          <t>5</t>
        </is>
      </c>
      <c r="X302" t="inlineStr">
        <is>
          <t>1</t>
        </is>
      </c>
      <c r="Y302" t="inlineStr">
        <is>
          <t>0</t>
        </is>
      </c>
      <c r="Z302" t="inlineStr">
        <is>
          <t>0</t>
        </is>
      </c>
      <c r="AA302" t="inlineStr">
        <is>
          <t>2026-10-08</t>
        </is>
      </c>
      <c r="AB302"/>
      <c r="AC302"/>
      <c r="AD302"/>
      <c r="AE302"/>
      <c r="AF302"/>
      <c r="AG302" s="3"/>
      <c r="AH302"/>
      <c r="AI302"/>
      <c r="AJ302"/>
      <c r="AK302"/>
      <c r="AL302" s="3"/>
      <c r="AM302" t="inlineStr">
        <is>
          <t>2026-09-16 16:12</t>
        </is>
      </c>
      <c r="AN302" t="inlineStr">
        <is>
          <t>高璇</t>
        </is>
      </c>
      <c r="AO302" t="inlineStr">
        <is>
          <t>2026-09-16</t>
        </is>
      </c>
      <c r="AP302" t="inlineStr">
        <is>
          <t>2026-09-16|dramavault163|SD-000100</t>
        </is>
      </c>
      <c r="AQ302" t="inlineStr">
        <is>
          <t>0</t>
        </is>
      </c>
      <c r="AR302" t="inlineStr">
        <is>
          <t>dramavault163｜The Billionaire's Revenge Bride｜5条｜已回填</t>
        </is>
      </c>
    </row>
    <row r="303" ht="25.5" customHeight="1">
      <c r="A303" t="inlineStr">
        <is>
          <t>SR-000307</t>
        </is>
      </c>
      <c r="B303" s="3">
        <v>46281.677083333336</v>
      </c>
      <c r="C303"/>
      <c r="D303" t="inlineStr">
        <is>
          <t>7686042618957942029</t>
        </is>
      </c>
      <c r="E303"/>
      <c r="F303" t="inlineStr">
        <is>
          <t>manual_url</t>
        </is>
      </c>
      <c r="G303">
        <v>1</v>
      </c>
      <c r="H303" s="3">
        <v>46303.57319444444</v>
      </c>
      <c r="I303"/>
      <c r="J303" t="inlineStr">
        <is>
          <t>active</t>
        </is>
      </c>
      <c r="K303" t="inlineStr">
        <is>
          <t>dramavault163</t>
        </is>
      </c>
      <c r="L303" t="inlineStr">
        <is>
          <t>#TheBillionairesRevengeBride She forces him to surrender his mansion, wipes out his company’s greatest asset, and leaves him asking one terrifying question. 🔥😨 ✨ Download the MoboReels app. 👉 Copy the code [261DQX] and search it. 👀 A huge number of short dramas are waiting for you to explore. 🌈 #ShortDrama #RevengeDrama #FemaleLead #MoboReels</t>
        </is>
      </c>
      <c r="M303" t="inlineStr">
        <is>
          <t>SD-000100</t>
        </is>
      </c>
      <c r="N303" t="inlineStr">
        <is>
          <t>7686042618957942029</t>
        </is>
      </c>
      <c r="O303" t="inlineStr">
        <is>
          <t>dramavault163</t>
        </is>
      </c>
      <c r="P303" t="inlineStr">
        <is>
          <t>https://www.tiktok.com/@dramavault163</t>
        </is>
      </c>
      <c r="Q303" t="inlineStr">
        <is>
          <t>SD-000100</t>
        </is>
      </c>
      <c r="R303" t="inlineStr">
        <is>
          <t>The Billionaire's Revenge Bride</t>
        </is>
      </c>
      <c r="S303"/>
      <c r="T303" s="2" t="str">
        <f>=HYPERLINK("https://www.tiktok.com/@dramavault163/video/7686042618957942029", "https://www.tiktok.com/@dramavault163/video/7686042618957942029")</f>
        <v>https://www.tiktok.com/@dramavault163/video/7686042618957942029</v>
      </c>
      <c r="U303" t="inlineStr">
        <is>
          <t>已回填</t>
        </is>
      </c>
      <c r="V303" t="inlineStr">
        <is>
          <t>10500</t>
        </is>
      </c>
      <c r="W303" t="inlineStr">
        <is>
          <t>20</t>
        </is>
      </c>
      <c r="X303" t="inlineStr">
        <is>
          <t>6</t>
        </is>
      </c>
      <c r="Y303" t="inlineStr">
        <is>
          <t>0</t>
        </is>
      </c>
      <c r="Z303" t="inlineStr">
        <is>
          <t>0</t>
        </is>
      </c>
      <c r="AA303" t="inlineStr">
        <is>
          <t>2026-10-08</t>
        </is>
      </c>
      <c r="AB303"/>
      <c r="AC303"/>
      <c r="AD303"/>
      <c r="AE303"/>
      <c r="AF303"/>
      <c r="AG303" s="3"/>
      <c r="AH303"/>
      <c r="AI303"/>
      <c r="AJ303"/>
      <c r="AK303"/>
      <c r="AL303" s="3"/>
      <c r="AM303" t="inlineStr">
        <is>
          <t>2026-09-16 16:15</t>
        </is>
      </c>
      <c r="AN303" t="inlineStr">
        <is>
          <t>高璇</t>
        </is>
      </c>
      <c r="AO303" t="inlineStr">
        <is>
          <t>2026-09-16</t>
        </is>
      </c>
      <c r="AP303" t="inlineStr">
        <is>
          <t>2026-09-16|dramavault163|SD-000100</t>
        </is>
      </c>
      <c r="AQ303" t="inlineStr">
        <is>
          <t>0</t>
        </is>
      </c>
      <c r="AR303" t="inlineStr">
        <is>
          <t>dramavault163｜The Billionaire's Revenge Bride｜5条｜已回填</t>
        </is>
      </c>
    </row>
    <row r="304" ht="25.5" customHeight="1">
      <c r="A304" t="inlineStr">
        <is>
          <t>SR-000308</t>
        </is>
      </c>
      <c r="B304" s="3">
        <v>46281.81041666667</v>
      </c>
      <c r="C304"/>
      <c r="D304" t="inlineStr">
        <is>
          <t>7686032093989621005</t>
        </is>
      </c>
      <c r="E304"/>
      <c r="F304" t="inlineStr">
        <is>
          <t>manual_url</t>
        </is>
      </c>
      <c r="G304">
        <v>1</v>
      </c>
      <c r="H304" s="3">
        <v>46303.5733912037</v>
      </c>
      <c r="I304"/>
      <c r="J304" t="inlineStr">
        <is>
          <t>active</t>
        </is>
      </c>
      <c r="K304" t="inlineStr">
        <is>
          <t>dramadetour0</t>
        </is>
      </c>
      <c r="L304" t="inlineStr">
        <is>
          <t>Part 1 | I'm Done Chasing A Brat! Full series link in bio Joe gives the girl he loves everything—including his identity—so she can live publicly as the billionaire heiress. ✨ Download the DramaBox app. 👉 Copy the code [vba45] and search it. #DramaBox #FakeHeiress #IdentitySwap #BetrayalDrama #ShortDrama</t>
        </is>
      </c>
      <c r="M304" t="inlineStr">
        <is>
          <t>SD-000088</t>
        </is>
      </c>
      <c r="N304" t="inlineStr">
        <is>
          <t>7686032093989621005</t>
        </is>
      </c>
      <c r="O304" t="inlineStr">
        <is>
          <t>dramadetour0</t>
        </is>
      </c>
      <c r="P304" t="inlineStr">
        <is>
          <t>https://www.tiktok.com/@dramadetour0</t>
        </is>
      </c>
      <c r="Q304" t="inlineStr">
        <is>
          <t>SD-000088</t>
        </is>
      </c>
      <c r="R304" t="inlineStr">
        <is>
          <t>I'm Done Chasing A Brat!</t>
        </is>
      </c>
      <c r="S304"/>
      <c r="T304" s="2" t="str">
        <f>=HYPERLINK("https://www.tiktok.com/@dramadetour0/video/7686032093989621005", "https://www.tiktok.com/@dramadetour0/video/7686032093989621005")</f>
        <v>https://www.tiktok.com/@dramadetour0/video/7686032093989621005</v>
      </c>
      <c r="U304" t="inlineStr">
        <is>
          <t>已回填</t>
        </is>
      </c>
      <c r="V304" t="inlineStr">
        <is>
          <t>488</t>
        </is>
      </c>
      <c r="W304" t="inlineStr">
        <is>
          <t>11</t>
        </is>
      </c>
      <c r="X304" t="inlineStr">
        <is>
          <t>2</t>
        </is>
      </c>
      <c r="Y304" t="inlineStr">
        <is>
          <t>1</t>
        </is>
      </c>
      <c r="Z304" t="inlineStr">
        <is>
          <t>0</t>
        </is>
      </c>
      <c r="AA304" t="inlineStr">
        <is>
          <t>2026-10-08</t>
        </is>
      </c>
      <c r="AB304"/>
      <c r="AC304"/>
      <c r="AD304"/>
      <c r="AE304"/>
      <c r="AF304"/>
      <c r="AG304" s="3"/>
      <c r="AH304"/>
      <c r="AI304"/>
      <c r="AJ304"/>
      <c r="AK304"/>
      <c r="AL304" s="3"/>
      <c r="AM304" t="inlineStr">
        <is>
          <t>2026-09-16 19:27</t>
        </is>
      </c>
      <c r="AN304" t="inlineStr">
        <is>
          <t>彭满</t>
        </is>
      </c>
      <c r="AO304" t="inlineStr">
        <is>
          <t>2026-09-16</t>
        </is>
      </c>
      <c r="AP304" t="inlineStr">
        <is>
          <t>2026-09-16|dramadetour0|SD-000088</t>
        </is>
      </c>
      <c r="AQ304" t="inlineStr">
        <is>
          <t>1</t>
        </is>
      </c>
      <c r="AR304" t="inlineStr">
        <is>
          <t>dramadetour0｜I'm Done Chasing A Brat!｜1条｜已回填</t>
        </is>
      </c>
    </row>
    <row r="305" ht="25.5" customHeight="1">
      <c r="A305" t="inlineStr">
        <is>
          <t>SR-000309</t>
        </is>
      </c>
      <c r="B305" s="3">
        <v>46281.833333333336</v>
      </c>
      <c r="C305"/>
      <c r="D305" t="inlineStr">
        <is>
          <t>7686028765566110989</t>
        </is>
      </c>
      <c r="E305"/>
      <c r="F305" t="inlineStr">
        <is>
          <t>manual_url</t>
        </is>
      </c>
      <c r="G305">
        <v>1</v>
      </c>
      <c r="H305" s="3">
        <v>46303.57361111111</v>
      </c>
      <c r="I305"/>
      <c r="J305" t="inlineStr">
        <is>
          <t>active</t>
        </is>
      </c>
      <c r="K305" t="inlineStr">
        <is>
          <t>dramaexpedition</t>
        </is>
      </c>
      <c r="L305" t="inlineStr">
        <is>
          <t>Part 1 | The Cursed Holy Priest Full series link in bio Kaelin awakens as a gifted holy priest—only to watch every healing skill twist into terrifying shadow magic. ✨ Download the ReelShort app. 👉 Copy the code [4625020] and search it. #ReelShort #CursedPriest #DarkMagic #FantasyDrama #ShortDrama</t>
        </is>
      </c>
      <c r="M305" t="inlineStr">
        <is>
          <t>SD-000090</t>
        </is>
      </c>
      <c r="N305" t="inlineStr">
        <is>
          <t>7686028765566110989</t>
        </is>
      </c>
      <c r="O305" t="inlineStr">
        <is>
          <t>dramaexpedition</t>
        </is>
      </c>
      <c r="P305" t="inlineStr">
        <is>
          <t>https://www.tiktok.com/@dramaexpedition</t>
        </is>
      </c>
      <c r="Q305" t="inlineStr">
        <is>
          <t>SD-000090</t>
        </is>
      </c>
      <c r="R305" t="inlineStr">
        <is>
          <t>The Cursed Holy Priest</t>
        </is>
      </c>
      <c r="S305" t="inlineStr">
        <is>
          <t>男性,奇幻,身份揭露,扮猪吃虎</t>
        </is>
      </c>
      <c r="T305" s="2" t="str">
        <f>=HYPERLINK("https://www.tiktok.com/@dramaexpedition/video/7686028765566110989", "https://www.tiktok.com/@dramaexpedition/video/7686028765566110989")</f>
        <v>https://www.tiktok.com/@dramaexpedition/video/7686028765566110989</v>
      </c>
      <c r="U305" t="inlineStr">
        <is>
          <t>已回填</t>
        </is>
      </c>
      <c r="V305" t="inlineStr">
        <is>
          <t>337</t>
        </is>
      </c>
      <c r="W305" t="inlineStr">
        <is>
          <t>7</t>
        </is>
      </c>
      <c r="X305" t="inlineStr">
        <is>
          <t>4</t>
        </is>
      </c>
      <c r="Y305" t="inlineStr">
        <is>
          <t>0</t>
        </is>
      </c>
      <c r="Z305" t="inlineStr">
        <is>
          <t>0</t>
        </is>
      </c>
      <c r="AA305" t="inlineStr">
        <is>
          <t>2026-10-08</t>
        </is>
      </c>
      <c r="AB305"/>
      <c r="AC305"/>
      <c r="AD305"/>
      <c r="AE305"/>
      <c r="AF305"/>
      <c r="AG305" s="3"/>
      <c r="AH305"/>
      <c r="AI305"/>
      <c r="AJ305"/>
      <c r="AK305"/>
      <c r="AL305" s="3"/>
      <c r="AM305" t="inlineStr">
        <is>
          <t>2026-09-16 20:00</t>
        </is>
      </c>
      <c r="AN305" t="inlineStr">
        <is>
          <t>彭满</t>
        </is>
      </c>
      <c r="AO305" t="inlineStr">
        <is>
          <t>2026-09-16</t>
        </is>
      </c>
      <c r="AP305" t="inlineStr">
        <is>
          <t>2026-09-16|dramaexpedition|SD-000090</t>
        </is>
      </c>
      <c r="AQ305" t="inlineStr">
        <is>
          <t>1</t>
        </is>
      </c>
      <c r="AR305" t="inlineStr">
        <is>
          <t>dramaexpedition｜The Cursed Holy Priest｜1条｜已回填</t>
        </is>
      </c>
    </row>
    <row r="306" ht="25.5" customHeight="1">
      <c r="A306" t="inlineStr">
        <is>
          <t>SR-000310</t>
        </is>
      </c>
      <c r="B306" s="3">
        <v>46281.854166666664</v>
      </c>
      <c r="C306"/>
      <c r="D306" t="inlineStr">
        <is>
          <t>7686026815009213726</t>
        </is>
      </c>
      <c r="E306"/>
      <c r="F306" t="inlineStr">
        <is>
          <t>manual_url</t>
        </is>
      </c>
      <c r="G306">
        <v>1</v>
      </c>
      <c r="H306" s="3">
        <v>46303.57380787037</v>
      </c>
      <c r="I306"/>
      <c r="J306" t="inlineStr">
        <is>
          <t>active</t>
        </is>
      </c>
      <c r="K306" t="inlineStr">
        <is>
          <t>jolienqaq</t>
        </is>
      </c>
      <c r="L306" t="inlineStr">
        <is>
          <t>Part 1 | Blood Moon Roomates Full series link in bio Noah ignores the blood-moon warning and discovers that the terrifying roommate who rejected him may be his only protection. ✨ Download the ReelShort app. 👉 Copy the code [4623454] and search it. #ReelShort #BloodMoon #SupernaturalDrama #Werewolf #ShortDrama</t>
        </is>
      </c>
      <c r="M306" t="inlineStr">
        <is>
          <t>SD-000087</t>
        </is>
      </c>
      <c r="N306" t="inlineStr">
        <is>
          <t>7686026815009213726</t>
        </is>
      </c>
      <c r="O306" t="inlineStr">
        <is>
          <t>jolienqaq</t>
        </is>
      </c>
      <c r="P306" t="inlineStr">
        <is>
          <t>https://www.tiktok.com/@jolienqaq</t>
        </is>
      </c>
      <c r="Q306" t="inlineStr">
        <is>
          <t>SD-000087</t>
        </is>
      </c>
      <c r="R306" t="inlineStr">
        <is>
          <t>Blood Moon Roommates</t>
        </is>
      </c>
      <c r="S306" t="inlineStr">
        <is>
          <t>lgbtq</t>
        </is>
      </c>
      <c r="T306" s="2" t="str">
        <f>=HYPERLINK("https://www.tiktok.com/@jolienqaq/video/7686026815009213726", "https://www.tiktok.com/@jolienqaq/video/7686026815009213726")</f>
        <v>https://www.tiktok.com/@jolienqaq/video/7686026815009213726</v>
      </c>
      <c r="U306" t="inlineStr">
        <is>
          <t>已回填</t>
        </is>
      </c>
      <c r="V306" t="inlineStr">
        <is>
          <t>3020</t>
        </is>
      </c>
      <c r="W306" t="inlineStr">
        <is>
          <t>42</t>
        </is>
      </c>
      <c r="X306" t="inlineStr">
        <is>
          <t>25</t>
        </is>
      </c>
      <c r="Y306" t="inlineStr">
        <is>
          <t>0</t>
        </is>
      </c>
      <c r="Z306" t="inlineStr">
        <is>
          <t>0</t>
        </is>
      </c>
      <c r="AA306" t="inlineStr">
        <is>
          <t>2026-10-08</t>
        </is>
      </c>
      <c r="AB306"/>
      <c r="AC306"/>
      <c r="AD306"/>
      <c r="AE306"/>
      <c r="AF306"/>
      <c r="AG306" s="3"/>
      <c r="AH306"/>
      <c r="AI306"/>
      <c r="AJ306"/>
      <c r="AK306"/>
      <c r="AL306" s="3"/>
      <c r="AM306" t="inlineStr">
        <is>
          <t>2026-09-16 20:30</t>
        </is>
      </c>
      <c r="AN306" t="inlineStr">
        <is>
          <t>彭满</t>
        </is>
      </c>
      <c r="AO306" t="inlineStr">
        <is>
          <t>2026-09-16</t>
        </is>
      </c>
      <c r="AP306" t="inlineStr">
        <is>
          <t>2026-09-16|jolienqaq|SD-000087</t>
        </is>
      </c>
      <c r="AQ306" t="inlineStr">
        <is>
          <t>1</t>
        </is>
      </c>
      <c r="AR306" t="inlineStr">
        <is>
          <t>jolienqaq｜Blood Moon Roommates｜1条｜已回填</t>
        </is>
      </c>
    </row>
    <row r="307" ht="25.5" customHeight="1">
      <c r="A307" t="inlineStr">
        <is>
          <t>SR-000311</t>
        </is>
      </c>
      <c r="B307" s="3">
        <v>46281.959027777775</v>
      </c>
      <c r="C307"/>
      <c r="D307" t="inlineStr">
        <is>
          <t>7685972064032935182</t>
        </is>
      </c>
      <c r="E307"/>
      <c r="F307" t="inlineStr">
        <is>
          <t>manual_url</t>
        </is>
      </c>
      <c r="G307">
        <v>1</v>
      </c>
      <c r="H307" s="3">
        <v>46303.57400462963</v>
      </c>
      <c r="I307"/>
      <c r="J307" t="inlineStr">
        <is>
          <t>active</t>
        </is>
      </c>
      <c r="K307" t="inlineStr">
        <is>
          <t>dramaclips0364</t>
        </is>
      </c>
      <c r="L307" t="inlineStr">
        <is>
          <t>After three years of exile, he returns for a divorce—only to be taken straight to his wife's wedding with another man. 💔🔥 🌟 Continue the story here 👉 Find the full series on “ReelShort” 🔍 Look up “4615907” ✨ #ShortDrama #Betrayal #RevengeDrama #MarriageDrama #ReelShort</t>
        </is>
      </c>
      <c r="M307" t="inlineStr">
        <is>
          <t>SD-000114</t>
        </is>
      </c>
      <c r="N307" t="inlineStr">
        <is>
          <t>7685972064032935182</t>
        </is>
      </c>
      <c r="O307" t="inlineStr">
        <is>
          <t>dramaclips0364</t>
        </is>
      </c>
      <c r="P307" t="inlineStr">
        <is>
          <t>https://www.tiktok.com/@dramaclips0364</t>
        </is>
      </c>
      <c r="Q307" t="inlineStr">
        <is>
          <t>SD-000114</t>
        </is>
      </c>
      <c r="R307" t="inlineStr">
        <is>
          <t>Married to the Enemy</t>
        </is>
      </c>
      <c r="S307" t="inlineStr">
        <is>
          <t>爱情,扮猪吃虎</t>
        </is>
      </c>
      <c r="T307" s="2" t="str">
        <f>=HYPERLINK("https://www.tiktok.com/@dramaclips0364/video/7685972064032935182", "https://www.tiktok.com/@dramaclips0364/video/7685972064032935182")</f>
        <v>https://www.tiktok.com/@dramaclips0364/video/7685972064032935182</v>
      </c>
      <c r="U307" t="inlineStr">
        <is>
          <t>已回填</t>
        </is>
      </c>
      <c r="V307" t="inlineStr">
        <is>
          <t>1351</t>
        </is>
      </c>
      <c r="W307" t="inlineStr">
        <is>
          <t>6</t>
        </is>
      </c>
      <c r="X307" t="inlineStr">
        <is>
          <t>0</t>
        </is>
      </c>
      <c r="Y307" t="inlineStr">
        <is>
          <t>0</t>
        </is>
      </c>
      <c r="Z307" t="inlineStr">
        <is>
          <t>0</t>
        </is>
      </c>
      <c r="AA307" t="inlineStr">
        <is>
          <t>2026-10-08</t>
        </is>
      </c>
      <c r="AB307"/>
      <c r="AC307" t="inlineStr">
        <is>
          <t>正式剧名待确认；caption检索码：ReelShort 4615907。发布时间来自采集数据。</t>
        </is>
      </c>
      <c r="AD307"/>
      <c r="AE307"/>
      <c r="AF307"/>
      <c r="AG307" s="3"/>
      <c r="AH307"/>
      <c r="AI307"/>
      <c r="AJ307"/>
      <c r="AK307"/>
      <c r="AL307" s="3"/>
      <c r="AM307" t="inlineStr">
        <is>
          <t>2026-09-16 23:01</t>
        </is>
      </c>
      <c r="AN307" t="inlineStr">
        <is>
          <t>高璇</t>
        </is>
      </c>
      <c r="AO307" t="inlineStr">
        <is>
          <t>2026-09-16</t>
        </is>
      </c>
      <c r="AP307" t="inlineStr">
        <is>
          <t>2026-09-16|dramaclips0364|SD-000114</t>
        </is>
      </c>
      <c r="AQ307" t="inlineStr">
        <is>
          <t>0</t>
        </is>
      </c>
      <c r="AR307" t="inlineStr">
        <is>
          <t>dramaclips0364｜Married to the Enemy｜2条｜已回填</t>
        </is>
      </c>
    </row>
    <row r="308" ht="25.5" customHeight="1">
      <c r="A308" t="inlineStr">
        <is>
          <t>SR-000312</t>
        </is>
      </c>
      <c r="B308" s="3">
        <v>46281.96875</v>
      </c>
      <c r="C308"/>
      <c r="D308" t="inlineStr">
        <is>
          <t>7686009197472845087</t>
        </is>
      </c>
      <c r="E308"/>
      <c r="F308" t="inlineStr">
        <is>
          <t>manual_url</t>
        </is>
      </c>
      <c r="G308">
        <v>1</v>
      </c>
      <c r="H308" s="3">
        <v>46294.0925462963</v>
      </c>
      <c r="I308"/>
      <c r="J308" t="inlineStr">
        <is>
          <t>active</t>
        </is>
      </c>
      <c r="K308" t="inlineStr">
        <is>
          <t>shirley5278789</t>
        </is>
      </c>
      <c r="L308" t="inlineStr">
        <is>
          <t>Ngay trong ngày cưới, cô bắt gặp vị hôn phu phản bội mình—và quyết định trả đũa theo cách không ai ngờ tới. 💔🔥 🌟 Xem tiếp câu chuyện tại đây 👉 Xem trọn bộ phim trên “ReelShort” 🔍 Tìm kiếm “4623248” ✨ #PhimNgắn #PhimNgônTình #Drama #TìnhYêu #ReelShort</t>
        </is>
      </c>
      <c r="M308" t="inlineStr">
        <is>
          <t>SD-000117</t>
        </is>
      </c>
      <c r="N308" t="inlineStr">
        <is>
          <t>7686009197472845087</t>
        </is>
      </c>
      <c r="O308" t="inlineStr">
        <is>
          <t>shirley5278789</t>
        </is>
      </c>
      <c r="P308" t="inlineStr">
        <is>
          <t>https://www.tiktok.com/@shirley5278789</t>
        </is>
      </c>
      <c r="Q308" t="inlineStr">
        <is>
          <t>SD-000117</t>
        </is>
      </c>
      <c r="R308" t="inlineStr">
        <is>
          <t>Lên Nhầm Giường Anh Chồng</t>
        </is>
      </c>
      <c r="S308" t="inlineStr">
        <is>
          <t>爱情,禁忌,救赎</t>
        </is>
      </c>
      <c r="T308" s="2" t="str">
        <f>=HYPERLINK("https://www.tiktok.com/@shirley5278789/video/7686009197472845087", "https://www.tiktok.com/@shirley5278789/video/7686009197472845087")</f>
        <v>https://www.tiktok.com/@shirley5278789/video/7686009197472845087</v>
      </c>
      <c r="U308" t="inlineStr">
        <is>
          <t>已回填</t>
        </is>
      </c>
      <c r="V308" t="inlineStr">
        <is>
          <t>49700</t>
        </is>
      </c>
      <c r="W308" t="inlineStr">
        <is>
          <t>135</t>
        </is>
      </c>
      <c r="X308" t="inlineStr">
        <is>
          <t>59</t>
        </is>
      </c>
      <c r="Y308" t="inlineStr">
        <is>
          <t>6</t>
        </is>
      </c>
      <c r="Z308" t="inlineStr">
        <is>
          <t>2</t>
        </is>
      </c>
      <c r="AA308" t="inlineStr">
        <is>
          <t>2026-09-29</t>
        </is>
      </c>
      <c r="AB308"/>
      <c r="AC308" t="inlineStr">
        <is>
          <t>正式剧名待确认；caption检索码：ReelShort 4623248；越南语版本。发布时间来自采集数据。</t>
        </is>
      </c>
      <c r="AD308"/>
      <c r="AE308"/>
      <c r="AF308"/>
      <c r="AG308" s="3"/>
      <c r="AH308"/>
      <c r="AI308"/>
      <c r="AJ308"/>
      <c r="AK308"/>
      <c r="AL308" s="3"/>
      <c r="AM308" t="inlineStr">
        <is>
          <t>2026-09-16 23:15</t>
        </is>
      </c>
      <c r="AN308" t="inlineStr">
        <is>
          <t>高璇</t>
        </is>
      </c>
      <c r="AO308" t="inlineStr">
        <is>
          <t>2026-09-16</t>
        </is>
      </c>
      <c r="AP308" t="inlineStr">
        <is>
          <t>2026-09-16|shirley5278789|SD-000117</t>
        </is>
      </c>
      <c r="AQ308" t="inlineStr">
        <is>
          <t>1</t>
        </is>
      </c>
      <c r="AR308" t="inlineStr">
        <is>
          <t>shirley5278789｜Lên Nhầm Giường Anh Chồng｜1条｜已回填</t>
        </is>
      </c>
    </row>
    <row r="309" ht="25.5" customHeight="1">
      <c r="A309" t="inlineStr">
        <is>
          <t>SR-000501</t>
        </is>
      </c>
      <c r="B309" s="3">
        <v>46281.98125</v>
      </c>
      <c r="C309"/>
      <c r="D309" t="inlineStr">
        <is>
          <t>7685976207606680845</t>
        </is>
      </c>
      <c r="E309"/>
      <c r="F309"/>
      <c r="G309"/>
      <c r="H309" s="3"/>
      <c r="I309"/>
      <c r="J309"/>
      <c r="K309" t="inlineStr">
        <is>
          <t>lthung263</t>
        </is>
      </c>
      <c r="L309" t="inlineStr">
        <is>
          <t>Part 2 | The Frozen Lycan King Claims His Bride She thought her fated mate was simply too shy to claim her—until she discovered he was only using her to stay close to her sister. ✨ Download the ReelShort app. 👉 Copy the code [4613126] and search it. #Drama #ShortDrama #HiddenBetrayal #FatedMates #WerewolfRomance</t>
        </is>
      </c>
      <c r="M309" t="inlineStr">
        <is>
          <t>SD-000187</t>
        </is>
      </c>
      <c r="N309" t="inlineStr">
        <is>
          <t>7685976207606680845</t>
        </is>
      </c>
      <c r="O309" t="inlineStr">
        <is>
          <t>Flexlthung</t>
        </is>
      </c>
      <c r="P309" t="inlineStr">
        <is>
          <t>https://www.tiktok.com/@lthung263</t>
        </is>
      </c>
      <c r="Q309" t="inlineStr">
        <is>
          <t>SD-000187</t>
        </is>
      </c>
      <c r="R309" t="inlineStr">
        <is>
          <t>The Frozen Lycan King Claims His Bride</t>
        </is>
      </c>
      <c r="S309" t="inlineStr">
        <is>
          <t>扮猪吃虎,狼人</t>
        </is>
      </c>
      <c r="T309" s="2" t="str">
        <f>=HYPERLINK("https://www.tiktok.com/@lthung263/video/7685976207606680845", "https://www.tiktok.com/@lthung263/video/7685976207606680845")</f>
        <v>https://www.tiktok.com/@lthung263/video/7685976207606680845</v>
      </c>
      <c r="U309" t="inlineStr">
        <is>
          <t>已回填</t>
        </is>
      </c>
      <c r="V309" t="inlineStr">
        <is>
          <t>5260</t>
        </is>
      </c>
      <c r="W309" t="inlineStr">
        <is>
          <t>24</t>
        </is>
      </c>
      <c r="X309" t="inlineStr">
        <is>
          <t>10</t>
        </is>
      </c>
      <c r="Y309" t="inlineStr">
        <is>
          <t>1</t>
        </is>
      </c>
      <c r="Z309" t="inlineStr">
        <is>
          <t>0</t>
        </is>
      </c>
      <c r="AA309" t="inlineStr">
        <is>
          <t>2026-10-08</t>
        </is>
      </c>
      <c r="AB309"/>
      <c r="AC309"/>
      <c r="AD309"/>
      <c r="AE309"/>
      <c r="AF309"/>
      <c r="AG309" s="3"/>
      <c r="AH309"/>
      <c r="AI309"/>
      <c r="AJ309"/>
      <c r="AK309"/>
      <c r="AL309" s="3"/>
      <c r="AM309" t="inlineStr">
        <is>
          <t>2026-09-16 23:33</t>
        </is>
      </c>
      <c r="AN309" t="inlineStr">
        <is>
          <t>张凯风</t>
        </is>
      </c>
      <c r="AO309" t="inlineStr">
        <is>
          <t>2026-09-16</t>
        </is>
      </c>
      <c r="AP309" t="inlineStr">
        <is>
          <t>2026-09-16|lthung263|SD-000187</t>
        </is>
      </c>
      <c r="AQ309" t="inlineStr">
        <is>
          <t>1</t>
        </is>
      </c>
      <c r="AR309" t="inlineStr">
        <is>
          <t>lthung263｜The Frozen Lycan King Claims His Bride｜2条｜已回填</t>
        </is>
      </c>
    </row>
    <row r="310" ht="25.5" customHeight="1">
      <c r="A310" t="inlineStr">
        <is>
          <t>SR-000313</t>
        </is>
      </c>
      <c r="B310" s="3">
        <v>46282</v>
      </c>
      <c r="C310"/>
      <c r="D310" t="inlineStr">
        <is>
          <t>7686340413359131918</t>
        </is>
      </c>
      <c r="E310"/>
      <c r="F310" t="inlineStr">
        <is>
          <t>manual_url</t>
        </is>
      </c>
      <c r="G310">
        <v>1</v>
      </c>
      <c r="H310" s="3">
        <v>46303.57420138889</v>
      </c>
      <c r="I310"/>
      <c r="J310" t="inlineStr">
        <is>
          <t>active</t>
        </is>
      </c>
      <c r="K310" t="inlineStr">
        <is>
          <t>dramaclips0364</t>
        </is>
      </c>
      <c r="L310" t="inlineStr">
        <is>
          <t>At twenty-six, her body is shutting down—and a confidential medical report suggests the most unexpected solution. 😳🔥 🌟 Continue the story here 👉 Find the full series on “ReelShort” 🔍 Look up “4671226” ✨ #Drama #ShortDrama #CEOromance #OfficeRomance #ReelShort</t>
        </is>
      </c>
      <c r="M310" t="inlineStr">
        <is>
          <t>SD-000113</t>
        </is>
      </c>
      <c r="N310" t="inlineStr">
        <is>
          <t>7686340413359131918</t>
        </is>
      </c>
      <c r="O310" t="inlineStr">
        <is>
          <t>dramaclips0364</t>
        </is>
      </c>
      <c r="P310" t="inlineStr">
        <is>
          <t>https://www.tiktok.com/@dramaclips0364</t>
        </is>
      </c>
      <c r="Q310" t="inlineStr">
        <is>
          <t>SD-000113</t>
        </is>
      </c>
      <c r="R310" t="inlineStr">
        <is>
          <t xml:space="preserve">Nights With My CEO </t>
        </is>
      </c>
      <c r="S310" t="inlineStr">
        <is>
          <t>霸总,爱情,职场</t>
        </is>
      </c>
      <c r="T310" s="2" t="str">
        <f>=HYPERLINK("https://www.tiktok.com/@dramaclips0364/video/7686340413359131918", "https://www.tiktok.com/@dramaclips0364/video/7686340413359131918")</f>
        <v>https://www.tiktok.com/@dramaclips0364/video/7686340413359131918</v>
      </c>
      <c r="U310" t="inlineStr">
        <is>
          <t>已回填</t>
        </is>
      </c>
      <c r="V310" t="inlineStr">
        <is>
          <t>41100</t>
        </is>
      </c>
      <c r="W310" t="inlineStr">
        <is>
          <t>131</t>
        </is>
      </c>
      <c r="X310" t="inlineStr">
        <is>
          <t>82</t>
        </is>
      </c>
      <c r="Y310" t="inlineStr">
        <is>
          <t>8</t>
        </is>
      </c>
      <c r="Z310" t="inlineStr">
        <is>
          <t>1</t>
        </is>
      </c>
      <c r="AA310" t="inlineStr">
        <is>
          <t>2026-10-08</t>
        </is>
      </c>
      <c r="AB310"/>
      <c r="AC310" t="inlineStr">
        <is>
          <t>2026-09-20 按已登记Post ID及账号核实，补齐编号与采集关联；保留人工填写的发布日期。平台精确发布时间：2026-09-17T14:53:00.000Z</t>
        </is>
      </c>
      <c r="AD310"/>
      <c r="AE310"/>
      <c r="AF310"/>
      <c r="AG310" s="3"/>
      <c r="AH310"/>
      <c r="AI310"/>
      <c r="AJ310"/>
      <c r="AK310"/>
      <c r="AL310" s="3"/>
      <c r="AM310" t="inlineStr">
        <is>
          <t>2026-09-17 22:53</t>
        </is>
      </c>
      <c r="AN310" t="inlineStr">
        <is>
          <t>高璇</t>
        </is>
      </c>
      <c r="AO310" t="inlineStr">
        <is>
          <t>2026-09-17</t>
        </is>
      </c>
      <c r="AP310" t="inlineStr">
        <is>
          <t>2026-09-17|dramaclips0364|SD-000113</t>
        </is>
      </c>
      <c r="AQ310" t="inlineStr">
        <is>
          <t>1</t>
        </is>
      </c>
      <c r="AR310" t="inlineStr">
        <is>
          <t>dramaclips0364｜Nights With My CEO ｜4条｜已回填</t>
        </is>
      </c>
    </row>
    <row r="311" ht="25.5" customHeight="1">
      <c r="A311" t="inlineStr">
        <is>
          <t>SR-000314</t>
        </is>
      </c>
      <c r="B311" s="3">
        <v>46282</v>
      </c>
      <c r="C311"/>
      <c r="D311" t="inlineStr">
        <is>
          <t>7686340555114024205</t>
        </is>
      </c>
      <c r="E311"/>
      <c r="F311" t="inlineStr">
        <is>
          <t>manual_url</t>
        </is>
      </c>
      <c r="G311">
        <v>1</v>
      </c>
      <c r="H311" s="3">
        <v>46303.57440972222</v>
      </c>
      <c r="I311"/>
      <c r="J311" t="inlineStr">
        <is>
          <t>active</t>
        </is>
      </c>
      <c r="K311" t="inlineStr">
        <is>
          <t>dramaclips0364</t>
        </is>
      </c>
      <c r="L311" t="inlineStr">
        <is>
          <t>She reads her CEO’s private medical file… then unknowingly offers him a secret adult arrangement. 👀🔥 🌟 Continue the story here 👉 Find the full series on “ReelShort” 🔍 Look up “4671226” ✨ #Drama #ShortDrama #BillionaireRomance #SecretRelationship #ReelShort</t>
        </is>
      </c>
      <c r="M311" t="inlineStr">
        <is>
          <t>SD-000113</t>
        </is>
      </c>
      <c r="N311" t="inlineStr">
        <is>
          <t>7686340555114024205</t>
        </is>
      </c>
      <c r="O311" t="inlineStr">
        <is>
          <t>dramaclips0364</t>
        </is>
      </c>
      <c r="P311" t="inlineStr">
        <is>
          <t>https://www.tiktok.com/@dramaclips0364</t>
        </is>
      </c>
      <c r="Q311" t="inlineStr">
        <is>
          <t>SD-000113</t>
        </is>
      </c>
      <c r="R311" t="inlineStr">
        <is>
          <t xml:space="preserve">Nights With My CEO </t>
        </is>
      </c>
      <c r="S311" t="inlineStr">
        <is>
          <t>霸总,爱情,职场</t>
        </is>
      </c>
      <c r="T311" s="2" t="str">
        <f>=HYPERLINK("https://www.tiktok.com/@dramaclips0364/video/7686340555114024205", "https://www.tiktok.com/@dramaclips0364/video/7686340555114024205")</f>
        <v>https://www.tiktok.com/@dramaclips0364/video/7686340555114024205</v>
      </c>
      <c r="U311" t="inlineStr">
        <is>
          <t>已回填</t>
        </is>
      </c>
      <c r="V311" t="inlineStr">
        <is>
          <t>2887</t>
        </is>
      </c>
      <c r="W311" t="inlineStr">
        <is>
          <t>23</t>
        </is>
      </c>
      <c r="X311" t="inlineStr">
        <is>
          <t>8</t>
        </is>
      </c>
      <c r="Y311" t="inlineStr">
        <is>
          <t>2</t>
        </is>
      </c>
      <c r="Z311" t="inlineStr">
        <is>
          <t>0</t>
        </is>
      </c>
      <c r="AA311" t="inlineStr">
        <is>
          <t>2026-10-08</t>
        </is>
      </c>
      <c r="AB311"/>
      <c r="AC311" t="inlineStr">
        <is>
          <t>2026-09-20 按已登记Post ID及账号核实，补齐编号与采集关联；保留人工填写的发布日期。平台精确发布时间：2026-09-17T18:51:00.000Z</t>
        </is>
      </c>
      <c r="AD311"/>
      <c r="AE311"/>
      <c r="AF311"/>
      <c r="AG311" s="3"/>
      <c r="AH311"/>
      <c r="AI311"/>
      <c r="AJ311"/>
      <c r="AK311"/>
      <c r="AL311" s="3"/>
      <c r="AM311" t="inlineStr">
        <is>
          <t>2026-09-18 02:51</t>
        </is>
      </c>
      <c r="AN311" t="inlineStr">
        <is>
          <t>高璇</t>
        </is>
      </c>
      <c r="AO311" t="inlineStr">
        <is>
          <t>2026-09-18</t>
        </is>
      </c>
      <c r="AP311" t="inlineStr">
        <is>
          <t>2026-09-17|dramaclips0364|SD-000113</t>
        </is>
      </c>
      <c r="AQ311" t="inlineStr">
        <is>
          <t>0</t>
        </is>
      </c>
      <c r="AR311" t="inlineStr">
        <is>
          <t>dramaclips0364｜Nights With My CEO ｜4条｜已回填</t>
        </is>
      </c>
    </row>
    <row r="312" ht="25.5" customHeight="1">
      <c r="A312" t="inlineStr">
        <is>
          <t>SR-000315</t>
        </is>
      </c>
      <c r="B312" s="3">
        <v>46282</v>
      </c>
      <c r="C312"/>
      <c r="D312" t="inlineStr">
        <is>
          <t>7686341018286968078</t>
        </is>
      </c>
      <c r="E312"/>
      <c r="F312" t="inlineStr">
        <is>
          <t>manual_url</t>
        </is>
      </c>
      <c r="G312">
        <v>1</v>
      </c>
      <c r="H312" s="3">
        <v>46303.574641203704</v>
      </c>
      <c r="I312"/>
      <c r="J312" t="inlineStr">
        <is>
          <t>active</t>
        </is>
      </c>
      <c r="K312" t="inlineStr">
        <is>
          <t>dramaclips0364</t>
        </is>
      </c>
      <c r="L312" t="inlineStr">
        <is>
          <t>Their deal has only three rules: no feelings, no expectations, and total secrecy—but she still does not know he is her CEO. 😳💼 🌟 Continue the story here 👉 Find the full series on “ReelShort” 🔍 Look up “4671226” ✨ #Drama #ShortDrama #CEOromance #PlotTwist #ReelShort</t>
        </is>
      </c>
      <c r="M312" t="inlineStr">
        <is>
          <t>SD-000113</t>
        </is>
      </c>
      <c r="N312" t="inlineStr">
        <is>
          <t>7686341018286968078</t>
        </is>
      </c>
      <c r="O312" t="inlineStr">
        <is>
          <t>dramaclips0364</t>
        </is>
      </c>
      <c r="P312" t="inlineStr">
        <is>
          <t>https://www.tiktok.com/@dramaclips0364</t>
        </is>
      </c>
      <c r="Q312" t="inlineStr">
        <is>
          <t>SD-000113</t>
        </is>
      </c>
      <c r="R312" t="inlineStr">
        <is>
          <t xml:space="preserve">Nights With My CEO </t>
        </is>
      </c>
      <c r="S312" t="inlineStr">
        <is>
          <t>霸总,爱情,职场</t>
        </is>
      </c>
      <c r="T312" s="2" t="str">
        <f>=HYPERLINK("https://www.tiktok.com/@dramaclips0364/video/7686341018286968078", "https://www.tiktok.com/@dramaclips0364/video/7686341018286968078")</f>
        <v>https://www.tiktok.com/@dramaclips0364/video/7686341018286968078</v>
      </c>
      <c r="U312" t="inlineStr">
        <is>
          <t>已回填</t>
        </is>
      </c>
      <c r="V312" t="inlineStr">
        <is>
          <t>2824</t>
        </is>
      </c>
      <c r="W312" t="inlineStr">
        <is>
          <t>17</t>
        </is>
      </c>
      <c r="X312" t="inlineStr">
        <is>
          <t>7</t>
        </is>
      </c>
      <c r="Y312" t="inlineStr">
        <is>
          <t>0</t>
        </is>
      </c>
      <c r="Z312" t="inlineStr">
        <is>
          <t>0</t>
        </is>
      </c>
      <c r="AA312" t="inlineStr">
        <is>
          <t>2026-10-08</t>
        </is>
      </c>
      <c r="AB312"/>
      <c r="AC312" t="inlineStr">
        <is>
          <t>2026-09-20 按已登记Post ID及账号核实，补齐编号与采集关联；保留人工填写的发布日期。平台精确发布时间：2026-09-18T00:41:00.000Z</t>
        </is>
      </c>
      <c r="AD312"/>
      <c r="AE312"/>
      <c r="AF312"/>
      <c r="AG312" s="3"/>
      <c r="AH312"/>
      <c r="AI312"/>
      <c r="AJ312"/>
      <c r="AK312"/>
      <c r="AL312" s="3"/>
      <c r="AM312" t="inlineStr">
        <is>
          <t>2026-09-18 08:41</t>
        </is>
      </c>
      <c r="AN312" t="inlineStr">
        <is>
          <t>高璇</t>
        </is>
      </c>
      <c r="AO312" t="inlineStr">
        <is>
          <t>2026-09-18</t>
        </is>
      </c>
      <c r="AP312" t="inlineStr">
        <is>
          <t>2026-09-17|dramaclips0364|SD-000113</t>
        </is>
      </c>
      <c r="AQ312" t="inlineStr">
        <is>
          <t>0</t>
        </is>
      </c>
      <c r="AR312" t="inlineStr">
        <is>
          <t>dramaclips0364｜Nights With My CEO ｜4条｜已回填</t>
        </is>
      </c>
    </row>
    <row r="313" ht="25.5" customHeight="1">
      <c r="A313" t="inlineStr">
        <is>
          <t>SR-000316</t>
        </is>
      </c>
      <c r="B313" s="3">
        <v>46282</v>
      </c>
      <c r="C313"/>
      <c r="D313" t="inlineStr">
        <is>
          <t>7686341636141370637</t>
        </is>
      </c>
      <c r="E313"/>
      <c r="F313" t="inlineStr">
        <is>
          <t>manual_url</t>
        </is>
      </c>
      <c r="G313">
        <v>1</v>
      </c>
      <c r="H313" s="3">
        <v>46303.574837962966</v>
      </c>
      <c r="I313"/>
      <c r="J313" t="inlineStr">
        <is>
          <t>active</t>
        </is>
      </c>
      <c r="K313" t="inlineStr">
        <is>
          <t>dramaclips0364</t>
        </is>
      </c>
      <c r="L313" t="inlineStr">
        <is>
          <t>She admits she has never been kissed—and the man hiding his true identity offers to teach her. 💋🔥 🌟 Continue the story here 👉 Find the full series on “ReelShort” 🔍 Look up “4671226” ✨ #Drama #ShortDrama #OfficeRomance #SecretLove #ReelShort</t>
        </is>
      </c>
      <c r="M313" t="inlineStr">
        <is>
          <t>SD-000113</t>
        </is>
      </c>
      <c r="N313" t="inlineStr">
        <is>
          <t>7686341636141370637</t>
        </is>
      </c>
      <c r="O313" t="inlineStr">
        <is>
          <t>dramaclips0364</t>
        </is>
      </c>
      <c r="P313" t="inlineStr">
        <is>
          <t>https://www.tiktok.com/@dramaclips0364</t>
        </is>
      </c>
      <c r="Q313" t="inlineStr">
        <is>
          <t>SD-000113</t>
        </is>
      </c>
      <c r="R313" t="inlineStr">
        <is>
          <t xml:space="preserve">Nights With My CEO </t>
        </is>
      </c>
      <c r="S313" t="inlineStr">
        <is>
          <t>霸总,爱情,职场</t>
        </is>
      </c>
      <c r="T313" s="2" t="str">
        <f>=HYPERLINK("https://www.tiktok.com/@dramaclips0364/video/7686341636141370637", "https://www.tiktok.com/@dramaclips0364/video/7686341636141370637")</f>
        <v>https://www.tiktok.com/@dramaclips0364/video/7686341636141370637</v>
      </c>
      <c r="U313" t="inlineStr">
        <is>
          <t>已回填</t>
        </is>
      </c>
      <c r="V313" t="inlineStr">
        <is>
          <t>3874</t>
        </is>
      </c>
      <c r="W313" t="inlineStr">
        <is>
          <t>23</t>
        </is>
      </c>
      <c r="X313" t="inlineStr">
        <is>
          <t>9</t>
        </is>
      </c>
      <c r="Y313" t="inlineStr">
        <is>
          <t>2</t>
        </is>
      </c>
      <c r="Z313" t="inlineStr">
        <is>
          <t>1</t>
        </is>
      </c>
      <c r="AA313" t="inlineStr">
        <is>
          <t>2026-10-08</t>
        </is>
      </c>
      <c r="AB313"/>
      <c r="AC313" t="inlineStr">
        <is>
          <t>2026-09-20 按已登记Post ID及账号核实，补齐编号与采集关联；保留人工填写的发布日期。平台精确发布时间：2026-09-18T04:52:00.000Z</t>
        </is>
      </c>
      <c r="AD313"/>
      <c r="AE313"/>
      <c r="AF313"/>
      <c r="AG313" s="3"/>
      <c r="AH313"/>
      <c r="AI313"/>
      <c r="AJ313"/>
      <c r="AK313"/>
      <c r="AL313" s="3"/>
      <c r="AM313" t="inlineStr">
        <is>
          <t>2026-09-18 12:52</t>
        </is>
      </c>
      <c r="AN313" t="inlineStr">
        <is>
          <t>高璇</t>
        </is>
      </c>
      <c r="AO313" t="inlineStr">
        <is>
          <t>2026-09-18</t>
        </is>
      </c>
      <c r="AP313" t="inlineStr">
        <is>
          <t>2026-09-17|dramaclips0364|SD-000113</t>
        </is>
      </c>
      <c r="AQ313" t="inlineStr">
        <is>
          <t>0</t>
        </is>
      </c>
      <c r="AR313" t="inlineStr">
        <is>
          <t>dramaclips0364｜Nights With My CEO ｜4条｜已回填</t>
        </is>
      </c>
    </row>
    <row r="314" ht="25.5" customHeight="1">
      <c r="A314" t="inlineStr">
        <is>
          <t>SR-000317</t>
        </is>
      </c>
      <c r="B314" s="3">
        <v>46282</v>
      </c>
      <c r="C314"/>
      <c r="D314" t="inlineStr">
        <is>
          <t>7686377616303066381</t>
        </is>
      </c>
      <c r="E314"/>
      <c r="F314" t="inlineStr">
        <is>
          <t>manual_url</t>
        </is>
      </c>
      <c r="G314">
        <v>1</v>
      </c>
      <c r="H314" s="3">
        <v>46303.5750462963</v>
      </c>
      <c r="I314"/>
      <c r="J314" t="inlineStr">
        <is>
          <t>active</t>
        </is>
      </c>
      <c r="K314" t="inlineStr">
        <is>
          <t>dramavault163</t>
        </is>
      </c>
      <c r="L314" t="inlineStr">
        <is>
          <t>#IWasHisSecretNowImHisRegret  Her blind date feels more like a financial interview—until her secret lover walks into the same café. 👀🔥 ✨ Download the MoboReels app. 👉 Copy the code [261JXW] and search it. 👀 A huge number of short dramas are waiting for you to explore. 🌈 #ShortDrama #OfficeRomance #LoveTriangle #MoboReels</t>
        </is>
      </c>
      <c r="M314" t="inlineStr">
        <is>
          <t>SD-000110</t>
        </is>
      </c>
      <c r="N314" t="inlineStr">
        <is>
          <t>7686377616303066381</t>
        </is>
      </c>
      <c r="O314" t="inlineStr">
        <is>
          <t>dramavault163</t>
        </is>
      </c>
      <c r="P314" t="inlineStr">
        <is>
          <t>https://www.tiktok.com/@dramavault163</t>
        </is>
      </c>
      <c r="Q314" t="inlineStr">
        <is>
          <t>SD-000110</t>
        </is>
      </c>
      <c r="R314" t="inlineStr">
        <is>
          <t>I Was His Secret, Now I'm His Regret</t>
        </is>
      </c>
      <c r="S314" t="inlineStr">
        <is>
          <t>爱情</t>
        </is>
      </c>
      <c r="T314" s="2" t="str">
        <f>=HYPERLINK("https://www.tiktok.com/@dramavault163/video/7686377616303066381", "https://www.tiktok.com/@dramavault163/video/7686377616303066381")</f>
        <v>https://www.tiktok.com/@dramavault163/video/7686377616303066381</v>
      </c>
      <c r="U314" t="inlineStr">
        <is>
          <t>已回填</t>
        </is>
      </c>
      <c r="V314" t="inlineStr">
        <is>
          <t>3526</t>
        </is>
      </c>
      <c r="W314" t="inlineStr">
        <is>
          <t>21</t>
        </is>
      </c>
      <c r="X314" t="inlineStr">
        <is>
          <t>4</t>
        </is>
      </c>
      <c r="Y314" t="inlineStr">
        <is>
          <t>0</t>
        </is>
      </c>
      <c r="Z314" t="inlineStr">
        <is>
          <t>1</t>
        </is>
      </c>
      <c r="AA314" t="inlineStr">
        <is>
          <t>2026-10-08</t>
        </is>
      </c>
      <c r="AB314"/>
      <c r="AC314"/>
      <c r="AD314"/>
      <c r="AE314"/>
      <c r="AF314"/>
      <c r="AG314" s="3"/>
      <c r="AH314"/>
      <c r="AI314"/>
      <c r="AJ314"/>
      <c r="AK314"/>
      <c r="AL314" s="3"/>
      <c r="AM314" t="inlineStr">
        <is>
          <t>2026-09-17 13:56</t>
        </is>
      </c>
      <c r="AN314" t="inlineStr">
        <is>
          <t>高璇</t>
        </is>
      </c>
      <c r="AO314" t="inlineStr">
        <is>
          <t>2026-09-17</t>
        </is>
      </c>
      <c r="AP314" t="inlineStr">
        <is>
          <t>2026-09-17|dramavault163|SD-000110</t>
        </is>
      </c>
      <c r="AQ314" t="inlineStr">
        <is>
          <t>1</t>
        </is>
      </c>
      <c r="AR314" t="inlineStr">
        <is>
          <t>dramavault163｜I Was His Secret, Now I'm His Regret｜5条｜已回填</t>
        </is>
      </c>
    </row>
    <row r="315" ht="25.5" customHeight="1">
      <c r="A315" t="inlineStr">
        <is>
          <t>SR-000318</t>
        </is>
      </c>
      <c r="B315" s="3">
        <v>46282</v>
      </c>
      <c r="C315"/>
      <c r="D315" t="inlineStr">
        <is>
          <t>7686377702999215374</t>
        </is>
      </c>
      <c r="E315"/>
      <c r="F315" t="inlineStr">
        <is>
          <t>manual_url</t>
        </is>
      </c>
      <c r="G315">
        <v>1</v>
      </c>
      <c r="H315" s="3">
        <v>46303.57524305556</v>
      </c>
      <c r="I315"/>
      <c r="J315" t="inlineStr">
        <is>
          <t>active</t>
        </is>
      </c>
      <c r="K315" t="inlineStr">
        <is>
          <t>dramavault163</t>
        </is>
      </c>
      <c r="L315" t="inlineStr">
        <is>
          <t>#IWasHisSecretNowImHisRegret  One forgotten pill turns a secret affair into a pregnancy neither of them expected. 😳💔 ✨ Download the MoboReels app. 👉 Copy the code [261JXW] and search it. 👀 A huge number of short dramas are waiting for you to explore. 🌈 #ShortDrama #SecretRomance #PregnancyDrama #MoboReels</t>
        </is>
      </c>
      <c r="M315" t="inlineStr">
        <is>
          <t>SD-000110</t>
        </is>
      </c>
      <c r="N315" t="inlineStr">
        <is>
          <t>7686377702999215374</t>
        </is>
      </c>
      <c r="O315" t="inlineStr">
        <is>
          <t>dramavault163</t>
        </is>
      </c>
      <c r="P315" t="inlineStr">
        <is>
          <t>https://www.tiktok.com/@dramavault163</t>
        </is>
      </c>
      <c r="Q315" t="inlineStr">
        <is>
          <t>SD-000110</t>
        </is>
      </c>
      <c r="R315" t="inlineStr">
        <is>
          <t>I Was His Secret, Now I'm His Regret</t>
        </is>
      </c>
      <c r="S315" t="inlineStr">
        <is>
          <t>爱情</t>
        </is>
      </c>
      <c r="T315" s="2" t="str">
        <f>=HYPERLINK("https://www.tiktok.com/@dramavault163/video/7686377702999215374", "https://www.tiktok.com/@dramavault163/video/7686377702999215374")</f>
        <v>https://www.tiktok.com/@dramavault163/video/7686377702999215374</v>
      </c>
      <c r="U315" t="inlineStr">
        <is>
          <t>已回填</t>
        </is>
      </c>
      <c r="V315" t="inlineStr">
        <is>
          <t>1325</t>
        </is>
      </c>
      <c r="W315" t="inlineStr">
        <is>
          <t>19</t>
        </is>
      </c>
      <c r="X315" t="inlineStr">
        <is>
          <t>2</t>
        </is>
      </c>
      <c r="Y315" t="inlineStr">
        <is>
          <t>0</t>
        </is>
      </c>
      <c r="Z315" t="inlineStr">
        <is>
          <t>0</t>
        </is>
      </c>
      <c r="AA315" t="inlineStr">
        <is>
          <t>2026-10-08</t>
        </is>
      </c>
      <c r="AB315"/>
      <c r="AC315"/>
      <c r="AD315"/>
      <c r="AE315"/>
      <c r="AF315"/>
      <c r="AG315" s="3"/>
      <c r="AH315"/>
      <c r="AI315"/>
      <c r="AJ315"/>
      <c r="AK315"/>
      <c r="AL315" s="3"/>
      <c r="AM315" t="inlineStr">
        <is>
          <t>2026-09-17 13:57</t>
        </is>
      </c>
      <c r="AN315" t="inlineStr">
        <is>
          <t>高璇</t>
        </is>
      </c>
      <c r="AO315" t="inlineStr">
        <is>
          <t>2026-09-17</t>
        </is>
      </c>
      <c r="AP315" t="inlineStr">
        <is>
          <t>2026-09-17|dramavault163|SD-000110</t>
        </is>
      </c>
      <c r="AQ315" t="inlineStr">
        <is>
          <t>0</t>
        </is>
      </c>
      <c r="AR315" t="inlineStr">
        <is>
          <t>dramavault163｜I Was His Secret, Now I'm His Regret｜5条｜已回填</t>
        </is>
      </c>
    </row>
    <row r="316" ht="25.5" customHeight="1">
      <c r="A316" t="inlineStr">
        <is>
          <t>SR-000319</t>
        </is>
      </c>
      <c r="B316" s="3">
        <v>46282</v>
      </c>
      <c r="C316"/>
      <c r="D316" t="inlineStr">
        <is>
          <t>7686377701342530829</t>
        </is>
      </c>
      <c r="E316"/>
      <c r="F316" t="inlineStr">
        <is>
          <t>manual_url</t>
        </is>
      </c>
      <c r="G316">
        <v>1</v>
      </c>
      <c r="H316" s="3">
        <v>46303.57543981481</v>
      </c>
      <c r="I316"/>
      <c r="J316" t="inlineStr">
        <is>
          <t>active</t>
        </is>
      </c>
      <c r="K316" t="inlineStr">
        <is>
          <t>dramavault163</t>
        </is>
      </c>
      <c r="L316" t="inlineStr">
        <is>
          <t>#IWasHisSecretNowImHisRegret  He asks if she is pregnant. She hides the truth—and hands him her resignation instead. 💔🤫 ✨ Download the MoboReels app. 👉 Copy the code [261JXW] and search it. 👀 A huge number of short dramas are waiting for you to explore. 🌈 #ShortDrama #HiddenPregnancy #CEOShortDrama #MoboReels</t>
        </is>
      </c>
      <c r="M316" t="inlineStr">
        <is>
          <t>SD-000110</t>
        </is>
      </c>
      <c r="N316" t="inlineStr">
        <is>
          <t>7686377701342530829</t>
        </is>
      </c>
      <c r="O316" t="inlineStr">
        <is>
          <t>dramavault163</t>
        </is>
      </c>
      <c r="P316" t="inlineStr">
        <is>
          <t>https://www.tiktok.com/@dramavault163</t>
        </is>
      </c>
      <c r="Q316" t="inlineStr">
        <is>
          <t>SD-000110</t>
        </is>
      </c>
      <c r="R316" t="inlineStr">
        <is>
          <t>I Was His Secret, Now I'm His Regret</t>
        </is>
      </c>
      <c r="S316" t="inlineStr">
        <is>
          <t>爱情</t>
        </is>
      </c>
      <c r="T316" s="2" t="str">
        <f>=HYPERLINK("https://www.tiktok.com/@dramavault163/video/7686377701342530829", "https://www.tiktok.com/@dramavault163/video/7686377701342530829")</f>
        <v>https://www.tiktok.com/@dramavault163/video/7686377701342530829</v>
      </c>
      <c r="U316" t="inlineStr">
        <is>
          <t>已回填</t>
        </is>
      </c>
      <c r="V316" t="inlineStr">
        <is>
          <t>10300</t>
        </is>
      </c>
      <c r="W316" t="inlineStr">
        <is>
          <t>152</t>
        </is>
      </c>
      <c r="X316" t="inlineStr">
        <is>
          <t>52</t>
        </is>
      </c>
      <c r="Y316" t="inlineStr">
        <is>
          <t>59</t>
        </is>
      </c>
      <c r="Z316" t="inlineStr">
        <is>
          <t>1</t>
        </is>
      </c>
      <c r="AA316" t="inlineStr">
        <is>
          <t>2026-10-08</t>
        </is>
      </c>
      <c r="AB316"/>
      <c r="AC316"/>
      <c r="AD316"/>
      <c r="AE316"/>
      <c r="AF316"/>
      <c r="AG316" s="3"/>
      <c r="AH316"/>
      <c r="AI316"/>
      <c r="AJ316"/>
      <c r="AK316"/>
      <c r="AL316" s="3"/>
      <c r="AM316" t="inlineStr">
        <is>
          <t>2026-09-17 13:56</t>
        </is>
      </c>
      <c r="AN316" t="inlineStr">
        <is>
          <t>高璇</t>
        </is>
      </c>
      <c r="AO316" t="inlineStr">
        <is>
          <t>2026-09-17</t>
        </is>
      </c>
      <c r="AP316" t="inlineStr">
        <is>
          <t>2026-09-17|dramavault163|SD-000110</t>
        </is>
      </c>
      <c r="AQ316" t="inlineStr">
        <is>
          <t>0</t>
        </is>
      </c>
      <c r="AR316" t="inlineStr">
        <is>
          <t>dramavault163｜I Was His Secret, Now I'm His Regret｜5条｜已回填</t>
        </is>
      </c>
    </row>
    <row r="317" ht="25.5" customHeight="1">
      <c r="A317" t="inlineStr">
        <is>
          <t>SR-000320</t>
        </is>
      </c>
      <c r="B317" s="3">
        <v>46282</v>
      </c>
      <c r="C317"/>
      <c r="D317" t="inlineStr">
        <is>
          <t>7686377827901426958</t>
        </is>
      </c>
      <c r="E317"/>
      <c r="F317" t="inlineStr">
        <is>
          <t>manual_url</t>
        </is>
      </c>
      <c r="G317">
        <v>1</v>
      </c>
      <c r="H317" s="3">
        <v>46303.57565972222</v>
      </c>
      <c r="I317"/>
      <c r="J317" t="inlineStr">
        <is>
          <t>active</t>
        </is>
      </c>
      <c r="K317" t="inlineStr">
        <is>
          <t>dramavault163</t>
        </is>
      </c>
      <c r="L317" t="inlineStr">
        <is>
          <t>#IWasHisSecretNowImHisRegret  Her mother forces a pregnancy test, then reveals the cruel truth about how she has been using her. 😨💥 ✨ Download the MoboReels app. 👉 Copy the code [261JXW] and search it. 👀 A huge number of short dramas are waiting for you to explore. 🌈 #ShortDrama #FamilyBetrayal #DramaSeries #MoboReels</t>
        </is>
      </c>
      <c r="M317" t="inlineStr">
        <is>
          <t>SD-000110</t>
        </is>
      </c>
      <c r="N317" t="inlineStr">
        <is>
          <t>7686377827901426958</t>
        </is>
      </c>
      <c r="O317" t="inlineStr">
        <is>
          <t>dramavault163</t>
        </is>
      </c>
      <c r="P317" t="inlineStr">
        <is>
          <t>https://www.tiktok.com/@dramavault163</t>
        </is>
      </c>
      <c r="Q317" t="inlineStr">
        <is>
          <t>SD-000110</t>
        </is>
      </c>
      <c r="R317" t="inlineStr">
        <is>
          <t>I Was His Secret, Now I'm His Regret</t>
        </is>
      </c>
      <c r="S317" t="inlineStr">
        <is>
          <t>爱情</t>
        </is>
      </c>
      <c r="T317" s="2" t="str">
        <f>=HYPERLINK("http://tiktok.com/@dramavault163/video/7686377827901426958", "http://tiktok.com/@dramavault163/video/7686377827901426958")</f>
        <v>http://tiktok.com/@dramavault163/video/7686377827901426958</v>
      </c>
      <c r="U317" t="inlineStr">
        <is>
          <t>已回填</t>
        </is>
      </c>
      <c r="V317" t="inlineStr">
        <is>
          <t>3615</t>
        </is>
      </c>
      <c r="W317" t="inlineStr">
        <is>
          <t>32</t>
        </is>
      </c>
      <c r="X317" t="inlineStr">
        <is>
          <t>7</t>
        </is>
      </c>
      <c r="Y317" t="inlineStr">
        <is>
          <t>11</t>
        </is>
      </c>
      <c r="Z317" t="inlineStr">
        <is>
          <t>0</t>
        </is>
      </c>
      <c r="AA317" t="inlineStr">
        <is>
          <t>2026-10-08</t>
        </is>
      </c>
      <c r="AB317"/>
      <c r="AC317"/>
      <c r="AD317"/>
      <c r="AE317"/>
      <c r="AF317"/>
      <c r="AG317" s="3"/>
      <c r="AH317"/>
      <c r="AI317"/>
      <c r="AJ317"/>
      <c r="AK317"/>
      <c r="AL317" s="3"/>
      <c r="AM317" t="inlineStr">
        <is>
          <t>2026-09-17 13:57</t>
        </is>
      </c>
      <c r="AN317" t="inlineStr">
        <is>
          <t>高璇</t>
        </is>
      </c>
      <c r="AO317" t="inlineStr">
        <is>
          <t>2026-09-17</t>
        </is>
      </c>
      <c r="AP317" t="inlineStr">
        <is>
          <t>2026-09-17|dramavault163|SD-000110</t>
        </is>
      </c>
      <c r="AQ317" t="inlineStr">
        <is>
          <t>0</t>
        </is>
      </c>
      <c r="AR317" t="inlineStr">
        <is>
          <t>dramavault163｜I Was His Secret, Now I'm His Regret｜5条｜已回填</t>
        </is>
      </c>
    </row>
    <row r="318" ht="25.5" customHeight="1">
      <c r="A318" t="inlineStr">
        <is>
          <t>SR-000321</t>
        </is>
      </c>
      <c r="B318" s="3">
        <v>46282</v>
      </c>
      <c r="C318"/>
      <c r="D318" t="inlineStr">
        <is>
          <t>7686378178381761805</t>
        </is>
      </c>
      <c r="E318"/>
      <c r="F318" t="inlineStr">
        <is>
          <t>manual_url</t>
        </is>
      </c>
      <c r="G318">
        <v>1</v>
      </c>
      <c r="H318" s="3">
        <v>46303.57587962963</v>
      </c>
      <c r="I318"/>
      <c r="J318" t="inlineStr">
        <is>
          <t>active</t>
        </is>
      </c>
      <c r="K318" t="inlineStr">
        <is>
          <t>dramavault163</t>
        </is>
      </c>
      <c r="L318" t="inlineStr">
        <is>
          <t>#IWasHisSecretNowImHisRegret  The ring was meant for another woman—and one contract mistake could cost her twenty million. 💍⚠️ ✨ Download the MoboReels app. 👉 Copy the code [261JXW] and search it. 👀 A huge number of short dramas are waiting for you to explore. 🌈 #ShortDrama #BillionaireRomance #WorkplaceDrama #MoboReels</t>
        </is>
      </c>
      <c r="M318" t="inlineStr">
        <is>
          <t>SD-000110</t>
        </is>
      </c>
      <c r="N318" t="inlineStr">
        <is>
          <t>7686378178381761805</t>
        </is>
      </c>
      <c r="O318" t="inlineStr">
        <is>
          <t>dramavault163</t>
        </is>
      </c>
      <c r="P318" t="inlineStr">
        <is>
          <t>https://www.tiktok.com/@dramavault163</t>
        </is>
      </c>
      <c r="Q318" t="inlineStr">
        <is>
          <t>SD-000110</t>
        </is>
      </c>
      <c r="R318" t="inlineStr">
        <is>
          <t>I Was His Secret, Now I'm His Regret</t>
        </is>
      </c>
      <c r="S318" t="inlineStr">
        <is>
          <t>爱情</t>
        </is>
      </c>
      <c r="T318" s="2" t="str">
        <f>=HYPERLINK("https://www.tiktok.com/@dramavault163/video/7686378178381761805", "https://www.tiktok.com/@dramavault163/video/7686378178381761805")</f>
        <v>https://www.tiktok.com/@dramavault163/video/7686378178381761805</v>
      </c>
      <c r="U318" t="inlineStr">
        <is>
          <t>已回填</t>
        </is>
      </c>
      <c r="V318" t="inlineStr">
        <is>
          <t>4165</t>
        </is>
      </c>
      <c r="W318" t="inlineStr">
        <is>
          <t>33</t>
        </is>
      </c>
      <c r="X318" t="inlineStr">
        <is>
          <t>3</t>
        </is>
      </c>
      <c r="Y318" t="inlineStr">
        <is>
          <t>1</t>
        </is>
      </c>
      <c r="Z318" t="inlineStr">
        <is>
          <t>0</t>
        </is>
      </c>
      <c r="AA318" t="inlineStr">
        <is>
          <t>2026-10-08</t>
        </is>
      </c>
      <c r="AB318"/>
      <c r="AC318"/>
      <c r="AD318"/>
      <c r="AE318"/>
      <c r="AF318"/>
      <c r="AG318" s="3"/>
      <c r="AH318"/>
      <c r="AI318"/>
      <c r="AJ318"/>
      <c r="AK318"/>
      <c r="AL318" s="3"/>
      <c r="AM318" t="inlineStr">
        <is>
          <t>2026-09-17 17:16</t>
        </is>
      </c>
      <c r="AN318" t="inlineStr">
        <is>
          <t>高璇</t>
        </is>
      </c>
      <c r="AO318" t="inlineStr">
        <is>
          <t>2026-09-17</t>
        </is>
      </c>
      <c r="AP318" t="inlineStr">
        <is>
          <t>2026-09-17|dramavault163|SD-000110</t>
        </is>
      </c>
      <c r="AQ318" t="inlineStr">
        <is>
          <t>0</t>
        </is>
      </c>
      <c r="AR318" t="inlineStr">
        <is>
          <t>dramavault163｜I Was His Secret, Now I'm His Regret｜5条｜已回填</t>
        </is>
      </c>
    </row>
    <row r="319" ht="25.5" customHeight="1">
      <c r="A319" t="inlineStr">
        <is>
          <t>SR-000322</t>
        </is>
      </c>
      <c r="B319" s="3">
        <v>46282</v>
      </c>
      <c r="C319"/>
      <c r="D319" t="inlineStr">
        <is>
          <t>7686432773002906893</t>
        </is>
      </c>
      <c r="E319"/>
      <c r="F319" t="inlineStr">
        <is>
          <t>manual_url</t>
        </is>
      </c>
      <c r="G319">
        <v>1</v>
      </c>
      <c r="H319" s="3">
        <v>46288.101273148146</v>
      </c>
      <c r="I319"/>
      <c r="J319" t="inlineStr">
        <is>
          <t>active</t>
        </is>
      </c>
      <c r="K319" t="inlineStr">
        <is>
          <t>plottwistclips11</t>
        </is>
      </c>
      <c r="L319" t="inlineStr">
        <is>
          <t>His father gives him one final choice: protect a dangerous billionaire—or return to the war that nearly destroyed him. 💥🖤 🌟 Continue the story here 👉 Find the full series on “ReelShort” 🔍 Look up “4492287” ✨ #ShortDrama #BLDrama #ForbiddenRomance #MilitaryDrama #ReelShort</t>
        </is>
      </c>
      <c r="M319" t="inlineStr">
        <is>
          <t>SD-000060</t>
        </is>
      </c>
      <c r="N319" t="inlineStr">
        <is>
          <t>7686432773002906893</t>
        </is>
      </c>
      <c r="O319" t="inlineStr">
        <is>
          <t>plottwistclips11</t>
        </is>
      </c>
      <c r="P319" t="inlineStr">
        <is>
          <t>https://www.tiktok.com/@plottwistclips11</t>
        </is>
      </c>
      <c r="Q319" t="inlineStr">
        <is>
          <t>SD-000060</t>
        </is>
      </c>
      <c r="R319" t="inlineStr">
        <is>
          <t>Salt Kiss</t>
        </is>
      </c>
      <c r="S319" t="inlineStr">
        <is>
          <t>lgbtq,爱情,霸总</t>
        </is>
      </c>
      <c r="T319" s="2" t="str">
        <f>=HYPERLINK("https://www.tiktok.com/@shirley5276973/video/7686432773002906893", "https://www.tiktok.com/@shirley5276973/video/7686432773002906893")</f>
        <v>https://www.tiktok.com/@shirley5276973/video/7686432773002906893</v>
      </c>
      <c r="U319" t="inlineStr">
        <is>
          <t>已回填</t>
        </is>
      </c>
      <c r="V319" t="inlineStr">
        <is>
          <t>86</t>
        </is>
      </c>
      <c r="W319" t="inlineStr">
        <is>
          <t>1</t>
        </is>
      </c>
      <c r="X319" t="inlineStr">
        <is>
          <t>1</t>
        </is>
      </c>
      <c r="Y319" t="inlineStr">
        <is>
          <t>0</t>
        </is>
      </c>
      <c r="Z319" t="inlineStr">
        <is>
          <t>0</t>
        </is>
      </c>
      <c r="AA319" t="inlineStr">
        <is>
          <t>2026-09-23</t>
        </is>
      </c>
      <c r="AB319"/>
      <c r="AC319"/>
      <c r="AD319"/>
      <c r="AE319"/>
      <c r="AF319"/>
      <c r="AG319" s="3"/>
      <c r="AH319"/>
      <c r="AI319"/>
      <c r="AJ319"/>
      <c r="AK319"/>
      <c r="AL319" s="3"/>
      <c r="AM319" t="inlineStr">
        <is>
          <t>2026-09-17 23:39</t>
        </is>
      </c>
      <c r="AN319" t="inlineStr">
        <is>
          <t>高璇</t>
        </is>
      </c>
      <c r="AO319" t="inlineStr">
        <is>
          <t>2026-09-17</t>
        </is>
      </c>
      <c r="AP319" t="inlineStr">
        <is>
          <t>2026-09-17|plottwistclips11|SD-000060</t>
        </is>
      </c>
      <c r="AQ319" t="inlineStr">
        <is>
          <t>1</t>
        </is>
      </c>
      <c r="AR319" t="inlineStr">
        <is>
          <t>plottwistclips11｜Salt Kiss｜3条｜已回填</t>
        </is>
      </c>
    </row>
    <row r="320" ht="25.5" customHeight="1">
      <c r="A320" t="inlineStr">
        <is>
          <t>SR-000323</t>
        </is>
      </c>
      <c r="B320" s="3">
        <v>46282</v>
      </c>
      <c r="C320"/>
      <c r="D320" t="inlineStr">
        <is>
          <t>7686433446666702093</t>
        </is>
      </c>
      <c r="E320"/>
      <c r="F320" t="inlineStr">
        <is>
          <t>manual_url</t>
        </is>
      </c>
      <c r="G320">
        <v>1</v>
      </c>
      <c r="H320" s="3">
        <v>46288.10142361111</v>
      </c>
      <c r="I320"/>
      <c r="J320" t="inlineStr">
        <is>
          <t>active</t>
        </is>
      </c>
      <c r="K320" t="inlineStr">
        <is>
          <t>plottwistclips11</t>
        </is>
      </c>
      <c r="L320" t="inlineStr">
        <is>
          <t>He came for a bodyguard interview. One command turns it into the most dangerous meeting of his life. 😳🔥 🌟 Continue the story here 👉 Find the full series on “ReelShort” 🔍 Look up “4492287” ✨ #ShortDrama #BLSeries #BodyguardRomance #EnemiesToLovers #ReelShort</t>
        </is>
      </c>
      <c r="M320" t="inlineStr">
        <is>
          <t>SD-000060</t>
        </is>
      </c>
      <c r="N320" t="inlineStr">
        <is>
          <t>7686433446666702093</t>
        </is>
      </c>
      <c r="O320" t="inlineStr">
        <is>
          <t>plottwistclips11</t>
        </is>
      </c>
      <c r="P320" t="inlineStr">
        <is>
          <t>https://www.tiktok.com/@plottwistclips11</t>
        </is>
      </c>
      <c r="Q320" t="inlineStr">
        <is>
          <t>SD-000060</t>
        </is>
      </c>
      <c r="R320" t="inlineStr">
        <is>
          <t>Salt Kiss</t>
        </is>
      </c>
      <c r="S320" t="inlineStr">
        <is>
          <t>lgbtq,爱情,霸总</t>
        </is>
      </c>
      <c r="T320" s="2" t="str">
        <f>=HYPERLINK("https://www.tiktok.com/@shirley5276973/video/7686433446666702093", "https://www.tiktok.com/@shirley5276973/video/7686433446666702093")</f>
        <v>https://www.tiktok.com/@shirley5276973/video/7686433446666702093</v>
      </c>
      <c r="U320" t="inlineStr">
        <is>
          <t>已回填</t>
        </is>
      </c>
      <c r="V320" t="inlineStr">
        <is>
          <t>62</t>
        </is>
      </c>
      <c r="W320" t="inlineStr">
        <is>
          <t>0</t>
        </is>
      </c>
      <c r="X320" t="inlineStr">
        <is>
          <t>0</t>
        </is>
      </c>
      <c r="Y320" t="inlineStr">
        <is>
          <t>0</t>
        </is>
      </c>
      <c r="Z320" t="inlineStr">
        <is>
          <t>0</t>
        </is>
      </c>
      <c r="AA320" t="inlineStr">
        <is>
          <t>2026-09-23</t>
        </is>
      </c>
      <c r="AB320"/>
      <c r="AC320"/>
      <c r="AD320"/>
      <c r="AE320"/>
      <c r="AF320"/>
      <c r="AG320" s="3"/>
      <c r="AH320"/>
      <c r="AI320"/>
      <c r="AJ320"/>
      <c r="AK320"/>
      <c r="AL320" s="3"/>
      <c r="AM320" t="inlineStr">
        <is>
          <t>2026-09-18 03:11</t>
        </is>
      </c>
      <c r="AN320" t="inlineStr">
        <is>
          <t>高璇</t>
        </is>
      </c>
      <c r="AO320" t="inlineStr">
        <is>
          <t>2026-09-18</t>
        </is>
      </c>
      <c r="AP320" t="inlineStr">
        <is>
          <t>2026-09-17|plottwistclips11|SD-000060</t>
        </is>
      </c>
      <c r="AQ320" t="inlineStr">
        <is>
          <t>0</t>
        </is>
      </c>
      <c r="AR320" t="inlineStr">
        <is>
          <t>plottwistclips11｜Salt Kiss｜3条｜已回填</t>
        </is>
      </c>
    </row>
    <row r="321" ht="25.5" customHeight="1">
      <c r="A321" t="inlineStr">
        <is>
          <t>SR-000324</t>
        </is>
      </c>
      <c r="B321" s="3">
        <v>46282</v>
      </c>
      <c r="C321"/>
      <c r="D321" t="inlineStr">
        <is>
          <t>7686433616523463949</t>
        </is>
      </c>
      <c r="E321"/>
      <c r="F321" t="inlineStr">
        <is>
          <t>manual_url</t>
        </is>
      </c>
      <c r="G321">
        <v>1</v>
      </c>
      <c r="H321" s="3">
        <v>46288.10159722222</v>
      </c>
      <c r="I321"/>
      <c r="J321" t="inlineStr">
        <is>
          <t>active</t>
        </is>
      </c>
      <c r="K321" t="inlineStr">
        <is>
          <t>plottwistclips11</t>
        </is>
      </c>
      <c r="L321" t="inlineStr">
        <is>
          <t>A humiliating misunderstanding puts a furious soldier face-to-face with the man he is supposed to protect. ⚡👀 🌟 Continue the story here 👉 Find the full series on “ReelShort” 🔍 Look up “4492287” ✨ #ShortDrama #BoysLove #DangerousRomance #DramaSeries #ReelShort</t>
        </is>
      </c>
      <c r="M321" t="inlineStr">
        <is>
          <t>SD-000060</t>
        </is>
      </c>
      <c r="N321" t="inlineStr">
        <is>
          <t>7686433616523463949</t>
        </is>
      </c>
      <c r="O321" t="inlineStr">
        <is>
          <t>plottwistclips11</t>
        </is>
      </c>
      <c r="P321" t="inlineStr">
        <is>
          <t>https://www.tiktok.com/@plottwistclips11</t>
        </is>
      </c>
      <c r="Q321" t="inlineStr">
        <is>
          <t>SD-000060</t>
        </is>
      </c>
      <c r="R321" t="inlineStr">
        <is>
          <t>Salt Kiss</t>
        </is>
      </c>
      <c r="S321" t="inlineStr">
        <is>
          <t>lgbtq,爱情,霸总</t>
        </is>
      </c>
      <c r="T321" s="2" t="str">
        <f>=HYPERLINK("https://www.tiktok.com/@shirley5276973/video/7686433616523463949", "https://www.tiktok.com/@shirley5276973/video/7686433616523463949")</f>
        <v>https://www.tiktok.com/@shirley5276973/video/7686433616523463949</v>
      </c>
      <c r="U321" t="inlineStr">
        <is>
          <t>已回填</t>
        </is>
      </c>
      <c r="V321" t="inlineStr">
        <is>
          <t>28</t>
        </is>
      </c>
      <c r="W321" t="inlineStr">
        <is>
          <t>2</t>
        </is>
      </c>
      <c r="X321" t="inlineStr">
        <is>
          <t>0</t>
        </is>
      </c>
      <c r="Y321" t="inlineStr">
        <is>
          <t>0</t>
        </is>
      </c>
      <c r="Z321" t="inlineStr">
        <is>
          <t>0</t>
        </is>
      </c>
      <c r="AA321" t="inlineStr">
        <is>
          <t>2026-09-23</t>
        </is>
      </c>
      <c r="AB321"/>
      <c r="AC321"/>
      <c r="AD321"/>
      <c r="AE321"/>
      <c r="AF321"/>
      <c r="AG321" s="3"/>
      <c r="AH321"/>
      <c r="AI321"/>
      <c r="AJ321"/>
      <c r="AK321"/>
      <c r="AL321" s="3"/>
      <c r="AM321" t="inlineStr">
        <is>
          <t>2026-09-18 09:47</t>
        </is>
      </c>
      <c r="AN321" t="inlineStr">
        <is>
          <t>高璇</t>
        </is>
      </c>
      <c r="AO321" t="inlineStr">
        <is>
          <t>2026-09-18</t>
        </is>
      </c>
      <c r="AP321" t="inlineStr">
        <is>
          <t>2026-09-17|plottwistclips11|SD-000060</t>
        </is>
      </c>
      <c r="AQ321" t="inlineStr">
        <is>
          <t>0</t>
        </is>
      </c>
      <c r="AR321" t="inlineStr">
        <is>
          <t>plottwistclips11｜Salt Kiss｜3条｜已回填</t>
        </is>
      </c>
    </row>
    <row r="322" ht="25.5" customHeight="1">
      <c r="A322" t="inlineStr">
        <is>
          <t>SR-000325</t>
        </is>
      </c>
      <c r="B322" s="3">
        <v>46282</v>
      </c>
      <c r="C322"/>
      <c r="D322" t="inlineStr">
        <is>
          <t>7686050791806749982</t>
        </is>
      </c>
      <c r="E322"/>
      <c r="F322" t="inlineStr">
        <is>
          <t>manual_url</t>
        </is>
      </c>
      <c r="G322">
        <v>1</v>
      </c>
      <c r="H322" s="3">
        <v>46303.57609953704</v>
      </c>
      <c r="I322"/>
      <c r="J322" t="inlineStr">
        <is>
          <t>active</t>
        </is>
      </c>
      <c r="K322" t="inlineStr">
        <is>
          <t>hnlinhthng9678</t>
        </is>
      </c>
      <c r="L322" t="inlineStr">
        <is>
          <t>The greatest healers have failed. Her forbidden twin spell could save the sorceress—or detonate the entire room. 😱✨ 🌟 Continue the story here 👉 Find the full series on “DramaBox” 🔍 Search code “vah86” ✨ #ShortDrama #FantasyDrama #MagicBattle #PlotTwist #DramaBox</t>
        </is>
      </c>
      <c r="M322" t="inlineStr">
        <is>
          <t>SD-000115</t>
        </is>
      </c>
      <c r="N322" t="inlineStr">
        <is>
          <t>7686050791806749982</t>
        </is>
      </c>
      <c r="O322" t="inlineStr">
        <is>
          <t>NeonHlin</t>
        </is>
      </c>
      <c r="P322" t="inlineStr">
        <is>
          <t>https://www.tiktok.com/@hnlinhthng9678</t>
        </is>
      </c>
      <c r="Q322" t="inlineStr">
        <is>
          <t>SD-000115</t>
        </is>
      </c>
      <c r="R322" t="inlineStr">
        <is>
          <t>Definitely Not the Mage Supreme</t>
        </is>
      </c>
      <c r="S322" t="inlineStr">
        <is>
          <t>爱情,女王,禁忌</t>
        </is>
      </c>
      <c r="T322" s="2" t="str">
        <f>=HYPERLINK("https://www.tiktok.com/@hnlinhthng9678/video/7686050791806749982", "https://www.tiktok.com/@hnlinhthng9678/video/7686050791806749982")</f>
        <v>https://www.tiktok.com/@hnlinhthng9678/video/7686050791806749982</v>
      </c>
      <c r="U322" t="inlineStr">
        <is>
          <t>已回填</t>
        </is>
      </c>
      <c r="V322" t="inlineStr">
        <is>
          <t>121</t>
        </is>
      </c>
      <c r="W322" t="inlineStr">
        <is>
          <t>5</t>
        </is>
      </c>
      <c r="X322" t="inlineStr">
        <is>
          <t>1</t>
        </is>
      </c>
      <c r="Y322" t="inlineStr">
        <is>
          <t>0</t>
        </is>
      </c>
      <c r="Z322" t="inlineStr">
        <is>
          <t>0</t>
        </is>
      </c>
      <c r="AA322" t="inlineStr">
        <is>
          <t>2026-10-08</t>
        </is>
      </c>
      <c r="AB322"/>
      <c r="AC322"/>
      <c r="AD322"/>
      <c r="AE322"/>
      <c r="AF322"/>
      <c r="AG322" s="3"/>
      <c r="AH322"/>
      <c r="AI322"/>
      <c r="AJ322"/>
      <c r="AK322"/>
      <c r="AL322" s="3"/>
      <c r="AM322" t="inlineStr">
        <is>
          <t>2026-09-17 23:24</t>
        </is>
      </c>
      <c r="AN322" t="inlineStr">
        <is>
          <t>高璇</t>
        </is>
      </c>
      <c r="AO322" t="inlineStr">
        <is>
          <t>2026-09-17</t>
        </is>
      </c>
      <c r="AP322" t="inlineStr">
        <is>
          <t>2026-09-17|hnlinhthng9678|SD-000115</t>
        </is>
      </c>
      <c r="AQ322" t="inlineStr">
        <is>
          <t>1</t>
        </is>
      </c>
      <c r="AR322" t="inlineStr">
        <is>
          <t>hnlinhthng9678｜Definitely Not the Mage Supreme｜3条｜已回填</t>
        </is>
      </c>
    </row>
    <row r="323" ht="25.5" customHeight="1">
      <c r="A323" t="inlineStr">
        <is>
          <t>SR-000326</t>
        </is>
      </c>
      <c r="B323" s="3">
        <v>46282</v>
      </c>
      <c r="C323"/>
      <c r="D323" t="inlineStr">
        <is>
          <t>7686018397502541086</t>
        </is>
      </c>
      <c r="E323"/>
      <c r="F323" t="inlineStr">
        <is>
          <t>manual_url</t>
        </is>
      </c>
      <c r="G323">
        <v>1</v>
      </c>
      <c r="H323" s="3">
        <v>46303.5762962963</v>
      </c>
      <c r="I323"/>
      <c r="J323" t="inlineStr">
        <is>
          <t>active</t>
        </is>
      </c>
      <c r="K323" t="inlineStr">
        <is>
          <t>hnlinhthng9678</t>
        </is>
      </c>
      <c r="L323" t="inlineStr">
        <is>
          <t>Her noble fiancé smiles to her face, then admits he entered the deadly trials just to watch her be destroyed. 💔 🌟 Continue the story here 👉 Find the full series on “DramaBox” 🔍 Search code “vah86” ✨ #ShortDrama #FantasySeries #Betrayal #RevengeDrama #DramaBox</t>
        </is>
      </c>
      <c r="M323" t="inlineStr">
        <is>
          <t>SD-000115</t>
        </is>
      </c>
      <c r="N323" t="inlineStr">
        <is>
          <t>7686018397502541086</t>
        </is>
      </c>
      <c r="O323" t="inlineStr">
        <is>
          <t>NeonHlin</t>
        </is>
      </c>
      <c r="P323" t="inlineStr">
        <is>
          <t>https://www.tiktok.com/@hnlinhthng9678</t>
        </is>
      </c>
      <c r="Q323" t="inlineStr">
        <is>
          <t>SD-000115</t>
        </is>
      </c>
      <c r="R323" t="inlineStr">
        <is>
          <t>Definitely Not the Mage Supreme</t>
        </is>
      </c>
      <c r="S323" t="inlineStr">
        <is>
          <t>爱情,女王,禁忌</t>
        </is>
      </c>
      <c r="T323" s="2" t="str">
        <f>=HYPERLINK("https://www.tiktok.com/@hnlinhthng9678/video/7686018397502541086", "https://www.tiktok.com/@hnlinhthng9678/video/7686018397502541086")</f>
        <v>https://www.tiktok.com/@hnlinhthng9678/video/7686018397502541086</v>
      </c>
      <c r="U323" t="inlineStr">
        <is>
          <t>已回填</t>
        </is>
      </c>
      <c r="V323" t="inlineStr">
        <is>
          <t>116</t>
        </is>
      </c>
      <c r="W323" t="inlineStr">
        <is>
          <t>1</t>
        </is>
      </c>
      <c r="X323" t="inlineStr">
        <is>
          <t>0</t>
        </is>
      </c>
      <c r="Y323" t="inlineStr">
        <is>
          <t>0</t>
        </is>
      </c>
      <c r="Z323" t="inlineStr">
        <is>
          <t>0</t>
        </is>
      </c>
      <c r="AA323" t="inlineStr">
        <is>
          <t>2026-10-08</t>
        </is>
      </c>
      <c r="AB323"/>
      <c r="AC323"/>
      <c r="AD323"/>
      <c r="AE323"/>
      <c r="AF323"/>
      <c r="AG323" s="3"/>
      <c r="AH323"/>
      <c r="AI323"/>
      <c r="AJ323"/>
      <c r="AK323"/>
      <c r="AL323" s="3"/>
      <c r="AM323" t="inlineStr">
        <is>
          <t>2026-09-18 03:04</t>
        </is>
      </c>
      <c r="AN323" t="inlineStr">
        <is>
          <t>高璇</t>
        </is>
      </c>
      <c r="AO323" t="inlineStr">
        <is>
          <t>2026-09-18</t>
        </is>
      </c>
      <c r="AP323" t="inlineStr">
        <is>
          <t>2026-09-17|hnlinhthng9678|SD-000115</t>
        </is>
      </c>
      <c r="AQ323" t="inlineStr">
        <is>
          <t>0</t>
        </is>
      </c>
      <c r="AR323" t="inlineStr">
        <is>
          <t>hnlinhthng9678｜Definitely Not the Mage Supreme｜3条｜已回填</t>
        </is>
      </c>
    </row>
    <row r="324" ht="25.5" customHeight="1">
      <c r="A324" t="inlineStr">
        <is>
          <t>SR-000327</t>
        </is>
      </c>
      <c r="B324" s="3">
        <v>46282</v>
      </c>
      <c r="C324"/>
      <c r="D324" t="inlineStr">
        <is>
          <t>7686091647880334623</t>
        </is>
      </c>
      <c r="E324"/>
      <c r="F324" t="inlineStr">
        <is>
          <t>manual_url</t>
        </is>
      </c>
      <c r="G324">
        <v>1</v>
      </c>
      <c r="H324" s="3">
        <v>46303.576527777775</v>
      </c>
      <c r="I324"/>
      <c r="J324" t="inlineStr">
        <is>
          <t>active</t>
        </is>
      </c>
      <c r="K324" t="inlineStr">
        <is>
          <t>hnlinhthng9678</t>
        </is>
      </c>
      <c r="L324" t="inlineStr">
        <is>
          <t>The arena kills the weak—but if she touches its enchanted floor, her hidden power may destroy the entire trial. ⚡👑 🌟 Continue the story here 👉 Find the full series on “DramaBox” 🔍 Search code “vah86” ✨ #ShortDrama #FantasyDrama #OverpoweredHeroine #MagicBattle #DramaBox</t>
        </is>
      </c>
      <c r="M324" t="inlineStr">
        <is>
          <t>SD-000115</t>
        </is>
      </c>
      <c r="N324" t="inlineStr">
        <is>
          <t>7686091647880334623</t>
        </is>
      </c>
      <c r="O324" t="inlineStr">
        <is>
          <t>NeonHlin</t>
        </is>
      </c>
      <c r="P324" t="inlineStr">
        <is>
          <t>https://www.tiktok.com/@hnlinhthng9678</t>
        </is>
      </c>
      <c r="Q324" t="inlineStr">
        <is>
          <t>SD-000115</t>
        </is>
      </c>
      <c r="R324" t="inlineStr">
        <is>
          <t>Definitely Not the Mage Supreme</t>
        </is>
      </c>
      <c r="S324" t="inlineStr">
        <is>
          <t>爱情,女王,禁忌</t>
        </is>
      </c>
      <c r="T324" s="2" t="str">
        <f>=HYPERLINK("https://www.tiktok.com/@hnlinhthng9678/video/7686091647880334623", "https://www.tiktok.com/@hnlinhthng9678/video/7686091647880334623")</f>
        <v>https://www.tiktok.com/@hnlinhthng9678/video/7686091647880334623</v>
      </c>
      <c r="U324" t="inlineStr">
        <is>
          <t>已回填</t>
        </is>
      </c>
      <c r="V324" t="inlineStr">
        <is>
          <t>149</t>
        </is>
      </c>
      <c r="W324" t="inlineStr">
        <is>
          <t>1</t>
        </is>
      </c>
      <c r="X324" t="inlineStr">
        <is>
          <t>0</t>
        </is>
      </c>
      <c r="Y324" t="inlineStr">
        <is>
          <t>1</t>
        </is>
      </c>
      <c r="Z324" t="inlineStr">
        <is>
          <t>0</t>
        </is>
      </c>
      <c r="AA324" t="inlineStr">
        <is>
          <t>2026-10-08</t>
        </is>
      </c>
      <c r="AB324"/>
      <c r="AC324"/>
      <c r="AD324"/>
      <c r="AE324"/>
      <c r="AF324"/>
      <c r="AG324" s="3"/>
      <c r="AH324"/>
      <c r="AI324"/>
      <c r="AJ324"/>
      <c r="AK324"/>
      <c r="AL324" s="3"/>
      <c r="AM324" t="inlineStr">
        <is>
          <t>2026-09-18 09:56</t>
        </is>
      </c>
      <c r="AN324" t="inlineStr">
        <is>
          <t>高璇</t>
        </is>
      </c>
      <c r="AO324" t="inlineStr">
        <is>
          <t>2026-09-18</t>
        </is>
      </c>
      <c r="AP324" t="inlineStr">
        <is>
          <t>2026-09-17|hnlinhthng9678|SD-000115</t>
        </is>
      </c>
      <c r="AQ324" t="inlineStr">
        <is>
          <t>0</t>
        </is>
      </c>
      <c r="AR324" t="inlineStr">
        <is>
          <t>hnlinhthng9678｜Definitely Not the Mage Supreme｜3条｜已回填</t>
        </is>
      </c>
    </row>
    <row r="325" ht="25.5" customHeight="1">
      <c r="A325" t="inlineStr">
        <is>
          <t>SR-000328</t>
        </is>
      </c>
      <c r="B325" s="3">
        <v>46282.04513888889</v>
      </c>
      <c r="C325"/>
      <c r="D325" t="inlineStr">
        <is>
          <t>7686028767726243086</t>
        </is>
      </c>
      <c r="E325"/>
      <c r="F325" t="inlineStr">
        <is>
          <t>manual_url</t>
        </is>
      </c>
      <c r="G325">
        <v>1</v>
      </c>
      <c r="H325" s="3">
        <v>46303.57674768518</v>
      </c>
      <c r="I325"/>
      <c r="J325" t="inlineStr">
        <is>
          <t>active</t>
        </is>
      </c>
      <c r="K325" t="inlineStr">
        <is>
          <t>dramaexpedition</t>
        </is>
      </c>
      <c r="L325" t="inlineStr">
        <is>
          <t>Part 2 | The Cursed Holy Priest Full series link in bio Branded a heretic and ordered around by his bully, Kaelin stays silent—but his patience has a limit. ✨ Download the ReelShort app. 👉 Copy the code [4625020] and search it. #ReelShort #HiddenPower #AcademyDrama #DarkFantasy #ShortDrama</t>
        </is>
      </c>
      <c r="M325" t="inlineStr">
        <is>
          <t>SD-000090</t>
        </is>
      </c>
      <c r="N325" t="inlineStr">
        <is>
          <t>7686028767726243086</t>
        </is>
      </c>
      <c r="O325" t="inlineStr">
        <is>
          <t>dramaexpedition</t>
        </is>
      </c>
      <c r="P325" t="inlineStr">
        <is>
          <t>https://www.tiktok.com/@dramaexpedition</t>
        </is>
      </c>
      <c r="Q325" t="inlineStr">
        <is>
          <t>SD-000090</t>
        </is>
      </c>
      <c r="R325" t="inlineStr">
        <is>
          <t>The Cursed Holy Priest</t>
        </is>
      </c>
      <c r="S325" t="inlineStr">
        <is>
          <t>男性,奇幻,身份揭露,扮猪吃虎</t>
        </is>
      </c>
      <c r="T325" s="2" t="str">
        <f>=HYPERLINK("https://www.tiktok.com/@dramaexpedition/video/7686028767726243086", "https://www.tiktok.com/@dramaexpedition/video/7686028767726243086")</f>
        <v>https://www.tiktok.com/@dramaexpedition/video/7686028767726243086</v>
      </c>
      <c r="U325" t="inlineStr">
        <is>
          <t>已回填</t>
        </is>
      </c>
      <c r="V325" t="inlineStr">
        <is>
          <t>66</t>
        </is>
      </c>
      <c r="W325" t="inlineStr">
        <is>
          <t>0</t>
        </is>
      </c>
      <c r="X325" t="inlineStr">
        <is>
          <t>0</t>
        </is>
      </c>
      <c r="Y325" t="inlineStr">
        <is>
          <t>0</t>
        </is>
      </c>
      <c r="Z325" t="inlineStr">
        <is>
          <t>0</t>
        </is>
      </c>
      <c r="AA325" t="inlineStr">
        <is>
          <t>2026-10-08</t>
        </is>
      </c>
      <c r="AB325"/>
      <c r="AC325"/>
      <c r="AD325"/>
      <c r="AE325"/>
      <c r="AF325"/>
      <c r="AG325" s="3"/>
      <c r="AH325"/>
      <c r="AI325"/>
      <c r="AJ325"/>
      <c r="AK325"/>
      <c r="AL325" s="3"/>
      <c r="AM325" t="inlineStr">
        <is>
          <t>2026-09-17 01:05</t>
        </is>
      </c>
      <c r="AN325" t="inlineStr">
        <is>
          <t>彭满</t>
        </is>
      </c>
      <c r="AO325" t="inlineStr">
        <is>
          <t>2026-09-17</t>
        </is>
      </c>
      <c r="AP325" t="inlineStr">
        <is>
          <t>2026-09-17|dramaexpedition|SD-000090</t>
        </is>
      </c>
      <c r="AQ325" t="inlineStr">
        <is>
          <t>1</t>
        </is>
      </c>
      <c r="AR325" t="inlineStr">
        <is>
          <t>dramaexpedition｜The Cursed Holy Priest｜2条｜已回填</t>
        </is>
      </c>
    </row>
    <row r="326" ht="25.5" customHeight="1">
      <c r="A326" t="inlineStr">
        <is>
          <t>SR-000329</t>
        </is>
      </c>
      <c r="B326" s="3">
        <v>46282.061111111114</v>
      </c>
      <c r="C326"/>
      <c r="D326" t="inlineStr">
        <is>
          <t>7686031213160697101</t>
        </is>
      </c>
      <c r="E326"/>
      <c r="F326" t="inlineStr">
        <is>
          <t>manual_url</t>
        </is>
      </c>
      <c r="G326">
        <v>1</v>
      </c>
      <c r="H326" s="3">
        <v>46303.57702546296</v>
      </c>
      <c r="I326"/>
      <c r="J326" t="inlineStr">
        <is>
          <t>active</t>
        </is>
      </c>
      <c r="K326" t="inlineStr">
        <is>
          <t>dramadetour0</t>
        </is>
      </c>
      <c r="L326" t="inlineStr">
        <is>
          <t>Part 2 | I'm Done Chasing A Brat! Full series link in bio Tina is carrying another man's baby, yet she still expects Joe to raise it, fund her life and wait for her. ✨ Download the DramaBox app. 👉 Copy the code [vba45] and search it. #DramaBox #ToxicLove #Betrayal #RevengeDrama #ShortDrama</t>
        </is>
      </c>
      <c r="M326" t="inlineStr">
        <is>
          <t>SD-000088</t>
        </is>
      </c>
      <c r="N326" t="inlineStr">
        <is>
          <t>7686031213160697101</t>
        </is>
      </c>
      <c r="O326" t="inlineStr">
        <is>
          <t>dramadetour0</t>
        </is>
      </c>
      <c r="P326" t="inlineStr">
        <is>
          <t>https://www.tiktok.com/@dramadetour0</t>
        </is>
      </c>
      <c r="Q326" t="inlineStr">
        <is>
          <t>SD-000088</t>
        </is>
      </c>
      <c r="R326" t="inlineStr">
        <is>
          <t>I'm Done Chasing A Brat!</t>
        </is>
      </c>
      <c r="S326"/>
      <c r="T326" s="2" t="str">
        <f>=HYPERLINK("https://www.tiktok.com/@dramadetour0/video/7686031213160697101", "https://www.tiktok.com/@dramadetour0/video/7686031213160697101")</f>
        <v>https://www.tiktok.com/@dramadetour0/video/7686031213160697101</v>
      </c>
      <c r="U326" t="inlineStr">
        <is>
          <t>已回填</t>
        </is>
      </c>
      <c r="V326" t="inlineStr">
        <is>
          <t>1811</t>
        </is>
      </c>
      <c r="W326" t="inlineStr">
        <is>
          <t>16</t>
        </is>
      </c>
      <c r="X326" t="inlineStr">
        <is>
          <t>6</t>
        </is>
      </c>
      <c r="Y326" t="inlineStr">
        <is>
          <t>2</t>
        </is>
      </c>
      <c r="Z326" t="inlineStr">
        <is>
          <t>0</t>
        </is>
      </c>
      <c r="AA326" t="inlineStr">
        <is>
          <t>2026-10-08</t>
        </is>
      </c>
      <c r="AB326"/>
      <c r="AC326"/>
      <c r="AD326"/>
      <c r="AE326"/>
      <c r="AF326"/>
      <c r="AG326" s="3"/>
      <c r="AH326"/>
      <c r="AI326"/>
      <c r="AJ326"/>
      <c r="AK326"/>
      <c r="AL326" s="3"/>
      <c r="AM326" t="inlineStr">
        <is>
          <t>2026-09-17 01:28</t>
        </is>
      </c>
      <c r="AN326" t="inlineStr">
        <is>
          <t>彭满</t>
        </is>
      </c>
      <c r="AO326" t="inlineStr">
        <is>
          <t>2026-09-17</t>
        </is>
      </c>
      <c r="AP326" t="inlineStr">
        <is>
          <t>2026-09-17|dramadetour0|SD-000088</t>
        </is>
      </c>
      <c r="AQ326" t="inlineStr">
        <is>
          <t>1</t>
        </is>
      </c>
      <c r="AR326" t="inlineStr">
        <is>
          <t>dramadetour0｜I'm Done Chasing A Brat!｜2条｜已回填</t>
        </is>
      </c>
    </row>
    <row r="327" ht="25.5" customHeight="1">
      <c r="A327" t="inlineStr">
        <is>
          <t>SR-000330</t>
        </is>
      </c>
      <c r="B327" s="3">
        <v>46282.069444444445</v>
      </c>
      <c r="C327"/>
      <c r="D327" t="inlineStr">
        <is>
          <t>7686026755521482014</t>
        </is>
      </c>
      <c r="E327"/>
      <c r="F327" t="inlineStr">
        <is>
          <t>manual_url</t>
        </is>
      </c>
      <c r="G327">
        <v>1</v>
      </c>
      <c r="H327" s="3">
        <v>46303.577256944445</v>
      </c>
      <c r="I327"/>
      <c r="J327" t="inlineStr">
        <is>
          <t>active</t>
        </is>
      </c>
      <c r="K327" t="inlineStr">
        <is>
          <t>jolienqaq</t>
        </is>
      </c>
      <c r="L327" t="inlineStr">
        <is>
          <t>Part 2 | Blood Moon Roomates Full series link in bio Fourteen years of chains and magic could not stop Damien's beast. Then one drop of Noah's blood changed everything. ✨ Download the ReelShort app. 👉 Copy the code [4623454] and search it. #ReelShort #WerewolfCurse #BloodMagic #FantasyDrama #ShortDrama</t>
        </is>
      </c>
      <c r="M327" t="inlineStr">
        <is>
          <t>SD-000087</t>
        </is>
      </c>
      <c r="N327" t="inlineStr">
        <is>
          <t>7686026755521482014</t>
        </is>
      </c>
      <c r="O327" t="inlineStr">
        <is>
          <t>jolienqaq</t>
        </is>
      </c>
      <c r="P327" t="inlineStr">
        <is>
          <t>https://www.tiktok.com/@jolienqaq</t>
        </is>
      </c>
      <c r="Q327" t="inlineStr">
        <is>
          <t>SD-000087</t>
        </is>
      </c>
      <c r="R327" t="inlineStr">
        <is>
          <t>Blood Moon Roommates</t>
        </is>
      </c>
      <c r="S327" t="inlineStr">
        <is>
          <t>lgbtq</t>
        </is>
      </c>
      <c r="T327" s="2" t="str">
        <f>=HYPERLINK("https://www.tiktok.com/@jolienqaq/video/7686026755521482014", "https://www.tiktok.com/@jolienqaq/video/7686026755521482014")</f>
        <v>https://www.tiktok.com/@jolienqaq/video/7686026755521482014</v>
      </c>
      <c r="U327" t="inlineStr">
        <is>
          <t>已回填</t>
        </is>
      </c>
      <c r="V327" t="inlineStr">
        <is>
          <t>1932</t>
        </is>
      </c>
      <c r="W327" t="inlineStr">
        <is>
          <t>28</t>
        </is>
      </c>
      <c r="X327" t="inlineStr">
        <is>
          <t>14</t>
        </is>
      </c>
      <c r="Y327" t="inlineStr">
        <is>
          <t>0</t>
        </is>
      </c>
      <c r="Z327" t="inlineStr">
        <is>
          <t>1</t>
        </is>
      </c>
      <c r="AA327" t="inlineStr">
        <is>
          <t>2026-10-08</t>
        </is>
      </c>
      <c r="AB327"/>
      <c r="AC327"/>
      <c r="AD327"/>
      <c r="AE327"/>
      <c r="AF327"/>
      <c r="AG327" s="3"/>
      <c r="AH327"/>
      <c r="AI327"/>
      <c r="AJ327"/>
      <c r="AK327"/>
      <c r="AL327" s="3"/>
      <c r="AM327" t="inlineStr">
        <is>
          <t>2026-09-17 01:40</t>
        </is>
      </c>
      <c r="AN327" t="inlineStr">
        <is>
          <t>彭满</t>
        </is>
      </c>
      <c r="AO327" t="inlineStr">
        <is>
          <t>2026-09-17</t>
        </is>
      </c>
      <c r="AP327" t="inlineStr">
        <is>
          <t>2026-09-17|jolienqaq|SD-000087</t>
        </is>
      </c>
      <c r="AQ327" t="inlineStr">
        <is>
          <t>1</t>
        </is>
      </c>
      <c r="AR327" t="inlineStr">
        <is>
          <t>jolienqaq｜Blood Moon Roommates｜2条｜已回填</t>
        </is>
      </c>
    </row>
    <row r="328" ht="25.5" customHeight="1">
      <c r="A328" t="inlineStr">
        <is>
          <t>SR-000331</t>
        </is>
      </c>
      <c r="B328" s="3">
        <v>46282.09930555556</v>
      </c>
      <c r="C328"/>
      <c r="D328" t="inlineStr">
        <is>
          <t>7686010218848750879</t>
        </is>
      </c>
      <c r="E328"/>
      <c r="F328" t="inlineStr">
        <is>
          <t>manual_url</t>
        </is>
      </c>
      <c r="G328">
        <v>1</v>
      </c>
      <c r="H328" s="3">
        <v>46301.264918981484</v>
      </c>
      <c r="I328"/>
      <c r="J328" t="inlineStr">
        <is>
          <t>active</t>
        </is>
      </c>
      <c r="K328" t="inlineStr">
        <is>
          <t>shirley5278789</t>
        </is>
      </c>
      <c r="L328" t="inlineStr">
        <is>
          <t>Để bảo vệ cô em gái 15 tuổi, Bella buộc phải quay lại cuộc hôn nhân mà cô vừa từ bỏ. 😨💔 🌟 Xem tiếp câu chuyện tại đây 👉 Xem trọn bộ phim trên “ReelShort” 🔍 Tìm kiếm “4623248” ✨ #PhimNgắn #PhimNgônTình #KịchTính #TìnhYêu #ReelShort</t>
        </is>
      </c>
      <c r="M328" t="inlineStr">
        <is>
          <t>SD-000117</t>
        </is>
      </c>
      <c r="N328" t="inlineStr">
        <is>
          <t>7686010218848750879</t>
        </is>
      </c>
      <c r="O328" t="inlineStr">
        <is>
          <t>shirley5278789</t>
        </is>
      </c>
      <c r="P328" t="inlineStr">
        <is>
          <t>https://www.tiktok.com/@shirley5278789</t>
        </is>
      </c>
      <c r="Q328" t="inlineStr">
        <is>
          <t>SD-000117</t>
        </is>
      </c>
      <c r="R328" t="inlineStr">
        <is>
          <t>Lên Nhầm Giường Anh Chồng</t>
        </is>
      </c>
      <c r="S328" t="inlineStr">
        <is>
          <t>爱情,禁忌,救赎</t>
        </is>
      </c>
      <c r="T328" s="2" t="str">
        <f>=HYPERLINK("https://www.tiktok.com/@shirley5278789/video/7686010218848750879", "https://www.tiktok.com/@shirley5278789/video/7686010218848750879")</f>
        <v>https://www.tiktok.com/@shirley5278789/video/7686010218848750879</v>
      </c>
      <c r="U328" t="inlineStr">
        <is>
          <t>已回填</t>
        </is>
      </c>
      <c r="V328" t="inlineStr">
        <is>
          <t>23400</t>
        </is>
      </c>
      <c r="W328" t="inlineStr">
        <is>
          <t>35</t>
        </is>
      </c>
      <c r="X328" t="inlineStr">
        <is>
          <t>21</t>
        </is>
      </c>
      <c r="Y328" t="inlineStr">
        <is>
          <t>0</t>
        </is>
      </c>
      <c r="Z328" t="inlineStr">
        <is>
          <t>0</t>
        </is>
      </c>
      <c r="AA328" t="inlineStr">
        <is>
          <t>2026-10-06</t>
        </is>
      </c>
      <c r="AB328"/>
      <c r="AC328" t="inlineStr">
        <is>
          <t>正式剧名待确认；caption检索码：ReelShort 4623248；越南语版本。发布时间来自采集数据。</t>
        </is>
      </c>
      <c r="AD328"/>
      <c r="AE328"/>
      <c r="AF328"/>
      <c r="AG328" s="3"/>
      <c r="AH328"/>
      <c r="AI328"/>
      <c r="AJ328"/>
      <c r="AK328"/>
      <c r="AL328" s="3"/>
      <c r="AM328" t="inlineStr">
        <is>
          <t>2026-09-17 02:23</t>
        </is>
      </c>
      <c r="AN328" t="inlineStr">
        <is>
          <t>高璇</t>
        </is>
      </c>
      <c r="AO328" t="inlineStr">
        <is>
          <t>2026-09-17</t>
        </is>
      </c>
      <c r="AP328" t="inlineStr">
        <is>
          <t>2026-09-17|shirley5278789|SD-000117</t>
        </is>
      </c>
      <c r="AQ328" t="inlineStr">
        <is>
          <t>1</t>
        </is>
      </c>
      <c r="AR328" t="inlineStr">
        <is>
          <t>shirley5278789｜Lên Nhầm Giường Anh Chồng｜5条｜已回填</t>
        </is>
      </c>
    </row>
    <row r="329" ht="25.5" customHeight="1">
      <c r="A329" t="inlineStr">
        <is>
          <t>SR-000332</t>
        </is>
      </c>
      <c r="B329" s="3">
        <v>46282.135416666664</v>
      </c>
      <c r="C329"/>
      <c r="D329" t="inlineStr">
        <is>
          <t>7685972061914762509</t>
        </is>
      </c>
      <c r="E329"/>
      <c r="F329" t="inlineStr">
        <is>
          <t>manual_url</t>
        </is>
      </c>
      <c r="G329">
        <v>1</v>
      </c>
      <c r="H329" s="3">
        <v>46303.57747685185</v>
      </c>
      <c r="I329"/>
      <c r="J329" t="inlineStr">
        <is>
          <t>active</t>
        </is>
      </c>
      <c r="K329" t="inlineStr">
        <is>
          <t>dramaclips0364</t>
        </is>
      </c>
      <c r="L329" t="inlineStr">
        <is>
          <t>She humiliates him in front of every wedding guest—then reveals their marriage was never legally real. 😳💍 🌟 Continue the story here 👉 Find the full series on “ReelShort” 🔍 Look up “4615907” ✨ #ShortDrama #BetrayalDrama #FakeMarriage #PlotTwist #ReelShort</t>
        </is>
      </c>
      <c r="M329" t="inlineStr">
        <is>
          <t>SD-000114</t>
        </is>
      </c>
      <c r="N329" t="inlineStr">
        <is>
          <t>7685972061914762509</t>
        </is>
      </c>
      <c r="O329" t="inlineStr">
        <is>
          <t>dramaclips0364</t>
        </is>
      </c>
      <c r="P329" t="inlineStr">
        <is>
          <t>https://www.tiktok.com/@dramaclips0364</t>
        </is>
      </c>
      <c r="Q329" t="inlineStr">
        <is>
          <t>SD-000114</t>
        </is>
      </c>
      <c r="R329" t="inlineStr">
        <is>
          <t>Married to the Enemy</t>
        </is>
      </c>
      <c r="S329" t="inlineStr">
        <is>
          <t>爱情,扮猪吃虎</t>
        </is>
      </c>
      <c r="T329" s="2" t="str">
        <f>=HYPERLINK("https://www.tiktok.com/@dramaclips0364/video/7685972061914762509", "https://www.tiktok.com/@dramaclips0364/video/7685972061914762509")</f>
        <v>https://www.tiktok.com/@dramaclips0364/video/7685972061914762509</v>
      </c>
      <c r="U329" t="inlineStr">
        <is>
          <t>已回填</t>
        </is>
      </c>
      <c r="V329" t="inlineStr">
        <is>
          <t>1062</t>
        </is>
      </c>
      <c r="W329" t="inlineStr">
        <is>
          <t>4</t>
        </is>
      </c>
      <c r="X329" t="inlineStr">
        <is>
          <t>0</t>
        </is>
      </c>
      <c r="Y329" t="inlineStr">
        <is>
          <t>0</t>
        </is>
      </c>
      <c r="Z329" t="inlineStr">
        <is>
          <t>0</t>
        </is>
      </c>
      <c r="AA329" t="inlineStr">
        <is>
          <t>2026-10-08</t>
        </is>
      </c>
      <c r="AB329"/>
      <c r="AC329" t="inlineStr">
        <is>
          <t>已确认剧名 Married to the Enemy；caption检索码：ReelShort 4615907。发布时间来自采集数据。 2026-09-20用户确认保留原精确发布日期。</t>
        </is>
      </c>
      <c r="AD329"/>
      <c r="AE329"/>
      <c r="AF329"/>
      <c r="AG329" s="3"/>
      <c r="AH329"/>
      <c r="AI329"/>
      <c r="AJ329"/>
      <c r="AK329"/>
      <c r="AL329" s="3"/>
      <c r="AM329" t="inlineStr">
        <is>
          <t>2026-09-17 03:15</t>
        </is>
      </c>
      <c r="AN329" t="inlineStr">
        <is>
          <t>高璇</t>
        </is>
      </c>
      <c r="AO329" t="inlineStr">
        <is>
          <t>2026-09-17</t>
        </is>
      </c>
      <c r="AP329" t="inlineStr">
        <is>
          <t>2026-09-17|dramaclips0364|SD-000114</t>
        </is>
      </c>
      <c r="AQ329" t="inlineStr">
        <is>
          <t>1</t>
        </is>
      </c>
      <c r="AR329" t="inlineStr">
        <is>
          <t>dramaclips0364｜Married to the Enemy｜1条｜已回填</t>
        </is>
      </c>
    </row>
    <row r="330" ht="25.5" customHeight="1">
      <c r="A330" t="inlineStr">
        <is>
          <t>SR-000502</t>
        </is>
      </c>
      <c r="B330" s="3">
        <v>46282.13611111111</v>
      </c>
      <c r="C330"/>
      <c r="D330" t="inlineStr">
        <is>
          <t>7685978955257482509</t>
        </is>
      </c>
      <c r="E330"/>
      <c r="F330"/>
      <c r="G330"/>
      <c r="H330" s="3"/>
      <c r="I330"/>
      <c r="J330"/>
      <c r="K330" t="inlineStr">
        <is>
          <t>lthung263</t>
        </is>
      </c>
      <c r="L330" t="inlineStr">
        <is>
          <t>Part 3 | The Frozen Lycan King Claims His Bride After abandoning the mate who betrayed her, Isabella enters the frozen Lycan King’s icy prison—only to discover he may be her second fated mate. ✨ Download the ReelShort app. 👉 Copy the code [4613126] and search it. #Drama #ShortDrama #SecondChanceLove #FatedMates #WerewolfRomance</t>
        </is>
      </c>
      <c r="M330" t="inlineStr">
        <is>
          <t>SD-000187</t>
        </is>
      </c>
      <c r="N330" t="inlineStr">
        <is>
          <t>7685978955257482509</t>
        </is>
      </c>
      <c r="O330" t="inlineStr">
        <is>
          <t>Flexlthung</t>
        </is>
      </c>
      <c r="P330" t="inlineStr">
        <is>
          <t>https://www.tiktok.com/@lthung263</t>
        </is>
      </c>
      <c r="Q330" t="inlineStr">
        <is>
          <t>SD-000187</t>
        </is>
      </c>
      <c r="R330" t="inlineStr">
        <is>
          <t>The Frozen Lycan King Claims His Bride</t>
        </is>
      </c>
      <c r="S330" t="inlineStr">
        <is>
          <t>扮猪吃虎,狼人</t>
        </is>
      </c>
      <c r="T330" s="2" t="str">
        <f>=HYPERLINK("https://www.tiktok.com/@lthung263/video/7685978955257482509", "https://www.tiktok.com/@lthung263/video/7685978955257482509")</f>
        <v>https://www.tiktok.com/@lthung263/video/7685978955257482509</v>
      </c>
      <c r="U330" t="inlineStr">
        <is>
          <t>已回填</t>
        </is>
      </c>
      <c r="V330" t="inlineStr">
        <is>
          <t>21400</t>
        </is>
      </c>
      <c r="W330" t="inlineStr">
        <is>
          <t>165</t>
        </is>
      </c>
      <c r="X330" t="inlineStr">
        <is>
          <t>73</t>
        </is>
      </c>
      <c r="Y330" t="inlineStr">
        <is>
          <t>3</t>
        </is>
      </c>
      <c r="Z330" t="inlineStr">
        <is>
          <t>2</t>
        </is>
      </c>
      <c r="AA330" t="inlineStr">
        <is>
          <t>2026-10-08</t>
        </is>
      </c>
      <c r="AB330"/>
      <c r="AC330"/>
      <c r="AD330"/>
      <c r="AE330"/>
      <c r="AF330"/>
      <c r="AG330" s="3"/>
      <c r="AH330"/>
      <c r="AI330"/>
      <c r="AJ330"/>
      <c r="AK330"/>
      <c r="AL330" s="3"/>
      <c r="AM330" t="inlineStr">
        <is>
          <t>2026-09-17 03:16</t>
        </is>
      </c>
      <c r="AN330" t="inlineStr">
        <is>
          <t>张凯风</t>
        </is>
      </c>
      <c r="AO330" t="inlineStr">
        <is>
          <t>2026-09-17</t>
        </is>
      </c>
      <c r="AP330" t="inlineStr">
        <is>
          <t>2026-09-17|lthung263|SD-000187</t>
        </is>
      </c>
      <c r="AQ330" t="inlineStr">
        <is>
          <t>1</t>
        </is>
      </c>
      <c r="AR330" t="inlineStr">
        <is>
          <t>lthung263｜The Frozen Lycan King Claims His Bride｜1条｜已回填</t>
        </is>
      </c>
    </row>
    <row r="331" ht="25.5" customHeight="1">
      <c r="A331" t="inlineStr">
        <is>
          <t>SR-000507</t>
        </is>
      </c>
      <c r="B331" s="3">
        <v>46282.21666666667</v>
      </c>
      <c r="C331"/>
      <c r="D331" t="inlineStr">
        <is>
          <t>7686053637549722893</t>
        </is>
      </c>
      <c r="E331"/>
      <c r="F331"/>
      <c r="G331"/>
      <c r="H331" s="3"/>
      <c r="I331"/>
      <c r="J331"/>
      <c r="K331" t="inlineStr">
        <is>
          <t>ngphnggiang40</t>
        </is>
      </c>
      <c r="L331" t="inlineStr">
        <is>
          <t>Part 3 | The God They Called a Fool They laughed when he claimed Zeus would obey him—then Zeus descended and proved them all wrong. ✨ Download the ReelShort app. 👉 Copy the code [4496059] and search it. #Drama #ShortDrama #GodOfGods #IdentityReveal #RevengeDrama</t>
        </is>
      </c>
      <c r="M331" t="inlineStr">
        <is>
          <t>SD-000091</t>
        </is>
      </c>
      <c r="N331" t="inlineStr">
        <is>
          <t>7686053637549722893</t>
        </is>
      </c>
      <c r="O331" t="inlineStr">
        <is>
          <t>VoidFaic</t>
        </is>
      </c>
      <c r="P331" t="inlineStr">
        <is>
          <t>https://www.tiktok.com/@ngphnggiang40</t>
        </is>
      </c>
      <c r="Q331" t="inlineStr">
        <is>
          <t>SD-000091</t>
        </is>
      </c>
      <c r="R331" t="inlineStr">
        <is>
          <t>The God They Called a Fool</t>
        </is>
      </c>
      <c r="S331" t="inlineStr">
        <is>
          <t>扮猪吃虎,复仇,男性,身份揭露</t>
        </is>
      </c>
      <c r="T331" s="2" t="str">
        <f>=HYPERLINK("https://www.tiktok.com/@ngphnggiang40/video/7686053637549722893", "https://www.tiktok.com/@ngphnggiang40/video/7686053637549722893")</f>
        <v>https://www.tiktok.com/@ngphnggiang40/video/7686053637549722893</v>
      </c>
      <c r="U331" t="inlineStr">
        <is>
          <t>已回填</t>
        </is>
      </c>
      <c r="V331" t="inlineStr">
        <is>
          <t>2317</t>
        </is>
      </c>
      <c r="W331" t="inlineStr">
        <is>
          <t>25</t>
        </is>
      </c>
      <c r="X331" t="inlineStr">
        <is>
          <t>3</t>
        </is>
      </c>
      <c r="Y331" t="inlineStr">
        <is>
          <t>1</t>
        </is>
      </c>
      <c r="Z331" t="inlineStr">
        <is>
          <t>0</t>
        </is>
      </c>
      <c r="AA331" t="inlineStr">
        <is>
          <t>2026-10-08</t>
        </is>
      </c>
      <c r="AB331"/>
      <c r="AC331"/>
      <c r="AD331"/>
      <c r="AE331"/>
      <c r="AF331"/>
      <c r="AG331" s="3"/>
      <c r="AH331"/>
      <c r="AI331"/>
      <c r="AJ331"/>
      <c r="AK331"/>
      <c r="AL331" s="3"/>
      <c r="AM331" t="inlineStr">
        <is>
          <t>2026-09-17 05:12</t>
        </is>
      </c>
      <c r="AN331" t="inlineStr">
        <is>
          <t>张凯风</t>
        </is>
      </c>
      <c r="AO331" t="inlineStr">
        <is>
          <t>2026-09-17</t>
        </is>
      </c>
      <c r="AP331" t="inlineStr">
        <is>
          <t>2026-09-17|ngphnggiang40|SD-000091</t>
        </is>
      </c>
      <c r="AQ331" t="inlineStr">
        <is>
          <t>1</t>
        </is>
      </c>
      <c r="AR331" t="inlineStr">
        <is>
          <t>ngphnggiang40｜The God They Called a Fool｜2条｜已回填</t>
        </is>
      </c>
    </row>
    <row r="332" ht="25.5" customHeight="1">
      <c r="A332" t="inlineStr">
        <is>
          <t>SR-000333</t>
        </is>
      </c>
      <c r="B332" s="3">
        <v>46282.270833333336</v>
      </c>
      <c r="C332"/>
      <c r="D332" t="inlineStr">
        <is>
          <t>7686032635864386830</t>
        </is>
      </c>
      <c r="E332"/>
      <c r="F332" t="inlineStr">
        <is>
          <t>manual_url</t>
        </is>
      </c>
      <c r="G332">
        <v>1</v>
      </c>
      <c r="H332" s="3">
        <v>46303.57770833333</v>
      </c>
      <c r="I332"/>
      <c r="J332" t="inlineStr">
        <is>
          <t>active</t>
        </is>
      </c>
      <c r="K332" t="inlineStr">
        <is>
          <t>dramadetour0</t>
        </is>
      </c>
      <c r="L332" t="inlineStr">
        <is>
          <t>Part 3 | I'm Done Chasing A Brat! Full series link in bio Given a second chance, Joe returns to the scene of his humiliation—and finally exposes who the real heir is. ✨ Download the DramaBox app. 👉 Copy the code [vba45] and search it. #DramaBox #SecondChance #RealHeir #Revenge #ShortDrama</t>
        </is>
      </c>
      <c r="M332" t="inlineStr">
        <is>
          <t>SD-000088</t>
        </is>
      </c>
      <c r="N332" t="inlineStr">
        <is>
          <t>7686032635864386830</t>
        </is>
      </c>
      <c r="O332" t="inlineStr">
        <is>
          <t>dramadetour0</t>
        </is>
      </c>
      <c r="P332" t="inlineStr">
        <is>
          <t>https://www.tiktok.com/@dramadetour0</t>
        </is>
      </c>
      <c r="Q332" t="inlineStr">
        <is>
          <t>SD-000088</t>
        </is>
      </c>
      <c r="R332" t="inlineStr">
        <is>
          <t>I'm Done Chasing A Brat!</t>
        </is>
      </c>
      <c r="S332"/>
      <c r="T332" s="2" t="str">
        <f>=HYPERLINK("https://www.tiktok.com/@dramadetour0/video/7686032635864386830", "https://www.tiktok.com/@dramadetour0/video/7686032635864386830")</f>
        <v>https://www.tiktok.com/@dramadetour0/video/7686032635864386830</v>
      </c>
      <c r="U332" t="inlineStr">
        <is>
          <t>已回填</t>
        </is>
      </c>
      <c r="V332" t="inlineStr">
        <is>
          <t>3571</t>
        </is>
      </c>
      <c r="W332" t="inlineStr">
        <is>
          <t>12</t>
        </is>
      </c>
      <c r="X332" t="inlineStr">
        <is>
          <t>4</t>
        </is>
      </c>
      <c r="Y332" t="inlineStr">
        <is>
          <t>1</t>
        </is>
      </c>
      <c r="Z332" t="inlineStr">
        <is>
          <t>0</t>
        </is>
      </c>
      <c r="AA332" t="inlineStr">
        <is>
          <t>2026-10-08</t>
        </is>
      </c>
      <c r="AB332"/>
      <c r="AC332"/>
      <c r="AD332"/>
      <c r="AE332"/>
      <c r="AF332"/>
      <c r="AG332" s="3"/>
      <c r="AH332"/>
      <c r="AI332"/>
      <c r="AJ332"/>
      <c r="AK332"/>
      <c r="AL332" s="3"/>
      <c r="AM332" t="inlineStr">
        <is>
          <t>2026-09-17 06:30</t>
        </is>
      </c>
      <c r="AN332" t="inlineStr">
        <is>
          <t>彭满</t>
        </is>
      </c>
      <c r="AO332" t="inlineStr">
        <is>
          <t>2026-09-17</t>
        </is>
      </c>
      <c r="AP332" t="inlineStr">
        <is>
          <t>2026-09-17|dramadetour0|SD-000088</t>
        </is>
      </c>
      <c r="AQ332" t="inlineStr">
        <is>
          <t>0</t>
        </is>
      </c>
      <c r="AR332" t="inlineStr">
        <is>
          <t>dramadetour0｜I'm Done Chasing A Brat!｜2条｜已回填</t>
        </is>
      </c>
    </row>
    <row r="333" ht="25.5" customHeight="1">
      <c r="A333" t="inlineStr">
        <is>
          <t>SR-000334</t>
        </is>
      </c>
      <c r="B333" s="3">
        <v>46282.291666666664</v>
      </c>
      <c r="C333"/>
      <c r="D333" t="inlineStr">
        <is>
          <t>7686029640359529741</t>
        </is>
      </c>
      <c r="E333"/>
      <c r="F333" t="inlineStr">
        <is>
          <t>manual_url</t>
        </is>
      </c>
      <c r="G333">
        <v>1</v>
      </c>
      <c r="H333" s="3">
        <v>46303.57795138889</v>
      </c>
      <c r="I333"/>
      <c r="J333" t="inlineStr">
        <is>
          <t>active</t>
        </is>
      </c>
      <c r="K333" t="inlineStr">
        <is>
          <t>dramaexpedition</t>
        </is>
      </c>
      <c r="L333" t="inlineStr">
        <is>
          <t>Part 3 | The Cursed Holy Priest Full series link in bio Everyone expects the support priest to die. One strike from Kaelin's forbidden skill leaves the entire academy speechless. ✨ Download the ReelShort app. 👉 Copy the code [4625020] and search it. #ReelShort #PowerReveal #HolyPriest #FantasyAction #ShortDrama</t>
        </is>
      </c>
      <c r="M333" t="inlineStr">
        <is>
          <t>SD-000090</t>
        </is>
      </c>
      <c r="N333" t="inlineStr">
        <is>
          <t>7686029640359529741</t>
        </is>
      </c>
      <c r="O333" t="inlineStr">
        <is>
          <t>dramaexpedition</t>
        </is>
      </c>
      <c r="P333" t="inlineStr">
        <is>
          <t>https://www.tiktok.com/@dramaexpedition</t>
        </is>
      </c>
      <c r="Q333" t="inlineStr">
        <is>
          <t>SD-000090</t>
        </is>
      </c>
      <c r="R333" t="inlineStr">
        <is>
          <t>The Cursed Holy Priest</t>
        </is>
      </c>
      <c r="S333" t="inlineStr">
        <is>
          <t>男性,奇幻,身份揭露,扮猪吃虎</t>
        </is>
      </c>
      <c r="T333" s="2" t="str">
        <f>=HYPERLINK("https://www.tiktok.com/@dramaexpedition/video/7686029640359529741", "https://www.tiktok.com/@dramaexpedition/video/7686029640359529741")</f>
        <v>https://www.tiktok.com/@dramaexpedition/video/7686029640359529741</v>
      </c>
      <c r="U333" t="inlineStr">
        <is>
          <t>已回填</t>
        </is>
      </c>
      <c r="V333" t="inlineStr">
        <is>
          <t>96</t>
        </is>
      </c>
      <c r="W333" t="inlineStr">
        <is>
          <t>0</t>
        </is>
      </c>
      <c r="X333" t="inlineStr">
        <is>
          <t>0</t>
        </is>
      </c>
      <c r="Y333" t="inlineStr">
        <is>
          <t>0</t>
        </is>
      </c>
      <c r="Z333" t="inlineStr">
        <is>
          <t>0</t>
        </is>
      </c>
      <c r="AA333" t="inlineStr">
        <is>
          <t>2026-10-08</t>
        </is>
      </c>
      <c r="AB333"/>
      <c r="AC333"/>
      <c r="AD333"/>
      <c r="AE333"/>
      <c r="AF333"/>
      <c r="AG333" s="3"/>
      <c r="AH333"/>
      <c r="AI333"/>
      <c r="AJ333"/>
      <c r="AK333"/>
      <c r="AL333" s="3"/>
      <c r="AM333" t="inlineStr">
        <is>
          <t>2026-09-17 07:00</t>
        </is>
      </c>
      <c r="AN333" t="inlineStr">
        <is>
          <t>彭满</t>
        </is>
      </c>
      <c r="AO333" t="inlineStr">
        <is>
          <t>2026-09-17</t>
        </is>
      </c>
      <c r="AP333" t="inlineStr">
        <is>
          <t>2026-09-17|dramaexpedition|SD-000090</t>
        </is>
      </c>
      <c r="AQ333" t="inlineStr">
        <is>
          <t>0</t>
        </is>
      </c>
      <c r="AR333" t="inlineStr">
        <is>
          <t>dramaexpedition｜The Cursed Holy Priest｜2条｜已回填</t>
        </is>
      </c>
    </row>
    <row r="334" ht="25.5" customHeight="1">
      <c r="A334" t="inlineStr">
        <is>
          <t>SR-000335</t>
        </is>
      </c>
      <c r="B334" s="3">
        <v>46282.319444444445</v>
      </c>
      <c r="C334"/>
      <c r="D334" t="inlineStr">
        <is>
          <t>7686027267314666783</t>
        </is>
      </c>
      <c r="E334"/>
      <c r="F334" t="inlineStr">
        <is>
          <t>manual_url</t>
        </is>
      </c>
      <c r="G334">
        <v>1</v>
      </c>
      <c r="H334" s="3">
        <v>46303.5781712963</v>
      </c>
      <c r="I334"/>
      <c r="J334" t="inlineStr">
        <is>
          <t>active</t>
        </is>
      </c>
      <c r="K334" t="inlineStr">
        <is>
          <t>jolienqaq</t>
        </is>
      </c>
      <c r="L334" t="inlineStr">
        <is>
          <t>Part 3 | Blood Moon Roomates Full series link in bio Noah learns that his parents never died in a fire—and that someone has been arranging his life from the shadows. ✨ Download the ReelShort app. 👉 Copy the code [4623454] and search it. #ReelShort #HiddenBloodline #DarkAcademia #MysteryDrama #ShortDrama</t>
        </is>
      </c>
      <c r="M334" t="inlineStr">
        <is>
          <t>SD-000087</t>
        </is>
      </c>
      <c r="N334" t="inlineStr">
        <is>
          <t>7686027267314666783</t>
        </is>
      </c>
      <c r="O334" t="inlineStr">
        <is>
          <t>jolienqaq</t>
        </is>
      </c>
      <c r="P334" t="inlineStr">
        <is>
          <t>https://www.tiktok.com/@jolienqaq</t>
        </is>
      </c>
      <c r="Q334" t="inlineStr">
        <is>
          <t>SD-000087</t>
        </is>
      </c>
      <c r="R334" t="inlineStr">
        <is>
          <t>Blood Moon Roommates</t>
        </is>
      </c>
      <c r="S334" t="inlineStr">
        <is>
          <t>lgbtq</t>
        </is>
      </c>
      <c r="T334" s="2" t="str">
        <f>=HYPERLINK("https://www.tiktok.com/@jolienqaq/video/7686027267314666783", "https://www.tiktok.com/@jolienqaq/video/7686027267314666783")</f>
        <v>https://www.tiktok.com/@jolienqaq/video/7686027267314666783</v>
      </c>
      <c r="U334" t="inlineStr">
        <is>
          <t>已回填</t>
        </is>
      </c>
      <c r="V334" t="inlineStr">
        <is>
          <t>1166</t>
        </is>
      </c>
      <c r="W334" t="inlineStr">
        <is>
          <t>28</t>
        </is>
      </c>
      <c r="X334" t="inlineStr">
        <is>
          <t>12</t>
        </is>
      </c>
      <c r="Y334" t="inlineStr">
        <is>
          <t>0</t>
        </is>
      </c>
      <c r="Z334" t="inlineStr">
        <is>
          <t>0</t>
        </is>
      </c>
      <c r="AA334" t="inlineStr">
        <is>
          <t>2026-10-08</t>
        </is>
      </c>
      <c r="AB334"/>
      <c r="AC334"/>
      <c r="AD334"/>
      <c r="AE334"/>
      <c r="AF334"/>
      <c r="AG334" s="3"/>
      <c r="AH334"/>
      <c r="AI334"/>
      <c r="AJ334"/>
      <c r="AK334"/>
      <c r="AL334" s="3"/>
      <c r="AM334" t="inlineStr">
        <is>
          <t>2026-09-17 07:40</t>
        </is>
      </c>
      <c r="AN334" t="inlineStr">
        <is>
          <t>彭满</t>
        </is>
      </c>
      <c r="AO334" t="inlineStr">
        <is>
          <t>2026-09-17</t>
        </is>
      </c>
      <c r="AP334" t="inlineStr">
        <is>
          <t>2026-09-17|jolienqaq|SD-000087</t>
        </is>
      </c>
      <c r="AQ334" t="inlineStr">
        <is>
          <t>0</t>
        </is>
      </c>
      <c r="AR334" t="inlineStr">
        <is>
          <t>jolienqaq｜Blood Moon Roommates｜2条｜已回填</t>
        </is>
      </c>
    </row>
    <row r="335" ht="25.5" customHeight="1">
      <c r="A335" t="inlineStr">
        <is>
          <t>SR-000336</t>
        </is>
      </c>
      <c r="B335" s="3">
        <v>46282.330555555556</v>
      </c>
      <c r="C335"/>
      <c r="D335" t="inlineStr">
        <is>
          <t>7686010983441042718</t>
        </is>
      </c>
      <c r="E335"/>
      <c r="F335" t="inlineStr">
        <is>
          <t>manual_url</t>
        </is>
      </c>
      <c r="G335">
        <v>1</v>
      </c>
      <c r="H335" s="3">
        <v>46303.578368055554</v>
      </c>
      <c r="I335"/>
      <c r="J335" t="inlineStr">
        <is>
          <t>active</t>
        </is>
      </c>
      <c r="K335" t="inlineStr">
        <is>
          <t>shirley5278789</t>
        </is>
      </c>
      <c r="L335" t="inlineStr">
        <is>
          <t>Cô tưởng anh chỉ là một chàng trai bao—nhưng thân phận thật của anh lại khiến cô chết lặng. 😳🔥 🌟 Xem tiếp câu chuyện tại đây 👉 Xem trọn bộ phim trên “ReelShort” 🔍 Tìm kiếm “4623248” ✨ #PhimNgắn #PhimTìnhCảm #Mafia #PlotTwist #ReelShort</t>
        </is>
      </c>
      <c r="M335" t="inlineStr">
        <is>
          <t>SD-000117</t>
        </is>
      </c>
      <c r="N335" t="inlineStr">
        <is>
          <t>7686010983441042718</t>
        </is>
      </c>
      <c r="O335" t="inlineStr">
        <is>
          <t>shirley5278789</t>
        </is>
      </c>
      <c r="P335" t="inlineStr">
        <is>
          <t>https://www.tiktok.com/@shirley5278789</t>
        </is>
      </c>
      <c r="Q335" t="inlineStr">
        <is>
          <t>SD-000117</t>
        </is>
      </c>
      <c r="R335" t="inlineStr">
        <is>
          <t>Lên Nhầm Giường Anh Chồng</t>
        </is>
      </c>
      <c r="S335" t="inlineStr">
        <is>
          <t>爱情,禁忌,救赎</t>
        </is>
      </c>
      <c r="T335" s="2" t="str">
        <f>=HYPERLINK("https://www.tiktok.com/@shirley5278789/video/7686010983441042718", "https://www.tiktok.com/@shirley5278789/video/7686010983441042718")</f>
        <v>https://www.tiktok.com/@shirley5278789/video/7686010983441042718</v>
      </c>
      <c r="U335" t="inlineStr">
        <is>
          <t>已回填</t>
        </is>
      </c>
      <c r="V335" t="inlineStr">
        <is>
          <t>51000</t>
        </is>
      </c>
      <c r="W335" t="inlineStr">
        <is>
          <t>151</t>
        </is>
      </c>
      <c r="X335" t="inlineStr">
        <is>
          <t>53</t>
        </is>
      </c>
      <c r="Y335" t="inlineStr">
        <is>
          <t>10</t>
        </is>
      </c>
      <c r="Z335" t="inlineStr">
        <is>
          <t>5</t>
        </is>
      </c>
      <c r="AA335" t="inlineStr">
        <is>
          <t>2026-10-08</t>
        </is>
      </c>
      <c r="AB335"/>
      <c r="AC335" t="inlineStr">
        <is>
          <t>正式剧名待确认；caption检索码：ReelShort 4623248；越南语版本。发布时间来自采集数据。</t>
        </is>
      </c>
      <c r="AD335"/>
      <c r="AE335"/>
      <c r="AF335"/>
      <c r="AG335" s="3"/>
      <c r="AH335"/>
      <c r="AI335"/>
      <c r="AJ335"/>
      <c r="AK335"/>
      <c r="AL335" s="3"/>
      <c r="AM335" t="inlineStr">
        <is>
          <t>2026-09-17 07:56</t>
        </is>
      </c>
      <c r="AN335" t="inlineStr">
        <is>
          <t>高璇</t>
        </is>
      </c>
      <c r="AO335" t="inlineStr">
        <is>
          <t>2026-09-17</t>
        </is>
      </c>
      <c r="AP335" t="inlineStr">
        <is>
          <t>2026-09-17|shirley5278789|SD-000117</t>
        </is>
      </c>
      <c r="AQ335" t="inlineStr">
        <is>
          <t>0</t>
        </is>
      </c>
      <c r="AR335" t="inlineStr">
        <is>
          <t>shirley5278789｜Lên Nhầm Giường Anh Chồng｜5条｜已回填</t>
        </is>
      </c>
    </row>
    <row r="336" ht="25.5" customHeight="1">
      <c r="A336" t="inlineStr">
        <is>
          <t>SR-000491</t>
        </is>
      </c>
      <c r="B336" s="3">
        <v>46282.8125</v>
      </c>
      <c r="C336"/>
      <c r="D336" t="inlineStr">
        <is>
          <t>7686032718949289230</t>
        </is>
      </c>
      <c r="E336"/>
      <c r="F336"/>
      <c r="G336"/>
      <c r="H336" s="3"/>
      <c r="I336"/>
      <c r="J336"/>
      <c r="K336" t="inlineStr">
        <is>
          <t>dramadetour0</t>
        </is>
      </c>
      <c r="L336" t="inlineStr">
        <is>
          <t>Part 1 | Pregnant with the Dragon Lord's Last Heir Full series link in bio Cornered at the edge of a cliff, Lyla chooses the forbidden dragon sanctum rather than surrender to Barlow. ✨ Download the DramaBox app. 👉 Copy the code [vba54] and search it. #DramaBox #DragonLord #FantasyRomance #RunawayBride #ShortDrama</t>
        </is>
      </c>
      <c r="M336" t="inlineStr">
        <is>
          <t>SD-000089</t>
        </is>
      </c>
      <c r="N336" t="inlineStr">
        <is>
          <t>7686032718949289230</t>
        </is>
      </c>
      <c r="O336" t="inlineStr">
        <is>
          <t>dramadetour0</t>
        </is>
      </c>
      <c r="P336" t="inlineStr">
        <is>
          <t>https://www.tiktok.com/@dramadetour0</t>
        </is>
      </c>
      <c r="Q336" t="inlineStr">
        <is>
          <t>SD-000089</t>
        </is>
      </c>
      <c r="R336" t="inlineStr">
        <is>
          <t>Pregnant with the Dragon Lord's Last Heir</t>
        </is>
      </c>
      <c r="S336"/>
      <c r="T336" s="2" t="str">
        <f>=HYPERLINK("https://www.tiktok.com/@dramadetour0/video/7686032718949289230", "https://www.tiktok.com/@dramadetour0/video/7686032718949289230")</f>
        <v>https://www.tiktok.com/@dramadetour0/video/7686032718949289230</v>
      </c>
      <c r="U336" t="inlineStr">
        <is>
          <t>已回填</t>
        </is>
      </c>
      <c r="V336" t="inlineStr">
        <is>
          <t>1208</t>
        </is>
      </c>
      <c r="W336" t="inlineStr">
        <is>
          <t>8</t>
        </is>
      </c>
      <c r="X336" t="inlineStr">
        <is>
          <t>5</t>
        </is>
      </c>
      <c r="Y336" t="inlineStr">
        <is>
          <t>1</t>
        </is>
      </c>
      <c r="Z336" t="inlineStr">
        <is>
          <t>2</t>
        </is>
      </c>
      <c r="AA336" t="inlineStr">
        <is>
          <t>2026-10-08</t>
        </is>
      </c>
      <c r="AB336"/>
      <c r="AC336"/>
      <c r="AD336"/>
      <c r="AE336"/>
      <c r="AF336"/>
      <c r="AG336" s="3"/>
      <c r="AH336"/>
      <c r="AI336"/>
      <c r="AJ336"/>
      <c r="AK336"/>
      <c r="AL336" s="3"/>
      <c r="AM336" t="inlineStr">
        <is>
          <t>2026-09-17 19:30</t>
        </is>
      </c>
      <c r="AN336" t="inlineStr">
        <is>
          <t>彭满</t>
        </is>
      </c>
      <c r="AO336" t="inlineStr">
        <is>
          <t>2026-09-17</t>
        </is>
      </c>
      <c r="AP336" t="inlineStr">
        <is>
          <t>2026-09-17|dramadetour0|SD-000089</t>
        </is>
      </c>
      <c r="AQ336" t="inlineStr">
        <is>
          <t>1</t>
        </is>
      </c>
      <c r="AR336" t="inlineStr">
        <is>
          <t>dramadetour0｜Pregnant with the Dragon Lord's Last Heir｜1条｜已回填</t>
        </is>
      </c>
    </row>
    <row r="337" ht="25.5" customHeight="1">
      <c r="A337" t="inlineStr">
        <is>
          <t>SR-000498</t>
        </is>
      </c>
      <c r="B337" s="3">
        <v>46282.87430555555</v>
      </c>
      <c r="C337"/>
      <c r="D337" t="inlineStr">
        <is>
          <t>7686031767651880223</t>
        </is>
      </c>
      <c r="E337"/>
      <c r="F337"/>
      <c r="G337"/>
      <c r="H337" s="3"/>
      <c r="I337"/>
      <c r="J337"/>
      <c r="K337" t="inlineStr">
        <is>
          <t>jolienqaq</t>
        </is>
      </c>
      <c r="L337" t="inlineStr">
        <is>
          <t>Part 1 | Winds of the Atlantic Full series link in bio After two years of mixed signals, Arthur finally confronts Elias—only to hear the rejection he feared most. ✨ Download the ReelShort app. 👉 Copy the code [4623418] and search it. #ReelShort #ForbiddenLove #Drama #Heartbreak #ShortDrama</t>
        </is>
      </c>
      <c r="M337" t="inlineStr">
        <is>
          <t>SD-000092</t>
        </is>
      </c>
      <c r="N337" t="inlineStr">
        <is>
          <t>7686031767651880223</t>
        </is>
      </c>
      <c r="O337" t="inlineStr">
        <is>
          <t>jolienqaq</t>
        </is>
      </c>
      <c r="P337" t="inlineStr">
        <is>
          <t>https://www.tiktok.com/@jolienqaq</t>
        </is>
      </c>
      <c r="Q337" t="inlineStr">
        <is>
          <t>SD-000092</t>
        </is>
      </c>
      <c r="R337" t="inlineStr">
        <is>
          <t>Winds of the Atlantic</t>
        </is>
      </c>
      <c r="S337"/>
      <c r="T337" s="2" t="str">
        <f>=HYPERLINK("https://www.tiktok.com/@jolienqaq/video/7686031767651880223", "https://www.tiktok.com/@jolienqaq/video/7686031767651880223")</f>
        <v>https://www.tiktok.com/@jolienqaq/video/7686031767651880223</v>
      </c>
      <c r="U337" t="inlineStr">
        <is>
          <t>已回填</t>
        </is>
      </c>
      <c r="V337" t="inlineStr">
        <is>
          <t>730</t>
        </is>
      </c>
      <c r="W337" t="inlineStr">
        <is>
          <t>20</t>
        </is>
      </c>
      <c r="X337" t="inlineStr">
        <is>
          <t>10</t>
        </is>
      </c>
      <c r="Y337" t="inlineStr">
        <is>
          <t>1</t>
        </is>
      </c>
      <c r="Z337" t="inlineStr">
        <is>
          <t>0</t>
        </is>
      </c>
      <c r="AA337" t="inlineStr">
        <is>
          <t>2026-10-08</t>
        </is>
      </c>
      <c r="AB337"/>
      <c r="AC337"/>
      <c r="AD337"/>
      <c r="AE337"/>
      <c r="AF337"/>
      <c r="AG337" s="3"/>
      <c r="AH337"/>
      <c r="AI337"/>
      <c r="AJ337"/>
      <c r="AK337"/>
      <c r="AL337" s="3"/>
      <c r="AM337" t="inlineStr">
        <is>
          <t>2026-09-17 20:59</t>
        </is>
      </c>
      <c r="AN337" t="inlineStr">
        <is>
          <t>彭满</t>
        </is>
      </c>
      <c r="AO337" t="inlineStr">
        <is>
          <t>2026-09-17</t>
        </is>
      </c>
      <c r="AP337" t="inlineStr">
        <is>
          <t>2026-09-17|jolienqaq|SD-000092</t>
        </is>
      </c>
      <c r="AQ337" t="inlineStr">
        <is>
          <t>1</t>
        </is>
      </c>
      <c r="AR337" t="inlineStr">
        <is>
          <t>jolienqaq｜Winds of the Atlantic｜1条｜已回填</t>
        </is>
      </c>
    </row>
    <row r="338" ht="25.5" customHeight="1">
      <c r="A338" t="inlineStr">
        <is>
          <t>SR-000495</t>
        </is>
      </c>
      <c r="B338" s="3">
        <v>46282.875</v>
      </c>
      <c r="C338"/>
      <c r="D338" t="inlineStr">
        <is>
          <t>7686029998783728909</t>
        </is>
      </c>
      <c r="E338"/>
      <c r="F338"/>
      <c r="G338"/>
      <c r="H338" s="3"/>
      <c r="I338"/>
      <c r="J338"/>
      <c r="K338" t="inlineStr">
        <is>
          <t>dramaexpedition</t>
        </is>
      </c>
      <c r="L338" t="inlineStr">
        <is>
          <t>Part 1 | The God They Called a Fool Full series link in bio Elena defends the husband everyone calls a fool, but Drakon will destroy anyone standing between him and his bride. ✨ Download the ReelShort app. 👉 Copy the code [4520392] and search it. #ReelShort #HiddenPower #ForcedMarriage #FantasyDrama #ShortDrama</t>
        </is>
      </c>
      <c r="M338" t="inlineStr">
        <is>
          <t>SD-000091</t>
        </is>
      </c>
      <c r="N338" t="inlineStr">
        <is>
          <t>7686029998783728909</t>
        </is>
      </c>
      <c r="O338" t="inlineStr">
        <is>
          <t>dramaexpedition</t>
        </is>
      </c>
      <c r="P338" t="inlineStr">
        <is>
          <t>https://www.tiktok.com/@dramaexpedition</t>
        </is>
      </c>
      <c r="Q338" t="inlineStr">
        <is>
          <t>SD-000091</t>
        </is>
      </c>
      <c r="R338" t="inlineStr">
        <is>
          <t>The God They Called a Fool</t>
        </is>
      </c>
      <c r="S338" t="inlineStr">
        <is>
          <t>扮猪吃虎,复仇,男性,身份揭露</t>
        </is>
      </c>
      <c r="T338" s="2" t="str">
        <f>=HYPERLINK("https://www.tiktok.com/@dramaexpedition/video/7686029998783728909", "https://www.tiktok.com/@dramaexpedition/video/7686029998783728909")</f>
        <v>https://www.tiktok.com/@dramaexpedition/video/7686029998783728909</v>
      </c>
      <c r="U338" t="inlineStr">
        <is>
          <t>已回填</t>
        </is>
      </c>
      <c r="V338" t="inlineStr">
        <is>
          <t>1002</t>
        </is>
      </c>
      <c r="W338" t="inlineStr">
        <is>
          <t>4</t>
        </is>
      </c>
      <c r="X338" t="inlineStr">
        <is>
          <t>1</t>
        </is>
      </c>
      <c r="Y338" t="inlineStr">
        <is>
          <t>0</t>
        </is>
      </c>
      <c r="Z338" t="inlineStr">
        <is>
          <t>0</t>
        </is>
      </c>
      <c r="AA338" t="inlineStr">
        <is>
          <t>2026-10-08</t>
        </is>
      </c>
      <c r="AB338"/>
      <c r="AC338"/>
      <c r="AD338"/>
      <c r="AE338"/>
      <c r="AF338"/>
      <c r="AG338" s="3"/>
      <c r="AH338"/>
      <c r="AI338"/>
      <c r="AJ338"/>
      <c r="AK338"/>
      <c r="AL338" s="3"/>
      <c r="AM338" t="inlineStr">
        <is>
          <t>2026-09-17 21:00</t>
        </is>
      </c>
      <c r="AN338" t="inlineStr">
        <is>
          <t>彭满</t>
        </is>
      </c>
      <c r="AO338" t="inlineStr">
        <is>
          <t>2026-09-17</t>
        </is>
      </c>
      <c r="AP338" t="inlineStr">
        <is>
          <t>2026-09-17|dramaexpedition|SD-000091</t>
        </is>
      </c>
      <c r="AQ338" t="inlineStr">
        <is>
          <t>1</t>
        </is>
      </c>
      <c r="AR338" t="inlineStr">
        <is>
          <t>dramaexpedition｜The God They Called a Fool｜1条｜已回填</t>
        </is>
      </c>
    </row>
    <row r="339" ht="25.5" customHeight="1">
      <c r="A339" t="inlineStr">
        <is>
          <t>SR-000528</t>
        </is>
      </c>
      <c r="B339" s="3">
        <v>46282.97430555556</v>
      </c>
      <c r="C339"/>
      <c r="D339" t="inlineStr">
        <is>
          <t>7686332809488780558</t>
        </is>
      </c>
      <c r="E339"/>
      <c r="F339"/>
      <c r="G339"/>
      <c r="H339" s="3"/>
      <c r="I339"/>
      <c r="J339"/>
      <c r="K339" t="inlineStr">
        <is>
          <t>lthung263</t>
        </is>
      </c>
      <c r="L339" t="inlineStr">
        <is>
          <t>Part 1 | Four Husbands Want Her Dead Four sea monster husbands want her gone—but none of them realizes how dangerous their unwanted bride may become. ✨ Download the ReelShort app. 👉 Copy the code [4496080] and search it. #Drama #ShortDrama #FantasyRomance #SeaMonsters #Revenge</t>
        </is>
      </c>
      <c r="M339" t="inlineStr">
        <is>
          <t>SD-000224</t>
        </is>
      </c>
      <c r="N339" t="inlineStr">
        <is>
          <t>7686332809488780558</t>
        </is>
      </c>
      <c r="O339" t="inlineStr">
        <is>
          <t>Flexlthung</t>
        </is>
      </c>
      <c r="P339" t="inlineStr">
        <is>
          <t>https://www.tiktok.com/@lthung263</t>
        </is>
      </c>
      <c r="Q339" t="inlineStr">
        <is>
          <t>SD-000224</t>
        </is>
      </c>
      <c r="R339" t="inlineStr">
        <is>
          <t>Spoiled by Four Sea Monster Husbands</t>
        </is>
      </c>
      <c r="S339" t="inlineStr">
        <is>
          <t>逆袭,奇幻,超能力</t>
        </is>
      </c>
      <c r="T339" s="2" t="str">
        <f>=HYPERLINK("https://www.tiktok.com/@lthung263/video/7686332809488780558", "https://www.tiktok.com/@lthung263/video/7686332809488780558")</f>
        <v>https://www.tiktok.com/@lthung263/video/7686332809488780558</v>
      </c>
      <c r="U339" t="inlineStr">
        <is>
          <t>已回填</t>
        </is>
      </c>
      <c r="V339" t="inlineStr">
        <is>
          <t>3001</t>
        </is>
      </c>
      <c r="W339" t="inlineStr">
        <is>
          <t>11</t>
        </is>
      </c>
      <c r="X339" t="inlineStr">
        <is>
          <t>5</t>
        </is>
      </c>
      <c r="Y339" t="inlineStr">
        <is>
          <t>1</t>
        </is>
      </c>
      <c r="Z339" t="inlineStr">
        <is>
          <t>0</t>
        </is>
      </c>
      <c r="AA339" t="inlineStr">
        <is>
          <t>2026-10-08</t>
        </is>
      </c>
      <c r="AB339"/>
      <c r="AC339"/>
      <c r="AD339"/>
      <c r="AE339"/>
      <c r="AF339"/>
      <c r="AG339" s="3"/>
      <c r="AH339"/>
      <c r="AI339"/>
      <c r="AJ339"/>
      <c r="AK339"/>
      <c r="AL339" s="3"/>
      <c r="AM339" t="inlineStr">
        <is>
          <t>2026-09-17 23:23</t>
        </is>
      </c>
      <c r="AN339" t="inlineStr">
        <is>
          <t>张凯风</t>
        </is>
      </c>
      <c r="AO339" t="inlineStr">
        <is>
          <t>2026-09-17</t>
        </is>
      </c>
      <c r="AP339" t="inlineStr">
        <is>
          <t>2026-09-17|lthung263|SD-000224</t>
        </is>
      </c>
      <c r="AQ339" t="inlineStr">
        <is>
          <t>1</t>
        </is>
      </c>
      <c r="AR339" t="inlineStr">
        <is>
          <t>lthung263｜Spoiled by Four Sea Monster Husbands｜1条｜已回填</t>
        </is>
      </c>
    </row>
    <row r="340" ht="25.5" customHeight="1">
      <c r="A340" t="inlineStr">
        <is>
          <t>SR-000337</t>
        </is>
      </c>
      <c r="B340" s="3">
        <v>46282.99930555555</v>
      </c>
      <c r="C340"/>
      <c r="D340" t="inlineStr">
        <is>
          <t>7686011040697470239</t>
        </is>
      </c>
      <c r="E340"/>
      <c r="F340" t="inlineStr">
        <is>
          <t>manual_url</t>
        </is>
      </c>
      <c r="G340">
        <v>1</v>
      </c>
      <c r="H340" s="3">
        <v>46303.578576388885</v>
      </c>
      <c r="I340"/>
      <c r="J340" t="inlineStr">
        <is>
          <t>active</t>
        </is>
      </c>
      <c r="K340" t="inlineStr">
        <is>
          <t>shirley5278789</t>
        </is>
      </c>
      <c r="L340" t="inlineStr">
        <is>
          <t>Một vết cắn trên môi biến bữa tối gia đình thành màn thử thách bí mật đầy nguy hiểm. 👀🍷 🌟 Xem tiếp câu chuyện tại đây 👉 Xem trọn bộ phim trên “ReelShort” 🔍 Tìm kiếm “4623248” ✨ #PhimNgắn #PhimNgônTình #TìnhYêuCấmKỵ #Drama #ReelShort</t>
        </is>
      </c>
      <c r="M340" t="inlineStr">
        <is>
          <t>SD-000117</t>
        </is>
      </c>
      <c r="N340" t="inlineStr">
        <is>
          <t>7686011040697470239</t>
        </is>
      </c>
      <c r="O340" t="inlineStr">
        <is>
          <t>shirley5278789</t>
        </is>
      </c>
      <c r="P340" t="inlineStr">
        <is>
          <t>https://www.tiktok.com/@shirley5278789</t>
        </is>
      </c>
      <c r="Q340" t="inlineStr">
        <is>
          <t>SD-000117</t>
        </is>
      </c>
      <c r="R340" t="inlineStr">
        <is>
          <t>Lên Nhầm Giường Anh Chồng</t>
        </is>
      </c>
      <c r="S340" t="inlineStr">
        <is>
          <t>爱情,禁忌,救赎</t>
        </is>
      </c>
      <c r="T340" s="2" t="str">
        <f>=HYPERLINK("https://www.tiktok.com/@shirley5278789/video/7686011040697470239", "https://www.tiktok.com/@shirley5278789/video/7686011040697470239")</f>
        <v>https://www.tiktok.com/@shirley5278789/video/7686011040697470239</v>
      </c>
      <c r="U340" t="inlineStr">
        <is>
          <t>已回填</t>
        </is>
      </c>
      <c r="V340" t="inlineStr">
        <is>
          <t>10600</t>
        </is>
      </c>
      <c r="W340" t="inlineStr">
        <is>
          <t>46</t>
        </is>
      </c>
      <c r="X340" t="inlineStr">
        <is>
          <t>16</t>
        </is>
      </c>
      <c r="Y340" t="inlineStr">
        <is>
          <t>3</t>
        </is>
      </c>
      <c r="Z340" t="inlineStr">
        <is>
          <t>0</t>
        </is>
      </c>
      <c r="AA340" t="inlineStr">
        <is>
          <t>2026-10-08</t>
        </is>
      </c>
      <c r="AB340"/>
      <c r="AC340"/>
      <c r="AD340"/>
      <c r="AE340"/>
      <c r="AF340"/>
      <c r="AG340" s="3"/>
      <c r="AH340"/>
      <c r="AI340"/>
      <c r="AJ340"/>
      <c r="AK340"/>
      <c r="AL340" s="3"/>
      <c r="AM340" t="inlineStr">
        <is>
          <t>2026-09-17 10:42</t>
        </is>
      </c>
      <c r="AN340" t="inlineStr">
        <is>
          <t>高璇</t>
        </is>
      </c>
      <c r="AO340" t="inlineStr">
        <is>
          <t>2026-09-17</t>
        </is>
      </c>
      <c r="AP340" t="inlineStr">
        <is>
          <t>2026-09-17|shirley5278789|SD-000117</t>
        </is>
      </c>
      <c r="AQ340" t="inlineStr">
        <is>
          <t>0</t>
        </is>
      </c>
      <c r="AR340" t="inlineStr">
        <is>
          <t>shirley5278789｜Lên Nhầm Giường Anh Chồng｜5条｜已回填</t>
        </is>
      </c>
    </row>
    <row r="341" ht="25.5" customHeight="1">
      <c r="A341" t="inlineStr">
        <is>
          <t>SR-000338</t>
        </is>
      </c>
      <c r="B341" s="3">
        <v>46282.99930555555</v>
      </c>
      <c r="C341"/>
      <c r="D341" t="inlineStr">
        <is>
          <t>7686011567586053407</t>
        </is>
      </c>
      <c r="E341"/>
      <c r="F341" t="inlineStr">
        <is>
          <t>manual_url</t>
        </is>
      </c>
      <c r="G341">
        <v>1</v>
      </c>
      <c r="H341" s="3">
        <v>46303.57877314815</v>
      </c>
      <c r="I341"/>
      <c r="J341" t="inlineStr">
        <is>
          <t>active</t>
        </is>
      </c>
      <c r="K341" t="inlineStr">
        <is>
          <t>shirley5278789</t>
        </is>
      </c>
      <c r="L341" t="inlineStr">
        <is>
          <t>Damien chỉ cần vài câu nói để khiến bí mật của Bella suýt bị lộ ngay trước mặt vị hôn phu. 😰🔥 🌟 Xem tiếp câu chuyện tại đây 👉 Xem trọn bộ phim trên “ReelShort” 🔍 Tìm kiếm “4623248” ✨ #PhimNgắn #PhimTìnhCảm #BíMật #TìnhYêu #ReelShort</t>
        </is>
      </c>
      <c r="M341" t="inlineStr">
        <is>
          <t>SD-000117</t>
        </is>
      </c>
      <c r="N341" t="inlineStr">
        <is>
          <t>7686011567586053407</t>
        </is>
      </c>
      <c r="O341" t="inlineStr">
        <is>
          <t>shirley5278789</t>
        </is>
      </c>
      <c r="P341" t="inlineStr">
        <is>
          <t>https://www.tiktok.com/@shirley5278789</t>
        </is>
      </c>
      <c r="Q341" t="inlineStr">
        <is>
          <t>SD-000117</t>
        </is>
      </c>
      <c r="R341" t="inlineStr">
        <is>
          <t>Lên Nhầm Giường Anh Chồng</t>
        </is>
      </c>
      <c r="S341" t="inlineStr">
        <is>
          <t>爱情,禁忌,救赎</t>
        </is>
      </c>
      <c r="T341" s="2" t="str">
        <f>=HYPERLINK("https://www.tiktok.com/@shirley5278789/video/7686011567586053407", "https://www.tiktok.com/@shirley5278789/video/7686011567586053407")</f>
        <v>https://www.tiktok.com/@shirley5278789/video/7686011567586053407</v>
      </c>
      <c r="U341" t="inlineStr">
        <is>
          <t>已回填</t>
        </is>
      </c>
      <c r="V341" t="inlineStr">
        <is>
          <t>11200</t>
        </is>
      </c>
      <c r="W341" t="inlineStr">
        <is>
          <t>53</t>
        </is>
      </c>
      <c r="X341" t="inlineStr">
        <is>
          <t>23</t>
        </is>
      </c>
      <c r="Y341" t="inlineStr">
        <is>
          <t>2</t>
        </is>
      </c>
      <c r="Z341" t="inlineStr">
        <is>
          <t>6</t>
        </is>
      </c>
      <c r="AA341" t="inlineStr">
        <is>
          <t>2026-10-08</t>
        </is>
      </c>
      <c r="AB341"/>
      <c r="AC341"/>
      <c r="AD341"/>
      <c r="AE341"/>
      <c r="AF341"/>
      <c r="AG341" s="3"/>
      <c r="AH341"/>
      <c r="AI341"/>
      <c r="AJ341"/>
      <c r="AK341"/>
      <c r="AL341" s="3"/>
      <c r="AM341" t="inlineStr">
        <is>
          <t>2026-09-17 14:39</t>
        </is>
      </c>
      <c r="AN341" t="inlineStr">
        <is>
          <t>高璇</t>
        </is>
      </c>
      <c r="AO341" t="inlineStr">
        <is>
          <t>2026-09-17</t>
        </is>
      </c>
      <c r="AP341" t="inlineStr">
        <is>
          <t>2026-09-17|shirley5278789|SD-000117</t>
        </is>
      </c>
      <c r="AQ341" t="inlineStr">
        <is>
          <t>0</t>
        </is>
      </c>
      <c r="AR341" t="inlineStr">
        <is>
          <t>shirley5278789｜Lên Nhầm Giường Anh Chồng｜5条｜已回填</t>
        </is>
      </c>
    </row>
    <row r="342" ht="25.5" customHeight="1">
      <c r="A342" t="inlineStr">
        <is>
          <t>SR-000339</t>
        </is>
      </c>
      <c r="B342" s="3">
        <v>46282.99930555555</v>
      </c>
      <c r="C342"/>
      <c r="D342" t="inlineStr">
        <is>
          <t>7686015971798109470</t>
        </is>
      </c>
      <c r="E342"/>
      <c r="F342" t="inlineStr">
        <is>
          <t>manual_url</t>
        </is>
      </c>
      <c r="G342">
        <v>1</v>
      </c>
      <c r="H342" s="3">
        <v>46303.578993055555</v>
      </c>
      <c r="I342"/>
      <c r="J342" t="inlineStr">
        <is>
          <t>active</t>
        </is>
      </c>
      <c r="K342" t="inlineStr">
        <is>
          <t>shirley5278789</t>
        </is>
      </c>
      <c r="L342" t="inlineStr">
        <is>
          <t>Anh cho cô đúng ba ngày để lựa chọn—nếu không, cả gia tộc sẽ biết sự thật. ⏳😳 🌟 Xem tiếp câu chuyện tại đây 👉 Xem trọn bộ phim trên “ReelShort” 🔍 Tìm kiếm “4623248” ✨ #PhimNgắn #PhimNgônTình #Mafia #KịchTính #ReelShort</t>
        </is>
      </c>
      <c r="M342" t="inlineStr">
        <is>
          <t>SD-000117</t>
        </is>
      </c>
      <c r="N342" t="inlineStr">
        <is>
          <t>7686015971798109470</t>
        </is>
      </c>
      <c r="O342" t="inlineStr">
        <is>
          <t>shirley5278789</t>
        </is>
      </c>
      <c r="P342" t="inlineStr">
        <is>
          <t>https://www.tiktok.com/@shirley5278789</t>
        </is>
      </c>
      <c r="Q342" t="inlineStr">
        <is>
          <t>SD-000117</t>
        </is>
      </c>
      <c r="R342" t="inlineStr">
        <is>
          <t>Lên Nhầm Giường Anh Chồng</t>
        </is>
      </c>
      <c r="S342" t="inlineStr">
        <is>
          <t>爱情,禁忌,救赎</t>
        </is>
      </c>
      <c r="T342" s="2" t="str">
        <f>=HYPERLINK("https://www.tiktok.com/@shirley5278789/video/7686015971798109470", "https://www.tiktok.com/@shirley5278789/video/7686015971798109470")</f>
        <v>https://www.tiktok.com/@shirley5278789/video/7686015971798109470</v>
      </c>
      <c r="U342" t="inlineStr">
        <is>
          <t>已回填</t>
        </is>
      </c>
      <c r="V342" t="inlineStr">
        <is>
          <t>12500</t>
        </is>
      </c>
      <c r="W342" t="inlineStr">
        <is>
          <t>71</t>
        </is>
      </c>
      <c r="X342" t="inlineStr">
        <is>
          <t>33</t>
        </is>
      </c>
      <c r="Y342" t="inlineStr">
        <is>
          <t>1</t>
        </is>
      </c>
      <c r="Z342" t="inlineStr">
        <is>
          <t>3</t>
        </is>
      </c>
      <c r="AA342" t="inlineStr">
        <is>
          <t>2026-10-08</t>
        </is>
      </c>
      <c r="AB342"/>
      <c r="AC342"/>
      <c r="AD342"/>
      <c r="AE342"/>
      <c r="AF342"/>
      <c r="AG342" s="3"/>
      <c r="AH342"/>
      <c r="AI342"/>
      <c r="AJ342"/>
      <c r="AK342"/>
      <c r="AL342" s="3"/>
      <c r="AM342" t="inlineStr">
        <is>
          <t>2026-09-17 23:29</t>
        </is>
      </c>
      <c r="AN342" t="inlineStr">
        <is>
          <t>高璇</t>
        </is>
      </c>
      <c r="AO342" t="inlineStr">
        <is>
          <t>2026-09-17</t>
        </is>
      </c>
      <c r="AP342" t="inlineStr">
        <is>
          <t>2026-09-17|shirley5278789|SD-000117</t>
        </is>
      </c>
      <c r="AQ342" t="inlineStr">
        <is>
          <t>0</t>
        </is>
      </c>
      <c r="AR342" t="inlineStr">
        <is>
          <t>shirley5278789｜Lên Nhầm Giường Anh Chồng｜5条｜已回填</t>
        </is>
      </c>
    </row>
    <row r="343" ht="25.5" customHeight="1">
      <c r="A343" t="inlineStr">
        <is>
          <t>SR-000340</t>
        </is>
      </c>
      <c r="B343" s="3">
        <v>46283</v>
      </c>
      <c r="C343"/>
      <c r="D343" t="inlineStr">
        <is>
          <t>7686760316440415518</t>
        </is>
      </c>
      <c r="E343"/>
      <c r="F343" t="inlineStr">
        <is>
          <t>manual_url</t>
        </is>
      </c>
      <c r="G343">
        <v>1</v>
      </c>
      <c r="H343" s="3">
        <v>46303.57917824074</v>
      </c>
      <c r="I343"/>
      <c r="J343" t="inlineStr">
        <is>
          <t>active</t>
        </is>
      </c>
      <c r="K343" t="inlineStr">
        <is>
          <t>jolienqaq</t>
        </is>
      </c>
      <c r="L343" t="inlineStr">
        <is>
          <t xml:space="preserve">Part 1 | Off the Ice Full series link in bio The rivalry explodes on the ice when a one-on-one challenge turns dangerously personal. Watch the full series: https://reelslink.com/cps/BNFHp1 ✨ Download the ReelShort app. 👉 Copy the code [4694566] and search it. #OffTheIce #ReelShort #BLDrama #HockeyRomance #shortdrama </t>
        </is>
      </c>
      <c r="M343" t="inlineStr">
        <is>
          <t>SD-000103</t>
        </is>
      </c>
      <c r="N343" t="inlineStr">
        <is>
          <t>7686760316440415518</t>
        </is>
      </c>
      <c r="O343" t="inlineStr">
        <is>
          <t>jolienqaq</t>
        </is>
      </c>
      <c r="P343" t="inlineStr">
        <is>
          <t>https://www.tiktok.com/@jolienqaq</t>
        </is>
      </c>
      <c r="Q343" t="inlineStr">
        <is>
          <t>SD-000103</t>
        </is>
      </c>
      <c r="R343" t="inlineStr">
        <is>
          <t>Off the Ice</t>
        </is>
      </c>
      <c r="S343" t="inlineStr">
        <is>
          <t>lgbtq</t>
        </is>
      </c>
      <c r="T343" s="2" t="str">
        <f>=HYPERLINK("https://www.tiktok.com/@jolienqaq/video/7686760316440415518", "https://www.tiktok.com/@jolienqaq/video/7686760316440415518")</f>
        <v>https://www.tiktok.com/@jolienqaq/video/7686760316440415518</v>
      </c>
      <c r="U343" t="inlineStr">
        <is>
          <t>已回填</t>
        </is>
      </c>
      <c r="V343" t="inlineStr">
        <is>
          <t>1321</t>
        </is>
      </c>
      <c r="W343" t="inlineStr">
        <is>
          <t>22</t>
        </is>
      </c>
      <c r="X343" t="inlineStr">
        <is>
          <t>11</t>
        </is>
      </c>
      <c r="Y343" t="inlineStr">
        <is>
          <t>2</t>
        </is>
      </c>
      <c r="Z343" t="inlineStr">
        <is>
          <t>0</t>
        </is>
      </c>
      <c r="AA343" t="inlineStr">
        <is>
          <t>2026-10-08</t>
        </is>
      </c>
      <c r="AB343"/>
      <c r="AC343" t="inlineStr">
        <is>
          <t>第1条</t>
        </is>
      </c>
      <c r="AD343"/>
      <c r="AE343"/>
      <c r="AF343"/>
      <c r="AG343" s="3"/>
      <c r="AH343"/>
      <c r="AI343"/>
      <c r="AJ343"/>
      <c r="AK343"/>
      <c r="AL343" s="3"/>
      <c r="AM343" t="inlineStr">
        <is>
          <t>2026-09-19 21:00</t>
        </is>
      </c>
      <c r="AN343" t="inlineStr">
        <is>
          <t>彭满</t>
        </is>
      </c>
      <c r="AO343" t="inlineStr">
        <is>
          <t>2026-09-19</t>
        </is>
      </c>
      <c r="AP343" t="inlineStr">
        <is>
          <t>2026-09-18|jolienqaq|SD-000103</t>
        </is>
      </c>
      <c r="AQ343" t="inlineStr">
        <is>
          <t>1</t>
        </is>
      </c>
      <c r="AR343" t="inlineStr">
        <is>
          <t>jolienqaq｜Off the Ice｜3条｜已回填</t>
        </is>
      </c>
    </row>
    <row r="344" ht="25.5" customHeight="1">
      <c r="A344" t="inlineStr">
        <is>
          <t>SR-000341</t>
        </is>
      </c>
      <c r="B344" s="3">
        <v>46283</v>
      </c>
      <c r="C344"/>
      <c r="D344" t="inlineStr">
        <is>
          <t>7686759887455522078</t>
        </is>
      </c>
      <c r="E344"/>
      <c r="F344" t="inlineStr">
        <is>
          <t>manual_url</t>
        </is>
      </c>
      <c r="G344">
        <v>1</v>
      </c>
      <c r="H344" s="3">
        <v>46303.579375</v>
      </c>
      <c r="I344"/>
      <c r="J344" t="inlineStr">
        <is>
          <t>active</t>
        </is>
      </c>
      <c r="K344" t="inlineStr">
        <is>
          <t>jolienqaq</t>
        </is>
      </c>
      <c r="L344" t="inlineStr">
        <is>
          <t>Part 2 | Off the Ice Full series link in bio Lucas wakes up with no memory, and Albert realizes he can become anyone he wants—even his boyfriend. Watch the full series: https://reelslink.com/cps/BNFHp1 ✨ Download the ReelShort app. 👉 Copy the code [4694566] and search it. #OffTheIce #ReelShort #BLDrama #AmnesiaRomance #ShortDrama</t>
        </is>
      </c>
      <c r="M344" t="inlineStr">
        <is>
          <t>SD-000103</t>
        </is>
      </c>
      <c r="N344" t="inlineStr">
        <is>
          <t>7686759887455522078</t>
        </is>
      </c>
      <c r="O344" t="inlineStr">
        <is>
          <t>jolienqaq</t>
        </is>
      </c>
      <c r="P344" t="inlineStr">
        <is>
          <t>https://www.tiktok.com/@jolienqaq</t>
        </is>
      </c>
      <c r="Q344" t="inlineStr">
        <is>
          <t>SD-000103</t>
        </is>
      </c>
      <c r="R344" t="inlineStr">
        <is>
          <t>Off the Ice</t>
        </is>
      </c>
      <c r="S344" t="inlineStr">
        <is>
          <t>lgbtq</t>
        </is>
      </c>
      <c r="T344" s="2" t="str">
        <f>=HYPERLINK("https://www.tiktok.com/@jolienqaq/video/7686759887455522078", "https://www.tiktok.com/@jolienqaq/video/7686759887455522078")</f>
        <v>https://www.tiktok.com/@jolienqaq/video/7686759887455522078</v>
      </c>
      <c r="U344" t="inlineStr">
        <is>
          <t>已回填</t>
        </is>
      </c>
      <c r="V344" t="inlineStr">
        <is>
          <t>15600</t>
        </is>
      </c>
      <c r="W344" t="inlineStr">
        <is>
          <t>190</t>
        </is>
      </c>
      <c r="X344" t="inlineStr">
        <is>
          <t>55</t>
        </is>
      </c>
      <c r="Y344" t="inlineStr">
        <is>
          <t>1</t>
        </is>
      </c>
      <c r="Z344" t="inlineStr">
        <is>
          <t>2</t>
        </is>
      </c>
      <c r="AA344" t="inlineStr">
        <is>
          <t>2026-10-08</t>
        </is>
      </c>
      <c r="AB344"/>
      <c r="AC344" t="inlineStr">
        <is>
          <t>第2条</t>
        </is>
      </c>
      <c r="AD344"/>
      <c r="AE344"/>
      <c r="AF344"/>
      <c r="AG344" s="3"/>
      <c r="AH344"/>
      <c r="AI344"/>
      <c r="AJ344"/>
      <c r="AK344"/>
      <c r="AL344" s="3"/>
      <c r="AM344" t="inlineStr">
        <is>
          <t>2026-09-19 22:00</t>
        </is>
      </c>
      <c r="AN344" t="inlineStr">
        <is>
          <t>彭满</t>
        </is>
      </c>
      <c r="AO344" t="inlineStr">
        <is>
          <t>2026-09-19</t>
        </is>
      </c>
      <c r="AP344" t="inlineStr">
        <is>
          <t>2026-09-18|jolienqaq|SD-000103</t>
        </is>
      </c>
      <c r="AQ344" t="inlineStr">
        <is>
          <t>0</t>
        </is>
      </c>
      <c r="AR344" t="inlineStr">
        <is>
          <t>jolienqaq｜Off the Ice｜3条｜已回填</t>
        </is>
      </c>
    </row>
    <row r="345" ht="25.5" customHeight="1">
      <c r="A345" t="inlineStr">
        <is>
          <t>SR-000342</t>
        </is>
      </c>
      <c r="B345" s="3">
        <v>46283</v>
      </c>
      <c r="C345"/>
      <c r="D345" t="inlineStr">
        <is>
          <t>7686760443058146591</t>
        </is>
      </c>
      <c r="E345"/>
      <c r="F345" t="inlineStr">
        <is>
          <t>manual_url</t>
        </is>
      </c>
      <c r="G345">
        <v>1</v>
      </c>
      <c r="H345" s="3">
        <v>46303.57958333333</v>
      </c>
      <c r="I345"/>
      <c r="J345" t="inlineStr">
        <is>
          <t>active</t>
        </is>
      </c>
      <c r="K345" t="inlineStr">
        <is>
          <t>jolienqaq</t>
        </is>
      </c>
      <c r="L345" t="inlineStr">
        <is>
          <t>Part 3 | Off the Ice Full series link in bio A bold invitation turns into a public showdown when a girlfriend appears and demands answers. Watch the full series: https://reelslink.com/cps/BNFHp1 ✨ Download the ReelShort app. 👉 Copy the code [4694566] and search it. #OffTheIce #ReelShort #BLDrama #LoveTriangle #ShortDrama</t>
        </is>
      </c>
      <c r="M345" t="inlineStr">
        <is>
          <t>SD-000103</t>
        </is>
      </c>
      <c r="N345" t="inlineStr">
        <is>
          <t>7686760443058146591</t>
        </is>
      </c>
      <c r="O345" t="inlineStr">
        <is>
          <t>jolienqaq</t>
        </is>
      </c>
      <c r="P345" t="inlineStr">
        <is>
          <t>https://www.tiktok.com/@jolienqaq</t>
        </is>
      </c>
      <c r="Q345" t="inlineStr">
        <is>
          <t>SD-000103</t>
        </is>
      </c>
      <c r="R345" t="inlineStr">
        <is>
          <t>Off the Ice</t>
        </is>
      </c>
      <c r="S345" t="inlineStr">
        <is>
          <t>lgbtq</t>
        </is>
      </c>
      <c r="T345" s="2" t="str">
        <f>=HYPERLINK("https://www.tiktok.com/@jolienqaq/video/7686760443058146591", "https://www.tiktok.com/@jolienqaq/video/7686760443058146591")</f>
        <v>https://www.tiktok.com/@jolienqaq/video/7686760443058146591</v>
      </c>
      <c r="U345" t="inlineStr">
        <is>
          <t>已回填</t>
        </is>
      </c>
      <c r="V345" t="inlineStr">
        <is>
          <t>1173</t>
        </is>
      </c>
      <c r="W345" t="inlineStr">
        <is>
          <t>18</t>
        </is>
      </c>
      <c r="X345" t="inlineStr">
        <is>
          <t>8</t>
        </is>
      </c>
      <c r="Y345" t="inlineStr">
        <is>
          <t>0</t>
        </is>
      </c>
      <c r="Z345" t="inlineStr">
        <is>
          <t>0</t>
        </is>
      </c>
      <c r="AA345" t="inlineStr">
        <is>
          <t>2026-10-08</t>
        </is>
      </c>
      <c r="AB345"/>
      <c r="AC345" t="inlineStr">
        <is>
          <t>第3条</t>
        </is>
      </c>
      <c r="AD345"/>
      <c r="AE345"/>
      <c r="AF345"/>
      <c r="AG345" s="3"/>
      <c r="AH345"/>
      <c r="AI345"/>
      <c r="AJ345"/>
      <c r="AK345"/>
      <c r="AL345" s="3"/>
      <c r="AM345" t="inlineStr">
        <is>
          <t>2026-09-20 01:00</t>
        </is>
      </c>
      <c r="AN345" t="inlineStr">
        <is>
          <t>彭满</t>
        </is>
      </c>
      <c r="AO345" t="inlineStr">
        <is>
          <t>2026-09-20</t>
        </is>
      </c>
      <c r="AP345" t="inlineStr">
        <is>
          <t>2026-09-18|jolienqaq|SD-000103</t>
        </is>
      </c>
      <c r="AQ345" t="inlineStr">
        <is>
          <t>0</t>
        </is>
      </c>
      <c r="AR345" t="inlineStr">
        <is>
          <t>jolienqaq｜Off the Ice｜3条｜已回填</t>
        </is>
      </c>
    </row>
    <row r="346" ht="25.5" customHeight="1">
      <c r="A346" t="inlineStr">
        <is>
          <t>SR-000346</t>
        </is>
      </c>
      <c r="B346" s="3">
        <v>46283</v>
      </c>
      <c r="C346"/>
      <c r="D346" t="inlineStr">
        <is>
          <t>7686798827663150350</t>
        </is>
      </c>
      <c r="E346"/>
      <c r="F346" t="inlineStr">
        <is>
          <t>manual_url</t>
        </is>
      </c>
      <c r="G346">
        <v>1</v>
      </c>
      <c r="H346" s="3">
        <v>46303.579780092594</v>
      </c>
      <c r="I346"/>
      <c r="J346" t="inlineStr">
        <is>
          <t>active</t>
        </is>
      </c>
      <c r="K346" t="inlineStr">
        <is>
          <t>dramaexpedition</t>
        </is>
      </c>
      <c r="L346" t="inlineStr">
        <is>
          <t>Part 1 | Bully Me? I Run the Mob! Full series link in bio He picked a fight with the wrong mob boss. Watch the full series: https://reelslink.com/cps/51kLPj ✨ Download the ReelShort app. 👉 Copy the code [4696292] and search it. #BullyMeIRunTheMob #ReelShort #MobBoss #SchoolDrama #ShortDrama</t>
        </is>
      </c>
      <c r="M346" t="inlineStr">
        <is>
          <t>SD-000107</t>
        </is>
      </c>
      <c r="N346" t="inlineStr">
        <is>
          <t>7686798827663150350</t>
        </is>
      </c>
      <c r="O346" t="inlineStr">
        <is>
          <t>dramaexpedition</t>
        </is>
      </c>
      <c r="P346" t="inlineStr">
        <is>
          <t>https://www.tiktok.com/@dramaexpedition</t>
        </is>
      </c>
      <c r="Q346" t="inlineStr">
        <is>
          <t>SD-000107</t>
        </is>
      </c>
      <c r="R346" t="inlineStr">
        <is>
          <t>Bully Me? I Run the Mob!</t>
        </is>
      </c>
      <c r="S346" t="inlineStr">
        <is>
          <t>复仇,扮猪吃虎,逆袭</t>
        </is>
      </c>
      <c r="T346" s="2" t="str">
        <f>=HYPERLINK("https://www.tiktok.com/@dramaexpedition/video/7686798827663150350", "https://www.tiktok.com/@dramaexpedition/video/7686798827663150350")</f>
        <v>https://www.tiktok.com/@dramaexpedition/video/7686798827663150350</v>
      </c>
      <c r="U346" t="inlineStr">
        <is>
          <t>已回填</t>
        </is>
      </c>
      <c r="V346" t="inlineStr">
        <is>
          <t>7498</t>
        </is>
      </c>
      <c r="W346" t="inlineStr">
        <is>
          <t>30</t>
        </is>
      </c>
      <c r="X346" t="inlineStr">
        <is>
          <t>8</t>
        </is>
      </c>
      <c r="Y346" t="inlineStr">
        <is>
          <t>5</t>
        </is>
      </c>
      <c r="Z346" t="inlineStr">
        <is>
          <t>0</t>
        </is>
      </c>
      <c r="AA346" t="inlineStr">
        <is>
          <t>2026-10-08</t>
        </is>
      </c>
      <c r="AB346"/>
      <c r="AC346" t="inlineStr">
        <is>
          <t>第1条</t>
        </is>
      </c>
      <c r="AD346"/>
      <c r="AE346"/>
      <c r="AF346"/>
      <c r="AG346" s="3"/>
      <c r="AH346"/>
      <c r="AI346"/>
      <c r="AJ346"/>
      <c r="AK346"/>
      <c r="AL346" s="3"/>
      <c r="AM346" t="inlineStr">
        <is>
          <t>2026-09-19 20:00</t>
        </is>
      </c>
      <c r="AN346" t="inlineStr">
        <is>
          <t>彭满</t>
        </is>
      </c>
      <c r="AO346" t="inlineStr">
        <is>
          <t>2026-09-19</t>
        </is>
      </c>
      <c r="AP346" t="inlineStr">
        <is>
          <t>2026-09-18|dramaexpedition|SD-000107</t>
        </is>
      </c>
      <c r="AQ346" t="inlineStr">
        <is>
          <t>1</t>
        </is>
      </c>
      <c r="AR346" t="inlineStr">
        <is>
          <t>dramaexpedition｜Bully Me? I Run the Mob!｜3条｜已回填</t>
        </is>
      </c>
    </row>
    <row r="347" ht="25.5" customHeight="1">
      <c r="A347" t="inlineStr">
        <is>
          <t>SR-000347</t>
        </is>
      </c>
      <c r="B347" s="3">
        <v>46283</v>
      </c>
      <c r="C347"/>
      <c r="D347" t="inlineStr">
        <is>
          <t>7686799607275212045</t>
        </is>
      </c>
      <c r="E347"/>
      <c r="F347" t="inlineStr">
        <is>
          <t>manual_url</t>
        </is>
      </c>
      <c r="G347">
        <v>1</v>
      </c>
      <c r="H347" s="3">
        <v>46303.579976851855</v>
      </c>
      <c r="I347"/>
      <c r="J347" t="inlineStr">
        <is>
          <t>active</t>
        </is>
      </c>
      <c r="K347" t="inlineStr">
        <is>
          <t>dramaexpedition</t>
        </is>
      </c>
      <c r="L347" t="inlineStr">
        <is>
          <t>Part 2 | Bully Me? I Run the Mob! Full series link in bio He died saving a teen—and woke up in that teen's body. Watch the full series: https://reelslink.com/cps/51kLPj ✨ Download the ReelShort app. 👉 Copy the code [4696292] and search it. #BullyMeIRunTheMob #ReelShort #fyp #drama #ShortDrama</t>
        </is>
      </c>
      <c r="M347" t="inlineStr">
        <is>
          <t>SD-000107</t>
        </is>
      </c>
      <c r="N347" t="inlineStr">
        <is>
          <t>7686799607275212045</t>
        </is>
      </c>
      <c r="O347" t="inlineStr">
        <is>
          <t>dramaexpedition</t>
        </is>
      </c>
      <c r="P347" t="inlineStr">
        <is>
          <t>https://www.tiktok.com/@dramaexpedition</t>
        </is>
      </c>
      <c r="Q347" t="inlineStr">
        <is>
          <t>SD-000107</t>
        </is>
      </c>
      <c r="R347" t="inlineStr">
        <is>
          <t>Bully Me? I Run the Mob!</t>
        </is>
      </c>
      <c r="S347" t="inlineStr">
        <is>
          <t>复仇,扮猪吃虎,逆袭</t>
        </is>
      </c>
      <c r="T347" s="2" t="str">
        <f>=HYPERLINK("https://www.tiktok.com/@dramaexpedition/video/7686799607275212045", "https://www.tiktok.com/@dramaexpedition/video/7686799607275212045")</f>
        <v>https://www.tiktok.com/@dramaexpedition/video/7686799607275212045</v>
      </c>
      <c r="U347" t="inlineStr">
        <is>
          <t>已回填</t>
        </is>
      </c>
      <c r="V347" t="inlineStr">
        <is>
          <t>5474</t>
        </is>
      </c>
      <c r="W347" t="inlineStr">
        <is>
          <t>26</t>
        </is>
      </c>
      <c r="X347" t="inlineStr">
        <is>
          <t>7</t>
        </is>
      </c>
      <c r="Y347" t="inlineStr">
        <is>
          <t>0</t>
        </is>
      </c>
      <c r="Z347" t="inlineStr">
        <is>
          <t>0</t>
        </is>
      </c>
      <c r="AA347" t="inlineStr">
        <is>
          <t>2026-10-08</t>
        </is>
      </c>
      <c r="AB347"/>
      <c r="AC347" t="inlineStr">
        <is>
          <t>第2条</t>
        </is>
      </c>
      <c r="AD347"/>
      <c r="AE347"/>
      <c r="AF347"/>
      <c r="AG347" s="3"/>
      <c r="AH347"/>
      <c r="AI347"/>
      <c r="AJ347"/>
      <c r="AK347"/>
      <c r="AL347" s="3"/>
      <c r="AM347" t="inlineStr">
        <is>
          <t>2026-09-20 02:30</t>
        </is>
      </c>
      <c r="AN347" t="inlineStr">
        <is>
          <t>彭满</t>
        </is>
      </c>
      <c r="AO347" t="inlineStr">
        <is>
          <t>2026-09-20</t>
        </is>
      </c>
      <c r="AP347" t="inlineStr">
        <is>
          <t>2026-09-18|dramaexpedition|SD-000107</t>
        </is>
      </c>
      <c r="AQ347" t="inlineStr">
        <is>
          <t>0</t>
        </is>
      </c>
      <c r="AR347" t="inlineStr">
        <is>
          <t>dramaexpedition｜Bully Me? I Run the Mob!｜3条｜已回填</t>
        </is>
      </c>
    </row>
    <row r="348" ht="25.5" customHeight="1">
      <c r="A348" t="inlineStr">
        <is>
          <t>SR-000348</t>
        </is>
      </c>
      <c r="B348" s="3">
        <v>46283</v>
      </c>
      <c r="C348"/>
      <c r="D348" t="inlineStr">
        <is>
          <t>7686800054971043086</t>
        </is>
      </c>
      <c r="E348"/>
      <c r="F348" t="inlineStr">
        <is>
          <t>manual_url</t>
        </is>
      </c>
      <c r="G348">
        <v>1</v>
      </c>
      <c r="H348" s="3">
        <v>46303.58017361111</v>
      </c>
      <c r="I348"/>
      <c r="J348" t="inlineStr">
        <is>
          <t>active</t>
        </is>
      </c>
      <c r="K348" t="inlineStr">
        <is>
          <t>dramaexpedition</t>
        </is>
      </c>
      <c r="L348" t="inlineStr">
        <is>
          <t>Part 3 | Bully Me? I Run the Mob! Full series link in bio The bullies humiliated him in public. They had no idea who was fighting back. Watch the full series: https://reelslink.com/cps/51kLPj ✨ Download the ReelShort app. 👉 Copy the code [4696292] and search it. #Bully#ReelShort #drama #fyp #ShortDrama</t>
        </is>
      </c>
      <c r="M348" t="inlineStr">
        <is>
          <t>SD-000107</t>
        </is>
      </c>
      <c r="N348" t="inlineStr">
        <is>
          <t>7686800054971043086</t>
        </is>
      </c>
      <c r="O348" t="inlineStr">
        <is>
          <t>dramaexpedition</t>
        </is>
      </c>
      <c r="P348" t="inlineStr">
        <is>
          <t>https://www.tiktok.com/@dramaexpedition</t>
        </is>
      </c>
      <c r="Q348" t="inlineStr">
        <is>
          <t>SD-000107</t>
        </is>
      </c>
      <c r="R348" t="inlineStr">
        <is>
          <t>Bully Me? I Run the Mob!</t>
        </is>
      </c>
      <c r="S348" t="inlineStr">
        <is>
          <t>复仇,扮猪吃虎,逆袭</t>
        </is>
      </c>
      <c r="T348" s="2" t="str">
        <f>=HYPERLINK("https://www.tiktok.com/@dramaexpedition/video/7686800054971043086", "https://www.tiktok.com/@dramaexpedition/video/7686800054971043086")</f>
        <v>https://www.tiktok.com/@dramaexpedition/video/7686800054971043086</v>
      </c>
      <c r="U348" t="inlineStr">
        <is>
          <t>已回填</t>
        </is>
      </c>
      <c r="V348" t="inlineStr">
        <is>
          <t>1306</t>
        </is>
      </c>
      <c r="W348" t="inlineStr">
        <is>
          <t>4</t>
        </is>
      </c>
      <c r="X348" t="inlineStr">
        <is>
          <t>1</t>
        </is>
      </c>
      <c r="Y348" t="inlineStr">
        <is>
          <t>0</t>
        </is>
      </c>
      <c r="Z348" t="inlineStr">
        <is>
          <t>0</t>
        </is>
      </c>
      <c r="AA348" t="inlineStr">
        <is>
          <t>2026-10-08</t>
        </is>
      </c>
      <c r="AB348"/>
      <c r="AC348" t="inlineStr">
        <is>
          <t>第3条</t>
        </is>
      </c>
      <c r="AD348"/>
      <c r="AE348"/>
      <c r="AF348"/>
      <c r="AG348" s="3"/>
      <c r="AH348"/>
      <c r="AI348"/>
      <c r="AJ348"/>
      <c r="AK348"/>
      <c r="AL348" s="3"/>
      <c r="AM348" t="inlineStr">
        <is>
          <t>2026-09-20 08:35</t>
        </is>
      </c>
      <c r="AN348" t="inlineStr">
        <is>
          <t>彭满</t>
        </is>
      </c>
      <c r="AO348" t="inlineStr">
        <is>
          <t>2026-09-20</t>
        </is>
      </c>
      <c r="AP348" t="inlineStr">
        <is>
          <t>2026-09-18|dramaexpedition|SD-000107</t>
        </is>
      </c>
      <c r="AQ348" t="inlineStr">
        <is>
          <t>0</t>
        </is>
      </c>
      <c r="AR348" t="inlineStr">
        <is>
          <t>dramaexpedition｜Bully Me? I Run the Mob!｜3条｜已回填</t>
        </is>
      </c>
    </row>
    <row r="349" ht="25.5" customHeight="1">
      <c r="A349" t="inlineStr">
        <is>
          <t>SR-000349</t>
        </is>
      </c>
      <c r="B349" s="3">
        <v>46283</v>
      </c>
      <c r="C349"/>
      <c r="D349" t="inlineStr">
        <is>
          <t>7686789820131151118</t>
        </is>
      </c>
      <c r="E349"/>
      <c r="F349" t="inlineStr">
        <is>
          <t>manual_url</t>
        </is>
      </c>
      <c r="G349">
        <v>1</v>
      </c>
      <c r="H349" s="3">
        <v>46303.580405092594</v>
      </c>
      <c r="I349"/>
      <c r="J349" t="inlineStr">
        <is>
          <t>active</t>
        </is>
      </c>
      <c r="K349" t="inlineStr">
        <is>
          <t>dramaclips0364</t>
        </is>
      </c>
      <c r="L349" t="inlineStr">
        <is>
          <t>They rejected every woman in the kingdom—until a fearless wild Omega walked in and awakened an ancient bloodline. 🐺🔥 🌟 Continue the story here 👉 Find the full series on “ReelShort” 🔍 Look up “4696227” ✨ #ShortDrama #WerewolfRomance #AlphaMale #FatedMates #ReelShort</t>
        </is>
      </c>
      <c r="M349" t="inlineStr">
        <is>
          <t>SD-000112</t>
        </is>
      </c>
      <c r="N349" t="inlineStr">
        <is>
          <t>7686789820131151118</t>
        </is>
      </c>
      <c r="O349" t="inlineStr">
        <is>
          <t>dramaclips0364</t>
        </is>
      </c>
      <c r="P349" t="inlineStr">
        <is>
          <t>https://www.tiktok.com/@dramaclips0364</t>
        </is>
      </c>
      <c r="Q349" t="inlineStr">
        <is>
          <t>SD-000112</t>
        </is>
      </c>
      <c r="R349" t="inlineStr">
        <is>
          <t>The Heirless Alpha's Miracle Omega</t>
        </is>
      </c>
      <c r="S349" t="inlineStr">
        <is>
          <t>狼人,爱情,霸总</t>
        </is>
      </c>
      <c r="T349" s="2" t="str">
        <f>=HYPERLINK("https://www.tiktok.com/@dramaclips0364/video/7686789820131151118", "https://www.tiktok.com/@dramaclips0364/video/7686789820131151118")</f>
        <v>https://www.tiktok.com/@dramaclips0364/video/7686789820131151118</v>
      </c>
      <c r="U349" t="inlineStr">
        <is>
          <t>已回填</t>
        </is>
      </c>
      <c r="V349" t="inlineStr">
        <is>
          <t>3429</t>
        </is>
      </c>
      <c r="W349" t="inlineStr">
        <is>
          <t>21</t>
        </is>
      </c>
      <c r="X349" t="inlineStr">
        <is>
          <t>8</t>
        </is>
      </c>
      <c r="Y349" t="inlineStr">
        <is>
          <t>1</t>
        </is>
      </c>
      <c r="Z349" t="inlineStr">
        <is>
          <t>0</t>
        </is>
      </c>
      <c r="AA349" t="inlineStr">
        <is>
          <t>2026-10-08</t>
        </is>
      </c>
      <c r="AB349"/>
      <c r="AC349"/>
      <c r="AD349"/>
      <c r="AE349"/>
      <c r="AF349"/>
      <c r="AG349" s="3"/>
      <c r="AH349"/>
      <c r="AI349"/>
      <c r="AJ349"/>
      <c r="AK349"/>
      <c r="AL349" s="3"/>
      <c r="AM349" t="inlineStr">
        <is>
          <t>2026-09-18 23:15</t>
        </is>
      </c>
      <c r="AN349" t="inlineStr">
        <is>
          <t>高璇</t>
        </is>
      </c>
      <c r="AO349" t="inlineStr">
        <is>
          <t>2026-09-18</t>
        </is>
      </c>
      <c r="AP349" t="inlineStr">
        <is>
          <t>2026-09-18|dramaclips0364|SD-000112</t>
        </is>
      </c>
      <c r="AQ349" t="inlineStr">
        <is>
          <t>1</t>
        </is>
      </c>
      <c r="AR349" t="inlineStr">
        <is>
          <t>dramaclips0364｜The Heirless Alpha's Miracle Omega｜5条｜已回填</t>
        </is>
      </c>
    </row>
    <row r="350" ht="25.5" customHeight="1">
      <c r="A350" t="inlineStr">
        <is>
          <t>SR-000350</t>
        </is>
      </c>
      <c r="B350" s="3">
        <v>46283</v>
      </c>
      <c r="C350"/>
      <c r="D350" t="inlineStr">
        <is>
          <t>7686787257428167949</t>
        </is>
      </c>
      <c r="E350"/>
      <c r="F350" t="inlineStr">
        <is>
          <t>manual_url</t>
        </is>
      </c>
      <c r="G350">
        <v>1</v>
      </c>
      <c r="H350" s="3">
        <v>46303.58064814815</v>
      </c>
      <c r="I350"/>
      <c r="J350" t="inlineStr">
        <is>
          <t>active</t>
        </is>
      </c>
      <c r="K350" t="inlineStr">
        <is>
          <t>dramaclips0364</t>
        </is>
      </c>
      <c r="L350" t="inlineStr">
        <is>
          <t>The heirless Alpha rejected his destined mate, so she tied him down and took control of fate herself. 😳🐺 🌟 Continue the story here 👉 Find the full series on “ReelShort” 🔍 Look up “4696227” ✨ #ShortDrama #AlphaRomance #EnemiesToLovers #FatedMates #ReelShort</t>
        </is>
      </c>
      <c r="M350" t="inlineStr">
        <is>
          <t>SD-000112</t>
        </is>
      </c>
      <c r="N350" t="inlineStr">
        <is>
          <t>7686787257428167949</t>
        </is>
      </c>
      <c r="O350" t="inlineStr">
        <is>
          <t>dramaclips0364</t>
        </is>
      </c>
      <c r="P350" t="inlineStr">
        <is>
          <t>https://www.tiktok.com/@dramaclips0364</t>
        </is>
      </c>
      <c r="Q350" t="inlineStr">
        <is>
          <t>SD-000112</t>
        </is>
      </c>
      <c r="R350" t="inlineStr">
        <is>
          <t>The Heirless Alpha's Miracle Omega</t>
        </is>
      </c>
      <c r="S350" t="inlineStr">
        <is>
          <t>狼人,爱情,霸总</t>
        </is>
      </c>
      <c r="T350" s="2" t="str">
        <f>=HYPERLINK("https://www.tiktok.com/@dramaclips0364/video/7686787257428167949", "https://www.tiktok.com/@dramaclips0364/video/7686787257428167949")</f>
        <v>https://www.tiktok.com/@dramaclips0364/video/7686787257428167949</v>
      </c>
      <c r="U350" t="inlineStr">
        <is>
          <t>已回填</t>
        </is>
      </c>
      <c r="V350" t="inlineStr">
        <is>
          <t>1774</t>
        </is>
      </c>
      <c r="W350" t="inlineStr">
        <is>
          <t>17</t>
        </is>
      </c>
      <c r="X350" t="inlineStr">
        <is>
          <t>6</t>
        </is>
      </c>
      <c r="Y350" t="inlineStr">
        <is>
          <t>1</t>
        </is>
      </c>
      <c r="Z350" t="inlineStr">
        <is>
          <t>0</t>
        </is>
      </c>
      <c r="AA350" t="inlineStr">
        <is>
          <t>2026-10-08</t>
        </is>
      </c>
      <c r="AB350"/>
      <c r="AC350"/>
      <c r="AD350"/>
      <c r="AE350"/>
      <c r="AF350"/>
      <c r="AG350" s="3"/>
      <c r="AH350"/>
      <c r="AI350"/>
      <c r="AJ350"/>
      <c r="AK350"/>
      <c r="AL350" s="3"/>
      <c r="AM350" t="inlineStr">
        <is>
          <t>2026-09-19 02:28</t>
        </is>
      </c>
      <c r="AN350" t="inlineStr">
        <is>
          <t>高璇</t>
        </is>
      </c>
      <c r="AO350" t="inlineStr">
        <is>
          <t>2026-09-19</t>
        </is>
      </c>
      <c r="AP350" t="inlineStr">
        <is>
          <t>2026-09-18|dramaclips0364|SD-000112</t>
        </is>
      </c>
      <c r="AQ350" t="inlineStr">
        <is>
          <t>0</t>
        </is>
      </c>
      <c r="AR350" t="inlineStr">
        <is>
          <t>dramaclips0364｜The Heirless Alpha's Miracle Omega｜5条｜已回填</t>
        </is>
      </c>
    </row>
    <row r="351" ht="25.5" customHeight="1">
      <c r="A351" t="inlineStr">
        <is>
          <t>SR-000351</t>
        </is>
      </c>
      <c r="B351" s="3">
        <v>46283</v>
      </c>
      <c r="C351"/>
      <c r="D351" t="inlineStr">
        <is>
          <t>7686789609853832462</t>
        </is>
      </c>
      <c r="E351"/>
      <c r="F351" t="inlineStr">
        <is>
          <t>manual_url</t>
        </is>
      </c>
      <c r="G351">
        <v>1</v>
      </c>
      <c r="H351" s="3">
        <v>46303.58086805556</v>
      </c>
      <c r="I351"/>
      <c r="J351" t="inlineStr">
        <is>
          <t>active</t>
        </is>
      </c>
      <c r="K351" t="inlineStr">
        <is>
          <t>dramaclips0364</t>
        </is>
      </c>
      <c r="L351" t="inlineStr">
        <is>
          <t>She accepted the Alpha’s impossible offer—then discovered every Luna before her died carrying his heir. 💔🌙 🌟 Continue the story here 👉 Find the full series on “ReelShort” 🔍 Look up “4696227” ✨ #ShortDrama #WerewolfDrama #ForbiddenLove #DarkSecret #ReelShort</t>
        </is>
      </c>
      <c r="M351" t="inlineStr">
        <is>
          <t>SD-000112</t>
        </is>
      </c>
      <c r="N351" t="inlineStr">
        <is>
          <t>7686789609853832462</t>
        </is>
      </c>
      <c r="O351" t="inlineStr">
        <is>
          <t>dramaclips0364</t>
        </is>
      </c>
      <c r="P351" t="inlineStr">
        <is>
          <t>https://www.tiktok.com/@dramaclips0364</t>
        </is>
      </c>
      <c r="Q351" t="inlineStr">
        <is>
          <t>SD-000112</t>
        </is>
      </c>
      <c r="R351" t="inlineStr">
        <is>
          <t>The Heirless Alpha's Miracle Omega</t>
        </is>
      </c>
      <c r="S351" t="inlineStr">
        <is>
          <t>狼人,爱情,霸总</t>
        </is>
      </c>
      <c r="T351" s="2" t="str">
        <f>=HYPERLINK("https://www.tiktok.com/@dramaclips0364/video/7686789609853832462", "https://www.tiktok.com/@dramaclips0364/video/7686789609853832462")</f>
        <v>https://www.tiktok.com/@dramaclips0364/video/7686789609853832462</v>
      </c>
      <c r="U351" t="inlineStr">
        <is>
          <t>已回填</t>
        </is>
      </c>
      <c r="V351" t="inlineStr">
        <is>
          <t>12300</t>
        </is>
      </c>
      <c r="W351" t="inlineStr">
        <is>
          <t>75</t>
        </is>
      </c>
      <c r="X351" t="inlineStr">
        <is>
          <t>28</t>
        </is>
      </c>
      <c r="Y351" t="inlineStr">
        <is>
          <t>4</t>
        </is>
      </c>
      <c r="Z351" t="inlineStr">
        <is>
          <t>1</t>
        </is>
      </c>
      <c r="AA351" t="inlineStr">
        <is>
          <t>2026-10-08</t>
        </is>
      </c>
      <c r="AB351"/>
      <c r="AC351"/>
      <c r="AD351"/>
      <c r="AE351"/>
      <c r="AF351"/>
      <c r="AG351" s="3"/>
      <c r="AH351"/>
      <c r="AI351"/>
      <c r="AJ351"/>
      <c r="AK351"/>
      <c r="AL351" s="3"/>
      <c r="AM351" t="inlineStr">
        <is>
          <t>2026-09-19 07:58</t>
        </is>
      </c>
      <c r="AN351" t="inlineStr">
        <is>
          <t>高璇</t>
        </is>
      </c>
      <c r="AO351" t="inlineStr">
        <is>
          <t>2026-09-19</t>
        </is>
      </c>
      <c r="AP351" t="inlineStr">
        <is>
          <t>2026-09-18|dramaclips0364|SD-000112</t>
        </is>
      </c>
      <c r="AQ351" t="inlineStr">
        <is>
          <t>0</t>
        </is>
      </c>
      <c r="AR351" t="inlineStr">
        <is>
          <t>dramaclips0364｜The Heirless Alpha's Miracle Omega｜5条｜已回填</t>
        </is>
      </c>
    </row>
    <row r="352" ht="25.5" customHeight="1">
      <c r="A352" t="inlineStr">
        <is>
          <t>SR-000352</t>
        </is>
      </c>
      <c r="B352" s="3">
        <v>46283</v>
      </c>
      <c r="C352"/>
      <c r="D352" t="inlineStr">
        <is>
          <t>7686790494055042318</t>
        </is>
      </c>
      <c r="E352"/>
      <c r="F352" t="inlineStr">
        <is>
          <t>manual_url</t>
        </is>
      </c>
      <c r="G352">
        <v>1</v>
      </c>
      <c r="H352" s="3">
        <v>46303.581099537034</v>
      </c>
      <c r="I352"/>
      <c r="J352" t="inlineStr">
        <is>
          <t>active</t>
        </is>
      </c>
      <c r="K352" t="inlineStr">
        <is>
          <t>dramaclips0364</t>
        </is>
      </c>
      <c r="L352" t="inlineStr">
        <is>
          <t>The powerful Alpha hides at work, but his tiny Luna storms the building and defeats every guard in her path. 🔥🐺 🌟 Continue the story here 👉 Find the full series on “ReelShort” 🔍 Look up “4696227” ✨ #ShortDrama #PowerfulWoman #AlphaMale #RomanceDrama #ReelShort</t>
        </is>
      </c>
      <c r="M352" t="inlineStr">
        <is>
          <t>SD-000112</t>
        </is>
      </c>
      <c r="N352" t="inlineStr">
        <is>
          <t>7686790494055042318</t>
        </is>
      </c>
      <c r="O352" t="inlineStr">
        <is>
          <t>dramaclips0364</t>
        </is>
      </c>
      <c r="P352" t="inlineStr">
        <is>
          <t>https://www.tiktok.com/@dramaclips0364</t>
        </is>
      </c>
      <c r="Q352" t="inlineStr">
        <is>
          <t>SD-000112</t>
        </is>
      </c>
      <c r="R352" t="inlineStr">
        <is>
          <t>The Heirless Alpha's Miracle Omega</t>
        </is>
      </c>
      <c r="S352" t="inlineStr">
        <is>
          <t>狼人,爱情,霸总</t>
        </is>
      </c>
      <c r="T352" s="2" t="str">
        <f>=HYPERLINK("https://www.tiktok.com/@dramaclips0364/video/7686790494055042318", "https://www.tiktok.com/@dramaclips0364/video/7686790494055042318")</f>
        <v>https://www.tiktok.com/@dramaclips0364/video/7686790494055042318</v>
      </c>
      <c r="U352" t="inlineStr">
        <is>
          <t>已回填</t>
        </is>
      </c>
      <c r="V352" t="inlineStr">
        <is>
          <t>7846</t>
        </is>
      </c>
      <c r="W352" t="inlineStr">
        <is>
          <t>51</t>
        </is>
      </c>
      <c r="X352" t="inlineStr">
        <is>
          <t>5</t>
        </is>
      </c>
      <c r="Y352" t="inlineStr">
        <is>
          <t>2</t>
        </is>
      </c>
      <c r="Z352" t="inlineStr">
        <is>
          <t>0</t>
        </is>
      </c>
      <c r="AA352" t="inlineStr">
        <is>
          <t>2026-10-08</t>
        </is>
      </c>
      <c r="AB352"/>
      <c r="AC352"/>
      <c r="AD352"/>
      <c r="AE352"/>
      <c r="AF352"/>
      <c r="AG352" s="3"/>
      <c r="AH352"/>
      <c r="AI352"/>
      <c r="AJ352"/>
      <c r="AK352"/>
      <c r="AL352" s="3"/>
      <c r="AM352" t="inlineStr">
        <is>
          <t>2026-09-19 10:24</t>
        </is>
      </c>
      <c r="AN352" t="inlineStr">
        <is>
          <t>高璇</t>
        </is>
      </c>
      <c r="AO352" t="inlineStr">
        <is>
          <t>2026-09-19</t>
        </is>
      </c>
      <c r="AP352" t="inlineStr">
        <is>
          <t>2026-09-18|dramaclips0364|SD-000112</t>
        </is>
      </c>
      <c r="AQ352" t="inlineStr">
        <is>
          <t>0</t>
        </is>
      </c>
      <c r="AR352" t="inlineStr">
        <is>
          <t>dramaclips0364｜The Heirless Alpha's Miracle Omega｜5条｜已回填</t>
        </is>
      </c>
    </row>
    <row r="353" ht="25.5" customHeight="1">
      <c r="A353" t="inlineStr">
        <is>
          <t>SR-000353</t>
        </is>
      </c>
      <c r="B353" s="3">
        <v>46283</v>
      </c>
      <c r="C353"/>
      <c r="D353" t="inlineStr">
        <is>
          <t>7686796552916028686</t>
        </is>
      </c>
      <c r="E353"/>
      <c r="F353" t="inlineStr">
        <is>
          <t>manual_url</t>
        </is>
      </c>
      <c r="G353">
        <v>1</v>
      </c>
      <c r="H353" s="3">
        <v>46303.581342592595</v>
      </c>
      <c r="I353"/>
      <c r="J353" t="inlineStr">
        <is>
          <t>active</t>
        </is>
      </c>
      <c r="K353" t="inlineStr">
        <is>
          <t>dramaclips0364</t>
        </is>
      </c>
      <c r="L353" t="inlineStr">
        <is>
          <t>Mutant wolves attack the Alpha—only to discover his fearless mate is far more dangerous than they imagined. ⚔️🐺 🌟 Continue the story here 👉 Find the full series on “ReelShort” 🔍 Look up “4696227” ✨ #ShortDrama #WerewolfDrama #ActionRomance #StrongFemaleLead #ReelShort</t>
        </is>
      </c>
      <c r="M353" t="inlineStr">
        <is>
          <t>SD-000112</t>
        </is>
      </c>
      <c r="N353" t="inlineStr">
        <is>
          <t>7686796552916028686</t>
        </is>
      </c>
      <c r="O353" t="inlineStr">
        <is>
          <t>dramaclips0364</t>
        </is>
      </c>
      <c r="P353" t="inlineStr">
        <is>
          <t>https://www.tiktok.com/@dramaclips0364</t>
        </is>
      </c>
      <c r="Q353" t="inlineStr">
        <is>
          <t>SD-000112</t>
        </is>
      </c>
      <c r="R353" t="inlineStr">
        <is>
          <t>The Heirless Alpha's Miracle Omega</t>
        </is>
      </c>
      <c r="S353" t="inlineStr">
        <is>
          <t>狼人,爱情,霸总</t>
        </is>
      </c>
      <c r="T353" s="2" t="str">
        <f>=HYPERLINK("https://www.tiktok.com/@dramaclips0364/video/7686796552916028686", "https://www.tiktok.com/@dramaclips0364/video/7686796552916028686")</f>
        <v>https://www.tiktok.com/@dramaclips0364/video/7686796552916028686</v>
      </c>
      <c r="U353" t="inlineStr">
        <is>
          <t>已回填</t>
        </is>
      </c>
      <c r="V353" t="inlineStr">
        <is>
          <t>13400</t>
        </is>
      </c>
      <c r="W353" t="inlineStr">
        <is>
          <t>64</t>
        </is>
      </c>
      <c r="X353" t="inlineStr">
        <is>
          <t>20</t>
        </is>
      </c>
      <c r="Y353" t="inlineStr">
        <is>
          <t>3</t>
        </is>
      </c>
      <c r="Z353" t="inlineStr">
        <is>
          <t>0</t>
        </is>
      </c>
      <c r="AA353" t="inlineStr">
        <is>
          <t>2026-10-08</t>
        </is>
      </c>
      <c r="AB353"/>
      <c r="AC353"/>
      <c r="AD353"/>
      <c r="AE353"/>
      <c r="AF353"/>
      <c r="AG353" s="3"/>
      <c r="AH353"/>
      <c r="AI353"/>
      <c r="AJ353"/>
      <c r="AK353"/>
      <c r="AL353" s="3"/>
      <c r="AM353" t="inlineStr">
        <is>
          <t>2026-09-19 13:28</t>
        </is>
      </c>
      <c r="AN353" t="inlineStr">
        <is>
          <t>高璇</t>
        </is>
      </c>
      <c r="AO353" t="inlineStr">
        <is>
          <t>2026-09-19</t>
        </is>
      </c>
      <c r="AP353" t="inlineStr">
        <is>
          <t>2026-09-18|dramaclips0364|SD-000112</t>
        </is>
      </c>
      <c r="AQ353" t="inlineStr">
        <is>
          <t>0</t>
        </is>
      </c>
      <c r="AR353" t="inlineStr">
        <is>
          <t>dramaclips0364｜The Heirless Alpha's Miracle Omega｜5条｜已回填</t>
        </is>
      </c>
    </row>
    <row r="354" ht="25.5" customHeight="1">
      <c r="A354" t="inlineStr">
        <is>
          <t>SR-000354</t>
        </is>
      </c>
      <c r="B354" s="3">
        <v>46283</v>
      </c>
      <c r="C354"/>
      <c r="D354" t="inlineStr">
        <is>
          <t>7686802750646095118</t>
        </is>
      </c>
      <c r="E354"/>
      <c r="F354" t="inlineStr">
        <is>
          <t>manual_url</t>
        </is>
      </c>
      <c r="G354">
        <v>1</v>
      </c>
      <c r="H354" s="3">
        <v>46303.58158564815</v>
      </c>
      <c r="I354"/>
      <c r="J354" t="inlineStr">
        <is>
          <t>active</t>
        </is>
      </c>
      <c r="K354" t="inlineStr">
        <is>
          <t>dramavault163</t>
        </is>
      </c>
      <c r="L354" t="inlineStr">
        <is>
          <t>#ThatPrinceIsAGirlThePrincessAndHerGrandKing  Her sister is sold to a powerful foreign lord, so she chooses slavery rather than letting her face the danger alone. 😳🔥 ✨ Download the MoboReels app. 👉 Copy the code [259KAN] and search it. 👀 A huge number of short dramas are waiting for you to explore. 🌈 #ShortDrama #Sisterhood #RoyalRomance #MoboReels</t>
        </is>
      </c>
      <c r="M354" t="inlineStr">
        <is>
          <t>SD-000109</t>
        </is>
      </c>
      <c r="N354" t="inlineStr">
        <is>
          <t>7686802750646095118</t>
        </is>
      </c>
      <c r="O354" t="inlineStr">
        <is>
          <t>dramavault163</t>
        </is>
      </c>
      <c r="P354" t="inlineStr">
        <is>
          <t>https://www.tiktok.com/@dramavault163</t>
        </is>
      </c>
      <c r="Q354" t="inlineStr">
        <is>
          <t>SD-000109</t>
        </is>
      </c>
      <c r="R354" t="inlineStr">
        <is>
          <t>That Prince Is A Girl: The Princess And Her Grand King</t>
        </is>
      </c>
      <c r="S354" t="inlineStr">
        <is>
          <t>逆袭,爱情</t>
        </is>
      </c>
      <c r="T354" s="2" t="str">
        <f>=HYPERLINK("https://www.tiktok.com/@dramavault163/video/7686802750646095118", "https://www.tiktok.com/@dramavault163/video/7686802750646095118")</f>
        <v>https://www.tiktok.com/@dramavault163/video/7686802750646095118</v>
      </c>
      <c r="U354" t="inlineStr">
        <is>
          <t>已回填</t>
        </is>
      </c>
      <c r="V354" t="inlineStr">
        <is>
          <t>15600</t>
        </is>
      </c>
      <c r="W354" t="inlineStr">
        <is>
          <t>109</t>
        </is>
      </c>
      <c r="X354" t="inlineStr">
        <is>
          <t>12</t>
        </is>
      </c>
      <c r="Y354" t="inlineStr">
        <is>
          <t>2</t>
        </is>
      </c>
      <c r="Z354" t="inlineStr">
        <is>
          <t>0</t>
        </is>
      </c>
      <c r="AA354" t="inlineStr">
        <is>
          <t>2026-10-08</t>
        </is>
      </c>
      <c r="AB354"/>
      <c r="AC354"/>
      <c r="AD354"/>
      <c r="AE354"/>
      <c r="AF354"/>
      <c r="AG354" s="3"/>
      <c r="AH354"/>
      <c r="AI354"/>
      <c r="AJ354"/>
      <c r="AK354"/>
      <c r="AL354" s="3"/>
      <c r="AM354" t="inlineStr">
        <is>
          <t>2026-09-18 17:25</t>
        </is>
      </c>
      <c r="AN354" t="inlineStr">
        <is>
          <t>高璇</t>
        </is>
      </c>
      <c r="AO354" t="inlineStr">
        <is>
          <t>2026-09-18</t>
        </is>
      </c>
      <c r="AP354" t="inlineStr">
        <is>
          <t>2026-09-18|dramavault163|SD-000109</t>
        </is>
      </c>
      <c r="AQ354" t="inlineStr">
        <is>
          <t>1</t>
        </is>
      </c>
      <c r="AR354" t="inlineStr">
        <is>
          <t>dramavault163｜That Prince Is A Girl: The Princess And Her Grand King｜5条｜已回填</t>
        </is>
      </c>
    </row>
    <row r="355" ht="25.5" customHeight="1">
      <c r="A355" t="inlineStr">
        <is>
          <t>SR-000355</t>
        </is>
      </c>
      <c r="B355" s="3">
        <v>46283</v>
      </c>
      <c r="C355"/>
      <c r="D355" t="inlineStr">
        <is>
          <t>7686802980984671501</t>
        </is>
      </c>
      <c r="E355"/>
      <c r="F355" t="inlineStr">
        <is>
          <t>manual_url</t>
        </is>
      </c>
      <c r="G355">
        <v>1</v>
      </c>
      <c r="H355" s="3">
        <v>46303.581828703704</v>
      </c>
      <c r="I355"/>
      <c r="J355" t="inlineStr">
        <is>
          <t>active</t>
        </is>
      </c>
      <c r="K355" t="inlineStr">
        <is>
          <t>dramavault163</t>
        </is>
      </c>
      <c r="L355" t="inlineStr">
        <is>
          <t>#ThatPrinceIsAGirlThePrincessAndHerGrandKing  She has hidden her true identity for twenty years—but saving her sister could expose that the prince is actually a girl. ⚔️👑 ✨ Download the MoboReels app. 👉 Copy the code [259KAN] and search it. 👀 A huge number of short dramas are waiting for you to explore. 🌈 #ShortDrama #HiddenIdentity #RoyalDrama #MoboReels</t>
        </is>
      </c>
      <c r="M355" t="inlineStr">
        <is>
          <t>SD-000109</t>
        </is>
      </c>
      <c r="N355" t="inlineStr">
        <is>
          <t>7686802980984671501</t>
        </is>
      </c>
      <c r="O355" t="inlineStr">
        <is>
          <t>dramavault163</t>
        </is>
      </c>
      <c r="P355" t="inlineStr">
        <is>
          <t>https://www.tiktok.com/@dramavault163</t>
        </is>
      </c>
      <c r="Q355" t="inlineStr">
        <is>
          <t>SD-000109</t>
        </is>
      </c>
      <c r="R355" t="inlineStr">
        <is>
          <t>That Prince Is A Girl: The Princess And Her Grand King</t>
        </is>
      </c>
      <c r="S355" t="inlineStr">
        <is>
          <t>逆袭,爱情</t>
        </is>
      </c>
      <c r="T355" s="2" t="str">
        <f>=HYPERLINK("https://www.tiktok.com/@dramavault163/video/7686802980984671501", "https://www.tiktok.com/@dramavault163/video/7686802980984671501")</f>
        <v>https://www.tiktok.com/@dramavault163/video/7686802980984671501</v>
      </c>
      <c r="U355" t="inlineStr">
        <is>
          <t>已回填</t>
        </is>
      </c>
      <c r="V355" t="inlineStr">
        <is>
          <t>6063</t>
        </is>
      </c>
      <c r="W355" t="inlineStr">
        <is>
          <t>63</t>
        </is>
      </c>
      <c r="X355" t="inlineStr">
        <is>
          <t>11</t>
        </is>
      </c>
      <c r="Y355" t="inlineStr">
        <is>
          <t>0</t>
        </is>
      </c>
      <c r="Z355" t="inlineStr">
        <is>
          <t>0</t>
        </is>
      </c>
      <c r="AA355" t="inlineStr">
        <is>
          <t>2026-10-08</t>
        </is>
      </c>
      <c r="AB355"/>
      <c r="AC355"/>
      <c r="AD355"/>
      <c r="AE355"/>
      <c r="AF355"/>
      <c r="AG355" s="3"/>
      <c r="AH355"/>
      <c r="AI355"/>
      <c r="AJ355"/>
      <c r="AK355"/>
      <c r="AL355" s="3"/>
      <c r="AM355" t="inlineStr">
        <is>
          <t>2026-09-18 17:26</t>
        </is>
      </c>
      <c r="AN355" t="inlineStr">
        <is>
          <t>高璇</t>
        </is>
      </c>
      <c r="AO355" t="inlineStr">
        <is>
          <t>2026-09-18</t>
        </is>
      </c>
      <c r="AP355" t="inlineStr">
        <is>
          <t>2026-09-18|dramavault163|SD-000109</t>
        </is>
      </c>
      <c r="AQ355" t="inlineStr">
        <is>
          <t>0</t>
        </is>
      </c>
      <c r="AR355" t="inlineStr">
        <is>
          <t>dramavault163｜That Prince Is A Girl: The Princess And Her Grand King｜5条｜已回填</t>
        </is>
      </c>
    </row>
    <row r="356" ht="25.5" customHeight="1">
      <c r="A356" t="inlineStr">
        <is>
          <t>SR-000356</t>
        </is>
      </c>
      <c r="B356" s="3">
        <v>46283</v>
      </c>
      <c r="C356"/>
      <c r="D356" t="inlineStr">
        <is>
          <t>7686803101822602510</t>
        </is>
      </c>
      <c r="E356"/>
      <c r="F356" t="inlineStr">
        <is>
          <t>manual_url</t>
        </is>
      </c>
      <c r="G356">
        <v>1</v>
      </c>
      <c r="H356" s="3">
        <v>46303.58207175926</v>
      </c>
      <c r="I356"/>
      <c r="J356" t="inlineStr">
        <is>
          <t>active</t>
        </is>
      </c>
      <c r="K356" t="inlineStr">
        <is>
          <t>dramavault163</t>
        </is>
      </c>
      <c r="L356" t="inlineStr">
        <is>
          <t>#ThatPrinceIsAGirlThePrincessAndHerGrandKing  The sisters enter a fortress no human can escape—and one of them is chosen for a king no woman has survived. 👑💔 ✨ Download the MoboReels app. 👉 Copy the code [259KAN] and search it. 👀 A huge number of short dramas are waiting for you to explore. 🌈 #ShortDrama #FantasyDrama #DangerousKing #MoboReels</t>
        </is>
      </c>
      <c r="M356" t="inlineStr">
        <is>
          <t>SD-000109</t>
        </is>
      </c>
      <c r="N356" t="inlineStr">
        <is>
          <t>7686803101822602510</t>
        </is>
      </c>
      <c r="O356" t="inlineStr">
        <is>
          <t>dramavault163</t>
        </is>
      </c>
      <c r="P356" t="inlineStr">
        <is>
          <t>https://www.tiktok.com/@dramavault163</t>
        </is>
      </c>
      <c r="Q356" t="inlineStr">
        <is>
          <t>SD-000109</t>
        </is>
      </c>
      <c r="R356" t="inlineStr">
        <is>
          <t>That Prince Is A Girl: The Princess And Her Grand King</t>
        </is>
      </c>
      <c r="S356" t="inlineStr">
        <is>
          <t>逆袭,爱情</t>
        </is>
      </c>
      <c r="T356" s="2" t="str">
        <f>=HYPERLINK("https://www.tiktok.com/@dramavault163/video/7686803101822602510", "https://www.tiktok.com/@dramavault163/video/7686803101822602510")</f>
        <v>https://www.tiktok.com/@dramavault163/video/7686803101822602510</v>
      </c>
      <c r="U356" t="inlineStr">
        <is>
          <t>已回填</t>
        </is>
      </c>
      <c r="V356" t="inlineStr">
        <is>
          <t>5952</t>
        </is>
      </c>
      <c r="W356" t="inlineStr">
        <is>
          <t>77</t>
        </is>
      </c>
      <c r="X356" t="inlineStr">
        <is>
          <t>6</t>
        </is>
      </c>
      <c r="Y356" t="inlineStr">
        <is>
          <t>1</t>
        </is>
      </c>
      <c r="Z356" t="inlineStr">
        <is>
          <t>1</t>
        </is>
      </c>
      <c r="AA356" t="inlineStr">
        <is>
          <t>2026-10-08</t>
        </is>
      </c>
      <c r="AB356"/>
      <c r="AC356"/>
      <c r="AD356"/>
      <c r="AE356"/>
      <c r="AF356"/>
      <c r="AG356" s="3"/>
      <c r="AH356"/>
      <c r="AI356"/>
      <c r="AJ356"/>
      <c r="AK356"/>
      <c r="AL356" s="3"/>
      <c r="AM356" t="inlineStr">
        <is>
          <t>2026-09-18 17:28</t>
        </is>
      </c>
      <c r="AN356" t="inlineStr">
        <is>
          <t>高璇</t>
        </is>
      </c>
      <c r="AO356" t="inlineStr">
        <is>
          <t>2026-09-18</t>
        </is>
      </c>
      <c r="AP356" t="inlineStr">
        <is>
          <t>2026-09-18|dramavault163|SD-000109</t>
        </is>
      </c>
      <c r="AQ356" t="inlineStr">
        <is>
          <t>0</t>
        </is>
      </c>
      <c r="AR356" t="inlineStr">
        <is>
          <t>dramavault163｜That Prince Is A Girl: The Princess And Her Grand King｜5条｜已回填</t>
        </is>
      </c>
    </row>
    <row r="357" ht="25.5" customHeight="1">
      <c r="A357" t="inlineStr">
        <is>
          <t>SR-000357</t>
        </is>
      </c>
      <c r="B357" s="3">
        <v>46283</v>
      </c>
      <c r="C357"/>
      <c r="D357" t="inlineStr">
        <is>
          <t>7686803442316233997</t>
        </is>
      </c>
      <c r="E357"/>
      <c r="F357" t="inlineStr">
        <is>
          <t>manual_url</t>
        </is>
      </c>
      <c r="G357">
        <v>1</v>
      </c>
      <c r="H357" s="3">
        <v>46303.582280092596</v>
      </c>
      <c r="I357"/>
      <c r="J357" t="inlineStr">
        <is>
          <t>active</t>
        </is>
      </c>
      <c r="K357" t="inlineStr">
        <is>
          <t>dramavault163</t>
        </is>
      </c>
      <c r="L357" t="inlineStr">
        <is>
          <t>#ThatPrinceIsAGirlThePrincessAndHerGrandKing  One human prince betrayed their greatest secret—and turned a powerful king into the monster everyone now fears. 🌑🔥 ✨ Download the MoboReels app. 👉 Copy the code [259KAN] and search it. 👀 A huge number of short dramas are waiting for you to explore. 🌈 #ShortDrama #FantasyRomance #DarkSecret #MoboReels</t>
        </is>
      </c>
      <c r="M357" t="inlineStr">
        <is>
          <t>SD-000109</t>
        </is>
      </c>
      <c r="N357" t="inlineStr">
        <is>
          <t>7686803442316233997</t>
        </is>
      </c>
      <c r="O357" t="inlineStr">
        <is>
          <t>dramavault163</t>
        </is>
      </c>
      <c r="P357" t="inlineStr">
        <is>
          <t>https://www.tiktok.com/@dramavault163</t>
        </is>
      </c>
      <c r="Q357" t="inlineStr">
        <is>
          <t>SD-000109</t>
        </is>
      </c>
      <c r="R357" t="inlineStr">
        <is>
          <t>That Prince Is A Girl: The Princess And Her Grand King</t>
        </is>
      </c>
      <c r="S357" t="inlineStr">
        <is>
          <t>逆袭,爱情</t>
        </is>
      </c>
      <c r="T357" s="2" t="str">
        <f>=HYPERLINK("https://www.tiktok.com/@dramavault163/video/7686803442316233997", "https://www.tiktok.com/@dramavault163/video/7686803442316233997")</f>
        <v>https://www.tiktok.com/@dramavault163/video/7686803442316233997</v>
      </c>
      <c r="U357" t="inlineStr">
        <is>
          <t>已回填</t>
        </is>
      </c>
      <c r="V357" t="inlineStr">
        <is>
          <t>59800</t>
        </is>
      </c>
      <c r="W357" t="inlineStr">
        <is>
          <t>510</t>
        </is>
      </c>
      <c r="X357" t="inlineStr">
        <is>
          <t>54</t>
        </is>
      </c>
      <c r="Y357" t="inlineStr">
        <is>
          <t>7</t>
        </is>
      </c>
      <c r="Z357" t="inlineStr">
        <is>
          <t>5</t>
        </is>
      </c>
      <c r="AA357" t="inlineStr">
        <is>
          <t>2026-10-08</t>
        </is>
      </c>
      <c r="AB357"/>
      <c r="AC357"/>
      <c r="AD357"/>
      <c r="AE357"/>
      <c r="AF357"/>
      <c r="AG357" s="3"/>
      <c r="AH357"/>
      <c r="AI357"/>
      <c r="AJ357"/>
      <c r="AK357"/>
      <c r="AL357" s="3"/>
      <c r="AM357" t="inlineStr">
        <is>
          <t>2026-09-18 17:29</t>
        </is>
      </c>
      <c r="AN357" t="inlineStr">
        <is>
          <t>高璇</t>
        </is>
      </c>
      <c r="AO357" t="inlineStr">
        <is>
          <t>2026-09-18</t>
        </is>
      </c>
      <c r="AP357" t="inlineStr">
        <is>
          <t>2026-09-18|dramavault163|SD-000109</t>
        </is>
      </c>
      <c r="AQ357" t="inlineStr">
        <is>
          <t>0</t>
        </is>
      </c>
      <c r="AR357" t="inlineStr">
        <is>
          <t>dramavault163｜That Prince Is A Girl: The Princess And Her Grand King｜5条｜已回填</t>
        </is>
      </c>
    </row>
    <row r="358" ht="25.5" customHeight="1">
      <c r="A358" t="inlineStr">
        <is>
          <t>SR-000358</t>
        </is>
      </c>
      <c r="B358" s="3">
        <v>46283</v>
      </c>
      <c r="C358"/>
      <c r="D358" t="inlineStr">
        <is>
          <t>7686804040965016845</t>
        </is>
      </c>
      <c r="E358"/>
      <c r="F358" t="inlineStr">
        <is>
          <t>manual_url</t>
        </is>
      </c>
      <c r="G358">
        <v>1</v>
      </c>
      <c r="H358" s="3">
        <v>46303.5825</v>
      </c>
      <c r="I358"/>
      <c r="J358" t="inlineStr">
        <is>
          <t>active</t>
        </is>
      </c>
      <c r="K358" t="inlineStr">
        <is>
          <t>dramavault163</t>
        </is>
      </c>
      <c r="L358" t="inlineStr">
        <is>
          <t>#ThatPrinceIsAGirlThePrincessAndHerGrandKing  Every escape attempt earns fifty lashes—but getting caught could reveal the prince’s most dangerous secret. 😨⚔️ ✨ Download the MoboReels app. 👉 Copy the code [259KAN] and search it. 👀 A huge number of short dramas are waiting for you to explore. 🌈 #ShortDrama #HiddenPrincess #ForbiddenRomance #MoboReels</t>
        </is>
      </c>
      <c r="M358" t="inlineStr">
        <is>
          <t>SD-000109</t>
        </is>
      </c>
      <c r="N358" t="inlineStr">
        <is>
          <t>7686804040965016845</t>
        </is>
      </c>
      <c r="O358" t="inlineStr">
        <is>
          <t>dramavault163</t>
        </is>
      </c>
      <c r="P358" t="inlineStr">
        <is>
          <t>https://www.tiktok.com/@dramavault163</t>
        </is>
      </c>
      <c r="Q358" t="inlineStr">
        <is>
          <t>SD-000109</t>
        </is>
      </c>
      <c r="R358" t="inlineStr">
        <is>
          <t>That Prince Is A Girl: The Princess And Her Grand King</t>
        </is>
      </c>
      <c r="S358" t="inlineStr">
        <is>
          <t>逆袭,爱情</t>
        </is>
      </c>
      <c r="T358" s="2" t="str">
        <f>=HYPERLINK("https://www.tiktok.com/@dramavault163/video/7686804040965016845", "https://www.tiktok.com/@dramavault163/video/7686804040965016845")</f>
        <v>https://www.tiktok.com/@dramavault163/video/7686804040965016845</v>
      </c>
      <c r="U358" t="inlineStr">
        <is>
          <t>已回填</t>
        </is>
      </c>
      <c r="V358" t="inlineStr">
        <is>
          <t>7089</t>
        </is>
      </c>
      <c r="W358" t="inlineStr">
        <is>
          <t>113</t>
        </is>
      </c>
      <c r="X358" t="inlineStr">
        <is>
          <t>11</t>
        </is>
      </c>
      <c r="Y358" t="inlineStr">
        <is>
          <t>1</t>
        </is>
      </c>
      <c r="Z358" t="inlineStr">
        <is>
          <t>1</t>
        </is>
      </c>
      <c r="AA358" t="inlineStr">
        <is>
          <t>2026-10-08</t>
        </is>
      </c>
      <c r="AB358"/>
      <c r="AC358"/>
      <c r="AD358"/>
      <c r="AE358"/>
      <c r="AF358"/>
      <c r="AG358" s="3"/>
      <c r="AH358"/>
      <c r="AI358"/>
      <c r="AJ358"/>
      <c r="AK358"/>
      <c r="AL358" s="3"/>
      <c r="AM358" t="inlineStr">
        <is>
          <t>2026-09-18 17:32</t>
        </is>
      </c>
      <c r="AN358" t="inlineStr">
        <is>
          <t>高璇</t>
        </is>
      </c>
      <c r="AO358" t="inlineStr">
        <is>
          <t>2026-09-18</t>
        </is>
      </c>
      <c r="AP358" t="inlineStr">
        <is>
          <t>2026-09-18|dramavault163|SD-000109</t>
        </is>
      </c>
      <c r="AQ358" t="inlineStr">
        <is>
          <t>0</t>
        </is>
      </c>
      <c r="AR358" t="inlineStr">
        <is>
          <t>dramavault163｜That Prince Is A Girl: The Princess And Her Grand King｜5条｜已回填</t>
        </is>
      </c>
    </row>
    <row r="359" ht="25.5" customHeight="1">
      <c r="A359" t="inlineStr">
        <is>
          <t>SR-000359</t>
        </is>
      </c>
      <c r="B359" s="3">
        <v>46283</v>
      </c>
      <c r="C359"/>
      <c r="D359" t="inlineStr">
        <is>
          <t>7686410693435788575</t>
        </is>
      </c>
      <c r="E359"/>
      <c r="F359" t="inlineStr">
        <is>
          <t>manual_url</t>
        </is>
      </c>
      <c r="G359">
        <v>1</v>
      </c>
      <c r="H359" s="3">
        <v>46303.582719907405</v>
      </c>
      <c r="I359"/>
      <c r="J359" t="inlineStr">
        <is>
          <t>active</t>
        </is>
      </c>
      <c r="K359" t="inlineStr">
        <is>
          <t>shirley5278789</t>
        </is>
      </c>
      <c r="L359" t="inlineStr">
        <is>
          <t>Его заставили унижаться ради последнего шанса спасти мать. Никто не ожидал, что он пробудит силу, которой ещё не видел мир. ⚡🔥 🌟 Продолжение истории здесь 👉 Найдите полный сериал в «ReelShort» 🔍 Введите код «4673407» ✨ #КороткиеСериалы #Фэнтези #Сверхспособности #Драма #ReelShort</t>
        </is>
      </c>
      <c r="M359" t="inlineStr">
        <is>
          <t>SD-000118</t>
        </is>
      </c>
      <c r="N359" t="inlineStr">
        <is>
          <t>7686410693435788575</t>
        </is>
      </c>
      <c r="O359" t="inlineStr">
        <is>
          <t>shirley5278789</t>
        </is>
      </c>
      <c r="P359" t="inlineStr">
        <is>
          <t>https://www.tiktok.com/@shirley5278789</t>
        </is>
      </c>
      <c r="Q359" t="inlineStr">
        <is>
          <t>SD-000118</t>
        </is>
      </c>
      <c r="R359" t="inlineStr">
        <is>
          <t>SSS-Ранг: Громовержец из трущоб</t>
        </is>
      </c>
      <c r="S359" t="inlineStr">
        <is>
          <t>复仇,逆袭,校园,超能力</t>
        </is>
      </c>
      <c r="T359" s="2" t="str">
        <f>=HYPERLINK("https://www.tiktok.com/@shirley5278789/video/7686410693435788575", "https://www.tiktok.com/@shirley5278789/video/7686410693435788575")</f>
        <v>https://www.tiktok.com/@shirley5278789/video/7686410693435788575</v>
      </c>
      <c r="U359" t="inlineStr">
        <is>
          <t>已回填</t>
        </is>
      </c>
      <c r="V359" t="inlineStr">
        <is>
          <t>4536</t>
        </is>
      </c>
      <c r="W359" t="inlineStr">
        <is>
          <t>2</t>
        </is>
      </c>
      <c r="X359" t="inlineStr">
        <is>
          <t>1</t>
        </is>
      </c>
      <c r="Y359" t="inlineStr">
        <is>
          <t>0</t>
        </is>
      </c>
      <c r="Z359" t="inlineStr">
        <is>
          <t>0</t>
        </is>
      </c>
      <c r="AA359" t="inlineStr">
        <is>
          <t>2026-10-08</t>
        </is>
      </c>
      <c r="AB359"/>
      <c r="AC359"/>
      <c r="AD359"/>
      <c r="AE359"/>
      <c r="AF359"/>
      <c r="AG359" s="3"/>
      <c r="AH359"/>
      <c r="AI359"/>
      <c r="AJ359"/>
      <c r="AK359"/>
      <c r="AL359" s="3"/>
      <c r="AM359" t="inlineStr">
        <is>
          <t>2026-09-18 03:26</t>
        </is>
      </c>
      <c r="AN359" t="inlineStr">
        <is>
          <t>高璇</t>
        </is>
      </c>
      <c r="AO359" t="inlineStr">
        <is>
          <t>2026-09-18</t>
        </is>
      </c>
      <c r="AP359" t="inlineStr">
        <is>
          <t>2026-09-18|shirley5278789|SD-000118</t>
        </is>
      </c>
      <c r="AQ359" t="inlineStr">
        <is>
          <t>1</t>
        </is>
      </c>
      <c r="AR359" t="inlineStr">
        <is>
          <t>shirley5278789｜SSS-Ранг: Громовержец из трущоб｜3条｜已回填</t>
        </is>
      </c>
    </row>
    <row r="360" ht="25.5" customHeight="1">
      <c r="A360" t="inlineStr">
        <is>
          <t>SR-000360</t>
        </is>
      </c>
      <c r="B360" s="3">
        <v>46283</v>
      </c>
      <c r="C360"/>
      <c r="D360" t="inlineStr">
        <is>
          <t>7686410448463252767</t>
        </is>
      </c>
      <c r="E360"/>
      <c r="F360" t="inlineStr">
        <is>
          <t>manual_url</t>
        </is>
      </c>
      <c r="G360">
        <v>1</v>
      </c>
      <c r="H360" s="3">
        <v>46303.582916666666</v>
      </c>
      <c r="I360"/>
      <c r="J360" t="inlineStr">
        <is>
          <t>active</t>
        </is>
      </c>
      <c r="K360" t="inlineStr">
        <is>
          <t>shirley5278789</t>
        </is>
      </c>
      <c r="L360" t="inlineStr">
        <is>
          <t>Все восхищались богатым «гением» ранга A и смеялись над слабой искрой Нейта. Они ещё не знали, кто стоит перед ними. 😳⚡ 🌟 Продолжение истории здесь 👉 Найдите полный сериал в «ReelShort» 🔍 Введите код «4673407» ✨ #КороткиеСериалы #ФэнтезиСериал #СкрытаяСила #ШкольнаяДрама #ReelShort</t>
        </is>
      </c>
      <c r="M360" t="inlineStr">
        <is>
          <t>SD-000118</t>
        </is>
      </c>
      <c r="N360" t="inlineStr">
        <is>
          <t>7686410448463252767</t>
        </is>
      </c>
      <c r="O360" t="inlineStr">
        <is>
          <t>shirley5278789</t>
        </is>
      </c>
      <c r="P360" t="inlineStr">
        <is>
          <t>https://www.tiktok.com/@shirley5278789</t>
        </is>
      </c>
      <c r="Q360" t="inlineStr">
        <is>
          <t>SD-000118</t>
        </is>
      </c>
      <c r="R360" t="inlineStr">
        <is>
          <t>SSS-Ранг: Громовержец из трущоб</t>
        </is>
      </c>
      <c r="S360" t="inlineStr">
        <is>
          <t>复仇,逆袭,校园,超能力</t>
        </is>
      </c>
      <c r="T360" s="2" t="str">
        <f>=HYPERLINK("https://www.tiktok.com/@shirley5278789/video/7686410448463252767", "https://www.tiktok.com/@shirley5278789/video/7686410448463252767")</f>
        <v>https://www.tiktok.com/@shirley5278789/video/7686410448463252767</v>
      </c>
      <c r="U360" t="inlineStr">
        <is>
          <t>已回填</t>
        </is>
      </c>
      <c r="V360" t="inlineStr">
        <is>
          <t>1624</t>
        </is>
      </c>
      <c r="W360" t="inlineStr">
        <is>
          <t>2</t>
        </is>
      </c>
      <c r="X360" t="inlineStr">
        <is>
          <t>3</t>
        </is>
      </c>
      <c r="Y360" t="inlineStr">
        <is>
          <t>0</t>
        </is>
      </c>
      <c r="Z360" t="inlineStr">
        <is>
          <t>0</t>
        </is>
      </c>
      <c r="AA360" t="inlineStr">
        <is>
          <t>2026-10-08</t>
        </is>
      </c>
      <c r="AB360"/>
      <c r="AC360"/>
      <c r="AD360"/>
      <c r="AE360"/>
      <c r="AF360"/>
      <c r="AG360" s="3"/>
      <c r="AH360"/>
      <c r="AI360"/>
      <c r="AJ360"/>
      <c r="AK360"/>
      <c r="AL360" s="3"/>
      <c r="AM360" t="inlineStr">
        <is>
          <t>2026-09-18 07:12</t>
        </is>
      </c>
      <c r="AN360" t="inlineStr">
        <is>
          <t>高璇</t>
        </is>
      </c>
      <c r="AO360" t="inlineStr">
        <is>
          <t>2026-09-18</t>
        </is>
      </c>
      <c r="AP360" t="inlineStr">
        <is>
          <t>2026-09-18|shirley5278789|SD-000118</t>
        </is>
      </c>
      <c r="AQ360" t="inlineStr">
        <is>
          <t>0</t>
        </is>
      </c>
      <c r="AR360" t="inlineStr">
        <is>
          <t>shirley5278789｜SSS-Ранг: Громовержец из трущоб｜3条｜已回填</t>
        </is>
      </c>
    </row>
    <row r="361" ht="25.5" customHeight="1">
      <c r="A361" t="inlineStr">
        <is>
          <t>SR-000361</t>
        </is>
      </c>
      <c r="B361" s="3">
        <v>46283</v>
      </c>
      <c r="C361"/>
      <c r="D361" t="inlineStr">
        <is>
          <t>7686410835505237279</t>
        </is>
      </c>
      <c r="E361"/>
      <c r="F361" t="inlineStr">
        <is>
          <t>manual_url</t>
        </is>
      </c>
      <c r="G361">
        <v>1</v>
      </c>
      <c r="H361" s="3">
        <v>46303.583125</v>
      </c>
      <c r="I361"/>
      <c r="J361" t="inlineStr">
        <is>
          <t>active</t>
        </is>
      </c>
      <c r="K361" t="inlineStr">
        <is>
          <t>shirley5278789</t>
        </is>
      </c>
      <c r="L361" t="inlineStr">
        <is>
          <t>Школа решила отдать его единственный шанс богатому ученику. Тогда Нейт раскрыл свой настоящий ранг. 🔥👀 🌟 Продолжение истории здесь 👉 Найдите полный сериал в «ReelShort» 🔍 Введите код «4673407» ✨ #КороткиеСериалы #Сверхспособности #БорьбаЗаСправедливость #СюжетныйПоворот #ReelShort</t>
        </is>
      </c>
      <c r="M361" t="inlineStr">
        <is>
          <t>SD-000118</t>
        </is>
      </c>
      <c r="N361" t="inlineStr">
        <is>
          <t>7686410835505237279</t>
        </is>
      </c>
      <c r="O361" t="inlineStr">
        <is>
          <t>shirley5278789</t>
        </is>
      </c>
      <c r="P361" t="inlineStr">
        <is>
          <t>https://www.tiktok.com/@shirley5278789</t>
        </is>
      </c>
      <c r="Q361" t="inlineStr">
        <is>
          <t>SD-000118</t>
        </is>
      </c>
      <c r="R361" t="inlineStr">
        <is>
          <t>SSS-Ранг: Громовержец из трущоб</t>
        </is>
      </c>
      <c r="S361" t="inlineStr">
        <is>
          <t>复仇,逆袭,校园,超能力</t>
        </is>
      </c>
      <c r="T361" s="2" t="str">
        <f>=HYPERLINK("https://www.tiktok.com/@shirley5278789/video/7686410835505237279", "https://www.tiktok.com/@shirley5278789/video/7686410835505237279")</f>
        <v>https://www.tiktok.com/@shirley5278789/video/7686410835505237279</v>
      </c>
      <c r="U361" t="inlineStr">
        <is>
          <t>已回填</t>
        </is>
      </c>
      <c r="V361" t="inlineStr">
        <is>
          <t>1731</t>
        </is>
      </c>
      <c r="W361" t="inlineStr">
        <is>
          <t>1</t>
        </is>
      </c>
      <c r="X361" t="inlineStr">
        <is>
          <t>1</t>
        </is>
      </c>
      <c r="Y361" t="inlineStr">
        <is>
          <t>0</t>
        </is>
      </c>
      <c r="Z361" t="inlineStr">
        <is>
          <t>0</t>
        </is>
      </c>
      <c r="AA361" t="inlineStr">
        <is>
          <t>2026-10-08</t>
        </is>
      </c>
      <c r="AB361"/>
      <c r="AC361"/>
      <c r="AD361"/>
      <c r="AE361"/>
      <c r="AF361"/>
      <c r="AG361" s="3"/>
      <c r="AH361"/>
      <c r="AI361"/>
      <c r="AJ361"/>
      <c r="AK361"/>
      <c r="AL361" s="3"/>
      <c r="AM361" t="inlineStr">
        <is>
          <t>2026-09-18 13:26</t>
        </is>
      </c>
      <c r="AN361" t="inlineStr">
        <is>
          <t>高璇</t>
        </is>
      </c>
      <c r="AO361" t="inlineStr">
        <is>
          <t>2026-09-18</t>
        </is>
      </c>
      <c r="AP361" t="inlineStr">
        <is>
          <t>2026-09-18|shirley5278789|SD-000118</t>
        </is>
      </c>
      <c r="AQ361" t="inlineStr">
        <is>
          <t>0</t>
        </is>
      </c>
      <c r="AR361" t="inlineStr">
        <is>
          <t>shirley5278789｜SSS-Ранг: Громовержец из трущоб｜3条｜已回填</t>
        </is>
      </c>
    </row>
    <row r="362" ht="25.5" customHeight="1">
      <c r="A362" t="inlineStr">
        <is>
          <t>SR-000362</t>
        </is>
      </c>
      <c r="B362" s="3">
        <v>46283</v>
      </c>
      <c r="C362"/>
      <c r="D362" t="inlineStr">
        <is>
          <t>7686433923689139470</t>
        </is>
      </c>
      <c r="E362"/>
      <c r="F362" t="inlineStr">
        <is>
          <t>manual_url</t>
        </is>
      </c>
      <c r="G362">
        <v>1</v>
      </c>
      <c r="H362" s="3">
        <v>46288.1075</v>
      </c>
      <c r="I362"/>
      <c r="J362" t="inlineStr">
        <is>
          <t>active</t>
        </is>
      </c>
      <c r="K362" t="inlineStr">
        <is>
          <t>plottwistclips11</t>
        </is>
      </c>
      <c r="L362" t="inlineStr">
        <is>
          <t>Haunted by the battlefield, he accepts the one job his father taught him to hate. 💔🪖 🌟 Continue the story here 👉 Find the full series on “ReelShort” 🔍 Look up “4492287” ✨ #ShortDrama #BLDrama #TraumaRecovery #EmotionalDrama #ReelShort</t>
        </is>
      </c>
      <c r="M362" t="inlineStr">
        <is>
          <t>SD-000060</t>
        </is>
      </c>
      <c r="N362" t="inlineStr">
        <is>
          <t>7686433923689139470</t>
        </is>
      </c>
      <c r="O362" t="inlineStr">
        <is>
          <t>plottwistclips11</t>
        </is>
      </c>
      <c r="P362" t="inlineStr">
        <is>
          <t>https://www.tiktok.com/@plottwistclips11</t>
        </is>
      </c>
      <c r="Q362" t="inlineStr">
        <is>
          <t>SD-000060</t>
        </is>
      </c>
      <c r="R362" t="inlineStr">
        <is>
          <t>Salt Kiss</t>
        </is>
      </c>
      <c r="S362" t="inlineStr">
        <is>
          <t>lgbtq,爱情,霸总</t>
        </is>
      </c>
      <c r="T362" s="2" t="str">
        <f>=HYPERLINK("https://www.tiktok.com/@shirley5276973/video/7686433923689139470", "https://www.tiktok.com/@shirley5276973/video/7686433923689139470")</f>
        <v>https://www.tiktok.com/@shirley5276973/video/7686433923689139470</v>
      </c>
      <c r="U362" t="inlineStr">
        <is>
          <t>已回填</t>
        </is>
      </c>
      <c r="V362" t="inlineStr">
        <is>
          <t>2</t>
        </is>
      </c>
      <c r="W362" t="inlineStr">
        <is>
          <t>0</t>
        </is>
      </c>
      <c r="X362" t="inlineStr">
        <is>
          <t>0</t>
        </is>
      </c>
      <c r="Y362" t="inlineStr">
        <is>
          <t>0</t>
        </is>
      </c>
      <c r="Z362" t="inlineStr">
        <is>
          <t>0</t>
        </is>
      </c>
      <c r="AA362" t="inlineStr">
        <is>
          <t>2026-09-23</t>
        </is>
      </c>
      <c r="AB362"/>
      <c r="AC362"/>
      <c r="AD362"/>
      <c r="AE362"/>
      <c r="AF362"/>
      <c r="AG362" s="3"/>
      <c r="AH362"/>
      <c r="AI362"/>
      <c r="AJ362"/>
      <c r="AK362"/>
      <c r="AL362" s="3"/>
      <c r="AM362" t="inlineStr">
        <is>
          <t>2026-09-18 23:34</t>
        </is>
      </c>
      <c r="AN362" t="inlineStr">
        <is>
          <t>高璇</t>
        </is>
      </c>
      <c r="AO362" t="inlineStr">
        <is>
          <t>2026-09-18</t>
        </is>
      </c>
      <c r="AP362" t="inlineStr">
        <is>
          <t>2026-09-18|plottwistclips11|SD-000060</t>
        </is>
      </c>
      <c r="AQ362" t="inlineStr">
        <is>
          <t>1</t>
        </is>
      </c>
      <c r="AR362" t="inlineStr">
        <is>
          <t>plottwistclips11｜Salt Kiss｜3条｜已回填</t>
        </is>
      </c>
    </row>
    <row r="363" ht="25.5" customHeight="1">
      <c r="A363" t="inlineStr">
        <is>
          <t>SR-000363</t>
        </is>
      </c>
      <c r="B363" s="3">
        <v>46283</v>
      </c>
      <c r="C363"/>
      <c r="D363" t="inlineStr">
        <is>
          <t>7686433951522557198</t>
        </is>
      </c>
      <c r="E363"/>
      <c r="F363" t="inlineStr">
        <is>
          <t>manual_url</t>
        </is>
      </c>
      <c r="G363">
        <v>1</v>
      </c>
      <c r="H363" s="3">
        <v>46288.10768518518</v>
      </c>
      <c r="I363"/>
      <c r="J363" t="inlineStr">
        <is>
          <t>active</t>
        </is>
      </c>
      <c r="K363" t="inlineStr">
        <is>
          <t>plottwistclips11</t>
        </is>
      </c>
      <c r="L363" t="inlineStr">
        <is>
          <t>Armed thieves storm the club—but the new bodyguard arrives just before everything falls apart. 🔥💥 🌟 Continue the story here 👉 Find the full series on “ReelShort” 🔍 Look up “4492287” ✨ #ShortDrama #ActionDrama #Bodyguard #BLRomance #ReelShort</t>
        </is>
      </c>
      <c r="M363" t="inlineStr">
        <is>
          <t>SD-000060</t>
        </is>
      </c>
      <c r="N363" t="inlineStr">
        <is>
          <t>7686433951522557198</t>
        </is>
      </c>
      <c r="O363" t="inlineStr">
        <is>
          <t>plottwistclips11</t>
        </is>
      </c>
      <c r="P363" t="inlineStr">
        <is>
          <t>https://www.tiktok.com/@plottwistclips11</t>
        </is>
      </c>
      <c r="Q363" t="inlineStr">
        <is>
          <t>SD-000060</t>
        </is>
      </c>
      <c r="R363" t="inlineStr">
        <is>
          <t>Salt Kiss</t>
        </is>
      </c>
      <c r="S363" t="inlineStr">
        <is>
          <t>lgbtq,爱情,霸总</t>
        </is>
      </c>
      <c r="T363" s="2" t="str">
        <f>=HYPERLINK("https://www.tiktok.com/@shirley5276973/video/7686433951522557198", "https://www.tiktok.com/@shirley5276973/video/7686433951522557198")</f>
        <v>https://www.tiktok.com/@shirley5276973/video/7686433951522557198</v>
      </c>
      <c r="U363" t="inlineStr">
        <is>
          <t>已回填</t>
        </is>
      </c>
      <c r="V363" t="inlineStr">
        <is>
          <t>15</t>
        </is>
      </c>
      <c r="W363" t="inlineStr">
        <is>
          <t>0</t>
        </is>
      </c>
      <c r="X363" t="inlineStr">
        <is>
          <t>0</t>
        </is>
      </c>
      <c r="Y363" t="inlineStr">
        <is>
          <t>0</t>
        </is>
      </c>
      <c r="Z363" t="inlineStr">
        <is>
          <t>0</t>
        </is>
      </c>
      <c r="AA363" t="inlineStr">
        <is>
          <t>2026-09-23</t>
        </is>
      </c>
      <c r="AB363"/>
      <c r="AC363"/>
      <c r="AD363"/>
      <c r="AE363"/>
      <c r="AF363"/>
      <c r="AG363" s="3"/>
      <c r="AH363"/>
      <c r="AI363"/>
      <c r="AJ363"/>
      <c r="AK363"/>
      <c r="AL363" s="3"/>
      <c r="AM363" t="inlineStr">
        <is>
          <t>2026-09-19 03:56</t>
        </is>
      </c>
      <c r="AN363" t="inlineStr">
        <is>
          <t>高璇</t>
        </is>
      </c>
      <c r="AO363" t="inlineStr">
        <is>
          <t>2026-09-19</t>
        </is>
      </c>
      <c r="AP363" t="inlineStr">
        <is>
          <t>2026-09-18|plottwistclips11|SD-000060</t>
        </is>
      </c>
      <c r="AQ363" t="inlineStr">
        <is>
          <t>0</t>
        </is>
      </c>
      <c r="AR363" t="inlineStr">
        <is>
          <t>plottwistclips11｜Salt Kiss｜3条｜已回填</t>
        </is>
      </c>
    </row>
    <row r="364" ht="25.5" customHeight="1">
      <c r="A364" t="inlineStr">
        <is>
          <t>SR-000364</t>
        </is>
      </c>
      <c r="B364" s="3">
        <v>46283</v>
      </c>
      <c r="C364"/>
      <c r="D364" t="inlineStr">
        <is>
          <t>7686433480632175886</t>
        </is>
      </c>
      <c r="E364"/>
      <c r="F364" t="inlineStr">
        <is>
          <t>manual_url</t>
        </is>
      </c>
      <c r="G364">
        <v>1</v>
      </c>
      <c r="H364" s="3">
        <v>46288.10784722222</v>
      </c>
      <c r="I364"/>
      <c r="J364" t="inlineStr">
        <is>
          <t>active</t>
        </is>
      </c>
      <c r="K364" t="inlineStr">
        <is>
          <t>plottwistclips11</t>
        </is>
      </c>
      <c r="L364" t="inlineStr">
        <is>
          <t>He accepts the job with one strict condition—then the billionaire welcomes him into a world he never imagined. 🖤✨ 🌟 Continue the story here 👉 Find the full series on “ReelShort” 🔍 Look up “4492287” ✨ #ShortDrama #BoysLoveDrama #SecretClub #SlowBurnRomance #ReelShort</t>
        </is>
      </c>
      <c r="M364" t="inlineStr">
        <is>
          <t>SD-000060</t>
        </is>
      </c>
      <c r="N364" t="inlineStr">
        <is>
          <t>7686433480632175886</t>
        </is>
      </c>
      <c r="O364" t="inlineStr">
        <is>
          <t>plottwistclips11</t>
        </is>
      </c>
      <c r="P364" t="inlineStr">
        <is>
          <t>https://www.tiktok.com/@plottwistclips11</t>
        </is>
      </c>
      <c r="Q364" t="inlineStr">
        <is>
          <t>SD-000060</t>
        </is>
      </c>
      <c r="R364" t="inlineStr">
        <is>
          <t>Salt Kiss</t>
        </is>
      </c>
      <c r="S364" t="inlineStr">
        <is>
          <t>lgbtq,爱情,霸总</t>
        </is>
      </c>
      <c r="T364" s="2" t="str">
        <f>=HYPERLINK("https://www.tiktok.com/@shirley5276973/video/7686433480632175886", "https://www.tiktok.com/@shirley5276973/video/7686433480632175886")</f>
        <v>https://www.tiktok.com/@shirley5276973/video/7686433480632175886</v>
      </c>
      <c r="U364" t="inlineStr">
        <is>
          <t>已回填</t>
        </is>
      </c>
      <c r="V364" t="inlineStr">
        <is>
          <t>28</t>
        </is>
      </c>
      <c r="W364" t="inlineStr">
        <is>
          <t>0</t>
        </is>
      </c>
      <c r="X364" t="inlineStr">
        <is>
          <t>0</t>
        </is>
      </c>
      <c r="Y364" t="inlineStr">
        <is>
          <t>0</t>
        </is>
      </c>
      <c r="Z364" t="inlineStr">
        <is>
          <t>0</t>
        </is>
      </c>
      <c r="AA364" t="inlineStr">
        <is>
          <t>2026-09-23</t>
        </is>
      </c>
      <c r="AB364"/>
      <c r="AC364"/>
      <c r="AD364"/>
      <c r="AE364"/>
      <c r="AF364"/>
      <c r="AG364" s="3"/>
      <c r="AH364"/>
      <c r="AI364"/>
      <c r="AJ364"/>
      <c r="AK364"/>
      <c r="AL364" s="3"/>
      <c r="AM364" t="inlineStr">
        <is>
          <t>2026-09-19 10:59</t>
        </is>
      </c>
      <c r="AN364" t="inlineStr">
        <is>
          <t>高璇</t>
        </is>
      </c>
      <c r="AO364" t="inlineStr">
        <is>
          <t>2026-09-19</t>
        </is>
      </c>
      <c r="AP364" t="inlineStr">
        <is>
          <t>2026-09-18|plottwistclips11|SD-000060</t>
        </is>
      </c>
      <c r="AQ364" t="inlineStr">
        <is>
          <t>0</t>
        </is>
      </c>
      <c r="AR364" t="inlineStr">
        <is>
          <t>plottwistclips11｜Salt Kiss｜3条｜已回填</t>
        </is>
      </c>
    </row>
    <row r="365" ht="25.5" customHeight="1">
      <c r="A365" t="inlineStr">
        <is>
          <t>SR-000365</t>
        </is>
      </c>
      <c r="B365" s="3">
        <v>46283</v>
      </c>
      <c r="C365"/>
      <c r="D365" t="inlineStr">
        <is>
          <t>7686705152090213662</t>
        </is>
      </c>
      <c r="E365"/>
      <c r="F365" t="inlineStr">
        <is>
          <t>manual_url</t>
        </is>
      </c>
      <c r="G365">
        <v>1</v>
      </c>
      <c r="H365" s="3">
        <v>46303.58332175926</v>
      </c>
      <c r="I365"/>
      <c r="J365" t="inlineStr">
        <is>
          <t>active</t>
        </is>
      </c>
      <c r="K365" t="inlineStr">
        <is>
          <t>hnlinhthng9678</t>
        </is>
      </c>
      <c r="L365" t="inlineStr">
        <is>
          <t>The church failed to destroy a dangerous billionaire—so they offer her as his bride and threaten her with death. 😳🔥 🌟 Continue the story here 👉 Find the full series on “ReelShort” 🔍 Look up “4676452” ✨ #ShortDrama #ForcedMarriage #BillionaireRomance #DramaSeries #ReelShort</t>
        </is>
      </c>
      <c r="M365" t="inlineStr">
        <is>
          <t>SD-000094</t>
        </is>
      </c>
      <c r="N365" t="inlineStr">
        <is>
          <t>7686705152090213662</t>
        </is>
      </c>
      <c r="O365" t="inlineStr">
        <is>
          <t>NeonHlin</t>
        </is>
      </c>
      <c r="P365" t="inlineStr">
        <is>
          <t>https://www.tiktok.com/@hnlinhthng9678</t>
        </is>
      </c>
      <c r="Q365" t="inlineStr">
        <is>
          <t>SD-000094</t>
        </is>
      </c>
      <c r="R365" t="inlineStr">
        <is>
          <t>Honey Cut</t>
        </is>
      </c>
      <c r="S365" t="inlineStr">
        <is>
          <t>禁忌</t>
        </is>
      </c>
      <c r="T365" s="2" t="str">
        <f>=HYPERLINK("https://www.tiktok.com/@hnlinhthng9678/video/7686705152090213662", "https://www.tiktok.com/@hnlinhthng9678/video/7686705152090213662")</f>
        <v>https://www.tiktok.com/@hnlinhthng9678/video/7686705152090213662</v>
      </c>
      <c r="U365" t="inlineStr">
        <is>
          <t>已回填</t>
        </is>
      </c>
      <c r="V365" t="inlineStr">
        <is>
          <t>175</t>
        </is>
      </c>
      <c r="W365" t="inlineStr">
        <is>
          <t>3</t>
        </is>
      </c>
      <c r="X365" t="inlineStr">
        <is>
          <t>2</t>
        </is>
      </c>
      <c r="Y365" t="inlineStr">
        <is>
          <t>0</t>
        </is>
      </c>
      <c r="Z365" t="inlineStr">
        <is>
          <t>0</t>
        </is>
      </c>
      <c r="AA365" t="inlineStr">
        <is>
          <t>2026-10-08</t>
        </is>
      </c>
      <c r="AB365"/>
      <c r="AC365"/>
      <c r="AD365"/>
      <c r="AE365"/>
      <c r="AF365"/>
      <c r="AG365" s="3"/>
      <c r="AH365"/>
      <c r="AI365"/>
      <c r="AJ365"/>
      <c r="AK365"/>
      <c r="AL365" s="3"/>
      <c r="AM365" t="inlineStr">
        <is>
          <t>2026-09-18 23:23</t>
        </is>
      </c>
      <c r="AN365" t="inlineStr">
        <is>
          <t>高璇</t>
        </is>
      </c>
      <c r="AO365" t="inlineStr">
        <is>
          <t>2026-09-18</t>
        </is>
      </c>
      <c r="AP365" t="inlineStr">
        <is>
          <t>2026-09-18|hnlinhthng9678|SD-000094</t>
        </is>
      </c>
      <c r="AQ365" t="inlineStr">
        <is>
          <t>1</t>
        </is>
      </c>
      <c r="AR365" t="inlineStr">
        <is>
          <t>hnlinhthng9678｜Honey Cut｜3条｜已回填</t>
        </is>
      </c>
    </row>
    <row r="366" ht="25.5" customHeight="1">
      <c r="A366" t="inlineStr">
        <is>
          <t>SR-000366</t>
        </is>
      </c>
      <c r="B366" s="3">
        <v>46283</v>
      </c>
      <c r="C366"/>
      <c r="D366" t="inlineStr">
        <is>
          <t>7686705320424525086</t>
        </is>
      </c>
      <c r="E366"/>
      <c r="F366" t="inlineStr">
        <is>
          <t>manual_url</t>
        </is>
      </c>
      <c r="G366">
        <v>1</v>
      </c>
      <c r="H366" s="3">
        <v>46303.58354166667</v>
      </c>
      <c r="I366"/>
      <c r="J366" t="inlineStr">
        <is>
          <t>active</t>
        </is>
      </c>
      <c r="K366" t="inlineStr">
        <is>
          <t>hnlinhthng9678</t>
        </is>
      </c>
      <c r="L366" t="inlineStr">
        <is>
          <t>She ties up the stranger sent to collect her—then learns he may be the only man willing to protect her. 🔥🖤 🌟 Continue the story here 👉 Find the full series on “ReelShort” 🔍 Look up “4676452” ✨ #ShortDrama #BodyguardRomance #DangerousLove #RomanceDrama #ReelShort</t>
        </is>
      </c>
      <c r="M366" t="inlineStr">
        <is>
          <t>SD-000094</t>
        </is>
      </c>
      <c r="N366" t="inlineStr">
        <is>
          <t>7686705320424525086</t>
        </is>
      </c>
      <c r="O366" t="inlineStr">
        <is>
          <t>NeonHlin</t>
        </is>
      </c>
      <c r="P366" t="inlineStr">
        <is>
          <t>https://www.tiktok.com/@hnlinhthng9678</t>
        </is>
      </c>
      <c r="Q366" t="inlineStr">
        <is>
          <t>SD-000094</t>
        </is>
      </c>
      <c r="R366" t="inlineStr">
        <is>
          <t>Honey Cut</t>
        </is>
      </c>
      <c r="S366" t="inlineStr">
        <is>
          <t>禁忌</t>
        </is>
      </c>
      <c r="T366" s="2" t="str">
        <f>=HYPERLINK("https://www.tiktok.com/@hnlinhthng9678/video/7686705320424525086", "https://www.tiktok.com/@hnlinhthng9678/video/7686705320424525086")</f>
        <v>https://www.tiktok.com/@hnlinhthng9678/video/7686705320424525086</v>
      </c>
      <c r="U366" t="inlineStr">
        <is>
          <t>已回填</t>
        </is>
      </c>
      <c r="V366" t="inlineStr">
        <is>
          <t>174</t>
        </is>
      </c>
      <c r="W366" t="inlineStr">
        <is>
          <t>4</t>
        </is>
      </c>
      <c r="X366" t="inlineStr">
        <is>
          <t>0</t>
        </is>
      </c>
      <c r="Y366" t="inlineStr">
        <is>
          <t>0</t>
        </is>
      </c>
      <c r="Z366" t="inlineStr">
        <is>
          <t>0</t>
        </is>
      </c>
      <c r="AA366" t="inlineStr">
        <is>
          <t>2026-10-08</t>
        </is>
      </c>
      <c r="AB366"/>
      <c r="AC366"/>
      <c r="AD366"/>
      <c r="AE366"/>
      <c r="AF366"/>
      <c r="AG366" s="3"/>
      <c r="AH366"/>
      <c r="AI366"/>
      <c r="AJ366"/>
      <c r="AK366"/>
      <c r="AL366" s="3"/>
      <c r="AM366" t="inlineStr">
        <is>
          <t>2026-09-19 03:06</t>
        </is>
      </c>
      <c r="AN366" t="inlineStr">
        <is>
          <t>高璇</t>
        </is>
      </c>
      <c r="AO366" t="inlineStr">
        <is>
          <t>2026-09-19</t>
        </is>
      </c>
      <c r="AP366" t="inlineStr">
        <is>
          <t>2026-09-18|hnlinhthng9678|SD-000094</t>
        </is>
      </c>
      <c r="AQ366" t="inlineStr">
        <is>
          <t>0</t>
        </is>
      </c>
      <c r="AR366" t="inlineStr">
        <is>
          <t>hnlinhthng9678｜Honey Cut｜3条｜已回填</t>
        </is>
      </c>
    </row>
    <row r="367" ht="25.5" customHeight="1">
      <c r="A367" t="inlineStr">
        <is>
          <t>SR-000367</t>
        </is>
      </c>
      <c r="B367" s="3">
        <v>46283</v>
      </c>
      <c r="C367"/>
      <c r="D367" t="inlineStr">
        <is>
          <t>7686705731550088478</t>
        </is>
      </c>
      <c r="E367"/>
      <c r="F367" t="inlineStr">
        <is>
          <t>manual_url</t>
        </is>
      </c>
      <c r="G367">
        <v>1</v>
      </c>
      <c r="H367" s="3">
        <v>46303.583761574075</v>
      </c>
      <c r="I367"/>
      <c r="J367" t="inlineStr">
        <is>
          <t>active</t>
        </is>
      </c>
      <c r="K367" t="inlineStr">
        <is>
          <t>hnlinhthng9678</t>
        </is>
      </c>
      <c r="L367" t="inlineStr">
        <is>
          <t>Her bodyguard promises to protect her from his own boss—but one final kiss could expose everything. 💔💋 🌟 Continue the story here 👉 Find the full series on “ReelShort” 🔍 Look up “4676452” ✨ #ShortDrama #ForbiddenRomance #LoveTriangle #SecretLove #ReelShort</t>
        </is>
      </c>
      <c r="M367" t="inlineStr">
        <is>
          <t>SD-000094</t>
        </is>
      </c>
      <c r="N367" t="inlineStr">
        <is>
          <t>7686705731550088478</t>
        </is>
      </c>
      <c r="O367" t="inlineStr">
        <is>
          <t>NeonHlin</t>
        </is>
      </c>
      <c r="P367" t="inlineStr">
        <is>
          <t>https://www.tiktok.com/@hnlinhthng9678</t>
        </is>
      </c>
      <c r="Q367" t="inlineStr">
        <is>
          <t>SD-000094</t>
        </is>
      </c>
      <c r="R367" t="inlineStr">
        <is>
          <t>Honey Cut</t>
        </is>
      </c>
      <c r="S367" t="inlineStr">
        <is>
          <t>禁忌</t>
        </is>
      </c>
      <c r="T367" s="2" t="str">
        <f>=HYPERLINK("https://www.tiktok.com/@hnlinhthng9678/video/7686705731550088478", "https://www.tiktok.com/@hnlinhthng9678/video/7686705731550088478")</f>
        <v>https://www.tiktok.com/@hnlinhthng9678/video/7686705731550088478</v>
      </c>
      <c r="U367" t="inlineStr">
        <is>
          <t>已回填</t>
        </is>
      </c>
      <c r="V367" t="inlineStr">
        <is>
          <t>184</t>
        </is>
      </c>
      <c r="W367" t="inlineStr">
        <is>
          <t>8</t>
        </is>
      </c>
      <c r="X367" t="inlineStr">
        <is>
          <t>2</t>
        </is>
      </c>
      <c r="Y367" t="inlineStr">
        <is>
          <t>0</t>
        </is>
      </c>
      <c r="Z367" t="inlineStr">
        <is>
          <t>0</t>
        </is>
      </c>
      <c r="AA367" t="inlineStr">
        <is>
          <t>2026-10-08</t>
        </is>
      </c>
      <c r="AB367"/>
      <c r="AC367"/>
      <c r="AD367"/>
      <c r="AE367"/>
      <c r="AF367"/>
      <c r="AG367" s="3"/>
      <c r="AH367"/>
      <c r="AI367"/>
      <c r="AJ367"/>
      <c r="AK367"/>
      <c r="AL367" s="3"/>
      <c r="AM367" t="inlineStr">
        <is>
          <t>2026-09-19 10:38</t>
        </is>
      </c>
      <c r="AN367" t="inlineStr">
        <is>
          <t>高璇</t>
        </is>
      </c>
      <c r="AO367" t="inlineStr">
        <is>
          <t>2026-09-19</t>
        </is>
      </c>
      <c r="AP367" t="inlineStr">
        <is>
          <t>2026-09-18|hnlinhthng9678|SD-000094</t>
        </is>
      </c>
      <c r="AQ367" t="inlineStr">
        <is>
          <t>0</t>
        </is>
      </c>
      <c r="AR367" t="inlineStr">
        <is>
          <t>hnlinhthng9678｜Honey Cut｜3条｜已回填</t>
        </is>
      </c>
    </row>
    <row r="368" ht="25.5" customHeight="1">
      <c r="A368" t="inlineStr">
        <is>
          <t>SR-000493</t>
        </is>
      </c>
      <c r="B368" s="3">
        <v>46283.020833333336</v>
      </c>
      <c r="C368"/>
      <c r="D368" t="inlineStr">
        <is>
          <t>7686033226896248078</t>
        </is>
      </c>
      <c r="E368"/>
      <c r="F368"/>
      <c r="G368"/>
      <c r="H368" s="3"/>
      <c r="I368"/>
      <c r="J368"/>
      <c r="K368" t="inlineStr">
        <is>
          <t>dramadetour0</t>
        </is>
      </c>
      <c r="L368" t="inlineStr">
        <is>
          <t>Part 2 | Pregnant with the Dragon Lord's Last Heir Full series link in bio Lyla gives birth to a dragon egg, and one royal mark reveals that her child may belong to the most powerful man in the realm. ✨ Download the DramaBox app. 👉 Copy the code [vba54] and search it. #DramaBox #DragonBaby #RoyalBlood #FantasyDrama #ShortDrama</t>
        </is>
      </c>
      <c r="M368" t="inlineStr">
        <is>
          <t>SD-000089</t>
        </is>
      </c>
      <c r="N368" t="inlineStr">
        <is>
          <t>7686033226896248078</t>
        </is>
      </c>
      <c r="O368" t="inlineStr">
        <is>
          <t>dramadetour0</t>
        </is>
      </c>
      <c r="P368" t="inlineStr">
        <is>
          <t>https://www.tiktok.com/@dramadetour0</t>
        </is>
      </c>
      <c r="Q368" t="inlineStr">
        <is>
          <t>SD-000089</t>
        </is>
      </c>
      <c r="R368" t="inlineStr">
        <is>
          <t>Pregnant with the Dragon Lord's Last Heir</t>
        </is>
      </c>
      <c r="S368"/>
      <c r="T368" s="2" t="str">
        <f>=HYPERLINK("https://www.tiktok.com/@dramadetour0/video/7686033226896248078", "https://www.tiktok.com/@dramadetour0/video/7686033226896248078")</f>
        <v>https://www.tiktok.com/@dramadetour0/video/7686033226896248078</v>
      </c>
      <c r="U368" t="inlineStr">
        <is>
          <t>已回填</t>
        </is>
      </c>
      <c r="V368" t="inlineStr">
        <is>
          <t>136</t>
        </is>
      </c>
      <c r="W368" t="inlineStr">
        <is>
          <t>4</t>
        </is>
      </c>
      <c r="X368" t="inlineStr">
        <is>
          <t>0</t>
        </is>
      </c>
      <c r="Y368" t="inlineStr">
        <is>
          <t>2</t>
        </is>
      </c>
      <c r="Z368" t="inlineStr">
        <is>
          <t>0</t>
        </is>
      </c>
      <c r="AA368" t="inlineStr">
        <is>
          <t>2026-10-08</t>
        </is>
      </c>
      <c r="AB368"/>
      <c r="AC368"/>
      <c r="AD368"/>
      <c r="AE368"/>
      <c r="AF368"/>
      <c r="AG368" s="3"/>
      <c r="AH368"/>
      <c r="AI368"/>
      <c r="AJ368"/>
      <c r="AK368"/>
      <c r="AL368" s="3"/>
      <c r="AM368" t="inlineStr">
        <is>
          <t>2026-09-18 00:30</t>
        </is>
      </c>
      <c r="AN368" t="inlineStr">
        <is>
          <t>彭满</t>
        </is>
      </c>
      <c r="AO368" t="inlineStr">
        <is>
          <t>2026-09-18</t>
        </is>
      </c>
      <c r="AP368" t="inlineStr">
        <is>
          <t>2026-09-18|dramadetour0|SD-000089</t>
        </is>
      </c>
      <c r="AQ368" t="inlineStr">
        <is>
          <t>1</t>
        </is>
      </c>
      <c r="AR368" t="inlineStr">
        <is>
          <t>dramadetour0｜Pregnant with the Dragon Lord's Last Heir｜2条｜已回填</t>
        </is>
      </c>
    </row>
    <row r="369" ht="25.5" customHeight="1">
      <c r="A369" t="inlineStr">
        <is>
          <t>SR-000496</t>
        </is>
      </c>
      <c r="B369" s="3">
        <v>46283.07638888889</v>
      </c>
      <c r="C369"/>
      <c r="D369" t="inlineStr">
        <is>
          <t>7686030166908308750</t>
        </is>
      </c>
      <c r="E369"/>
      <c r="F369"/>
      <c r="G369"/>
      <c r="H369" s="3"/>
      <c r="I369"/>
      <c r="J369"/>
      <c r="K369" t="inlineStr">
        <is>
          <t>dramaexpedition</t>
        </is>
      </c>
      <c r="L369" t="inlineStr">
        <is>
          <t>Part 2 | The God They Called a Fool Full series link in bio The man they mocked as a helpless fool walks into Elena's wedding and promises that no one will ever control her again. ✨ Download the ReelShort app. 👉 Copy the code [4520392] and search it. #ReelShort #WeddingCrash #HiddenIdentity #PowerReveal #ShortDrama</t>
        </is>
      </c>
      <c r="M369" t="inlineStr">
        <is>
          <t>SD-000091</t>
        </is>
      </c>
      <c r="N369" t="inlineStr">
        <is>
          <t>7686030166908308750</t>
        </is>
      </c>
      <c r="O369" t="inlineStr">
        <is>
          <t>dramaexpedition</t>
        </is>
      </c>
      <c r="P369" t="inlineStr">
        <is>
          <t>https://www.tiktok.com/@dramaexpedition</t>
        </is>
      </c>
      <c r="Q369" t="inlineStr">
        <is>
          <t>SD-000091</t>
        </is>
      </c>
      <c r="R369" t="inlineStr">
        <is>
          <t>The God They Called a Fool</t>
        </is>
      </c>
      <c r="S369" t="inlineStr">
        <is>
          <t>扮猪吃虎,复仇,男性,身份揭露</t>
        </is>
      </c>
      <c r="T369" s="2" t="str">
        <f>=HYPERLINK("https://www.tiktok.com/@dramaexpedition/video/7686030166908308750", "https://www.tiktok.com/@dramaexpedition/video/7686030166908308750")</f>
        <v>https://www.tiktok.com/@dramaexpedition/video/7686030166908308750</v>
      </c>
      <c r="U369" t="inlineStr">
        <is>
          <t>已回填</t>
        </is>
      </c>
      <c r="V369" t="inlineStr">
        <is>
          <t>458</t>
        </is>
      </c>
      <c r="W369" t="inlineStr">
        <is>
          <t>2</t>
        </is>
      </c>
      <c r="X369" t="inlineStr">
        <is>
          <t>0</t>
        </is>
      </c>
      <c r="Y369" t="inlineStr">
        <is>
          <t>0</t>
        </is>
      </c>
      <c r="Z369" t="inlineStr">
        <is>
          <t>0</t>
        </is>
      </c>
      <c r="AA369" t="inlineStr">
        <is>
          <t>2026-10-08</t>
        </is>
      </c>
      <c r="AB369"/>
      <c r="AC369"/>
      <c r="AD369"/>
      <c r="AE369"/>
      <c r="AF369"/>
      <c r="AG369" s="3"/>
      <c r="AH369"/>
      <c r="AI369"/>
      <c r="AJ369"/>
      <c r="AK369"/>
      <c r="AL369" s="3"/>
      <c r="AM369" t="inlineStr">
        <is>
          <t>2026-09-18 01:50</t>
        </is>
      </c>
      <c r="AN369" t="inlineStr">
        <is>
          <t>彭满</t>
        </is>
      </c>
      <c r="AO369" t="inlineStr">
        <is>
          <t>2026-09-18</t>
        </is>
      </c>
      <c r="AP369" t="inlineStr">
        <is>
          <t>2026-09-18|dramaexpedition|SD-000091</t>
        </is>
      </c>
      <c r="AQ369" t="inlineStr">
        <is>
          <t>1</t>
        </is>
      </c>
      <c r="AR369" t="inlineStr">
        <is>
          <t>dramaexpedition｜The God They Called a Fool｜2条｜已回填</t>
        </is>
      </c>
    </row>
    <row r="370" ht="25.5" customHeight="1">
      <c r="A370" t="inlineStr">
        <is>
          <t>SR-000499</t>
        </is>
      </c>
      <c r="B370" s="3">
        <v>46283.08194444444</v>
      </c>
      <c r="C370"/>
      <c r="D370" t="inlineStr">
        <is>
          <t>7686031866268273950</t>
        </is>
      </c>
      <c r="E370"/>
      <c r="F370"/>
      <c r="G370"/>
      <c r="H370" s="3"/>
      <c r="I370"/>
      <c r="J370"/>
      <c r="K370" t="inlineStr">
        <is>
          <t>jolienqaq</t>
        </is>
      </c>
      <c r="L370" t="inlineStr">
        <is>
          <t>Part 2 | Winds of the Atlantic Full series link in bio Arthur risks everything with a public proposal, but Elias's answer turns their private secret into a public scandal. ✨ Download the ReelShort app. 👉 Copy the code [4623418] and search it. #ReelShort #PublicProposal #ForbiddenRomance #Drama #ShortDrama</t>
        </is>
      </c>
      <c r="M370" t="inlineStr">
        <is>
          <t>SD-000092</t>
        </is>
      </c>
      <c r="N370" t="inlineStr">
        <is>
          <t>7686031866268273950</t>
        </is>
      </c>
      <c r="O370" t="inlineStr">
        <is>
          <t>jolienqaq</t>
        </is>
      </c>
      <c r="P370" t="inlineStr">
        <is>
          <t>https://www.tiktok.com/@jolienqaq</t>
        </is>
      </c>
      <c r="Q370" t="inlineStr">
        <is>
          <t>SD-000092</t>
        </is>
      </c>
      <c r="R370" t="inlineStr">
        <is>
          <t>Winds of the Atlantic</t>
        </is>
      </c>
      <c r="S370"/>
      <c r="T370" s="2" t="str">
        <f>=HYPERLINK("https://www.tiktok.com/@jolienqaq/video/7686031866268273950", "https://www.tiktok.com/@jolienqaq/video/7686031866268273950")</f>
        <v>https://www.tiktok.com/@jolienqaq/video/7686031866268273950</v>
      </c>
      <c r="U370" t="inlineStr">
        <is>
          <t>已回填</t>
        </is>
      </c>
      <c r="V370" t="inlineStr">
        <is>
          <t>1005</t>
        </is>
      </c>
      <c r="W370" t="inlineStr">
        <is>
          <t>25</t>
        </is>
      </c>
      <c r="X370" t="inlineStr">
        <is>
          <t>10</t>
        </is>
      </c>
      <c r="Y370" t="inlineStr">
        <is>
          <t>0</t>
        </is>
      </c>
      <c r="Z370" t="inlineStr">
        <is>
          <t>2</t>
        </is>
      </c>
      <c r="AA370" t="inlineStr">
        <is>
          <t>2026-10-08</t>
        </is>
      </c>
      <c r="AB370"/>
      <c r="AC370"/>
      <c r="AD370"/>
      <c r="AE370"/>
      <c r="AF370"/>
      <c r="AG370" s="3"/>
      <c r="AH370"/>
      <c r="AI370"/>
      <c r="AJ370"/>
      <c r="AK370"/>
      <c r="AL370" s="3"/>
      <c r="AM370" t="inlineStr">
        <is>
          <t>2026-09-18 01:58</t>
        </is>
      </c>
      <c r="AN370" t="inlineStr">
        <is>
          <t>彭满</t>
        </is>
      </c>
      <c r="AO370" t="inlineStr">
        <is>
          <t>2026-09-18</t>
        </is>
      </c>
      <c r="AP370" t="inlineStr">
        <is>
          <t>2026-09-18|jolienqaq|SD-000092</t>
        </is>
      </c>
      <c r="AQ370" t="inlineStr">
        <is>
          <t>1</t>
        </is>
      </c>
      <c r="AR370" t="inlineStr">
        <is>
          <t>jolienqaq｜Winds of the Atlantic｜2条｜已回填</t>
        </is>
      </c>
    </row>
    <row r="371" ht="25.5" customHeight="1">
      <c r="A371" t="inlineStr">
        <is>
          <t>SR-000529</t>
        </is>
      </c>
      <c r="B371" s="3">
        <v>46283.143055555556</v>
      </c>
      <c r="C371"/>
      <c r="D371" t="inlineStr">
        <is>
          <t>7686442896668560654</t>
        </is>
      </c>
      <c r="E371"/>
      <c r="F371"/>
      <c r="G371"/>
      <c r="H371" s="3"/>
      <c r="I371"/>
      <c r="J371"/>
      <c r="K371" t="inlineStr">
        <is>
          <t>lthung263</t>
        </is>
      </c>
      <c r="L371" t="inlineStr">
        <is>
          <t>Part 2 | Spoiled by Four Sea Monster Husbands Everyone expected her husband to watch her suffer—but the man who hated her most stepped in and saved her. ✨ Download the ReelShort app. 👉 Copy the code [4496080] and search it. #Drama #ShortDrama #SeaMonsterRomance #ReverseHarem #FantasyRomance</t>
        </is>
      </c>
      <c r="M371" t="inlineStr">
        <is>
          <t>SD-000224</t>
        </is>
      </c>
      <c r="N371" t="inlineStr">
        <is>
          <t>7686442896668560654</t>
        </is>
      </c>
      <c r="O371" t="inlineStr">
        <is>
          <t>Flexlthung</t>
        </is>
      </c>
      <c r="P371" t="inlineStr">
        <is>
          <t>https://www.tiktok.com/@lthung263</t>
        </is>
      </c>
      <c r="Q371" t="inlineStr">
        <is>
          <t>SD-000224</t>
        </is>
      </c>
      <c r="R371" t="inlineStr">
        <is>
          <t>Spoiled by Four Sea Monster Husbands</t>
        </is>
      </c>
      <c r="S371" t="inlineStr">
        <is>
          <t>逆袭,奇幻,超能力</t>
        </is>
      </c>
      <c r="T371" s="2" t="str">
        <f>=HYPERLINK("https://www.tiktok.com/@lthung263/video/7686442896668560654", "https://www.tiktok.com/@lthung263/video/7686442896668560654")</f>
        <v>https://www.tiktok.com/@lthung263/video/7686442896668560654</v>
      </c>
      <c r="U371" t="inlineStr">
        <is>
          <t>已回填</t>
        </is>
      </c>
      <c r="V371" t="inlineStr">
        <is>
          <t>3216</t>
        </is>
      </c>
      <c r="W371" t="inlineStr">
        <is>
          <t>10</t>
        </is>
      </c>
      <c r="X371" t="inlineStr">
        <is>
          <t>5</t>
        </is>
      </c>
      <c r="Y371" t="inlineStr">
        <is>
          <t>0</t>
        </is>
      </c>
      <c r="Z371" t="inlineStr">
        <is>
          <t>0</t>
        </is>
      </c>
      <c r="AA371" t="inlineStr">
        <is>
          <t>2026-10-08</t>
        </is>
      </c>
      <c r="AB371"/>
      <c r="AC371"/>
      <c r="AD371"/>
      <c r="AE371"/>
      <c r="AF371"/>
      <c r="AG371" s="3"/>
      <c r="AH371"/>
      <c r="AI371"/>
      <c r="AJ371"/>
      <c r="AK371"/>
      <c r="AL371" s="3"/>
      <c r="AM371" t="inlineStr">
        <is>
          <t>2026-09-18 03:26</t>
        </is>
      </c>
      <c r="AN371" t="inlineStr">
        <is>
          <t>张凯风</t>
        </is>
      </c>
      <c r="AO371" t="inlineStr">
        <is>
          <t>2026-09-18</t>
        </is>
      </c>
      <c r="AP371" t="inlineStr">
        <is>
          <t>2026-09-18|lthung263|SD-000224</t>
        </is>
      </c>
      <c r="AQ371" t="inlineStr">
        <is>
          <t>1</t>
        </is>
      </c>
      <c r="AR371" t="inlineStr">
        <is>
          <t>lthung263｜Spoiled by Four Sea Monster Husbands｜3条｜已回填</t>
        </is>
      </c>
    </row>
    <row r="372" ht="25.5" customHeight="1">
      <c r="A372" t="inlineStr">
        <is>
          <t>SR-000494</t>
        </is>
      </c>
      <c r="B372" s="3">
        <v>46283.270833333336</v>
      </c>
      <c r="C372"/>
      <c r="D372" t="inlineStr">
        <is>
          <t>7686033543591431437</t>
        </is>
      </c>
      <c r="E372"/>
      <c r="F372"/>
      <c r="G372"/>
      <c r="H372" s="3"/>
      <c r="I372"/>
      <c r="J372"/>
      <c r="K372" t="inlineStr">
        <is>
          <t>dramadetour0</t>
        </is>
      </c>
      <c r="L372" t="inlineStr">
        <is>
          <t>Part 3 | Pregnant with the Dragon Lord's Last Heir Full series link in bio Every noble candidate fails to save the dying egg. Then Lyla reaches for it—and the dragon prince finally awakens. ✨ Download the DramaBox app. 👉 Copy the code [vba54] and search it. #DramaBox #DragonPrince #ChosenMother #FantasyRomance #ShortDrama</t>
        </is>
      </c>
      <c r="M372" t="inlineStr">
        <is>
          <t>SD-000089</t>
        </is>
      </c>
      <c r="N372" t="inlineStr">
        <is>
          <t>7686033543591431437</t>
        </is>
      </c>
      <c r="O372" t="inlineStr">
        <is>
          <t>dramadetour0</t>
        </is>
      </c>
      <c r="P372" t="inlineStr">
        <is>
          <t>https://www.tiktok.com/@dramadetour0</t>
        </is>
      </c>
      <c r="Q372" t="inlineStr">
        <is>
          <t>SD-000089</t>
        </is>
      </c>
      <c r="R372" t="inlineStr">
        <is>
          <t>Pregnant with the Dragon Lord's Last Heir</t>
        </is>
      </c>
      <c r="S372"/>
      <c r="T372" s="2" t="str">
        <f>=HYPERLINK("https://www.tiktok.com/@dramadetour0/video/7686033543591431437", "https://www.tiktok.com/@dramadetour0/video/7686033543591431437")</f>
        <v>https://www.tiktok.com/@dramadetour0/video/7686033543591431437</v>
      </c>
      <c r="U372" t="inlineStr">
        <is>
          <t>已回填</t>
        </is>
      </c>
      <c r="V372" t="inlineStr">
        <is>
          <t>1062</t>
        </is>
      </c>
      <c r="W372" t="inlineStr">
        <is>
          <t>11</t>
        </is>
      </c>
      <c r="X372" t="inlineStr">
        <is>
          <t>5</t>
        </is>
      </c>
      <c r="Y372" t="inlineStr">
        <is>
          <t>1</t>
        </is>
      </c>
      <c r="Z372" t="inlineStr">
        <is>
          <t>0</t>
        </is>
      </c>
      <c r="AA372" t="inlineStr">
        <is>
          <t>2026-10-08</t>
        </is>
      </c>
      <c r="AB372"/>
      <c r="AC372"/>
      <c r="AD372"/>
      <c r="AE372"/>
      <c r="AF372"/>
      <c r="AG372" s="3"/>
      <c r="AH372"/>
      <c r="AI372"/>
      <c r="AJ372"/>
      <c r="AK372"/>
      <c r="AL372" s="3"/>
      <c r="AM372" t="inlineStr">
        <is>
          <t>2026-09-18 06:30</t>
        </is>
      </c>
      <c r="AN372" t="inlineStr">
        <is>
          <t>彭满</t>
        </is>
      </c>
      <c r="AO372" t="inlineStr">
        <is>
          <t>2026-09-18</t>
        </is>
      </c>
      <c r="AP372" t="inlineStr">
        <is>
          <t>2026-09-18|dramadetour0|SD-000089</t>
        </is>
      </c>
      <c r="AQ372" t="inlineStr">
        <is>
          <t>0</t>
        </is>
      </c>
      <c r="AR372" t="inlineStr">
        <is>
          <t>dramadetour0｜Pregnant with the Dragon Lord's Last Heir｜2条｜已回填</t>
        </is>
      </c>
    </row>
    <row r="373" ht="25.5" customHeight="1">
      <c r="A373" t="inlineStr">
        <is>
          <t>SR-000497</t>
        </is>
      </c>
      <c r="B373" s="3">
        <v>46283.291666666664</v>
      </c>
      <c r="C373"/>
      <c r="D373" t="inlineStr">
        <is>
          <t>7686030315156000014</t>
        </is>
      </c>
      <c r="E373"/>
      <c r="F373"/>
      <c r="G373"/>
      <c r="H373" s="3"/>
      <c r="I373"/>
      <c r="J373"/>
      <c r="K373" t="inlineStr">
        <is>
          <t>dramaexpedition</t>
        </is>
      </c>
      <c r="L373" t="inlineStr">
        <is>
          <t>Part 3 | The God They Called a Fool Full series link in bio They laugh at Aether's broken box, but Elena values his heart—and the gift is far more powerful than anyone imagined. ✨ Download the ReelShort app. 👉 Copy the code [4520392] and search it. #ReelShort #DivineTreasure #HiddenGod #FantasyRomance #ShortDrama</t>
        </is>
      </c>
      <c r="M373" t="inlineStr">
        <is>
          <t>SD-000091</t>
        </is>
      </c>
      <c r="N373" t="inlineStr">
        <is>
          <t>7686030315156000014</t>
        </is>
      </c>
      <c r="O373" t="inlineStr">
        <is>
          <t>dramaexpedition</t>
        </is>
      </c>
      <c r="P373" t="inlineStr">
        <is>
          <t>https://www.tiktok.com/@dramaexpedition</t>
        </is>
      </c>
      <c r="Q373" t="inlineStr">
        <is>
          <t>SD-000091</t>
        </is>
      </c>
      <c r="R373" t="inlineStr">
        <is>
          <t>The God They Called a Fool</t>
        </is>
      </c>
      <c r="S373" t="inlineStr">
        <is>
          <t>扮猪吃虎,复仇,男性,身份揭露</t>
        </is>
      </c>
      <c r="T373" s="2" t="str">
        <f>=HYPERLINK("https://www.tiktok.com/@dramaexpedition/video/7686030315156000014", "https://www.tiktok.com/@dramaexpedition/video/7686030315156000014")</f>
        <v>https://www.tiktok.com/@dramaexpedition/video/7686030315156000014</v>
      </c>
      <c r="U373" t="inlineStr">
        <is>
          <t>已回填</t>
        </is>
      </c>
      <c r="V373" t="inlineStr">
        <is>
          <t>126</t>
        </is>
      </c>
      <c r="W373" t="inlineStr">
        <is>
          <t>0</t>
        </is>
      </c>
      <c r="X373" t="inlineStr">
        <is>
          <t>0</t>
        </is>
      </c>
      <c r="Y373" t="inlineStr">
        <is>
          <t>0</t>
        </is>
      </c>
      <c r="Z373" t="inlineStr">
        <is>
          <t>0</t>
        </is>
      </c>
      <c r="AA373" t="inlineStr">
        <is>
          <t>2026-10-08</t>
        </is>
      </c>
      <c r="AB373"/>
      <c r="AC373"/>
      <c r="AD373"/>
      <c r="AE373"/>
      <c r="AF373"/>
      <c r="AG373" s="3"/>
      <c r="AH373"/>
      <c r="AI373"/>
      <c r="AJ373"/>
      <c r="AK373"/>
      <c r="AL373" s="3"/>
      <c r="AM373" t="inlineStr">
        <is>
          <t>2026-09-18 07:00</t>
        </is>
      </c>
      <c r="AN373" t="inlineStr">
        <is>
          <t>彭满</t>
        </is>
      </c>
      <c r="AO373" t="inlineStr">
        <is>
          <t>2026-09-18</t>
        </is>
      </c>
      <c r="AP373" t="inlineStr">
        <is>
          <t>2026-09-18|dramaexpedition|SD-000091</t>
        </is>
      </c>
      <c r="AQ373" t="inlineStr">
        <is>
          <t>0</t>
        </is>
      </c>
      <c r="AR373" t="inlineStr">
        <is>
          <t>dramaexpedition｜The God They Called a Fool｜2条｜已回填</t>
        </is>
      </c>
    </row>
    <row r="374" ht="25.5" customHeight="1">
      <c r="A374" t="inlineStr">
        <is>
          <t>SR-000500</t>
        </is>
      </c>
      <c r="B374" s="3">
        <v>46283.333333333336</v>
      </c>
      <c r="C374"/>
      <c r="D374" t="inlineStr">
        <is>
          <t>7686032122313755934</t>
        </is>
      </c>
      <c r="E374"/>
      <c r="F374"/>
      <c r="G374"/>
      <c r="H374" s="3"/>
      <c r="I374"/>
      <c r="J374"/>
      <c r="K374" t="inlineStr">
        <is>
          <t>jolienqaq</t>
        </is>
      </c>
      <c r="L374" t="inlineStr">
        <is>
          <t>Part 3 | Winds of the Atlantic Full series link in bio Elias says he feels nothing—until another man reaches for Arthur and jealousy takes over. ✨ Download the ReelShort app. 👉 Copy the code [4623418] and search it. #ReelShort #Jealousy #ForbiddenLove #RomanceDrama #ShortDrama</t>
        </is>
      </c>
      <c r="M374" t="inlineStr">
        <is>
          <t>SD-000092</t>
        </is>
      </c>
      <c r="N374" t="inlineStr">
        <is>
          <t>7686032122313755934</t>
        </is>
      </c>
      <c r="O374" t="inlineStr">
        <is>
          <t>jolienqaq</t>
        </is>
      </c>
      <c r="P374" t="inlineStr">
        <is>
          <t>https://www.tiktok.com/@jolienqaq</t>
        </is>
      </c>
      <c r="Q374" t="inlineStr">
        <is>
          <t>SD-000092</t>
        </is>
      </c>
      <c r="R374" t="inlineStr">
        <is>
          <t>Winds of the Atlantic</t>
        </is>
      </c>
      <c r="S374"/>
      <c r="T374" s="2" t="str">
        <f>=HYPERLINK("https://www.tiktok.com/@jolienqaq/video/7686032122313755934", "https://www.tiktok.com/@jolienqaq/video/7686032122313755934")</f>
        <v>https://www.tiktok.com/@jolienqaq/video/7686032122313755934</v>
      </c>
      <c r="U374" t="inlineStr">
        <is>
          <t>已回填</t>
        </is>
      </c>
      <c r="V374" t="inlineStr">
        <is>
          <t>1332</t>
        </is>
      </c>
      <c r="W374" t="inlineStr">
        <is>
          <t>24</t>
        </is>
      </c>
      <c r="X374" t="inlineStr">
        <is>
          <t>8</t>
        </is>
      </c>
      <c r="Y374" t="inlineStr">
        <is>
          <t>0</t>
        </is>
      </c>
      <c r="Z374" t="inlineStr">
        <is>
          <t>0</t>
        </is>
      </c>
      <c r="AA374" t="inlineStr">
        <is>
          <t>2026-10-08</t>
        </is>
      </c>
      <c r="AB374"/>
      <c r="AC374"/>
      <c r="AD374"/>
      <c r="AE374"/>
      <c r="AF374"/>
      <c r="AG374" s="3"/>
      <c r="AH374"/>
      <c r="AI374"/>
      <c r="AJ374"/>
      <c r="AK374"/>
      <c r="AL374" s="3"/>
      <c r="AM374" t="inlineStr">
        <is>
          <t>2026-09-18 08:00</t>
        </is>
      </c>
      <c r="AN374" t="inlineStr">
        <is>
          <t>彭满</t>
        </is>
      </c>
      <c r="AO374" t="inlineStr">
        <is>
          <t>2026-09-18</t>
        </is>
      </c>
      <c r="AP374" t="inlineStr">
        <is>
          <t>2026-09-18|jolienqaq|SD-000092</t>
        </is>
      </c>
      <c r="AQ374" t="inlineStr">
        <is>
          <t>0</t>
        </is>
      </c>
      <c r="AR374" t="inlineStr">
        <is>
          <t>jolienqaq｜Winds of the Atlantic｜2条｜已回填</t>
        </is>
      </c>
    </row>
    <row r="375" ht="25.5" customHeight="1">
      <c r="A375" t="inlineStr">
        <is>
          <t>SR-000530</t>
        </is>
      </c>
      <c r="B375" s="3">
        <v>46283.34652777778</v>
      </c>
      <c r="C375"/>
      <c r="D375" t="inlineStr">
        <is>
          <t>7686347207418629390</t>
        </is>
      </c>
      <c r="E375"/>
      <c r="F375"/>
      <c r="G375"/>
      <c r="H375" s="3"/>
      <c r="I375"/>
      <c r="J375"/>
      <c r="K375" t="inlineStr">
        <is>
          <t>lthung263</t>
        </is>
      </c>
      <c r="L375" t="inlineStr">
        <is>
          <t>Part 3 | Spoiled by Four Sea Monster Husbands He covered his body in deadly poison and tempted her into a kiss—but her unexpected apology made him question everything. ✨ Download the ReelShort app. 👉 Copy the code [4496080] and search it. #Drama #ShortDrama #FantasyRomance #SeaMonster #Revenge</t>
        </is>
      </c>
      <c r="M375" t="inlineStr">
        <is>
          <t>SD-000224</t>
        </is>
      </c>
      <c r="N375" t="inlineStr">
        <is>
          <t>7686347207418629390</t>
        </is>
      </c>
      <c r="O375" t="inlineStr">
        <is>
          <t>Flexlthung</t>
        </is>
      </c>
      <c r="P375" t="inlineStr">
        <is>
          <t>https://www.tiktok.com/@lthung263</t>
        </is>
      </c>
      <c r="Q375" t="inlineStr">
        <is>
          <t>SD-000224</t>
        </is>
      </c>
      <c r="R375" t="inlineStr">
        <is>
          <t>Spoiled by Four Sea Monster Husbands</t>
        </is>
      </c>
      <c r="S375" t="inlineStr">
        <is>
          <t>逆袭,奇幻,超能力</t>
        </is>
      </c>
      <c r="T375" s="2" t="str">
        <f>=HYPERLINK("https://www.tiktok.com/@lthung263/video/7686347207418629390", "https://www.tiktok.com/@lthung263/video/7686347207418629390")</f>
        <v>https://www.tiktok.com/@lthung263/video/7686347207418629390</v>
      </c>
      <c r="U375" t="inlineStr">
        <is>
          <t>已回填</t>
        </is>
      </c>
      <c r="V375" t="inlineStr">
        <is>
          <t>649</t>
        </is>
      </c>
      <c r="W375" t="inlineStr">
        <is>
          <t>2</t>
        </is>
      </c>
      <c r="X375" t="inlineStr">
        <is>
          <t>0</t>
        </is>
      </c>
      <c r="Y375" t="inlineStr">
        <is>
          <t>0</t>
        </is>
      </c>
      <c r="Z375" t="inlineStr">
        <is>
          <t>0</t>
        </is>
      </c>
      <c r="AA375" t="inlineStr">
        <is>
          <t>2026-10-08</t>
        </is>
      </c>
      <c r="AB375"/>
      <c r="AC375"/>
      <c r="AD375"/>
      <c r="AE375"/>
      <c r="AF375"/>
      <c r="AG375" s="3"/>
      <c r="AH375"/>
      <c r="AI375"/>
      <c r="AJ375"/>
      <c r="AK375"/>
      <c r="AL375" s="3"/>
      <c r="AM375" t="inlineStr">
        <is>
          <t>2026-09-18 08:19</t>
        </is>
      </c>
      <c r="AN375" t="inlineStr">
        <is>
          <t>张凯风</t>
        </is>
      </c>
      <c r="AO375" t="inlineStr">
        <is>
          <t>2026-09-18</t>
        </is>
      </c>
      <c r="AP375" t="inlineStr">
        <is>
          <t>2026-09-18|lthung263|SD-000224</t>
        </is>
      </c>
      <c r="AQ375" t="inlineStr">
        <is>
          <t>0</t>
        </is>
      </c>
      <c r="AR375" t="inlineStr">
        <is>
          <t>lthung263｜Spoiled by Four Sea Monster Husbands｜3条｜已回填</t>
        </is>
      </c>
    </row>
    <row r="376" ht="25.5" customHeight="1">
      <c r="A376" t="inlineStr">
        <is>
          <t>SR-000531</t>
        </is>
      </c>
      <c r="B376" s="3">
        <v>46283.423483796294</v>
      </c>
      <c r="C376"/>
      <c r="D376" t="inlineStr">
        <is>
          <t>7686684979887164685</t>
        </is>
      </c>
      <c r="E376"/>
      <c r="F376"/>
      <c r="G376"/>
      <c r="H376" s="3"/>
      <c r="I376"/>
      <c r="J376"/>
      <c r="K376" t="inlineStr">
        <is>
          <t>lthung263</t>
        </is>
      </c>
      <c r="L376" t="inlineStr">
        <is>
          <t>Part 4 | Spoiled by Four Sea Monster Husbands &gt; Everyone believed the princess could never speak—until her voice revealed a secret no one was prepared to hear. ✨ Download the ReelShort app. 👉 Copy the code [4496080] and search it. #Drama #ShortDrama #FantasyRomance #MutePrincess #SeaMonster</t>
        </is>
      </c>
      <c r="M376" t="inlineStr">
        <is>
          <t>SD-000224</t>
        </is>
      </c>
      <c r="N376" t="inlineStr">
        <is>
          <t>7686684979887164685</t>
        </is>
      </c>
      <c r="O376" t="inlineStr">
        <is>
          <t>Flexlthung</t>
        </is>
      </c>
      <c r="P376" t="inlineStr">
        <is>
          <t>https://www.tiktok.com/@lthung263</t>
        </is>
      </c>
      <c r="Q376" t="inlineStr">
        <is>
          <t>SD-000224</t>
        </is>
      </c>
      <c r="R376" t="inlineStr">
        <is>
          <t>Spoiled by Four Sea Monster Husbands</t>
        </is>
      </c>
      <c r="S376" t="inlineStr">
        <is>
          <t>逆袭,奇幻,超能力</t>
        </is>
      </c>
      <c r="T376" s="2" t="str">
        <f>=HYPERLINK("https://www.tiktok.com/@lthung263/video/7686684979887164685", "https://www.tiktok.com/@lthung263/video/7686684979887164685")</f>
        <v>https://www.tiktok.com/@lthung263/video/7686684979887164685</v>
      </c>
      <c r="U376" t="inlineStr">
        <is>
          <t>已回填</t>
        </is>
      </c>
      <c r="V376" t="inlineStr">
        <is>
          <t>4036</t>
        </is>
      </c>
      <c r="W376" t="inlineStr">
        <is>
          <t>14</t>
        </is>
      </c>
      <c r="X376" t="inlineStr">
        <is>
          <t>6</t>
        </is>
      </c>
      <c r="Y376" t="inlineStr">
        <is>
          <t>0</t>
        </is>
      </c>
      <c r="Z376" t="inlineStr">
        <is>
          <t>1</t>
        </is>
      </c>
      <c r="AA376" t="inlineStr">
        <is>
          <t>2026-10-08</t>
        </is>
      </c>
      <c r="AB376"/>
      <c r="AC376"/>
      <c r="AD376"/>
      <c r="AE376"/>
      <c r="AF376"/>
      <c r="AG376" s="3"/>
      <c r="AH376"/>
      <c r="AI376"/>
      <c r="AJ376"/>
      <c r="AK376"/>
      <c r="AL376" s="3"/>
      <c r="AM376" t="inlineStr">
        <is>
          <t>2026-09-18 10:09</t>
        </is>
      </c>
      <c r="AN376" t="inlineStr">
        <is>
          <t>张凯风</t>
        </is>
      </c>
      <c r="AO376" t="inlineStr">
        <is>
          <t>2026-09-18</t>
        </is>
      </c>
      <c r="AP376" t="inlineStr">
        <is>
          <t>2026-09-18|lthung263|SD-000224</t>
        </is>
      </c>
      <c r="AQ376" t="inlineStr">
        <is>
          <t>0</t>
        </is>
      </c>
      <c r="AR376" t="inlineStr">
        <is>
          <t>lthung263｜Spoiled by Four Sea Monster Husbands｜3条｜已回填</t>
        </is>
      </c>
    </row>
    <row r="377" ht="25.5" customHeight="1">
      <c r="A377" t="inlineStr">
        <is>
          <t>SR-000532</t>
        </is>
      </c>
      <c r="B377" s="3">
        <v>46283.81527777778</v>
      </c>
      <c r="C377"/>
      <c r="D377" t="inlineStr">
        <is>
          <t>7686706891841391885</t>
        </is>
      </c>
      <c r="E377"/>
      <c r="F377"/>
      <c r="G377"/>
      <c r="H377" s="3"/>
      <c r="I377"/>
      <c r="J377"/>
      <c r="K377" t="inlineStr">
        <is>
          <t>ngphnggiang40</t>
        </is>
      </c>
      <c r="L377" t="inlineStr">
        <is>
          <t>Part 1 | The Wolfless Outcast Who Saved the Princess (Dragonblood Alpha) Everyone calls Kyle a powerless nobody—but the princess knows he is the mysterious stranger who saved her life. ✨ Download the ReelShort app. 👉 Copy the code [4693919] and search it. #DragonbloodAlpha #ShortDrama #WerewolfDrama #FantasyRomance #HiddenPower</t>
        </is>
      </c>
      <c r="M377" t="inlineStr">
        <is>
          <t>SD-000221</t>
        </is>
      </c>
      <c r="N377" t="inlineStr">
        <is>
          <t>7686706891841391885</t>
        </is>
      </c>
      <c r="O377" t="inlineStr">
        <is>
          <t>VoidFaic</t>
        </is>
      </c>
      <c r="P377" t="inlineStr">
        <is>
          <t>https://www.tiktok.com/@ngphnggiang40</t>
        </is>
      </c>
      <c r="Q377" t="inlineStr">
        <is>
          <t>SD-000221</t>
        </is>
      </c>
      <c r="R377" t="inlineStr">
        <is>
          <t>Dragonblood Alpha</t>
        </is>
      </c>
      <c r="S377" t="inlineStr">
        <is>
          <t>狼人,身份揭露,奇幻,男性</t>
        </is>
      </c>
      <c r="T377" s="2" t="str">
        <f>=HYPERLINK("https://www.tiktok.com/@ngphnggiang40/video/7686706891841391885", "https://www.tiktok.com/@ngphnggiang40/video/7686706891841391885")</f>
        <v>https://www.tiktok.com/@ngphnggiang40/video/7686706891841391885</v>
      </c>
      <c r="U377" t="inlineStr">
        <is>
          <t>已回填</t>
        </is>
      </c>
      <c r="V377" t="inlineStr">
        <is>
          <t>3012</t>
        </is>
      </c>
      <c r="W377" t="inlineStr">
        <is>
          <t>19</t>
        </is>
      </c>
      <c r="X377" t="inlineStr">
        <is>
          <t>8</t>
        </is>
      </c>
      <c r="Y377" t="inlineStr">
        <is>
          <t>0</t>
        </is>
      </c>
      <c r="Z377" t="inlineStr">
        <is>
          <t>0</t>
        </is>
      </c>
      <c r="AA377" t="inlineStr">
        <is>
          <t>2026-10-08</t>
        </is>
      </c>
      <c r="AB377"/>
      <c r="AC377"/>
      <c r="AD377"/>
      <c r="AE377"/>
      <c r="AF377"/>
      <c r="AG377" s="3"/>
      <c r="AH377"/>
      <c r="AI377"/>
      <c r="AJ377"/>
      <c r="AK377"/>
      <c r="AL377" s="3"/>
      <c r="AM377" t="inlineStr">
        <is>
          <t>2026-09-18 19:34</t>
        </is>
      </c>
      <c r="AN377" t="inlineStr">
        <is>
          <t>张凯风</t>
        </is>
      </c>
      <c r="AO377" t="inlineStr">
        <is>
          <t>2026-09-18</t>
        </is>
      </c>
      <c r="AP377" t="inlineStr">
        <is>
          <t>2026-09-18|ngphnggiang40|SD-000221</t>
        </is>
      </c>
      <c r="AQ377" t="inlineStr">
        <is>
          <t>1</t>
        </is>
      </c>
      <c r="AR377" t="inlineStr">
        <is>
          <t>ngphnggiang40｜Dragonblood Alpha｜1条｜已回填</t>
        </is>
      </c>
    </row>
    <row r="378" ht="25.5" customHeight="1">
      <c r="A378" t="inlineStr">
        <is>
          <t>SR-000538</t>
        </is>
      </c>
      <c r="B378" s="3">
        <v>46283.82638888889</v>
      </c>
      <c r="C378"/>
      <c r="D378" t="inlineStr">
        <is>
          <t>7686772499694013709</t>
        </is>
      </c>
      <c r="E378"/>
      <c r="F378"/>
      <c r="G378"/>
      <c r="H378" s="3"/>
      <c r="I378"/>
      <c r="J378"/>
      <c r="K378" t="inlineStr">
        <is>
          <t>dramadetour0</t>
        </is>
      </c>
      <c r="L378" t="inlineStr">
        <is>
          <t xml:space="preserve">The two people she trusted most planned her downfall. 🌟 Continue the story here 👉🏻 📲 Find the full series on the "dramabox" app 🔍 Look up "vfb59", to enjoy every episode✨! #Dramabox #ShortDrama #SkyLion #aidrama #dramaseries </t>
        </is>
      </c>
      <c r="M378" t="inlineStr">
        <is>
          <t>SD-000106</t>
        </is>
      </c>
      <c r="N378" t="inlineStr">
        <is>
          <t>7686772499694013709</t>
        </is>
      </c>
      <c r="O378" t="inlineStr">
        <is>
          <t>dramadetour0</t>
        </is>
      </c>
      <c r="P378" t="inlineStr">
        <is>
          <t>https://www.tiktok.com/@dramadetour0</t>
        </is>
      </c>
      <c r="Q378" t="inlineStr">
        <is>
          <t>SD-000106</t>
        </is>
      </c>
      <c r="R378" t="inlineStr">
        <is>
          <t>My Weak Little Dog Is a Legendary Sky Lion</t>
        </is>
      </c>
      <c r="S378" t="inlineStr">
        <is>
          <t>扮猪吃虎,复仇</t>
        </is>
      </c>
      <c r="T378" s="2" t="str">
        <f>=HYPERLINK("https://www.tiktok.com/@dramadetour0/video/7686772499694013709", "https://www.tiktok.com/@dramadetour0/video/7686772499694013709")</f>
        <v>https://www.tiktok.com/@dramadetour0/video/7686772499694013709</v>
      </c>
      <c r="U378" t="inlineStr">
        <is>
          <t>已回填</t>
        </is>
      </c>
      <c r="V378" t="inlineStr">
        <is>
          <t>898</t>
        </is>
      </c>
      <c r="W378" t="inlineStr">
        <is>
          <t>1</t>
        </is>
      </c>
      <c r="X378" t="inlineStr">
        <is>
          <t>1</t>
        </is>
      </c>
      <c r="Y378" t="inlineStr">
        <is>
          <t>0</t>
        </is>
      </c>
      <c r="Z378" t="inlineStr">
        <is>
          <t>0</t>
        </is>
      </c>
      <c r="AA378" t="inlineStr">
        <is>
          <t>2026-10-08</t>
        </is>
      </c>
      <c r="AB378"/>
      <c r="AC378"/>
      <c r="AD378"/>
      <c r="AE378"/>
      <c r="AF378"/>
      <c r="AG378" s="3"/>
      <c r="AH378"/>
      <c r="AI378"/>
      <c r="AJ378"/>
      <c r="AK378"/>
      <c r="AL378" s="3"/>
      <c r="AM378" t="inlineStr">
        <is>
          <t>2026-09-18 19:50</t>
        </is>
      </c>
      <c r="AN378" t="inlineStr">
        <is>
          <t>彭满</t>
        </is>
      </c>
      <c r="AO378" t="inlineStr">
        <is>
          <t>2026-09-18</t>
        </is>
      </c>
      <c r="AP378" t="inlineStr">
        <is>
          <t>2026-09-18|dramadetour0|SD-000106</t>
        </is>
      </c>
      <c r="AQ378" t="inlineStr">
        <is>
          <t>1</t>
        </is>
      </c>
      <c r="AR378" t="inlineStr">
        <is>
          <t>dramadetour0｜My Weak Little Dog Is a Legendary Sky Lion｜2条｜已回填</t>
        </is>
      </c>
    </row>
    <row r="379" ht="25.5" customHeight="1">
      <c r="A379" t="inlineStr">
        <is>
          <t>SR-000533</t>
        </is>
      </c>
      <c r="B379" s="3">
        <v>46283.82847222222</v>
      </c>
      <c r="C379"/>
      <c r="D379" t="inlineStr">
        <is>
          <t>7686758464621808909</t>
        </is>
      </c>
      <c r="E379"/>
      <c r="F379"/>
      <c r="G379"/>
      <c r="H379" s="3"/>
      <c r="I379"/>
      <c r="J379"/>
      <c r="K379" t="inlineStr">
        <is>
          <t>ngphnggiang40</t>
        </is>
      </c>
      <c r="L379" t="inlineStr">
        <is>
          <t>Part 1 | The Promise | A Promise to My Fallen Brother A fallen soldier’s final request binds his brother to a promise—protect the family he left behind, no matter the cost. ✨ Download the ReelShort app. 👉 Copy the code [4694912] and search it. #Drama #AIDrama #ShortDrama #MilitaryDrama #FamilyDrama</t>
        </is>
      </c>
      <c r="M379" t="inlineStr">
        <is>
          <t>SD-000222</t>
        </is>
      </c>
      <c r="N379" t="inlineStr">
        <is>
          <t>7686758464621808909</t>
        </is>
      </c>
      <c r="O379" t="inlineStr">
        <is>
          <t>VoidFaic</t>
        </is>
      </c>
      <c r="P379" t="inlineStr">
        <is>
          <t>https://www.tiktok.com/@ngphnggiang40</t>
        </is>
      </c>
      <c r="Q379" t="inlineStr">
        <is>
          <t>SD-000222</t>
        </is>
      </c>
      <c r="R379" t="inlineStr">
        <is>
          <t>A Promise to My Fallen Brother</t>
        </is>
      </c>
      <c r="S379" t="inlineStr">
        <is>
          <t>扮猪吃虎,男性</t>
        </is>
      </c>
      <c r="T379" s="2" t="str">
        <f>=HYPERLINK("https://www.tiktok.com/@ngphnggiang40/video/7686758464621808909", "https://www.tiktok.com/@ngphnggiang40/video/7686758464621808909")</f>
        <v>https://www.tiktok.com/@ngphnggiang40/video/7686758464621808909</v>
      </c>
      <c r="U379" t="inlineStr">
        <is>
          <t>已回填</t>
        </is>
      </c>
      <c r="V379" t="inlineStr">
        <is>
          <t>1505</t>
        </is>
      </c>
      <c r="W379" t="inlineStr">
        <is>
          <t>5</t>
        </is>
      </c>
      <c r="X379" t="inlineStr">
        <is>
          <t>2</t>
        </is>
      </c>
      <c r="Y379" t="inlineStr">
        <is>
          <t>0</t>
        </is>
      </c>
      <c r="Z379" t="inlineStr">
        <is>
          <t>0</t>
        </is>
      </c>
      <c r="AA379" t="inlineStr">
        <is>
          <t>2026-10-08</t>
        </is>
      </c>
      <c r="AB379"/>
      <c r="AC379"/>
      <c r="AD379"/>
      <c r="AE379"/>
      <c r="AF379"/>
      <c r="AG379" s="3"/>
      <c r="AH379"/>
      <c r="AI379"/>
      <c r="AJ379"/>
      <c r="AK379"/>
      <c r="AL379" s="3"/>
      <c r="AM379" t="inlineStr">
        <is>
          <t>2026-09-18 19:53</t>
        </is>
      </c>
      <c r="AN379" t="inlineStr">
        <is>
          <t>张凯风</t>
        </is>
      </c>
      <c r="AO379" t="inlineStr">
        <is>
          <t>2026-09-18</t>
        </is>
      </c>
      <c r="AP379" t="inlineStr">
        <is>
          <t>2026-09-18|ngphnggiang40|SD-000222</t>
        </is>
      </c>
      <c r="AQ379" t="inlineStr">
        <is>
          <t>1</t>
        </is>
      </c>
      <c r="AR379" t="inlineStr">
        <is>
          <t>ngphnggiang40｜A Promise to My Fallen Brother｜1条｜已回填</t>
        </is>
      </c>
    </row>
    <row r="380" ht="25.5" customHeight="1">
      <c r="A380" t="inlineStr">
        <is>
          <t>SR-000503</t>
        </is>
      </c>
      <c r="B380" s="3">
        <v>46283.91736111111</v>
      </c>
      <c r="C380"/>
      <c r="D380" t="inlineStr">
        <is>
          <t>7686776226492534030</t>
        </is>
      </c>
      <c r="E380"/>
      <c r="F380"/>
      <c r="G380"/>
      <c r="H380" s="3"/>
      <c r="I380"/>
      <c r="J380"/>
      <c r="K380" t="inlineStr">
        <is>
          <t>lthung263</t>
        </is>
      </c>
      <c r="L380" t="inlineStr">
        <is>
          <t>Part 1 | I Crashed His Wedding With My Sister's Coffin She storms into her brother-in-law’s wedding carrying her twin sister’s coffin—and demands that everyone responsible for her death kneel and confess. ✨ Download the DramaBox app. 👉 Copy the code [vfb34] and search it. #Drama #ShortDrama #RevengeDrama #TwinSisters #WeddingRevenge</t>
        </is>
      </c>
      <c r="M380" t="inlineStr">
        <is>
          <t>SD-000144</t>
        </is>
      </c>
      <c r="N380" t="inlineStr">
        <is>
          <t>7686776226492534030</t>
        </is>
      </c>
      <c r="O380" t="inlineStr">
        <is>
          <t>Flexlthung</t>
        </is>
      </c>
      <c r="P380" t="inlineStr">
        <is>
          <t>https://www.tiktok.com/@lthung263</t>
        </is>
      </c>
      <c r="Q380" t="inlineStr">
        <is>
          <t>SD-000144</t>
        </is>
      </c>
      <c r="R380" t="inlineStr">
        <is>
          <t>I Crashed His Wedding With My Sister's Coffin</t>
        </is>
      </c>
      <c r="S380" t="inlineStr">
        <is>
          <t>复仇,奇幻,超能力,女王</t>
        </is>
      </c>
      <c r="T380" s="2" t="str">
        <f>=HYPERLINK("https://www.tiktok.com/@lthung263/video/7686776226492534030", "https://www.tiktok.com/@lthung263/video/7686776226492534030")</f>
        <v>https://www.tiktok.com/@lthung263/video/7686776226492534030</v>
      </c>
      <c r="U380" t="inlineStr">
        <is>
          <t>已回填</t>
        </is>
      </c>
      <c r="V380" t="inlineStr">
        <is>
          <t>904</t>
        </is>
      </c>
      <c r="W380" t="inlineStr">
        <is>
          <t>23</t>
        </is>
      </c>
      <c r="X380" t="inlineStr">
        <is>
          <t>4</t>
        </is>
      </c>
      <c r="Y380" t="inlineStr">
        <is>
          <t>0</t>
        </is>
      </c>
      <c r="Z380" t="inlineStr">
        <is>
          <t>0</t>
        </is>
      </c>
      <c r="AA380" t="inlineStr">
        <is>
          <t>2026-10-08</t>
        </is>
      </c>
      <c r="AB380"/>
      <c r="AC380"/>
      <c r="AD380"/>
      <c r="AE380"/>
      <c r="AF380"/>
      <c r="AG380" s="3"/>
      <c r="AH380"/>
      <c r="AI380"/>
      <c r="AJ380"/>
      <c r="AK380"/>
      <c r="AL380" s="3"/>
      <c r="AM380" t="inlineStr">
        <is>
          <t>2026-09-18 22:01</t>
        </is>
      </c>
      <c r="AN380" t="inlineStr">
        <is>
          <t>张凯风</t>
        </is>
      </c>
      <c r="AO380" t="inlineStr">
        <is>
          <t>2026-09-18</t>
        </is>
      </c>
      <c r="AP380" t="inlineStr">
        <is>
          <t>2026-09-18|lthung263|SD-000144</t>
        </is>
      </c>
      <c r="AQ380" t="inlineStr">
        <is>
          <t>1</t>
        </is>
      </c>
      <c r="AR380" t="inlineStr">
        <is>
          <t>lthung263｜I Crashed His Wedding With My Sister's Coffin｜2条｜已回填</t>
        </is>
      </c>
    </row>
    <row r="381" ht="25.5" customHeight="1">
      <c r="A381" t="inlineStr">
        <is>
          <t>SR-000504</t>
        </is>
      </c>
      <c r="B381" s="3">
        <v>46283.95972222222</v>
      </c>
      <c r="C381"/>
      <c r="D381" t="inlineStr">
        <is>
          <t>7686779148752129293</t>
        </is>
      </c>
      <c r="E381"/>
      <c r="F381"/>
      <c r="G381"/>
      <c r="H381" s="3"/>
      <c r="I381"/>
      <c r="J381"/>
      <c r="K381" t="inlineStr">
        <is>
          <t>lthung263</t>
        </is>
      </c>
      <c r="L381" t="inlineStr">
        <is>
          <t>Part 2 | I Crashed His Wedding With My Sister's Coffin She sacrificed her powers to save his life, only to be betrayed, humiliated, and driven to her death by the man who once promised to protect her. ✨ Download the DramaBox app. 👉 Copy the code [vfb34] and search it. #Drama #ShortDrama #Betrayal #TragicLove #RevengeDrama</t>
        </is>
      </c>
      <c r="M381" t="inlineStr">
        <is>
          <t>SD-000144</t>
        </is>
      </c>
      <c r="N381" t="inlineStr">
        <is>
          <t>7686779148752129293</t>
        </is>
      </c>
      <c r="O381" t="inlineStr">
        <is>
          <t>Flexlthung</t>
        </is>
      </c>
      <c r="P381" t="inlineStr">
        <is>
          <t>https://www.tiktok.com/@lthung263</t>
        </is>
      </c>
      <c r="Q381" t="inlineStr">
        <is>
          <t>SD-000144</t>
        </is>
      </c>
      <c r="R381" t="inlineStr">
        <is>
          <t>I Crashed His Wedding With My Sister's Coffin</t>
        </is>
      </c>
      <c r="S381" t="inlineStr">
        <is>
          <t>复仇,奇幻,超能力,女王</t>
        </is>
      </c>
      <c r="T381" s="2" t="str">
        <f>=HYPERLINK("https://www.tiktok.com/@lthung263/video/7686779148752129293", "https://www.tiktok.com/@lthung263/video/7686779148752129293")</f>
        <v>https://www.tiktok.com/@lthung263/video/7686779148752129293</v>
      </c>
      <c r="U381" t="inlineStr">
        <is>
          <t>已回填</t>
        </is>
      </c>
      <c r="V381" t="inlineStr">
        <is>
          <t>327</t>
        </is>
      </c>
      <c r="W381" t="inlineStr">
        <is>
          <t>20</t>
        </is>
      </c>
      <c r="X381" t="inlineStr">
        <is>
          <t>9</t>
        </is>
      </c>
      <c r="Y381" t="inlineStr">
        <is>
          <t>0</t>
        </is>
      </c>
      <c r="Z381" t="inlineStr">
        <is>
          <t>0</t>
        </is>
      </c>
      <c r="AA381" t="inlineStr">
        <is>
          <t>2026-10-08</t>
        </is>
      </c>
      <c r="AB381"/>
      <c r="AC381"/>
      <c r="AD381"/>
      <c r="AE381"/>
      <c r="AF381"/>
      <c r="AG381" s="3"/>
      <c r="AH381"/>
      <c r="AI381"/>
      <c r="AJ381"/>
      <c r="AK381"/>
      <c r="AL381" s="3"/>
      <c r="AM381" t="inlineStr">
        <is>
          <t>2026-09-18 23:02</t>
        </is>
      </c>
      <c r="AN381" t="inlineStr">
        <is>
          <t>张凯风</t>
        </is>
      </c>
      <c r="AO381" t="inlineStr">
        <is>
          <t>2026-09-18</t>
        </is>
      </c>
      <c r="AP381" t="inlineStr">
        <is>
          <t>2026-09-18|lthung263|SD-000144</t>
        </is>
      </c>
      <c r="AQ381" t="inlineStr">
        <is>
          <t>0</t>
        </is>
      </c>
      <c r="AR381" t="inlineStr">
        <is>
          <t>lthung263｜I Crashed His Wedding With My Sister's Coffin｜2条｜已回填</t>
        </is>
      </c>
    </row>
    <row r="382" ht="25.5" customHeight="1">
      <c r="A382" t="inlineStr">
        <is>
          <t>SR-000539</t>
        </is>
      </c>
      <c r="B382" s="3">
        <v>46283.99791666667</v>
      </c>
      <c r="C382"/>
      <c r="D382" t="inlineStr">
        <is>
          <t>7686774701577850125</t>
        </is>
      </c>
      <c r="E382"/>
      <c r="F382"/>
      <c r="G382"/>
      <c r="H382" s="3"/>
      <c r="I382"/>
      <c r="J382"/>
      <c r="K382" t="inlineStr">
        <is>
          <t>dramadetour0</t>
        </is>
      </c>
      <c r="L382" t="inlineStr">
        <is>
          <t xml:space="preserve">Everyone laughed when she chose the weakest beast. 🌟 Continue the story here 👉🏻 📲 Find the full series on the "dramabox" app 🔍 Look up "vfb59", to enjoy every episode✨! #Dramabox #ShortDrama #FantasyDrama #aidrama #dramatiktok </t>
        </is>
      </c>
      <c r="M382" t="inlineStr">
        <is>
          <t>SD-000106</t>
        </is>
      </c>
      <c r="N382" t="inlineStr">
        <is>
          <t>7686774701577850125</t>
        </is>
      </c>
      <c r="O382" t="inlineStr">
        <is>
          <t>dramadetour0</t>
        </is>
      </c>
      <c r="P382" t="inlineStr">
        <is>
          <t>https://www.tiktok.com/@dramadetour0</t>
        </is>
      </c>
      <c r="Q382" t="inlineStr">
        <is>
          <t>SD-000106</t>
        </is>
      </c>
      <c r="R382" t="inlineStr">
        <is>
          <t>My Weak Little Dog Is a Legendary Sky Lion</t>
        </is>
      </c>
      <c r="S382" t="inlineStr">
        <is>
          <t>扮猪吃虎,复仇</t>
        </is>
      </c>
      <c r="T382" s="2" t="str">
        <f>=HYPERLINK("https://www.tiktok.com/@dramadetour0/video/7686774701577850125", "https://www.tiktok.com/@dramadetour0/video/7686774701577850125")</f>
        <v>https://www.tiktok.com/@dramadetour0/video/7686774701577850125</v>
      </c>
      <c r="U382" t="inlineStr">
        <is>
          <t>已回填</t>
        </is>
      </c>
      <c r="V382" t="inlineStr">
        <is>
          <t>939</t>
        </is>
      </c>
      <c r="W382" t="inlineStr">
        <is>
          <t>20</t>
        </is>
      </c>
      <c r="X382" t="inlineStr">
        <is>
          <t>5</t>
        </is>
      </c>
      <c r="Y382" t="inlineStr">
        <is>
          <t>0</t>
        </is>
      </c>
      <c r="Z382" t="inlineStr">
        <is>
          <t>0</t>
        </is>
      </c>
      <c r="AA382" t="inlineStr">
        <is>
          <t>2026-10-08</t>
        </is>
      </c>
      <c r="AB382"/>
      <c r="AC382"/>
      <c r="AD382"/>
      <c r="AE382"/>
      <c r="AF382"/>
      <c r="AG382" s="3"/>
      <c r="AH382"/>
      <c r="AI382"/>
      <c r="AJ382"/>
      <c r="AK382"/>
      <c r="AL382" s="3"/>
      <c r="AM382" t="inlineStr">
        <is>
          <t>2026-09-18 23:57</t>
        </is>
      </c>
      <c r="AN382" t="inlineStr">
        <is>
          <t>彭满</t>
        </is>
      </c>
      <c r="AO382" t="inlineStr">
        <is>
          <t>2026-09-18</t>
        </is>
      </c>
      <c r="AP382" t="inlineStr">
        <is>
          <t>2026-09-18|dramadetour0|SD-000106</t>
        </is>
      </c>
      <c r="AQ382" t="inlineStr">
        <is>
          <t>0</t>
        </is>
      </c>
      <c r="AR382" t="inlineStr">
        <is>
          <t>dramadetour0｜My Weak Little Dog Is a Legendary Sky Lion｜2条｜已回填</t>
        </is>
      </c>
    </row>
    <row r="383" ht="25.5" customHeight="1">
      <c r="A383" t="inlineStr">
        <is>
          <t>SR-000368</t>
        </is>
      </c>
      <c r="B383" s="3">
        <v>46284</v>
      </c>
      <c r="C383"/>
      <c r="D383" t="inlineStr">
        <is>
          <t>7686757045655145759</t>
        </is>
      </c>
      <c r="E383"/>
      <c r="F383" t="inlineStr">
        <is>
          <t>manual_url</t>
        </is>
      </c>
      <c r="G383">
        <v>1</v>
      </c>
      <c r="H383" s="3">
        <v>46303.58398148148</v>
      </c>
      <c r="I383"/>
      <c r="J383" t="inlineStr">
        <is>
          <t>active</t>
        </is>
      </c>
      <c r="K383" t="inlineStr">
        <is>
          <t>jolienqaq</t>
        </is>
      </c>
      <c r="L383" t="inlineStr">
        <is>
          <t>Part 1 | Hunter's Prey Full series link in bio His servant disguise fools everyone except the vampire who can smell his humanity—and the dagger hidden under his arm.  Watch the full series: https://reelslink.com/cps/GhQMS4 ✨ Download the ReelShort app. 👉 Copy the code [4694722] and search it. #HuntersPrey #ReelShort #BLDrama #VampireRomance #ShortDrama</t>
        </is>
      </c>
      <c r="M383" t="inlineStr">
        <is>
          <t>SD-000104</t>
        </is>
      </c>
      <c r="N383" t="inlineStr">
        <is>
          <t>7686757045655145759</t>
        </is>
      </c>
      <c r="O383" t="inlineStr">
        <is>
          <t>jolienqaq</t>
        </is>
      </c>
      <c r="P383" t="inlineStr">
        <is>
          <t>https://www.tiktok.com/@jolienqaq</t>
        </is>
      </c>
      <c r="Q383" t="inlineStr">
        <is>
          <t>SD-000104</t>
        </is>
      </c>
      <c r="R383" t="inlineStr">
        <is>
          <t>Hunter’s Prey</t>
        </is>
      </c>
      <c r="S383" t="inlineStr">
        <is>
          <t>lgbtq</t>
        </is>
      </c>
      <c r="T383" s="2" t="str">
        <f>=HYPERLINK("https://www.tiktok.com/@jolienqaq/video/7686757045655145759", "https://www.tiktok.com/@jolienqaq/video/7686757045655145759")</f>
        <v>https://www.tiktok.com/@jolienqaq/video/7686757045655145759</v>
      </c>
      <c r="U383" t="inlineStr">
        <is>
          <t>已回填</t>
        </is>
      </c>
      <c r="V383" t="inlineStr">
        <is>
          <t>1917</t>
        </is>
      </c>
      <c r="W383" t="inlineStr">
        <is>
          <t>18</t>
        </is>
      </c>
      <c r="X383" t="inlineStr">
        <is>
          <t>13</t>
        </is>
      </c>
      <c r="Y383" t="inlineStr">
        <is>
          <t>0</t>
        </is>
      </c>
      <c r="Z383" t="inlineStr">
        <is>
          <t>0</t>
        </is>
      </c>
      <c r="AA383" t="inlineStr">
        <is>
          <t>2026-10-08</t>
        </is>
      </c>
      <c r="AB383"/>
      <c r="AC383" t="inlineStr">
        <is>
          <t>第1条</t>
        </is>
      </c>
      <c r="AD383"/>
      <c r="AE383"/>
      <c r="AF383"/>
      <c r="AG383" s="3"/>
      <c r="AH383"/>
      <c r="AI383"/>
      <c r="AJ383"/>
      <c r="AK383"/>
      <c r="AL383" s="3"/>
      <c r="AM383" t="inlineStr">
        <is>
          <t>2026-09-18 20:00</t>
        </is>
      </c>
      <c r="AN383" t="inlineStr">
        <is>
          <t>彭满</t>
        </is>
      </c>
      <c r="AO383" t="inlineStr">
        <is>
          <t>2026-09-18</t>
        </is>
      </c>
      <c r="AP383" t="inlineStr">
        <is>
          <t>2026-09-19|jolienqaq|SD-000104</t>
        </is>
      </c>
      <c r="AQ383" t="inlineStr">
        <is>
          <t>1</t>
        </is>
      </c>
      <c r="AR383" t="inlineStr">
        <is>
          <t>jolienqaq｜Hunter’s Prey｜3条｜已回填</t>
        </is>
      </c>
    </row>
    <row r="384" ht="25.5" customHeight="1">
      <c r="A384" t="inlineStr">
        <is>
          <t>SR-000369</t>
        </is>
      </c>
      <c r="B384" s="3">
        <v>46284</v>
      </c>
      <c r="C384"/>
      <c r="D384" t="inlineStr">
        <is>
          <t>7686757477530045727</t>
        </is>
      </c>
      <c r="E384"/>
      <c r="F384" t="inlineStr">
        <is>
          <t>manual_url</t>
        </is>
      </c>
      <c r="G384">
        <v>1</v>
      </c>
      <c r="H384" s="3">
        <v>46303.584189814814</v>
      </c>
      <c r="I384"/>
      <c r="J384" t="inlineStr">
        <is>
          <t>active</t>
        </is>
      </c>
      <c r="K384" t="inlineStr">
        <is>
          <t>jolienqaq</t>
        </is>
      </c>
      <c r="L384" t="inlineStr">
        <is>
          <t>Part 2 | Hunter's Prey Full series link in bio Dracula's blood is turning the hunter into a monster, and the only vampire with the antidote wants something in return. Watch the full series: https://reelslink.com/cps/GhQMS4 ✨ Download the ReelShort app. 👉 Copy the code [4694722] and search it. #shortdrama #ReelShort #BLDrama #DarkRomance #VampireDrama</t>
        </is>
      </c>
      <c r="M384" t="inlineStr">
        <is>
          <t>SD-000104</t>
        </is>
      </c>
      <c r="N384" t="inlineStr">
        <is>
          <t>7686757477530045727</t>
        </is>
      </c>
      <c r="O384" t="inlineStr">
        <is>
          <t>jolienqaq</t>
        </is>
      </c>
      <c r="P384" t="inlineStr">
        <is>
          <t>https://www.tiktok.com/@jolienqaq</t>
        </is>
      </c>
      <c r="Q384" t="inlineStr">
        <is>
          <t>SD-000104</t>
        </is>
      </c>
      <c r="R384" t="inlineStr">
        <is>
          <t>Hunter’s Prey</t>
        </is>
      </c>
      <c r="S384" t="inlineStr">
        <is>
          <t>lgbtq</t>
        </is>
      </c>
      <c r="T384" s="2" t="str">
        <f>=HYPERLINK("https://www.tiktok.com/@jolienqaq/video/7686757477530045727", "https://www.tiktok.com/@jolienqaq/video/7686757477530045727")</f>
        <v>https://www.tiktok.com/@jolienqaq/video/7686757477530045727</v>
      </c>
      <c r="U384" t="inlineStr">
        <is>
          <t>已回填</t>
        </is>
      </c>
      <c r="V384" t="inlineStr">
        <is>
          <t>892</t>
        </is>
      </c>
      <c r="W384" t="inlineStr">
        <is>
          <t>9</t>
        </is>
      </c>
      <c r="X384" t="inlineStr">
        <is>
          <t>5</t>
        </is>
      </c>
      <c r="Y384" t="inlineStr">
        <is>
          <t>0</t>
        </is>
      </c>
      <c r="Z384" t="inlineStr">
        <is>
          <t>0</t>
        </is>
      </c>
      <c r="AA384" t="inlineStr">
        <is>
          <t>2026-10-08</t>
        </is>
      </c>
      <c r="AB384"/>
      <c r="AC384" t="inlineStr">
        <is>
          <t>第2条</t>
        </is>
      </c>
      <c r="AD384"/>
      <c r="AE384"/>
      <c r="AF384"/>
      <c r="AG384" s="3"/>
      <c r="AH384"/>
      <c r="AI384"/>
      <c r="AJ384"/>
      <c r="AK384"/>
      <c r="AL384" s="3"/>
      <c r="AM384" t="inlineStr">
        <is>
          <t>2026-09-18 22:00</t>
        </is>
      </c>
      <c r="AN384" t="inlineStr">
        <is>
          <t>彭满</t>
        </is>
      </c>
      <c r="AO384" t="inlineStr">
        <is>
          <t>2026-09-18</t>
        </is>
      </c>
      <c r="AP384" t="inlineStr">
        <is>
          <t>2026-09-19|jolienqaq|SD-000104</t>
        </is>
      </c>
      <c r="AQ384" t="inlineStr">
        <is>
          <t>0</t>
        </is>
      </c>
      <c r="AR384" t="inlineStr">
        <is>
          <t>jolienqaq｜Hunter’s Prey｜3条｜已回填</t>
        </is>
      </c>
    </row>
    <row r="385" ht="25.5" customHeight="1">
      <c r="A385" t="inlineStr">
        <is>
          <t>SR-000370</t>
        </is>
      </c>
      <c r="B385" s="3">
        <v>46284</v>
      </c>
      <c r="C385"/>
      <c r="D385" t="inlineStr">
        <is>
          <t>7686758149008805150</t>
        </is>
      </c>
      <c r="E385"/>
      <c r="F385" t="inlineStr">
        <is>
          <t>manual_url</t>
        </is>
      </c>
      <c r="G385">
        <v>1</v>
      </c>
      <c r="H385" s="3">
        <v>46303.58440972222</v>
      </c>
      <c r="I385"/>
      <c r="J385" t="inlineStr">
        <is>
          <t>active</t>
        </is>
      </c>
      <c r="K385" t="inlineStr">
        <is>
          <t>jolienqaq</t>
        </is>
      </c>
      <c r="L385" t="inlineStr">
        <is>
          <t xml:space="preserve">Part 3 | Hunter's Prey Full series link in bio The council suspects the blood servant is an assassin and orders him stripped in public—but Aion refuses to let them touch what is his. Watch the full series: https://reelslink.com/cps/GhQMS4 ✨ Download the ReelShort app. 👉 Copy the code [4694722] and search it. #HuntersPrey #ReelShort #BLDrama #ProtectiveVampire #shortdrama </t>
        </is>
      </c>
      <c r="M385" t="inlineStr">
        <is>
          <t>SD-000104</t>
        </is>
      </c>
      <c r="N385" t="inlineStr">
        <is>
          <t>7686758149008805150</t>
        </is>
      </c>
      <c r="O385" t="inlineStr">
        <is>
          <t>jolienqaq</t>
        </is>
      </c>
      <c r="P385" t="inlineStr">
        <is>
          <t>https://www.tiktok.com/@jolienqaq</t>
        </is>
      </c>
      <c r="Q385" t="inlineStr">
        <is>
          <t>SD-000104</t>
        </is>
      </c>
      <c r="R385" t="inlineStr">
        <is>
          <t>Hunter’s Prey</t>
        </is>
      </c>
      <c r="S385" t="inlineStr">
        <is>
          <t>lgbtq</t>
        </is>
      </c>
      <c r="T385" s="2" t="str">
        <f>=HYPERLINK("https://www.tiktok.com/@jolienqaq/video/7686758149008805150", "https://www.tiktok.com/@jolienqaq/video/7686758149008805150")</f>
        <v>https://www.tiktok.com/@jolienqaq/video/7686758149008805150</v>
      </c>
      <c r="U385" t="inlineStr">
        <is>
          <t>已回填</t>
        </is>
      </c>
      <c r="V385" t="inlineStr">
        <is>
          <t>943</t>
        </is>
      </c>
      <c r="W385" t="inlineStr">
        <is>
          <t>17</t>
        </is>
      </c>
      <c r="X385" t="inlineStr">
        <is>
          <t>5</t>
        </is>
      </c>
      <c r="Y385" t="inlineStr">
        <is>
          <t>0</t>
        </is>
      </c>
      <c r="Z385" t="inlineStr">
        <is>
          <t>0</t>
        </is>
      </c>
      <c r="AA385" t="inlineStr">
        <is>
          <t>2026-10-08</t>
        </is>
      </c>
      <c r="AB385"/>
      <c r="AC385" t="inlineStr">
        <is>
          <t>第3条</t>
        </is>
      </c>
      <c r="AD385"/>
      <c r="AE385"/>
      <c r="AF385"/>
      <c r="AG385" s="3"/>
      <c r="AH385"/>
      <c r="AI385"/>
      <c r="AJ385"/>
      <c r="AK385"/>
      <c r="AL385" s="3"/>
      <c r="AM385" t="inlineStr">
        <is>
          <t>2026-09-18 23:00</t>
        </is>
      </c>
      <c r="AN385" t="inlineStr">
        <is>
          <t>彭满</t>
        </is>
      </c>
      <c r="AO385" t="inlineStr">
        <is>
          <t>2026-09-18</t>
        </is>
      </c>
      <c r="AP385" t="inlineStr">
        <is>
          <t>2026-09-19|jolienqaq|SD-000104</t>
        </is>
      </c>
      <c r="AQ385" t="inlineStr">
        <is>
          <t>0</t>
        </is>
      </c>
      <c r="AR385" t="inlineStr">
        <is>
          <t>jolienqaq｜Hunter’s Prey｜3条｜已回填</t>
        </is>
      </c>
    </row>
    <row r="386" ht="25.5" customHeight="1">
      <c r="A386" t="inlineStr">
        <is>
          <t>SR-000374</t>
        </is>
      </c>
      <c r="B386" s="3">
        <v>46284</v>
      </c>
      <c r="C386"/>
      <c r="D386" t="inlineStr">
        <is>
          <t>7686799389930573069</t>
        </is>
      </c>
      <c r="E386"/>
      <c r="F386" t="inlineStr">
        <is>
          <t>manual_url</t>
        </is>
      </c>
      <c r="G386">
        <v>1</v>
      </c>
      <c r="H386" s="3">
        <v>46303.584641203706</v>
      </c>
      <c r="I386"/>
      <c r="J386" t="inlineStr">
        <is>
          <t>active</t>
        </is>
      </c>
      <c r="K386" t="inlineStr">
        <is>
          <t>dramaexpedition</t>
        </is>
      </c>
      <c r="L386" t="inlineStr">
        <is>
          <t>Part 1 | My X-Ray Vision Sees Right Through You Full series link in bio The robber chose a hostage whose weakness he could see. Watch the full series: https://reelslink.com/cps/4Youn9 ✨ Download the ReelShort app.  👉 Copy the code [4696795] and search it. #XRayVision #drama #HiddenBillionaire #ActionDrama #ShortDrama</t>
        </is>
      </c>
      <c r="M386" t="inlineStr">
        <is>
          <t>SD-000108</t>
        </is>
      </c>
      <c r="N386" t="inlineStr">
        <is>
          <t>7686799389930573069</t>
        </is>
      </c>
      <c r="O386" t="inlineStr">
        <is>
          <t>dramaexpedition</t>
        </is>
      </c>
      <c r="P386" t="inlineStr">
        <is>
          <t>https://www.tiktok.com/@dramaexpedition</t>
        </is>
      </c>
      <c r="Q386" t="inlineStr">
        <is>
          <t>SD-000108</t>
        </is>
      </c>
      <c r="R386" t="inlineStr">
        <is>
          <t xml:space="preserve">My X-Ray Vision Sees Right Through You </t>
        </is>
      </c>
      <c r="S386" t="inlineStr">
        <is>
          <t>男性,校园,奇幻,扮猪吃虎</t>
        </is>
      </c>
      <c r="T386" s="2" t="str">
        <f>=HYPERLINK("https://www.tiktok.com/@dramaexpedition/video/7686799389930573069", "https://www.tiktok.com/@dramaexpedition/video/7686799389930573069")</f>
        <v>https://www.tiktok.com/@dramaexpedition/video/7686799389930573069</v>
      </c>
      <c r="U386" t="inlineStr">
        <is>
          <t>已回填</t>
        </is>
      </c>
      <c r="V386" t="inlineStr">
        <is>
          <t>3492</t>
        </is>
      </c>
      <c r="W386" t="inlineStr">
        <is>
          <t>32</t>
        </is>
      </c>
      <c r="X386" t="inlineStr">
        <is>
          <t>7</t>
        </is>
      </c>
      <c r="Y386" t="inlineStr">
        <is>
          <t>1</t>
        </is>
      </c>
      <c r="Z386" t="inlineStr">
        <is>
          <t>1</t>
        </is>
      </c>
      <c r="AA386" t="inlineStr">
        <is>
          <t>2026-10-08</t>
        </is>
      </c>
      <c r="AB386"/>
      <c r="AC386" t="inlineStr">
        <is>
          <t>第1条</t>
        </is>
      </c>
      <c r="AD386"/>
      <c r="AE386"/>
      <c r="AF386"/>
      <c r="AG386" s="3"/>
      <c r="AH386"/>
      <c r="AI386"/>
      <c r="AJ386"/>
      <c r="AK386"/>
      <c r="AL386" s="3"/>
      <c r="AM386" t="inlineStr">
        <is>
          <t>2026-09-18 21:24</t>
        </is>
      </c>
      <c r="AN386" t="inlineStr">
        <is>
          <t>彭满</t>
        </is>
      </c>
      <c r="AO386" t="inlineStr">
        <is>
          <t>2026-09-18</t>
        </is>
      </c>
      <c r="AP386" t="inlineStr">
        <is>
          <t>2026-09-19|dramaexpedition|SD-000108</t>
        </is>
      </c>
      <c r="AQ386" t="inlineStr">
        <is>
          <t>1</t>
        </is>
      </c>
      <c r="AR386" t="inlineStr">
        <is>
          <t>dramaexpedition｜My X-Ray Vision Sees Right Through You ｜3条｜已回填</t>
        </is>
      </c>
    </row>
    <row r="387" ht="25.5" customHeight="1">
      <c r="A387" t="inlineStr">
        <is>
          <t>SR-000375</t>
        </is>
      </c>
      <c r="B387" s="3">
        <v>46284</v>
      </c>
      <c r="C387"/>
      <c r="D387" t="inlineStr">
        <is>
          <t>7686797638041177357</t>
        </is>
      </c>
      <c r="E387"/>
      <c r="F387" t="inlineStr">
        <is>
          <t>manual_url</t>
        </is>
      </c>
      <c r="G387">
        <v>1</v>
      </c>
      <c r="H387" s="3">
        <v>46303.58484953704</v>
      </c>
      <c r="I387"/>
      <c r="J387" t="inlineStr">
        <is>
          <t>active</t>
        </is>
      </c>
      <c r="K387" t="inlineStr">
        <is>
          <t>dramaexpedition</t>
        </is>
      </c>
      <c r="L387" t="inlineStr">
        <is>
          <t>Part 2 | My X-Ray Vision Sees Right Through You Full series link in bio She asked him to prove his X-ray vision. Watch the full series: https://reelslink.com/cps/4Youn9 ✨ Download the ReelShort app. 👉 Copy the code [4696795] and search it. #XRayVision #ReelShort #drama #TeenRomance #ShortDrama</t>
        </is>
      </c>
      <c r="M387" t="inlineStr">
        <is>
          <t>SD-000108</t>
        </is>
      </c>
      <c r="N387" t="inlineStr">
        <is>
          <t>7686797638041177357</t>
        </is>
      </c>
      <c r="O387" t="inlineStr">
        <is>
          <t>dramaexpedition</t>
        </is>
      </c>
      <c r="P387" t="inlineStr">
        <is>
          <t>https://www.tiktok.com/@dramaexpedition</t>
        </is>
      </c>
      <c r="Q387" t="inlineStr">
        <is>
          <t>SD-000108</t>
        </is>
      </c>
      <c r="R387" t="inlineStr">
        <is>
          <t xml:space="preserve">My X-Ray Vision Sees Right Through You </t>
        </is>
      </c>
      <c r="S387" t="inlineStr">
        <is>
          <t>男性,校园,奇幻,扮猪吃虎</t>
        </is>
      </c>
      <c r="T387" s="2" t="str">
        <f>=HYPERLINK("https://www.tiktok.com/@dramaexpedition/video/7686797638041177357", "https://www.tiktok.com/@dramaexpedition/video/7686797638041177357")</f>
        <v>https://www.tiktok.com/@dramaexpedition/video/7686797638041177357</v>
      </c>
      <c r="U387" t="inlineStr">
        <is>
          <t>已回填</t>
        </is>
      </c>
      <c r="V387" t="inlineStr">
        <is>
          <t>5723</t>
        </is>
      </c>
      <c r="W387" t="inlineStr">
        <is>
          <t>94</t>
        </is>
      </c>
      <c r="X387" t="inlineStr">
        <is>
          <t>29</t>
        </is>
      </c>
      <c r="Y387" t="inlineStr">
        <is>
          <t>5</t>
        </is>
      </c>
      <c r="Z387" t="inlineStr">
        <is>
          <t>1</t>
        </is>
      </c>
      <c r="AA387" t="inlineStr">
        <is>
          <t>2026-10-08</t>
        </is>
      </c>
      <c r="AB387"/>
      <c r="AC387" t="inlineStr">
        <is>
          <t>第2条</t>
        </is>
      </c>
      <c r="AD387"/>
      <c r="AE387"/>
      <c r="AF387"/>
      <c r="AG387" s="3"/>
      <c r="AH387"/>
      <c r="AI387"/>
      <c r="AJ387"/>
      <c r="AK387"/>
      <c r="AL387" s="3"/>
      <c r="AM387" t="inlineStr">
        <is>
          <t>2026-09-19 01:25</t>
        </is>
      </c>
      <c r="AN387" t="inlineStr">
        <is>
          <t>彭满</t>
        </is>
      </c>
      <c r="AO387" t="inlineStr">
        <is>
          <t>2026-09-19</t>
        </is>
      </c>
      <c r="AP387" t="inlineStr">
        <is>
          <t>2026-09-19|dramaexpedition|SD-000108</t>
        </is>
      </c>
      <c r="AQ387" t="inlineStr">
        <is>
          <t>0</t>
        </is>
      </c>
      <c r="AR387" t="inlineStr">
        <is>
          <t>dramaexpedition｜My X-Ray Vision Sees Right Through You ｜3条｜已回填</t>
        </is>
      </c>
    </row>
    <row r="388" ht="25.5" customHeight="1">
      <c r="A388" t="inlineStr">
        <is>
          <t>SR-000376</t>
        </is>
      </c>
      <c r="B388" s="3">
        <v>46284</v>
      </c>
      <c r="C388"/>
      <c r="D388" t="inlineStr">
        <is>
          <t>7686798372975480077</t>
        </is>
      </c>
      <c r="E388"/>
      <c r="F388" t="inlineStr">
        <is>
          <t>manual_url</t>
        </is>
      </c>
      <c r="G388">
        <v>1</v>
      </c>
      <c r="H388" s="3">
        <v>46303.58503472222</v>
      </c>
      <c r="I388"/>
      <c r="J388" t="inlineStr">
        <is>
          <t>active</t>
        </is>
      </c>
      <c r="K388" t="inlineStr">
        <is>
          <t>dramaexpedition</t>
        </is>
      </c>
      <c r="L388" t="inlineStr">
        <is>
          <t>Part 3 | My X-Ray Vision Sees Right Through You Full series link in bio They tried to dump him in a toilet—then his countdown reached one. Watch the full series: https://reelslink.com/cps/4Youn9 ✨ Download the ReelShort app. 👉 Copy the code [4696795] and search it. #XRayVision #ReelShort #Bully#dramatiktok #ShortDrama</t>
        </is>
      </c>
      <c r="M388" t="inlineStr">
        <is>
          <t>SD-000108</t>
        </is>
      </c>
      <c r="N388" t="inlineStr">
        <is>
          <t>7686798372975480077</t>
        </is>
      </c>
      <c r="O388" t="inlineStr">
        <is>
          <t>dramaexpedition</t>
        </is>
      </c>
      <c r="P388" t="inlineStr">
        <is>
          <t>https://www.tiktok.com/@dramaexpedition</t>
        </is>
      </c>
      <c r="Q388" t="inlineStr">
        <is>
          <t>SD-000108</t>
        </is>
      </c>
      <c r="R388" t="inlineStr">
        <is>
          <t xml:space="preserve">My X-Ray Vision Sees Right Through You </t>
        </is>
      </c>
      <c r="S388" t="inlineStr">
        <is>
          <t>男性,校园,奇幻,扮猪吃虎</t>
        </is>
      </c>
      <c r="T388" s="2" t="str">
        <f>=HYPERLINK("https://www.tiktok.com/@dramaexpedition/video/7686798372975480077", "https://www.tiktok.com/@dramaexpedition/video/7686798372975480077")</f>
        <v>https://www.tiktok.com/@dramaexpedition/video/7686798372975480077</v>
      </c>
      <c r="U388" t="inlineStr">
        <is>
          <t>已回填</t>
        </is>
      </c>
      <c r="V388" t="inlineStr">
        <is>
          <t>1492</t>
        </is>
      </c>
      <c r="W388" t="inlineStr">
        <is>
          <t>25</t>
        </is>
      </c>
      <c r="X388" t="inlineStr">
        <is>
          <t>3</t>
        </is>
      </c>
      <c r="Y388" t="inlineStr">
        <is>
          <t>1</t>
        </is>
      </c>
      <c r="Z388" t="inlineStr">
        <is>
          <t>1</t>
        </is>
      </c>
      <c r="AA388" t="inlineStr">
        <is>
          <t>2026-10-08</t>
        </is>
      </c>
      <c r="AB388"/>
      <c r="AC388" t="inlineStr">
        <is>
          <t>第3条</t>
        </is>
      </c>
      <c r="AD388"/>
      <c r="AE388"/>
      <c r="AF388"/>
      <c r="AG388" s="3"/>
      <c r="AH388"/>
      <c r="AI388"/>
      <c r="AJ388"/>
      <c r="AK388"/>
      <c r="AL388" s="3"/>
      <c r="AM388" t="inlineStr">
        <is>
          <t>2026-09-19 07:30</t>
        </is>
      </c>
      <c r="AN388" t="inlineStr">
        <is>
          <t>彭满</t>
        </is>
      </c>
      <c r="AO388" t="inlineStr">
        <is>
          <t>2026-09-19</t>
        </is>
      </c>
      <c r="AP388" t="inlineStr">
        <is>
          <t>2026-09-19|dramaexpedition|SD-000108</t>
        </is>
      </c>
      <c r="AQ388" t="inlineStr">
        <is>
          <t>0</t>
        </is>
      </c>
      <c r="AR388" t="inlineStr">
        <is>
          <t>dramaexpedition｜My X-Ray Vision Sees Right Through You ｜3条｜已回填</t>
        </is>
      </c>
    </row>
    <row r="389" ht="25.5" customHeight="1">
      <c r="A389" t="inlineStr">
        <is>
          <t>SR-000377</t>
        </is>
      </c>
      <c r="B389" s="3">
        <v>46284</v>
      </c>
      <c r="C389"/>
      <c r="D389" t="inlineStr">
        <is>
          <t>7686790887187205389</t>
        </is>
      </c>
      <c r="E389"/>
      <c r="F389" t="inlineStr">
        <is>
          <t>manual_url</t>
        </is>
      </c>
      <c r="G389">
        <v>1</v>
      </c>
      <c r="H389" s="3">
        <v>46303.585277777776</v>
      </c>
      <c r="I389"/>
      <c r="J389" t="inlineStr">
        <is>
          <t>active</t>
        </is>
      </c>
      <c r="K389" t="inlineStr">
        <is>
          <t>dramaclips0364</t>
        </is>
      </c>
      <c r="L389" t="inlineStr">
        <is>
          <t>A secret betrayal unfolds in the boardroom—until Grandpa sends the entire pack to drag the stubborn Alpha home. 😂🔥 🌟 Continue the story here 👉 Find the full series on “ReelShort” 🔍 Look up “4696227” ✨ #ShortDrama #WerewolfRomance #FamilyDrama #HiddenBetrayal #ReelShort</t>
        </is>
      </c>
      <c r="M389" t="inlineStr">
        <is>
          <t>SD-000112</t>
        </is>
      </c>
      <c r="N389" t="inlineStr">
        <is>
          <t>7686790887187205389</t>
        </is>
      </c>
      <c r="O389" t="inlineStr">
        <is>
          <t>dramaclips0364</t>
        </is>
      </c>
      <c r="P389" t="inlineStr">
        <is>
          <t>https://www.tiktok.com/@dramaclips0364</t>
        </is>
      </c>
      <c r="Q389" t="inlineStr">
        <is>
          <t>SD-000112</t>
        </is>
      </c>
      <c r="R389" t="inlineStr">
        <is>
          <t>The Heirless Alpha's Miracle Omega</t>
        </is>
      </c>
      <c r="S389" t="inlineStr">
        <is>
          <t>狼人,爱情,霸总</t>
        </is>
      </c>
      <c r="T389" s="2" t="str">
        <f>=HYPERLINK("https://www.tiktok.com/@dramaclips0364/video/7686790887187205389", "https://www.tiktok.com/@dramaclips0364/video/7686790887187205389")</f>
        <v>https://www.tiktok.com/@dramaclips0364/video/7686790887187205389</v>
      </c>
      <c r="U389" t="inlineStr">
        <is>
          <t>已回填</t>
        </is>
      </c>
      <c r="V389" t="inlineStr">
        <is>
          <t>1801</t>
        </is>
      </c>
      <c r="W389" t="inlineStr">
        <is>
          <t>24</t>
        </is>
      </c>
      <c r="X389" t="inlineStr">
        <is>
          <t>13</t>
        </is>
      </c>
      <c r="Y389" t="inlineStr">
        <is>
          <t>1</t>
        </is>
      </c>
      <c r="Z389" t="inlineStr">
        <is>
          <t>0</t>
        </is>
      </c>
      <c r="AA389" t="inlineStr">
        <is>
          <t>2026-10-08</t>
        </is>
      </c>
      <c r="AB389"/>
      <c r="AC389"/>
      <c r="AD389"/>
      <c r="AE389"/>
      <c r="AF389"/>
      <c r="AG389" s="3"/>
      <c r="AH389"/>
      <c r="AI389"/>
      <c r="AJ389"/>
      <c r="AK389"/>
      <c r="AL389" s="3"/>
      <c r="AM389" t="inlineStr">
        <is>
          <t>2026-09-19 23:07</t>
        </is>
      </c>
      <c r="AN389" t="inlineStr">
        <is>
          <t>高璇</t>
        </is>
      </c>
      <c r="AO389" t="inlineStr">
        <is>
          <t>2026-09-19</t>
        </is>
      </c>
      <c r="AP389" t="inlineStr">
        <is>
          <t>2026-09-19|dramaclips0364|SD-000112</t>
        </is>
      </c>
      <c r="AQ389" t="inlineStr">
        <is>
          <t>1</t>
        </is>
      </c>
      <c r="AR389" t="inlineStr">
        <is>
          <t>dramaclips0364｜The Heirless Alpha's Miracle Omega｜1条｜已回填</t>
        </is>
      </c>
    </row>
    <row r="390" ht="25.5" customHeight="1">
      <c r="A390" t="inlineStr">
        <is>
          <t>SR-000378</t>
        </is>
      </c>
      <c r="B390" s="3">
        <v>46284</v>
      </c>
      <c r="C390"/>
      <c r="D390" t="inlineStr">
        <is>
          <t>7686826773421608206</t>
        </is>
      </c>
      <c r="E390"/>
      <c r="F390" t="inlineStr">
        <is>
          <t>manual_url</t>
        </is>
      </c>
      <c r="G390">
        <v>1</v>
      </c>
      <c r="H390" s="3">
        <v>46303.585497685184</v>
      </c>
      <c r="I390"/>
      <c r="J390" t="inlineStr">
        <is>
          <t>active</t>
        </is>
      </c>
      <c r="K390" t="inlineStr">
        <is>
          <t>dramaclips0364</t>
        </is>
      </c>
      <c r="L390" t="inlineStr">
        <is>
          <t>A surprise engagement reveals that her innocent little sister has been promised to a dangerous mafia heir. 😳🖤 🌟 Continue the story here 👉 Find the full series on “ReelShort” 🔍 Look up “4697881” ✨ #ShortDrama #MafiaDrama #ArrangedMarriage #FamilySecrets #ReelShort</t>
        </is>
      </c>
      <c r="M390" t="inlineStr">
        <is>
          <t>SD-000111</t>
        </is>
      </c>
      <c r="N390" t="inlineStr">
        <is>
          <t>7686826773421608206</t>
        </is>
      </c>
      <c r="O390" t="inlineStr">
        <is>
          <t>dramaclips0364</t>
        </is>
      </c>
      <c r="P390" t="inlineStr">
        <is>
          <t>https://www.tiktok.com/@dramaclips0364</t>
        </is>
      </c>
      <c r="Q390" t="inlineStr">
        <is>
          <t>SD-000111</t>
        </is>
      </c>
      <c r="R390" t="inlineStr">
        <is>
          <t>Bound by Love</t>
        </is>
      </c>
      <c r="S390" t="inlineStr">
        <is>
          <t>爱情,复仇,身份揭露</t>
        </is>
      </c>
      <c r="T390" s="2" t="str">
        <f>=HYPERLINK("https://www.tiktok.com/@dramaclips0364/video/7686826773421608206", "https://www.tiktok.com/@dramaclips0364/video/7686826773421608206")</f>
        <v>https://www.tiktok.com/@dramaclips0364/video/7686826773421608206</v>
      </c>
      <c r="U390" t="inlineStr">
        <is>
          <t>已回填</t>
        </is>
      </c>
      <c r="V390" t="inlineStr">
        <is>
          <t>1659</t>
        </is>
      </c>
      <c r="W390" t="inlineStr">
        <is>
          <t>8</t>
        </is>
      </c>
      <c r="X390" t="inlineStr">
        <is>
          <t>1</t>
        </is>
      </c>
      <c r="Y390" t="inlineStr">
        <is>
          <t>0</t>
        </is>
      </c>
      <c r="Z390" t="inlineStr">
        <is>
          <t>0</t>
        </is>
      </c>
      <c r="AA390" t="inlineStr">
        <is>
          <t>2026-10-08</t>
        </is>
      </c>
      <c r="AB390"/>
      <c r="AC390"/>
      <c r="AD390"/>
      <c r="AE390"/>
      <c r="AF390"/>
      <c r="AG390" s="3"/>
      <c r="AH390"/>
      <c r="AI390"/>
      <c r="AJ390"/>
      <c r="AK390"/>
      <c r="AL390" s="3"/>
      <c r="AM390" t="inlineStr">
        <is>
          <t>2026-09-20 07:45</t>
        </is>
      </c>
      <c r="AN390" t="inlineStr">
        <is>
          <t>高璇</t>
        </is>
      </c>
      <c r="AO390" t="inlineStr">
        <is>
          <t>2026-09-20</t>
        </is>
      </c>
      <c r="AP390" t="inlineStr">
        <is>
          <t>2026-09-19|dramaclips0364|SD-000111</t>
        </is>
      </c>
      <c r="AQ390" t="inlineStr">
        <is>
          <t>1</t>
        </is>
      </c>
      <c r="AR390" t="inlineStr">
        <is>
          <t>dramaclips0364｜Bound by Love｜2条｜已回填</t>
        </is>
      </c>
    </row>
    <row r="391" ht="25.5" customHeight="1">
      <c r="A391" t="inlineStr">
        <is>
          <t>SR-000379</t>
        </is>
      </c>
      <c r="B391" s="3">
        <v>46284</v>
      </c>
      <c r="C391"/>
      <c r="D391" t="inlineStr">
        <is>
          <t>7686826858037480718</t>
        </is>
      </c>
      <c r="E391"/>
      <c r="F391" t="inlineStr">
        <is>
          <t>manual_url</t>
        </is>
      </c>
      <c r="G391">
        <v>1</v>
      </c>
      <c r="H391" s="3">
        <v>46303.58571759259</v>
      </c>
      <c r="I391"/>
      <c r="J391" t="inlineStr">
        <is>
          <t>active</t>
        </is>
      </c>
      <c r="K391" t="inlineStr">
        <is>
          <t>dramaclips0364</t>
        </is>
      </c>
      <c r="L391" t="inlineStr">
        <is>
          <t>She challenges the most powerful man in New York to give her sister the freedom she never had. 🔥👑 🌟 Continue the story here 👉 Find the full series on “ReelShort” 🔍 Look up “4697881” ✨ #ShortDrama #PowerfulHusband #Sisterhood #MarriageConflict #ReelShort</t>
        </is>
      </c>
      <c r="M391" t="inlineStr">
        <is>
          <t>SD-000111</t>
        </is>
      </c>
      <c r="N391" t="inlineStr">
        <is>
          <t>7686826858037480718</t>
        </is>
      </c>
      <c r="O391" t="inlineStr">
        <is>
          <t>dramaclips0364</t>
        </is>
      </c>
      <c r="P391" t="inlineStr">
        <is>
          <t>https://www.tiktok.com/@dramaclips0364</t>
        </is>
      </c>
      <c r="Q391" t="inlineStr">
        <is>
          <t>SD-000111</t>
        </is>
      </c>
      <c r="R391" t="inlineStr">
        <is>
          <t>Bound by Love</t>
        </is>
      </c>
      <c r="S391" t="inlineStr">
        <is>
          <t>爱情,复仇,身份揭露</t>
        </is>
      </c>
      <c r="T391" s="2" t="str">
        <f>=HYPERLINK("https://www.tiktok.com/@dramaclips0364/video/7686826858037480718", "https://www.tiktok.com/@dramaclips0364/video/7686826858037480718")</f>
        <v>https://www.tiktok.com/@dramaclips0364/video/7686826858037480718</v>
      </c>
      <c r="U391" t="inlineStr">
        <is>
          <t>已回填</t>
        </is>
      </c>
      <c r="V391" t="inlineStr">
        <is>
          <t>581</t>
        </is>
      </c>
      <c r="W391" t="inlineStr">
        <is>
          <t>4</t>
        </is>
      </c>
      <c r="X391" t="inlineStr">
        <is>
          <t>1</t>
        </is>
      </c>
      <c r="Y391" t="inlineStr">
        <is>
          <t>0</t>
        </is>
      </c>
      <c r="Z391" t="inlineStr">
        <is>
          <t>0</t>
        </is>
      </c>
      <c r="AA391" t="inlineStr">
        <is>
          <t>2026-10-08</t>
        </is>
      </c>
      <c r="AB391"/>
      <c r="AC391"/>
      <c r="AD391"/>
      <c r="AE391"/>
      <c r="AF391"/>
      <c r="AG391" s="3"/>
      <c r="AH391"/>
      <c r="AI391"/>
      <c r="AJ391"/>
      <c r="AK391"/>
      <c r="AL391" s="3"/>
      <c r="AM391" t="inlineStr">
        <is>
          <t>2026-09-20 13:17</t>
        </is>
      </c>
      <c r="AN391" t="inlineStr">
        <is>
          <t>高璇</t>
        </is>
      </c>
      <c r="AO391" t="inlineStr">
        <is>
          <t>2026-09-20</t>
        </is>
      </c>
      <c r="AP391" t="inlineStr">
        <is>
          <t>2026-09-19|dramaclips0364|SD-000111</t>
        </is>
      </c>
      <c r="AQ391" t="inlineStr">
        <is>
          <t>0</t>
        </is>
      </c>
      <c r="AR391" t="inlineStr">
        <is>
          <t>dramaclips0364｜Bound by Love｜2条｜已回填</t>
        </is>
      </c>
    </row>
    <row r="392" ht="25.5" customHeight="1">
      <c r="A392" t="inlineStr">
        <is>
          <t>SR-000380</t>
        </is>
      </c>
      <c r="B392" s="3">
        <v>46284</v>
      </c>
      <c r="C392"/>
      <c r="D392" t="inlineStr">
        <is>
          <t>7686822994940792078</t>
        </is>
      </c>
      <c r="E392"/>
      <c r="F392" t="inlineStr">
        <is>
          <t>manual_url</t>
        </is>
      </c>
      <c r="G392">
        <v>1</v>
      </c>
      <c r="H392" s="3">
        <v>46303.586006944446</v>
      </c>
      <c r="I392"/>
      <c r="J392" t="inlineStr">
        <is>
          <t>active</t>
        </is>
      </c>
      <c r="K392" t="inlineStr">
        <is>
          <t>dramavault163</t>
        </is>
      </c>
      <c r="L392" t="inlineStr">
        <is>
          <t>She gave up her dream school for her hockey-star boyfriend—then found him celebrating with her own roommate. 💔🏒 🌟 Continue the story here 👉 Find the full series on “DramaBox” 🔍 Look up “vgm60” ✨ #ShortDrama #HockeyRomance #Betrayal #Revenge #DramaBox</t>
        </is>
      </c>
      <c r="M392" t="inlineStr">
        <is>
          <t>SD-000127</t>
        </is>
      </c>
      <c r="N392" t="inlineStr">
        <is>
          <t>7686822994940792078</t>
        </is>
      </c>
      <c r="O392" t="inlineStr">
        <is>
          <t>dramavault163</t>
        </is>
      </c>
      <c r="P392" t="inlineStr">
        <is>
          <t>https://www.tiktok.com/@dramavault163</t>
        </is>
      </c>
      <c r="Q392" t="inlineStr">
        <is>
          <t>SD-000127</t>
        </is>
      </c>
      <c r="R392" t="inlineStr">
        <is>
          <t>Revenge Puck</t>
        </is>
      </c>
      <c r="S392" t="inlineStr">
        <is>
          <t>爱情,校园,甜宠</t>
        </is>
      </c>
      <c r="T392" s="2" t="str">
        <f>=HYPERLINK("https://www.tiktok.com/@dramavault163/video/7686822994940792078", "https://www.tiktok.com/@dramavault163/video/7686822994940792078")</f>
        <v>https://www.tiktok.com/@dramavault163/video/7686822994940792078</v>
      </c>
      <c r="U392" t="inlineStr">
        <is>
          <t>已回填</t>
        </is>
      </c>
      <c r="V392" t="inlineStr">
        <is>
          <t>1340</t>
        </is>
      </c>
      <c r="W392" t="inlineStr">
        <is>
          <t>9</t>
        </is>
      </c>
      <c r="X392" t="inlineStr">
        <is>
          <t>1</t>
        </is>
      </c>
      <c r="Y392" t="inlineStr">
        <is>
          <t>0</t>
        </is>
      </c>
      <c r="Z392" t="inlineStr">
        <is>
          <t>0</t>
        </is>
      </c>
      <c r="AA392" t="inlineStr">
        <is>
          <t>2026-10-08</t>
        </is>
      </c>
      <c r="AB392"/>
      <c r="AC392"/>
      <c r="AD392"/>
      <c r="AE392"/>
      <c r="AF392"/>
      <c r="AG392" s="3"/>
      <c r="AH392"/>
      <c r="AI392"/>
      <c r="AJ392"/>
      <c r="AK392"/>
      <c r="AL392" s="3"/>
      <c r="AM392" t="inlineStr">
        <is>
          <t>2026-09-19 20:04</t>
        </is>
      </c>
      <c r="AN392" t="inlineStr">
        <is>
          <t>高璇</t>
        </is>
      </c>
      <c r="AO392" t="inlineStr">
        <is>
          <t>2026-09-19</t>
        </is>
      </c>
      <c r="AP392" t="inlineStr">
        <is>
          <t>2026-09-19|dramavault163|SD-000127</t>
        </is>
      </c>
      <c r="AQ392" t="inlineStr">
        <is>
          <t>1</t>
        </is>
      </c>
      <c r="AR392" t="inlineStr">
        <is>
          <t>dramavault163｜Revenge Puck｜5条｜已回填</t>
        </is>
      </c>
    </row>
    <row r="393" ht="25.5" customHeight="1">
      <c r="A393" t="inlineStr">
        <is>
          <t>SR-000381</t>
        </is>
      </c>
      <c r="B393" s="3">
        <v>46284</v>
      </c>
      <c r="C393"/>
      <c r="D393" t="inlineStr">
        <is>
          <t>7686823409963060494</t>
        </is>
      </c>
      <c r="E393"/>
      <c r="F393" t="inlineStr">
        <is>
          <t>manual_url</t>
        </is>
      </c>
      <c r="G393">
        <v>1</v>
      </c>
      <c r="H393" s="3">
        <v>46303.58626157408</v>
      </c>
      <c r="I393"/>
      <c r="J393" t="inlineStr">
        <is>
          <t>active</t>
        </is>
      </c>
      <c r="K393" t="inlineStr">
        <is>
          <t>dramavault163</t>
        </is>
      </c>
      <c r="L393" t="inlineStr">
        <is>
          <t>Her boyfriend and best friend humiliate her together—but his greatest rival sees every tear they caused. 😳🔥 🌟 Continue the story here 👉 Find the full series on “DramaBox” 🔍 Look up “vgm60” ✨ #ShortDrama #BestFriendBetrayal #EnemiesToLovers #Heartbreak #DramaBox</t>
        </is>
      </c>
      <c r="M393" t="inlineStr">
        <is>
          <t>SD-000127</t>
        </is>
      </c>
      <c r="N393" t="inlineStr">
        <is>
          <t>7686823409963060494</t>
        </is>
      </c>
      <c r="O393" t="inlineStr">
        <is>
          <t>dramavault163</t>
        </is>
      </c>
      <c r="P393" t="inlineStr">
        <is>
          <t>https://www.tiktok.com/@dramavault163</t>
        </is>
      </c>
      <c r="Q393" t="inlineStr">
        <is>
          <t>SD-000127</t>
        </is>
      </c>
      <c r="R393" t="inlineStr">
        <is>
          <t>Revenge Puck</t>
        </is>
      </c>
      <c r="S393" t="inlineStr">
        <is>
          <t>爱情,校园,甜宠</t>
        </is>
      </c>
      <c r="T393" s="2" t="str">
        <f>=HYPERLINK("https://www.tiktok.com/@dramavault163/video/7686823409963060494", "https://www.tiktok.com/@dramavault163/video/7686823409963060494")</f>
        <v>https://www.tiktok.com/@dramavault163/video/7686823409963060494</v>
      </c>
      <c r="U393" t="inlineStr">
        <is>
          <t>已回填</t>
        </is>
      </c>
      <c r="V393" t="inlineStr">
        <is>
          <t>1971</t>
        </is>
      </c>
      <c r="W393" t="inlineStr">
        <is>
          <t>15</t>
        </is>
      </c>
      <c r="X393" t="inlineStr">
        <is>
          <t>3</t>
        </is>
      </c>
      <c r="Y393" t="inlineStr">
        <is>
          <t>0</t>
        </is>
      </c>
      <c r="Z393" t="inlineStr">
        <is>
          <t>0</t>
        </is>
      </c>
      <c r="AA393" t="inlineStr">
        <is>
          <t>2026-10-08</t>
        </is>
      </c>
      <c r="AB393"/>
      <c r="AC393"/>
      <c r="AD393"/>
      <c r="AE393"/>
      <c r="AF393"/>
      <c r="AG393" s="3"/>
      <c r="AH393"/>
      <c r="AI393"/>
      <c r="AJ393"/>
      <c r="AK393"/>
      <c r="AL393" s="3"/>
      <c r="AM393" t="inlineStr">
        <is>
          <t>2026-09-19 23:22</t>
        </is>
      </c>
      <c r="AN393" t="inlineStr">
        <is>
          <t>高璇</t>
        </is>
      </c>
      <c r="AO393" t="inlineStr">
        <is>
          <t>2026-09-19</t>
        </is>
      </c>
      <c r="AP393" t="inlineStr">
        <is>
          <t>2026-09-19|dramavault163|SD-000127</t>
        </is>
      </c>
      <c r="AQ393" t="inlineStr">
        <is>
          <t>0</t>
        </is>
      </c>
      <c r="AR393" t="inlineStr">
        <is>
          <t>dramavault163｜Revenge Puck｜5条｜已回填</t>
        </is>
      </c>
    </row>
    <row r="394" ht="25.5" customHeight="1">
      <c r="A394" t="inlineStr">
        <is>
          <t>SR-000382</t>
        </is>
      </c>
      <c r="B394" s="3">
        <v>46284</v>
      </c>
      <c r="C394"/>
      <c r="D394" t="inlineStr">
        <is>
          <t>7686824334903561485</t>
        </is>
      </c>
      <c r="E394"/>
      <c r="F394" t="inlineStr">
        <is>
          <t>manual_url</t>
        </is>
      </c>
      <c r="G394">
        <v>1</v>
      </c>
      <c r="H394" s="3">
        <v>46303.5865625</v>
      </c>
      <c r="I394"/>
      <c r="J394" t="inlineStr">
        <is>
          <t>active</t>
        </is>
      </c>
      <c r="K394" t="inlineStr">
        <is>
          <t>dramavault163</t>
        </is>
      </c>
      <c r="L394" t="inlineStr">
        <is>
          <t>Her ex ignored her talent, but his arrogant rival sees exactly how extraordinary she is behind the camera. 📸🏒 🌟 Continue the story here 👉 Find the full series on “DramaBox” 🔍 Look up “vgm60” ✨ #ShortDrama #SportsRomance #HiddenTalent #NewLove #DramaBox</t>
        </is>
      </c>
      <c r="M394" t="inlineStr">
        <is>
          <t>SD-000127</t>
        </is>
      </c>
      <c r="N394" t="inlineStr">
        <is>
          <t>7686824334903561485</t>
        </is>
      </c>
      <c r="O394" t="inlineStr">
        <is>
          <t>dramavault163</t>
        </is>
      </c>
      <c r="P394" t="inlineStr">
        <is>
          <t>https://www.tiktok.com/@dramavault163</t>
        </is>
      </c>
      <c r="Q394" t="inlineStr">
        <is>
          <t>SD-000127</t>
        </is>
      </c>
      <c r="R394" t="inlineStr">
        <is>
          <t>Revenge Puck</t>
        </is>
      </c>
      <c r="S394" t="inlineStr">
        <is>
          <t>爱情,校园,甜宠</t>
        </is>
      </c>
      <c r="T394" s="2" t="str">
        <f>=HYPERLINK("https://www.tiktok.com/@dramavault163/video/7686824334903561485", "https://www.tiktok.com/@dramavault163/video/7686824334903561485")</f>
        <v>https://www.tiktok.com/@dramavault163/video/7686824334903561485</v>
      </c>
      <c r="U394" t="inlineStr">
        <is>
          <t>已回填</t>
        </is>
      </c>
      <c r="V394" t="inlineStr">
        <is>
          <t>3661</t>
        </is>
      </c>
      <c r="W394" t="inlineStr">
        <is>
          <t>12</t>
        </is>
      </c>
      <c r="X394" t="inlineStr">
        <is>
          <t>1</t>
        </is>
      </c>
      <c r="Y394" t="inlineStr">
        <is>
          <t>0</t>
        </is>
      </c>
      <c r="Z394" t="inlineStr">
        <is>
          <t>0</t>
        </is>
      </c>
      <c r="AA394" t="inlineStr">
        <is>
          <t>2026-10-08</t>
        </is>
      </c>
      <c r="AB394"/>
      <c r="AC394"/>
      <c r="AD394"/>
      <c r="AE394"/>
      <c r="AF394"/>
      <c r="AG394" s="3"/>
      <c r="AH394"/>
      <c r="AI394"/>
      <c r="AJ394"/>
      <c r="AK394"/>
      <c r="AL394" s="3"/>
      <c r="AM394" t="inlineStr">
        <is>
          <t>2026-09-20 04:15</t>
        </is>
      </c>
      <c r="AN394" t="inlineStr">
        <is>
          <t>高璇</t>
        </is>
      </c>
      <c r="AO394" t="inlineStr">
        <is>
          <t>2026-09-20</t>
        </is>
      </c>
      <c r="AP394" t="inlineStr">
        <is>
          <t>2026-09-19|dramavault163|SD-000127</t>
        </is>
      </c>
      <c r="AQ394" t="inlineStr">
        <is>
          <t>0</t>
        </is>
      </c>
      <c r="AR394" t="inlineStr">
        <is>
          <t>dramavault163｜Revenge Puck｜5条｜已回填</t>
        </is>
      </c>
    </row>
    <row r="395" ht="25.5" customHeight="1">
      <c r="A395" t="inlineStr">
        <is>
          <t>SR-000383</t>
        </is>
      </c>
      <c r="B395" s="3">
        <v>46284</v>
      </c>
      <c r="C395"/>
      <c r="D395" t="inlineStr">
        <is>
          <t>7686825088708005134</t>
        </is>
      </c>
      <c r="E395"/>
      <c r="F395" t="inlineStr">
        <is>
          <t>manual_url</t>
        </is>
      </c>
      <c r="G395">
        <v>1</v>
      </c>
      <c r="H395" s="3">
        <v>46303.586863425924</v>
      </c>
      <c r="I395"/>
      <c r="J395" t="inlineStr">
        <is>
          <t>active</t>
        </is>
      </c>
      <c r="K395" t="inlineStr">
        <is>
          <t>dramavault163</t>
        </is>
      </c>
      <c r="L395" t="inlineStr">
        <is>
          <t>Her ex destroyed her confidence—so his biggest rival offers a shocking plan to make him regret everything. 🔥😈 🌟 Continue the story here 👉 Find the full series on “DramaBox” 🔍 Look up “vgm60” ✨ #ShortDrama #RevengeRomance #FakeDating #HockeyDrama #DramaBox</t>
        </is>
      </c>
      <c r="M395" t="inlineStr">
        <is>
          <t>SD-000127</t>
        </is>
      </c>
      <c r="N395" t="inlineStr">
        <is>
          <t>7686825088708005134</t>
        </is>
      </c>
      <c r="O395" t="inlineStr">
        <is>
          <t>dramavault163</t>
        </is>
      </c>
      <c r="P395" t="inlineStr">
        <is>
          <t>https://www.tiktok.com/@dramavault163</t>
        </is>
      </c>
      <c r="Q395" t="inlineStr">
        <is>
          <t>SD-000127</t>
        </is>
      </c>
      <c r="R395" t="inlineStr">
        <is>
          <t>Revenge Puck</t>
        </is>
      </c>
      <c r="S395" t="inlineStr">
        <is>
          <t>爱情,校园,甜宠</t>
        </is>
      </c>
      <c r="T395" s="2" t="str">
        <f>=HYPERLINK("https://www.tiktok.com/@dramavault163/video/7686825088708005134", "https://www.tiktok.com/@dramavault163/video/7686825088708005134")</f>
        <v>https://www.tiktok.com/@dramavault163/video/7686825088708005134</v>
      </c>
      <c r="U395" t="inlineStr">
        <is>
          <t>已回填</t>
        </is>
      </c>
      <c r="V395" t="inlineStr">
        <is>
          <t>697</t>
        </is>
      </c>
      <c r="W395" t="inlineStr">
        <is>
          <t>3</t>
        </is>
      </c>
      <c r="X395" t="inlineStr">
        <is>
          <t>1</t>
        </is>
      </c>
      <c r="Y395" t="inlineStr">
        <is>
          <t>0</t>
        </is>
      </c>
      <c r="Z395" t="inlineStr">
        <is>
          <t>0</t>
        </is>
      </c>
      <c r="AA395" t="inlineStr">
        <is>
          <t>2026-10-08</t>
        </is>
      </c>
      <c r="AB395"/>
      <c r="AC395"/>
      <c r="AD395"/>
      <c r="AE395"/>
      <c r="AF395"/>
      <c r="AG395" s="3"/>
      <c r="AH395"/>
      <c r="AI395"/>
      <c r="AJ395"/>
      <c r="AK395"/>
      <c r="AL395" s="3"/>
      <c r="AM395" t="inlineStr">
        <is>
          <t>2026-09-20 07:42</t>
        </is>
      </c>
      <c r="AN395" t="inlineStr">
        <is>
          <t>高璇</t>
        </is>
      </c>
      <c r="AO395" t="inlineStr">
        <is>
          <t>2026-09-20</t>
        </is>
      </c>
      <c r="AP395" t="inlineStr">
        <is>
          <t>2026-09-19|dramavault163|SD-000127</t>
        </is>
      </c>
      <c r="AQ395" t="inlineStr">
        <is>
          <t>0</t>
        </is>
      </c>
      <c r="AR395" t="inlineStr">
        <is>
          <t>dramavault163｜Revenge Puck｜5条｜已回填</t>
        </is>
      </c>
    </row>
    <row r="396" ht="25.5" customHeight="1">
      <c r="A396" t="inlineStr">
        <is>
          <t>SR-000384</t>
        </is>
      </c>
      <c r="B396" s="3">
        <v>46284</v>
      </c>
      <c r="C396"/>
      <c r="D396" t="inlineStr">
        <is>
          <t>7686825230932675853</t>
        </is>
      </c>
      <c r="E396"/>
      <c r="F396" t="inlineStr">
        <is>
          <t>manual_url</t>
        </is>
      </c>
      <c r="G396">
        <v>1</v>
      </c>
      <c r="H396" s="3">
        <v>46303.58709490741</v>
      </c>
      <c r="I396"/>
      <c r="J396" t="inlineStr">
        <is>
          <t>active</t>
        </is>
      </c>
      <c r="K396" t="inlineStr">
        <is>
          <t>dramavault163</t>
        </is>
      </c>
      <c r="L396" t="inlineStr">
        <is>
          <t>Their fake revenge stunt is caught on camera—and the campus playboy suddenly calls her his girlfriend. 😳📸 🌟 Continue the story here 👉 Find the full series on “DramaBox” 🔍 Look up “vgm60” ✨ #ShortDrama #FakeRelationship #CampusRomance #PlotTwist #DramaBox</t>
        </is>
      </c>
      <c r="M396" t="inlineStr">
        <is>
          <t>SD-000127</t>
        </is>
      </c>
      <c r="N396" t="inlineStr">
        <is>
          <t>7686825230932675853</t>
        </is>
      </c>
      <c r="O396" t="inlineStr">
        <is>
          <t>dramavault163</t>
        </is>
      </c>
      <c r="P396" t="inlineStr">
        <is>
          <t>https://www.tiktok.com/@dramavault163</t>
        </is>
      </c>
      <c r="Q396" t="inlineStr">
        <is>
          <t>SD-000127</t>
        </is>
      </c>
      <c r="R396" t="inlineStr">
        <is>
          <t>Revenge Puck</t>
        </is>
      </c>
      <c r="S396" t="inlineStr">
        <is>
          <t>爱情,校园,甜宠</t>
        </is>
      </c>
      <c r="T396" s="2" t="str">
        <f>=HYPERLINK("https://www.tiktok.com/@dramavault163/video/7686825230932675853", "https://www.tiktok.com/@dramavault163/video/7686825230932675853")</f>
        <v>https://www.tiktok.com/@dramavault163/video/7686825230932675853</v>
      </c>
      <c r="U396" t="inlineStr">
        <is>
          <t>已回填</t>
        </is>
      </c>
      <c r="V396" t="inlineStr">
        <is>
          <t>3788</t>
        </is>
      </c>
      <c r="W396" t="inlineStr">
        <is>
          <t>20</t>
        </is>
      </c>
      <c r="X396" t="inlineStr">
        <is>
          <t>1</t>
        </is>
      </c>
      <c r="Y396" t="inlineStr">
        <is>
          <t>0</t>
        </is>
      </c>
      <c r="Z396" t="inlineStr">
        <is>
          <t>0</t>
        </is>
      </c>
      <c r="AA396" t="inlineStr">
        <is>
          <t>2026-10-08</t>
        </is>
      </c>
      <c r="AB396"/>
      <c r="AC396"/>
      <c r="AD396"/>
      <c r="AE396"/>
      <c r="AF396"/>
      <c r="AG396" s="3"/>
      <c r="AH396"/>
      <c r="AI396"/>
      <c r="AJ396"/>
      <c r="AK396"/>
      <c r="AL396" s="3"/>
      <c r="AM396" t="inlineStr">
        <is>
          <t>2026-09-20 11:11</t>
        </is>
      </c>
      <c r="AN396" t="inlineStr">
        <is>
          <t>高璇</t>
        </is>
      </c>
      <c r="AO396" t="inlineStr">
        <is>
          <t>2026-09-20</t>
        </is>
      </c>
      <c r="AP396" t="inlineStr">
        <is>
          <t>2026-09-19|dramavault163|SD-000127</t>
        </is>
      </c>
      <c r="AQ396" t="inlineStr">
        <is>
          <t>0</t>
        </is>
      </c>
      <c r="AR396" t="inlineStr">
        <is>
          <t>dramavault163｜Revenge Puck｜5条｜已回填</t>
        </is>
      </c>
    </row>
    <row r="397" ht="25.5" customHeight="1">
      <c r="A397" t="inlineStr">
        <is>
          <t>SR-000385</t>
        </is>
      </c>
      <c r="B397" s="3">
        <v>46284</v>
      </c>
      <c r="C397"/>
      <c r="D397" t="inlineStr">
        <is>
          <t>7686773298943823135</t>
        </is>
      </c>
      <c r="E397"/>
      <c r="F397" t="inlineStr">
        <is>
          <t>manual_url</t>
        </is>
      </c>
      <c r="G397">
        <v>1</v>
      </c>
      <c r="H397" s="3">
        <v>46303.587326388886</v>
      </c>
      <c r="I397"/>
      <c r="J397" t="inlineStr">
        <is>
          <t>active</t>
        </is>
      </c>
      <c r="K397" t="inlineStr">
        <is>
          <t>shirley5278789</t>
        </is>
      </c>
      <c r="L397" t="inlineStr">
        <is>
          <t>武裝劫匪威脅沉默寡言的轉學生，卻不知道他的超級透視眼早已看穿他們所有弱點。🔥👀   🌟 精彩劇情繼續   👉 前往「ReelShort」觀看完整劇集   🔍 搜尋推薦碼「4694903」✨   #短劇 #超能力 #逆襲 #隱藏身份 #ReelShort</t>
        </is>
      </c>
      <c r="M397" t="inlineStr">
        <is>
          <t>SD-000119</t>
        </is>
      </c>
      <c r="N397" t="inlineStr">
        <is>
          <t>7686773298943823135</t>
        </is>
      </c>
      <c r="O397" t="inlineStr">
        <is>
          <t>shirley5278789</t>
        </is>
      </c>
      <c r="P397" t="inlineStr">
        <is>
          <t>https://www.tiktok.com/@shirley5278789</t>
        </is>
      </c>
      <c r="Q397" t="inlineStr">
        <is>
          <t>SD-000119</t>
        </is>
      </c>
      <c r="R397" t="inlineStr">
        <is>
          <t>你擋不住我的超級X光透視眼</t>
        </is>
      </c>
      <c r="S397" t="inlineStr">
        <is>
          <t>男性,超能力</t>
        </is>
      </c>
      <c r="T397" s="2" t="str">
        <f>=HYPERLINK("https://www.tiktok.com/@shirley5278789/video/7686773298943823135", "https://www.tiktok.com/@shirley5278789/video/7686773298943823135")</f>
        <v>https://www.tiktok.com/@shirley5278789/video/7686773298943823135</v>
      </c>
      <c r="U397" t="inlineStr">
        <is>
          <t>已回填</t>
        </is>
      </c>
      <c r="V397" t="inlineStr">
        <is>
          <t>1870</t>
        </is>
      </c>
      <c r="W397" t="inlineStr">
        <is>
          <t>4</t>
        </is>
      </c>
      <c r="X397" t="inlineStr">
        <is>
          <t>1</t>
        </is>
      </c>
      <c r="Y397" t="inlineStr">
        <is>
          <t>0</t>
        </is>
      </c>
      <c r="Z397" t="inlineStr">
        <is>
          <t>0</t>
        </is>
      </c>
      <c r="AA397" t="inlineStr">
        <is>
          <t>2026-10-08</t>
        </is>
      </c>
      <c r="AB397"/>
      <c r="AC397"/>
      <c r="AD397"/>
      <c r="AE397"/>
      <c r="AF397"/>
      <c r="AG397" s="3"/>
      <c r="AH397"/>
      <c r="AI397"/>
      <c r="AJ397"/>
      <c r="AK397"/>
      <c r="AL397" s="3"/>
      <c r="AM397" t="inlineStr">
        <is>
          <t>2026-09-18 23:41</t>
        </is>
      </c>
      <c r="AN397" t="inlineStr">
        <is>
          <t>高璇</t>
        </is>
      </c>
      <c r="AO397" t="inlineStr">
        <is>
          <t>2026-09-18</t>
        </is>
      </c>
      <c r="AP397" t="inlineStr">
        <is>
          <t>2026-09-19|shirley5278789|SD-000119</t>
        </is>
      </c>
      <c r="AQ397" t="inlineStr">
        <is>
          <t>1</t>
        </is>
      </c>
      <c r="AR397" t="inlineStr">
        <is>
          <t>shirley5278789｜你擋不住我的超級X光透視眼｜6条｜已回填</t>
        </is>
      </c>
    </row>
    <row r="398" ht="25.5" customHeight="1">
      <c r="A398" t="inlineStr">
        <is>
          <t>SR-000386</t>
        </is>
      </c>
      <c r="B398" s="3">
        <v>46284</v>
      </c>
      <c r="C398"/>
      <c r="D398" t="inlineStr">
        <is>
          <t>7686773446419827999</t>
        </is>
      </c>
      <c r="E398"/>
      <c r="F398" t="inlineStr">
        <is>
          <t>manual_url</t>
        </is>
      </c>
      <c r="G398">
        <v>1</v>
      </c>
      <c r="H398" s="3">
        <v>46303.58755787037</v>
      </c>
      <c r="I398"/>
      <c r="J398" t="inlineStr">
        <is>
          <t>active</t>
        </is>
      </c>
      <c r="K398" t="inlineStr">
        <is>
          <t>shirley5278789</t>
        </is>
      </c>
      <c r="L398" t="inlineStr">
        <is>
          <t>她誤把他當成假男友，沒想到他竟看見了足以讓她在幾分鐘內喪命的危險。😳⚡   🌟 精彩劇情繼續   👉 前往「ReelShort」觀看完整劇集   🔍 搜尋推薦碼「4694903」✨   #短劇 #超能力 #假男友 #劇情反轉 #ReelShort</t>
        </is>
      </c>
      <c r="M398" t="inlineStr">
        <is>
          <t>SD-000119</t>
        </is>
      </c>
      <c r="N398" t="inlineStr">
        <is>
          <t>7686773446419827999</t>
        </is>
      </c>
      <c r="O398" t="inlineStr">
        <is>
          <t>shirley5278789</t>
        </is>
      </c>
      <c r="P398" t="inlineStr">
        <is>
          <t>https://www.tiktok.com/@shirley5278789</t>
        </is>
      </c>
      <c r="Q398" t="inlineStr">
        <is>
          <t>SD-000119</t>
        </is>
      </c>
      <c r="R398" t="inlineStr">
        <is>
          <t>你擋不住我的超級X光透視眼</t>
        </is>
      </c>
      <c r="S398" t="inlineStr">
        <is>
          <t>男性,超能力</t>
        </is>
      </c>
      <c r="T398" s="2" t="str">
        <f>=HYPERLINK("https://www.tiktok.com/@shirley5278789/video/7686773446419827999", "https://www.tiktok.com/@shirley5278789/video/7686773446419827999")</f>
        <v>https://www.tiktok.com/@shirley5278789/video/7686773446419827999</v>
      </c>
      <c r="U398" t="inlineStr">
        <is>
          <t>已回填</t>
        </is>
      </c>
      <c r="V398" t="inlineStr">
        <is>
          <t>602</t>
        </is>
      </c>
      <c r="W398" t="inlineStr">
        <is>
          <t>1</t>
        </is>
      </c>
      <c r="X398" t="inlineStr">
        <is>
          <t>0</t>
        </is>
      </c>
      <c r="Y398" t="inlineStr">
        <is>
          <t>0</t>
        </is>
      </c>
      <c r="Z398" t="inlineStr">
        <is>
          <t>0</t>
        </is>
      </c>
      <c r="AA398" t="inlineStr">
        <is>
          <t>2026-10-08</t>
        </is>
      </c>
      <c r="AB398"/>
      <c r="AC398"/>
      <c r="AD398"/>
      <c r="AE398"/>
      <c r="AF398"/>
      <c r="AG398" s="3"/>
      <c r="AH398"/>
      <c r="AI398"/>
      <c r="AJ398"/>
      <c r="AK398"/>
      <c r="AL398" s="3"/>
      <c r="AM398" t="inlineStr">
        <is>
          <t>2026-09-19 02:47</t>
        </is>
      </c>
      <c r="AN398" t="inlineStr">
        <is>
          <t>高璇</t>
        </is>
      </c>
      <c r="AO398" t="inlineStr">
        <is>
          <t>2026-09-19</t>
        </is>
      </c>
      <c r="AP398" t="inlineStr">
        <is>
          <t>2026-09-19|shirley5278789|SD-000119</t>
        </is>
      </c>
      <c r="AQ398" t="inlineStr">
        <is>
          <t>0</t>
        </is>
      </c>
      <c r="AR398" t="inlineStr">
        <is>
          <t>shirley5278789｜你擋不住我的超級X光透視眼｜6条｜已回填</t>
        </is>
      </c>
    </row>
    <row r="399" ht="25.5" customHeight="1">
      <c r="A399" t="inlineStr">
        <is>
          <t>SR-000387</t>
        </is>
      </c>
      <c r="B399" s="3">
        <v>46284</v>
      </c>
      <c r="C399"/>
      <c r="D399" t="inlineStr">
        <is>
          <t>7686773739803086111</t>
        </is>
      </c>
      <c r="E399"/>
      <c r="F399" t="inlineStr">
        <is>
          <t>manual_url</t>
        </is>
      </c>
      <c r="G399">
        <v>1</v>
      </c>
      <c r="H399" s="3">
        <v>46303.5877662037</v>
      </c>
      <c r="I399"/>
      <c r="J399" t="inlineStr">
        <is>
          <t>active</t>
        </is>
      </c>
      <c r="K399" t="inlineStr">
        <is>
          <t>shirley5278789</t>
        </is>
      </c>
      <c r="L399" t="inlineStr">
        <is>
          <t>他千里迢迢來給異地戀女友驚喜，卻發現自己只是她不敢承認的暑期情人。💔   🌟 精彩劇情繼續   👉 前往「ReelShort」觀看完整劇集   🔍 搜尋推薦碼「4694903」✨   #短劇 #背叛 #校園劇 #復仇逆襲 #ReelShort</t>
        </is>
      </c>
      <c r="M399" t="inlineStr">
        <is>
          <t>SD-000119</t>
        </is>
      </c>
      <c r="N399" t="inlineStr">
        <is>
          <t>7686773739803086111</t>
        </is>
      </c>
      <c r="O399" t="inlineStr">
        <is>
          <t>shirley5278789</t>
        </is>
      </c>
      <c r="P399" t="inlineStr">
        <is>
          <t>https://www.tiktok.com/@shirley5278789</t>
        </is>
      </c>
      <c r="Q399" t="inlineStr">
        <is>
          <t>SD-000119</t>
        </is>
      </c>
      <c r="R399" t="inlineStr">
        <is>
          <t>你擋不住我的超級X光透視眼</t>
        </is>
      </c>
      <c r="S399" t="inlineStr">
        <is>
          <t>男性,超能力</t>
        </is>
      </c>
      <c r="T399" s="2" t="str">
        <f>=HYPERLINK("https://www.tiktok.com/@shirley5278789/video/7686773739803086111", "https://www.tiktok.com/@shirley5278789/video/7686773739803086111")</f>
        <v>https://www.tiktok.com/@shirley5278789/video/7686773739803086111</v>
      </c>
      <c r="U399" t="inlineStr">
        <is>
          <t>已回填</t>
        </is>
      </c>
      <c r="V399" t="inlineStr">
        <is>
          <t>774</t>
        </is>
      </c>
      <c r="W399" t="inlineStr">
        <is>
          <t>2</t>
        </is>
      </c>
      <c r="X399" t="inlineStr">
        <is>
          <t>0</t>
        </is>
      </c>
      <c r="Y399" t="inlineStr">
        <is>
          <t>0</t>
        </is>
      </c>
      <c r="Z399" t="inlineStr">
        <is>
          <t>0</t>
        </is>
      </c>
      <c r="AA399" t="inlineStr">
        <is>
          <t>2026-10-08</t>
        </is>
      </c>
      <c r="AB399"/>
      <c r="AC399"/>
      <c r="AD399"/>
      <c r="AE399"/>
      <c r="AF399"/>
      <c r="AG399" s="3"/>
      <c r="AH399"/>
      <c r="AI399"/>
      <c r="AJ399"/>
      <c r="AK399"/>
      <c r="AL399" s="3"/>
      <c r="AM399" t="inlineStr">
        <is>
          <t>2026-09-19 08:38</t>
        </is>
      </c>
      <c r="AN399" t="inlineStr">
        <is>
          <t>高璇</t>
        </is>
      </c>
      <c r="AO399" t="inlineStr">
        <is>
          <t>2026-09-19</t>
        </is>
      </c>
      <c r="AP399" t="inlineStr">
        <is>
          <t>2026-09-19|shirley5278789|SD-000119</t>
        </is>
      </c>
      <c r="AQ399" t="inlineStr">
        <is>
          <t>0</t>
        </is>
      </c>
      <c r="AR399" t="inlineStr">
        <is>
          <t>shirley5278789｜你擋不住我的超級X光透視眼｜6条｜已回填</t>
        </is>
      </c>
    </row>
    <row r="400" ht="25.5" customHeight="1">
      <c r="A400" t="inlineStr">
        <is>
          <t>SR-000388</t>
        </is>
      </c>
      <c r="B400" s="3">
        <v>46284</v>
      </c>
      <c r="C400"/>
      <c r="D400" t="inlineStr">
        <is>
          <t>7686774002525785374</t>
        </is>
      </c>
      <c r="E400"/>
      <c r="F400" t="inlineStr">
        <is>
          <t>manual_url</t>
        </is>
      </c>
      <c r="G400">
        <v>1</v>
      </c>
      <c r="H400" s="3">
        <v>46303.58797453704</v>
      </c>
      <c r="I400"/>
      <c r="J400" t="inlineStr">
        <is>
          <t>active</t>
        </is>
      </c>
      <c r="K400" t="inlineStr">
        <is>
          <t>shirley5278789</t>
        </is>
      </c>
      <c r="L400" t="inlineStr">
        <is>
          <t>她當眾嘲笑他送的「廉價」禮物，直到他揭曉那隻手錶比他們的房子還要昂貴。⌚🔥   🌟 精彩劇情繼續   👉 前往「ReelShort」觀看完整劇集   🔍 搜尋推薦碼「4694903」✨   #短劇 #隱藏富豪 #打臉逆襲 #豪門劇 #ReelShort</t>
        </is>
      </c>
      <c r="M400" t="inlineStr">
        <is>
          <t>SD-000119</t>
        </is>
      </c>
      <c r="N400" t="inlineStr">
        <is>
          <t>7686774002525785374</t>
        </is>
      </c>
      <c r="O400" t="inlineStr">
        <is>
          <t>shirley5278789</t>
        </is>
      </c>
      <c r="P400" t="inlineStr">
        <is>
          <t>https://www.tiktok.com/@shirley5278789</t>
        </is>
      </c>
      <c r="Q400" t="inlineStr">
        <is>
          <t>SD-000119</t>
        </is>
      </c>
      <c r="R400" t="inlineStr">
        <is>
          <t>你擋不住我的超級X光透視眼</t>
        </is>
      </c>
      <c r="S400" t="inlineStr">
        <is>
          <t>男性,超能力</t>
        </is>
      </c>
      <c r="T400" s="2" t="str">
        <f>=HYPERLINK("https://www.tiktok.com/@shirley5278789/video/7686774002525785374", "https://www.tiktok.com/@shirley5278789/video/7686774002525785374")</f>
        <v>https://www.tiktok.com/@shirley5278789/video/7686774002525785374</v>
      </c>
      <c r="U400" t="inlineStr">
        <is>
          <t>已回填</t>
        </is>
      </c>
      <c r="V400" t="inlineStr">
        <is>
          <t>515</t>
        </is>
      </c>
      <c r="W400" t="inlineStr">
        <is>
          <t>0</t>
        </is>
      </c>
      <c r="X400" t="inlineStr">
        <is>
          <t>0</t>
        </is>
      </c>
      <c r="Y400" t="inlineStr">
        <is>
          <t>0</t>
        </is>
      </c>
      <c r="Z400" t="inlineStr">
        <is>
          <t>0</t>
        </is>
      </c>
      <c r="AA400" t="inlineStr">
        <is>
          <t>2026-10-08</t>
        </is>
      </c>
      <c r="AB400"/>
      <c r="AC400"/>
      <c r="AD400"/>
      <c r="AE400"/>
      <c r="AF400"/>
      <c r="AG400" s="3"/>
      <c r="AH400"/>
      <c r="AI400"/>
      <c r="AJ400"/>
      <c r="AK400"/>
      <c r="AL400" s="3"/>
      <c r="AM400" t="inlineStr">
        <is>
          <t>2026-09-19 11:50</t>
        </is>
      </c>
      <c r="AN400" t="inlineStr">
        <is>
          <t>高璇</t>
        </is>
      </c>
      <c r="AO400" t="inlineStr">
        <is>
          <t>2026-09-19</t>
        </is>
      </c>
      <c r="AP400" t="inlineStr">
        <is>
          <t>2026-09-19|shirley5278789|SD-000119</t>
        </is>
      </c>
      <c r="AQ400" t="inlineStr">
        <is>
          <t>0</t>
        </is>
      </c>
      <c r="AR400" t="inlineStr">
        <is>
          <t>shirley5278789｜你擋不住我的超級X光透視眼｜6条｜已回填</t>
        </is>
      </c>
    </row>
    <row r="401" ht="25.5" customHeight="1">
      <c r="A401" t="inlineStr">
        <is>
          <t>SR-000389</t>
        </is>
      </c>
      <c r="B401" s="3">
        <v>46284</v>
      </c>
      <c r="C401"/>
      <c r="D401" t="inlineStr">
        <is>
          <t>7686774468424764702</t>
        </is>
      </c>
      <c r="E401"/>
      <c r="F401" t="inlineStr">
        <is>
          <t>manual_url</t>
        </is>
      </c>
      <c r="G401">
        <v>1</v>
      </c>
      <c r="H401" s="3">
        <v>46303.58820601852</v>
      </c>
      <c r="I401"/>
      <c r="J401" t="inlineStr">
        <is>
          <t>active</t>
        </is>
      </c>
      <c r="K401" t="inlineStr">
        <is>
          <t>shirley5278789</t>
        </is>
      </c>
      <c r="L401" t="inlineStr">
        <is>
          <t>所有人都在等待神祕的億萬富豪現身，卻沒發現真正的老闆早已站在他們面前。😳💰   🌟 精彩劇情繼續   👉 前往「ReelShort」觀看完整劇集   🔍 搜尋推薦碼「4694903」✨   #短劇 #神祕富豪 #隱藏身份 #爽劇 #ReelShort</t>
        </is>
      </c>
      <c r="M401" t="inlineStr">
        <is>
          <t>SD-000119</t>
        </is>
      </c>
      <c r="N401" t="inlineStr">
        <is>
          <t>7686774468424764702</t>
        </is>
      </c>
      <c r="O401" t="inlineStr">
        <is>
          <t>shirley5278789</t>
        </is>
      </c>
      <c r="P401" t="inlineStr">
        <is>
          <t>https://www.tiktok.com/@shirley5278789</t>
        </is>
      </c>
      <c r="Q401" t="inlineStr">
        <is>
          <t>SD-000119</t>
        </is>
      </c>
      <c r="R401" t="inlineStr">
        <is>
          <t>你擋不住我的超級X光透視眼</t>
        </is>
      </c>
      <c r="S401" t="inlineStr">
        <is>
          <t>男性,超能力</t>
        </is>
      </c>
      <c r="T401" s="2" t="str">
        <f>=HYPERLINK("https://www.tiktok.com/@shirley5278789/video/7686774468424764702", "https://www.tiktok.com/@shirley5278789/video/7686774468424764702")</f>
        <v>https://www.tiktok.com/@shirley5278789/video/7686774468424764702</v>
      </c>
      <c r="U401" t="inlineStr">
        <is>
          <t>已回填</t>
        </is>
      </c>
      <c r="V401" t="inlineStr">
        <is>
          <t>549</t>
        </is>
      </c>
      <c r="W401" t="inlineStr">
        <is>
          <t>2</t>
        </is>
      </c>
      <c r="X401" t="inlineStr">
        <is>
          <t>1</t>
        </is>
      </c>
      <c r="Y401" t="inlineStr">
        <is>
          <t>0</t>
        </is>
      </c>
      <c r="Z401" t="inlineStr">
        <is>
          <t>0</t>
        </is>
      </c>
      <c r="AA401" t="inlineStr">
        <is>
          <t>2026-10-08</t>
        </is>
      </c>
      <c r="AB401"/>
      <c r="AC401"/>
      <c r="AD401"/>
      <c r="AE401"/>
      <c r="AF401"/>
      <c r="AG401" s="3"/>
      <c r="AH401"/>
      <c r="AI401"/>
      <c r="AJ401"/>
      <c r="AK401"/>
      <c r="AL401" s="3"/>
      <c r="AM401" t="inlineStr">
        <is>
          <t>2026-09-19 13:53</t>
        </is>
      </c>
      <c r="AN401" t="inlineStr">
        <is>
          <t>高璇</t>
        </is>
      </c>
      <c r="AO401" t="inlineStr">
        <is>
          <t>2026-09-19</t>
        </is>
      </c>
      <c r="AP401" t="inlineStr">
        <is>
          <t>2026-09-19|shirley5278789|SD-000119</t>
        </is>
      </c>
      <c r="AQ401" t="inlineStr">
        <is>
          <t>0</t>
        </is>
      </c>
      <c r="AR401" t="inlineStr">
        <is>
          <t>shirley5278789｜你擋不住我的超級X光透視眼｜6条｜已回填</t>
        </is>
      </c>
    </row>
    <row r="402" ht="25.5" customHeight="1">
      <c r="A402" t="inlineStr">
        <is>
          <t>SR-000390</t>
        </is>
      </c>
      <c r="B402" s="3">
        <v>46284</v>
      </c>
      <c r="C402"/>
      <c r="D402" t="inlineStr">
        <is>
          <t>7686776055771729182</t>
        </is>
      </c>
      <c r="E402"/>
      <c r="F402" t="inlineStr">
        <is>
          <t>manual_url</t>
        </is>
      </c>
      <c r="G402">
        <v>1</v>
      </c>
      <c r="H402" s="3">
        <v>46303.58840277778</v>
      </c>
      <c r="I402"/>
      <c r="J402" t="inlineStr">
        <is>
          <t>active</t>
        </is>
      </c>
      <c r="K402" t="inlineStr">
        <is>
          <t>shirley5278789</t>
        </is>
      </c>
      <c r="L402" t="inlineStr">
        <is>
          <t>他們為了羞辱「窮學生」竟毀掉名人的名牌包，卻不知道真正的主人馬上就要出現了。😨🔥   🌟 精彩劇情繼續   👉 前往「ReelShort」觀看完整劇集   🔍 搜尋推薦碼「4694903」✨   #短劇 #當眾打臉 #復仇爽劇 #劇情反轉 #ReelShort</t>
        </is>
      </c>
      <c r="M402" t="inlineStr">
        <is>
          <t>SD-000119</t>
        </is>
      </c>
      <c r="N402" t="inlineStr">
        <is>
          <t>7686776055771729182</t>
        </is>
      </c>
      <c r="O402" t="inlineStr">
        <is>
          <t>shirley5278789</t>
        </is>
      </c>
      <c r="P402" t="inlineStr">
        <is>
          <t>https://www.tiktok.com/@shirley5278789</t>
        </is>
      </c>
      <c r="Q402" t="inlineStr">
        <is>
          <t>SD-000119</t>
        </is>
      </c>
      <c r="R402" t="inlineStr">
        <is>
          <t>你擋不住我的超級X光透視眼</t>
        </is>
      </c>
      <c r="S402" t="inlineStr">
        <is>
          <t>男性,超能力</t>
        </is>
      </c>
      <c r="T402" s="2" t="str">
        <f>=HYPERLINK("https://www.tiktok.com/@shirley5278789/video/7686776055771729182", "https://www.tiktok.com/@shirley5278789/video/7686776055771729182")</f>
        <v>https://www.tiktok.com/@shirley5278789/video/7686776055771729182</v>
      </c>
      <c r="U402" t="inlineStr">
        <is>
          <t>已回填</t>
        </is>
      </c>
      <c r="V402" t="inlineStr">
        <is>
          <t>1093</t>
        </is>
      </c>
      <c r="W402" t="inlineStr">
        <is>
          <t>1</t>
        </is>
      </c>
      <c r="X402" t="inlineStr">
        <is>
          <t>0</t>
        </is>
      </c>
      <c r="Y402" t="inlineStr">
        <is>
          <t>0</t>
        </is>
      </c>
      <c r="Z402" t="inlineStr">
        <is>
          <t>0</t>
        </is>
      </c>
      <c r="AA402" t="inlineStr">
        <is>
          <t>2026-10-08</t>
        </is>
      </c>
      <c r="AB402"/>
      <c r="AC402"/>
      <c r="AD402"/>
      <c r="AE402"/>
      <c r="AF402"/>
      <c r="AG402" s="3"/>
      <c r="AH402"/>
      <c r="AI402"/>
      <c r="AJ402"/>
      <c r="AK402"/>
      <c r="AL402" s="3"/>
      <c r="AM402" t="inlineStr">
        <is>
          <t>2026-09-19 23:02</t>
        </is>
      </c>
      <c r="AN402" t="inlineStr">
        <is>
          <t>高璇</t>
        </is>
      </c>
      <c r="AO402" t="inlineStr">
        <is>
          <t>2026-09-19</t>
        </is>
      </c>
      <c r="AP402" t="inlineStr">
        <is>
          <t>2026-09-19|shirley5278789|SD-000119</t>
        </is>
      </c>
      <c r="AQ402" t="inlineStr">
        <is>
          <t>0</t>
        </is>
      </c>
      <c r="AR402" t="inlineStr">
        <is>
          <t>shirley5278789｜你擋不住我的超級X光透視眼｜6条｜已回填</t>
        </is>
      </c>
    </row>
    <row r="403" ht="25.5" customHeight="1">
      <c r="A403" t="inlineStr">
        <is>
          <t>SR-000391</t>
        </is>
      </c>
      <c r="B403" s="3">
        <v>46284</v>
      </c>
      <c r="C403"/>
      <c r="D403" t="inlineStr">
        <is>
          <t>7686457948654030093</t>
        </is>
      </c>
      <c r="E403"/>
      <c r="F403" t="inlineStr">
        <is>
          <t>manual_url</t>
        </is>
      </c>
      <c r="G403">
        <v>1</v>
      </c>
      <c r="H403" s="3">
        <v>46288.111712962964</v>
      </c>
      <c r="I403"/>
      <c r="J403" t="inlineStr">
        <is>
          <t>active</t>
        </is>
      </c>
      <c r="K403" t="inlineStr">
        <is>
          <t>plottwistclips11</t>
        </is>
      </c>
      <c r="L403" t="inlineStr">
        <is>
          <t>His father abandons him at a church for coming out—and tells him he can only return home if they “cure” him. 💔⛪ 🌟 Continue the story here 👉 Find the full series on “ReelShort” 🔍 Look up “4676159” ✨ #ShortDrama #BLDrama #ComingOutStory #ForbiddenLove #ReelShort</t>
        </is>
      </c>
      <c r="M403" t="inlineStr">
        <is>
          <t>SD-000128</t>
        </is>
      </c>
      <c r="N403" t="inlineStr">
        <is>
          <t>7686457948654030093</t>
        </is>
      </c>
      <c r="O403" t="inlineStr">
        <is>
          <t>plottwistclips11</t>
        </is>
      </c>
      <c r="P403" t="inlineStr">
        <is>
          <t>https://www.tiktok.com/@plottwistclips11</t>
        </is>
      </c>
      <c r="Q403" t="inlineStr">
        <is>
          <t>SD-000128</t>
        </is>
      </c>
      <c r="R403" t="inlineStr">
        <is>
          <t>Altarboy</t>
        </is>
      </c>
      <c r="S403" t="inlineStr">
        <is>
          <t>lgbtq,禁忌</t>
        </is>
      </c>
      <c r="T403" s="2" t="str">
        <f>=HYPERLINK("https://www.tiktok.com/@shirley5276973/video/7686457948654030093", "https://www.tiktok.com/@shirley5276973/video/7686457948654030093")</f>
        <v>https://www.tiktok.com/@shirley5276973/video/7686457948654030093</v>
      </c>
      <c r="U403" t="inlineStr">
        <is>
          <t>已回填</t>
        </is>
      </c>
      <c r="V403" t="inlineStr">
        <is>
          <t>116</t>
        </is>
      </c>
      <c r="W403" t="inlineStr">
        <is>
          <t>2</t>
        </is>
      </c>
      <c r="X403" t="inlineStr">
        <is>
          <t>0</t>
        </is>
      </c>
      <c r="Y403" t="inlineStr">
        <is>
          <t>0</t>
        </is>
      </c>
      <c r="Z403" t="inlineStr">
        <is>
          <t>0</t>
        </is>
      </c>
      <c r="AA403" t="inlineStr">
        <is>
          <t>2026-09-23</t>
        </is>
      </c>
      <c r="AB403"/>
      <c r="AC403"/>
      <c r="AD403"/>
      <c r="AE403"/>
      <c r="AF403"/>
      <c r="AG403" s="3"/>
      <c r="AH403"/>
      <c r="AI403"/>
      <c r="AJ403"/>
      <c r="AK403"/>
      <c r="AL403" s="3"/>
      <c r="AM403" t="inlineStr">
        <is>
          <t>2026-09-19 23:29</t>
        </is>
      </c>
      <c r="AN403" t="inlineStr">
        <is>
          <t>高璇</t>
        </is>
      </c>
      <c r="AO403" t="inlineStr">
        <is>
          <t>2026-09-19</t>
        </is>
      </c>
      <c r="AP403" t="inlineStr">
        <is>
          <t>2026-09-19|plottwistclips11|SD-000128</t>
        </is>
      </c>
      <c r="AQ403" t="inlineStr">
        <is>
          <t>1</t>
        </is>
      </c>
      <c r="AR403" t="inlineStr">
        <is>
          <t>plottwistclips11｜Altarboy｜3条｜已回填</t>
        </is>
      </c>
    </row>
    <row r="404" ht="25.5" customHeight="1">
      <c r="A404" t="inlineStr">
        <is>
          <t>SR-000392</t>
        </is>
      </c>
      <c r="B404" s="3">
        <v>46284</v>
      </c>
      <c r="C404"/>
      <c r="D404" t="inlineStr">
        <is>
          <t>7686458239633968397</t>
        </is>
      </c>
      <c r="E404"/>
      <c r="F404" t="inlineStr">
        <is>
          <t>manual_url</t>
        </is>
      </c>
      <c r="G404">
        <v>1</v>
      </c>
      <c r="H404" s="3">
        <v>46288.111875</v>
      </c>
      <c r="I404"/>
      <c r="J404" t="inlineStr">
        <is>
          <t>active</t>
        </is>
      </c>
      <c r="K404" t="inlineStr">
        <is>
          <t>plottwistclips11</t>
        </is>
      </c>
      <c r="L404" t="inlineStr">
        <is>
          <t>A young priest saves him from an attack—but their first meeting ignites an attraction neither expected. 😳🔥 🌟 Continue the story here 👉 Find the full series on “ReelShort” 🔍 Look up “4676159” ✨ #ShortDrama #BoysLove #PriestRomance #ForbiddenRomance #ReelShort</t>
        </is>
      </c>
      <c r="M404" t="inlineStr">
        <is>
          <t>SD-000128</t>
        </is>
      </c>
      <c r="N404" t="inlineStr">
        <is>
          <t>7686458239633968397</t>
        </is>
      </c>
      <c r="O404" t="inlineStr">
        <is>
          <t>plottwistclips11</t>
        </is>
      </c>
      <c r="P404" t="inlineStr">
        <is>
          <t>https://www.tiktok.com/@plottwistclips11</t>
        </is>
      </c>
      <c r="Q404" t="inlineStr">
        <is>
          <t>SD-000128</t>
        </is>
      </c>
      <c r="R404" t="inlineStr">
        <is>
          <t>Altarboy</t>
        </is>
      </c>
      <c r="S404" t="inlineStr">
        <is>
          <t>lgbtq,禁忌</t>
        </is>
      </c>
      <c r="T404" s="2" t="str">
        <f>=HYPERLINK("https://www.tiktok.com/@shirley5276973/video/7686458239633968397", "https://www.tiktok.com/@shirley5276973/video/7686458239633968397")</f>
        <v>https://www.tiktok.com/@shirley5276973/video/7686458239633968397</v>
      </c>
      <c r="U404" t="inlineStr">
        <is>
          <t>已回填</t>
        </is>
      </c>
      <c r="V404" t="inlineStr">
        <is>
          <t>204</t>
        </is>
      </c>
      <c r="W404" t="inlineStr">
        <is>
          <t>15</t>
        </is>
      </c>
      <c r="X404" t="inlineStr">
        <is>
          <t>3</t>
        </is>
      </c>
      <c r="Y404" t="inlineStr">
        <is>
          <t>0</t>
        </is>
      </c>
      <c r="Z404" t="inlineStr">
        <is>
          <t>0</t>
        </is>
      </c>
      <c r="AA404" t="inlineStr">
        <is>
          <t>2026-09-23</t>
        </is>
      </c>
      <c r="AB404"/>
      <c r="AC404"/>
      <c r="AD404"/>
      <c r="AE404"/>
      <c r="AF404"/>
      <c r="AG404" s="3"/>
      <c r="AH404"/>
      <c r="AI404"/>
      <c r="AJ404"/>
      <c r="AK404"/>
      <c r="AL404" s="3"/>
      <c r="AM404" t="inlineStr">
        <is>
          <t>2026-09-20 02:34</t>
        </is>
      </c>
      <c r="AN404" t="inlineStr">
        <is>
          <t>高璇</t>
        </is>
      </c>
      <c r="AO404" t="inlineStr">
        <is>
          <t>2026-09-20</t>
        </is>
      </c>
      <c r="AP404" t="inlineStr">
        <is>
          <t>2026-09-19|plottwistclips11|SD-000128</t>
        </is>
      </c>
      <c r="AQ404" t="inlineStr">
        <is>
          <t>0</t>
        </is>
      </c>
      <c r="AR404" t="inlineStr">
        <is>
          <t>plottwistclips11｜Altarboy｜3条｜已回填</t>
        </is>
      </c>
    </row>
    <row r="405" ht="25.5" customHeight="1">
      <c r="A405" t="inlineStr">
        <is>
          <t>SR-000393</t>
        </is>
      </c>
      <c r="B405" s="3">
        <v>46284</v>
      </c>
      <c r="C405"/>
      <c r="D405" t="inlineStr">
        <is>
          <t>7686458745857068301</t>
        </is>
      </c>
      <c r="E405"/>
      <c r="F405" t="inlineStr">
        <is>
          <t>manual_url</t>
        </is>
      </c>
      <c r="G405">
        <v>1</v>
      </c>
      <c r="H405" s="3">
        <v>46288.11199074074</v>
      </c>
      <c r="I405"/>
      <c r="J405" t="inlineStr">
        <is>
          <t>active</t>
        </is>
      </c>
      <c r="K405" t="inlineStr">
        <is>
          <t>plottwistclips11</t>
        </is>
      </c>
      <c r="L405" t="inlineStr">
        <is>
          <t>He refuses to be changed by the church. Then the priest names him his personal altar boy. 👀⛪ 🌟 Continue the story here 👉 Find the full series on “ReelShort” 🔍 Look up “4676159” ✨ #ShortDrama #BLSeries #EnemiesToLovers #DramaSeries #ReelShort</t>
        </is>
      </c>
      <c r="M405" t="inlineStr">
        <is>
          <t>SD-000128</t>
        </is>
      </c>
      <c r="N405" t="inlineStr">
        <is>
          <t>7686458745857068301</t>
        </is>
      </c>
      <c r="O405" t="inlineStr">
        <is>
          <t>plottwistclips11</t>
        </is>
      </c>
      <c r="P405" t="inlineStr">
        <is>
          <t>https://www.tiktok.com/@plottwistclips11</t>
        </is>
      </c>
      <c r="Q405" t="inlineStr">
        <is>
          <t>SD-000128</t>
        </is>
      </c>
      <c r="R405" t="inlineStr">
        <is>
          <t>Altarboy</t>
        </is>
      </c>
      <c r="S405" t="inlineStr">
        <is>
          <t>lgbtq,禁忌</t>
        </is>
      </c>
      <c r="T405" s="2" t="str">
        <f>=HYPERLINK("https://www.tiktok.com/@shirley5276973/video/7686458745857068301", "https://www.tiktok.com/@shirley5276973/video/7686458745857068301")</f>
        <v>https://www.tiktok.com/@shirley5276973/video/7686458745857068301</v>
      </c>
      <c r="U405" t="inlineStr">
        <is>
          <t>已回填</t>
        </is>
      </c>
      <c r="V405" t="inlineStr">
        <is>
          <t>58</t>
        </is>
      </c>
      <c r="W405" t="inlineStr">
        <is>
          <t>1</t>
        </is>
      </c>
      <c r="X405" t="inlineStr">
        <is>
          <t>0</t>
        </is>
      </c>
      <c r="Y405" t="inlineStr">
        <is>
          <t>2</t>
        </is>
      </c>
      <c r="Z405" t="inlineStr">
        <is>
          <t>0</t>
        </is>
      </c>
      <c r="AA405" t="inlineStr">
        <is>
          <t>2026-09-23</t>
        </is>
      </c>
      <c r="AB405"/>
      <c r="AC405"/>
      <c r="AD405"/>
      <c r="AE405"/>
      <c r="AF405"/>
      <c r="AG405" s="3"/>
      <c r="AH405"/>
      <c r="AI405"/>
      <c r="AJ405"/>
      <c r="AK405"/>
      <c r="AL405" s="3"/>
      <c r="AM405" t="inlineStr">
        <is>
          <t>2026-09-20 09:42</t>
        </is>
      </c>
      <c r="AN405" t="inlineStr">
        <is>
          <t>高璇</t>
        </is>
      </c>
      <c r="AO405" t="inlineStr">
        <is>
          <t>2026-09-20</t>
        </is>
      </c>
      <c r="AP405" t="inlineStr">
        <is>
          <t>2026-09-19|plottwistclips11|SD-000128</t>
        </is>
      </c>
      <c r="AQ405" t="inlineStr">
        <is>
          <t>0</t>
        </is>
      </c>
      <c r="AR405" t="inlineStr">
        <is>
          <t>plottwistclips11｜Altarboy｜3条｜已回填</t>
        </is>
      </c>
    </row>
    <row r="406" ht="25.5" customHeight="1">
      <c r="A406" t="inlineStr">
        <is>
          <t>SR-000394</t>
        </is>
      </c>
      <c r="B406" s="3">
        <v>46284</v>
      </c>
      <c r="C406"/>
      <c r="D406" t="inlineStr">
        <is>
          <t>7686706021720476959</t>
        </is>
      </c>
      <c r="E406"/>
      <c r="F406" t="inlineStr">
        <is>
          <t>manual_url</t>
        </is>
      </c>
      <c r="G406">
        <v>1</v>
      </c>
      <c r="H406" s="3">
        <v>46303.58862268519</v>
      </c>
      <c r="I406"/>
      <c r="J406" t="inlineStr">
        <is>
          <t>active</t>
        </is>
      </c>
      <c r="K406" t="inlineStr">
        <is>
          <t>hnlinhthng9678</t>
        </is>
      </c>
      <c r="L406" t="inlineStr">
        <is>
          <t>Her feared billionaire fiancé already knows her favorite flowers—and exactly what he expects from his bride. 👀🌹 🌟 Continue the story here 👉 Find the full series on “ReelShort” 🔍 Look up “4676452” ✨ #ShortDrama #BillionaireDrama #ForcedMarriage #RomanceSeries #ReelShort</t>
        </is>
      </c>
      <c r="M406" t="inlineStr">
        <is>
          <t>SD-000094</t>
        </is>
      </c>
      <c r="N406" t="inlineStr">
        <is>
          <t>7686706021720476959</t>
        </is>
      </c>
      <c r="O406" t="inlineStr">
        <is>
          <t>NeonHlin</t>
        </is>
      </c>
      <c r="P406" t="inlineStr">
        <is>
          <t>https://www.tiktok.com/@hnlinhthng9678</t>
        </is>
      </c>
      <c r="Q406" t="inlineStr">
        <is>
          <t>SD-000094</t>
        </is>
      </c>
      <c r="R406" t="inlineStr">
        <is>
          <t>Honey Cut</t>
        </is>
      </c>
      <c r="S406" t="inlineStr">
        <is>
          <t>禁忌</t>
        </is>
      </c>
      <c r="T406" s="2" t="str">
        <f>=HYPERLINK("https://www.tiktok.com/@hnlinhthng9678/video/7686706021720476959", "https://www.tiktok.com/@hnlinhthng9678/video/7686706021720476959")</f>
        <v>https://www.tiktok.com/@hnlinhthng9678/video/7686706021720476959</v>
      </c>
      <c r="U406" t="inlineStr">
        <is>
          <t>已回填</t>
        </is>
      </c>
      <c r="V406" t="inlineStr">
        <is>
          <t>163</t>
        </is>
      </c>
      <c r="W406" t="inlineStr">
        <is>
          <t>8</t>
        </is>
      </c>
      <c r="X406" t="inlineStr">
        <is>
          <t>0</t>
        </is>
      </c>
      <c r="Y406" t="inlineStr">
        <is>
          <t>0</t>
        </is>
      </c>
      <c r="Z406" t="inlineStr">
        <is>
          <t>0</t>
        </is>
      </c>
      <c r="AA406" t="inlineStr">
        <is>
          <t>2026-10-08</t>
        </is>
      </c>
      <c r="AB406"/>
      <c r="AC406"/>
      <c r="AD406"/>
      <c r="AE406"/>
      <c r="AF406"/>
      <c r="AG406" s="3"/>
      <c r="AH406"/>
      <c r="AI406"/>
      <c r="AJ406"/>
      <c r="AK406"/>
      <c r="AL406" s="3"/>
      <c r="AM406" t="inlineStr">
        <is>
          <t>2026-09-19 23:32</t>
        </is>
      </c>
      <c r="AN406" t="inlineStr">
        <is>
          <t>高璇</t>
        </is>
      </c>
      <c r="AO406" t="inlineStr">
        <is>
          <t>2026-09-19</t>
        </is>
      </c>
      <c r="AP406" t="inlineStr">
        <is>
          <t>2026-09-19|hnlinhthng9678|SD-000094</t>
        </is>
      </c>
      <c r="AQ406" t="inlineStr">
        <is>
          <t>1</t>
        </is>
      </c>
      <c r="AR406" t="inlineStr">
        <is>
          <t>hnlinhthng9678｜Honey Cut｜3条｜已回填</t>
        </is>
      </c>
    </row>
    <row r="407" ht="25.5" customHeight="1">
      <c r="A407" t="inlineStr">
        <is>
          <t>SR-000395</t>
        </is>
      </c>
      <c r="B407" s="3">
        <v>46284</v>
      </c>
      <c r="C407"/>
      <c r="D407" t="inlineStr">
        <is>
          <t>7686706565398744351</t>
        </is>
      </c>
      <c r="E407"/>
      <c r="F407" t="inlineStr">
        <is>
          <t>manual_url</t>
        </is>
      </c>
      <c r="G407">
        <v>1</v>
      </c>
      <c r="H407" s="3">
        <v>46303.588854166665</v>
      </c>
      <c r="I407"/>
      <c r="J407" t="inlineStr">
        <is>
          <t>active</t>
        </is>
      </c>
      <c r="K407" t="inlineStr">
        <is>
          <t>hnlinhthng9678</t>
        </is>
      </c>
      <c r="L407" t="inlineStr">
        <is>
          <t>The billionaire catches his bodyguard looking at his future wife—and demands the truth before the wedding. 🔥😳 🌟 Continue the story here 👉 Find the full series on “ReelShort” 🔍 Look up “4676452” ✨ #ShortDrama #LoveTriangle #JealousyDrama #ForbiddenLove #ReelShort</t>
        </is>
      </c>
      <c r="M407" t="inlineStr">
        <is>
          <t>SD-000094</t>
        </is>
      </c>
      <c r="N407" t="inlineStr">
        <is>
          <t>7686706565398744351</t>
        </is>
      </c>
      <c r="O407" t="inlineStr">
        <is>
          <t>NeonHlin</t>
        </is>
      </c>
      <c r="P407" t="inlineStr">
        <is>
          <t>https://www.tiktok.com/@hnlinhthng9678</t>
        </is>
      </c>
      <c r="Q407" t="inlineStr">
        <is>
          <t>SD-000094</t>
        </is>
      </c>
      <c r="R407" t="inlineStr">
        <is>
          <t>Honey Cut</t>
        </is>
      </c>
      <c r="S407" t="inlineStr">
        <is>
          <t>禁忌</t>
        </is>
      </c>
      <c r="T407" s="2" t="str">
        <f>=HYPERLINK("https://www.tiktok.com/@hnlinhthng9678/video/7686706565398744351", "https://www.tiktok.com/@hnlinhthng9678/video/7686706565398744351")</f>
        <v>https://www.tiktok.com/@hnlinhthng9678/video/7686706565398744351</v>
      </c>
      <c r="U407" t="inlineStr">
        <is>
          <t>已回填</t>
        </is>
      </c>
      <c r="V407" t="inlineStr">
        <is>
          <t>185</t>
        </is>
      </c>
      <c r="W407" t="inlineStr">
        <is>
          <t>10</t>
        </is>
      </c>
      <c r="X407" t="inlineStr">
        <is>
          <t>1</t>
        </is>
      </c>
      <c r="Y407" t="inlineStr">
        <is>
          <t>0</t>
        </is>
      </c>
      <c r="Z407" t="inlineStr">
        <is>
          <t>0</t>
        </is>
      </c>
      <c r="AA407" t="inlineStr">
        <is>
          <t>2026-10-08</t>
        </is>
      </c>
      <c r="AB407"/>
      <c r="AC407"/>
      <c r="AD407"/>
      <c r="AE407"/>
      <c r="AF407"/>
      <c r="AG407" s="3"/>
      <c r="AH407"/>
      <c r="AI407"/>
      <c r="AJ407"/>
      <c r="AK407"/>
      <c r="AL407" s="3"/>
      <c r="AM407" t="inlineStr">
        <is>
          <t>2026-09-20 03:02</t>
        </is>
      </c>
      <c r="AN407" t="inlineStr">
        <is>
          <t>高璇</t>
        </is>
      </c>
      <c r="AO407" t="inlineStr">
        <is>
          <t>2026-09-20</t>
        </is>
      </c>
      <c r="AP407" t="inlineStr">
        <is>
          <t>2026-09-19|hnlinhthng9678|SD-000094</t>
        </is>
      </c>
      <c r="AQ407" t="inlineStr">
        <is>
          <t>0</t>
        </is>
      </c>
      <c r="AR407" t="inlineStr">
        <is>
          <t>hnlinhthng9678｜Honey Cut｜3条｜已回填</t>
        </is>
      </c>
    </row>
    <row r="408" ht="25.5" customHeight="1">
      <c r="A408" t="inlineStr">
        <is>
          <t>SR-000396</t>
        </is>
      </c>
      <c r="B408" s="3">
        <v>46284</v>
      </c>
      <c r="C408"/>
      <c r="D408" t="inlineStr">
        <is>
          <t>7686706459400359199</t>
        </is>
      </c>
      <c r="E408"/>
      <c r="F408" t="inlineStr">
        <is>
          <t>manual_url</t>
        </is>
      </c>
      <c r="G408">
        <v>1</v>
      </c>
      <c r="H408" s="3">
        <v>46303.5890625</v>
      </c>
      <c r="I408"/>
      <c r="J408" t="inlineStr">
        <is>
          <t>active</t>
        </is>
      </c>
      <c r="K408" t="inlineStr">
        <is>
          <t>hnlinhthng9678</t>
        </is>
      </c>
      <c r="L408" t="inlineStr">
        <is>
          <t>She refuses to marry a man who will not respect her—and the possessive billionaire finally meets his match. 🖤✨ 🌟 Continue the story here 👉 Find the full series on “ReelShort” 🔍 Look up “4676452” ✨ #ShortDrama #StrongFemaleLead #BillionaireRomance #MarriageDrama #ReelShort</t>
        </is>
      </c>
      <c r="M408" t="inlineStr">
        <is>
          <t>SD-000094</t>
        </is>
      </c>
      <c r="N408" t="inlineStr">
        <is>
          <t>7686706459400359199</t>
        </is>
      </c>
      <c r="O408" t="inlineStr">
        <is>
          <t>NeonHlin</t>
        </is>
      </c>
      <c r="P408" t="inlineStr">
        <is>
          <t>https://www.tiktok.com/@hnlinhthng9678</t>
        </is>
      </c>
      <c r="Q408" t="inlineStr">
        <is>
          <t>SD-000094</t>
        </is>
      </c>
      <c r="R408" t="inlineStr">
        <is>
          <t>Honey Cut</t>
        </is>
      </c>
      <c r="S408" t="inlineStr">
        <is>
          <t>禁忌</t>
        </is>
      </c>
      <c r="T408" s="2" t="str">
        <f>=HYPERLINK("https://www.tiktok.com/@hnlinhthng9678/video/7686706459400359199", "https://www.tiktok.com/@hnlinhthng9678/video/7686706459400359199")</f>
        <v>https://www.tiktok.com/@hnlinhthng9678/video/7686706459400359199</v>
      </c>
      <c r="U408" t="inlineStr">
        <is>
          <t>已回填</t>
        </is>
      </c>
      <c r="V408" t="inlineStr">
        <is>
          <t>115</t>
        </is>
      </c>
      <c r="W408" t="inlineStr">
        <is>
          <t>6</t>
        </is>
      </c>
      <c r="X408" t="inlineStr">
        <is>
          <t>0</t>
        </is>
      </c>
      <c r="Y408" t="inlineStr">
        <is>
          <t>0</t>
        </is>
      </c>
      <c r="Z408" t="inlineStr">
        <is>
          <t>0</t>
        </is>
      </c>
      <c r="AA408" t="inlineStr">
        <is>
          <t>2026-10-08</t>
        </is>
      </c>
      <c r="AB408"/>
      <c r="AC408"/>
      <c r="AD408"/>
      <c r="AE408"/>
      <c r="AF408"/>
      <c r="AG408" s="3"/>
      <c r="AH408"/>
      <c r="AI408"/>
      <c r="AJ408"/>
      <c r="AK408"/>
      <c r="AL408" s="3"/>
      <c r="AM408" t="inlineStr">
        <is>
          <t>2026-09-20 10:28</t>
        </is>
      </c>
      <c r="AN408" t="inlineStr">
        <is>
          <t>高璇</t>
        </is>
      </c>
      <c r="AO408" t="inlineStr">
        <is>
          <t>2026-09-20</t>
        </is>
      </c>
      <c r="AP408" t="inlineStr">
        <is>
          <t>2026-09-19|hnlinhthng9678|SD-000094</t>
        </is>
      </c>
      <c r="AQ408" t="inlineStr">
        <is>
          <t>0</t>
        </is>
      </c>
      <c r="AR408" t="inlineStr">
        <is>
          <t>hnlinhthng9678｜Honey Cut｜3条｜已回填</t>
        </is>
      </c>
    </row>
    <row r="409" ht="25.5" customHeight="1">
      <c r="A409" t="inlineStr">
        <is>
          <t>SR-000540</t>
        </is>
      </c>
      <c r="B409" s="3">
        <v>46284</v>
      </c>
      <c r="C409"/>
      <c r="D409" t="inlineStr">
        <is>
          <t>7686783578457279758</t>
        </is>
      </c>
      <c r="E409"/>
      <c r="F409"/>
      <c r="G409"/>
      <c r="H409" s="3"/>
      <c r="I409"/>
      <c r="J409"/>
      <c r="K409" t="inlineStr">
        <is>
          <t>dramadetour0</t>
        </is>
      </c>
      <c r="L409" t="inlineStr">
        <is>
          <t xml:space="preserve">They bragged about the CEO in front of his real daughter. 🌟 Continue the story here 👉🏻 📲 Find the full series on the "dramabox" app 🔍 Look up "vfb65", to enjoy every episode✨! #Dramabox #ShortDrama #SecretHeiress #aidrama #dramaseries </t>
        </is>
      </c>
      <c r="M409" t="inlineStr">
        <is>
          <t>SD-000105</t>
        </is>
      </c>
      <c r="N409" t="inlineStr">
        <is>
          <t>7686783578457279758</t>
        </is>
      </c>
      <c r="O409" t="inlineStr">
        <is>
          <t>dramadetour0</t>
        </is>
      </c>
      <c r="P409" t="inlineStr">
        <is>
          <t>https://www.tiktok.com/@dramadetour0</t>
        </is>
      </c>
      <c r="Q409" t="inlineStr">
        <is>
          <t>SD-000105</t>
        </is>
      </c>
      <c r="R409" t="inlineStr">
        <is>
          <t>They Messed With the Wrong Heiress</t>
        </is>
      </c>
      <c r="S409" t="inlineStr">
        <is>
          <t>复仇,扮猪吃虎,爱情,霸总</t>
        </is>
      </c>
      <c r="T409" s="2" t="str">
        <f>=HYPERLINK("https://www.tiktok.com/@dramadetour0/video/7686783578457279758", "https://www.tiktok.com/@dramadetour0/video/7686783578457279758")</f>
        <v>https://www.tiktok.com/@dramadetour0/video/7686783578457279758</v>
      </c>
      <c r="U409" t="inlineStr">
        <is>
          <t>已回填</t>
        </is>
      </c>
      <c r="V409" t="inlineStr">
        <is>
          <t>5139</t>
        </is>
      </c>
      <c r="W409" t="inlineStr">
        <is>
          <t>17</t>
        </is>
      </c>
      <c r="X409" t="inlineStr">
        <is>
          <t>6</t>
        </is>
      </c>
      <c r="Y409" t="inlineStr">
        <is>
          <t>3</t>
        </is>
      </c>
      <c r="Z409" t="inlineStr">
        <is>
          <t>1</t>
        </is>
      </c>
      <c r="AA409" t="inlineStr">
        <is>
          <t>2026-10-08</t>
        </is>
      </c>
      <c r="AB409"/>
      <c r="AC409"/>
      <c r="AD409"/>
      <c r="AE409"/>
      <c r="AF409"/>
      <c r="AG409" s="3"/>
      <c r="AH409"/>
      <c r="AI409"/>
      <c r="AJ409"/>
      <c r="AK409"/>
      <c r="AL409" s="3"/>
      <c r="AM409" t="inlineStr">
        <is>
          <t>2026-09-19 00:00</t>
        </is>
      </c>
      <c r="AN409" t="inlineStr">
        <is>
          <t>彭满</t>
        </is>
      </c>
      <c r="AO409" t="inlineStr">
        <is>
          <t>2026-09-19</t>
        </is>
      </c>
      <c r="AP409" t="inlineStr">
        <is>
          <t>2026-09-19|dramadetour0|SD-000105</t>
        </is>
      </c>
      <c r="AQ409" t="inlineStr">
        <is>
          <t>1</t>
        </is>
      </c>
      <c r="AR409" t="inlineStr">
        <is>
          <t>dramadetour0｜They Messed With the Wrong Heiress｜3条｜已回填</t>
        </is>
      </c>
    </row>
    <row r="410" ht="25.5" customHeight="1">
      <c r="A410" t="inlineStr">
        <is>
          <t>SR-000505</t>
        </is>
      </c>
      <c r="B410" s="3">
        <v>46284.001388888886</v>
      </c>
      <c r="C410"/>
      <c r="D410" t="inlineStr">
        <is>
          <t>7686778374777326862</t>
        </is>
      </c>
      <c r="E410"/>
      <c r="F410"/>
      <c r="G410"/>
      <c r="H410" s="3"/>
      <c r="I410"/>
      <c r="J410"/>
      <c r="K410" t="inlineStr">
        <is>
          <t>lthung263</t>
        </is>
      </c>
      <c r="L410" t="inlineStr">
        <is>
          <t>Part 3 | I Crashed His Wedding With My Sister's Coffin He spent three years with his wife, yet he cannot even recognize the twin sister standing before him—until she unleashes her power to avenge the dead. ✨ Download the DramaBox app. 👉 Copy the code [vfb34] and search it. #Drama #ShortDrama #IdentityReveal #TwinSisters #FantasyRevenge</t>
        </is>
      </c>
      <c r="M410" t="inlineStr">
        <is>
          <t>SD-000144</t>
        </is>
      </c>
      <c r="N410" t="inlineStr">
        <is>
          <t>7686778374777326862</t>
        </is>
      </c>
      <c r="O410" t="inlineStr">
        <is>
          <t>Flexlthung</t>
        </is>
      </c>
      <c r="P410" t="inlineStr">
        <is>
          <t>https://www.tiktok.com/@lthung263</t>
        </is>
      </c>
      <c r="Q410" t="inlineStr">
        <is>
          <t>SD-000144</t>
        </is>
      </c>
      <c r="R410" t="inlineStr">
        <is>
          <t>I Crashed His Wedding With My Sister's Coffin</t>
        </is>
      </c>
      <c r="S410" t="inlineStr">
        <is>
          <t>复仇,奇幻,超能力,女王</t>
        </is>
      </c>
      <c r="T410" s="2" t="str">
        <f>=HYPERLINK("https://www.tiktok.com/@lthung263/video/7686778374777326862", "https://www.tiktok.com/@lthung263/video/7686778374777326862")</f>
        <v>https://www.tiktok.com/@lthung263/video/7686778374777326862</v>
      </c>
      <c r="U410" t="inlineStr">
        <is>
          <t>已回填</t>
        </is>
      </c>
      <c r="V410" t="inlineStr">
        <is>
          <t>526</t>
        </is>
      </c>
      <c r="W410" t="inlineStr">
        <is>
          <t>19</t>
        </is>
      </c>
      <c r="X410" t="inlineStr">
        <is>
          <t>8</t>
        </is>
      </c>
      <c r="Y410" t="inlineStr">
        <is>
          <t>0</t>
        </is>
      </c>
      <c r="Z410" t="inlineStr">
        <is>
          <t>0</t>
        </is>
      </c>
      <c r="AA410" t="inlineStr">
        <is>
          <t>2026-10-08</t>
        </is>
      </c>
      <c r="AB410"/>
      <c r="AC410"/>
      <c r="AD410"/>
      <c r="AE410"/>
      <c r="AF410"/>
      <c r="AG410" s="3"/>
      <c r="AH410"/>
      <c r="AI410"/>
      <c r="AJ410"/>
      <c r="AK410"/>
      <c r="AL410" s="3"/>
      <c r="AM410" t="inlineStr">
        <is>
          <t>2026-09-19 00:02</t>
        </is>
      </c>
      <c r="AN410" t="inlineStr">
        <is>
          <t>张凯风</t>
        </is>
      </c>
      <c r="AO410" t="inlineStr">
        <is>
          <t>2026-09-19</t>
        </is>
      </c>
      <c r="AP410" t="inlineStr">
        <is>
          <t>2026-09-19|lthung263|SD-000144</t>
        </is>
      </c>
      <c r="AQ410" t="inlineStr">
        <is>
          <t>1</t>
        </is>
      </c>
      <c r="AR410" t="inlineStr">
        <is>
          <t>lthung263｜I Crashed His Wedding With My Sister's Coffin｜1条｜已回填</t>
        </is>
      </c>
    </row>
    <row r="411" ht="25.5" customHeight="1">
      <c r="A411" t="inlineStr">
        <is>
          <t>SR-000534</t>
        </is>
      </c>
      <c r="B411" s="3">
        <v>46284.0125</v>
      </c>
      <c r="C411"/>
      <c r="D411" t="inlineStr">
        <is>
          <t>7686707262899113230</t>
        </is>
      </c>
      <c r="E411"/>
      <c r="F411"/>
      <c r="G411"/>
      <c r="H411" s="3"/>
      <c r="I411"/>
      <c r="J411"/>
      <c r="K411" t="inlineStr">
        <is>
          <t>ngphnggiang40</t>
        </is>
      </c>
      <c r="L411" t="inlineStr">
        <is>
          <t>Part 2 | The Mother Forced to Hide Her Son (Dragonblood Alpha) To keep her spiritless child alive, she buried the truth—never knowing he would return years later searching for his parents. ✨ Download the ReelShort app. 👉 Copy the code [4693919] and search it. #DragonbloodAlpha #ShortDrama #SecretChild #FamilyDrama #WerewolfDrama</t>
        </is>
      </c>
      <c r="M411" t="inlineStr">
        <is>
          <t>SD-000221</t>
        </is>
      </c>
      <c r="N411" t="inlineStr">
        <is>
          <t>7686707262899113230</t>
        </is>
      </c>
      <c r="O411" t="inlineStr">
        <is>
          <t>VoidFaic</t>
        </is>
      </c>
      <c r="P411" t="inlineStr">
        <is>
          <t>https://www.tiktok.com/@ngphnggiang40</t>
        </is>
      </c>
      <c r="Q411" t="inlineStr">
        <is>
          <t>SD-000221</t>
        </is>
      </c>
      <c r="R411" t="inlineStr">
        <is>
          <t>Dragonblood Alpha</t>
        </is>
      </c>
      <c r="S411" t="inlineStr">
        <is>
          <t>狼人,身份揭露,奇幻,男性</t>
        </is>
      </c>
      <c r="T411" s="2" t="str">
        <f>=HYPERLINK("https://www.tiktok.com/@ngphnggiang40/video/7686707262899113230", "https://www.tiktok.com/@ngphnggiang40/video/7686707262899113230")</f>
        <v>https://www.tiktok.com/@ngphnggiang40/video/7686707262899113230</v>
      </c>
      <c r="U411" t="inlineStr">
        <is>
          <t>已回填</t>
        </is>
      </c>
      <c r="V411" t="inlineStr">
        <is>
          <t>7689</t>
        </is>
      </c>
      <c r="W411" t="inlineStr">
        <is>
          <t>21</t>
        </is>
      </c>
      <c r="X411" t="inlineStr">
        <is>
          <t>5</t>
        </is>
      </c>
      <c r="Y411" t="inlineStr">
        <is>
          <t>0</t>
        </is>
      </c>
      <c r="Z411" t="inlineStr">
        <is>
          <t>0</t>
        </is>
      </c>
      <c r="AA411" t="inlineStr">
        <is>
          <t>2026-10-08</t>
        </is>
      </c>
      <c r="AB411"/>
      <c r="AC411"/>
      <c r="AD411"/>
      <c r="AE411"/>
      <c r="AF411"/>
      <c r="AG411" s="3"/>
      <c r="AH411"/>
      <c r="AI411"/>
      <c r="AJ411"/>
      <c r="AK411"/>
      <c r="AL411" s="3"/>
      <c r="AM411" t="inlineStr">
        <is>
          <t>2026-09-19 00:18</t>
        </is>
      </c>
      <c r="AN411" t="inlineStr">
        <is>
          <t>张凯风</t>
        </is>
      </c>
      <c r="AO411" t="inlineStr">
        <is>
          <t>2026-09-19</t>
        </is>
      </c>
      <c r="AP411" t="inlineStr">
        <is>
          <t>2026-09-19|ngphnggiang40|SD-000221</t>
        </is>
      </c>
      <c r="AQ411" t="inlineStr">
        <is>
          <t>1</t>
        </is>
      </c>
      <c r="AR411" t="inlineStr">
        <is>
          <t>ngphnggiang40｜Dragonblood Alpha｜2条｜已回填</t>
        </is>
      </c>
    </row>
    <row r="412" ht="25.5" customHeight="1">
      <c r="A412" t="inlineStr">
        <is>
          <t>SR-000535</t>
        </is>
      </c>
      <c r="B412" s="3">
        <v>46284.0375</v>
      </c>
      <c r="C412"/>
      <c r="D412" t="inlineStr">
        <is>
          <t>7686758875575471374</t>
        </is>
      </c>
      <c r="E412"/>
      <c r="F412"/>
      <c r="G412"/>
      <c r="H412" s="3"/>
      <c r="I412"/>
      <c r="J412"/>
      <c r="K412" t="inlineStr">
        <is>
          <t>ngphnggiang40</t>
        </is>
      </c>
      <c r="L412" t="inlineStr">
        <is>
          <t>Part 2 | The Frame-Up | A Promise to My Fallen Brother Just as he begins uncovering the truth, a ruthless setup turns him into the prime suspect—and puts everyone he swore to protect in danger. ✨ Download the ReelShort app. 👉 Copy the code [4694912] and search it. #Drama #AIDrama #ShortDrama #Betrayal #SuspenseDrama</t>
        </is>
      </c>
      <c r="M412" t="inlineStr">
        <is>
          <t>SD-000222</t>
        </is>
      </c>
      <c r="N412" t="inlineStr">
        <is>
          <t>7686758875575471374</t>
        </is>
      </c>
      <c r="O412" t="inlineStr">
        <is>
          <t>VoidFaic</t>
        </is>
      </c>
      <c r="P412" t="inlineStr">
        <is>
          <t>https://www.tiktok.com/@ngphnggiang40</t>
        </is>
      </c>
      <c r="Q412" t="inlineStr">
        <is>
          <t>SD-000222</t>
        </is>
      </c>
      <c r="R412" t="inlineStr">
        <is>
          <t>A Promise to My Fallen Brother</t>
        </is>
      </c>
      <c r="S412" t="inlineStr">
        <is>
          <t>扮猪吃虎,男性</t>
        </is>
      </c>
      <c r="T412" s="2" t="str">
        <f>=HYPERLINK("https://www.tiktok.com/@ngphnggiang40/video/7686758875575471374", "https://www.tiktok.com/@ngphnggiang40/video/7686758875575471374")</f>
        <v>https://www.tiktok.com/@ngphnggiang40/video/7686758875575471374</v>
      </c>
      <c r="U412" t="inlineStr">
        <is>
          <t>已回填</t>
        </is>
      </c>
      <c r="V412" t="inlineStr">
        <is>
          <t>1186</t>
        </is>
      </c>
      <c r="W412" t="inlineStr">
        <is>
          <t>4</t>
        </is>
      </c>
      <c r="X412" t="inlineStr">
        <is>
          <t>0</t>
        </is>
      </c>
      <c r="Y412" t="inlineStr">
        <is>
          <t>0</t>
        </is>
      </c>
      <c r="Z412" t="inlineStr">
        <is>
          <t>1</t>
        </is>
      </c>
      <c r="AA412" t="inlineStr">
        <is>
          <t>2026-10-08</t>
        </is>
      </c>
      <c r="AB412"/>
      <c r="AC412"/>
      <c r="AD412"/>
      <c r="AE412"/>
      <c r="AF412"/>
      <c r="AG412" s="3"/>
      <c r="AH412"/>
      <c r="AI412"/>
      <c r="AJ412"/>
      <c r="AK412"/>
      <c r="AL412" s="3"/>
      <c r="AM412" t="inlineStr">
        <is>
          <t>2026-09-19 00:54</t>
        </is>
      </c>
      <c r="AN412" t="inlineStr">
        <is>
          <t>张凯风</t>
        </is>
      </c>
      <c r="AO412" t="inlineStr">
        <is>
          <t>2026-09-19</t>
        </is>
      </c>
      <c r="AP412" t="inlineStr">
        <is>
          <t>2026-09-19|ngphnggiang40|SD-000222</t>
        </is>
      </c>
      <c r="AQ412" t="inlineStr">
        <is>
          <t>1</t>
        </is>
      </c>
      <c r="AR412" t="inlineStr">
        <is>
          <t>ngphnggiang40｜A Promise to My Fallen Brother｜2条｜已回填</t>
        </is>
      </c>
    </row>
    <row r="413" ht="25.5" customHeight="1">
      <c r="A413" t="inlineStr">
        <is>
          <t>SR-000541</t>
        </is>
      </c>
      <c r="B413" s="3">
        <v>46284.123611111114</v>
      </c>
      <c r="C413"/>
      <c r="D413" t="inlineStr">
        <is>
          <t>7686774482962337038</t>
        </is>
      </c>
      <c r="E413"/>
      <c r="F413"/>
      <c r="G413"/>
      <c r="H413" s="3"/>
      <c r="I413"/>
      <c r="J413"/>
      <c r="K413" t="inlineStr">
        <is>
          <t>dramadetour0</t>
        </is>
      </c>
      <c r="L413" t="inlineStr">
        <is>
          <t xml:space="preserve">Her weak little puppy was hiding one irresistible secret. 🌟 Continue the story here 👉🏻 📲 Find the full series on the "dramabox" app 🔍 Look up "vfb59", to enjoy every episode✨! #Dramabox #ShortDrama #SkyLion #FantasyDrama #dramatiktok </t>
        </is>
      </c>
      <c r="M413" t="inlineStr">
        <is>
          <t>SD-000106</t>
        </is>
      </c>
      <c r="N413" t="inlineStr">
        <is>
          <t>7686774482962337038</t>
        </is>
      </c>
      <c r="O413" t="inlineStr">
        <is>
          <t>dramadetour0</t>
        </is>
      </c>
      <c r="P413" t="inlineStr">
        <is>
          <t>https://www.tiktok.com/@dramadetour0</t>
        </is>
      </c>
      <c r="Q413" t="inlineStr">
        <is>
          <t>SD-000106</t>
        </is>
      </c>
      <c r="R413" t="inlineStr">
        <is>
          <t>My Weak Little Dog Is a Legendary Sky Lion</t>
        </is>
      </c>
      <c r="S413" t="inlineStr">
        <is>
          <t>扮猪吃虎,复仇</t>
        </is>
      </c>
      <c r="T413" s="2" t="str">
        <f>=HYPERLINK("https://www.tiktok.com/@dramadetour0/video/7686774482962337038", "https://www.tiktok.com/@dramadetour0/video/7686774482962337038")</f>
        <v>https://www.tiktok.com/@dramadetour0/video/7686774482962337038</v>
      </c>
      <c r="U413" t="inlineStr">
        <is>
          <t>已回填</t>
        </is>
      </c>
      <c r="V413" t="inlineStr">
        <is>
          <t>833</t>
        </is>
      </c>
      <c r="W413" t="inlineStr">
        <is>
          <t>19</t>
        </is>
      </c>
      <c r="X413" t="inlineStr">
        <is>
          <t>3</t>
        </is>
      </c>
      <c r="Y413" t="inlineStr">
        <is>
          <t>0</t>
        </is>
      </c>
      <c r="Z413" t="inlineStr">
        <is>
          <t>1</t>
        </is>
      </c>
      <c r="AA413" t="inlineStr">
        <is>
          <t>2026-10-08</t>
        </is>
      </c>
      <c r="AB413"/>
      <c r="AC413"/>
      <c r="AD413"/>
      <c r="AE413"/>
      <c r="AF413"/>
      <c r="AG413" s="3"/>
      <c r="AH413"/>
      <c r="AI413"/>
      <c r="AJ413"/>
      <c r="AK413"/>
      <c r="AL413" s="3"/>
      <c r="AM413" t="inlineStr">
        <is>
          <t>2026-09-19 02:58</t>
        </is>
      </c>
      <c r="AN413" t="inlineStr">
        <is>
          <t>彭满</t>
        </is>
      </c>
      <c r="AO413" t="inlineStr">
        <is>
          <t>2026-09-19</t>
        </is>
      </c>
      <c r="AP413" t="inlineStr">
        <is>
          <t>2026-09-19|dramadetour0|SD-000106</t>
        </is>
      </c>
      <c r="AQ413" t="inlineStr">
        <is>
          <t>1</t>
        </is>
      </c>
      <c r="AR413" t="inlineStr">
        <is>
          <t>dramadetour0｜My Weak Little Dog Is a Legendary Sky Lion｜1条｜已回填</t>
        </is>
      </c>
    </row>
    <row r="414" ht="25.5" customHeight="1">
      <c r="A414" t="inlineStr">
        <is>
          <t>SR-000506</t>
        </is>
      </c>
      <c r="B414" s="3">
        <v>46284.143055555556</v>
      </c>
      <c r="C414"/>
      <c r="D414" t="inlineStr">
        <is>
          <t>7686798306642595086</t>
        </is>
      </c>
      <c r="E414"/>
      <c r="F414"/>
      <c r="G414"/>
      <c r="H414" s="3"/>
      <c r="I414"/>
      <c r="J414"/>
      <c r="K414" t="inlineStr">
        <is>
          <t>lthung263</t>
        </is>
      </c>
      <c r="L414" t="inlineStr">
        <is>
          <t>Part 1 | Betrayed by Her Boyfriend, She Turns to His Rival (Revenge Puck) She catches her boyfriend cheating with her roommate—but his greatest rival may have the perfect plan for revenge. ✨ Download the DramaBox app. 👉 Copy the code [vfe71] and search it. #Drama #ShortDrama #Betrayal #RevengeRomance #HockeyRomance</t>
        </is>
      </c>
      <c r="M414" t="inlineStr">
        <is>
          <t>SD-000127</t>
        </is>
      </c>
      <c r="N414" t="inlineStr">
        <is>
          <t>7686798306642595086</t>
        </is>
      </c>
      <c r="O414" t="inlineStr">
        <is>
          <t>Flexlthung</t>
        </is>
      </c>
      <c r="P414" t="inlineStr">
        <is>
          <t>https://www.tiktok.com/@lthung263</t>
        </is>
      </c>
      <c r="Q414" t="inlineStr">
        <is>
          <t>SD-000127</t>
        </is>
      </c>
      <c r="R414" t="inlineStr">
        <is>
          <t>Revenge Puck</t>
        </is>
      </c>
      <c r="S414" t="inlineStr">
        <is>
          <t>爱情,校园,甜宠</t>
        </is>
      </c>
      <c r="T414" s="2" t="str">
        <f>=HYPERLINK("https://www.tiktok.com/@lthung263/video/7686798306642595086", "https://www.tiktok.com/@lthung263/video/7686798306642595086")</f>
        <v>https://www.tiktok.com/@lthung263/video/7686798306642595086</v>
      </c>
      <c r="U414" t="inlineStr">
        <is>
          <t>已回填</t>
        </is>
      </c>
      <c r="V414" t="inlineStr">
        <is>
          <t>376</t>
        </is>
      </c>
      <c r="W414" t="inlineStr">
        <is>
          <t>4</t>
        </is>
      </c>
      <c r="X414" t="inlineStr">
        <is>
          <t>1</t>
        </is>
      </c>
      <c r="Y414" t="inlineStr">
        <is>
          <t>0</t>
        </is>
      </c>
      <c r="Z414" t="inlineStr">
        <is>
          <t>0</t>
        </is>
      </c>
      <c r="AA414" t="inlineStr">
        <is>
          <t>2026-10-08</t>
        </is>
      </c>
      <c r="AB414"/>
      <c r="AC414"/>
      <c r="AD414"/>
      <c r="AE414"/>
      <c r="AF414"/>
      <c r="AG414" s="3"/>
      <c r="AH414"/>
      <c r="AI414"/>
      <c r="AJ414"/>
      <c r="AK414"/>
      <c r="AL414" s="3"/>
      <c r="AM414" t="inlineStr">
        <is>
          <t>2026-09-19 03:26</t>
        </is>
      </c>
      <c r="AN414" t="inlineStr">
        <is>
          <t>张凯风</t>
        </is>
      </c>
      <c r="AO414" t="inlineStr">
        <is>
          <t>2026-09-19</t>
        </is>
      </c>
      <c r="AP414" t="inlineStr">
        <is>
          <t>2026-09-19|lthung263|SD-000127</t>
        </is>
      </c>
      <c r="AQ414" t="inlineStr">
        <is>
          <t>1</t>
        </is>
      </c>
      <c r="AR414" t="inlineStr">
        <is>
          <t>lthung263｜Revenge Puck｜3条｜已回填</t>
        </is>
      </c>
    </row>
    <row r="415" ht="25.5" customHeight="1">
      <c r="A415" t="inlineStr">
        <is>
          <t>SR-000542</t>
        </is>
      </c>
      <c r="B415" s="3">
        <v>46284.21111111111</v>
      </c>
      <c r="C415"/>
      <c r="D415" t="inlineStr">
        <is>
          <t>7686784778258910477</t>
        </is>
      </c>
      <c r="E415"/>
      <c r="F415"/>
      <c r="G415"/>
      <c r="H415" s="3"/>
      <c r="I415"/>
      <c r="J415"/>
      <c r="K415" t="inlineStr">
        <is>
          <t>dramadetour0</t>
        </is>
      </c>
      <c r="L415" t="inlineStr">
        <is>
          <t xml:space="preserve">They chose the one thing she could never replace. 🌟 Continue the story here 👉🏻 📲 Find the full series on the "dramabox" app 🔍 Look up "vfb65", to enjoy every episode✨! #Dramabox #ShortDrama #WrongHeiress #aidrama #dramaseries </t>
        </is>
      </c>
      <c r="M415" t="inlineStr">
        <is>
          <t>SD-000105</t>
        </is>
      </c>
      <c r="N415" t="inlineStr">
        <is>
          <t>7686784778258910477</t>
        </is>
      </c>
      <c r="O415" t="inlineStr">
        <is>
          <t>dramadetour0</t>
        </is>
      </c>
      <c r="P415" t="inlineStr">
        <is>
          <t>https://www.tiktok.com/@dramadetour0</t>
        </is>
      </c>
      <c r="Q415" t="inlineStr">
        <is>
          <t>SD-000105</t>
        </is>
      </c>
      <c r="R415" t="inlineStr">
        <is>
          <t>They Messed With the Wrong Heiress</t>
        </is>
      </c>
      <c r="S415" t="inlineStr">
        <is>
          <t>复仇,扮猪吃虎,爱情,霸总</t>
        </is>
      </c>
      <c r="T415" s="2" t="str">
        <f>=HYPERLINK("https://www.tiktok.com/@dramadetour0/video/7686784778258910477", "https://www.tiktok.com/@dramadetour0/video/7686784778258910477")</f>
        <v>https://www.tiktok.com/@dramadetour0/video/7686784778258910477</v>
      </c>
      <c r="U415" t="inlineStr">
        <is>
          <t>已回填</t>
        </is>
      </c>
      <c r="V415" t="inlineStr">
        <is>
          <t>1626</t>
        </is>
      </c>
      <c r="W415" t="inlineStr">
        <is>
          <t>21</t>
        </is>
      </c>
      <c r="X415" t="inlineStr">
        <is>
          <t>4</t>
        </is>
      </c>
      <c r="Y415" t="inlineStr">
        <is>
          <t>1</t>
        </is>
      </c>
      <c r="Z415" t="inlineStr">
        <is>
          <t>0</t>
        </is>
      </c>
      <c r="AA415" t="inlineStr">
        <is>
          <t>2026-10-08</t>
        </is>
      </c>
      <c r="AB415"/>
      <c r="AC415"/>
      <c r="AD415"/>
      <c r="AE415"/>
      <c r="AF415"/>
      <c r="AG415" s="3"/>
      <c r="AH415"/>
      <c r="AI415"/>
      <c r="AJ415"/>
      <c r="AK415"/>
      <c r="AL415" s="3"/>
      <c r="AM415" t="inlineStr">
        <is>
          <t>2026-09-19 05:04</t>
        </is>
      </c>
      <c r="AN415" t="inlineStr">
        <is>
          <t>彭满</t>
        </is>
      </c>
      <c r="AO415" t="inlineStr">
        <is>
          <t>2026-09-19</t>
        </is>
      </c>
      <c r="AP415" t="inlineStr">
        <is>
          <t>2026-09-19|dramadetour0|SD-000105</t>
        </is>
      </c>
      <c r="AQ415" t="inlineStr">
        <is>
          <t>0</t>
        </is>
      </c>
      <c r="AR415" t="inlineStr">
        <is>
          <t>dramadetour0｜They Messed With the Wrong Heiress｜3条｜已回填</t>
        </is>
      </c>
    </row>
    <row r="416" ht="25.5" customHeight="1">
      <c r="A416" t="inlineStr">
        <is>
          <t>SR-000536</t>
        </is>
      </c>
      <c r="B416" s="3">
        <v>46284.23402777778</v>
      </c>
      <c r="C416"/>
      <c r="D416" t="inlineStr">
        <is>
          <t>7686707794757618957</t>
        </is>
      </c>
      <c r="E416"/>
      <c r="F416"/>
      <c r="G416"/>
      <c r="H416" s="3"/>
      <c r="I416"/>
      <c r="J416"/>
      <c r="K416" t="inlineStr">
        <is>
          <t>ngphnggiang40</t>
        </is>
      </c>
      <c r="L416" t="inlineStr">
        <is>
          <t>Part 3 | The Outcast Who Killed the Legendary Beast (Dragonblood Alpha) They mocked him as a wolfless nobody—until the enemy came looking for the man who killed a legendary beast with one punch. ✨ Download the ReelShort app. 👉 Copy the code [4693919] and search it. #DragonbloodAlpha #ShortDrama #WerewolfDrama #FantasyDrama #HiddenPower</t>
        </is>
      </c>
      <c r="M416" t="inlineStr">
        <is>
          <t>SD-000221</t>
        </is>
      </c>
      <c r="N416" t="inlineStr">
        <is>
          <t>7686707794757618957</t>
        </is>
      </c>
      <c r="O416" t="inlineStr">
        <is>
          <t>VoidFaic</t>
        </is>
      </c>
      <c r="P416" t="inlineStr">
        <is>
          <t>https://www.tiktok.com/@ngphnggiang40</t>
        </is>
      </c>
      <c r="Q416" t="inlineStr">
        <is>
          <t>SD-000221</t>
        </is>
      </c>
      <c r="R416" t="inlineStr">
        <is>
          <t>Dragonblood Alpha</t>
        </is>
      </c>
      <c r="S416" t="inlineStr">
        <is>
          <t>狼人,身份揭露,奇幻,男性</t>
        </is>
      </c>
      <c r="T416" s="2" t="str">
        <f>=HYPERLINK("https://www.tiktok.com/@ngphnggiang40/video/7686707794757618957", "https://www.tiktok.com/@ngphnggiang40/video/7686707794757618957")</f>
        <v>https://www.tiktok.com/@ngphnggiang40/video/7686707794757618957</v>
      </c>
      <c r="U416" t="inlineStr">
        <is>
          <t>已回填</t>
        </is>
      </c>
      <c r="V416" t="inlineStr">
        <is>
          <t>31000</t>
        </is>
      </c>
      <c r="W416" t="inlineStr">
        <is>
          <t>128</t>
        </is>
      </c>
      <c r="X416" t="inlineStr">
        <is>
          <t>45</t>
        </is>
      </c>
      <c r="Y416" t="inlineStr">
        <is>
          <t>2</t>
        </is>
      </c>
      <c r="Z416" t="inlineStr">
        <is>
          <t>7</t>
        </is>
      </c>
      <c r="AA416" t="inlineStr">
        <is>
          <t>2026-10-08</t>
        </is>
      </c>
      <c r="AB416"/>
      <c r="AC416"/>
      <c r="AD416"/>
      <c r="AE416"/>
      <c r="AF416"/>
      <c r="AG416" s="3"/>
      <c r="AH416"/>
      <c r="AI416"/>
      <c r="AJ416"/>
      <c r="AK416"/>
      <c r="AL416" s="3"/>
      <c r="AM416" t="inlineStr">
        <is>
          <t>2026-09-19 05:37</t>
        </is>
      </c>
      <c r="AN416" t="inlineStr">
        <is>
          <t>张凯风</t>
        </is>
      </c>
      <c r="AO416" t="inlineStr">
        <is>
          <t>2026-09-19</t>
        </is>
      </c>
      <c r="AP416" t="inlineStr">
        <is>
          <t>2026-09-19|ngphnggiang40|SD-000221</t>
        </is>
      </c>
      <c r="AQ416" t="inlineStr">
        <is>
          <t>0</t>
        </is>
      </c>
      <c r="AR416" t="inlineStr">
        <is>
          <t>ngphnggiang40｜Dragonblood Alpha｜2条｜已回填</t>
        </is>
      </c>
    </row>
    <row r="417" ht="25.5" customHeight="1">
      <c r="A417" t="inlineStr">
        <is>
          <t>SR-000537</t>
        </is>
      </c>
      <c r="B417" s="3">
        <v>46284.24652777778</v>
      </c>
      <c r="C417"/>
      <c r="D417" t="inlineStr">
        <is>
          <t>7686759333924752653</t>
        </is>
      </c>
      <c r="E417"/>
      <c r="F417"/>
      <c r="G417"/>
      <c r="H417" s="3"/>
      <c r="I417"/>
      <c r="J417"/>
      <c r="K417" t="inlineStr">
        <is>
          <t>ngphnggiang40</t>
        </is>
      </c>
      <c r="L417" t="inlineStr">
        <is>
          <t>Part 3 | The Medal | A Promise to My Fallen Brother The medal represents honor, sacrifice, and a promise that cannot be broken—but the truth behind it may change everything. ✨ Download the ReelShort app. 👉 Copy the code [4694912] and search it. #Drama #AIDrama #ShortDrama #MilitaryDrama #EmotionalDrama</t>
        </is>
      </c>
      <c r="M417" t="inlineStr">
        <is>
          <t>SD-000222</t>
        </is>
      </c>
      <c r="N417" t="inlineStr">
        <is>
          <t>7686759333924752653</t>
        </is>
      </c>
      <c r="O417" t="inlineStr">
        <is>
          <t>VoidFaic</t>
        </is>
      </c>
      <c r="P417" t="inlineStr">
        <is>
          <t>https://www.tiktok.com/@ngphnggiang40</t>
        </is>
      </c>
      <c r="Q417" t="inlineStr">
        <is>
          <t>SD-000222</t>
        </is>
      </c>
      <c r="R417" t="inlineStr">
        <is>
          <t>A Promise to My Fallen Brother</t>
        </is>
      </c>
      <c r="S417" t="inlineStr">
        <is>
          <t>扮猪吃虎,男性</t>
        </is>
      </c>
      <c r="T417" s="2" t="str">
        <f>=HYPERLINK("https://www.tiktok.com/@ngphnggiang40/video/7686759333924752653", "https://www.tiktok.com/@ngphnggiang40/video/7686759333924752653")</f>
        <v>https://www.tiktok.com/@ngphnggiang40/video/7686759333924752653</v>
      </c>
      <c r="U417" t="inlineStr">
        <is>
          <t>已回填</t>
        </is>
      </c>
      <c r="V417" t="inlineStr">
        <is>
          <t>2341</t>
        </is>
      </c>
      <c r="W417" t="inlineStr">
        <is>
          <t>3</t>
        </is>
      </c>
      <c r="X417" t="inlineStr">
        <is>
          <t>0</t>
        </is>
      </c>
      <c r="Y417" t="inlineStr">
        <is>
          <t>1</t>
        </is>
      </c>
      <c r="Z417" t="inlineStr">
        <is>
          <t>0</t>
        </is>
      </c>
      <c r="AA417" t="inlineStr">
        <is>
          <t>2026-10-08</t>
        </is>
      </c>
      <c r="AB417"/>
      <c r="AC417"/>
      <c r="AD417"/>
      <c r="AE417"/>
      <c r="AF417"/>
      <c r="AG417" s="3"/>
      <c r="AH417"/>
      <c r="AI417"/>
      <c r="AJ417"/>
      <c r="AK417"/>
      <c r="AL417" s="3"/>
      <c r="AM417" t="inlineStr">
        <is>
          <t>2026-09-19 05:55</t>
        </is>
      </c>
      <c r="AN417" t="inlineStr">
        <is>
          <t>张凯风</t>
        </is>
      </c>
      <c r="AO417" t="inlineStr">
        <is>
          <t>2026-09-19</t>
        </is>
      </c>
      <c r="AP417" t="inlineStr">
        <is>
          <t>2026-09-19|ngphnggiang40|SD-000222</t>
        </is>
      </c>
      <c r="AQ417" t="inlineStr">
        <is>
          <t>0</t>
        </is>
      </c>
      <c r="AR417" t="inlineStr">
        <is>
          <t>ngphnggiang40｜A Promise to My Fallen Brother｜2条｜已回填</t>
        </is>
      </c>
    </row>
    <row r="418" ht="25.5" customHeight="1">
      <c r="A418" t="inlineStr">
        <is>
          <t>SR-000508</t>
        </is>
      </c>
      <c r="B418" s="3">
        <v>46284.27222222222</v>
      </c>
      <c r="C418"/>
      <c r="D418" t="inlineStr">
        <is>
          <t>7686820351510105358</t>
        </is>
      </c>
      <c r="E418"/>
      <c r="F418"/>
      <c r="G418"/>
      <c r="H418" s="3"/>
      <c r="I418"/>
      <c r="J418"/>
      <c r="K418" t="inlineStr">
        <is>
          <t>ngphnggiang40</t>
        </is>
      </c>
      <c r="L418" t="inlineStr">
        <is>
          <t>Part 1 | Her One-Night Stand Became Her New Employee（The CEO's One Night Stand） The mysterious man who took control of her for one unforgettable night is now standing in her office—pretending to be an innocent new employee. ✨ Download the DramaBox app. 👉 Copy the code [vgm54] and search it. #Drama #ShortDrama #ForbiddenLove #OfficeRomance #SecretIdentity</t>
        </is>
      </c>
      <c r="M418" t="inlineStr">
        <is>
          <t>SD-000142</t>
        </is>
      </c>
      <c r="N418" t="inlineStr">
        <is>
          <t>7686820351510105358</t>
        </is>
      </c>
      <c r="O418" t="inlineStr">
        <is>
          <t>VoidFaic</t>
        </is>
      </c>
      <c r="P418" t="inlineStr">
        <is>
          <t>https://www.tiktok.com/@ngphnggiang40</t>
        </is>
      </c>
      <c r="Q418" t="inlineStr">
        <is>
          <t>SD-000142</t>
        </is>
      </c>
      <c r="R418" t="inlineStr">
        <is>
          <t>The CEO's One Night Stand</t>
        </is>
      </c>
      <c r="S418" t="inlineStr">
        <is>
          <t>禁忌,身份揭露,职场,爱情</t>
        </is>
      </c>
      <c r="T418" s="2" t="str">
        <f>=HYPERLINK("https://www.tiktok.com/@ngphnggiang40/video/7686820351510105358", "https://www.tiktok.com/@ngphnggiang40/video/7686820351510105358")</f>
        <v>https://www.tiktok.com/@ngphnggiang40/video/7686820351510105358</v>
      </c>
      <c r="U418" t="inlineStr">
        <is>
          <t>已回填</t>
        </is>
      </c>
      <c r="V418" t="inlineStr">
        <is>
          <t>1309</t>
        </is>
      </c>
      <c r="W418" t="inlineStr">
        <is>
          <t>5</t>
        </is>
      </c>
      <c r="X418" t="inlineStr">
        <is>
          <t>4</t>
        </is>
      </c>
      <c r="Y418" t="inlineStr">
        <is>
          <t>1</t>
        </is>
      </c>
      <c r="Z418" t="inlineStr">
        <is>
          <t>0</t>
        </is>
      </c>
      <c r="AA418" t="inlineStr">
        <is>
          <t>2026-10-08</t>
        </is>
      </c>
      <c r="AB418"/>
      <c r="AC418"/>
      <c r="AD418"/>
      <c r="AE418"/>
      <c r="AF418"/>
      <c r="AG418" s="3"/>
      <c r="AH418"/>
      <c r="AI418"/>
      <c r="AJ418"/>
      <c r="AK418"/>
      <c r="AL418" s="3"/>
      <c r="AM418" t="inlineStr">
        <is>
          <t>2026-09-19 06:32</t>
        </is>
      </c>
      <c r="AN418" t="inlineStr">
        <is>
          <t>张凯风</t>
        </is>
      </c>
      <c r="AO418" t="inlineStr">
        <is>
          <t>2026-09-19</t>
        </is>
      </c>
      <c r="AP418" t="inlineStr">
        <is>
          <t>2026-09-19|ngphnggiang40|SD-000142</t>
        </is>
      </c>
      <c r="AQ418" t="inlineStr">
        <is>
          <t>1</t>
        </is>
      </c>
      <c r="AR418" t="inlineStr">
        <is>
          <t>ngphnggiang40｜The CEO's One Night Stand｜3条｜已回填</t>
        </is>
      </c>
    </row>
    <row r="419" ht="25.5" customHeight="1">
      <c r="A419" t="inlineStr">
        <is>
          <t>SR-000509</t>
        </is>
      </c>
      <c r="B419" s="3">
        <v>46284.28125</v>
      </c>
      <c r="C419"/>
      <c r="D419" t="inlineStr">
        <is>
          <t>7686815658557967630</t>
        </is>
      </c>
      <c r="E419"/>
      <c r="F419"/>
      <c r="G419"/>
      <c r="H419" s="3"/>
      <c r="I419"/>
      <c r="J419"/>
      <c r="K419" t="inlineStr">
        <is>
          <t>ngphnggiang40</t>
        </is>
      </c>
      <c r="L419" t="inlineStr">
        <is>
          <t>Part 2 | The CEO Hid Under Her Own Desk（The CEO's One Night Stand） A secret encounter in the CEO’s office turns dangerous when a colleague walks in. One wrong move could expose everything between them. ✨ Download the DramaBox app. 👉 Copy the code [vgm54] and search it. #Drama #ShortDrama #ForbiddenLove #OfficeRomance #SecretAffair</t>
        </is>
      </c>
      <c r="M419" t="inlineStr">
        <is>
          <t>SD-000142</t>
        </is>
      </c>
      <c r="N419" t="inlineStr">
        <is>
          <t>7686815658557967630</t>
        </is>
      </c>
      <c r="O419" t="inlineStr">
        <is>
          <t>VoidFaic</t>
        </is>
      </c>
      <c r="P419" t="inlineStr">
        <is>
          <t>https://www.tiktok.com/@ngphnggiang40</t>
        </is>
      </c>
      <c r="Q419" t="inlineStr">
        <is>
          <t>SD-000142</t>
        </is>
      </c>
      <c r="R419" t="inlineStr">
        <is>
          <t>The CEO's One Night Stand</t>
        </is>
      </c>
      <c r="S419" t="inlineStr">
        <is>
          <t>禁忌,身份揭露,职场,爱情</t>
        </is>
      </c>
      <c r="T419" s="2" t="str">
        <f>=HYPERLINK("https://www.tiktok.com/@ngphnggiang40/video/7686815658557967630", "https://www.tiktok.com/@ngphnggiang40/video/7686815658557967630")</f>
        <v>https://www.tiktok.com/@ngphnggiang40/video/7686815658557967630</v>
      </c>
      <c r="U419" t="inlineStr">
        <is>
          <t>已回填</t>
        </is>
      </c>
      <c r="V419" t="inlineStr">
        <is>
          <t>1143</t>
        </is>
      </c>
      <c r="W419" t="inlineStr">
        <is>
          <t>6</t>
        </is>
      </c>
      <c r="X419" t="inlineStr">
        <is>
          <t>3</t>
        </is>
      </c>
      <c r="Y419" t="inlineStr">
        <is>
          <t>0</t>
        </is>
      </c>
      <c r="Z419" t="inlineStr">
        <is>
          <t>0</t>
        </is>
      </c>
      <c r="AA419" t="inlineStr">
        <is>
          <t>2026-10-08</t>
        </is>
      </c>
      <c r="AB419"/>
      <c r="AC419"/>
      <c r="AD419"/>
      <c r="AE419"/>
      <c r="AF419"/>
      <c r="AG419" s="3"/>
      <c r="AH419"/>
      <c r="AI419"/>
      <c r="AJ419"/>
      <c r="AK419"/>
      <c r="AL419" s="3"/>
      <c r="AM419" t="inlineStr">
        <is>
          <t>2026-09-19 06:45</t>
        </is>
      </c>
      <c r="AN419" t="inlineStr">
        <is>
          <t>张凯风</t>
        </is>
      </c>
      <c r="AO419" t="inlineStr">
        <is>
          <t>2026-09-19</t>
        </is>
      </c>
      <c r="AP419" t="inlineStr">
        <is>
          <t>2026-09-19|ngphnggiang40|SD-000142</t>
        </is>
      </c>
      <c r="AQ419" t="inlineStr">
        <is>
          <t>0</t>
        </is>
      </c>
      <c r="AR419" t="inlineStr">
        <is>
          <t>ngphnggiang40｜The CEO's One Night Stand｜3条｜已回填</t>
        </is>
      </c>
    </row>
    <row r="420" ht="25.5" customHeight="1">
      <c r="A420" t="inlineStr">
        <is>
          <t>SR-000510</t>
        </is>
      </c>
      <c r="B420" s="3">
        <v>46284.290972222225</v>
      </c>
      <c r="C420"/>
      <c r="D420" t="inlineStr">
        <is>
          <t>7686820112099233038</t>
        </is>
      </c>
      <c r="E420"/>
      <c r="F420"/>
      <c r="G420"/>
      <c r="H420" s="3"/>
      <c r="I420"/>
      <c r="J420"/>
      <c r="K420" t="inlineStr">
        <is>
          <t>ngphnggiang40</t>
        </is>
      </c>
      <c r="L420" t="inlineStr">
        <is>
          <t>Part 3 | He Secretly Controlled Her During the Meeting（The CEO's One Night Stand） She must remain the cold and composed CEO in front of the entire boardroom—but Hans is determined to test how long she can keep control. ✨ Download the DramaBox app. 👉 Copy the code [vgm54] and search it. #Drama #ShortDrama #ForbiddenLove #RomanticDrama #PowerPlay</t>
        </is>
      </c>
      <c r="M420" t="inlineStr">
        <is>
          <t>SD-000142</t>
        </is>
      </c>
      <c r="N420" t="inlineStr">
        <is>
          <t>7686820112099233038</t>
        </is>
      </c>
      <c r="O420" t="inlineStr">
        <is>
          <t>VoidFaic</t>
        </is>
      </c>
      <c r="P420" t="inlineStr">
        <is>
          <t>https://www.tiktok.com/@ngphnggiang40</t>
        </is>
      </c>
      <c r="Q420" t="inlineStr">
        <is>
          <t>SD-000142</t>
        </is>
      </c>
      <c r="R420" t="inlineStr">
        <is>
          <t>The CEO's One Night Stand</t>
        </is>
      </c>
      <c r="S420" t="inlineStr">
        <is>
          <t>禁忌,身份揭露,职场,爱情</t>
        </is>
      </c>
      <c r="T420" s="2" t="str">
        <f>=HYPERLINK("https://www.tiktok.com/@ngphnggiang40/video/7686820112099233038", "https://www.tiktok.com/@ngphnggiang40/video/7686820112099233038")</f>
        <v>https://www.tiktok.com/@ngphnggiang40/video/7686820112099233038</v>
      </c>
      <c r="U420" t="inlineStr">
        <is>
          <t>已回填</t>
        </is>
      </c>
      <c r="V420" t="inlineStr">
        <is>
          <t>997</t>
        </is>
      </c>
      <c r="W420" t="inlineStr">
        <is>
          <t>6</t>
        </is>
      </c>
      <c r="X420" t="inlineStr">
        <is>
          <t>3</t>
        </is>
      </c>
      <c r="Y420" t="inlineStr">
        <is>
          <t>0</t>
        </is>
      </c>
      <c r="Z420" t="inlineStr">
        <is>
          <t>0</t>
        </is>
      </c>
      <c r="AA420" t="inlineStr">
        <is>
          <t>2026-10-08</t>
        </is>
      </c>
      <c r="AB420"/>
      <c r="AC420"/>
      <c r="AD420"/>
      <c r="AE420"/>
      <c r="AF420"/>
      <c r="AG420" s="3"/>
      <c r="AH420"/>
      <c r="AI420"/>
      <c r="AJ420"/>
      <c r="AK420"/>
      <c r="AL420" s="3"/>
      <c r="AM420" t="inlineStr">
        <is>
          <t>2026-09-19 06:59</t>
        </is>
      </c>
      <c r="AN420" t="inlineStr">
        <is>
          <t>张凯风</t>
        </is>
      </c>
      <c r="AO420" t="inlineStr">
        <is>
          <t>2026-09-19</t>
        </is>
      </c>
      <c r="AP420" t="inlineStr">
        <is>
          <t>2026-09-19|ngphnggiang40|SD-000142</t>
        </is>
      </c>
      <c r="AQ420" t="inlineStr">
        <is>
          <t>0</t>
        </is>
      </c>
      <c r="AR420" t="inlineStr">
        <is>
          <t>ngphnggiang40｜The CEO's One Night Stand｜3条｜已回填</t>
        </is>
      </c>
    </row>
    <row r="421" ht="25.5" customHeight="1">
      <c r="A421" t="inlineStr">
        <is>
          <t>SR-000511</t>
        </is>
      </c>
      <c r="B421" s="3">
        <v>46284.34375</v>
      </c>
      <c r="C421"/>
      <c r="D421" t="inlineStr">
        <is>
          <t>7686798452407258382</t>
        </is>
      </c>
      <c r="E421"/>
      <c r="F421"/>
      <c r="G421"/>
      <c r="H421" s="3"/>
      <c r="I421"/>
      <c r="J421"/>
      <c r="K421" t="inlineStr">
        <is>
          <t>lthung263</t>
        </is>
      </c>
      <c r="L421" t="inlineStr">
        <is>
          <t>Part 2 | A Fake Hookup Becomes the Perfect Revenge (Revenge Puck) To make her cheating ex jealous, she agrees to fake a relationship with his hockey rival. But their performance is starting to feel dangerously real. ✨ Download the DramaBox app. 👉 Copy the code [vfe71] and search it. #Drama #ShortDrama #FakeDating #EnemiesToLovers #RomanticDrama</t>
        </is>
      </c>
      <c r="M421" t="inlineStr">
        <is>
          <t>SD-000127</t>
        </is>
      </c>
      <c r="N421" t="inlineStr">
        <is>
          <t>7686798452407258382</t>
        </is>
      </c>
      <c r="O421" t="inlineStr">
        <is>
          <t>Flexlthung</t>
        </is>
      </c>
      <c r="P421" t="inlineStr">
        <is>
          <t>https://www.tiktok.com/@lthung263</t>
        </is>
      </c>
      <c r="Q421" t="inlineStr">
        <is>
          <t>SD-000127</t>
        </is>
      </c>
      <c r="R421" t="inlineStr">
        <is>
          <t>Revenge Puck</t>
        </is>
      </c>
      <c r="S421" t="inlineStr">
        <is>
          <t>爱情,校园,甜宠</t>
        </is>
      </c>
      <c r="T421" s="2" t="str">
        <f>=HYPERLINK("https://www.tiktok.com/@lthung263/video/7686798452407258382", "https://www.tiktok.com/@lthung263/video/7686798452407258382")</f>
        <v>https://www.tiktok.com/@lthung263/video/7686798452407258382</v>
      </c>
      <c r="U421" t="inlineStr">
        <is>
          <t>已回填</t>
        </is>
      </c>
      <c r="V421" t="inlineStr">
        <is>
          <t>53</t>
        </is>
      </c>
      <c r="W421" t="inlineStr">
        <is>
          <t>0</t>
        </is>
      </c>
      <c r="X421" t="inlineStr">
        <is>
          <t>0</t>
        </is>
      </c>
      <c r="Y421" t="inlineStr">
        <is>
          <t>0</t>
        </is>
      </c>
      <c r="Z421" t="inlineStr">
        <is>
          <t>0</t>
        </is>
      </c>
      <c r="AA421" t="inlineStr">
        <is>
          <t>2026-10-08</t>
        </is>
      </c>
      <c r="AB421"/>
      <c r="AC421"/>
      <c r="AD421"/>
      <c r="AE421"/>
      <c r="AF421"/>
      <c r="AG421" s="3"/>
      <c r="AH421"/>
      <c r="AI421"/>
      <c r="AJ421"/>
      <c r="AK421"/>
      <c r="AL421" s="3"/>
      <c r="AM421" t="inlineStr">
        <is>
          <t>2026-09-19 08:15</t>
        </is>
      </c>
      <c r="AN421" t="inlineStr">
        <is>
          <t>张凯风</t>
        </is>
      </c>
      <c r="AO421" t="inlineStr">
        <is>
          <t>2026-09-19</t>
        </is>
      </c>
      <c r="AP421" t="inlineStr">
        <is>
          <t>2026-09-19|lthung263|SD-000127</t>
        </is>
      </c>
      <c r="AQ421" t="inlineStr">
        <is>
          <t>0</t>
        </is>
      </c>
      <c r="AR421" t="inlineStr">
        <is>
          <t>lthung263｜Revenge Puck｜3条｜已回填</t>
        </is>
      </c>
    </row>
    <row r="422" ht="25.5" customHeight="1">
      <c r="A422" t="inlineStr">
        <is>
          <t>SR-000512</t>
        </is>
      </c>
      <c r="B422" s="3">
        <v>46284.39444444444</v>
      </c>
      <c r="C422"/>
      <c r="D422" t="inlineStr">
        <is>
          <t>7686799282296409358</t>
        </is>
      </c>
      <c r="E422"/>
      <c r="F422"/>
      <c r="G422"/>
      <c r="H422" s="3"/>
      <c r="I422"/>
      <c r="J422"/>
      <c r="K422" t="inlineStr">
        <is>
          <t>lthung263</t>
        </is>
      </c>
      <c r="L422" t="inlineStr">
        <is>
          <t>Part 3 | Her Ex Humiliates Her—Then His Rival Defends Her (Revenge Puck) When her ex shames her in front of everyone, Blake steps in, turns the insult against him, and proves their fake romance may no longer be just an act. ✨ Download the DramaBox app. 👉 Copy the code [vfe71] and search it. #Drama #ShortDrama #HockeyRomance #ProtectiveHero #RevengeLove</t>
        </is>
      </c>
      <c r="M422" t="inlineStr">
        <is>
          <t>SD-000127</t>
        </is>
      </c>
      <c r="N422" t="inlineStr">
        <is>
          <t>7686799282296409358</t>
        </is>
      </c>
      <c r="O422" t="inlineStr">
        <is>
          <t>Flexlthung</t>
        </is>
      </c>
      <c r="P422" t="inlineStr">
        <is>
          <t>https://www.tiktok.com/@lthung263</t>
        </is>
      </c>
      <c r="Q422" t="inlineStr">
        <is>
          <t>SD-000127</t>
        </is>
      </c>
      <c r="R422" t="inlineStr">
        <is>
          <t>Revenge Puck</t>
        </is>
      </c>
      <c r="S422" t="inlineStr">
        <is>
          <t>爱情,校园,甜宠</t>
        </is>
      </c>
      <c r="T422" s="2" t="str">
        <f>=HYPERLINK("https://www.tiktok.com/@lthung263/video/7686799282296409358", "https://www.tiktok.com/@lthung263/video/7686799282296409358")</f>
        <v>https://www.tiktok.com/@lthung263/video/7686799282296409358</v>
      </c>
      <c r="U422" t="inlineStr">
        <is>
          <t>已回填</t>
        </is>
      </c>
      <c r="V422" t="inlineStr">
        <is>
          <t>137</t>
        </is>
      </c>
      <c r="W422" t="inlineStr">
        <is>
          <t>2</t>
        </is>
      </c>
      <c r="X422" t="inlineStr">
        <is>
          <t>0</t>
        </is>
      </c>
      <c r="Y422" t="inlineStr">
        <is>
          <t>0</t>
        </is>
      </c>
      <c r="Z422" t="inlineStr">
        <is>
          <t>0</t>
        </is>
      </c>
      <c r="AA422" t="inlineStr">
        <is>
          <t>2026-10-08</t>
        </is>
      </c>
      <c r="AB422"/>
      <c r="AC422"/>
      <c r="AD422"/>
      <c r="AE422"/>
      <c r="AF422"/>
      <c r="AG422" s="3"/>
      <c r="AH422"/>
      <c r="AI422"/>
      <c r="AJ422"/>
      <c r="AK422"/>
      <c r="AL422" s="3"/>
      <c r="AM422" t="inlineStr">
        <is>
          <t>2026-09-19 09:28</t>
        </is>
      </c>
      <c r="AN422" t="inlineStr">
        <is>
          <t>张凯风</t>
        </is>
      </c>
      <c r="AO422" t="inlineStr">
        <is>
          <t>2026-09-19</t>
        </is>
      </c>
      <c r="AP422" t="inlineStr">
        <is>
          <t>2026-09-19|lthung263|SD-000127</t>
        </is>
      </c>
      <c r="AQ422" t="inlineStr">
        <is>
          <t>0</t>
        </is>
      </c>
      <c r="AR422" t="inlineStr">
        <is>
          <t>lthung263｜Revenge Puck｜3条｜已回填</t>
        </is>
      </c>
    </row>
    <row r="423" ht="25.5" customHeight="1">
      <c r="A423" t="inlineStr">
        <is>
          <t>SR-000543</t>
        </is>
      </c>
      <c r="B423" s="3">
        <v>46284.791666666664</v>
      </c>
      <c r="C423"/>
      <c r="D423" t="inlineStr">
        <is>
          <t>7686784493255937293</t>
        </is>
      </c>
      <c r="E423"/>
      <c r="F423"/>
      <c r="G423"/>
      <c r="H423" s="3"/>
      <c r="I423"/>
      <c r="J423"/>
      <c r="K423" t="inlineStr">
        <is>
          <t>dramadetour0</t>
        </is>
      </c>
      <c r="L423" t="inlineStr">
        <is>
          <t xml:space="preserve">She stopped to help—and walked straight into a trap. 🌟 Continue the story here 👉🏻 📲 Find the full series on the "dramabox" app 🔍 Look up "vfb65", to enjoy every episode✨! #Dramabox #ShortDrama #heiress #aidrama </t>
        </is>
      </c>
      <c r="M423" t="inlineStr">
        <is>
          <t>SD-000105</t>
        </is>
      </c>
      <c r="N423" t="inlineStr">
        <is>
          <t>7686784493255937293</t>
        </is>
      </c>
      <c r="O423" t="inlineStr">
        <is>
          <t>dramadetour0</t>
        </is>
      </c>
      <c r="P423" t="inlineStr">
        <is>
          <t>https://www.tiktok.com/@dramadetour0</t>
        </is>
      </c>
      <c r="Q423" t="inlineStr">
        <is>
          <t>SD-000105</t>
        </is>
      </c>
      <c r="R423" t="inlineStr">
        <is>
          <t>They Messed With the Wrong Heiress</t>
        </is>
      </c>
      <c r="S423" t="inlineStr">
        <is>
          <t>复仇,扮猪吃虎,爱情,霸总</t>
        </is>
      </c>
      <c r="T423" s="2" t="str">
        <f>=HYPERLINK("https://www.tiktok.com/@dramadetour0/video/7686784493255937293", "https://www.tiktok.com/@dramadetour0/video/7686784493255937293")</f>
        <v>https://www.tiktok.com/@dramadetour0/video/7686784493255937293</v>
      </c>
      <c r="U423" t="inlineStr">
        <is>
          <t>已回填</t>
        </is>
      </c>
      <c r="V423" t="inlineStr">
        <is>
          <t>621</t>
        </is>
      </c>
      <c r="W423" t="inlineStr">
        <is>
          <t>8</t>
        </is>
      </c>
      <c r="X423" t="inlineStr">
        <is>
          <t>3</t>
        </is>
      </c>
      <c r="Y423" t="inlineStr">
        <is>
          <t>0</t>
        </is>
      </c>
      <c r="Z423" t="inlineStr">
        <is>
          <t>0</t>
        </is>
      </c>
      <c r="AA423" t="inlineStr">
        <is>
          <t>2026-10-08</t>
        </is>
      </c>
      <c r="AB423"/>
      <c r="AC423"/>
      <c r="AD423"/>
      <c r="AE423"/>
      <c r="AF423"/>
      <c r="AG423" s="3"/>
      <c r="AH423"/>
      <c r="AI423"/>
      <c r="AJ423"/>
      <c r="AK423"/>
      <c r="AL423" s="3"/>
      <c r="AM423" t="inlineStr">
        <is>
          <t>2026-09-19 19:00</t>
        </is>
      </c>
      <c r="AN423" t="inlineStr">
        <is>
          <t>彭满</t>
        </is>
      </c>
      <c r="AO423" t="inlineStr">
        <is>
          <t>2026-09-19</t>
        </is>
      </c>
      <c r="AP423" t="inlineStr">
        <is>
          <t>2026-09-19|dramadetour0|SD-000105</t>
        </is>
      </c>
      <c r="AQ423" t="inlineStr">
        <is>
          <t>0</t>
        </is>
      </c>
      <c r="AR423" t="inlineStr">
        <is>
          <t>dramadetour0｜They Messed With the Wrong Heiress｜3条｜已回填</t>
        </is>
      </c>
    </row>
    <row r="424" ht="25.5" customHeight="1">
      <c r="A424" t="inlineStr">
        <is>
          <t>SR-000401</t>
        </is>
      </c>
      <c r="B424" s="3">
        <v>46285</v>
      </c>
      <c r="C424"/>
      <c r="D424" t="inlineStr">
        <is>
          <t>7687849379398503694</t>
        </is>
      </c>
      <c r="E424"/>
      <c r="F424" t="inlineStr">
        <is>
          <t>manual_url</t>
        </is>
      </c>
      <c r="G424">
        <v>1</v>
      </c>
      <c r="H424" s="3">
        <v>46303.58928240741</v>
      </c>
      <c r="I424"/>
      <c r="J424" t="inlineStr">
        <is>
          <t>active</t>
        </is>
      </c>
      <c r="K424" t="inlineStr">
        <is>
          <t>dramaexpedition</t>
        </is>
      </c>
      <c r="L424" t="inlineStr">
        <is>
          <t>An Archmage in the City Full episode look up 4733228 in reelshort  Or link in bio 🤯  #drama #fyp #comeback #shortsrama #aidrama</t>
        </is>
      </c>
      <c r="M424" t="inlineStr">
        <is>
          <t>SD-000123</t>
        </is>
      </c>
      <c r="N424" t="inlineStr">
        <is>
          <t>7687849379398503694</t>
        </is>
      </c>
      <c r="O424" t="inlineStr">
        <is>
          <t>dramaexpedition</t>
        </is>
      </c>
      <c r="P424" t="inlineStr">
        <is>
          <t>https://www.tiktok.com/@dramaexpedition</t>
        </is>
      </c>
      <c r="Q424" t="inlineStr">
        <is>
          <t>SD-000123</t>
        </is>
      </c>
      <c r="R424" t="inlineStr">
        <is>
          <t>An Archmage in the City</t>
        </is>
      </c>
      <c r="S424" t="inlineStr">
        <is>
          <t>男性,奇幻,扮猪吃虎,身份揭露</t>
        </is>
      </c>
      <c r="T424" s="2" t="str">
        <f>=HYPERLINK("https://www.tiktok.com/@dramaexpedition/video/7687849379398503694", "https://www.tiktok.com/@dramaexpedition/video/7687849379398503694")</f>
        <v>https://www.tiktok.com/@dramaexpedition/video/7687849379398503694</v>
      </c>
      <c r="U424" t="inlineStr">
        <is>
          <t>已回填</t>
        </is>
      </c>
      <c r="V424" t="inlineStr">
        <is>
          <t>750</t>
        </is>
      </c>
      <c r="W424" t="inlineStr">
        <is>
          <t>10</t>
        </is>
      </c>
      <c r="X424" t="inlineStr">
        <is>
          <t>3</t>
        </is>
      </c>
      <c r="Y424" t="inlineStr">
        <is>
          <t>0</t>
        </is>
      </c>
      <c r="Z424" t="inlineStr">
        <is>
          <t>0</t>
        </is>
      </c>
      <c r="AA424" t="inlineStr">
        <is>
          <t>2026-10-08</t>
        </is>
      </c>
      <c r="AB424"/>
      <c r="AC424" t="inlineStr">
        <is>
          <t>计划发布第2条/共3条；未发布，成片待制作验收；具体发布时间待定。</t>
        </is>
      </c>
      <c r="AD424"/>
      <c r="AE424"/>
      <c r="AF424"/>
      <c r="AG424" s="3"/>
      <c r="AH424"/>
      <c r="AI424"/>
      <c r="AJ424"/>
      <c r="AK424"/>
      <c r="AL424" s="3"/>
      <c r="AM424" t="inlineStr">
        <is>
          <t>2026-09-22 01:30</t>
        </is>
      </c>
      <c r="AN424" t="inlineStr">
        <is>
          <t>彭满</t>
        </is>
      </c>
      <c r="AO424" t="inlineStr">
        <is>
          <t>2026-09-22</t>
        </is>
      </c>
      <c r="AP424" t="inlineStr">
        <is>
          <t>2026-09-20|dramaexpedition|SD-000123</t>
        </is>
      </c>
      <c r="AQ424" t="inlineStr">
        <is>
          <t>1</t>
        </is>
      </c>
      <c r="AR424" t="inlineStr">
        <is>
          <t>dramaexpedition｜An Archmage in the City｜2条｜已回填</t>
        </is>
      </c>
    </row>
    <row r="425" ht="25.5" customHeight="1">
      <c r="A425" t="inlineStr">
        <is>
          <t>SR-000402</t>
        </is>
      </c>
      <c r="B425" s="3">
        <v>46285</v>
      </c>
      <c r="C425"/>
      <c r="D425" t="inlineStr">
        <is>
          <t>7687849709372771597</t>
        </is>
      </c>
      <c r="E425"/>
      <c r="F425" t="inlineStr">
        <is>
          <t>manual_url</t>
        </is>
      </c>
      <c r="G425">
        <v>1</v>
      </c>
      <c r="H425" s="3">
        <v>46303.58950231481</v>
      </c>
      <c r="I425"/>
      <c r="J425" t="inlineStr">
        <is>
          <t>active</t>
        </is>
      </c>
      <c r="K425" t="inlineStr">
        <is>
          <t>dramaexpedition</t>
        </is>
      </c>
      <c r="L425" t="inlineStr">
        <is>
          <t>An Archmage in the City Full episode look up 4733228 in reelshort  Or link in bio 🤯  #drama #fyp #comeback #shortsrama #aidrama</t>
        </is>
      </c>
      <c r="M425" t="inlineStr">
        <is>
          <t>SD-000123</t>
        </is>
      </c>
      <c r="N425" t="inlineStr">
        <is>
          <t>7687849709372771597</t>
        </is>
      </c>
      <c r="O425" t="inlineStr">
        <is>
          <t>dramaexpedition</t>
        </is>
      </c>
      <c r="P425" t="inlineStr">
        <is>
          <t>https://www.tiktok.com/@dramaexpedition</t>
        </is>
      </c>
      <c r="Q425" t="inlineStr">
        <is>
          <t>SD-000123</t>
        </is>
      </c>
      <c r="R425" t="inlineStr">
        <is>
          <t>An Archmage in the City</t>
        </is>
      </c>
      <c r="S425" t="inlineStr">
        <is>
          <t>男性,奇幻,扮猪吃虎,身份揭露</t>
        </is>
      </c>
      <c r="T425" s="2" t="str">
        <f>=HYPERLINK("https://www.tiktok.com/@dramaexpedition/video/7687849709372771597", "https://www.tiktok.com/@dramaexpedition/video/7687849709372771597")</f>
        <v>https://www.tiktok.com/@dramaexpedition/video/7687849709372771597</v>
      </c>
      <c r="U425" t="inlineStr">
        <is>
          <t>已回填</t>
        </is>
      </c>
      <c r="V425" t="inlineStr">
        <is>
          <t>516</t>
        </is>
      </c>
      <c r="W425" t="inlineStr">
        <is>
          <t>6</t>
        </is>
      </c>
      <c r="X425" t="inlineStr">
        <is>
          <t>0</t>
        </is>
      </c>
      <c r="Y425" t="inlineStr">
        <is>
          <t>0</t>
        </is>
      </c>
      <c r="Z425" t="inlineStr">
        <is>
          <t>0</t>
        </is>
      </c>
      <c r="AA425" t="inlineStr">
        <is>
          <t>2026-10-08</t>
        </is>
      </c>
      <c r="AB425"/>
      <c r="AC425" t="inlineStr">
        <is>
          <t>计划发布第3条/共3条；未发布，成片待制作验收；具体发布时间待定。</t>
        </is>
      </c>
      <c r="AD425"/>
      <c r="AE425"/>
      <c r="AF425"/>
      <c r="AG425" s="3"/>
      <c r="AH425"/>
      <c r="AI425"/>
      <c r="AJ425"/>
      <c r="AK425"/>
      <c r="AL425" s="3"/>
      <c r="AM425" t="inlineStr">
        <is>
          <t>2026-09-22 07:25</t>
        </is>
      </c>
      <c r="AN425" t="inlineStr">
        <is>
          <t>彭满</t>
        </is>
      </c>
      <c r="AO425" t="inlineStr">
        <is>
          <t>2026-09-22</t>
        </is>
      </c>
      <c r="AP425" t="inlineStr">
        <is>
          <t>2026-09-20|dramaexpedition|SD-000123</t>
        </is>
      </c>
      <c r="AQ425" t="inlineStr">
        <is>
          <t>0</t>
        </is>
      </c>
      <c r="AR425" t="inlineStr">
        <is>
          <t>dramaexpedition｜An Archmage in the City｜2条｜已回填</t>
        </is>
      </c>
    </row>
    <row r="426" ht="25.5" customHeight="1">
      <c r="A426" t="inlineStr">
        <is>
          <t>SR-000406</t>
        </is>
      </c>
      <c r="B426" s="3">
        <v>46285</v>
      </c>
      <c r="C426"/>
      <c r="D426" t="inlineStr">
        <is>
          <t>7686776740827516191</t>
        </is>
      </c>
      <c r="E426"/>
      <c r="F426" t="inlineStr">
        <is>
          <t>manual_url</t>
        </is>
      </c>
      <c r="G426">
        <v>1</v>
      </c>
      <c r="H426" s="3">
        <v>46303.58972222222</v>
      </c>
      <c r="I426"/>
      <c r="J426" t="inlineStr">
        <is>
          <t>active</t>
        </is>
      </c>
      <c r="K426" t="inlineStr">
        <is>
          <t>shirley5278789</t>
        </is>
      </c>
      <c r="L426" t="inlineStr">
        <is>
          <t>Part 1 | 사랑을 위해 모든 것을 걸었지만 배신당했다 — 마피아킹 - 평범한 여대생과 마피아의 비밀계약 사랑하는 남자의 빚을 갚기 위해 아이를 가질 수 없게 될 위험까지 감수한 그녀. 하지만 모든 희생이 끝난 순간, 기다리고 있던 것은 그의 잔인한 배신과 믿을 수 없는 임신 소식이었다. ✨ ReelShort 앱을 다운로드하세요. 👉 추천 코드 [4536124]를 복사해 검색하세요. #숏드라마 #로맨스드라마 #배신 #임신반전 #운명적사랑</t>
        </is>
      </c>
      <c r="M426" t="inlineStr">
        <is>
          <t>SD-000120</t>
        </is>
      </c>
      <c r="N426" t="inlineStr">
        <is>
          <t>7686776740827516191</t>
        </is>
      </c>
      <c r="O426" t="inlineStr">
        <is>
          <t>shirley5278789</t>
        </is>
      </c>
      <c r="P426" t="inlineStr">
        <is>
          <t>https://www.tiktok.com/@shirley5278789</t>
        </is>
      </c>
      <c r="Q426" t="inlineStr">
        <is>
          <t>SD-000120</t>
        </is>
      </c>
      <c r="R426" t="inlineStr">
        <is>
          <t>마피아킹 - 평범한 여대생과 마피아의 비밀계약</t>
        </is>
      </c>
      <c r="S426" t="inlineStr">
        <is>
          <t>爱情,扮猪吃虎</t>
        </is>
      </c>
      <c r="T426" s="2" t="str">
        <f>=HYPERLINK("https://www.tiktok.com/@shirley5278789/video/7686776740827516191", "https://www.tiktok.com/@shirley5278789/video/7686776740827516191")</f>
        <v>https://www.tiktok.com/@shirley5278789/video/7686776740827516191</v>
      </c>
      <c r="U426" t="inlineStr">
        <is>
          <t>已回填</t>
        </is>
      </c>
      <c r="V426" t="inlineStr">
        <is>
          <t>5857</t>
        </is>
      </c>
      <c r="W426" t="inlineStr">
        <is>
          <t>47</t>
        </is>
      </c>
      <c r="X426" t="inlineStr">
        <is>
          <t>19</t>
        </is>
      </c>
      <c r="Y426" t="inlineStr">
        <is>
          <t>3</t>
        </is>
      </c>
      <c r="Z426" t="inlineStr">
        <is>
          <t>1</t>
        </is>
      </c>
      <c r="AA426" t="inlineStr">
        <is>
          <t>2026-10-08</t>
        </is>
      </c>
      <c r="AB426"/>
      <c r="AC426"/>
      <c r="AD426"/>
      <c r="AE426"/>
      <c r="AF426"/>
      <c r="AG426" s="3"/>
      <c r="AH426"/>
      <c r="AI426"/>
      <c r="AJ426"/>
      <c r="AK426"/>
      <c r="AL426" s="3"/>
      <c r="AM426" t="inlineStr">
        <is>
          <t>2026-09-20 02:36</t>
        </is>
      </c>
      <c r="AN426" t="inlineStr">
        <is>
          <t>高璇</t>
        </is>
      </c>
      <c r="AO426" t="inlineStr">
        <is>
          <t>2026-09-20</t>
        </is>
      </c>
      <c r="AP426" t="inlineStr">
        <is>
          <t>2026-09-20|shirley5278789|SD-000120</t>
        </is>
      </c>
      <c r="AQ426" t="inlineStr">
        <is>
          <t>1</t>
        </is>
      </c>
      <c r="AR426" t="inlineStr">
        <is>
          <t>shirley5278789｜마피아킹 - 평범한 여대생과 마피아의 비밀계약｜3条｜已回填</t>
        </is>
      </c>
    </row>
    <row r="427" ht="25.5" customHeight="1">
      <c r="A427" t="inlineStr">
        <is>
          <t>SR-000407</t>
        </is>
      </c>
      <c r="B427" s="3">
        <v>46285</v>
      </c>
      <c r="C427"/>
      <c r="D427" t="inlineStr">
        <is>
          <t>7686777258610117918</t>
        </is>
      </c>
      <c r="E427"/>
      <c r="F427" t="inlineStr">
        <is>
          <t>manual_url</t>
        </is>
      </c>
      <c r="G427">
        <v>1</v>
      </c>
      <c r="H427" s="3">
        <v>46303.58993055556</v>
      </c>
      <c r="I427"/>
      <c r="J427" t="inlineStr">
        <is>
          <t>active</t>
        </is>
      </c>
      <c r="K427" t="inlineStr">
        <is>
          <t>shirley5278789</t>
        </is>
      </c>
      <c r="L427" t="inlineStr">
        <is>
          <t>Part 2 | 잘못 들어간 방에서 마피아의 아이를 갖게 됐다 — 마피아킹 - 평범한 여대생과 마피아의 비밀계약 간호사의 실수로 잘못된 방에 들어간 평범한 여대생. 서로를 병원이 준비한 사람으로 착각한 두 사람의 위험한 만남은 예상치 못한 임신으로 이어지고, 마피아의 후계자를 둘러싼 비밀이 시작된다. ✨ ReelShort 앱을 다운로드하세요. 👉 추천 코드 [4536124]를 복사해 검색하세요. #숏드라마 #마피아로맨스 #운명적만남 #비밀계약 #로맨스드라마</t>
        </is>
      </c>
      <c r="M427" t="inlineStr">
        <is>
          <t>SD-000120</t>
        </is>
      </c>
      <c r="N427" t="inlineStr">
        <is>
          <t>7686777258610117918</t>
        </is>
      </c>
      <c r="O427" t="inlineStr">
        <is>
          <t>shirley5278789</t>
        </is>
      </c>
      <c r="P427" t="inlineStr">
        <is>
          <t>https://www.tiktok.com/@shirley5278789</t>
        </is>
      </c>
      <c r="Q427" t="inlineStr">
        <is>
          <t>SD-000120</t>
        </is>
      </c>
      <c r="R427" t="inlineStr">
        <is>
          <t>마피아킹 - 평범한 여대생과 마피아의 비밀계약</t>
        </is>
      </c>
      <c r="S427" t="inlineStr">
        <is>
          <t>爱情,扮猪吃虎</t>
        </is>
      </c>
      <c r="T427" s="2" t="str">
        <f>=HYPERLINK("https://www.tiktok.com/@shirley5278789/video/7686777258610117918", "https://www.tiktok.com/@shirley5278789/video/7686777258610117918")</f>
        <v>https://www.tiktok.com/@shirley5278789/video/7686777258610117918</v>
      </c>
      <c r="U427" t="inlineStr">
        <is>
          <t>已回填</t>
        </is>
      </c>
      <c r="V427" t="inlineStr">
        <is>
          <t>3554</t>
        </is>
      </c>
      <c r="W427" t="inlineStr">
        <is>
          <t>18</t>
        </is>
      </c>
      <c r="X427" t="inlineStr">
        <is>
          <t>14</t>
        </is>
      </c>
      <c r="Y427" t="inlineStr">
        <is>
          <t>1</t>
        </is>
      </c>
      <c r="Z427" t="inlineStr">
        <is>
          <t>0</t>
        </is>
      </c>
      <c r="AA427" t="inlineStr">
        <is>
          <t>2026-10-08</t>
        </is>
      </c>
      <c r="AB427"/>
      <c r="AC427"/>
      <c r="AD427"/>
      <c r="AE427"/>
      <c r="AF427"/>
      <c r="AG427" s="3"/>
      <c r="AH427"/>
      <c r="AI427"/>
      <c r="AJ427"/>
      <c r="AK427"/>
      <c r="AL427" s="3"/>
      <c r="AM427" t="inlineStr">
        <is>
          <t>2026-09-20 08:13</t>
        </is>
      </c>
      <c r="AN427" t="inlineStr">
        <is>
          <t>高璇</t>
        </is>
      </c>
      <c r="AO427" t="inlineStr">
        <is>
          <t>2026-09-20</t>
        </is>
      </c>
      <c r="AP427" t="inlineStr">
        <is>
          <t>2026-09-20|shirley5278789|SD-000120</t>
        </is>
      </c>
      <c r="AQ427" t="inlineStr">
        <is>
          <t>0</t>
        </is>
      </c>
      <c r="AR427" t="inlineStr">
        <is>
          <t>shirley5278789｜마피아킹 - 평범한 여대생과 마피아의 비밀계약｜3条｜已回填</t>
        </is>
      </c>
    </row>
    <row r="428" ht="25.5" customHeight="1">
      <c r="A428" t="inlineStr">
        <is>
          <t>SR-000408</t>
        </is>
      </c>
      <c r="B428" s="3">
        <v>46285</v>
      </c>
      <c r="C428"/>
      <c r="D428" t="inlineStr">
        <is>
          <t>7686777552567913759</t>
        </is>
      </c>
      <c r="E428"/>
      <c r="F428" t="inlineStr">
        <is>
          <t>manual_url</t>
        </is>
      </c>
      <c r="G428">
        <v>1</v>
      </c>
      <c r="H428" s="3">
        <v>46303.59017361111</v>
      </c>
      <c r="I428"/>
      <c r="J428" t="inlineStr">
        <is>
          <t>active</t>
        </is>
      </c>
      <c r="K428" t="inlineStr">
        <is>
          <t>shirley5278789</t>
        </is>
      </c>
      <c r="L428" t="inlineStr">
        <is>
          <t>Part 3 | “내 아이니까, 너도 내 거야” — 마피아킹 - 평범한 여대생과 마피아의 비밀계약 아이를 포기하지 않기로 결심한 그녀 앞에 세상에서 가장 위험한 남자가 나타났다. 돈으로 아이를 빼앗으려는 마피아와 끝까지 아이를 지키려는 그녀—위협으로 시작된 관계는 목숨을 건 보호와 비밀 계약으로 변해 간다. ✨ ReelShort 앱을 다운로드하세요. 👉 추천 코드 [4536124]를 복사해 검색하세요. #숏드라마 #마피아로맨스 #금지된사랑 #위험한로맨스 #비밀계약</t>
        </is>
      </c>
      <c r="M428" t="inlineStr">
        <is>
          <t>SD-000120</t>
        </is>
      </c>
      <c r="N428" t="inlineStr">
        <is>
          <t>7686777552567913759</t>
        </is>
      </c>
      <c r="O428" t="inlineStr">
        <is>
          <t>shirley5278789</t>
        </is>
      </c>
      <c r="P428" t="inlineStr">
        <is>
          <t>https://www.tiktok.com/@shirley5278789</t>
        </is>
      </c>
      <c r="Q428" t="inlineStr">
        <is>
          <t>SD-000120</t>
        </is>
      </c>
      <c r="R428" t="inlineStr">
        <is>
          <t>마피아킹 - 평범한 여대생과 마피아의 비밀계약</t>
        </is>
      </c>
      <c r="S428" t="inlineStr">
        <is>
          <t>爱情,扮猪吃虎</t>
        </is>
      </c>
      <c r="T428" s="2" t="str">
        <f>=HYPERLINK("https://www.tiktok.com/@shirley5278789/video/7686777552567913759", "https://www.tiktok.com/@shirley5278789/video/7686777552567913759")</f>
        <v>https://www.tiktok.com/@shirley5278789/video/7686777552567913759</v>
      </c>
      <c r="U428" t="inlineStr">
        <is>
          <t>已回填</t>
        </is>
      </c>
      <c r="V428" t="inlineStr">
        <is>
          <t>6361</t>
        </is>
      </c>
      <c r="W428" t="inlineStr">
        <is>
          <t>30</t>
        </is>
      </c>
      <c r="X428" t="inlineStr">
        <is>
          <t>24</t>
        </is>
      </c>
      <c r="Y428" t="inlineStr">
        <is>
          <t>1</t>
        </is>
      </c>
      <c r="Z428" t="inlineStr">
        <is>
          <t>0</t>
        </is>
      </c>
      <c r="AA428" t="inlineStr">
        <is>
          <t>2026-10-08</t>
        </is>
      </c>
      <c r="AB428"/>
      <c r="AC428"/>
      <c r="AD428"/>
      <c r="AE428"/>
      <c r="AF428"/>
      <c r="AG428" s="3"/>
      <c r="AH428"/>
      <c r="AI428"/>
      <c r="AJ428"/>
      <c r="AK428"/>
      <c r="AL428" s="3"/>
      <c r="AM428" t="inlineStr">
        <is>
          <t>2026-09-20 12:10</t>
        </is>
      </c>
      <c r="AN428" t="inlineStr">
        <is>
          <t>高璇</t>
        </is>
      </c>
      <c r="AO428" t="inlineStr">
        <is>
          <t>2026-09-20</t>
        </is>
      </c>
      <c r="AP428" t="inlineStr">
        <is>
          <t>2026-09-20|shirley5278789|SD-000120</t>
        </is>
      </c>
      <c r="AQ428" t="inlineStr">
        <is>
          <t>0</t>
        </is>
      </c>
      <c r="AR428" t="inlineStr">
        <is>
          <t>shirley5278789｜마피아킹 - 평범한 여대생과 마피아의 비밀계약｜3条｜已回填</t>
        </is>
      </c>
    </row>
    <row r="429" ht="25.5" customHeight="1">
      <c r="A429" t="inlineStr">
        <is>
          <t>SR-000421</t>
        </is>
      </c>
      <c r="B429" s="3">
        <v>46285</v>
      </c>
      <c r="C429"/>
      <c r="D429" t="inlineStr">
        <is>
          <t>7687517327792868621</t>
        </is>
      </c>
      <c r="E429"/>
      <c r="F429" t="inlineStr">
        <is>
          <t>manual_url</t>
        </is>
      </c>
      <c r="G429">
        <v>1</v>
      </c>
      <c r="H429" s="3">
        <v>46303.59060185185</v>
      </c>
      <c r="I429"/>
      <c r="J429" t="inlineStr">
        <is>
          <t>active</t>
        </is>
      </c>
      <c r="K429" t="inlineStr">
        <is>
          <t>ngphnggiang40</t>
        </is>
      </c>
      <c r="L429" t="inlineStr">
        <is>
          <t>Part 1 | A Three-Year-Old Demanded Formula Money from a Mafia Boss A fearless little girl walks through a gate guarded by armed men and tells the mafia boss that he owes her three years of formula money. Then she says her mother’s name—and everything changes. ✨ Watch the full story on YourChannel. 👉 https://link.inbeidou.cn/link/yourchannel_drama/serial/23fiSiww/11 #Drama #AIDrama #MafiaBoss #SecretChild #FamilyDrama</t>
        </is>
      </c>
      <c r="M429" t="inlineStr">
        <is>
          <t>SD-000129</t>
        </is>
      </c>
      <c r="N429" t="inlineStr">
        <is>
          <t>7687517327792868621</t>
        </is>
      </c>
      <c r="O429" t="inlineStr">
        <is>
          <t>VoidFaic</t>
        </is>
      </c>
      <c r="P429" t="inlineStr">
        <is>
          <t>https://www.tiktok.com/@ngphnggiang40</t>
        </is>
      </c>
      <c r="Q429" t="inlineStr">
        <is>
          <t>SD-000129</t>
        </is>
      </c>
      <c r="R429" t="inlineStr">
        <is>
          <t>Mafia Boss: Spoiling His Little Princess</t>
        </is>
      </c>
      <c r="S429" t="inlineStr">
        <is>
          <t>萌宝</t>
        </is>
      </c>
      <c r="T429" s="2" t="str">
        <f>=HYPERLINK("https://www.tiktok.com/@ngphnggiang40/video/7687517327792868621", "https://www.tiktok.com/@ngphnggiang40/video/7687517327792868621")</f>
        <v>https://www.tiktok.com/@ngphnggiang40/video/7687517327792868621</v>
      </c>
      <c r="U429" t="inlineStr">
        <is>
          <t>已回填</t>
        </is>
      </c>
      <c r="V429" t="inlineStr">
        <is>
          <t>5713</t>
        </is>
      </c>
      <c r="W429" t="inlineStr">
        <is>
          <t>11</t>
        </is>
      </c>
      <c r="X429" t="inlineStr">
        <is>
          <t>3</t>
        </is>
      </c>
      <c r="Y429" t="inlineStr">
        <is>
          <t>0</t>
        </is>
      </c>
      <c r="Z429" t="inlineStr">
        <is>
          <t>0</t>
        </is>
      </c>
      <c r="AA429" t="inlineStr">
        <is>
          <t>2026-10-08</t>
        </is>
      </c>
      <c r="AB429"/>
      <c r="AC429"/>
      <c r="AD429"/>
      <c r="AE429"/>
      <c r="AF429"/>
      <c r="AG429" s="3"/>
      <c r="AH429"/>
      <c r="AI429"/>
      <c r="AJ429" t="inlineStr">
        <is>
          <t>Caption剧名与原记录不一致，需负责人核对：A Three-Year-Old Demanded Formula Money from a Mafia Boss</t>
        </is>
      </c>
      <c r="AK429"/>
      <c r="AL429" s="3"/>
      <c r="AM429" t="inlineStr">
        <is>
          <t>2026-09-20 20:00</t>
        </is>
      </c>
      <c r="AN429" t="inlineStr">
        <is>
          <t>张凯风</t>
        </is>
      </c>
      <c r="AO429" t="inlineStr">
        <is>
          <t>2026-09-20</t>
        </is>
      </c>
      <c r="AP429" t="inlineStr">
        <is>
          <t>2026-09-20|ngphnggiang40|SD-000129</t>
        </is>
      </c>
      <c r="AQ429" t="inlineStr">
        <is>
          <t>1</t>
        </is>
      </c>
      <c r="AR429" t="inlineStr">
        <is>
          <t>ngphnggiang40｜Mafia Boss: Spoiling His Little Princess｜1条｜已回填</t>
        </is>
      </c>
    </row>
    <row r="430" ht="25.5" customHeight="1">
      <c r="A430" t="inlineStr">
        <is>
          <t>SR-000441</t>
        </is>
      </c>
      <c r="B430" s="3">
        <v>46285</v>
      </c>
      <c r="C430"/>
      <c r="D430" t="inlineStr">
        <is>
          <t>7686778923622944030</t>
        </is>
      </c>
      <c r="E430"/>
      <c r="F430"/>
      <c r="G430"/>
      <c r="H430" s="3"/>
      <c r="I430"/>
      <c r="J430"/>
      <c r="K430" t="inlineStr">
        <is>
          <t>shirley5278789</t>
        </is>
      </c>
      <c r="L430" t="inlineStr">
        <is>
          <t>Part 1 | 운명의 운명 성희롱을 신고한 그녀가 보복당할 위기에 처한 순간, 새로 부임한 대표가 나타나 그녀를 구한다. 그런데 두 사람은 왜 서로를 낯익게 느끼는 걸까? ✨ ReelShort 앱을 다운로드하세요. 👉 추천 코드 [4673224]를 복사해 검색하세요. #운명의운명 #ReelShort #숏드라마 #로맨스드라마 #대표님로맨스</t>
        </is>
      </c>
      <c r="M430" t="inlineStr">
        <is>
          <t>SD-000203</t>
        </is>
      </c>
      <c r="N430" t="inlineStr">
        <is>
          <t>7686778923622944030</t>
        </is>
      </c>
      <c r="O430" t="inlineStr">
        <is>
          <t>shirley5278789</t>
        </is>
      </c>
      <c r="P430" t="inlineStr">
        <is>
          <t>https://www.tiktok.com/@shirley5278789</t>
        </is>
      </c>
      <c r="Q430" t="inlineStr">
        <is>
          <t>SD-000203</t>
        </is>
      </c>
      <c r="R430" t="inlineStr">
        <is>
          <t>운명의 운명</t>
        </is>
      </c>
      <c r="S430" t="inlineStr">
        <is>
          <t>职场,爱情</t>
        </is>
      </c>
      <c r="T430" s="2" t="str">
        <f>=HYPERLINK("https://www.tiktok.com/@shirley5278789/video/7686778923622944030", "https://www.tiktok.com/@shirley5278789/video/7686778923622944030")</f>
        <v>https://www.tiktok.com/@shirley5278789/video/7686778923622944030</v>
      </c>
      <c r="U430" t="inlineStr">
        <is>
          <t>已回填</t>
        </is>
      </c>
      <c r="V430" t="inlineStr">
        <is>
          <t>560</t>
        </is>
      </c>
      <c r="W430" t="inlineStr">
        <is>
          <t>1</t>
        </is>
      </c>
      <c r="X430" t="inlineStr">
        <is>
          <t>0</t>
        </is>
      </c>
      <c r="Y430" t="inlineStr">
        <is>
          <t>0</t>
        </is>
      </c>
      <c r="Z430" t="inlineStr">
        <is>
          <t>0</t>
        </is>
      </c>
      <c r="AA430" t="inlineStr">
        <is>
          <t>2026-10-08</t>
        </is>
      </c>
      <c r="AB430"/>
      <c r="AC430"/>
      <c r="AD430"/>
      <c r="AE430"/>
      <c r="AF430"/>
      <c r="AG430" s="3"/>
      <c r="AH430"/>
      <c r="AI430"/>
      <c r="AJ430"/>
      <c r="AK430"/>
      <c r="AL430" s="3"/>
      <c r="AM430" t="inlineStr">
        <is>
          <t>2026-09-20 23:05</t>
        </is>
      </c>
      <c r="AN430" t="inlineStr">
        <is>
          <t>高璇</t>
        </is>
      </c>
      <c r="AO430" t="inlineStr">
        <is>
          <t>2026-09-20</t>
        </is>
      </c>
      <c r="AP430" t="inlineStr">
        <is>
          <t>2026-09-20|shirley5278789|SD-000203</t>
        </is>
      </c>
      <c r="AQ430" t="inlineStr">
        <is>
          <t>1</t>
        </is>
      </c>
      <c r="AR430" t="inlineStr">
        <is>
          <t>shirley5278789｜운명의 운명｜3条｜已回填</t>
        </is>
      </c>
    </row>
    <row r="431" ht="25.5" customHeight="1">
      <c r="A431" t="inlineStr">
        <is>
          <t>SR-000442</t>
        </is>
      </c>
      <c r="B431" s="3">
        <v>46285</v>
      </c>
      <c r="C431"/>
      <c r="D431" t="inlineStr">
        <is>
          <t>7686779446870723870</t>
        </is>
      </c>
      <c r="E431"/>
      <c r="F431"/>
      <c r="G431"/>
      <c r="H431" s="3"/>
      <c r="I431"/>
      <c r="J431"/>
      <c r="K431" t="inlineStr">
        <is>
          <t>shirley5278789</t>
        </is>
      </c>
      <c r="L431" t="inlineStr">
        <is>
          <t>Part 2 | 운명의 운명 1년 만에 돌아온 남편은 눈앞의 아내를 알아보지 못한 채, 그녀에게 아내를 위한 선물을 추천해 달라고 한다. 그러다 그녀의 자료에서 낯익은 이름을 발견하는데… ✨ ReelShort 앱을 다운로드하세요. 👉 추천 코드 [4673224]를 복사해 검색하세요. #운명의운명 #ReelShort #숏드라마 #계약결혼 #사내로맨스</t>
        </is>
      </c>
      <c r="M431" t="inlineStr">
        <is>
          <t>SD-000203</t>
        </is>
      </c>
      <c r="N431" t="inlineStr">
        <is>
          <t>7686779446870723870</t>
        </is>
      </c>
      <c r="O431" t="inlineStr">
        <is>
          <t>shirley5278789</t>
        </is>
      </c>
      <c r="P431" t="inlineStr">
        <is>
          <t>https://www.tiktok.com/@shirley5278789</t>
        </is>
      </c>
      <c r="Q431" t="inlineStr">
        <is>
          <t>SD-000203</t>
        </is>
      </c>
      <c r="R431" t="inlineStr">
        <is>
          <t>운명의 운명</t>
        </is>
      </c>
      <c r="S431" t="inlineStr">
        <is>
          <t>职场,爱情</t>
        </is>
      </c>
      <c r="T431" s="2" t="str">
        <f>=HYPERLINK("https://www.tiktok.com/@shirley5278789/video/7686779446870723870", "https://www.tiktok.com/@shirley5278789/video/7686779446870723870")</f>
        <v>https://www.tiktok.com/@shirley5278789/video/7686779446870723870</v>
      </c>
      <c r="U431" t="inlineStr">
        <is>
          <t>已回填</t>
        </is>
      </c>
      <c r="V431" t="inlineStr">
        <is>
          <t>937</t>
        </is>
      </c>
      <c r="W431" t="inlineStr">
        <is>
          <t>4</t>
        </is>
      </c>
      <c r="X431" t="inlineStr">
        <is>
          <t>1</t>
        </is>
      </c>
      <c r="Y431" t="inlineStr">
        <is>
          <t>0</t>
        </is>
      </c>
      <c r="Z431" t="inlineStr">
        <is>
          <t>0</t>
        </is>
      </c>
      <c r="AA431" t="inlineStr">
        <is>
          <t>2026-10-08</t>
        </is>
      </c>
      <c r="AB431"/>
      <c r="AC431"/>
      <c r="AD431"/>
      <c r="AE431"/>
      <c r="AF431"/>
      <c r="AG431" s="3"/>
      <c r="AH431"/>
      <c r="AI431"/>
      <c r="AJ431"/>
      <c r="AK431"/>
      <c r="AL431" s="3"/>
      <c r="AM431" t="inlineStr">
        <is>
          <t>2026-09-21 02:40</t>
        </is>
      </c>
      <c r="AN431" t="inlineStr">
        <is>
          <t>高璇</t>
        </is>
      </c>
      <c r="AO431" t="inlineStr">
        <is>
          <t>2026-09-21</t>
        </is>
      </c>
      <c r="AP431" t="inlineStr">
        <is>
          <t>2026-09-20|shirley5278789|SD-000203</t>
        </is>
      </c>
      <c r="AQ431" t="inlineStr">
        <is>
          <t>0</t>
        </is>
      </c>
      <c r="AR431" t="inlineStr">
        <is>
          <t>shirley5278789｜운명의 운명｜3条｜已回填</t>
        </is>
      </c>
    </row>
    <row r="432" ht="25.5" customHeight="1">
      <c r="A432" t="inlineStr">
        <is>
          <t>SR-000443</t>
        </is>
      </c>
      <c r="B432" s="3">
        <v>46285</v>
      </c>
      <c r="C432"/>
      <c r="D432" t="inlineStr">
        <is>
          <t>7686782960518827294</t>
        </is>
      </c>
      <c r="E432"/>
      <c r="F432"/>
      <c r="G432"/>
      <c r="H432" s="3"/>
      <c r="I432"/>
      <c r="J432"/>
      <c r="K432" t="inlineStr">
        <is>
          <t>shirley5278789</t>
        </is>
      </c>
      <c r="L432" t="inlineStr">
        <is>
          <t>Part 3 | 운명의 운명 그녀가 고객에게 모욕당하자 대표는 망설임 없이 그녀의 편에 선다. 거액의 계약까지 포기한 그의 선택에 그녀의 마음도 흔들리기 시작한다. ✨ ReelShort 앱을 다운로드하세요. 👉 추천 코드 [4673224]를 복사해 검색하세요. #운명의운명 #ReelShort #숏드라마 #로맨스드라마 #직진로맨스</t>
        </is>
      </c>
      <c r="M432" t="inlineStr">
        <is>
          <t>SD-000203</t>
        </is>
      </c>
      <c r="N432" t="inlineStr">
        <is>
          <t>7686782960518827294</t>
        </is>
      </c>
      <c r="O432" t="inlineStr">
        <is>
          <t>shirley5278789</t>
        </is>
      </c>
      <c r="P432" t="inlineStr">
        <is>
          <t>https://www.tiktok.com/@shirley5278789</t>
        </is>
      </c>
      <c r="Q432" t="inlineStr">
        <is>
          <t>SD-000203</t>
        </is>
      </c>
      <c r="R432" t="inlineStr">
        <is>
          <t>운명의 운명</t>
        </is>
      </c>
      <c r="S432" t="inlineStr">
        <is>
          <t>职场,爱情</t>
        </is>
      </c>
      <c r="T432" s="2" t="str">
        <f>=HYPERLINK("https://www.tiktok.com/@shirley5278789/video/7686782960518827294", "https://www.tiktok.com/@shirley5278789/video/7686782960518827294")</f>
        <v>https://www.tiktok.com/@shirley5278789/video/7686782960518827294</v>
      </c>
      <c r="U432" t="inlineStr">
        <is>
          <t>已回填</t>
        </is>
      </c>
      <c r="V432" t="inlineStr">
        <is>
          <t>1139</t>
        </is>
      </c>
      <c r="W432" t="inlineStr">
        <is>
          <t>8</t>
        </is>
      </c>
      <c r="X432" t="inlineStr">
        <is>
          <t>2</t>
        </is>
      </c>
      <c r="Y432" t="inlineStr">
        <is>
          <t>0</t>
        </is>
      </c>
      <c r="Z432" t="inlineStr">
        <is>
          <t>0</t>
        </is>
      </c>
      <c r="AA432" t="inlineStr">
        <is>
          <t>2026-10-08</t>
        </is>
      </c>
      <c r="AB432"/>
      <c r="AC432"/>
      <c r="AD432"/>
      <c r="AE432"/>
      <c r="AF432"/>
      <c r="AG432" s="3"/>
      <c r="AH432"/>
      <c r="AI432"/>
      <c r="AJ432"/>
      <c r="AK432"/>
      <c r="AL432" s="3"/>
      <c r="AM432" t="inlineStr">
        <is>
          <t>2026-09-21 07:25</t>
        </is>
      </c>
      <c r="AN432" t="inlineStr">
        <is>
          <t>高璇</t>
        </is>
      </c>
      <c r="AO432" t="inlineStr">
        <is>
          <t>2026-09-21</t>
        </is>
      </c>
      <c r="AP432" t="inlineStr">
        <is>
          <t>2026-09-20|shirley5278789|SD-000203</t>
        </is>
      </c>
      <c r="AQ432" t="inlineStr">
        <is>
          <t>0</t>
        </is>
      </c>
      <c r="AR432" t="inlineStr">
        <is>
          <t>shirley5278789｜운명의 운명｜3条｜已回填</t>
        </is>
      </c>
    </row>
    <row r="433" ht="25.5" customHeight="1">
      <c r="A433" t="inlineStr">
        <is>
          <t>SR-000449</t>
        </is>
      </c>
      <c r="B433" s="3">
        <v>46285</v>
      </c>
      <c r="C433"/>
      <c r="D433" t="inlineStr">
        <is>
          <t>7686825575935151373</t>
        </is>
      </c>
      <c r="E433"/>
      <c r="F433"/>
      <c r="G433"/>
      <c r="H433" s="3"/>
      <c r="I433"/>
      <c r="J433"/>
      <c r="K433" t="inlineStr">
        <is>
          <t>dramavault163</t>
        </is>
      </c>
      <c r="L433" t="inlineStr">
        <is>
          <t>The revenge worked too well, and now he wants their fake relationship to last until the championship ends. 🏒❤️ 🌟 Continue the story here 👉 Find the full series on “DramaBox” 🔍 Look up “vgm60” ✨ #ShortDrama #FakeDating #SportsDrama #SlowBurnRomance #DramaBox</t>
        </is>
      </c>
      <c r="M433" t="inlineStr">
        <is>
          <t>SD-000127</t>
        </is>
      </c>
      <c r="N433" t="inlineStr">
        <is>
          <t>7686825575935151373</t>
        </is>
      </c>
      <c r="O433" t="inlineStr">
        <is>
          <t>dramavault163</t>
        </is>
      </c>
      <c r="P433" t="inlineStr">
        <is>
          <t>https://www.tiktok.com/@dramavault163</t>
        </is>
      </c>
      <c r="Q433" t="inlineStr">
        <is>
          <t>SD-000127</t>
        </is>
      </c>
      <c r="R433" t="inlineStr">
        <is>
          <t>Revenge Puck</t>
        </is>
      </c>
      <c r="S433" t="inlineStr">
        <is>
          <t>爱情,校园,甜宠</t>
        </is>
      </c>
      <c r="T433" s="2" t="str">
        <f>=HYPERLINK("https://www.tiktok.com/@dramavault163/video/7686825575935151373", "https://www.tiktok.com/@dramavault163/video/7686825575935151373")</f>
        <v>https://www.tiktok.com/@dramavault163/video/7686825575935151373</v>
      </c>
      <c r="U433" t="inlineStr">
        <is>
          <t>已回填</t>
        </is>
      </c>
      <c r="V433" t="inlineStr">
        <is>
          <t>1452</t>
        </is>
      </c>
      <c r="W433" t="inlineStr">
        <is>
          <t>25</t>
        </is>
      </c>
      <c r="X433" t="inlineStr">
        <is>
          <t>1</t>
        </is>
      </c>
      <c r="Y433" t="inlineStr">
        <is>
          <t>1</t>
        </is>
      </c>
      <c r="Z433" t="inlineStr">
        <is>
          <t>0</t>
        </is>
      </c>
      <c r="AA433" t="inlineStr">
        <is>
          <t>2026-10-08</t>
        </is>
      </c>
      <c r="AB433"/>
      <c r="AC433"/>
      <c r="AD433"/>
      <c r="AE433"/>
      <c r="AF433"/>
      <c r="AG433" s="3"/>
      <c r="AH433"/>
      <c r="AI433"/>
      <c r="AJ433"/>
      <c r="AK433"/>
      <c r="AL433" s="3"/>
      <c r="AM433" t="inlineStr">
        <is>
          <t>2026-09-20 20:09</t>
        </is>
      </c>
      <c r="AN433" t="inlineStr">
        <is>
          <t>高璇</t>
        </is>
      </c>
      <c r="AO433" t="inlineStr">
        <is>
          <t>2026-09-20</t>
        </is>
      </c>
      <c r="AP433" t="inlineStr">
        <is>
          <t>2026-09-20|dramavault163|SD-000127</t>
        </is>
      </c>
      <c r="AQ433" t="inlineStr">
        <is>
          <t>1</t>
        </is>
      </c>
      <c r="AR433" t="inlineStr">
        <is>
          <t>dramavault163｜Revenge Puck｜1条｜已回填</t>
        </is>
      </c>
    </row>
    <row r="434" ht="25.5" customHeight="1">
      <c r="A434" t="inlineStr">
        <is>
          <t>SR-000455</t>
        </is>
      </c>
      <c r="B434" s="3">
        <v>46285</v>
      </c>
      <c r="C434"/>
      <c r="D434" t="inlineStr">
        <is>
          <t>7686827237642865933</t>
        </is>
      </c>
      <c r="E434"/>
      <c r="F434"/>
      <c r="G434"/>
      <c r="H434" s="3"/>
      <c r="I434"/>
      <c r="J434"/>
      <c r="K434" t="inlineStr">
        <is>
          <t>dramaclips0364</t>
        </is>
      </c>
      <c r="L434" t="inlineStr">
        <is>
          <t>His former mistress returns at the worst possible moment—just as Aria realizes she may be carrying the mafia heir. 😨🔥 🌟 Continue the story here 👉 Find the full series on “ReelShort” 🔍 Look up “4697881” ✨ #ShortDrama #PregnancyDrama #MafiaRomance #JealousEx #ReelShort</t>
        </is>
      </c>
      <c r="M434" t="inlineStr">
        <is>
          <t>SD-000111</t>
        </is>
      </c>
      <c r="N434" t="inlineStr">
        <is>
          <t>7686827237642865933</t>
        </is>
      </c>
      <c r="O434" t="inlineStr">
        <is>
          <t>dramaclips0364</t>
        </is>
      </c>
      <c r="P434" t="inlineStr">
        <is>
          <t>https://www.tiktok.com/@dramaclips0364</t>
        </is>
      </c>
      <c r="Q434" t="inlineStr">
        <is>
          <t>SD-000111</t>
        </is>
      </c>
      <c r="R434" t="inlineStr">
        <is>
          <t>Bound by Love</t>
        </is>
      </c>
      <c r="S434" t="inlineStr">
        <is>
          <t>爱情,复仇,身份揭露</t>
        </is>
      </c>
      <c r="T434" s="2" t="str">
        <f>=HYPERLINK("https://www.tiktok.com/@dramaclips0364/video/7686827237642865933", "https://www.tiktok.com/@dramaclips0364/video/7686827237642865933")</f>
        <v>https://www.tiktok.com/@dramaclips0364/video/7686827237642865933</v>
      </c>
      <c r="U434" t="inlineStr">
        <is>
          <t>已回填</t>
        </is>
      </c>
      <c r="V434" t="inlineStr">
        <is>
          <t>508</t>
        </is>
      </c>
      <c r="W434" t="inlineStr">
        <is>
          <t>3</t>
        </is>
      </c>
      <c r="X434" t="inlineStr">
        <is>
          <t>0</t>
        </is>
      </c>
      <c r="Y434" t="inlineStr">
        <is>
          <t>0</t>
        </is>
      </c>
      <c r="Z434" t="inlineStr">
        <is>
          <t>0</t>
        </is>
      </c>
      <c r="AA434" t="inlineStr">
        <is>
          <t>2026-10-08</t>
        </is>
      </c>
      <c r="AB434"/>
      <c r="AC434"/>
      <c r="AD434"/>
      <c r="AE434"/>
      <c r="AF434"/>
      <c r="AG434" s="3"/>
      <c r="AH434"/>
      <c r="AI434"/>
      <c r="AJ434"/>
      <c r="AK434"/>
      <c r="AL434" s="3"/>
      <c r="AM434" t="inlineStr">
        <is>
          <t>2026-09-20 22:12</t>
        </is>
      </c>
      <c r="AN434" t="inlineStr">
        <is>
          <t>高璇</t>
        </is>
      </c>
      <c r="AO434" t="inlineStr">
        <is>
          <t>2026-09-20</t>
        </is>
      </c>
      <c r="AP434" t="inlineStr">
        <is>
          <t>2026-09-20|dramaclips0364|SD-000111</t>
        </is>
      </c>
      <c r="AQ434" t="inlineStr">
        <is>
          <t>1</t>
        </is>
      </c>
      <c r="AR434" t="inlineStr">
        <is>
          <t>dramaclips0364｜Bound by Love｜1条｜已回填</t>
        </is>
      </c>
    </row>
    <row r="435" ht="25.5" customHeight="1">
      <c r="A435" t="inlineStr">
        <is>
          <t>SR-000513</t>
        </is>
      </c>
      <c r="B435" s="3">
        <v>46285.875</v>
      </c>
      <c r="C435"/>
      <c r="D435" t="inlineStr">
        <is>
          <t>7687520145526344991</t>
        </is>
      </c>
      <c r="E435"/>
      <c r="F435"/>
      <c r="G435"/>
      <c r="H435" s="3"/>
      <c r="I435"/>
      <c r="J435"/>
      <c r="K435" t="inlineStr">
        <is>
          <t>jolienqaq</t>
        </is>
      </c>
      <c r="L435" t="inlineStr">
        <is>
          <t xml:space="preserve">Part 1 | Match Point 🎾 Full episodes link in bio 🔥 Or search 4717477 on Reelshort  #bldrama #shortdrama #drama #tennis </t>
        </is>
      </c>
      <c r="M435" t="inlineStr">
        <is>
          <t>SD-000122</t>
        </is>
      </c>
      <c r="N435" t="inlineStr">
        <is>
          <t>7687520145526344991</t>
        </is>
      </c>
      <c r="O435" t="inlineStr">
        <is>
          <t>jolienqaq</t>
        </is>
      </c>
      <c r="P435" t="inlineStr">
        <is>
          <t>https://www.tiktok.com/@jolienqaq</t>
        </is>
      </c>
      <c r="Q435" t="inlineStr">
        <is>
          <t>SD-000122</t>
        </is>
      </c>
      <c r="R435" t="inlineStr">
        <is>
          <t>Match Point</t>
        </is>
      </c>
      <c r="S435" t="inlineStr">
        <is>
          <t>lgbtq,爱情</t>
        </is>
      </c>
      <c r="T435" s="2" t="str">
        <f>=HYPERLINK("https://www.tiktok.com/@jolienqaq/video/7687520145526344991", "https://www.tiktok.com/@jolienqaq/video/7687520145526344991")</f>
        <v>https://www.tiktok.com/@jolienqaq/video/7687520145526344991</v>
      </c>
      <c r="U435" t="inlineStr">
        <is>
          <t>已回填</t>
        </is>
      </c>
      <c r="V435" t="inlineStr">
        <is>
          <t>549</t>
        </is>
      </c>
      <c r="W435" t="inlineStr">
        <is>
          <t>8</t>
        </is>
      </c>
      <c r="X435" t="inlineStr">
        <is>
          <t>3</t>
        </is>
      </c>
      <c r="Y435" t="inlineStr">
        <is>
          <t>0</t>
        </is>
      </c>
      <c r="Z435" t="inlineStr">
        <is>
          <t>0</t>
        </is>
      </c>
      <c r="AA435" t="inlineStr">
        <is>
          <t>2026-10-08</t>
        </is>
      </c>
      <c r="AB435"/>
      <c r="AC435"/>
      <c r="AD435"/>
      <c r="AE435"/>
      <c r="AF435"/>
      <c r="AG435" s="3"/>
      <c r="AH435"/>
      <c r="AI435"/>
      <c r="AJ435"/>
      <c r="AK435"/>
      <c r="AL435" s="3"/>
      <c r="AM435" t="inlineStr">
        <is>
          <t>2026-09-20 21:00</t>
        </is>
      </c>
      <c r="AN435" t="inlineStr">
        <is>
          <t>彭满</t>
        </is>
      </c>
      <c r="AO435" t="inlineStr">
        <is>
          <t>2026-09-20</t>
        </is>
      </c>
      <c r="AP435" t="inlineStr">
        <is>
          <t>2026-09-20|jolienqaq|SD-000122</t>
        </is>
      </c>
      <c r="AQ435" t="inlineStr">
        <is>
          <t>1</t>
        </is>
      </c>
      <c r="AR435" t="inlineStr">
        <is>
          <t>jolienqaq｜Match Point｜2条｜已回填</t>
        </is>
      </c>
    </row>
    <row r="436" ht="25.5" customHeight="1">
      <c r="A436" t="inlineStr">
        <is>
          <t>SR-000514</t>
        </is>
      </c>
      <c r="B436" s="3">
        <v>46285.925</v>
      </c>
      <c r="C436"/>
      <c r="D436" t="inlineStr">
        <is>
          <t>7687520479686544670</t>
        </is>
      </c>
      <c r="E436"/>
      <c r="F436"/>
      <c r="G436"/>
      <c r="H436" s="3"/>
      <c r="I436"/>
      <c r="J436"/>
      <c r="K436" t="inlineStr">
        <is>
          <t>jolienqaq</t>
        </is>
      </c>
      <c r="L436" t="inlineStr">
        <is>
          <t xml:space="preserve">Part 2 | Match Point 🎾 Full episodes link in bio 🔥 Or search 4717477 on Reelshort  #bldrama #shortdrama #drama #tennis </t>
        </is>
      </c>
      <c r="M436" t="inlineStr">
        <is>
          <t>SD-000122</t>
        </is>
      </c>
      <c r="N436" t="inlineStr">
        <is>
          <t>7687520479686544670</t>
        </is>
      </c>
      <c r="O436" t="inlineStr">
        <is>
          <t>jolienqaq</t>
        </is>
      </c>
      <c r="P436" t="inlineStr">
        <is>
          <t>https://www.tiktok.com/@jolienqaq</t>
        </is>
      </c>
      <c r="Q436" t="inlineStr">
        <is>
          <t>SD-000122</t>
        </is>
      </c>
      <c r="R436" t="inlineStr">
        <is>
          <t>Match Point</t>
        </is>
      </c>
      <c r="S436" t="inlineStr">
        <is>
          <t>lgbtq,爱情</t>
        </is>
      </c>
      <c r="T436" s="2" t="str">
        <f>=HYPERLINK("https://www.tiktok.com/@jolienqaq/video/7687520479686544670", "https://www.tiktok.com/@jolienqaq/video/7687520479686544670")</f>
        <v>https://www.tiktok.com/@jolienqaq/video/7687520479686544670</v>
      </c>
      <c r="U436" t="inlineStr">
        <is>
          <t>已回填</t>
        </is>
      </c>
      <c r="V436" t="inlineStr">
        <is>
          <t>544</t>
        </is>
      </c>
      <c r="W436" t="inlineStr">
        <is>
          <t>21</t>
        </is>
      </c>
      <c r="X436" t="inlineStr">
        <is>
          <t>3</t>
        </is>
      </c>
      <c r="Y436" t="inlineStr">
        <is>
          <t>0</t>
        </is>
      </c>
      <c r="Z436" t="inlineStr">
        <is>
          <t>0</t>
        </is>
      </c>
      <c r="AA436" t="inlineStr">
        <is>
          <t>2026-10-08</t>
        </is>
      </c>
      <c r="AB436"/>
      <c r="AC436"/>
      <c r="AD436"/>
      <c r="AE436"/>
      <c r="AF436"/>
      <c r="AG436" s="3"/>
      <c r="AH436"/>
      <c r="AI436"/>
      <c r="AJ436"/>
      <c r="AK436"/>
      <c r="AL436" s="3"/>
      <c r="AM436" t="inlineStr">
        <is>
          <t>2026-09-20 22:12</t>
        </is>
      </c>
      <c r="AN436" t="inlineStr">
        <is>
          <t>彭满</t>
        </is>
      </c>
      <c r="AO436" t="inlineStr">
        <is>
          <t>2026-09-20</t>
        </is>
      </c>
      <c r="AP436" t="inlineStr">
        <is>
          <t>2026-09-20|jolienqaq|SD-000122</t>
        </is>
      </c>
      <c r="AQ436" t="inlineStr">
        <is>
          <t>0</t>
        </is>
      </c>
      <c r="AR436" t="inlineStr">
        <is>
          <t>jolienqaq｜Match Point｜2条｜已回填</t>
        </is>
      </c>
    </row>
    <row r="437" ht="25.5" customHeight="1">
      <c r="A437" t="inlineStr">
        <is>
          <t>SR-000515</t>
        </is>
      </c>
      <c r="B437" s="3">
        <v>46285.92638888889</v>
      </c>
      <c r="C437"/>
      <c r="D437" t="inlineStr">
        <is>
          <t>7687460785248881933</t>
        </is>
      </c>
      <c r="E437"/>
      <c r="F437"/>
      <c r="G437"/>
      <c r="H437" s="3"/>
      <c r="I437"/>
      <c r="J437"/>
      <c r="K437" t="inlineStr">
        <is>
          <t>lthung263</t>
        </is>
      </c>
      <c r="L437" t="inlineStr">
        <is>
          <t>Part 1 | The Exiled Princess Returns as Empress（Exiled at Ten, Returned as the Beast Empress） Exiled as a child and expected to disappear, Kira returns ten years later as the powerful Beast Empress—and she has no intention of forgiving those who betrayed her. ✨ Download the DramaBox app. 👉 Copy the code [vhy55] and search it. #Drama #ShortDrama #RevengeDrama #FantasyDrama #StrongFemaleLead</t>
        </is>
      </c>
      <c r="M437" t="inlineStr">
        <is>
          <t>SD-000131</t>
        </is>
      </c>
      <c r="N437" t="inlineStr">
        <is>
          <t>7687460785248881933</t>
        </is>
      </c>
      <c r="O437" t="inlineStr">
        <is>
          <t>Flexlthung</t>
        </is>
      </c>
      <c r="P437" t="inlineStr">
        <is>
          <t>https://www.tiktok.com/@lthung263</t>
        </is>
      </c>
      <c r="Q437" t="inlineStr">
        <is>
          <t>SD-000131</t>
        </is>
      </c>
      <c r="R437" t="inlineStr">
        <is>
          <t>Exiled at Ten, Returned as the Beast Empress</t>
        </is>
      </c>
      <c r="S437" t="inlineStr">
        <is>
          <t>复仇,狼人,女王,奇幻,逆袭</t>
        </is>
      </c>
      <c r="T437" s="2" t="str">
        <f>=HYPERLINK("https://www.tiktok.com/@lthung263/video/7687460785248881933", "https://www.tiktok.com/@lthung263/video/7687460785248881933")</f>
        <v>https://www.tiktok.com/@lthung263/video/7687460785248881933</v>
      </c>
      <c r="U437" t="inlineStr">
        <is>
          <t>已回填</t>
        </is>
      </c>
      <c r="V437" t="inlineStr">
        <is>
          <t>1840</t>
        </is>
      </c>
      <c r="W437" t="inlineStr">
        <is>
          <t>28</t>
        </is>
      </c>
      <c r="X437" t="inlineStr">
        <is>
          <t>10</t>
        </is>
      </c>
      <c r="Y437" t="inlineStr">
        <is>
          <t>0</t>
        </is>
      </c>
      <c r="Z437" t="inlineStr">
        <is>
          <t>0</t>
        </is>
      </c>
      <c r="AA437" t="inlineStr">
        <is>
          <t>2026-10-08</t>
        </is>
      </c>
      <c r="AB437"/>
      <c r="AC437"/>
      <c r="AD437"/>
      <c r="AE437"/>
      <c r="AF437"/>
      <c r="AG437" s="3"/>
      <c r="AH437"/>
      <c r="AI437"/>
      <c r="AJ437"/>
      <c r="AK437"/>
      <c r="AL437" s="3"/>
      <c r="AM437" t="inlineStr">
        <is>
          <t>2026-09-20 22:14</t>
        </is>
      </c>
      <c r="AN437" t="inlineStr">
        <is>
          <t>张凯风</t>
        </is>
      </c>
      <c r="AO437" t="inlineStr">
        <is>
          <t>2026-09-20</t>
        </is>
      </c>
      <c r="AP437" t="inlineStr">
        <is>
          <t>2026-09-20|lthung263|SD-000131</t>
        </is>
      </c>
      <c r="AQ437" t="inlineStr">
        <is>
          <t>1</t>
        </is>
      </c>
      <c r="AR437" t="inlineStr">
        <is>
          <t>lthung263｜Exiled at Ten, Returned as the Beast Empress｜3条｜已回填</t>
        </is>
      </c>
    </row>
    <row r="438" ht="25.5" customHeight="1">
      <c r="A438" t="inlineStr">
        <is>
          <t>SR-000516</t>
        </is>
      </c>
      <c r="B438" s="3">
        <v>46285.930555555555</v>
      </c>
      <c r="C438"/>
      <c r="D438" t="inlineStr">
        <is>
          <t>7687460638389472526</t>
        </is>
      </c>
      <c r="E438"/>
      <c r="F438"/>
      <c r="G438"/>
      <c r="H438" s="3"/>
      <c r="I438"/>
      <c r="J438"/>
      <c r="K438" t="inlineStr">
        <is>
          <t>lthung263</t>
        </is>
      </c>
      <c r="L438" t="inlineStr">
        <is>
          <t>Part 2 | The Palace Gates Reject Their True Heir（Exiled at Ten, Returned as the Beast Empress） Her own palace guards deny her royal blood and refuse to let her enter, but Kira did not return alone—or powerless. ✨ Download the DramaBox app. 👉 Copy the code [vhy55] and search it. #Drama #ShortDrama #RoyalDrama #RevengeDrama #PowerfulHeroine</t>
        </is>
      </c>
      <c r="M438" t="inlineStr">
        <is>
          <t>SD-000131</t>
        </is>
      </c>
      <c r="N438" t="inlineStr">
        <is>
          <t>7687460638389472526</t>
        </is>
      </c>
      <c r="O438" t="inlineStr">
        <is>
          <t>Flexlthung</t>
        </is>
      </c>
      <c r="P438" t="inlineStr">
        <is>
          <t>https://www.tiktok.com/@lthung263</t>
        </is>
      </c>
      <c r="Q438" t="inlineStr">
        <is>
          <t>SD-000131</t>
        </is>
      </c>
      <c r="R438" t="inlineStr">
        <is>
          <t>Exiled at Ten, Returned as the Beast Empress</t>
        </is>
      </c>
      <c r="S438" t="inlineStr">
        <is>
          <t>复仇,狼人,女王,奇幻,逆袭</t>
        </is>
      </c>
      <c r="T438" s="2" t="str">
        <f>=HYPERLINK("https://www.tiktok.com/@lthung263/video/7687460638389472526", "https://www.tiktok.com/@lthung263/video/7687460638389472526")</f>
        <v>https://www.tiktok.com/@lthung263/video/7687460638389472526</v>
      </c>
      <c r="U438" t="inlineStr">
        <is>
          <t>已回填</t>
        </is>
      </c>
      <c r="V438" t="inlineStr">
        <is>
          <t>367</t>
        </is>
      </c>
      <c r="W438" t="inlineStr">
        <is>
          <t>9</t>
        </is>
      </c>
      <c r="X438" t="inlineStr">
        <is>
          <t>3</t>
        </is>
      </c>
      <c r="Y438" t="inlineStr">
        <is>
          <t>0</t>
        </is>
      </c>
      <c r="Z438" t="inlineStr">
        <is>
          <t>0</t>
        </is>
      </c>
      <c r="AA438" t="inlineStr">
        <is>
          <t>2026-10-08</t>
        </is>
      </c>
      <c r="AB438"/>
      <c r="AC438"/>
      <c r="AD438"/>
      <c r="AE438"/>
      <c r="AF438"/>
      <c r="AG438" s="3"/>
      <c r="AH438"/>
      <c r="AI438"/>
      <c r="AJ438"/>
      <c r="AK438"/>
      <c r="AL438" s="3"/>
      <c r="AM438" t="inlineStr">
        <is>
          <t>2026-09-20 22:20</t>
        </is>
      </c>
      <c r="AN438" t="inlineStr">
        <is>
          <t>张凯风</t>
        </is>
      </c>
      <c r="AO438" t="inlineStr">
        <is>
          <t>2026-09-20</t>
        </is>
      </c>
      <c r="AP438" t="inlineStr">
        <is>
          <t>2026-09-20|lthung263|SD-000131</t>
        </is>
      </c>
      <c r="AQ438" t="inlineStr">
        <is>
          <t>0</t>
        </is>
      </c>
      <c r="AR438" t="inlineStr">
        <is>
          <t>lthung263｜Exiled at Ten, Returned as the Beast Empress｜3条｜已回填</t>
        </is>
      </c>
    </row>
    <row r="439" ht="25.5" customHeight="1">
      <c r="A439" t="inlineStr">
        <is>
          <t>SR-000517</t>
        </is>
      </c>
      <c r="B439" s="3">
        <v>46285.94652777778</v>
      </c>
      <c r="C439"/>
      <c r="D439" t="inlineStr">
        <is>
          <t>7687461908248661261</t>
        </is>
      </c>
      <c r="E439"/>
      <c r="F439"/>
      <c r="G439"/>
      <c r="H439" s="3"/>
      <c r="I439"/>
      <c r="J439"/>
      <c r="K439" t="inlineStr">
        <is>
          <t>lthung263</t>
        </is>
      </c>
      <c r="L439" t="inlineStr">
        <is>
          <t>Part 3 | Her Father Chooses Execution（Exiled at Ten, Returned as the Beast Empress） When her father condemns her without even seeking the truth, Kira must decide whether blood is enough to keep him from becoming her enemy. ✨ Download the DramaBox app. 👉 Copy the code [vhy55] and search it. #Drama #ShortDrama #FamilyBetrayal #RevengeDrama #FantasyDrama</t>
        </is>
      </c>
      <c r="M439" t="inlineStr">
        <is>
          <t>SD-000131</t>
        </is>
      </c>
      <c r="N439" t="inlineStr">
        <is>
          <t>7687461908248661261</t>
        </is>
      </c>
      <c r="O439" t="inlineStr">
        <is>
          <t>Flexlthung</t>
        </is>
      </c>
      <c r="P439" t="inlineStr">
        <is>
          <t>https://www.tiktok.com/@lthung263</t>
        </is>
      </c>
      <c r="Q439" t="inlineStr">
        <is>
          <t>SD-000131</t>
        </is>
      </c>
      <c r="R439" t="inlineStr">
        <is>
          <t>Exiled at Ten, Returned as the Beast Empress</t>
        </is>
      </c>
      <c r="S439" t="inlineStr">
        <is>
          <t>复仇,狼人,女王,奇幻,逆袭</t>
        </is>
      </c>
      <c r="T439" s="2" t="str">
        <f>=HYPERLINK("https://www.tiktok.com/@lthung263/video/7687461908248661261", "https://www.tiktok.com/@lthung263/video/7687461908248661261")</f>
        <v>https://www.tiktok.com/@lthung263/video/7687461908248661261</v>
      </c>
      <c r="U439" t="inlineStr">
        <is>
          <t>已回填</t>
        </is>
      </c>
      <c r="V439" t="inlineStr">
        <is>
          <t>222</t>
        </is>
      </c>
      <c r="W439" t="inlineStr">
        <is>
          <t>5</t>
        </is>
      </c>
      <c r="X439" t="inlineStr">
        <is>
          <t>1</t>
        </is>
      </c>
      <c r="Y439" t="inlineStr">
        <is>
          <t>0</t>
        </is>
      </c>
      <c r="Z439" t="inlineStr">
        <is>
          <t>0</t>
        </is>
      </c>
      <c r="AA439" t="inlineStr">
        <is>
          <t>2026-10-08</t>
        </is>
      </c>
      <c r="AB439"/>
      <c r="AC439"/>
      <c r="AD439"/>
      <c r="AE439"/>
      <c r="AF439"/>
      <c r="AG439" s="3"/>
      <c r="AH439"/>
      <c r="AI439"/>
      <c r="AJ439"/>
      <c r="AK439"/>
      <c r="AL439" s="3"/>
      <c r="AM439" t="inlineStr">
        <is>
          <t>2026-09-20 22:43</t>
        </is>
      </c>
      <c r="AN439" t="inlineStr">
        <is>
          <t>张凯风</t>
        </is>
      </c>
      <c r="AO439" t="inlineStr">
        <is>
          <t>2026-09-20</t>
        </is>
      </c>
      <c r="AP439" t="inlineStr">
        <is>
          <t>2026-09-20|lthung263|SD-000131</t>
        </is>
      </c>
      <c r="AQ439" t="inlineStr">
        <is>
          <t>0</t>
        </is>
      </c>
      <c r="AR439" t="inlineStr">
        <is>
          <t>lthung263｜Exiled at Ten, Returned as the Beast Empress｜3条｜已回填</t>
        </is>
      </c>
    </row>
    <row r="440" ht="25.5" customHeight="1">
      <c r="A440" t="inlineStr">
        <is>
          <t>SR-000412</t>
        </is>
      </c>
      <c r="B440" s="3">
        <v>46286</v>
      </c>
      <c r="C440"/>
      <c r="D440" t="inlineStr">
        <is>
          <t>7687848561219833102</t>
        </is>
      </c>
      <c r="E440"/>
      <c r="F440" t="inlineStr">
        <is>
          <t>manual_url</t>
        </is>
      </c>
      <c r="G440">
        <v>1</v>
      </c>
      <c r="H440" s="3">
        <v>46303.59038194444</v>
      </c>
      <c r="I440"/>
      <c r="J440" t="inlineStr">
        <is>
          <t>active</t>
        </is>
      </c>
      <c r="K440" t="inlineStr">
        <is>
          <t>dramaexpedition</t>
        </is>
      </c>
      <c r="L440" t="inlineStr">
        <is>
          <t>An Archmage in the City Full episode look up 4733228 in reelshort  Or link in bio 🤯  #drama #fyp #comeback #shortsrama #aidrama</t>
        </is>
      </c>
      <c r="M440" t="inlineStr">
        <is>
          <t>SD-000124</t>
        </is>
      </c>
      <c r="N440" t="inlineStr">
        <is>
          <t>7687848561219833102</t>
        </is>
      </c>
      <c r="O440" t="inlineStr">
        <is>
          <t>dramaexpedition</t>
        </is>
      </c>
      <c r="P440" t="inlineStr">
        <is>
          <t>https://www.tiktok.com/@dramaexpedition</t>
        </is>
      </c>
      <c r="Q440" t="inlineStr">
        <is>
          <t>SD-000124</t>
        </is>
      </c>
      <c r="R440" t="inlineStr">
        <is>
          <t>Step Back! That Homeless Man Is Not to be Messed with</t>
        </is>
      </c>
      <c r="S440" t="inlineStr">
        <is>
          <t>男性,逆袭,身份揭露</t>
        </is>
      </c>
      <c r="T440" s="2" t="str">
        <f>=HYPERLINK("https://www.tiktok.com/@dramaexpedition/video/7687848561219833102", "https://www.tiktok.com/@dramaexpedition/video/7687848561219833102")</f>
        <v>https://www.tiktok.com/@dramaexpedition/video/7687848561219833102</v>
      </c>
      <c r="U440" t="inlineStr">
        <is>
          <t>已回填</t>
        </is>
      </c>
      <c r="V440" t="inlineStr">
        <is>
          <t>609</t>
        </is>
      </c>
      <c r="W440" t="inlineStr">
        <is>
          <t>8</t>
        </is>
      </c>
      <c r="X440" t="inlineStr">
        <is>
          <t>2</t>
        </is>
      </c>
      <c r="Y440" t="inlineStr">
        <is>
          <t>0</t>
        </is>
      </c>
      <c r="Z440" t="inlineStr">
        <is>
          <t>0</t>
        </is>
      </c>
      <c r="AA440" t="inlineStr">
        <is>
          <t>2026-10-08</t>
        </is>
      </c>
      <c r="AB440"/>
      <c r="AC440" t="inlineStr">
        <is>
          <t>计划发布第1条/共3条；未发布，首条试片听感待验收；具体发布时间待定。</t>
        </is>
      </c>
      <c r="AD440"/>
      <c r="AE440"/>
      <c r="AF440"/>
      <c r="AG440" s="3"/>
      <c r="AH440"/>
      <c r="AI440"/>
      <c r="AJ440"/>
      <c r="AK440"/>
      <c r="AL440" s="3"/>
      <c r="AM440" t="inlineStr">
        <is>
          <t>2026-09-21 21:00</t>
        </is>
      </c>
      <c r="AN440" t="inlineStr">
        <is>
          <t>彭满</t>
        </is>
      </c>
      <c r="AO440" t="inlineStr">
        <is>
          <t>2026-09-21</t>
        </is>
      </c>
      <c r="AP440" t="inlineStr">
        <is>
          <t>2026-09-21|dramaexpedition|SD-000124</t>
        </is>
      </c>
      <c r="AQ440" t="inlineStr">
        <is>
          <t>1</t>
        </is>
      </c>
      <c r="AR440" t="inlineStr">
        <is>
          <t>dramaexpedition｜Step Back! That Homeless Man Is Not to be Messed with｜1条｜已回填</t>
        </is>
      </c>
    </row>
    <row r="441" ht="25.5" customHeight="1">
      <c r="A441" t="inlineStr">
        <is>
          <t>SR-000437</t>
        </is>
      </c>
      <c r="B441" s="3">
        <v>46286</v>
      </c>
      <c r="C441"/>
      <c r="D441"/>
      <c r="E441"/>
      <c r="F441"/>
      <c r="G441"/>
      <c r="H441" s="3"/>
      <c r="I441"/>
      <c r="J441"/>
      <c r="K441" t="inlineStr">
        <is>
          <t>nobleltcpnj</t>
        </is>
      </c>
      <c r="L441" t="inlineStr">
        <is>
          <t>Part 3 | Betrayed, Broken, But Crowned the Dragon King's Queen Her first taste of freedom turns into a nightmare when her ex-husband’s lies turn a crowd against her—can the Dragon King reach her in time? ✨ Download the ReelShort app. 👉 Copy the code [4736296] and search for it in the app. #ReelShort #ShortDrama #FantasyRomance #FatedMates #LoveAndBetrayal</t>
        </is>
      </c>
      <c r="M441" t="inlineStr">
        <is>
          <t>SD-000189</t>
        </is>
      </c>
      <c r="N441" t="inlineStr">
        <is>
          <t>7688174272073829645</t>
        </is>
      </c>
      <c r="O441" t="inlineStr">
        <is>
          <t>Mouse glue trap</t>
        </is>
      </c>
      <c r="P441" t="inlineStr">
        <is>
          <t>https://www.tiktok.com/@nobleltcpnj</t>
        </is>
      </c>
      <c r="Q441" t="inlineStr">
        <is>
          <t>SD-000189</t>
        </is>
      </c>
      <c r="R441" t="inlineStr">
        <is>
          <t>Betrayed, Broken, But Crowned the Dragon King's Queen</t>
        </is>
      </c>
      <c r="S441" t="inlineStr">
        <is>
          <t>女王,复仇,奇幻</t>
        </is>
      </c>
      <c r="T441" s="2" t="str">
        <f>=HYPERLINK("https://www.tiktok.com/@nobleltcpnj/video/7688174272073829645", "https://www.tiktok.com/@nobleltcpnj/video/7688174272073829645")</f>
        <v>https://www.tiktok.com/@nobleltcpnj/video/7688174272073829645</v>
      </c>
      <c r="U441" t="inlineStr">
        <is>
          <t>已回填</t>
        </is>
      </c>
      <c r="V441" t="inlineStr">
        <is>
          <t>405</t>
        </is>
      </c>
      <c r="W441" t="inlineStr">
        <is>
          <t>6</t>
        </is>
      </c>
      <c r="X441" t="inlineStr">
        <is>
          <t>2</t>
        </is>
      </c>
      <c r="Y441" t="inlineStr">
        <is>
          <t>0</t>
        </is>
      </c>
      <c r="Z441" t="inlineStr">
        <is>
          <t>0</t>
        </is>
      </c>
      <c r="AA441" t="inlineStr">
        <is>
          <t>2026-10-08</t>
        </is>
      </c>
      <c r="AB441"/>
      <c r="AC441"/>
      <c r="AD441"/>
      <c r="AE441"/>
      <c r="AF441"/>
      <c r="AG441" s="3"/>
      <c r="AH441"/>
      <c r="AI441"/>
      <c r="AJ441"/>
      <c r="AK441"/>
      <c r="AL441" s="3"/>
      <c r="AM441" t="inlineStr">
        <is>
          <t>2026-09-23 00:31</t>
        </is>
      </c>
      <c r="AN441" t="inlineStr">
        <is>
          <t>张凯风</t>
        </is>
      </c>
      <c r="AO441" t="inlineStr">
        <is>
          <t>2026-09-23</t>
        </is>
      </c>
      <c r="AP441" t="inlineStr">
        <is>
          <t>2026-09-21|nobleltcpnj|SD-000189</t>
        </is>
      </c>
      <c r="AQ441" t="inlineStr">
        <is>
          <t>1</t>
        </is>
      </c>
      <c r="AR441" t="inlineStr">
        <is>
          <t>nobleltcpnj｜Betrayed, Broken, But Crowned the Dragon King's Queen｜1条｜已回填</t>
        </is>
      </c>
    </row>
    <row r="442" ht="25.5" customHeight="1">
      <c r="A442" t="inlineStr">
        <is>
          <t>SR-000438</t>
        </is>
      </c>
      <c r="B442" s="3">
        <v>46286</v>
      </c>
      <c r="C442"/>
      <c r="D442" t="inlineStr">
        <is>
          <t>7686459461849926926</t>
        </is>
      </c>
      <c r="E442"/>
      <c r="F442"/>
      <c r="G442"/>
      <c r="H442" s="3"/>
      <c r="I442"/>
      <c r="J442"/>
      <c r="K442" t="inlineStr">
        <is>
          <t>plottwistclips11</t>
        </is>
      </c>
      <c r="L442" t="inlineStr">
        <is>
          <t>He mocks the priest's vows—but one forbidden confession changes the tension inside the church. 🔥🤫 🌟 Continue the story here 👉 Find the full series on “ReelShort” 🔍 Look up “4676159” ✨ #ShortDrama #BLDrama #SecretDesire #ForbiddenLove #ReelShort</t>
        </is>
      </c>
      <c r="M442" t="inlineStr">
        <is>
          <t>SD-000128</t>
        </is>
      </c>
      <c r="N442" t="inlineStr">
        <is>
          <t>7686459461849926926</t>
        </is>
      </c>
      <c r="O442" t="inlineStr">
        <is>
          <t>plottwistclips11</t>
        </is>
      </c>
      <c r="P442" t="inlineStr">
        <is>
          <t>https://www.tiktok.com/@plottwistclips11</t>
        </is>
      </c>
      <c r="Q442" t="inlineStr">
        <is>
          <t>SD-000128</t>
        </is>
      </c>
      <c r="R442" t="inlineStr">
        <is>
          <t>Altarboy</t>
        </is>
      </c>
      <c r="S442" t="inlineStr">
        <is>
          <t>lgbtq,禁忌</t>
        </is>
      </c>
      <c r="T442" s="2" t="str">
        <f>=HYPERLINK("https://www.tiktok.com/@shirley5276973/video/7686459461849926926", "https://www.tiktok.com/@shirley5276973/video/7686459461849926926")</f>
        <v>https://www.tiktok.com/@shirley5276973/video/7686459461849926926</v>
      </c>
      <c r="U442" t="inlineStr">
        <is>
          <t>已回填</t>
        </is>
      </c>
      <c r="V442" t="inlineStr">
        <is>
          <t>200</t>
        </is>
      </c>
      <c r="W442" t="inlineStr">
        <is>
          <t>8</t>
        </is>
      </c>
      <c r="X442" t="inlineStr">
        <is>
          <t>2</t>
        </is>
      </c>
      <c r="Y442" t="inlineStr">
        <is>
          <t>0</t>
        </is>
      </c>
      <c r="Z442" t="inlineStr">
        <is>
          <t>0</t>
        </is>
      </c>
      <c r="AA442" t="inlineStr">
        <is>
          <t>2026-09-23</t>
        </is>
      </c>
      <c r="AB442"/>
      <c r="AC442"/>
      <c r="AD442"/>
      <c r="AE442"/>
      <c r="AF442"/>
      <c r="AG442" s="3"/>
      <c r="AH442"/>
      <c r="AI442"/>
      <c r="AJ442"/>
      <c r="AK442"/>
      <c r="AL442" s="3"/>
      <c r="AM442" t="inlineStr">
        <is>
          <t>2026-09-20 23:23</t>
        </is>
      </c>
      <c r="AN442" t="inlineStr">
        <is>
          <t>高璇</t>
        </is>
      </c>
      <c r="AO442" t="inlineStr">
        <is>
          <t>2026-09-20</t>
        </is>
      </c>
      <c r="AP442" t="inlineStr">
        <is>
          <t>2026-09-21|plottwistclips11|SD-000128</t>
        </is>
      </c>
      <c r="AQ442" t="inlineStr">
        <is>
          <t>1</t>
        </is>
      </c>
      <c r="AR442" t="inlineStr">
        <is>
          <t>plottwistclips11｜Altarboy｜3条｜已回填</t>
        </is>
      </c>
    </row>
    <row r="443" ht="25.5" customHeight="1">
      <c r="A443" t="inlineStr">
        <is>
          <t>SR-000439</t>
        </is>
      </c>
      <c r="B443" s="3">
        <v>46286</v>
      </c>
      <c r="C443"/>
      <c r="D443" t="inlineStr">
        <is>
          <t>7686459908442623246</t>
        </is>
      </c>
      <c r="E443"/>
      <c r="F443"/>
      <c r="G443"/>
      <c r="H443" s="3"/>
      <c r="I443"/>
      <c r="J443"/>
      <c r="K443" t="inlineStr">
        <is>
          <t>plottwistclips11</t>
        </is>
      </c>
      <c r="L443" t="inlineStr">
        <is>
          <t>He gets caught listening to a scandalous confession—and the priest orders him to reveal his own sins next. 😈🖤 🌟 Continue the story here 👉 Find the full series on “ReelShort” 🔍 Look up “4676159” ✨ #ShortDrama #BoysLoveDrama #SecretRomance #RomanceDrama #ReelShort</t>
        </is>
      </c>
      <c r="M443" t="inlineStr">
        <is>
          <t>SD-000128</t>
        </is>
      </c>
      <c r="N443" t="inlineStr">
        <is>
          <t>7686459908442623246</t>
        </is>
      </c>
      <c r="O443" t="inlineStr">
        <is>
          <t>plottwistclips11</t>
        </is>
      </c>
      <c r="P443" t="inlineStr">
        <is>
          <t>https://www.tiktok.com/@plottwistclips11</t>
        </is>
      </c>
      <c r="Q443" t="inlineStr">
        <is>
          <t>SD-000128</t>
        </is>
      </c>
      <c r="R443" t="inlineStr">
        <is>
          <t>Altarboy</t>
        </is>
      </c>
      <c r="S443" t="inlineStr">
        <is>
          <t>lgbtq,禁忌</t>
        </is>
      </c>
      <c r="T443" s="2" t="str">
        <f>=HYPERLINK("https://www.tiktok.com/@shirley5276973/video/7686459908442623246", "https://www.tiktok.com/@shirley5276973/video/7686459908442623246")</f>
        <v>https://www.tiktok.com/@shirley5276973/video/7686459908442623246</v>
      </c>
      <c r="U443" t="inlineStr">
        <is>
          <t>已回填</t>
        </is>
      </c>
      <c r="V443" t="inlineStr">
        <is>
          <t>189</t>
        </is>
      </c>
      <c r="W443" t="inlineStr">
        <is>
          <t>5</t>
        </is>
      </c>
      <c r="X443" t="inlineStr">
        <is>
          <t>1</t>
        </is>
      </c>
      <c r="Y443" t="inlineStr">
        <is>
          <t>1</t>
        </is>
      </c>
      <c r="Z443" t="inlineStr">
        <is>
          <t>0</t>
        </is>
      </c>
      <c r="AA443" t="inlineStr">
        <is>
          <t>2026-09-23</t>
        </is>
      </c>
      <c r="AB443"/>
      <c r="AC443"/>
      <c r="AD443"/>
      <c r="AE443"/>
      <c r="AF443"/>
      <c r="AG443" s="3"/>
      <c r="AH443"/>
      <c r="AI443"/>
      <c r="AJ443"/>
      <c r="AK443"/>
      <c r="AL443" s="3"/>
      <c r="AM443" t="inlineStr">
        <is>
          <t>2026-09-21 02:45</t>
        </is>
      </c>
      <c r="AN443" t="inlineStr">
        <is>
          <t>高璇</t>
        </is>
      </c>
      <c r="AO443" t="inlineStr">
        <is>
          <t>2026-09-21</t>
        </is>
      </c>
      <c r="AP443" t="inlineStr">
        <is>
          <t>2026-09-21|plottwistclips11|SD-000128</t>
        </is>
      </c>
      <c r="AQ443" t="inlineStr">
        <is>
          <t>0</t>
        </is>
      </c>
      <c r="AR443" t="inlineStr">
        <is>
          <t>plottwistclips11｜Altarboy｜3条｜已回填</t>
        </is>
      </c>
    </row>
    <row r="444" ht="25.5" customHeight="1">
      <c r="A444" t="inlineStr">
        <is>
          <t>SR-000440</t>
        </is>
      </c>
      <c r="B444" s="3">
        <v>46286</v>
      </c>
      <c r="C444"/>
      <c r="D444" t="inlineStr">
        <is>
          <t>7686460439810641166</t>
        </is>
      </c>
      <c r="E444"/>
      <c r="F444"/>
      <c r="G444"/>
      <c r="H444" s="3"/>
      <c r="I444"/>
      <c r="J444"/>
      <c r="K444" t="inlineStr">
        <is>
          <t>plottwistclips11</t>
        </is>
      </c>
      <c r="L444" t="inlineStr">
        <is>
          <t>The priest promises not to condemn him—then asks the one question that exposes their forbidden attraction. 🖤✨ 🌟 Continue the story here 👉 Find the full series on “ReelShort” 🔍 Look up “4676159” ✨ #ShortDrama #BLRomance #ForbiddenRomance #EmotionalDrama #ReelShort</t>
        </is>
      </c>
      <c r="M444" t="inlineStr">
        <is>
          <t>SD-000128</t>
        </is>
      </c>
      <c r="N444" t="inlineStr">
        <is>
          <t>7686460439810641166</t>
        </is>
      </c>
      <c r="O444" t="inlineStr">
        <is>
          <t>plottwistclips11</t>
        </is>
      </c>
      <c r="P444" t="inlineStr">
        <is>
          <t>https://www.tiktok.com/@plottwistclips11</t>
        </is>
      </c>
      <c r="Q444" t="inlineStr">
        <is>
          <t>SD-000128</t>
        </is>
      </c>
      <c r="R444" t="inlineStr">
        <is>
          <t>Altarboy</t>
        </is>
      </c>
      <c r="S444" t="inlineStr">
        <is>
          <t>lgbtq,禁忌</t>
        </is>
      </c>
      <c r="T444" s="2" t="str">
        <f>=HYPERLINK("https://www.tiktok.com/@shirley5276973/video/7686460439810641166", "https://www.tiktok.com/@shirley5276973/video/7686460439810641166")</f>
        <v>https://www.tiktok.com/@shirley5276973/video/7686460439810641166</v>
      </c>
      <c r="U444" t="inlineStr">
        <is>
          <t>已回填</t>
        </is>
      </c>
      <c r="V444" t="inlineStr">
        <is>
          <t>51</t>
        </is>
      </c>
      <c r="W444" t="inlineStr">
        <is>
          <t>0</t>
        </is>
      </c>
      <c r="X444" t="inlineStr">
        <is>
          <t>0</t>
        </is>
      </c>
      <c r="Y444" t="inlineStr">
        <is>
          <t>0</t>
        </is>
      </c>
      <c r="Z444" t="inlineStr">
        <is>
          <t>0</t>
        </is>
      </c>
      <c r="AA444" t="inlineStr">
        <is>
          <t>2026-09-23</t>
        </is>
      </c>
      <c r="AB444"/>
      <c r="AC444"/>
      <c r="AD444"/>
      <c r="AE444"/>
      <c r="AF444"/>
      <c r="AG444" s="3"/>
      <c r="AH444"/>
      <c r="AI444"/>
      <c r="AJ444"/>
      <c r="AK444"/>
      <c r="AL444" s="3"/>
      <c r="AM444" t="inlineStr">
        <is>
          <t>2026-09-21 10:38</t>
        </is>
      </c>
      <c r="AN444" t="inlineStr">
        <is>
          <t>高璇</t>
        </is>
      </c>
      <c r="AO444" t="inlineStr">
        <is>
          <t>2026-09-21</t>
        </is>
      </c>
      <c r="AP444" t="inlineStr">
        <is>
          <t>2026-09-21|plottwistclips11|SD-000128</t>
        </is>
      </c>
      <c r="AQ444" t="inlineStr">
        <is>
          <t>0</t>
        </is>
      </c>
      <c r="AR444" t="inlineStr">
        <is>
          <t>plottwistclips11｜Altarboy｜3条｜已回填</t>
        </is>
      </c>
    </row>
    <row r="445" ht="25.5" customHeight="1">
      <c r="A445" t="inlineStr">
        <is>
          <t>SR-000444</t>
        </is>
      </c>
      <c r="B445" s="3">
        <v>46286</v>
      </c>
      <c r="C445"/>
      <c r="D445" t="inlineStr">
        <is>
          <t>7687947285916896543</t>
        </is>
      </c>
      <c r="E445"/>
      <c r="F445"/>
      <c r="G445"/>
      <c r="H445" s="3"/>
      <c r="I445"/>
      <c r="J445"/>
      <c r="K445" t="inlineStr">
        <is>
          <t>shirley5278789</t>
        </is>
      </c>
      <c r="L445" t="inlineStr">
        <is>
          <t>El mundo se derrumbó y Wade apenas logra sobrevivir… hasta que una extraña marca activa un poder que nadie más posee. ⚡🔥 🌟 La historia continúa 👉 Mira la serie completa en “ReelShort” 🔍 Busca el código “4737389” ✨ #Minidrama #Apocalipsis #Supervivencia #ReelShort</t>
        </is>
      </c>
      <c r="M445" t="inlineStr">
        <is>
          <t>SD-000195</t>
        </is>
      </c>
      <c r="N445" t="inlineStr">
        <is>
          <t>7687947285916896543</t>
        </is>
      </c>
      <c r="O445" t="inlineStr">
        <is>
          <t>shirley5278789</t>
        </is>
      </c>
      <c r="P445" t="inlineStr">
        <is>
          <t>https://www.tiktok.com/@shirley5278789</t>
        </is>
      </c>
      <c r="Q445" t="inlineStr">
        <is>
          <t>SD-000195</t>
        </is>
      </c>
      <c r="R445" t="inlineStr">
        <is>
          <t>Gobierno el harén del yermo</t>
        </is>
      </c>
      <c r="S445" t="inlineStr">
        <is>
          <t>校园,超能力</t>
        </is>
      </c>
      <c r="T445" s="2" t="str">
        <f>=HYPERLINK("https://www.tiktok.com/@shirley5278789/video/7687947285916896543", "https://www.tiktok.com/@shirley5278789/video/7687947285916896543")</f>
        <v>https://www.tiktok.com/@shirley5278789/video/7687947285916896543</v>
      </c>
      <c r="U445" t="inlineStr">
        <is>
          <t>已回填</t>
        </is>
      </c>
      <c r="V445" t="inlineStr">
        <is>
          <t>93500</t>
        </is>
      </c>
      <c r="W445" t="inlineStr">
        <is>
          <t>553</t>
        </is>
      </c>
      <c r="X445" t="inlineStr">
        <is>
          <t>181</t>
        </is>
      </c>
      <c r="Y445" t="inlineStr">
        <is>
          <t>36</t>
        </is>
      </c>
      <c r="Z445" t="inlineStr">
        <is>
          <t>1</t>
        </is>
      </c>
      <c r="AA445" t="inlineStr">
        <is>
          <t>2026-10-08</t>
        </is>
      </c>
      <c r="AB445"/>
      <c r="AC445"/>
      <c r="AD445"/>
      <c r="AE445"/>
      <c r="AF445"/>
      <c r="AG445" s="3"/>
      <c r="AH445"/>
      <c r="AI445"/>
      <c r="AJ445"/>
      <c r="AK445"/>
      <c r="AL445" s="3"/>
      <c r="AM445" t="inlineStr">
        <is>
          <t>2026-09-21 23:16</t>
        </is>
      </c>
      <c r="AN445" t="inlineStr">
        <is>
          <t>高璇</t>
        </is>
      </c>
      <c r="AO445" t="inlineStr">
        <is>
          <t>2026-09-21</t>
        </is>
      </c>
      <c r="AP445" t="inlineStr">
        <is>
          <t>2026-09-21|shirley5278789|SD-000195</t>
        </is>
      </c>
      <c r="AQ445" t="inlineStr">
        <is>
          <t>1</t>
        </is>
      </c>
      <c r="AR445" t="inlineStr">
        <is>
          <t>shirley5278789｜Gobierno el harén del yermo｜5条｜已回填</t>
        </is>
      </c>
    </row>
    <row r="446" ht="25.5" customHeight="1">
      <c r="A446" t="inlineStr">
        <is>
          <t>SR-000445</t>
        </is>
      </c>
      <c r="B446" s="3">
        <v>46286</v>
      </c>
      <c r="C446"/>
      <c r="D446" t="inlineStr">
        <is>
          <t>7687947575445523742</t>
        </is>
      </c>
      <c r="E446"/>
      <c r="F446" t="inlineStr">
        <is>
          <t>exact_post_id</t>
        </is>
      </c>
      <c r="G446"/>
      <c r="H446" s="3"/>
      <c r="I446"/>
      <c r="J446"/>
      <c r="K446" t="inlineStr">
        <is>
          <t>shirley5278789</t>
        </is>
      </c>
      <c r="L446" t="inlineStr">
        <is>
          <t>El sistema le da solo tres minutos para encontrar una pareja compatible, o perderá su única oportunidad de sobrevivir. 😱⏳ 🌟 La historia continúa 👉 Mira la serie completa en “ReelShort” 🔍 Busca el código “4737389” ✨ #Minidrama #SistemaMisterioso #RomanceApocaliptico #ReelShort</t>
        </is>
      </c>
      <c r="M446" t="inlineStr">
        <is>
          <t>SD-000195</t>
        </is>
      </c>
      <c r="N446" t="inlineStr">
        <is>
          <t>7687947575445523742</t>
        </is>
      </c>
      <c r="O446" t="inlineStr">
        <is>
          <t>shirley5278789</t>
        </is>
      </c>
      <c r="P446" t="inlineStr">
        <is>
          <t>https://www.tiktok.com/@shirley5278789</t>
        </is>
      </c>
      <c r="Q446" t="inlineStr">
        <is>
          <t>SD-000195</t>
        </is>
      </c>
      <c r="R446" t="inlineStr">
        <is>
          <t>Gobierno el harén del yermo</t>
        </is>
      </c>
      <c r="S446" t="inlineStr">
        <is>
          <t>校园,超能力</t>
        </is>
      </c>
      <c r="T446" s="2" t="str">
        <f>=HYPERLINK("https://www.tiktok.com/@shirley5278789/video/7687947575445523742", "https://www.tiktok.com/@shirley5278789/video/7687947575445523742")</f>
        <v>https://www.tiktok.com/@shirley5278789/video/7687947575445523742</v>
      </c>
      <c r="U446" t="inlineStr">
        <is>
          <t>已回填</t>
        </is>
      </c>
      <c r="V446" t="inlineStr">
        <is>
          <t>39600</t>
        </is>
      </c>
      <c r="W446" t="inlineStr">
        <is>
          <t>206</t>
        </is>
      </c>
      <c r="X446" t="inlineStr">
        <is>
          <t>72</t>
        </is>
      </c>
      <c r="Y446" t="inlineStr">
        <is>
          <t>2</t>
        </is>
      </c>
      <c r="Z446" t="inlineStr">
        <is>
          <t>1</t>
        </is>
      </c>
      <c r="AA446" t="inlineStr">
        <is>
          <t>2026-10-08</t>
        </is>
      </c>
      <c r="AB446"/>
      <c r="AC446"/>
      <c r="AD446"/>
      <c r="AE446"/>
      <c r="AF446"/>
      <c r="AG446" s="3"/>
      <c r="AH446"/>
      <c r="AI446"/>
      <c r="AJ446"/>
      <c r="AK446"/>
      <c r="AL446" s="3"/>
      <c r="AM446" t="inlineStr">
        <is>
          <t>2026-09-22 02:15</t>
        </is>
      </c>
      <c r="AN446" t="inlineStr">
        <is>
          <t>高璇</t>
        </is>
      </c>
      <c r="AO446" t="inlineStr">
        <is>
          <t>2026-09-22</t>
        </is>
      </c>
      <c r="AP446" t="inlineStr">
        <is>
          <t>2026-09-21|shirley5278789|SD-000195</t>
        </is>
      </c>
      <c r="AQ446" t="inlineStr">
        <is>
          <t>0</t>
        </is>
      </c>
      <c r="AR446" t="inlineStr">
        <is>
          <t>shirley5278789｜Gobierno el harén del yermo｜5条｜已回填</t>
        </is>
      </c>
    </row>
    <row r="447" ht="25.5" customHeight="1">
      <c r="A447" t="inlineStr">
        <is>
          <t>SR-000446</t>
        </is>
      </c>
      <c r="B447" s="3">
        <v>46286</v>
      </c>
      <c r="C447"/>
      <c r="D447" t="inlineStr">
        <is>
          <t>7687947948574936351</t>
        </is>
      </c>
      <c r="E447"/>
      <c r="F447" t="inlineStr">
        <is>
          <t>exact_post_id</t>
        </is>
      </c>
      <c r="G447"/>
      <c r="H447" s="3"/>
      <c r="I447"/>
      <c r="J447"/>
      <c r="K447" t="inlineStr">
        <is>
          <t>shirley5278789</t>
        </is>
      </c>
      <c r="L447" t="inlineStr">
        <is>
          <t>Una mujer está a punto de ser vendida en la subasta, pero Wade desafía a toda la ciudad para impedirlo. 🔥⚔️ 🌟 La historia continúa 👉 Mira la serie completa en “ReelShort” 🔍 Busca el código “4737389” ✨ #Minidrama #HeroeInesperado #DramaPostapocaliptico #ReelShort</t>
        </is>
      </c>
      <c r="M447" t="inlineStr">
        <is>
          <t>SD-000195</t>
        </is>
      </c>
      <c r="N447" t="inlineStr">
        <is>
          <t>7687947948574936351</t>
        </is>
      </c>
      <c r="O447" t="inlineStr">
        <is>
          <t>shirley5278789</t>
        </is>
      </c>
      <c r="P447" t="inlineStr">
        <is>
          <t>https://www.tiktok.com/@shirley5278789</t>
        </is>
      </c>
      <c r="Q447" t="inlineStr">
        <is>
          <t>SD-000195</t>
        </is>
      </c>
      <c r="R447" t="inlineStr">
        <is>
          <t>Gobierno el harén del yermo</t>
        </is>
      </c>
      <c r="S447" t="inlineStr">
        <is>
          <t>校园,超能力</t>
        </is>
      </c>
      <c r="T447" s="2" t="str">
        <f>=HYPERLINK("https://www.tiktok.com/@shirley5278789/video/7687947948574936351", "https://www.tiktok.com/@shirley5278789/video/7687947948574936351")</f>
        <v>https://www.tiktok.com/@shirley5278789/video/7687947948574936351</v>
      </c>
      <c r="U447" t="inlineStr">
        <is>
          <t>已回填</t>
        </is>
      </c>
      <c r="V447" t="inlineStr">
        <is>
          <t>15500</t>
        </is>
      </c>
      <c r="W447" t="inlineStr">
        <is>
          <t>103</t>
        </is>
      </c>
      <c r="X447" t="inlineStr">
        <is>
          <t>17</t>
        </is>
      </c>
      <c r="Y447" t="inlineStr">
        <is>
          <t>1</t>
        </is>
      </c>
      <c r="Z447" t="inlineStr">
        <is>
          <t>0</t>
        </is>
      </c>
      <c r="AA447" t="inlineStr">
        <is>
          <t>2026-10-08</t>
        </is>
      </c>
      <c r="AB447"/>
      <c r="AC447"/>
      <c r="AD447"/>
      <c r="AE447"/>
      <c r="AF447"/>
      <c r="AG447" s="3"/>
      <c r="AH447"/>
      <c r="AI447"/>
      <c r="AJ447"/>
      <c r="AK447"/>
      <c r="AL447" s="3"/>
      <c r="AM447" t="inlineStr">
        <is>
          <t>2026-09-22 06:51</t>
        </is>
      </c>
      <c r="AN447" t="inlineStr">
        <is>
          <t>高璇</t>
        </is>
      </c>
      <c r="AO447" t="inlineStr">
        <is>
          <t>2026-09-22</t>
        </is>
      </c>
      <c r="AP447" t="inlineStr">
        <is>
          <t>2026-09-21|shirley5278789|SD-000195</t>
        </is>
      </c>
      <c r="AQ447" t="inlineStr">
        <is>
          <t>0</t>
        </is>
      </c>
      <c r="AR447" t="inlineStr">
        <is>
          <t>shirley5278789｜Gobierno el harén del yermo｜5条｜已回填</t>
        </is>
      </c>
    </row>
    <row r="448" ht="25.5" customHeight="1">
      <c r="A448" t="inlineStr">
        <is>
          <t>SR-000447</t>
        </is>
      </c>
      <c r="B448" s="3">
        <v>46286</v>
      </c>
      <c r="C448"/>
      <c r="D448" t="inlineStr">
        <is>
          <t>7687948527493844254</t>
        </is>
      </c>
      <c r="E448"/>
      <c r="F448" t="inlineStr">
        <is>
          <t>exact_post_id</t>
        </is>
      </c>
      <c r="G448"/>
      <c r="H448" s="3"/>
      <c r="I448"/>
      <c r="J448"/>
      <c r="K448" t="inlineStr">
        <is>
          <t>shirley5278789</t>
        </is>
      </c>
      <c r="L448" t="inlineStr">
        <is>
          <t>Todos se ríen de su mochila vacía… hasta que Wade revela una reserva de agua capaz de cambiar el yermo. 💧😳 🌟 La historia continúa 👉 Mira la serie completa en “ReelShort” 🔍 Busca el código “4737389” ✨ #Minidrama #MundoPostapocaliptico #PoderOculto #ReelShort</t>
        </is>
      </c>
      <c r="M448" t="inlineStr">
        <is>
          <t>SD-000195</t>
        </is>
      </c>
      <c r="N448" t="inlineStr">
        <is>
          <t>7687948527493844254</t>
        </is>
      </c>
      <c r="O448" t="inlineStr">
        <is>
          <t>shirley5278789</t>
        </is>
      </c>
      <c r="P448" t="inlineStr">
        <is>
          <t>https://www.tiktok.com/@shirley5278789</t>
        </is>
      </c>
      <c r="Q448" t="inlineStr">
        <is>
          <t>SD-000195</t>
        </is>
      </c>
      <c r="R448" t="inlineStr">
        <is>
          <t>Gobierno el harén del yermo</t>
        </is>
      </c>
      <c r="S448" t="inlineStr">
        <is>
          <t>校园,超能力</t>
        </is>
      </c>
      <c r="T448" s="2" t="str">
        <f>=HYPERLINK("https://www.tiktok.com/@shirley5278789/video/7687948527493844254", "https://www.tiktok.com/@shirley5278789/video/7687948527493844254")</f>
        <v>https://www.tiktok.com/@shirley5278789/video/7687948527493844254</v>
      </c>
      <c r="U448" t="inlineStr">
        <is>
          <t>已回填</t>
        </is>
      </c>
      <c r="V448" t="inlineStr">
        <is>
          <t>22300</t>
        </is>
      </c>
      <c r="W448" t="inlineStr">
        <is>
          <t>114</t>
        </is>
      </c>
      <c r="X448" t="inlineStr">
        <is>
          <t>22</t>
        </is>
      </c>
      <c r="Y448" t="inlineStr">
        <is>
          <t>1</t>
        </is>
      </c>
      <c r="Z448" t="inlineStr">
        <is>
          <t>0</t>
        </is>
      </c>
      <c r="AA448" t="inlineStr">
        <is>
          <t>2026-10-08</t>
        </is>
      </c>
      <c r="AB448"/>
      <c r="AC448"/>
      <c r="AD448"/>
      <c r="AE448"/>
      <c r="AF448"/>
      <c r="AG448" s="3"/>
      <c r="AH448"/>
      <c r="AI448"/>
      <c r="AJ448"/>
      <c r="AK448"/>
      <c r="AL448" s="3"/>
      <c r="AM448" t="inlineStr">
        <is>
          <t>2026-09-22 10:20</t>
        </is>
      </c>
      <c r="AN448" t="inlineStr">
        <is>
          <t>高璇</t>
        </is>
      </c>
      <c r="AO448" t="inlineStr">
        <is>
          <t>2026-09-22</t>
        </is>
      </c>
      <c r="AP448" t="inlineStr">
        <is>
          <t>2026-09-21|shirley5278789|SD-000195</t>
        </is>
      </c>
      <c r="AQ448" t="inlineStr">
        <is>
          <t>0</t>
        </is>
      </c>
      <c r="AR448" t="inlineStr">
        <is>
          <t>shirley5278789｜Gobierno el harén del yermo｜5条｜已回填</t>
        </is>
      </c>
    </row>
    <row r="449" ht="25.5" customHeight="1">
      <c r="A449" t="inlineStr">
        <is>
          <t>SR-000448</t>
        </is>
      </c>
      <c r="B449" s="3">
        <v>46286</v>
      </c>
      <c r="C449"/>
      <c r="D449" t="inlineStr">
        <is>
          <t>7687948582397283614</t>
        </is>
      </c>
      <c r="E449"/>
      <c r="F449" t="inlineStr">
        <is>
          <t>exact_post_id</t>
        </is>
      </c>
      <c r="G449"/>
      <c r="H449" s="3"/>
      <c r="I449"/>
      <c r="J449"/>
      <c r="K449" t="inlineStr">
        <is>
          <t>shirley5278789</t>
        </is>
      </c>
      <c r="L449" t="inlineStr">
        <is>
          <t>El convoy cae en una emboscada y el vehículo vuelca, pero Wade se niega a abandonar a la mujer atrapada. 🚙🔥 🌟 La historia continúa 👉 Mira la serie completa en “ReelShort” 🔍 Busca el código “4737389” ✨ #Minidrama #Emboscada #RescateExtremo #ReelShort</t>
        </is>
      </c>
      <c r="M449" t="inlineStr">
        <is>
          <t>SD-000195</t>
        </is>
      </c>
      <c r="N449" t="inlineStr">
        <is>
          <t>7687948582397283614</t>
        </is>
      </c>
      <c r="O449" t="inlineStr">
        <is>
          <t>shirley5278789</t>
        </is>
      </c>
      <c r="P449" t="inlineStr">
        <is>
          <t>https://www.tiktok.com/@shirley5278789</t>
        </is>
      </c>
      <c r="Q449" t="inlineStr">
        <is>
          <t>SD-000195</t>
        </is>
      </c>
      <c r="R449" t="inlineStr">
        <is>
          <t>Gobierno el harén del yermo</t>
        </is>
      </c>
      <c r="S449" t="inlineStr">
        <is>
          <t>校园,超能力</t>
        </is>
      </c>
      <c r="T449" s="2" t="str">
        <f>=HYPERLINK("https://www.tiktok.com/@shirley5278789/video/7687948582397283614", "https://www.tiktok.com/@shirley5278789/video/7687948582397283614")</f>
        <v>https://www.tiktok.com/@shirley5278789/video/7687948582397283614</v>
      </c>
      <c r="U449" t="inlineStr">
        <is>
          <t>已回填</t>
        </is>
      </c>
      <c r="V449" t="inlineStr">
        <is>
          <t>11900</t>
        </is>
      </c>
      <c r="W449" t="inlineStr">
        <is>
          <t>67</t>
        </is>
      </c>
      <c r="X449" t="inlineStr">
        <is>
          <t>8</t>
        </is>
      </c>
      <c r="Y449" t="inlineStr">
        <is>
          <t>0</t>
        </is>
      </c>
      <c r="Z449" t="inlineStr">
        <is>
          <t>1</t>
        </is>
      </c>
      <c r="AA449" t="inlineStr">
        <is>
          <t>2026-10-08</t>
        </is>
      </c>
      <c r="AB449"/>
      <c r="AC449"/>
      <c r="AD449"/>
      <c r="AE449"/>
      <c r="AF449"/>
      <c r="AG449" s="3"/>
      <c r="AH449"/>
      <c r="AI449"/>
      <c r="AJ449"/>
      <c r="AK449"/>
      <c r="AL449" s="3"/>
      <c r="AM449" t="inlineStr">
        <is>
          <t>2026-09-22 14:03</t>
        </is>
      </c>
      <c r="AN449" t="inlineStr">
        <is>
          <t>高璇</t>
        </is>
      </c>
      <c r="AO449" t="inlineStr">
        <is>
          <t>2026-09-22</t>
        </is>
      </c>
      <c r="AP449" t="inlineStr">
        <is>
          <t>2026-09-21|shirley5278789|SD-000195</t>
        </is>
      </c>
      <c r="AQ449" t="inlineStr">
        <is>
          <t>0</t>
        </is>
      </c>
      <c r="AR449" t="inlineStr">
        <is>
          <t>shirley5278789｜Gobierno el harén del yermo｜5条｜已回填</t>
        </is>
      </c>
    </row>
    <row r="450" ht="25.5" customHeight="1">
      <c r="A450" t="inlineStr">
        <is>
          <t>SR-000450</t>
        </is>
      </c>
      <c r="B450" s="3">
        <v>46286</v>
      </c>
      <c r="C450"/>
      <c r="D450" t="inlineStr">
        <is>
          <t>7687863316856851726</t>
        </is>
      </c>
      <c r="E450"/>
      <c r="F450"/>
      <c r="G450"/>
      <c r="H450" s="3"/>
      <c r="I450"/>
      <c r="J450"/>
      <c r="K450" t="inlineStr">
        <is>
          <t>dramavault163</t>
        </is>
      </c>
      <c r="L450" t="inlineStr">
        <is>
          <t>#TheSecretOfGalaNight  Every woman claims she was his secret from gala night—but one simple question exposes the latest liar. 🔥👀 ✨ Download the MoboReels app. 👉 Copy the code [259KAR] and search it. 👀 A huge number of short dramas are waiting for you to explore. 🌈 #ShortDrama #HiddenIdentity #BillionaireRomance #MoboReels</t>
        </is>
      </c>
      <c r="M450" t="inlineStr">
        <is>
          <t>SD-000206</t>
        </is>
      </c>
      <c r="N450" t="inlineStr">
        <is>
          <t>7687863316856851726</t>
        </is>
      </c>
      <c r="O450" t="inlineStr">
        <is>
          <t>dramavault163</t>
        </is>
      </c>
      <c r="P450" t="inlineStr">
        <is>
          <t>https://www.tiktok.com/@dramavault163</t>
        </is>
      </c>
      <c r="Q450" t="inlineStr">
        <is>
          <t>SD-000206</t>
        </is>
      </c>
      <c r="R450" t="inlineStr">
        <is>
          <t>The Secret of Gala Night</t>
        </is>
      </c>
      <c r="S450" t="inlineStr">
        <is>
          <t>爱情,萌宝,霸总</t>
        </is>
      </c>
      <c r="T450" s="2" t="str">
        <f>=HYPERLINK("https://www.tiktok.com/@dramavault163/video/7687863316856851726", "https://www.tiktok.com/@dramavault163/video/7687863316856851726")</f>
        <v>https://www.tiktok.com/@dramavault163/video/7687863316856851726</v>
      </c>
      <c r="U450" t="inlineStr">
        <is>
          <t>已回填</t>
        </is>
      </c>
      <c r="V450" t="inlineStr">
        <is>
          <t>868</t>
        </is>
      </c>
      <c r="W450" t="inlineStr">
        <is>
          <t>13</t>
        </is>
      </c>
      <c r="X450" t="inlineStr">
        <is>
          <t>4</t>
        </is>
      </c>
      <c r="Y450" t="inlineStr">
        <is>
          <t>0</t>
        </is>
      </c>
      <c r="Z450" t="inlineStr">
        <is>
          <t>0</t>
        </is>
      </c>
      <c r="AA450" t="inlineStr">
        <is>
          <t>2026-10-08</t>
        </is>
      </c>
      <c r="AB450"/>
      <c r="AC450"/>
      <c r="AD450"/>
      <c r="AE450"/>
      <c r="AF450"/>
      <c r="AG450" s="3"/>
      <c r="AH450"/>
      <c r="AI450"/>
      <c r="AJ450"/>
      <c r="AK450"/>
      <c r="AL450" s="3"/>
      <c r="AM450" t="inlineStr">
        <is>
          <t>2026-09-21 14:01</t>
        </is>
      </c>
      <c r="AN450" t="inlineStr">
        <is>
          <t>高璇</t>
        </is>
      </c>
      <c r="AO450" t="inlineStr">
        <is>
          <t>2026-09-21</t>
        </is>
      </c>
      <c r="AP450" t="inlineStr">
        <is>
          <t>2026-09-21|dramavault163|SD-000206</t>
        </is>
      </c>
      <c r="AQ450" t="inlineStr">
        <is>
          <t>1</t>
        </is>
      </c>
      <c r="AR450" t="inlineStr">
        <is>
          <t>dramavault163｜The Secret of Gala Night｜5条｜已回填</t>
        </is>
      </c>
    </row>
    <row r="451" ht="25.5" customHeight="1">
      <c r="A451" t="inlineStr">
        <is>
          <t>SR-000451</t>
        </is>
      </c>
      <c r="B451" s="3">
        <v>46286</v>
      </c>
      <c r="C451"/>
      <c r="D451" t="inlineStr">
        <is>
          <t>7687863553222642957</t>
        </is>
      </c>
      <c r="E451"/>
      <c r="F451"/>
      <c r="G451"/>
      <c r="H451" s="3"/>
      <c r="I451"/>
      <c r="J451"/>
      <c r="K451" t="inlineStr">
        <is>
          <t>dramavault163</t>
        </is>
      </c>
      <c r="L451" t="inlineStr">
        <is>
          <t>#TheSecretOfGalaNight  The billionaire's son scared away every nanny before her—then gave Elena one last chance to run. 😈🏠 ✨ Download the MoboReels app. 👉 Copy the code [259KAR] and search it. 👀 A huge number of short dramas are waiting for you to explore. 🌈 #ShortDrama #NannyRomance #BillionaireDrama #MoboReels</t>
        </is>
      </c>
      <c r="M451" t="inlineStr">
        <is>
          <t>SD-000206</t>
        </is>
      </c>
      <c r="N451" t="inlineStr">
        <is>
          <t>7687863553222642957</t>
        </is>
      </c>
      <c r="O451" t="inlineStr">
        <is>
          <t>dramavault163</t>
        </is>
      </c>
      <c r="P451" t="inlineStr">
        <is>
          <t>https://www.tiktok.com/@dramavault163</t>
        </is>
      </c>
      <c r="Q451" t="inlineStr">
        <is>
          <t>SD-000206</t>
        </is>
      </c>
      <c r="R451" t="inlineStr">
        <is>
          <t>The Secret of Gala Night</t>
        </is>
      </c>
      <c r="S451" t="inlineStr">
        <is>
          <t>爱情,萌宝,霸总</t>
        </is>
      </c>
      <c r="T451" s="2" t="str">
        <f>=HYPERLINK("https://www.tiktok.com/@dramavault163/video/7687863553222642957", "https://www.tiktok.com/@dramavault163/video/7687863553222642957")</f>
        <v>https://www.tiktok.com/@dramavault163/video/7687863553222642957</v>
      </c>
      <c r="U451" t="inlineStr">
        <is>
          <t>已回填</t>
        </is>
      </c>
      <c r="V451" t="inlineStr">
        <is>
          <t>1929</t>
        </is>
      </c>
      <c r="W451" t="inlineStr">
        <is>
          <t>10</t>
        </is>
      </c>
      <c r="X451" t="inlineStr">
        <is>
          <t>2</t>
        </is>
      </c>
      <c r="Y451" t="inlineStr">
        <is>
          <t>0</t>
        </is>
      </c>
      <c r="Z451" t="inlineStr">
        <is>
          <t>0</t>
        </is>
      </c>
      <c r="AA451" t="inlineStr">
        <is>
          <t>2026-10-08</t>
        </is>
      </c>
      <c r="AB451"/>
      <c r="AC451"/>
      <c r="AD451"/>
      <c r="AE451"/>
      <c r="AF451"/>
      <c r="AG451" s="3"/>
      <c r="AH451"/>
      <c r="AI451"/>
      <c r="AJ451"/>
      <c r="AK451"/>
      <c r="AL451" s="3"/>
      <c r="AM451" t="inlineStr">
        <is>
          <t>2026-09-21 14:03</t>
        </is>
      </c>
      <c r="AN451" t="inlineStr">
        <is>
          <t>高璇</t>
        </is>
      </c>
      <c r="AO451" t="inlineStr">
        <is>
          <t>2026-09-21</t>
        </is>
      </c>
      <c r="AP451" t="inlineStr">
        <is>
          <t>2026-09-21|dramavault163|SD-000206</t>
        </is>
      </c>
      <c r="AQ451" t="inlineStr">
        <is>
          <t>0</t>
        </is>
      </c>
      <c r="AR451" t="inlineStr">
        <is>
          <t>dramavault163｜The Secret of Gala Night｜5条｜已回填</t>
        </is>
      </c>
    </row>
    <row r="452" ht="25.5" customHeight="1">
      <c r="A452" t="inlineStr">
        <is>
          <t>SR-000452</t>
        </is>
      </c>
      <c r="B452" s="3">
        <v>46286</v>
      </c>
      <c r="C452"/>
      <c r="D452" t="inlineStr">
        <is>
          <t>7687863600303672590</t>
        </is>
      </c>
      <c r="E452"/>
      <c r="F452"/>
      <c r="G452"/>
      <c r="H452" s="3"/>
      <c r="I452"/>
      <c r="J452"/>
      <c r="K452" t="inlineStr">
        <is>
          <t>dramavault163</t>
        </is>
      </c>
      <c r="L452" t="inlineStr">
        <is>
          <t>#TheSecretOfGalaNight  She helped a powerful stranger survive a drugged gala—then vanished before he could learn her name. 😳🥂 ✨ Download the MoboReels app. 👉 Copy the code [259KAR] and search it. 👀 A huge number of short dramas are waiting for you to explore. 🌈 #ShortDrama #MysteryRomance #SecretEncounter #MoboReels</t>
        </is>
      </c>
      <c r="M452" t="inlineStr">
        <is>
          <t>SD-000206</t>
        </is>
      </c>
      <c r="N452" t="inlineStr">
        <is>
          <t>7687863600303672590</t>
        </is>
      </c>
      <c r="O452" t="inlineStr">
        <is>
          <t>dramavault163</t>
        </is>
      </c>
      <c r="P452" t="inlineStr">
        <is>
          <t>https://www.tiktok.com/@dramavault163</t>
        </is>
      </c>
      <c r="Q452" t="inlineStr">
        <is>
          <t>SD-000206</t>
        </is>
      </c>
      <c r="R452" t="inlineStr">
        <is>
          <t>The Secret of Gala Night</t>
        </is>
      </c>
      <c r="S452" t="inlineStr">
        <is>
          <t>爱情,萌宝,霸总</t>
        </is>
      </c>
      <c r="T452" s="2" t="str">
        <f>=HYPERLINK("https://www.tiktok.com/@dramavault163/video/7687863600303672590", "https://www.tiktok.com/@dramavault163/video/7687863600303672590")</f>
        <v>https://www.tiktok.com/@dramavault163/video/7687863600303672590</v>
      </c>
      <c r="U452" t="inlineStr">
        <is>
          <t>已回填</t>
        </is>
      </c>
      <c r="V452" t="inlineStr">
        <is>
          <t>1188</t>
        </is>
      </c>
      <c r="W452" t="inlineStr">
        <is>
          <t>8</t>
        </is>
      </c>
      <c r="X452" t="inlineStr">
        <is>
          <t>1</t>
        </is>
      </c>
      <c r="Y452" t="inlineStr">
        <is>
          <t>0</t>
        </is>
      </c>
      <c r="Z452" t="inlineStr">
        <is>
          <t>0</t>
        </is>
      </c>
      <c r="AA452" t="inlineStr">
        <is>
          <t>2026-10-08</t>
        </is>
      </c>
      <c r="AB452"/>
      <c r="AC452"/>
      <c r="AD452"/>
      <c r="AE452"/>
      <c r="AF452"/>
      <c r="AG452" s="3"/>
      <c r="AH452"/>
      <c r="AI452"/>
      <c r="AJ452"/>
      <c r="AK452"/>
      <c r="AL452" s="3"/>
      <c r="AM452" t="inlineStr">
        <is>
          <t>2026-09-21 14:03</t>
        </is>
      </c>
      <c r="AN452" t="inlineStr">
        <is>
          <t>高璇</t>
        </is>
      </c>
      <c r="AO452" t="inlineStr">
        <is>
          <t>2026-09-21</t>
        </is>
      </c>
      <c r="AP452" t="inlineStr">
        <is>
          <t>2026-09-21|dramavault163|SD-000206</t>
        </is>
      </c>
      <c r="AQ452" t="inlineStr">
        <is>
          <t>0</t>
        </is>
      </c>
      <c r="AR452" t="inlineStr">
        <is>
          <t>dramavault163｜The Secret of Gala Night｜5条｜已回填</t>
        </is>
      </c>
    </row>
    <row r="453" ht="25.5" customHeight="1">
      <c r="A453" t="inlineStr">
        <is>
          <t>SR-000453</t>
        </is>
      </c>
      <c r="B453" s="3">
        <v>46286</v>
      </c>
      <c r="C453"/>
      <c r="D453" t="inlineStr">
        <is>
          <t>7687863779215920397</t>
        </is>
      </c>
      <c r="E453"/>
      <c r="F453"/>
      <c r="G453"/>
      <c r="H453" s="3"/>
      <c r="I453"/>
      <c r="J453"/>
      <c r="K453" t="inlineStr">
        <is>
          <t>dramavault163</t>
        </is>
      </c>
      <c r="L453" t="inlineStr">
        <is>
          <t>#TheSecretOfGalaNight  A cruel trick sends the new nanny into her boss's private room—and he assumes she came to seduce him. 😳🔥 ✨ Download the MoboReels app. 👉 Copy the code [259KAR] and search it. 👀 A huge number of short dramas are waiting for you to explore. 🌈 #ShortDrama #BossRomance #Misunderstanding #MoboReels</t>
        </is>
      </c>
      <c r="M453" t="inlineStr">
        <is>
          <t>SD-000206</t>
        </is>
      </c>
      <c r="N453" t="inlineStr">
        <is>
          <t>7687863779215920397</t>
        </is>
      </c>
      <c r="O453" t="inlineStr">
        <is>
          <t>dramavault163</t>
        </is>
      </c>
      <c r="P453" t="inlineStr">
        <is>
          <t>https://www.tiktok.com/@dramavault163</t>
        </is>
      </c>
      <c r="Q453" t="inlineStr">
        <is>
          <t>SD-000206</t>
        </is>
      </c>
      <c r="R453" t="inlineStr">
        <is>
          <t>The Secret of Gala Night</t>
        </is>
      </c>
      <c r="S453" t="inlineStr">
        <is>
          <t>爱情,萌宝,霸总</t>
        </is>
      </c>
      <c r="T453" s="2" t="str">
        <f>=HYPERLINK("https://www.tiktok.com/@dramavault163/video/7687863779215920397", "https://www.tiktok.com/@dramavault163/video/7687863779215920397")</f>
        <v>https://www.tiktok.com/@dramavault163/video/7687863779215920397</v>
      </c>
      <c r="U453" t="inlineStr">
        <is>
          <t>已回填</t>
        </is>
      </c>
      <c r="V453" t="inlineStr">
        <is>
          <t>346</t>
        </is>
      </c>
      <c r="W453" t="inlineStr">
        <is>
          <t>3</t>
        </is>
      </c>
      <c r="X453" t="inlineStr">
        <is>
          <t>1</t>
        </is>
      </c>
      <c r="Y453" t="inlineStr">
        <is>
          <t>0</t>
        </is>
      </c>
      <c r="Z453" t="inlineStr">
        <is>
          <t>0</t>
        </is>
      </c>
      <c r="AA453" t="inlineStr">
        <is>
          <t>2026-10-08</t>
        </is>
      </c>
      <c r="AB453"/>
      <c r="AC453"/>
      <c r="AD453"/>
      <c r="AE453"/>
      <c r="AF453"/>
      <c r="AG453" s="3"/>
      <c r="AH453"/>
      <c r="AI453"/>
      <c r="AJ453"/>
      <c r="AK453"/>
      <c r="AL453" s="3"/>
      <c r="AM453" t="inlineStr">
        <is>
          <t>2026-09-21 14:02</t>
        </is>
      </c>
      <c r="AN453" t="inlineStr">
        <is>
          <t>高璇</t>
        </is>
      </c>
      <c r="AO453" t="inlineStr">
        <is>
          <t>2026-09-21</t>
        </is>
      </c>
      <c r="AP453" t="inlineStr">
        <is>
          <t>2026-09-21|dramavault163|SD-000206</t>
        </is>
      </c>
      <c r="AQ453" t="inlineStr">
        <is>
          <t>0</t>
        </is>
      </c>
      <c r="AR453" t="inlineStr">
        <is>
          <t>dramavault163｜The Secret of Gala Night｜5条｜已回填</t>
        </is>
      </c>
    </row>
    <row r="454" ht="25.5" customHeight="1">
      <c r="A454" t="inlineStr">
        <is>
          <t>SR-000454</t>
        </is>
      </c>
      <c r="B454" s="3">
        <v>46286</v>
      </c>
      <c r="C454"/>
      <c r="D454" t="inlineStr">
        <is>
          <t>7687863953375989006</t>
        </is>
      </c>
      <c r="E454"/>
      <c r="F454"/>
      <c r="G454"/>
      <c r="H454" s="3"/>
      <c r="I454"/>
      <c r="J454"/>
      <c r="K454" t="inlineStr">
        <is>
          <t>dramavault163</t>
        </is>
      </c>
      <c r="L454" t="inlineStr">
        <is>
          <t>#TheSecretOfGalaNight  She cares for his sick son and confronts her drunk boss—until he finally recognizes the woman from gala night. ❤️‍🔥👀 ✨ Download the MoboReels app. 👉 Copy the code [259KAR] and search it. 👀 A huge number of short dramas are waiting for you to explore. 🌈 #ShortDrama #SecretLove #BillionaireRomance #MoboReels</t>
        </is>
      </c>
      <c r="M454" t="inlineStr">
        <is>
          <t>SD-000206</t>
        </is>
      </c>
      <c r="N454" t="inlineStr">
        <is>
          <t>7687863953375989006</t>
        </is>
      </c>
      <c r="O454" t="inlineStr">
        <is>
          <t>dramavault163</t>
        </is>
      </c>
      <c r="P454" t="inlineStr">
        <is>
          <t>https://www.tiktok.com/@dramavault163</t>
        </is>
      </c>
      <c r="Q454" t="inlineStr">
        <is>
          <t>SD-000206</t>
        </is>
      </c>
      <c r="R454" t="inlineStr">
        <is>
          <t>The Secret of Gala Night</t>
        </is>
      </c>
      <c r="S454" t="inlineStr">
        <is>
          <t>爱情,萌宝,霸总</t>
        </is>
      </c>
      <c r="T454" s="2" t="str">
        <f>=HYPERLINK("https://www.tiktok.com/@dramavault163/video/7687863953375989006", "https://www.tiktok.com/@dramavault163/video/7687863953375989006")</f>
        <v>https://www.tiktok.com/@dramavault163/video/7687863953375989006</v>
      </c>
      <c r="U454" t="inlineStr">
        <is>
          <t>已回填</t>
        </is>
      </c>
      <c r="V454" t="inlineStr">
        <is>
          <t>2025</t>
        </is>
      </c>
      <c r="W454" t="inlineStr">
        <is>
          <t>7</t>
        </is>
      </c>
      <c r="X454" t="inlineStr">
        <is>
          <t>4</t>
        </is>
      </c>
      <c r="Y454" t="inlineStr">
        <is>
          <t>0</t>
        </is>
      </c>
      <c r="Z454" t="inlineStr">
        <is>
          <t>1</t>
        </is>
      </c>
      <c r="AA454" t="inlineStr">
        <is>
          <t>2026-10-08</t>
        </is>
      </c>
      <c r="AB454"/>
      <c r="AC454"/>
      <c r="AD454"/>
      <c r="AE454"/>
      <c r="AF454"/>
      <c r="AG454" s="3"/>
      <c r="AH454"/>
      <c r="AI454"/>
      <c r="AJ454"/>
      <c r="AK454"/>
      <c r="AL454" s="3"/>
      <c r="AM454" t="inlineStr">
        <is>
          <t>2026-09-21 14:03</t>
        </is>
      </c>
      <c r="AN454" t="inlineStr">
        <is>
          <t>高璇</t>
        </is>
      </c>
      <c r="AO454" t="inlineStr">
        <is>
          <t>2026-09-21</t>
        </is>
      </c>
      <c r="AP454" t="inlineStr">
        <is>
          <t>2026-09-21|dramavault163|SD-000206</t>
        </is>
      </c>
      <c r="AQ454" t="inlineStr">
        <is>
          <t>0</t>
        </is>
      </c>
      <c r="AR454" t="inlineStr">
        <is>
          <t>dramavault163｜The Secret of Gala Night｜5条｜已回填</t>
        </is>
      </c>
    </row>
    <row r="455" ht="25.5" customHeight="1">
      <c r="A455" t="inlineStr">
        <is>
          <t>SR-000544</t>
        </is>
      </c>
      <c r="B455" s="3">
        <v>46286.001388888886</v>
      </c>
      <c r="C455"/>
      <c r="D455" t="inlineStr">
        <is>
          <t>7687518455158852877</t>
        </is>
      </c>
      <c r="E455"/>
      <c r="F455"/>
      <c r="G455"/>
      <c r="H455" s="3"/>
      <c r="I455"/>
      <c r="J455"/>
      <c r="K455" t="inlineStr">
        <is>
          <t>ngphnggiang40</t>
        </is>
      </c>
      <c r="L455" t="inlineStr">
        <is>
          <t>Part 2 | One Watch Revealed the Little Girl’s Connection to the Mafia Boss His family calls her an outsider and accuses her mother of fraud. But the watch in the child’s possession is the same one Vincent gave Lily three years ago. ✨ Watch the full story on YourChannel. 👉 https://link.inbeidou.cn/link/yourchannel_drama/serial/23fiSiww/11 #Drama #AIDrama #MafiaDrama #HiddenIdentity #SecretChild</t>
        </is>
      </c>
      <c r="M455" t="inlineStr">
        <is>
          <t>SD-000129</t>
        </is>
      </c>
      <c r="N455" t="inlineStr">
        <is>
          <t>7687518455158852877</t>
        </is>
      </c>
      <c r="O455" t="inlineStr">
        <is>
          <t>VoidFaic</t>
        </is>
      </c>
      <c r="P455" t="inlineStr">
        <is>
          <t>https://www.tiktok.com/@ngphnggiang40</t>
        </is>
      </c>
      <c r="Q455" t="inlineStr">
        <is>
          <t>SD-000129</t>
        </is>
      </c>
      <c r="R455" t="inlineStr">
        <is>
          <t>Mafia Boss: Spoiling His Little Princess</t>
        </is>
      </c>
      <c r="S455" t="inlineStr">
        <is>
          <t>萌宝</t>
        </is>
      </c>
      <c r="T455" s="2" t="str">
        <f>=HYPERLINK("https://www.tiktok.com/@ngphnggiang40/video/7687518455158852877", "https://www.tiktok.com/@ngphnggiang40/video/7687518455158852877")</f>
        <v>https://www.tiktok.com/@ngphnggiang40/video/7687518455158852877</v>
      </c>
      <c r="U455" t="inlineStr">
        <is>
          <t>已回填</t>
        </is>
      </c>
      <c r="V455" t="inlineStr">
        <is>
          <t>1133</t>
        </is>
      </c>
      <c r="W455" t="inlineStr">
        <is>
          <t>4</t>
        </is>
      </c>
      <c r="X455" t="inlineStr">
        <is>
          <t>0</t>
        </is>
      </c>
      <c r="Y455" t="inlineStr">
        <is>
          <t>0</t>
        </is>
      </c>
      <c r="Z455" t="inlineStr">
        <is>
          <t>0</t>
        </is>
      </c>
      <c r="AA455" t="inlineStr">
        <is>
          <t>2026-10-08</t>
        </is>
      </c>
      <c r="AB455"/>
      <c r="AC455"/>
      <c r="AD455"/>
      <c r="AE455"/>
      <c r="AF455"/>
      <c r="AG455" s="3"/>
      <c r="AH455"/>
      <c r="AI455"/>
      <c r="AJ455"/>
      <c r="AK455"/>
      <c r="AL455" s="3"/>
      <c r="AM455" t="inlineStr">
        <is>
          <t>2026-09-21 00:02</t>
        </is>
      </c>
      <c r="AN455" t="inlineStr">
        <is>
          <t>张凯风</t>
        </is>
      </c>
      <c r="AO455" t="inlineStr">
        <is>
          <t>2026-09-21</t>
        </is>
      </c>
      <c r="AP455" t="inlineStr">
        <is>
          <t>2026-09-21|ngphnggiang40|SD-000129</t>
        </is>
      </c>
      <c r="AQ455" t="inlineStr">
        <is>
          <t>1</t>
        </is>
      </c>
      <c r="AR455" t="inlineStr">
        <is>
          <t>ngphnggiang40｜Mafia Boss: Spoiling His Little Princess｜2条｜已回填</t>
        </is>
      </c>
    </row>
    <row r="456" ht="25.5" customHeight="1">
      <c r="A456" t="inlineStr">
        <is>
          <t>SR-000545</t>
        </is>
      </c>
      <c r="B456" s="3">
        <v>46286.100694444445</v>
      </c>
      <c r="C456"/>
      <c r="D456" t="inlineStr">
        <is>
          <t>7686827433542143246</t>
        </is>
      </c>
      <c r="E456"/>
      <c r="F456"/>
      <c r="G456"/>
      <c r="H456" s="3"/>
      <c r="I456"/>
      <c r="J456"/>
      <c r="K456" t="inlineStr">
        <is>
          <t>dramaclips0364</t>
        </is>
      </c>
      <c r="L456" t="inlineStr">
        <is>
          <t>She finally confirms the pregnancy—but fears the violent mafia world will destroy the child she always wanted. 💔👶 🌟 Continue the story here 👉 Find the full series on “ReelShort” 🔍 Look up “4697881” ✨ #ShortDrama #SecretPregnancy #MafiaHeir #EmotionalDrama #ReelShort</t>
        </is>
      </c>
      <c r="M456" t="inlineStr">
        <is>
          <t>SD-000111</t>
        </is>
      </c>
      <c r="N456" t="inlineStr">
        <is>
          <t>7686827433542143246</t>
        </is>
      </c>
      <c r="O456" t="inlineStr">
        <is>
          <t>dramaclips0364</t>
        </is>
      </c>
      <c r="P456" t="inlineStr">
        <is>
          <t>https://www.tiktok.com/@dramaclips0364</t>
        </is>
      </c>
      <c r="Q456" t="inlineStr">
        <is>
          <t>SD-000111</t>
        </is>
      </c>
      <c r="R456" t="inlineStr">
        <is>
          <t>Bound by Love</t>
        </is>
      </c>
      <c r="S456" t="inlineStr">
        <is>
          <t>爱情,复仇,身份揭露</t>
        </is>
      </c>
      <c r="T456" s="2" t="str">
        <f>=HYPERLINK("https://www.tiktok.com/@dramaclips0364/video/7686827433542143246", "https://www.tiktok.com/@dramaclips0364/video/7686827433542143246")</f>
        <v>https://www.tiktok.com/@dramaclips0364/video/7686827433542143246</v>
      </c>
      <c r="U456" t="inlineStr">
        <is>
          <t>已回填</t>
        </is>
      </c>
      <c r="V456" t="inlineStr">
        <is>
          <t>726</t>
        </is>
      </c>
      <c r="W456" t="inlineStr">
        <is>
          <t>11</t>
        </is>
      </c>
      <c r="X456" t="inlineStr">
        <is>
          <t>4</t>
        </is>
      </c>
      <c r="Y456" t="inlineStr">
        <is>
          <t>0</t>
        </is>
      </c>
      <c r="Z456" t="inlineStr">
        <is>
          <t>0</t>
        </is>
      </c>
      <c r="AA456" t="inlineStr">
        <is>
          <t>2026-10-08</t>
        </is>
      </c>
      <c r="AB456"/>
      <c r="AC456"/>
      <c r="AD456"/>
      <c r="AE456"/>
      <c r="AF456"/>
      <c r="AG456" s="3"/>
      <c r="AH456"/>
      <c r="AI456"/>
      <c r="AJ456"/>
      <c r="AK456"/>
      <c r="AL456" s="3"/>
      <c r="AM456" t="inlineStr">
        <is>
          <t>2026-09-21 02:25</t>
        </is>
      </c>
      <c r="AN456" t="inlineStr">
        <is>
          <t>高璇</t>
        </is>
      </c>
      <c r="AO456" t="inlineStr">
        <is>
          <t>2026-09-21</t>
        </is>
      </c>
      <c r="AP456" t="inlineStr">
        <is>
          <t>2026-09-21|dramaclips0364|SD-000111</t>
        </is>
      </c>
      <c r="AQ456" t="inlineStr">
        <is>
          <t>1</t>
        </is>
      </c>
      <c r="AR456" t="inlineStr">
        <is>
          <t>dramaclips0364｜Bound by Love｜3条｜已回填</t>
        </is>
      </c>
    </row>
    <row r="457" ht="25.5" customHeight="1">
      <c r="A457" t="inlineStr">
        <is>
          <t>SR-000546</t>
        </is>
      </c>
      <c r="B457" s="3">
        <v>46286.10208333333</v>
      </c>
      <c r="C457"/>
      <c r="D457" t="inlineStr">
        <is>
          <t>7686827710487825677</t>
        </is>
      </c>
      <c r="E457"/>
      <c r="F457"/>
      <c r="G457"/>
      <c r="H457" s="3"/>
      <c r="I457"/>
      <c r="J457"/>
      <c r="K457" t="inlineStr">
        <is>
          <t>dramaclips0364</t>
        </is>
      </c>
      <c r="L457" t="inlineStr">
        <is>
          <t>She asks her mafia husband for a child—but he says her future was decided the moment she married him. 💔🔥 🌟 Continue the story here 👉 Find the full series on “ReelShort” 🔍 Look up “4697881” ✨ #ShortDrama #MafiaRomance #MarriageDrama #ForbiddenLove #ReelShort</t>
        </is>
      </c>
      <c r="M457" t="inlineStr">
        <is>
          <t>SD-000111</t>
        </is>
      </c>
      <c r="N457" t="inlineStr">
        <is>
          <t>7686827710487825677</t>
        </is>
      </c>
      <c r="O457" t="inlineStr">
        <is>
          <t>dramaclips0364</t>
        </is>
      </c>
      <c r="P457" t="inlineStr">
        <is>
          <t>https://www.tiktok.com/@dramaclips0364</t>
        </is>
      </c>
      <c r="Q457" t="inlineStr">
        <is>
          <t>SD-000111</t>
        </is>
      </c>
      <c r="R457" t="inlineStr">
        <is>
          <t>Bound by Love</t>
        </is>
      </c>
      <c r="S457" t="inlineStr">
        <is>
          <t>爱情,复仇,身份揭露</t>
        </is>
      </c>
      <c r="T457" s="2" t="str">
        <f>=HYPERLINK("https://www.tiktok.com/@dramaclips0364/video/7686827710487825677", "https://www.tiktok.com/@dramaclips0364/video/7686827710487825677")</f>
        <v>https://www.tiktok.com/@dramaclips0364/video/7686827710487825677</v>
      </c>
      <c r="U457" t="inlineStr">
        <is>
          <t>已回填</t>
        </is>
      </c>
      <c r="V457" t="inlineStr">
        <is>
          <t>399</t>
        </is>
      </c>
      <c r="W457" t="inlineStr">
        <is>
          <t>3</t>
        </is>
      </c>
      <c r="X457" t="inlineStr">
        <is>
          <t>2</t>
        </is>
      </c>
      <c r="Y457" t="inlineStr">
        <is>
          <t>0</t>
        </is>
      </c>
      <c r="Z457" t="inlineStr">
        <is>
          <t>0</t>
        </is>
      </c>
      <c r="AA457" t="inlineStr">
        <is>
          <t>2026-10-08</t>
        </is>
      </c>
      <c r="AB457"/>
      <c r="AC457"/>
      <c r="AD457"/>
      <c r="AE457"/>
      <c r="AF457"/>
      <c r="AG457" s="3"/>
      <c r="AH457"/>
      <c r="AI457"/>
      <c r="AJ457"/>
      <c r="AK457"/>
      <c r="AL457" s="3"/>
      <c r="AM457" t="inlineStr">
        <is>
          <t>2026-09-21 02:27</t>
        </is>
      </c>
      <c r="AN457" t="inlineStr">
        <is>
          <t>高璇</t>
        </is>
      </c>
      <c r="AO457" t="inlineStr">
        <is>
          <t>2026-09-21</t>
        </is>
      </c>
      <c r="AP457" t="inlineStr">
        <is>
          <t>2026-09-21|dramaclips0364|SD-000111</t>
        </is>
      </c>
      <c r="AQ457" t="inlineStr">
        <is>
          <t>0</t>
        </is>
      </c>
      <c r="AR457" t="inlineStr">
        <is>
          <t>dramaclips0364｜Bound by Love｜3条｜已回填</t>
        </is>
      </c>
    </row>
    <row r="458" ht="25.5" customHeight="1">
      <c r="A458" t="inlineStr">
        <is>
          <t>SR-000518</t>
        </is>
      </c>
      <c r="B458" s="3">
        <v>46286.125</v>
      </c>
      <c r="C458"/>
      <c r="D458" t="inlineStr">
        <is>
          <t>7687520679943589150</t>
        </is>
      </c>
      <c r="E458"/>
      <c r="F458"/>
      <c r="G458"/>
      <c r="H458" s="3"/>
      <c r="I458"/>
      <c r="J458"/>
      <c r="K458" t="inlineStr">
        <is>
          <t>jolienqaq</t>
        </is>
      </c>
      <c r="L458" t="inlineStr">
        <is>
          <t xml:space="preserve">Part 3 | Match Point 🎾 Full episodes link in bio 🔥 Or search 4717477 on Reelshort  #bldrama #shortdrama #drama #tennis </t>
        </is>
      </c>
      <c r="M458" t="inlineStr">
        <is>
          <t>SD-000122</t>
        </is>
      </c>
      <c r="N458" t="inlineStr">
        <is>
          <t>7687520679943589150</t>
        </is>
      </c>
      <c r="O458" t="inlineStr">
        <is>
          <t>jolienqaq</t>
        </is>
      </c>
      <c r="P458" t="inlineStr">
        <is>
          <t>https://www.tiktok.com/@jolienqaq</t>
        </is>
      </c>
      <c r="Q458" t="inlineStr">
        <is>
          <t>SD-000122</t>
        </is>
      </c>
      <c r="R458" t="inlineStr">
        <is>
          <t>Match Point</t>
        </is>
      </c>
      <c r="S458" t="inlineStr">
        <is>
          <t>lgbtq,爱情</t>
        </is>
      </c>
      <c r="T458" s="2" t="str">
        <f>=HYPERLINK("https://www.tiktok.com/@jolienqaq/video/7687520679943589150", "https://www.tiktok.com/@jolienqaq/video/7687520679943589150")</f>
        <v>https://www.tiktok.com/@jolienqaq/video/7687520679943589150</v>
      </c>
      <c r="U458" t="inlineStr">
        <is>
          <t>已回填</t>
        </is>
      </c>
      <c r="V458" t="inlineStr">
        <is>
          <t>829</t>
        </is>
      </c>
      <c r="W458" t="inlineStr">
        <is>
          <t>10</t>
        </is>
      </c>
      <c r="X458" t="inlineStr">
        <is>
          <t>3</t>
        </is>
      </c>
      <c r="Y458" t="inlineStr">
        <is>
          <t>0</t>
        </is>
      </c>
      <c r="Z458" t="inlineStr">
        <is>
          <t>0</t>
        </is>
      </c>
      <c r="AA458" t="inlineStr">
        <is>
          <t>2026-10-08</t>
        </is>
      </c>
      <c r="AB458"/>
      <c r="AC458"/>
      <c r="AD458"/>
      <c r="AE458"/>
      <c r="AF458"/>
      <c r="AG458" s="3"/>
      <c r="AH458"/>
      <c r="AI458"/>
      <c r="AJ458"/>
      <c r="AK458"/>
      <c r="AL458" s="3"/>
      <c r="AM458" t="inlineStr">
        <is>
          <t>2026-09-21 03:00</t>
        </is>
      </c>
      <c r="AN458" t="inlineStr">
        <is>
          <t>彭满</t>
        </is>
      </c>
      <c r="AO458" t="inlineStr">
        <is>
          <t>2026-09-21</t>
        </is>
      </c>
      <c r="AP458" t="inlineStr">
        <is>
          <t>2026-09-21|jolienqaq|SD-000122</t>
        </is>
      </c>
      <c r="AQ458" t="inlineStr">
        <is>
          <t>1</t>
        </is>
      </c>
      <c r="AR458" t="inlineStr">
        <is>
          <t>jolienqaq｜Match Point｜1条｜已回填</t>
        </is>
      </c>
    </row>
    <row r="459" ht="25.5" customHeight="1">
      <c r="A459" t="inlineStr">
        <is>
          <t>SR-000521</t>
        </is>
      </c>
      <c r="B459" s="3">
        <v>46286.138194444444</v>
      </c>
      <c r="C459"/>
      <c r="D459" t="inlineStr">
        <is>
          <t>7687461939072519437</t>
        </is>
      </c>
      <c r="E459"/>
      <c r="F459"/>
      <c r="G459"/>
      <c r="H459" s="3"/>
      <c r="I459"/>
      <c r="J459"/>
      <c r="K459" t="inlineStr">
        <is>
          <t>lthung263</t>
        </is>
      </c>
      <c r="L459" t="inlineStr">
        <is>
          <t>Part 1 | The Talking Black Card Exposes the Fake Goddess（Hearing the Black Card's Mind, I Became the Alpha's Luna） A mysterious black card reveals Camille’s lies, leading Hazel to accept the supposedly cursed Alpha heir—and receive a life-changing surprise. ✨ Download the DramaBox app. 👉 Copy the code [vhy72] and search it. #Drama #ShortDrama #WerewolfRomance #AlphaLove #SupernaturalDrama</t>
        </is>
      </c>
      <c r="M459" t="inlineStr">
        <is>
          <t>SD-000143</t>
        </is>
      </c>
      <c r="N459" t="inlineStr">
        <is>
          <t>7687461939072519437</t>
        </is>
      </c>
      <c r="O459" t="inlineStr">
        <is>
          <t>Flexlthung</t>
        </is>
      </c>
      <c r="P459" t="inlineStr">
        <is>
          <t>https://www.tiktok.com/@lthung263</t>
        </is>
      </c>
      <c r="Q459" t="inlineStr">
        <is>
          <t>SD-000143</t>
        </is>
      </c>
      <c r="R459" t="inlineStr">
        <is>
          <t>Hearing the Black Card's Mind, I Became the Alpha's Luna</t>
        </is>
      </c>
      <c r="S459" t="inlineStr">
        <is>
          <t>爱情,校园,超能力</t>
        </is>
      </c>
      <c r="T459" s="2" t="str">
        <f>=HYPERLINK("https://www.tiktok.com/@lthung263/video/7687461939072519437", "https://www.tiktok.com/@lthung263/video/7687461939072519437")</f>
        <v>https://www.tiktok.com/@lthung263/video/7687461939072519437</v>
      </c>
      <c r="U459" t="inlineStr">
        <is>
          <t>已回填</t>
        </is>
      </c>
      <c r="V459" t="inlineStr">
        <is>
          <t>3050</t>
        </is>
      </c>
      <c r="W459" t="inlineStr">
        <is>
          <t>17</t>
        </is>
      </c>
      <c r="X459" t="inlineStr">
        <is>
          <t>11</t>
        </is>
      </c>
      <c r="Y459" t="inlineStr">
        <is>
          <t>0</t>
        </is>
      </c>
      <c r="Z459" t="inlineStr">
        <is>
          <t>1</t>
        </is>
      </c>
      <c r="AA459" t="inlineStr">
        <is>
          <t>2026-10-08</t>
        </is>
      </c>
      <c r="AB459"/>
      <c r="AC459"/>
      <c r="AD459"/>
      <c r="AE459"/>
      <c r="AF459"/>
      <c r="AG459" s="3"/>
      <c r="AH459"/>
      <c r="AI459"/>
      <c r="AJ459"/>
      <c r="AK459"/>
      <c r="AL459" s="3"/>
      <c r="AM459" t="inlineStr">
        <is>
          <t>2026-09-21 03:19</t>
        </is>
      </c>
      <c r="AN459" t="inlineStr">
        <is>
          <t>张凯风</t>
        </is>
      </c>
      <c r="AO459" t="inlineStr">
        <is>
          <t>2026-09-21</t>
        </is>
      </c>
      <c r="AP459" t="inlineStr">
        <is>
          <t>2026-09-21|lthung263|SD-000143</t>
        </is>
      </c>
      <c r="AQ459" t="inlineStr">
        <is>
          <t>1</t>
        </is>
      </c>
      <c r="AR459" t="inlineStr">
        <is>
          <t>lthung263｜Hearing the Black Card's Mind, I Became the Alpha's Luna｜3条｜已回填</t>
        </is>
      </c>
    </row>
    <row r="460" ht="25.5" customHeight="1">
      <c r="A460" t="inlineStr">
        <is>
          <t>SR-000522</t>
        </is>
      </c>
      <c r="B460" s="3">
        <v>46286.146527777775</v>
      </c>
      <c r="C460"/>
      <c r="D460" t="inlineStr">
        <is>
          <t>7687463140602252558</t>
        </is>
      </c>
      <c r="E460"/>
      <c r="F460"/>
      <c r="G460"/>
      <c r="H460" s="3"/>
      <c r="I460"/>
      <c r="J460"/>
      <c r="K460" t="inlineStr">
        <is>
          <t>lthung263</t>
        </is>
      </c>
      <c r="L460" t="inlineStr">
        <is>
          <t>Part 2 | The Cold Alpha Secretly Paid Every Bill（Hearing the Black Card's Mind, I Became the Alpha's Luna） The Alpha acts cold and distant, but his black card reveals every secret kindness he tried to hide—and the mate his wolf has already chosen. ✨ Download the DramaBox app. 👉 Copy the code [vhy72] and search it. #Drama #ShortDrama #FatedMate #AlphaRomance #WerewolfDrama</t>
        </is>
      </c>
      <c r="M460" t="inlineStr">
        <is>
          <t>SD-000143</t>
        </is>
      </c>
      <c r="N460" t="inlineStr">
        <is>
          <t>7687463140602252558</t>
        </is>
      </c>
      <c r="O460" t="inlineStr">
        <is>
          <t>Flexlthung</t>
        </is>
      </c>
      <c r="P460" t="inlineStr">
        <is>
          <t>https://www.tiktok.com/@lthung263</t>
        </is>
      </c>
      <c r="Q460" t="inlineStr">
        <is>
          <t>SD-000143</t>
        </is>
      </c>
      <c r="R460" t="inlineStr">
        <is>
          <t>Hearing the Black Card's Mind, I Became the Alpha's Luna</t>
        </is>
      </c>
      <c r="S460" t="inlineStr">
        <is>
          <t>爱情,校园,超能力</t>
        </is>
      </c>
      <c r="T460" s="2" t="str">
        <f>=HYPERLINK("https://www.tiktok.com/@lthung263/video/7687463140602252558", "https://www.tiktok.com/@lthung263/video/7687463140602252558")</f>
        <v>https://www.tiktok.com/@lthung263/video/7687463140602252558</v>
      </c>
      <c r="U460" t="inlineStr">
        <is>
          <t>已回填</t>
        </is>
      </c>
      <c r="V460" t="inlineStr">
        <is>
          <t>900</t>
        </is>
      </c>
      <c r="W460" t="inlineStr">
        <is>
          <t>13</t>
        </is>
      </c>
      <c r="X460" t="inlineStr">
        <is>
          <t>5</t>
        </is>
      </c>
      <c r="Y460" t="inlineStr">
        <is>
          <t>0</t>
        </is>
      </c>
      <c r="Z460" t="inlineStr">
        <is>
          <t>0</t>
        </is>
      </c>
      <c r="AA460" t="inlineStr">
        <is>
          <t>2026-10-08</t>
        </is>
      </c>
      <c r="AB460"/>
      <c r="AC460"/>
      <c r="AD460"/>
      <c r="AE460"/>
      <c r="AF460"/>
      <c r="AG460" s="3"/>
      <c r="AH460"/>
      <c r="AI460"/>
      <c r="AJ460"/>
      <c r="AK460"/>
      <c r="AL460" s="3"/>
      <c r="AM460" t="inlineStr">
        <is>
          <t>2026-09-21 03:31</t>
        </is>
      </c>
      <c r="AN460" t="inlineStr">
        <is>
          <t>张凯风</t>
        </is>
      </c>
      <c r="AO460" t="inlineStr">
        <is>
          <t>2026-09-21</t>
        </is>
      </c>
      <c r="AP460" t="inlineStr">
        <is>
          <t>2026-09-21|lthung263|SD-000143</t>
        </is>
      </c>
      <c r="AQ460" t="inlineStr">
        <is>
          <t>0</t>
        </is>
      </c>
      <c r="AR460" t="inlineStr">
        <is>
          <t>lthung263｜Hearing the Black Card's Mind, I Became the Alpha's Luna｜3条｜已回填</t>
        </is>
      </c>
    </row>
    <row r="461" ht="25.5" customHeight="1">
      <c r="A461" t="inlineStr">
        <is>
          <t>SR-000523</t>
        </is>
      </c>
      <c r="B461" s="3">
        <v>46286.16111111111</v>
      </c>
      <c r="C461"/>
      <c r="D461" t="inlineStr">
        <is>
          <t>7687463134960815374</t>
        </is>
      </c>
      <c r="E461"/>
      <c r="F461"/>
      <c r="G461"/>
      <c r="H461" s="3"/>
      <c r="I461"/>
      <c r="J461"/>
      <c r="K461" t="inlineStr">
        <is>
          <t>lthung263</t>
        </is>
      </c>
      <c r="L461" t="inlineStr">
        <is>
          <t>Part 3 | She Stole the Invitation but Lost the Crown（Hearing the Black Card's Mind, I Became the Alpha's Luna） Camille steals Hazel’s gala invitation to claim the spotlight, but the Alpha’s public announcement turns her victory into complete humiliation. ✨ Download the DramaBox app. 👉 Copy the code [vhy72] and search it. #Drama #ShortDrama #FatedMate #RevengeRomance #AlphaLove</t>
        </is>
      </c>
      <c r="M461" t="inlineStr">
        <is>
          <t>SD-000143</t>
        </is>
      </c>
      <c r="N461" t="inlineStr">
        <is>
          <t>7687463134960815374</t>
        </is>
      </c>
      <c r="O461" t="inlineStr">
        <is>
          <t>Flexlthung</t>
        </is>
      </c>
      <c r="P461" t="inlineStr">
        <is>
          <t>https://www.tiktok.com/@lthung263</t>
        </is>
      </c>
      <c r="Q461" t="inlineStr">
        <is>
          <t>SD-000143</t>
        </is>
      </c>
      <c r="R461" t="inlineStr">
        <is>
          <t>Hearing the Black Card's Mind, I Became the Alpha's Luna</t>
        </is>
      </c>
      <c r="S461" t="inlineStr">
        <is>
          <t>爱情,校园,超能力</t>
        </is>
      </c>
      <c r="T461" s="2" t="str">
        <f>=HYPERLINK("https://www.tiktok.com/@lthung263/video/7687463134960815374", "https://www.tiktok.com/@lthung263/video/7687463134960815374")</f>
        <v>https://www.tiktok.com/@lthung263/video/7687463134960815374</v>
      </c>
      <c r="U461" t="inlineStr">
        <is>
          <t>已回填</t>
        </is>
      </c>
      <c r="V461" t="inlineStr">
        <is>
          <t>2152</t>
        </is>
      </c>
      <c r="W461" t="inlineStr">
        <is>
          <t>46</t>
        </is>
      </c>
      <c r="X461" t="inlineStr">
        <is>
          <t>11</t>
        </is>
      </c>
      <c r="Y461" t="inlineStr">
        <is>
          <t>1</t>
        </is>
      </c>
      <c r="Z461" t="inlineStr">
        <is>
          <t>0</t>
        </is>
      </c>
      <c r="AA461" t="inlineStr">
        <is>
          <t>2026-10-08</t>
        </is>
      </c>
      <c r="AB461"/>
      <c r="AC461"/>
      <c r="AD461"/>
      <c r="AE461"/>
      <c r="AF461"/>
      <c r="AG461" s="3"/>
      <c r="AH461"/>
      <c r="AI461"/>
      <c r="AJ461"/>
      <c r="AK461"/>
      <c r="AL461" s="3"/>
      <c r="AM461" t="inlineStr">
        <is>
          <t>2026-09-21 03:52</t>
        </is>
      </c>
      <c r="AN461" t="inlineStr">
        <is>
          <t>张凯风</t>
        </is>
      </c>
      <c r="AO461" t="inlineStr">
        <is>
          <t>2026-09-21</t>
        </is>
      </c>
      <c r="AP461" t="inlineStr">
        <is>
          <t>2026-09-21|lthung263|SD-000143</t>
        </is>
      </c>
      <c r="AQ461" t="inlineStr">
        <is>
          <t>0</t>
        </is>
      </c>
      <c r="AR461" t="inlineStr">
        <is>
          <t>lthung263｜Hearing the Black Card's Mind, I Became the Alpha's Luna｜3条｜已回填</t>
        </is>
      </c>
    </row>
    <row r="462" ht="25.5" customHeight="1">
      <c r="A462" t="inlineStr">
        <is>
          <t>SR-000549</t>
        </is>
      </c>
      <c r="B462" s="3">
        <v>46286.21041666667</v>
      </c>
      <c r="C462"/>
      <c r="D462" t="inlineStr">
        <is>
          <t>7687518711149841677</t>
        </is>
      </c>
      <c r="E462"/>
      <c r="F462"/>
      <c r="G462"/>
      <c r="H462" s="3"/>
      <c r="I462"/>
      <c r="J462"/>
      <c r="K462" t="inlineStr">
        <is>
          <t>ngphnggiang40</t>
        </is>
      </c>
      <c r="L462" t="inlineStr">
        <is>
          <t>Part 3 | The Mafia Boss Told the Abandoned Girl, “This Is Your Home” After the little girl is mocked and humiliated, Vincent silences everyone. He gives her a room in the East Wing and promises that nobody will ever throw her out again. ✨ Watch the full story on YourChannel. 👉 https://link.inbeidou.cn/link/yourchannel_drama/serial/23fiSiww/11 #Drama #AIDrama #MafiaBoss #ProtectiveHero #FoundFamily</t>
        </is>
      </c>
      <c r="M462" t="inlineStr">
        <is>
          <t>SD-000129</t>
        </is>
      </c>
      <c r="N462" t="inlineStr">
        <is>
          <t>7687518711149841677</t>
        </is>
      </c>
      <c r="O462" t="inlineStr">
        <is>
          <t>VoidFaic</t>
        </is>
      </c>
      <c r="P462" t="inlineStr">
        <is>
          <t>https://www.tiktok.com/@ngphnggiang40</t>
        </is>
      </c>
      <c r="Q462" t="inlineStr">
        <is>
          <t>SD-000129</t>
        </is>
      </c>
      <c r="R462" t="inlineStr">
        <is>
          <t>Mafia Boss: Spoiling His Little Princess</t>
        </is>
      </c>
      <c r="S462" t="inlineStr">
        <is>
          <t>萌宝</t>
        </is>
      </c>
      <c r="T462" s="2" t="str">
        <f>=HYPERLINK("https://www.tiktok.com/@ngphnggiang40/video/7687518711149841677", "https://www.tiktok.com/@ngphnggiang40/video/7687518711149841677")</f>
        <v>https://www.tiktok.com/@ngphnggiang40/video/7687518711149841677</v>
      </c>
      <c r="U462" t="inlineStr">
        <is>
          <t>已回填</t>
        </is>
      </c>
      <c r="V462" t="inlineStr">
        <is>
          <t>4288</t>
        </is>
      </c>
      <c r="W462" t="inlineStr">
        <is>
          <t>7</t>
        </is>
      </c>
      <c r="X462" t="inlineStr">
        <is>
          <t>3</t>
        </is>
      </c>
      <c r="Y462" t="inlineStr">
        <is>
          <t>1</t>
        </is>
      </c>
      <c r="Z462" t="inlineStr">
        <is>
          <t>0</t>
        </is>
      </c>
      <c r="AA462" t="inlineStr">
        <is>
          <t>2026-10-08</t>
        </is>
      </c>
      <c r="AB462"/>
      <c r="AC462"/>
      <c r="AD462"/>
      <c r="AE462"/>
      <c r="AF462"/>
      <c r="AG462" s="3"/>
      <c r="AH462"/>
      <c r="AI462"/>
      <c r="AJ462"/>
      <c r="AK462"/>
      <c r="AL462" s="3"/>
      <c r="AM462" t="inlineStr">
        <is>
          <t>2026-09-21 05:03</t>
        </is>
      </c>
      <c r="AN462" t="inlineStr">
        <is>
          <t>张凯风</t>
        </is>
      </c>
      <c r="AO462" t="inlineStr">
        <is>
          <t>2026-09-21</t>
        </is>
      </c>
      <c r="AP462" t="inlineStr">
        <is>
          <t>2026-09-21|ngphnggiang40|SD-000129</t>
        </is>
      </c>
      <c r="AQ462" t="inlineStr">
        <is>
          <t>0</t>
        </is>
      </c>
      <c r="AR462" t="inlineStr">
        <is>
          <t>ngphnggiang40｜Mafia Boss: Spoiling His Little Princess｜2条｜已回填</t>
        </is>
      </c>
    </row>
    <row r="463" ht="25.5" customHeight="1">
      <c r="A463" t="inlineStr">
        <is>
          <t>SR-000547</t>
        </is>
      </c>
      <c r="B463" s="3">
        <v>46286.336805555555</v>
      </c>
      <c r="C463"/>
      <c r="D463" t="inlineStr">
        <is>
          <t>7686827463703334158</t>
        </is>
      </c>
      <c r="E463"/>
      <c r="F463"/>
      <c r="G463"/>
      <c r="H463" s="3"/>
      <c r="I463"/>
      <c r="J463"/>
      <c r="K463" t="inlineStr">
        <is>
          <t>dramaclips0364</t>
        </is>
      </c>
      <c r="L463" t="inlineStr">
        <is>
          <t>Pregnant and trapped, she risks her marriage by helping her little sister escape a dangerous arranged union. 🔥🏃‍♀️ 🌟 Continue the story here 👉 Find the full series on “ReelShort” 🔍 Look up “4697881” ✨ #ShortDrama #MafiaDrama #SisterRescue #Betrayal #ReelShort</t>
        </is>
      </c>
      <c r="M463" t="inlineStr">
        <is>
          <t>SD-000111</t>
        </is>
      </c>
      <c r="N463" t="inlineStr">
        <is>
          <t>7686827463703334158</t>
        </is>
      </c>
      <c r="O463" t="inlineStr">
        <is>
          <t>dramaclips0364</t>
        </is>
      </c>
      <c r="P463" t="inlineStr">
        <is>
          <t>https://www.tiktok.com/@dramaclips0364</t>
        </is>
      </c>
      <c r="Q463" t="inlineStr">
        <is>
          <t>SD-000111</t>
        </is>
      </c>
      <c r="R463" t="inlineStr">
        <is>
          <t>Bound by Love</t>
        </is>
      </c>
      <c r="S463" t="inlineStr">
        <is>
          <t>爱情,复仇,身份揭露</t>
        </is>
      </c>
      <c r="T463" s="2" t="str">
        <f>=HYPERLINK("https://www.tiktok.com/@dramaclips0364/video/7686827463703334158", "https://www.tiktok.com/@dramaclips0364/video/7686827463703334158")</f>
        <v>https://www.tiktok.com/@dramaclips0364/video/7686827463703334158</v>
      </c>
      <c r="U463" t="inlineStr">
        <is>
          <t>已回填</t>
        </is>
      </c>
      <c r="V463" t="inlineStr">
        <is>
          <t>608</t>
        </is>
      </c>
      <c r="W463" t="inlineStr">
        <is>
          <t>2</t>
        </is>
      </c>
      <c r="X463" t="inlineStr">
        <is>
          <t>3</t>
        </is>
      </c>
      <c r="Y463" t="inlineStr">
        <is>
          <t>0</t>
        </is>
      </c>
      <c r="Z463" t="inlineStr">
        <is>
          <t>0</t>
        </is>
      </c>
      <c r="AA463" t="inlineStr">
        <is>
          <t>2026-10-08</t>
        </is>
      </c>
      <c r="AB463"/>
      <c r="AC463"/>
      <c r="AD463"/>
      <c r="AE463"/>
      <c r="AF463"/>
      <c r="AG463" s="3"/>
      <c r="AH463"/>
      <c r="AI463"/>
      <c r="AJ463"/>
      <c r="AK463"/>
      <c r="AL463" s="3"/>
      <c r="AM463" t="inlineStr">
        <is>
          <t>2026-09-21 08:05</t>
        </is>
      </c>
      <c r="AN463" t="inlineStr">
        <is>
          <t>高璇</t>
        </is>
      </c>
      <c r="AO463" t="inlineStr">
        <is>
          <t>2026-09-21</t>
        </is>
      </c>
      <c r="AP463" t="inlineStr">
        <is>
          <t>2026-09-21|dramaclips0364|SD-000111</t>
        </is>
      </c>
      <c r="AQ463" t="inlineStr">
        <is>
          <t>0</t>
        </is>
      </c>
      <c r="AR463" t="inlineStr">
        <is>
          <t>dramaclips0364｜Bound by Love｜3条｜已回填</t>
        </is>
      </c>
    </row>
    <row r="464" ht="25.5" customHeight="1">
      <c r="A464" t="inlineStr">
        <is>
          <t>SR-000519</t>
        </is>
      </c>
      <c r="B464" s="3">
        <v>46286.65697916667</v>
      </c>
      <c r="C464"/>
      <c r="D464" t="inlineStr">
        <is>
          <t>7687890097810771230</t>
        </is>
      </c>
      <c r="E464"/>
      <c r="F464"/>
      <c r="G464"/>
      <c r="H464" s="3"/>
      <c r="I464"/>
      <c r="J464"/>
      <c r="K464" t="inlineStr">
        <is>
          <t>jolienqaq</t>
        </is>
      </c>
      <c r="L464" t="inlineStr">
        <is>
          <t xml:space="preserve">#TheirWarOurFate  Part 1 | Their War, Our Fate Full series link in bio They promised forever. War ordered one to strike. ✨ MoboReels · Copy [258QFJ] and search. #258QFJ #MoboReels #BLDrama #shortdrama </t>
        </is>
      </c>
      <c r="M464" t="inlineStr">
        <is>
          <t>SD-000145</t>
        </is>
      </c>
      <c r="N464" t="inlineStr">
        <is>
          <t>7687890097810771230</t>
        </is>
      </c>
      <c r="O464" t="inlineStr">
        <is>
          <t>jolienqaq</t>
        </is>
      </c>
      <c r="P464" t="inlineStr">
        <is>
          <t>https://www.tiktok.com/@jolienqaq</t>
        </is>
      </c>
      <c r="Q464" t="inlineStr">
        <is>
          <t>SD-000145</t>
        </is>
      </c>
      <c r="R464" t="inlineStr">
        <is>
          <t>Their War, Our Fate</t>
        </is>
      </c>
      <c r="S464" t="inlineStr">
        <is>
          <t>lgbtq,复仇,虐恋,爱情</t>
        </is>
      </c>
      <c r="T464" s="2" t="str">
        <f>=HYPERLINK("https://www.tiktok.com/@jolienqaq/video/7687890097810771230", "https://www.tiktok.com/@jolienqaq/video/7687890097810771230")</f>
        <v>https://www.tiktok.com/@jolienqaq/video/7687890097810771230</v>
      </c>
      <c r="U464" t="inlineStr">
        <is>
          <t>已回填</t>
        </is>
      </c>
      <c r="V464" t="inlineStr">
        <is>
          <t>399</t>
        </is>
      </c>
      <c r="W464" t="inlineStr">
        <is>
          <t>8</t>
        </is>
      </c>
      <c r="X464" t="inlineStr">
        <is>
          <t>2</t>
        </is>
      </c>
      <c r="Y464" t="inlineStr">
        <is>
          <t>0</t>
        </is>
      </c>
      <c r="Z464" t="inlineStr">
        <is>
          <t>0</t>
        </is>
      </c>
      <c r="AA464" t="inlineStr">
        <is>
          <t>2026-10-08</t>
        </is>
      </c>
      <c r="AB464"/>
      <c r="AC464"/>
      <c r="AD464"/>
      <c r="AE464"/>
      <c r="AF464"/>
      <c r="AG464" s="3"/>
      <c r="AH464"/>
      <c r="AI464"/>
      <c r="AJ464"/>
      <c r="AK464"/>
      <c r="AL464" s="3"/>
      <c r="AM464" t="inlineStr">
        <is>
          <t>2026-09-21 15:46</t>
        </is>
      </c>
      <c r="AN464" t="inlineStr">
        <is>
          <t>彭满</t>
        </is>
      </c>
      <c r="AO464" t="inlineStr">
        <is>
          <t>2026-09-21</t>
        </is>
      </c>
      <c r="AP464" t="inlineStr">
        <is>
          <t>2026-09-21|jolienqaq|SD-000145</t>
        </is>
      </c>
      <c r="AQ464" t="inlineStr">
        <is>
          <t>1</t>
        </is>
      </c>
      <c r="AR464" t="inlineStr">
        <is>
          <t>jolienqaq｜Their War, Our Fate｜2条｜已回填</t>
        </is>
      </c>
    </row>
    <row r="465" ht="25.5" customHeight="1">
      <c r="A465" t="inlineStr">
        <is>
          <t>SR-000520</t>
        </is>
      </c>
      <c r="B465" s="3">
        <v>46286.660474537035</v>
      </c>
      <c r="C465"/>
      <c r="D465" t="inlineStr">
        <is>
          <t>7687891126077984030</t>
        </is>
      </c>
      <c r="E465"/>
      <c r="F465"/>
      <c r="G465"/>
      <c r="H465" s="3"/>
      <c r="I465"/>
      <c r="J465"/>
      <c r="K465" t="inlineStr">
        <is>
          <t>jolienqaq</t>
        </is>
      </c>
      <c r="L465" t="inlineStr">
        <is>
          <t>#TheirWarOurFate  Part 2 | Their War, Our Fate Full series link in bio Ten years later, love returns as revenge. ✨ MoboReels · Copy [258QFJ] and search. #258QFJ #MoboReels #BLDrama</t>
        </is>
      </c>
      <c r="M465" t="inlineStr">
        <is>
          <t>SD-000145</t>
        </is>
      </c>
      <c r="N465" t="inlineStr">
        <is>
          <t>7687891126077984030</t>
        </is>
      </c>
      <c r="O465" t="inlineStr">
        <is>
          <t>jolienqaq</t>
        </is>
      </c>
      <c r="P465" t="inlineStr">
        <is>
          <t>https://www.tiktok.com/@jolienqaq</t>
        </is>
      </c>
      <c r="Q465" t="inlineStr">
        <is>
          <t>SD-000145</t>
        </is>
      </c>
      <c r="R465" t="inlineStr">
        <is>
          <t>Their War, Our Fate</t>
        </is>
      </c>
      <c r="S465" t="inlineStr">
        <is>
          <t>lgbtq,复仇,虐恋,爱情</t>
        </is>
      </c>
      <c r="T465" s="2" t="str">
        <f>=HYPERLINK("https://www.tiktok.com/@jolienqaq/video/7687891126077984030", "https://www.tiktok.com/@jolienqaq/video/7687891126077984030")</f>
        <v>https://www.tiktok.com/@jolienqaq/video/7687891126077984030</v>
      </c>
      <c r="U465" t="inlineStr">
        <is>
          <t>已回填</t>
        </is>
      </c>
      <c r="V465" t="inlineStr">
        <is>
          <t>908</t>
        </is>
      </c>
      <c r="W465" t="inlineStr">
        <is>
          <t>22</t>
        </is>
      </c>
      <c r="X465" t="inlineStr">
        <is>
          <t>4</t>
        </is>
      </c>
      <c r="Y465" t="inlineStr">
        <is>
          <t>1</t>
        </is>
      </c>
      <c r="Z465" t="inlineStr">
        <is>
          <t>0</t>
        </is>
      </c>
      <c r="AA465" t="inlineStr">
        <is>
          <t>2026-10-08</t>
        </is>
      </c>
      <c r="AB465"/>
      <c r="AC465"/>
      <c r="AD465"/>
      <c r="AE465"/>
      <c r="AF465"/>
      <c r="AG465" s="3"/>
      <c r="AH465"/>
      <c r="AI465"/>
      <c r="AJ465"/>
      <c r="AK465"/>
      <c r="AL465" s="3"/>
      <c r="AM465" t="inlineStr">
        <is>
          <t>2026-09-21 15:51</t>
        </is>
      </c>
      <c r="AN465" t="inlineStr">
        <is>
          <t>彭满</t>
        </is>
      </c>
      <c r="AO465" t="inlineStr">
        <is>
          <t>2026-09-21</t>
        </is>
      </c>
      <c r="AP465" t="inlineStr">
        <is>
          <t>2026-09-21|jolienqaq|SD-000145</t>
        </is>
      </c>
      <c r="AQ465" t="inlineStr">
        <is>
          <t>0</t>
        </is>
      </c>
      <c r="AR465" t="inlineStr">
        <is>
          <t>jolienqaq｜Their War, Our Fate｜2条｜已回填</t>
        </is>
      </c>
    </row>
    <row r="466" ht="25.5" customHeight="1">
      <c r="A466" t="inlineStr">
        <is>
          <t>SR-000526</t>
        </is>
      </c>
      <c r="B466" s="3">
        <v>46286.834027777775</v>
      </c>
      <c r="C466"/>
      <c r="D466" t="inlineStr">
        <is>
          <t>7687933412530851085</t>
        </is>
      </c>
      <c r="E466"/>
      <c r="F466"/>
      <c r="G466"/>
      <c r="H466" s="3"/>
      <c r="I466"/>
      <c r="J466"/>
      <c r="K466" t="inlineStr">
        <is>
          <t>ngphnggiang40</t>
        </is>
      </c>
      <c r="L466" t="inlineStr">
        <is>
          <t>Part 1 | The Unbreakables: Super Son Returns Stolen from his family and given a new name, a young boy becomes part of a villain's plan. His parents refuse to stop searching. ✨ Download the ReelShort app. 👉 Copy the code [4719203] and search for it in the app. #ReelShort #ShortDrama #Superhero #LostSon #FamilySecrets</t>
        </is>
      </c>
      <c r="M466" t="inlineStr">
        <is>
          <t>SD-000185</t>
        </is>
      </c>
      <c r="N466" t="inlineStr">
        <is>
          <t>7687933412530851085</t>
        </is>
      </c>
      <c r="O466" t="inlineStr">
        <is>
          <t>VoidFaic</t>
        </is>
      </c>
      <c r="P466" t="inlineStr">
        <is>
          <t>https://www.tiktok.com/@ngphnggiang40</t>
        </is>
      </c>
      <c r="Q466" t="inlineStr">
        <is>
          <t>SD-000185</t>
        </is>
      </c>
      <c r="R466" t="inlineStr">
        <is>
          <t>The Unbreakables: Super Son Returns</t>
        </is>
      </c>
      <c r="S466" t="inlineStr">
        <is>
          <t>身份揭露,超能力,男性,家庭</t>
        </is>
      </c>
      <c r="T466" s="2" t="str">
        <f>=HYPERLINK("https://www.tiktok.com/@ngphnggiang40/video/7687933412530851085", "https://www.tiktok.com/@ngphnggiang40/video/7687933412530851085")</f>
        <v>https://www.tiktok.com/@ngphnggiang40/video/7687933412530851085</v>
      </c>
      <c r="U466" t="inlineStr">
        <is>
          <t>已回填</t>
        </is>
      </c>
      <c r="V466" t="inlineStr">
        <is>
          <t>52300</t>
        </is>
      </c>
      <c r="W466" t="inlineStr">
        <is>
          <t>440</t>
        </is>
      </c>
      <c r="X466" t="inlineStr">
        <is>
          <t>201</t>
        </is>
      </c>
      <c r="Y466" t="inlineStr">
        <is>
          <t>11</t>
        </is>
      </c>
      <c r="Z466" t="inlineStr">
        <is>
          <t>0</t>
        </is>
      </c>
      <c r="AA466" t="inlineStr">
        <is>
          <t>2026-10-08</t>
        </is>
      </c>
      <c r="AB466"/>
      <c r="AC466"/>
      <c r="AD466"/>
      <c r="AE466"/>
      <c r="AF466"/>
      <c r="AG466" s="3"/>
      <c r="AH466"/>
      <c r="AI466"/>
      <c r="AJ466"/>
      <c r="AK466"/>
      <c r="AL466" s="3"/>
      <c r="AM466" t="inlineStr">
        <is>
          <t>2026-09-21 20:01</t>
        </is>
      </c>
      <c r="AN466" t="inlineStr">
        <is>
          <t>张凯风</t>
        </is>
      </c>
      <c r="AO466" t="inlineStr">
        <is>
          <t>2026-09-21</t>
        </is>
      </c>
      <c r="AP466" t="inlineStr">
        <is>
          <t>2026-09-21|ngphnggiang40|SD-000185</t>
        </is>
      </c>
      <c r="AQ466" t="inlineStr">
        <is>
          <t>1</t>
        </is>
      </c>
      <c r="AR466" t="inlineStr">
        <is>
          <t>ngphnggiang40｜The Unbreakables: Super Son Returns｜1条｜已回填</t>
        </is>
      </c>
    </row>
    <row r="467" ht="25.5" customHeight="1">
      <c r="A467" t="inlineStr">
        <is>
          <t>SR-000524</t>
        </is>
      </c>
      <c r="B467" s="3">
        <v>46286.86388888889</v>
      </c>
      <c r="C467"/>
      <c r="D467" t="inlineStr">
        <is>
          <t>7687544765046410509</t>
        </is>
      </c>
      <c r="E467"/>
      <c r="F467"/>
      <c r="G467"/>
      <c r="H467" s="3"/>
      <c r="I467"/>
      <c r="J467"/>
      <c r="K467" t="inlineStr">
        <is>
          <t>lthung263</t>
        </is>
      </c>
      <c r="L467" t="inlineStr">
        <is>
          <t>Part 3 | Bully at School, Sugar on Live He says he’s used to getting hurt. The person on the other side of the screen isn’t willing to let that go. ✨ Download the ReelShort app. 👉 Copy the code [4714589] and search for it in the app. #ReelShort #ShortDrama #BLDrama #HiddenFeelings #RomanticDrama</t>
        </is>
      </c>
      <c r="M467" t="inlineStr">
        <is>
          <t>SD-000147</t>
        </is>
      </c>
      <c r="N467" t="inlineStr">
        <is>
          <t>7687544765046410509</t>
        </is>
      </c>
      <c r="O467" t="inlineStr">
        <is>
          <t>Flexlthung</t>
        </is>
      </c>
      <c r="P467" t="inlineStr">
        <is>
          <t>https://www.tiktok.com/@lthung263</t>
        </is>
      </c>
      <c r="Q467" t="inlineStr">
        <is>
          <t>SD-000147</t>
        </is>
      </c>
      <c r="R467" t="inlineStr">
        <is>
          <t>Bully at School, Sugar on Live</t>
        </is>
      </c>
      <c r="S467" t="inlineStr">
        <is>
          <t>lgbtq,校园,身份揭露,爱情</t>
        </is>
      </c>
      <c r="T467" s="2" t="str">
        <f>=HYPERLINK("https://www.tiktok.com/@lthung263/video/7687544765046410509", "https://www.tiktok.com/@lthung263/video/7687544765046410509")</f>
        <v>https://www.tiktok.com/@lthung263/video/7687544765046410509</v>
      </c>
      <c r="U467" t="inlineStr">
        <is>
          <t>已回填</t>
        </is>
      </c>
      <c r="V467" t="inlineStr">
        <is>
          <t>461</t>
        </is>
      </c>
      <c r="W467" t="inlineStr">
        <is>
          <t>23</t>
        </is>
      </c>
      <c r="X467" t="inlineStr">
        <is>
          <t>10</t>
        </is>
      </c>
      <c r="Y467" t="inlineStr">
        <is>
          <t>0</t>
        </is>
      </c>
      <c r="Z467" t="inlineStr">
        <is>
          <t>0</t>
        </is>
      </c>
      <c r="AA467" t="inlineStr">
        <is>
          <t>2026-10-08</t>
        </is>
      </c>
      <c r="AB467"/>
      <c r="AC467"/>
      <c r="AD467"/>
      <c r="AE467"/>
      <c r="AF467"/>
      <c r="AG467" s="3"/>
      <c r="AH467"/>
      <c r="AI467"/>
      <c r="AJ467"/>
      <c r="AK467"/>
      <c r="AL467" s="3"/>
      <c r="AM467" t="inlineStr">
        <is>
          <t>2026-09-21 20:44</t>
        </is>
      </c>
      <c r="AN467" t="inlineStr">
        <is>
          <t>张凯风</t>
        </is>
      </c>
      <c r="AO467" t="inlineStr">
        <is>
          <t>2026-09-21</t>
        </is>
      </c>
      <c r="AP467" t="inlineStr">
        <is>
          <t>2026-09-21|lthung263|SD-000147</t>
        </is>
      </c>
      <c r="AQ467" t="inlineStr">
        <is>
          <t>1</t>
        </is>
      </c>
      <c r="AR467" t="inlineStr">
        <is>
          <t>lthung263｜Bully at School, Sugar on Live｜2条｜已回填</t>
        </is>
      </c>
    </row>
    <row r="468" ht="25.5" customHeight="1">
      <c r="A468" t="inlineStr">
        <is>
          <t>SR-000525</t>
        </is>
      </c>
      <c r="B468" s="3">
        <v>46286.94652777778</v>
      </c>
      <c r="C468"/>
      <c r="D468" t="inlineStr">
        <is>
          <t>7687543961501601037</t>
        </is>
      </c>
      <c r="E468"/>
      <c r="F468"/>
      <c r="G468"/>
      <c r="H468" s="3"/>
      <c r="I468"/>
      <c r="J468"/>
      <c r="K468" t="inlineStr">
        <is>
          <t>lthung263</t>
        </is>
      </c>
      <c r="L468" t="inlineStr">
        <is>
          <t>Part 1 | Bully at School, Sugar on Live Behind a beaded mask, he catches a generous viewer’s attention. But the gifts soon come with something more personal. ✨ Download the ReelShort app. 👉 Copy the code [4714589] and search for it in the app. #ReelShort #ShortDrama #BLDrama #SecretIdentity #RomanticDrama</t>
        </is>
      </c>
      <c r="M468" t="inlineStr">
        <is>
          <t>SD-000147</t>
        </is>
      </c>
      <c r="N468" t="inlineStr">
        <is>
          <t>7687543961501601037</t>
        </is>
      </c>
      <c r="O468" t="inlineStr">
        <is>
          <t>Flexlthung</t>
        </is>
      </c>
      <c r="P468" t="inlineStr">
        <is>
          <t>https://www.tiktok.com/@lthung263</t>
        </is>
      </c>
      <c r="Q468" t="inlineStr">
        <is>
          <t>SD-000147</t>
        </is>
      </c>
      <c r="R468" t="inlineStr">
        <is>
          <t>Bully at School, Sugar on Live</t>
        </is>
      </c>
      <c r="S468" t="inlineStr">
        <is>
          <t>lgbtq,校园,身份揭露,爱情</t>
        </is>
      </c>
      <c r="T468" s="2" t="str">
        <f>=HYPERLINK("https://www.tiktok.com/@lthung263/video/7687543961501601037", "https://www.tiktok.com/@lthung263/video/7687543961501601037")</f>
        <v>https://www.tiktok.com/@lthung263/video/7687543961501601037</v>
      </c>
      <c r="U468" t="inlineStr">
        <is>
          <t>已回填</t>
        </is>
      </c>
      <c r="V468" t="inlineStr">
        <is>
          <t>355</t>
        </is>
      </c>
      <c r="W468" t="inlineStr">
        <is>
          <t>10</t>
        </is>
      </c>
      <c r="X468" t="inlineStr">
        <is>
          <t>6</t>
        </is>
      </c>
      <c r="Y468" t="inlineStr">
        <is>
          <t>0</t>
        </is>
      </c>
      <c r="Z468" t="inlineStr">
        <is>
          <t>0</t>
        </is>
      </c>
      <c r="AA468" t="inlineStr">
        <is>
          <t>2026-10-08</t>
        </is>
      </c>
      <c r="AB468"/>
      <c r="AC468"/>
      <c r="AD468"/>
      <c r="AE468"/>
      <c r="AF468"/>
      <c r="AG468" s="3"/>
      <c r="AH468"/>
      <c r="AI468"/>
      <c r="AJ468"/>
      <c r="AK468"/>
      <c r="AL468" s="3"/>
      <c r="AM468" t="inlineStr">
        <is>
          <t>2026-09-21 22:43</t>
        </is>
      </c>
      <c r="AN468" t="inlineStr">
        <is>
          <t>张凯风</t>
        </is>
      </c>
      <c r="AO468" t="inlineStr">
        <is>
          <t>2026-09-21</t>
        </is>
      </c>
      <c r="AP468" t="inlineStr">
        <is>
          <t>2026-09-21|lthung263|SD-000147</t>
        </is>
      </c>
      <c r="AQ468" t="inlineStr">
        <is>
          <t>0</t>
        </is>
      </c>
      <c r="AR468" t="inlineStr">
        <is>
          <t>lthung263｜Bully at School, Sugar on Live｜2条｜已回填</t>
        </is>
      </c>
    </row>
    <row r="469" ht="25.5" customHeight="1">
      <c r="A469" t="inlineStr">
        <is>
          <t>SR-000548</t>
        </is>
      </c>
      <c r="B469" s="3">
        <v>46286.967361111114</v>
      </c>
      <c r="C469"/>
      <c r="D469" t="inlineStr">
        <is>
          <t>7687883106652622094</t>
        </is>
      </c>
      <c r="E469"/>
      <c r="F469"/>
      <c r="G469"/>
      <c r="H469" s="3"/>
      <c r="I469"/>
      <c r="J469"/>
      <c r="K469" t="inlineStr">
        <is>
          <t>dramaclips0364</t>
        </is>
      </c>
      <c r="L469" t="inlineStr">
        <is>
          <t>She thought the robbery had ended—until the man she trusted made one choice that changed her life forever. 😨🎹 🌟 Continue the story here 👉 Find the full series on “ReelShort” 🔍 Look up “4718190” ✨ #ShortDrama #DarkRomance #ThrillerDrama #ReelShort</t>
        </is>
      </c>
      <c r="M469" t="inlineStr">
        <is>
          <t>SD-000197</t>
        </is>
      </c>
      <c r="N469" t="inlineStr">
        <is>
          <t>7687883106652622094</t>
        </is>
      </c>
      <c r="O469" t="inlineStr">
        <is>
          <t>dramaclips0364</t>
        </is>
      </c>
      <c r="P469" t="inlineStr">
        <is>
          <t>https://www.tiktok.com/@dramaclips0364</t>
        </is>
      </c>
      <c r="Q469" t="inlineStr">
        <is>
          <t>SD-000197</t>
        </is>
      </c>
      <c r="R469" t="inlineStr">
        <is>
          <t>Dark Notes</t>
        </is>
      </c>
      <c r="S469" t="inlineStr">
        <is>
          <t>禁忌,身份揭露,爱情</t>
        </is>
      </c>
      <c r="T469" s="2" t="str">
        <f>=HYPERLINK("https://www.tiktok.com/@dramaclips0364/video/7687883106652622094", "https://www.tiktok.com/@dramaclips0364/video/7687883106652622094")</f>
        <v>https://www.tiktok.com/@dramaclips0364/video/7687883106652622094</v>
      </c>
      <c r="U469" t="inlineStr">
        <is>
          <t>已回填</t>
        </is>
      </c>
      <c r="V469" t="inlineStr">
        <is>
          <t>401</t>
        </is>
      </c>
      <c r="W469" t="inlineStr">
        <is>
          <t>6</t>
        </is>
      </c>
      <c r="X469" t="inlineStr">
        <is>
          <t>1</t>
        </is>
      </c>
      <c r="Y469" t="inlineStr">
        <is>
          <t>0</t>
        </is>
      </c>
      <c r="Z469" t="inlineStr">
        <is>
          <t>0</t>
        </is>
      </c>
      <c r="AA469" t="inlineStr">
        <is>
          <t>2026-10-08</t>
        </is>
      </c>
      <c r="AB469"/>
      <c r="AC469"/>
      <c r="AD469"/>
      <c r="AE469"/>
      <c r="AF469"/>
      <c r="AG469" s="3"/>
      <c r="AH469"/>
      <c r="AI469"/>
      <c r="AJ469"/>
      <c r="AK469"/>
      <c r="AL469" s="3"/>
      <c r="AM469" t="inlineStr">
        <is>
          <t>2026-09-21 23:13</t>
        </is>
      </c>
      <c r="AN469" t="inlineStr">
        <is>
          <t>高璇</t>
        </is>
      </c>
      <c r="AO469" t="inlineStr">
        <is>
          <t>2026-09-21</t>
        </is>
      </c>
      <c r="AP469" t="inlineStr">
        <is>
          <t>2026-09-21|dramaclips0364|SD-000197</t>
        </is>
      </c>
      <c r="AQ469" t="inlineStr">
        <is>
          <t>1</t>
        </is>
      </c>
      <c r="AR469" t="inlineStr">
        <is>
          <t>dramaclips0364｜Dark Notes｜5条｜已回填</t>
        </is>
      </c>
    </row>
    <row r="470" ht="25.5" customHeight="1">
      <c r="A470" t="inlineStr">
        <is>
          <t>SR-000470</t>
        </is>
      </c>
      <c r="B470" s="3">
        <v>46287</v>
      </c>
      <c r="C470"/>
      <c r="D470" t="inlineStr">
        <is>
          <t>7688252409910447373</t>
        </is>
      </c>
      <c r="E470"/>
      <c r="F470" t="inlineStr">
        <is>
          <t>manual_url</t>
        </is>
      </c>
      <c r="G470">
        <v>1</v>
      </c>
      <c r="H470" s="3">
        <v>46303.59253472222</v>
      </c>
      <c r="I470"/>
      <c r="J470" t="inlineStr">
        <is>
          <t>active</t>
        </is>
      </c>
      <c r="K470" t="inlineStr">
        <is>
          <t>lthung263</t>
        </is>
      </c>
      <c r="L470" t="inlineStr">
        <is>
          <t>Part 1 | Bound by the Demon Lord: Obsession 100% She entered a dating game looking for romance—only to spawn in hell with monsters hunting her. The dangerously handsome demon lord who saves her may also be the man sent to kill her. ✨ Download the DramaBox app. 👉 Copy the code [vle09] and search it. #DramaBox #AIDrama #ShortDrama #FantasyRomance #DemonLord</t>
        </is>
      </c>
      <c r="M470" t="inlineStr">
        <is>
          <t>SD-000190</t>
        </is>
      </c>
      <c r="N470" t="inlineStr">
        <is>
          <t>7688252409910447373</t>
        </is>
      </c>
      <c r="O470" t="inlineStr">
        <is>
          <t>Flexlthung</t>
        </is>
      </c>
      <c r="P470" t="inlineStr">
        <is>
          <t>https://www.tiktok.com/@lthung263</t>
        </is>
      </c>
      <c r="Q470" t="inlineStr">
        <is>
          <t>SD-000190</t>
        </is>
      </c>
      <c r="R470" t="inlineStr">
        <is>
          <t>Bound by the Demon Lord: Obsession 100%</t>
        </is>
      </c>
      <c r="S470" t="inlineStr">
        <is>
          <t>奇幻,爱情,身份揭露</t>
        </is>
      </c>
      <c r="T470" s="2" t="str">
        <f>=HYPERLINK("https://www.tiktok.com/@lthung263/video/7688252409910447373", "https://www.tiktok.com/@lthung263/video/7688252409910447373")</f>
        <v>https://www.tiktok.com/@lthung263/video/7688252409910447373</v>
      </c>
      <c r="U470" t="inlineStr">
        <is>
          <t>已回填</t>
        </is>
      </c>
      <c r="V470" t="inlineStr">
        <is>
          <t>320</t>
        </is>
      </c>
      <c r="W470" t="inlineStr">
        <is>
          <t>0</t>
        </is>
      </c>
      <c r="X470" t="inlineStr">
        <is>
          <t>1</t>
        </is>
      </c>
      <c r="Y470" t="inlineStr">
        <is>
          <t>0</t>
        </is>
      </c>
      <c r="Z470" t="inlineStr">
        <is>
          <t>0</t>
        </is>
      </c>
      <c r="AA470" t="inlineStr">
        <is>
          <t>2026-10-08</t>
        </is>
      </c>
      <c r="AB470"/>
      <c r="AC470"/>
      <c r="AD470" t="inlineStr">
        <is>
          <t>SB-144150c5-45c6-48f0-9848-fe7cdc99b0d2</t>
        </is>
      </c>
      <c r="AE470">
        <v>1</v>
      </c>
      <c r="AF470">
        <v>3</v>
      </c>
      <c r="AG470" s="3">
        <v>46287</v>
      </c>
      <c r="AH470" t="inlineStr">
        <is>
          <t>张凯风</t>
        </is>
      </c>
      <c r="AI470" t="inlineStr">
        <is>
          <t>已处理</t>
        </is>
      </c>
      <c r="AJ470"/>
      <c r="AK470" t="inlineStr">
        <is>
          <t>已处理；计划 2026-09-22（Asia/Shanghai）3 条，已关联 3 条，候选 0 条。
目前没有候选可确认。请核实实际发布情况或等待有效采集；不要使用候选确认指令。</t>
        </is>
      </c>
      <c r="AL470" s="3">
        <v>46290.378275462965</v>
      </c>
      <c r="AM470" t="inlineStr">
        <is>
          <t>2026-09-23 03:26</t>
        </is>
      </c>
      <c r="AN470" t="inlineStr">
        <is>
          <t>张凯风</t>
        </is>
      </c>
      <c r="AO470" t="inlineStr">
        <is>
          <t>2026-09-23</t>
        </is>
      </c>
      <c r="AP470" t="inlineStr">
        <is>
          <t>2026-09-22|lthung263|SD-000190</t>
        </is>
      </c>
      <c r="AQ470" t="inlineStr">
        <is>
          <t>1</t>
        </is>
      </c>
      <c r="AR470" t="inlineStr">
        <is>
          <t>lthung263｜Bound by the Demon Lord: Obsession 100%｜3条｜已回填</t>
        </is>
      </c>
    </row>
    <row r="471" ht="25.5" customHeight="1">
      <c r="A471" t="inlineStr">
        <is>
          <t>SR-000471</t>
        </is>
      </c>
      <c r="B471" s="3">
        <v>46287</v>
      </c>
      <c r="C471"/>
      <c r="D471" t="inlineStr">
        <is>
          <t>7688253467558677773</t>
        </is>
      </c>
      <c r="E471"/>
      <c r="F471" t="inlineStr">
        <is>
          <t>manual_url</t>
        </is>
      </c>
      <c r="G471">
        <v>1</v>
      </c>
      <c r="H471" s="3">
        <v>46303.592835648145</v>
      </c>
      <c r="I471"/>
      <c r="J471" t="inlineStr">
        <is>
          <t>active</t>
        </is>
      </c>
      <c r="K471" t="inlineStr">
        <is>
          <t>lthung263</t>
        </is>
      </c>
      <c r="L471" t="inlineStr">
        <is>
          <t>Part 2 | Bound by the Demon Lord: Obsession 100% Chloe is trapped in a game where every injury could destroy her real body. Her only way to survive is to make the demon lord fall for the assassin he came to execute. ✨ Download the DramaBox app. 👉 Copy the code [vle09] and search it. #DramaBox #AIDrama #ShortDrama #EnemiesToLovers #FantasyDrama</t>
        </is>
      </c>
      <c r="M471" t="inlineStr">
        <is>
          <t>SD-000190</t>
        </is>
      </c>
      <c r="N471" t="inlineStr">
        <is>
          <t>7688253467558677773</t>
        </is>
      </c>
      <c r="O471" t="inlineStr">
        <is>
          <t>Flexlthung</t>
        </is>
      </c>
      <c r="P471" t="inlineStr">
        <is>
          <t>https://www.tiktok.com/@lthung263</t>
        </is>
      </c>
      <c r="Q471" t="inlineStr">
        <is>
          <t>SD-000190</t>
        </is>
      </c>
      <c r="R471" t="inlineStr">
        <is>
          <t>Bound by the Demon Lord: Obsession 100%</t>
        </is>
      </c>
      <c r="S471" t="inlineStr">
        <is>
          <t>奇幻,爱情,身份揭露</t>
        </is>
      </c>
      <c r="T471" s="2" t="str">
        <f>=HYPERLINK("https://www.tiktok.com/@lthung263/video/7688253467558677773", "https://www.tiktok.com/@lthung263/video/7688253467558677773")</f>
        <v>https://www.tiktok.com/@lthung263/video/7688253467558677773</v>
      </c>
      <c r="U471" t="inlineStr">
        <is>
          <t>已回填</t>
        </is>
      </c>
      <c r="V471" t="inlineStr">
        <is>
          <t>240</t>
        </is>
      </c>
      <c r="W471" t="inlineStr">
        <is>
          <t>0</t>
        </is>
      </c>
      <c r="X471" t="inlineStr">
        <is>
          <t>0</t>
        </is>
      </c>
      <c r="Y471" t="inlineStr">
        <is>
          <t>0</t>
        </is>
      </c>
      <c r="Z471" t="inlineStr">
        <is>
          <t>0</t>
        </is>
      </c>
      <c r="AA471" t="inlineStr">
        <is>
          <t>2026-10-08</t>
        </is>
      </c>
      <c r="AB471"/>
      <c r="AC471"/>
      <c r="AD471" t="inlineStr">
        <is>
          <t>SB-144150c5-45c6-48f0-9848-fe7cdc99b0d2</t>
        </is>
      </c>
      <c r="AE471">
        <v>2</v>
      </c>
      <c r="AF471">
        <v>3</v>
      </c>
      <c r="AG471" s="3">
        <v>46287</v>
      </c>
      <c r="AH471" t="inlineStr">
        <is>
          <t>张凯风</t>
        </is>
      </c>
      <c r="AI471" t="inlineStr">
        <is>
          <t>已处理</t>
        </is>
      </c>
      <c r="AJ471"/>
      <c r="AK471" t="inlineStr">
        <is>
          <t>已处理；计划 2026-09-22（Asia/Shanghai）3 条，已关联 3 条，候选 0 条。
目前没有候选可确认。请核实实际发布情况或等待有效采集；不要使用候选确认指令。</t>
        </is>
      </c>
      <c r="AL471" s="3">
        <v>46290.378275462965</v>
      </c>
      <c r="AM471" t="inlineStr">
        <is>
          <t>2026-09-23 08:27</t>
        </is>
      </c>
      <c r="AN471" t="inlineStr">
        <is>
          <t>张凯风</t>
        </is>
      </c>
      <c r="AO471" t="inlineStr">
        <is>
          <t>2026-09-23</t>
        </is>
      </c>
      <c r="AP471" t="inlineStr">
        <is>
          <t>2026-09-22|lthung263|SD-000190</t>
        </is>
      </c>
      <c r="AQ471" t="inlineStr">
        <is>
          <t>0</t>
        </is>
      </c>
      <c r="AR471" t="inlineStr">
        <is>
          <t>lthung263｜Bound by the Demon Lord: Obsession 100%｜3条｜已回填</t>
        </is>
      </c>
    </row>
    <row r="472" ht="25.5" customHeight="1">
      <c r="A472" t="inlineStr">
        <is>
          <t>SR-000472</t>
        </is>
      </c>
      <c r="B472" s="3">
        <v>46287</v>
      </c>
      <c r="C472"/>
      <c r="D472"/>
      <c r="E472"/>
      <c r="F472" t="inlineStr">
        <is>
          <t>manual_url</t>
        </is>
      </c>
      <c r="G472">
        <v>1</v>
      </c>
      <c r="H472" s="3">
        <v>46303.59311342592</v>
      </c>
      <c r="I472"/>
      <c r="J472" t="inlineStr">
        <is>
          <t>active</t>
        </is>
      </c>
      <c r="K472" t="inlineStr">
        <is>
          <t>lthung263</t>
        </is>
      </c>
      <c r="L472" t="inlineStr">
        <is>
          <t>Part 3 | Bound by the Demon Lord Obsession She asks for one hundred days before accepting his proposal. When the demon lord finally offers her his life-giving core, the game reveals the terrifying cost of refusing him. ✨ Download the DramaBox app. 👉 Copy the code [vle09] and search it. #DramaBox #AIDrama #ShortDrama #PossessiveLove #RomanticFantasy</t>
        </is>
      </c>
      <c r="M472" t="inlineStr">
        <is>
          <t>SD-000190</t>
        </is>
      </c>
      <c r="N472" t="inlineStr">
        <is>
          <t>7688252115696782606</t>
        </is>
      </c>
      <c r="O472" t="inlineStr">
        <is>
          <t>Flexlthung</t>
        </is>
      </c>
      <c r="P472" t="inlineStr">
        <is>
          <t>https://www.tiktok.com/@lthung263</t>
        </is>
      </c>
      <c r="Q472" t="inlineStr">
        <is>
          <t>SD-000190</t>
        </is>
      </c>
      <c r="R472" t="inlineStr">
        <is>
          <t>Bound by the Demon Lord: Obsession 100%</t>
        </is>
      </c>
      <c r="S472" t="inlineStr">
        <is>
          <t>奇幻,爱情,身份揭露</t>
        </is>
      </c>
      <c r="T472" s="2" t="str">
        <f>=HYPERLINK("https://www.tiktok.com/@lthung263/video/7688252115696782606", "https://www.tiktok.com/@lthung263/video/7688252115696782606")</f>
        <v>https://www.tiktok.com/@lthung263/video/7688252115696782606</v>
      </c>
      <c r="U472" t="inlineStr">
        <is>
          <t>已回填</t>
        </is>
      </c>
      <c r="V472" t="inlineStr">
        <is>
          <t>1604</t>
        </is>
      </c>
      <c r="W472" t="inlineStr">
        <is>
          <t>5</t>
        </is>
      </c>
      <c r="X472" t="inlineStr">
        <is>
          <t>4</t>
        </is>
      </c>
      <c r="Y472" t="inlineStr">
        <is>
          <t>1</t>
        </is>
      </c>
      <c r="Z472" t="inlineStr">
        <is>
          <t>0</t>
        </is>
      </c>
      <c r="AA472" t="inlineStr">
        <is>
          <t>2026-10-08</t>
        </is>
      </c>
      <c r="AB472"/>
      <c r="AC472"/>
      <c r="AD472" t="inlineStr">
        <is>
          <t>SB-144150c5-45c6-48f0-9848-fe7cdc99b0d2</t>
        </is>
      </c>
      <c r="AE472">
        <v>3</v>
      </c>
      <c r="AF472">
        <v>3</v>
      </c>
      <c r="AG472" s="3">
        <v>46287</v>
      </c>
      <c r="AH472" t="inlineStr">
        <is>
          <t>张凯风</t>
        </is>
      </c>
      <c r="AI472" t="inlineStr">
        <is>
          <t>已处理</t>
        </is>
      </c>
      <c r="AJ472"/>
      <c r="AK472" t="inlineStr">
        <is>
          <t>已处理；计划 2026-09-22（Asia/Shanghai）3 条，已关联 3 条，候选 0 条。
目前没有候选可确认。请核实实际发布情况或等待有效采集；不要使用候选确认指令。</t>
        </is>
      </c>
      <c r="AL472" s="3">
        <v>46290.378275462965</v>
      </c>
      <c r="AM472" t="inlineStr">
        <is>
          <t>2026-09-23 09:15</t>
        </is>
      </c>
      <c r="AN472" t="inlineStr">
        <is>
          <t>张凯风</t>
        </is>
      </c>
      <c r="AO472" t="inlineStr">
        <is>
          <t>2026-09-23</t>
        </is>
      </c>
      <c r="AP472" t="inlineStr">
        <is>
          <t>2026-09-22|lthung263|SD-000190</t>
        </is>
      </c>
      <c r="AQ472" t="inlineStr">
        <is>
          <t>0</t>
        </is>
      </c>
      <c r="AR472" t="inlineStr">
        <is>
          <t>lthung263｜Bound by the Demon Lord: Obsession 100%｜3条｜已回填</t>
        </is>
      </c>
    </row>
    <row r="473" ht="25.5" customHeight="1">
      <c r="A473" t="inlineStr">
        <is>
          <t>SR-000473</t>
        </is>
      </c>
      <c r="B473" s="3">
        <v>46287</v>
      </c>
      <c r="C473"/>
      <c r="D473"/>
      <c r="E473"/>
      <c r="F473" t="inlineStr">
        <is>
          <t>manual_url</t>
        </is>
      </c>
      <c r="G473">
        <v>1</v>
      </c>
      <c r="H473" s="3">
        <v>46303.593356481484</v>
      </c>
      <c r="I473"/>
      <c r="J473" t="inlineStr">
        <is>
          <t>active</t>
        </is>
      </c>
      <c r="K473" t="inlineStr">
        <is>
          <t>nobleltcpnj</t>
        </is>
      </c>
      <c r="L473" t="inlineStr">
        <is>
          <t>Part 1 | Call Me a Substitute? Kill Me and Your Mistress Dies Too After nearly dying in childbirth, Elara’s husband gives their baby to his mistress and reveals that she was only ever a substitute. Poisoned and left with seven days to live, she vows to take back her child. ✨ Download the DramaBox app. 👉 Copy the code [vlh50] and search it. #DramaBox #AIDrama #ShortDrama #Betrayal #RevengeDrama</t>
        </is>
      </c>
      <c r="M473" t="inlineStr">
        <is>
          <t>SD-000191</t>
        </is>
      </c>
      <c r="N473" t="inlineStr">
        <is>
          <t>7688280455992429837</t>
        </is>
      </c>
      <c r="O473" t="inlineStr">
        <is>
          <t>Mouse glue trap</t>
        </is>
      </c>
      <c r="P473" t="inlineStr">
        <is>
          <t>https://www.tiktok.com/@nobleltcpnj</t>
        </is>
      </c>
      <c r="Q473" t="inlineStr">
        <is>
          <t>SD-000191</t>
        </is>
      </c>
      <c r="R473" t="inlineStr">
        <is>
          <t>Call Me a Substitute? Kill Me and Your Mistress Dies Too</t>
        </is>
      </c>
      <c r="S473" t="inlineStr">
        <is>
          <t>复仇,逆袭,女王</t>
        </is>
      </c>
      <c r="T473" s="2" t="str">
        <f>=HYPERLINK("https://www.tiktok.com/@nobleltcpnj/video/7688280455992429837", "https://www.tiktok.com/@nobleltcpnj/video/7688280455992429837")</f>
        <v>https://www.tiktok.com/@nobleltcpnj/video/7688280455992429837</v>
      </c>
      <c r="U473" t="inlineStr">
        <is>
          <t>已回填</t>
        </is>
      </c>
      <c r="V473" t="inlineStr">
        <is>
          <t>451</t>
        </is>
      </c>
      <c r="W473" t="inlineStr">
        <is>
          <t>3</t>
        </is>
      </c>
      <c r="X473" t="inlineStr">
        <is>
          <t>3</t>
        </is>
      </c>
      <c r="Y473" t="inlineStr">
        <is>
          <t>0</t>
        </is>
      </c>
      <c r="Z473" t="inlineStr">
        <is>
          <t>0</t>
        </is>
      </c>
      <c r="AA473" t="inlineStr">
        <is>
          <t>2026-10-08</t>
        </is>
      </c>
      <c r="AB473"/>
      <c r="AC473"/>
      <c r="AD473" t="inlineStr">
        <is>
          <t>SB-76ad5ce4-9a10-49d9-ba93-6a4596503639</t>
        </is>
      </c>
      <c r="AE473">
        <v>1</v>
      </c>
      <c r="AF473">
        <v>3</v>
      </c>
      <c r="AG473" s="3">
        <v>46287</v>
      </c>
      <c r="AH473" t="inlineStr">
        <is>
          <t>张凯风</t>
        </is>
      </c>
      <c r="AI473" t="inlineStr">
        <is>
          <t>关联或批次冲突</t>
        </is>
      </c>
      <c r="AJ473" t="inlineStr">
        <is>
          <t>排期未建完整或字段不一致；现有 2 / 计划 3 条；缺少第3条</t>
        </is>
      </c>
      <c r="AK473" t="inlineStr">
        <is>
          <t>关联或批次冲突；计划 2026-09-22（Asia/Shanghai）3 条，已关联 2 条，候选 0 条。
这是排期问题，不需要确认视频。请由维护人员核对已确认排期并补齐缺失名额；不要重建整批或重放旧回执。</t>
        </is>
      </c>
      <c r="AL473" s="3">
        <v>46296.376435185186</v>
      </c>
      <c r="AM473" t="inlineStr">
        <is>
          <t>2026-09-23 00:43</t>
        </is>
      </c>
      <c r="AN473" t="inlineStr">
        <is>
          <t>张凯风</t>
        </is>
      </c>
      <c r="AO473" t="inlineStr">
        <is>
          <t>2026-09-23</t>
        </is>
      </c>
      <c r="AP473" t="inlineStr">
        <is>
          <t>2026-09-22|nobleltcpnj|SD-000191</t>
        </is>
      </c>
      <c r="AQ473" t="inlineStr">
        <is>
          <t>1</t>
        </is>
      </c>
      <c r="AR473" t="inlineStr">
        <is>
          <t>nobleltcpnj｜Call Me a Substitute? Kill Me and Your Mistress Dies Too｜2条｜已回填</t>
        </is>
      </c>
    </row>
    <row r="474" ht="25.5" customHeight="1">
      <c r="A474" t="inlineStr">
        <is>
          <t>SR-000474</t>
        </is>
      </c>
      <c r="B474" s="3">
        <v>46287</v>
      </c>
      <c r="C474"/>
      <c r="D474"/>
      <c r="E474"/>
      <c r="F474" t="inlineStr">
        <is>
          <t>manual_url</t>
        </is>
      </c>
      <c r="G474">
        <v>1</v>
      </c>
      <c r="H474" s="3">
        <v>46303.59365740741</v>
      </c>
      <c r="I474"/>
      <c r="J474" t="inlineStr">
        <is>
          <t>active</t>
        </is>
      </c>
      <c r="K474" t="inlineStr">
        <is>
          <t>nobleltcpnj</t>
        </is>
      </c>
      <c r="L474" t="inlineStr">
        <is>
          <t>Part 2 | Call Me a Substitute? Kill Me and Your Mistress Dies Too Elara goes searching for her stolen child and catches her husband with his mistress beneath the sacred tree. Instead of showing remorse, they humiliate her and threaten her life. ✨ Download the DramaBox app. 👉 Copy the code [vlh50] and search it. #DramaBox #AIDrama #ShortDrama #CheatingHusband #QueenRevenge</t>
        </is>
      </c>
      <c r="M474" t="inlineStr">
        <is>
          <t>SD-000191</t>
        </is>
      </c>
      <c r="N474" t="inlineStr">
        <is>
          <t>7688280875804544270</t>
        </is>
      </c>
      <c r="O474" t="inlineStr">
        <is>
          <t>Mouse glue trap</t>
        </is>
      </c>
      <c r="P474" t="inlineStr">
        <is>
          <t>https://www.tiktok.com/@nobleltcpnj</t>
        </is>
      </c>
      <c r="Q474" t="inlineStr">
        <is>
          <t>SD-000191</t>
        </is>
      </c>
      <c r="R474" t="inlineStr">
        <is>
          <t>Call Me a Substitute? Kill Me and Your Mistress Dies Too</t>
        </is>
      </c>
      <c r="S474" t="inlineStr">
        <is>
          <t>复仇,逆袭,女王</t>
        </is>
      </c>
      <c r="T474" s="2" t="str">
        <f>=HYPERLINK("https://www.tiktok.com/@nobleltcpnj/video/7688280875804544270", "https://www.tiktok.com/@nobleltcpnj/video/7688280875804544270")</f>
        <v>https://www.tiktok.com/@nobleltcpnj/video/7688280875804544270</v>
      </c>
      <c r="U474" t="inlineStr">
        <is>
          <t>已回填</t>
        </is>
      </c>
      <c r="V474" t="inlineStr">
        <is>
          <t>91</t>
        </is>
      </c>
      <c r="W474" t="inlineStr">
        <is>
          <t>1</t>
        </is>
      </c>
      <c r="X474" t="inlineStr">
        <is>
          <t>0</t>
        </is>
      </c>
      <c r="Y474" t="inlineStr">
        <is>
          <t>0</t>
        </is>
      </c>
      <c r="Z474" t="inlineStr">
        <is>
          <t>0</t>
        </is>
      </c>
      <c r="AA474" t="inlineStr">
        <is>
          <t>2026-10-08</t>
        </is>
      </c>
      <c r="AB474"/>
      <c r="AC474"/>
      <c r="AD474" t="inlineStr">
        <is>
          <t>SB-76ad5ce4-9a10-49d9-ba93-6a4596503639</t>
        </is>
      </c>
      <c r="AE474">
        <v>2</v>
      </c>
      <c r="AF474">
        <v>3</v>
      </c>
      <c r="AG474" s="3">
        <v>46287</v>
      </c>
      <c r="AH474" t="inlineStr">
        <is>
          <t>张凯风</t>
        </is>
      </c>
      <c r="AI474" t="inlineStr">
        <is>
          <t>关联或批次冲突</t>
        </is>
      </c>
      <c r="AJ474" t="inlineStr">
        <is>
          <t>排期未建完整或字段不一致；现有 2 / 计划 3 条；缺少第3条</t>
        </is>
      </c>
      <c r="AK474" t="inlineStr">
        <is>
          <t>关联或批次冲突；计划 2026-09-22（Asia/Shanghai）3 条，已关联 2 条，候选 0 条。
这是排期问题，不需要确认视频。请由维护人员核对已确认排期并补齐缺失名额；不要重建整批或重放旧回执。</t>
        </is>
      </c>
      <c r="AL474" s="3">
        <v>46289.77357638889</v>
      </c>
      <c r="AM474" t="inlineStr">
        <is>
          <t>2026-09-23 05:15</t>
        </is>
      </c>
      <c r="AN474" t="inlineStr">
        <is>
          <t>张凯风</t>
        </is>
      </c>
      <c r="AO474" t="inlineStr">
        <is>
          <t>2026-09-23</t>
        </is>
      </c>
      <c r="AP474" t="inlineStr">
        <is>
          <t>2026-09-22|nobleltcpnj|SD-000191</t>
        </is>
      </c>
      <c r="AQ474" t="inlineStr">
        <is>
          <t>0</t>
        </is>
      </c>
      <c r="AR474" t="inlineStr">
        <is>
          <t>nobleltcpnj｜Call Me a Substitute? Kill Me and Your Mistress Dies Too｜2条｜已回填</t>
        </is>
      </c>
    </row>
    <row r="475" ht="25.5" customHeight="1">
      <c r="A475" t="inlineStr">
        <is>
          <t>SR-000476</t>
        </is>
      </c>
      <c r="B475" s="3">
        <v>46287</v>
      </c>
      <c r="C475"/>
      <c r="D475" t="inlineStr">
        <is>
          <t>7688254076680752415</t>
        </is>
      </c>
      <c r="E475"/>
      <c r="F475" t="inlineStr">
        <is>
          <t>manual_url</t>
        </is>
      </c>
      <c r="G475">
        <v>1</v>
      </c>
      <c r="H475" s="3">
        <v>46303.59395833333</v>
      </c>
      <c r="I475"/>
      <c r="J475" t="inlineStr">
        <is>
          <t>active</t>
        </is>
      </c>
      <c r="K475" t="inlineStr">
        <is>
          <t>shirley5278789</t>
        </is>
      </c>
      <c r="L475" t="inlineStr">
        <is>
          <t>Ella solo quería tratar a su paciente, pero un heredero arrogante convierte una confusión en el encuentro más incómodo de su vida. 😳🏥 🌟 La historia continúa 👉 Mira la serie completa en “ReelShort” 🔍 Busca el código “4756373” ✨ #Minidrama #RomanceMedico #Malentendido #ReelShort</t>
        </is>
      </c>
      <c r="M475" t="inlineStr">
        <is>
          <t>SD-000213</t>
        </is>
      </c>
      <c r="N475" t="inlineStr">
        <is>
          <t>7688254076680752415</t>
        </is>
      </c>
      <c r="O475" t="inlineStr">
        <is>
          <t>shirley5278789</t>
        </is>
      </c>
      <c r="P475" t="inlineStr">
        <is>
          <t>https://www.tiktok.com/@shirley5278789</t>
        </is>
      </c>
      <c r="Q475" t="inlineStr">
        <is>
          <t>SD-000213</t>
        </is>
      </c>
      <c r="R475" t="inlineStr">
        <is>
          <t>Contrato de amor</t>
        </is>
      </c>
      <c r="S475" t="inlineStr">
        <is>
          <t>爱情,甜宠</t>
        </is>
      </c>
      <c r="T475" s="2" t="str">
        <f>=HYPERLINK("https://www.tiktok.com/@shirley5278789/video/7688254076680752415", "https://www.tiktok.com/@shirley5278789/video/7688254076680752415")</f>
        <v>https://www.tiktok.com/@shirley5278789/video/7688254076680752415</v>
      </c>
      <c r="U475" t="inlineStr">
        <is>
          <t>已回填</t>
        </is>
      </c>
      <c r="V475" t="inlineStr">
        <is>
          <t>8044</t>
        </is>
      </c>
      <c r="W475" t="inlineStr">
        <is>
          <t>9</t>
        </is>
      </c>
      <c r="X475" t="inlineStr">
        <is>
          <t>1</t>
        </is>
      </c>
      <c r="Y475" t="inlineStr">
        <is>
          <t>0</t>
        </is>
      </c>
      <c r="Z475" t="inlineStr">
        <is>
          <t>0</t>
        </is>
      </c>
      <c r="AA475" t="inlineStr">
        <is>
          <t>2026-10-08</t>
        </is>
      </c>
      <c r="AB475"/>
      <c r="AC475"/>
      <c r="AD475" t="inlineStr">
        <is>
          <t>SB-d9aaaada-4a63-4c1f-962b-6755cdcf8262</t>
        </is>
      </c>
      <c r="AE475">
        <v>1</v>
      </c>
      <c r="AF475">
        <v>4</v>
      </c>
      <c r="AG475" s="3">
        <v>46287</v>
      </c>
      <c r="AH475" t="inlineStr">
        <is>
          <t>高璇</t>
        </is>
      </c>
      <c r="AI475" t="inlineStr">
        <is>
          <t>已处理</t>
        </is>
      </c>
      <c r="AJ475"/>
      <c r="AK475" t="inlineStr">
        <is>
          <t>已处理；计划 2026-09-22（Asia/Shanghai）4 条，已关联 4 条，候选 0 条。
目前没有候选可确认。请核实实际发布情况或等待有效采集；不要使用候选确认指令。</t>
        </is>
      </c>
      <c r="AL475" s="3">
        <v>46293.83247685185</v>
      </c>
      <c r="AM475" t="inlineStr">
        <is>
          <t>2026-09-23 02:42</t>
        </is>
      </c>
      <c r="AN475" t="inlineStr">
        <is>
          <t>高璇</t>
        </is>
      </c>
      <c r="AO475" t="inlineStr">
        <is>
          <t>2026-09-23</t>
        </is>
      </c>
      <c r="AP475" t="inlineStr">
        <is>
          <t>2026-09-22|shirley5278789|SD-000213</t>
        </is>
      </c>
      <c r="AQ475" t="inlineStr">
        <is>
          <t>1</t>
        </is>
      </c>
      <c r="AR475" t="inlineStr">
        <is>
          <t>shirley5278789｜Contrato de amor｜4条｜已回填</t>
        </is>
      </c>
    </row>
    <row r="476" ht="25.5" customHeight="1">
      <c r="A476" t="inlineStr">
        <is>
          <t>SR-000479</t>
        </is>
      </c>
      <c r="B476" s="3">
        <v>46287</v>
      </c>
      <c r="C476"/>
      <c r="D476" t="inlineStr">
        <is>
          <t>7688254511848213790</t>
        </is>
      </c>
      <c r="E476"/>
      <c r="F476" t="inlineStr">
        <is>
          <t>manual_url</t>
        </is>
      </c>
      <c r="G476">
        <v>1</v>
      </c>
      <c r="H476" s="3">
        <v>46303.59423611111</v>
      </c>
      <c r="I476"/>
      <c r="J476" t="inlineStr">
        <is>
          <t>active</t>
        </is>
      </c>
      <c r="K476" t="inlineStr">
        <is>
          <t>shirley5278789</t>
        </is>
      </c>
      <c r="L476" t="inlineStr">
        <is>
          <t>Un desconocido le propone matrimonio sin previo aviso, y el contrato que pone sobre la mesa es imposible de ignorar. 💍🔥 🌟 La historia continúa 👉 Mira la serie completa en “ReelShort” 🔍 Busca el código “4756373” ✨ #Minidrama #MatrimonioPorContrato #RomanceCEO #ReelShort</t>
        </is>
      </c>
      <c r="M476" t="inlineStr">
        <is>
          <t>SD-000213</t>
        </is>
      </c>
      <c r="N476" t="inlineStr">
        <is>
          <t>7688254511848213790</t>
        </is>
      </c>
      <c r="O476" t="inlineStr">
        <is>
          <t>shirley5278789</t>
        </is>
      </c>
      <c r="P476" t="inlineStr">
        <is>
          <t>https://www.tiktok.com/@shirley5278789</t>
        </is>
      </c>
      <c r="Q476" t="inlineStr">
        <is>
          <t>SD-000213</t>
        </is>
      </c>
      <c r="R476" t="inlineStr">
        <is>
          <t>Contrato de amor</t>
        </is>
      </c>
      <c r="S476" t="inlineStr">
        <is>
          <t>爱情,甜宠</t>
        </is>
      </c>
      <c r="T476" s="2" t="str">
        <f>=HYPERLINK("https://www.tiktok.com/@shirley5278789/video/7688254511848213790", "https://www.tiktok.com/@shirley5278789/video/7688254511848213790")</f>
        <v>https://www.tiktok.com/@shirley5278789/video/7688254511848213790</v>
      </c>
      <c r="U476" t="inlineStr">
        <is>
          <t>已回填</t>
        </is>
      </c>
      <c r="V476" t="inlineStr">
        <is>
          <t>4026</t>
        </is>
      </c>
      <c r="W476" t="inlineStr">
        <is>
          <t>1</t>
        </is>
      </c>
      <c r="X476" t="inlineStr">
        <is>
          <t>1</t>
        </is>
      </c>
      <c r="Y476" t="inlineStr">
        <is>
          <t>1</t>
        </is>
      </c>
      <c r="Z476" t="inlineStr">
        <is>
          <t>0</t>
        </is>
      </c>
      <c r="AA476" t="inlineStr">
        <is>
          <t>2026-10-08</t>
        </is>
      </c>
      <c r="AB476"/>
      <c r="AC476"/>
      <c r="AD476" t="inlineStr">
        <is>
          <t>SB-d9aaaada-4a63-4c1f-962b-6755cdcf8262</t>
        </is>
      </c>
      <c r="AE476">
        <v>2</v>
      </c>
      <c r="AF476">
        <v>4</v>
      </c>
      <c r="AG476" s="3">
        <v>46287</v>
      </c>
      <c r="AH476" t="inlineStr">
        <is>
          <t>高璇</t>
        </is>
      </c>
      <c r="AI476" t="inlineStr">
        <is>
          <t>已处理</t>
        </is>
      </c>
      <c r="AJ476"/>
      <c r="AK476" t="inlineStr">
        <is>
          <t>已处理；计划 2026-09-22（Asia/Shanghai）4 条，已关联 4 条，候选 0 条。
目前没有候选可确认。请核实实际发布情况或等待有效采集；不要使用候选确认指令。</t>
        </is>
      </c>
      <c r="AL476" s="3">
        <v>46293.83247685185</v>
      </c>
      <c r="AM476" t="inlineStr">
        <is>
          <t>2026-09-23 07:19</t>
        </is>
      </c>
      <c r="AN476" t="inlineStr">
        <is>
          <t>高璇</t>
        </is>
      </c>
      <c r="AO476" t="inlineStr">
        <is>
          <t>2026-09-23</t>
        </is>
      </c>
      <c r="AP476" t="inlineStr">
        <is>
          <t>2026-09-22|shirley5278789|SD-000213</t>
        </is>
      </c>
      <c r="AQ476" t="inlineStr">
        <is>
          <t>0</t>
        </is>
      </c>
      <c r="AR476" t="inlineStr">
        <is>
          <t>shirley5278789｜Contrato de amor｜4条｜已回填</t>
        </is>
      </c>
    </row>
    <row r="477" ht="25.5" customHeight="1">
      <c r="A477" t="inlineStr">
        <is>
          <t>SR-000480</t>
        </is>
      </c>
      <c r="B477" s="3">
        <v>46287</v>
      </c>
      <c r="C477"/>
      <c r="D477" t="inlineStr">
        <is>
          <t>7688254526976970014</t>
        </is>
      </c>
      <c r="E477"/>
      <c r="F477" t="inlineStr">
        <is>
          <t>manual_url</t>
        </is>
      </c>
      <c r="G477">
        <v>1</v>
      </c>
      <c r="H477" s="3">
        <v>46303.594513888886</v>
      </c>
      <c r="I477"/>
      <c r="J477" t="inlineStr">
        <is>
          <t>active</t>
        </is>
      </c>
      <c r="K477" t="inlineStr">
        <is>
          <t>shirley5278789</t>
        </is>
      </c>
      <c r="L477" t="inlineStr">
        <is>
          <t>Un video manipulado la convierte en el blanco de todo internet, pero alguien poderoso ya está siguiendo cada ataque. 📱💔 🌟 La historia continúa 👉 Mira la serie completa en “ReelShort” 🔍 Busca el código “4756373” ✨ #Minidrama #EscandaloViral #DramaRomantico #ReelShort</t>
        </is>
      </c>
      <c r="M477" t="inlineStr">
        <is>
          <t>SD-000213</t>
        </is>
      </c>
      <c r="N477" t="inlineStr">
        <is>
          <t>7688254526976970014</t>
        </is>
      </c>
      <c r="O477" t="inlineStr">
        <is>
          <t>shirley5278789</t>
        </is>
      </c>
      <c r="P477" t="inlineStr">
        <is>
          <t>https://www.tiktok.com/@shirley5278789</t>
        </is>
      </c>
      <c r="Q477" t="inlineStr">
        <is>
          <t>SD-000213</t>
        </is>
      </c>
      <c r="R477" t="inlineStr">
        <is>
          <t>Contrato de amor</t>
        </is>
      </c>
      <c r="S477" t="inlineStr">
        <is>
          <t>爱情,甜宠</t>
        </is>
      </c>
      <c r="T477" s="2" t="str">
        <f>=HYPERLINK("https://www.tiktok.com/@shirley5278789/video/7688254526976970014", "https://www.tiktok.com/@shirley5278789/video/7688254526976970014")</f>
        <v>https://www.tiktok.com/@shirley5278789/video/7688254526976970014</v>
      </c>
      <c r="U477" t="inlineStr">
        <is>
          <t>已回填</t>
        </is>
      </c>
      <c r="V477" t="inlineStr">
        <is>
          <t>2921</t>
        </is>
      </c>
      <c r="W477" t="inlineStr">
        <is>
          <t>2</t>
        </is>
      </c>
      <c r="X477" t="inlineStr">
        <is>
          <t>1</t>
        </is>
      </c>
      <c r="Y477" t="inlineStr">
        <is>
          <t>0</t>
        </is>
      </c>
      <c r="Z477" t="inlineStr">
        <is>
          <t>0</t>
        </is>
      </c>
      <c r="AA477" t="inlineStr">
        <is>
          <t>2026-10-08</t>
        </is>
      </c>
      <c r="AB477"/>
      <c r="AC477"/>
      <c r="AD477" t="inlineStr">
        <is>
          <t>SB-d9aaaada-4a63-4c1f-962b-6755cdcf8262</t>
        </is>
      </c>
      <c r="AE477">
        <v>3</v>
      </c>
      <c r="AF477">
        <v>4</v>
      </c>
      <c r="AG477" s="3">
        <v>46287</v>
      </c>
      <c r="AH477" t="inlineStr">
        <is>
          <t>高璇</t>
        </is>
      </c>
      <c r="AI477" t="inlineStr">
        <is>
          <t>已处理</t>
        </is>
      </c>
      <c r="AJ477"/>
      <c r="AK477" t="inlineStr">
        <is>
          <t>已处理；计划 2026-09-22（Asia/Shanghai）4 条，已关联 4 条，候选 0 条。
目前没有候选可确认。请核实实际发布情况或等待有效采集；不要使用候选确认指令。</t>
        </is>
      </c>
      <c r="AL477" s="3">
        <v>46293.83247685185</v>
      </c>
      <c r="AM477" t="inlineStr">
        <is>
          <t>2026-09-23 10:16</t>
        </is>
      </c>
      <c r="AN477" t="inlineStr">
        <is>
          <t>高璇</t>
        </is>
      </c>
      <c r="AO477" t="inlineStr">
        <is>
          <t>2026-09-23</t>
        </is>
      </c>
      <c r="AP477" t="inlineStr">
        <is>
          <t>2026-09-22|shirley5278789|SD-000213</t>
        </is>
      </c>
      <c r="AQ477" t="inlineStr">
        <is>
          <t>0</t>
        </is>
      </c>
      <c r="AR477" t="inlineStr">
        <is>
          <t>shirley5278789｜Contrato de amor｜4条｜已回填</t>
        </is>
      </c>
    </row>
    <row r="478" ht="25.5" customHeight="1">
      <c r="A478" t="inlineStr">
        <is>
          <t>SR-000481</t>
        </is>
      </c>
      <c r="B478" s="3">
        <v>46287</v>
      </c>
      <c r="C478"/>
      <c r="D478" t="inlineStr">
        <is>
          <t>7688254780422081822</t>
        </is>
      </c>
      <c r="E478"/>
      <c r="F478" t="inlineStr">
        <is>
          <t>manual_url</t>
        </is>
      </c>
      <c r="G478">
        <v>1</v>
      </c>
      <c r="H478" s="3">
        <v>46303.59479166667</v>
      </c>
      <c r="I478"/>
      <c r="J478" t="inlineStr">
        <is>
          <t>active</t>
        </is>
      </c>
      <c r="K478" t="inlineStr">
        <is>
          <t>shirley5278789</t>
        </is>
      </c>
      <c r="L478" t="inlineStr">
        <is>
          <t>La humillan frente a miles de espectadores, hasta que él aparece en la transmisión y le propone matrimonio en directo. 😱💍 🌟 La historia continúa 👉 Mira la serie completa en “ReelShort” 🔍 Busca el código “4756373” ✨ #Minidrama #PropuestaSorpresa #AmorSecreto #ReelShort</t>
        </is>
      </c>
      <c r="M478" t="inlineStr">
        <is>
          <t>SD-000213</t>
        </is>
      </c>
      <c r="N478" t="inlineStr">
        <is>
          <t>7688254780422081822</t>
        </is>
      </c>
      <c r="O478" t="inlineStr">
        <is>
          <t>shirley5278789</t>
        </is>
      </c>
      <c r="P478" t="inlineStr">
        <is>
          <t>https://www.tiktok.com/@shirley5278789</t>
        </is>
      </c>
      <c r="Q478" t="inlineStr">
        <is>
          <t>SD-000213</t>
        </is>
      </c>
      <c r="R478" t="inlineStr">
        <is>
          <t>Contrato de amor</t>
        </is>
      </c>
      <c r="S478" t="inlineStr">
        <is>
          <t>爱情,甜宠</t>
        </is>
      </c>
      <c r="T478" s="2" t="str">
        <f>=HYPERLINK("https://www.tiktok.com/@shirley5278789/video/7688254780422081822", "https://www.tiktok.com/@shirley5278789/video/7688254780422081822")</f>
        <v>https://www.tiktok.com/@shirley5278789/video/7688254780422081822</v>
      </c>
      <c r="U478" t="inlineStr">
        <is>
          <t>已回填</t>
        </is>
      </c>
      <c r="V478" t="inlineStr">
        <is>
          <t>2147</t>
        </is>
      </c>
      <c r="W478" t="inlineStr">
        <is>
          <t>1</t>
        </is>
      </c>
      <c r="X478" t="inlineStr">
        <is>
          <t>1</t>
        </is>
      </c>
      <c r="Y478" t="inlineStr">
        <is>
          <t>0</t>
        </is>
      </c>
      <c r="Z478" t="inlineStr">
        <is>
          <t>0</t>
        </is>
      </c>
      <c r="AA478" t="inlineStr">
        <is>
          <t>2026-10-08</t>
        </is>
      </c>
      <c r="AB478"/>
      <c r="AC478"/>
      <c r="AD478" t="inlineStr">
        <is>
          <t>SB-d9aaaada-4a63-4c1f-962b-6755cdcf8262</t>
        </is>
      </c>
      <c r="AE478">
        <v>4</v>
      </c>
      <c r="AF478">
        <v>4</v>
      </c>
      <c r="AG478" s="3">
        <v>46287</v>
      </c>
      <c r="AH478" t="inlineStr">
        <is>
          <t>高璇</t>
        </is>
      </c>
      <c r="AI478" t="inlineStr">
        <is>
          <t>已处理</t>
        </is>
      </c>
      <c r="AJ478"/>
      <c r="AK478" t="inlineStr">
        <is>
          <t>已处理；计划 2026-09-22（Asia/Shanghai）4 条，已关联 4 条，候选 0 条。
目前没有候选可确认。请核实实际发布情况或等待有效采集；不要使用候选确认指令。</t>
        </is>
      </c>
      <c r="AL478" s="3">
        <v>46293.83247685185</v>
      </c>
      <c r="AM478" t="inlineStr">
        <is>
          <t>2026-09-23 14:42</t>
        </is>
      </c>
      <c r="AN478" t="inlineStr">
        <is>
          <t>高璇</t>
        </is>
      </c>
      <c r="AO478" t="inlineStr">
        <is>
          <t>2026-09-23</t>
        </is>
      </c>
      <c r="AP478" t="inlineStr">
        <is>
          <t>2026-09-22|shirley5278789|SD-000213</t>
        </is>
      </c>
      <c r="AQ478" t="inlineStr">
        <is>
          <t>0</t>
        </is>
      </c>
      <c r="AR478" t="inlineStr">
        <is>
          <t>shirley5278789｜Contrato de amor｜4条｜已回填</t>
        </is>
      </c>
    </row>
    <row r="479" ht="25.5" customHeight="1">
      <c r="A479" t="inlineStr">
        <is>
          <t>SR-000483</t>
        </is>
      </c>
      <c r="B479" s="3">
        <v>46287</v>
      </c>
      <c r="C479"/>
      <c r="D479" t="inlineStr">
        <is>
          <t>7688255871532420366</t>
        </is>
      </c>
      <c r="E479"/>
      <c r="F479" t="inlineStr">
        <is>
          <t>manual_url</t>
        </is>
      </c>
      <c r="G479">
        <v>1</v>
      </c>
      <c r="H479" s="3">
        <v>46303.59553240741</v>
      </c>
      <c r="I479"/>
      <c r="J479" t="inlineStr">
        <is>
          <t>active</t>
        </is>
      </c>
      <c r="K479" t="inlineStr">
        <is>
          <t>ngphnggiang40</t>
        </is>
      </c>
      <c r="L479" t="inlineStr">
        <is>
          <t>Part 2 | My Trash Pup Is Fenrir Everyone sees Max as a useless little dog. But when Blackstone City faces destruction, the “trash pup” unleashes apocalypse-level power—and exposes his master as a legendary savior. ✨ Download the DramaBox app. 👉 Copy the code [vlk74] and search it. #DramaBox #AIDrama #ShortDrama #HiddenPower #Fenrir</t>
        </is>
      </c>
      <c r="M479" t="inlineStr">
        <is>
          <t>SD-000192</t>
        </is>
      </c>
      <c r="N479" t="inlineStr">
        <is>
          <t>7688255871532420366</t>
        </is>
      </c>
      <c r="O479" t="inlineStr">
        <is>
          <t>VoidFaic</t>
        </is>
      </c>
      <c r="P479" t="inlineStr">
        <is>
          <t>https://www.tiktok.com/@ngphnggiang40</t>
        </is>
      </c>
      <c r="Q479" t="inlineStr">
        <is>
          <t>SD-000192</t>
        </is>
      </c>
      <c r="R479" t="inlineStr">
        <is>
          <t>My Trash Pup Is Fenrir</t>
        </is>
      </c>
      <c r="S479" t="inlineStr">
        <is>
          <t>男性,爱情</t>
        </is>
      </c>
      <c r="T479" s="2" t="str">
        <f>=HYPERLINK("https://www.tiktok.com/@ngphnggiang40/video/7688255871532420366", "https://www.tiktok.com/@ngphnggiang40/video/7688255871532420366")</f>
        <v>https://www.tiktok.com/@ngphnggiang40/video/7688255871532420366</v>
      </c>
      <c r="U479" t="inlineStr">
        <is>
          <t>已回填</t>
        </is>
      </c>
      <c r="V479" t="inlineStr">
        <is>
          <t>27800</t>
        </is>
      </c>
      <c r="W479" t="inlineStr">
        <is>
          <t>281</t>
        </is>
      </c>
      <c r="X479" t="inlineStr">
        <is>
          <t>46</t>
        </is>
      </c>
      <c r="Y479" t="inlineStr">
        <is>
          <t>2</t>
        </is>
      </c>
      <c r="Z479" t="inlineStr">
        <is>
          <t>8</t>
        </is>
      </c>
      <c r="AA479" t="inlineStr">
        <is>
          <t>2026-10-08</t>
        </is>
      </c>
      <c r="AB479"/>
      <c r="AC479"/>
      <c r="AD479" t="inlineStr">
        <is>
          <t>SB-a6097cc6-82c5-4973-828d-f1531775b850</t>
        </is>
      </c>
      <c r="AE479">
        <v>2</v>
      </c>
      <c r="AF479">
        <v>3</v>
      </c>
      <c r="AG479" s="3">
        <v>46287</v>
      </c>
      <c r="AH479" t="inlineStr">
        <is>
          <t>张凯风</t>
        </is>
      </c>
      <c r="AI479" t="inlineStr">
        <is>
          <t>已处理</t>
        </is>
      </c>
      <c r="AJ479"/>
      <c r="AK479" t="inlineStr">
        <is>
          <t>已处理；计划 2026-09-22（Asia/Shanghai）3 条，已关联 3 条，候选 0 条。
目前没有候选可确认。请核实实际发布情况或等待有效采集；不要使用候选确认指令。</t>
        </is>
      </c>
      <c r="AL479" s="3">
        <v>46289.13631944444</v>
      </c>
      <c r="AM479" t="inlineStr">
        <is>
          <t>2026-09-23 00:43</t>
        </is>
      </c>
      <c r="AN479" t="inlineStr">
        <is>
          <t>张凯风</t>
        </is>
      </c>
      <c r="AO479" t="inlineStr">
        <is>
          <t>2026-09-23</t>
        </is>
      </c>
      <c r="AP479" t="inlineStr">
        <is>
          <t>2026-09-22|ngphnggiang40|SD-000192</t>
        </is>
      </c>
      <c r="AQ479" t="inlineStr">
        <is>
          <t>0</t>
        </is>
      </c>
      <c r="AR479" t="inlineStr">
        <is>
          <t>ngphnggiang40｜My Trash Pup Is Fenrir｜3条｜已回填</t>
        </is>
      </c>
    </row>
    <row r="480" ht="25.5" customHeight="1">
      <c r="A480" t="inlineStr">
        <is>
          <t>SR-000484</t>
        </is>
      </c>
      <c r="B480" s="3">
        <v>46287</v>
      </c>
      <c r="C480"/>
      <c r="D480" t="inlineStr">
        <is>
          <t>7688256780882677006</t>
        </is>
      </c>
      <c r="E480"/>
      <c r="F480" t="inlineStr">
        <is>
          <t>manual_url</t>
        </is>
      </c>
      <c r="G480">
        <v>1</v>
      </c>
      <c r="H480" s="3">
        <v>46303.59579861111</v>
      </c>
      <c r="I480"/>
      <c r="J480" t="inlineStr">
        <is>
          <t>active</t>
        </is>
      </c>
      <c r="K480" t="inlineStr">
        <is>
          <t>ngphnggiang40</t>
        </is>
      </c>
      <c r="L480" t="inlineStr">
        <is>
          <t>Part 3 | My Trash Pup Is Fenrir Fourteen years after they were separated, Rayan and Elena meet again without recognizing each other. As she risks her life defending the city, their forgotten promise finally brings the truth back. ✨ Download the DramaBox app. 👉 Copy the code [vlk74] and search it. #DramaBox #AIDrama #ShortDrama #ChildhoodLove #EpicRomance</t>
        </is>
      </c>
      <c r="M480" t="inlineStr">
        <is>
          <t>SD-000192</t>
        </is>
      </c>
      <c r="N480" t="inlineStr">
        <is>
          <t>7688256780882677006</t>
        </is>
      </c>
      <c r="O480" t="inlineStr">
        <is>
          <t>VoidFaic</t>
        </is>
      </c>
      <c r="P480" t="inlineStr">
        <is>
          <t>https://www.tiktok.com/@ngphnggiang40</t>
        </is>
      </c>
      <c r="Q480" t="inlineStr">
        <is>
          <t>SD-000192</t>
        </is>
      </c>
      <c r="R480" t="inlineStr">
        <is>
          <t>My Trash Pup Is Fenrir</t>
        </is>
      </c>
      <c r="S480" t="inlineStr">
        <is>
          <t>男性,爱情</t>
        </is>
      </c>
      <c r="T480" s="2" t="str">
        <f>=HYPERLINK("https://www.tiktok.com/@ngphnggiang40/video/7688256780882677006", "https://www.tiktok.com/@ngphnggiang40/video/7688256780882677006")</f>
        <v>https://www.tiktok.com/@ngphnggiang40/video/7688256780882677006</v>
      </c>
      <c r="U480" t="inlineStr">
        <is>
          <t>已回填</t>
        </is>
      </c>
      <c r="V480" t="inlineStr">
        <is>
          <t>5434</t>
        </is>
      </c>
      <c r="W480" t="inlineStr">
        <is>
          <t>44</t>
        </is>
      </c>
      <c r="X480" t="inlineStr">
        <is>
          <t>9</t>
        </is>
      </c>
      <c r="Y480" t="inlineStr">
        <is>
          <t>0</t>
        </is>
      </c>
      <c r="Z480" t="inlineStr">
        <is>
          <t>2</t>
        </is>
      </c>
      <c r="AA480" t="inlineStr">
        <is>
          <t>2026-10-08</t>
        </is>
      </c>
      <c r="AB480"/>
      <c r="AC480"/>
      <c r="AD480" t="inlineStr">
        <is>
          <t>SB-a6097cc6-82c5-4973-828d-f1531775b850</t>
        </is>
      </c>
      <c r="AE480">
        <v>3</v>
      </c>
      <c r="AF480">
        <v>3</v>
      </c>
      <c r="AG480" s="3">
        <v>46287</v>
      </c>
      <c r="AH480" t="inlineStr">
        <is>
          <t>张凯风</t>
        </is>
      </c>
      <c r="AI480" t="inlineStr">
        <is>
          <t>已处理</t>
        </is>
      </c>
      <c r="AJ480"/>
      <c r="AK480" t="inlineStr">
        <is>
          <t>已处理；计划 2026-09-22（Asia/Shanghai）3 条，已关联 3 条，候选 0 条。
目前没有候选可确认。请核实实际发布情况或等待有效采集；不要使用候选确认指令。</t>
        </is>
      </c>
      <c r="AL480" s="3">
        <v>46289.13631944444</v>
      </c>
      <c r="AM480" t="inlineStr">
        <is>
          <t>2026-09-23 05:44</t>
        </is>
      </c>
      <c r="AN480" t="inlineStr">
        <is>
          <t>张凯风</t>
        </is>
      </c>
      <c r="AO480" t="inlineStr">
        <is>
          <t>2026-09-23</t>
        </is>
      </c>
      <c r="AP480" t="inlineStr">
        <is>
          <t>2026-09-22|ngphnggiang40|SD-000192</t>
        </is>
      </c>
      <c r="AQ480" t="inlineStr">
        <is>
          <t>0</t>
        </is>
      </c>
      <c r="AR480" t="inlineStr">
        <is>
          <t>ngphnggiang40｜My Trash Pup Is Fenrir｜3条｜已回填</t>
        </is>
      </c>
    </row>
    <row r="481" ht="25.5" customHeight="1">
      <c r="A481" t="inlineStr">
        <is>
          <t>SR-000485</t>
        </is>
      </c>
      <c r="B481" s="3">
        <v>46287</v>
      </c>
      <c r="C481"/>
      <c r="D481" t="inlineStr">
        <is>
          <t>7688285401118805262</t>
        </is>
      </c>
      <c r="E481"/>
      <c r="F481" t="inlineStr">
        <is>
          <t>manual_url</t>
        </is>
      </c>
      <c r="G481">
        <v>1</v>
      </c>
      <c r="H481" s="3">
        <v>46303.59601851852</v>
      </c>
      <c r="I481"/>
      <c r="J481" t="inlineStr">
        <is>
          <t>active</t>
        </is>
      </c>
      <c r="K481" t="inlineStr">
        <is>
          <t>dramadetour0</t>
        </is>
      </c>
      <c r="L481" t="inlineStr">
        <is>
          <t>Part 1 | I'm a Witch, But I Just Want to Farm Full series link in bio Elara was hiding from the mages. The family that took her in had almost nothing to eat—until she entered the forest. ✨ Download the ReelShort app. 👉 Copy the code [4759294] and search it. #ShortDrama #ReelShort #Witch #FoundFamily #FantasyDrama</t>
        </is>
      </c>
      <c r="M481" t="inlineStr">
        <is>
          <t>SD-000208</t>
        </is>
      </c>
      <c r="N481" t="inlineStr">
        <is>
          <t>7688285401118805262</t>
        </is>
      </c>
      <c r="O481" t="inlineStr">
        <is>
          <t>dramadetour0</t>
        </is>
      </c>
      <c r="P481" t="inlineStr">
        <is>
          <t>https://www.tiktok.com/@dramadetour0</t>
        </is>
      </c>
      <c r="Q481" t="inlineStr">
        <is>
          <t>SD-000208</t>
        </is>
      </c>
      <c r="R481" t="inlineStr">
        <is>
          <t>I'm a Witch, But I Just Want to Farm</t>
        </is>
      </c>
      <c r="S481" t="inlineStr">
        <is>
          <t>扮猪吃虎,女王,逆袭</t>
        </is>
      </c>
      <c r="T481" s="2" t="str">
        <f>=HYPERLINK("https://www.tiktok.com/@dramadetour0/video/7688285401118805262", "https://www.tiktok.com/@dramadetour0/video/7688285401118805262")</f>
        <v>https://www.tiktok.com/@dramadetour0/video/7688285401118805262</v>
      </c>
      <c r="U481" t="inlineStr">
        <is>
          <t>已回填</t>
        </is>
      </c>
      <c r="V481" t="inlineStr">
        <is>
          <t>1779</t>
        </is>
      </c>
      <c r="W481" t="inlineStr">
        <is>
          <t>21</t>
        </is>
      </c>
      <c r="X481" t="inlineStr">
        <is>
          <t>3</t>
        </is>
      </c>
      <c r="Y481" t="inlineStr">
        <is>
          <t>2</t>
        </is>
      </c>
      <c r="Z481" t="inlineStr">
        <is>
          <t>0</t>
        </is>
      </c>
      <c r="AA481" t="inlineStr">
        <is>
          <t>2026-10-08</t>
        </is>
      </c>
      <c r="AB481"/>
      <c r="AC481"/>
      <c r="AD481" t="inlineStr">
        <is>
          <t>SB-aca6095c-ec4f-47d2-9116-960da913f3fa</t>
        </is>
      </c>
      <c r="AE481">
        <v>1</v>
      </c>
      <c r="AF481">
        <v>3</v>
      </c>
      <c r="AG481" s="3">
        <v>46287</v>
      </c>
      <c r="AH481" t="inlineStr">
        <is>
          <t>彭满</t>
        </is>
      </c>
      <c r="AI481" t="inlineStr">
        <is>
          <t>已处理</t>
        </is>
      </c>
      <c r="AJ481"/>
      <c r="AK481" t="inlineStr">
        <is>
          <t>已处理；计划 2026-09-22（Asia/Shanghai）3 条，已关联 3 条，候选 0 条。
目前没有候选可确认。请核实实际发布情况或等待有效采集；不要使用候选确认指令。</t>
        </is>
      </c>
      <c r="AL481" s="3">
        <v>46289.136782407404</v>
      </c>
      <c r="AM481" t="inlineStr">
        <is>
          <t>2026-09-22 20:20</t>
        </is>
      </c>
      <c r="AN481" t="inlineStr">
        <is>
          <t>彭满</t>
        </is>
      </c>
      <c r="AO481" t="inlineStr">
        <is>
          <t>2026-09-22</t>
        </is>
      </c>
      <c r="AP481" t="inlineStr">
        <is>
          <t>2026-09-22|dramadetour0|SD-000208</t>
        </is>
      </c>
      <c r="AQ481" t="inlineStr">
        <is>
          <t>1</t>
        </is>
      </c>
      <c r="AR481" t="inlineStr">
        <is>
          <t>dramadetour0｜I'm a Witch, But I Just Want to Farm｜3条｜已回填</t>
        </is>
      </c>
    </row>
    <row r="482" ht="25.5" customHeight="1">
      <c r="A482" t="inlineStr">
        <is>
          <t>SR-000486</t>
        </is>
      </c>
      <c r="B482" s="3">
        <v>46287</v>
      </c>
      <c r="C482"/>
      <c r="D482" t="inlineStr">
        <is>
          <t>7688282612581846286</t>
        </is>
      </c>
      <c r="E482"/>
      <c r="F482" t="inlineStr">
        <is>
          <t>manual_url</t>
        </is>
      </c>
      <c r="G482">
        <v>1</v>
      </c>
      <c r="H482" s="3">
        <v>46303.59622685185</v>
      </c>
      <c r="I482"/>
      <c r="J482" t="inlineStr">
        <is>
          <t>active</t>
        </is>
      </c>
      <c r="K482" t="inlineStr">
        <is>
          <t>dramadetour0</t>
        </is>
      </c>
      <c r="L482" t="inlineStr">
        <is>
          <t>Part 2 | I'm a Witch, But I Just Want to Farm Full series link in bio Elara turned wild berries into money for medicine. Saving her new family may expose the magic she is hiding. ✨ Download the ReelShort app. 👉 Copy the code [4759294] and search it. #ShortDrama #ReelShort #Magic #FoundFamily #FantasyDrama</t>
        </is>
      </c>
      <c r="M482" t="inlineStr">
        <is>
          <t>SD-000208</t>
        </is>
      </c>
      <c r="N482" t="inlineStr">
        <is>
          <t>7688282612581846286</t>
        </is>
      </c>
      <c r="O482" t="inlineStr">
        <is>
          <t>dramadetour0</t>
        </is>
      </c>
      <c r="P482" t="inlineStr">
        <is>
          <t>https://www.tiktok.com/@dramadetour0</t>
        </is>
      </c>
      <c r="Q482" t="inlineStr">
        <is>
          <t>SD-000208</t>
        </is>
      </c>
      <c r="R482" t="inlineStr">
        <is>
          <t>I'm a Witch, But I Just Want to Farm</t>
        </is>
      </c>
      <c r="S482" t="inlineStr">
        <is>
          <t>扮猪吃虎,女王,逆袭</t>
        </is>
      </c>
      <c r="T482" s="2" t="str">
        <f>=HYPERLINK("https://www.tiktok.com/@dramadetour0/video/7688282612581846286", "https://www.tiktok.com/@dramadetour0/video/7688282612581846286")</f>
        <v>https://www.tiktok.com/@dramadetour0/video/7688282612581846286</v>
      </c>
      <c r="U482" t="inlineStr">
        <is>
          <t>已回填</t>
        </is>
      </c>
      <c r="V482" t="inlineStr">
        <is>
          <t>2273</t>
        </is>
      </c>
      <c r="W482" t="inlineStr">
        <is>
          <t>29</t>
        </is>
      </c>
      <c r="X482" t="inlineStr">
        <is>
          <t>10</t>
        </is>
      </c>
      <c r="Y482" t="inlineStr">
        <is>
          <t>1</t>
        </is>
      </c>
      <c r="Z482" t="inlineStr">
        <is>
          <t>3</t>
        </is>
      </c>
      <c r="AA482" t="inlineStr">
        <is>
          <t>2026-10-08</t>
        </is>
      </c>
      <c r="AB482"/>
      <c r="AC482"/>
      <c r="AD482" t="inlineStr">
        <is>
          <t>SB-aca6095c-ec4f-47d2-9116-960da913f3fa</t>
        </is>
      </c>
      <c r="AE482">
        <v>2</v>
      </c>
      <c r="AF482">
        <v>3</v>
      </c>
      <c r="AG482" s="3">
        <v>46287</v>
      </c>
      <c r="AH482" t="inlineStr">
        <is>
          <t>彭满</t>
        </is>
      </c>
      <c r="AI482" t="inlineStr">
        <is>
          <t>已处理</t>
        </is>
      </c>
      <c r="AJ482"/>
      <c r="AK482" t="inlineStr">
        <is>
          <t>已处理；计划 2026-09-22（Asia/Shanghai）3 条，已关联 3 条，候选 0 条。
目前没有候选可确认。请核实实际发布情况或等待有效采集；不要使用候选确认指令。</t>
        </is>
      </c>
      <c r="AL482" s="3">
        <v>46289.136782407404</v>
      </c>
      <c r="AM482" t="inlineStr">
        <is>
          <t>2026-09-23 00:30</t>
        </is>
      </c>
      <c r="AN482" t="inlineStr">
        <is>
          <t>彭满</t>
        </is>
      </c>
      <c r="AO482" t="inlineStr">
        <is>
          <t>2026-09-23</t>
        </is>
      </c>
      <c r="AP482" t="inlineStr">
        <is>
          <t>2026-09-22|dramadetour0|SD-000208</t>
        </is>
      </c>
      <c r="AQ482" t="inlineStr">
        <is>
          <t>0</t>
        </is>
      </c>
      <c r="AR482" t="inlineStr">
        <is>
          <t>dramadetour0｜I'm a Witch, But I Just Want to Farm｜3条｜已回填</t>
        </is>
      </c>
    </row>
    <row r="483" ht="25.5" customHeight="1">
      <c r="A483" t="inlineStr">
        <is>
          <t>SR-000487</t>
        </is>
      </c>
      <c r="B483" s="3">
        <v>46287</v>
      </c>
      <c r="C483"/>
      <c r="D483" t="inlineStr">
        <is>
          <t>7688284895801625870</t>
        </is>
      </c>
      <c r="E483"/>
      <c r="F483" t="inlineStr">
        <is>
          <t>manual_url</t>
        </is>
      </c>
      <c r="G483">
        <v>1</v>
      </c>
      <c r="H483" s="3">
        <v>46303.59643518519</v>
      </c>
      <c r="I483"/>
      <c r="J483" t="inlineStr">
        <is>
          <t>active</t>
        </is>
      </c>
      <c r="K483" t="inlineStr">
        <is>
          <t>dramadetour0</t>
        </is>
      </c>
      <c r="L483" t="inlineStr">
        <is>
          <t>Part 3 | I'm a Witch, But I Just Want to Farm Full series link in bio The crops died overnight. When Mother collapsed, Elara had to choose between staying hidden and saving her. ✨ Download the ReelShort app. 👉 Copy the code [4759294] and search it. #ShortDrama #ReelShort #Witch #DarkMagic #FantasyDrama</t>
        </is>
      </c>
      <c r="M483" t="inlineStr">
        <is>
          <t>SD-000208</t>
        </is>
      </c>
      <c r="N483" t="inlineStr">
        <is>
          <t>7688284895801625870</t>
        </is>
      </c>
      <c r="O483" t="inlineStr">
        <is>
          <t>dramadetour0</t>
        </is>
      </c>
      <c r="P483" t="inlineStr">
        <is>
          <t>https://www.tiktok.com/@dramadetour0</t>
        </is>
      </c>
      <c r="Q483" t="inlineStr">
        <is>
          <t>SD-000208</t>
        </is>
      </c>
      <c r="R483" t="inlineStr">
        <is>
          <t>I'm a Witch, But I Just Want to Farm</t>
        </is>
      </c>
      <c r="S483" t="inlineStr">
        <is>
          <t>扮猪吃虎,女王,逆袭</t>
        </is>
      </c>
      <c r="T483" s="2" t="str">
        <f>=HYPERLINK("https://www.tiktok.com/@dramadetour0/video/7688284895801625870", "https://www.tiktok.com/@dramadetour0/video/7688284895801625870")</f>
        <v>https://www.tiktok.com/@dramadetour0/video/7688284895801625870</v>
      </c>
      <c r="U483" t="inlineStr">
        <is>
          <t>已回填</t>
        </is>
      </c>
      <c r="V483" t="inlineStr">
        <is>
          <t>922</t>
        </is>
      </c>
      <c r="W483" t="inlineStr">
        <is>
          <t>18</t>
        </is>
      </c>
      <c r="X483" t="inlineStr">
        <is>
          <t>4</t>
        </is>
      </c>
      <c r="Y483" t="inlineStr">
        <is>
          <t>1</t>
        </is>
      </c>
      <c r="Z483" t="inlineStr">
        <is>
          <t>0</t>
        </is>
      </c>
      <c r="AA483" t="inlineStr">
        <is>
          <t>2026-10-08</t>
        </is>
      </c>
      <c r="AB483"/>
      <c r="AC483"/>
      <c r="AD483" t="inlineStr">
        <is>
          <t>SB-aca6095c-ec4f-47d2-9116-960da913f3fa</t>
        </is>
      </c>
      <c r="AE483">
        <v>3</v>
      </c>
      <c r="AF483">
        <v>3</v>
      </c>
      <c r="AG483" s="3">
        <v>46287</v>
      </c>
      <c r="AH483" t="inlineStr">
        <is>
          <t>彭满</t>
        </is>
      </c>
      <c r="AI483" t="inlineStr">
        <is>
          <t>已处理</t>
        </is>
      </c>
      <c r="AJ483"/>
      <c r="AK483" t="inlineStr">
        <is>
          <t>已处理；计划 2026-09-22（Asia/Shanghai）3 条，已关联 3 条，候选 0 条。
目前没有候选可确认。请核实实际发布情况或等待有效采集；不要使用候选确认指令。</t>
        </is>
      </c>
      <c r="AL483" s="3">
        <v>46289.136782407404</v>
      </c>
      <c r="AM483" t="inlineStr">
        <is>
          <t>2026-09-23 06:22</t>
        </is>
      </c>
      <c r="AN483" t="inlineStr">
        <is>
          <t>彭满</t>
        </is>
      </c>
      <c r="AO483" t="inlineStr">
        <is>
          <t>2026-09-23</t>
        </is>
      </c>
      <c r="AP483" t="inlineStr">
        <is>
          <t>2026-09-22|dramadetour0|SD-000208</t>
        </is>
      </c>
      <c r="AQ483" t="inlineStr">
        <is>
          <t>0</t>
        </is>
      </c>
      <c r="AR483" t="inlineStr">
        <is>
          <t>dramadetour0｜I'm a Witch, But I Just Want to Farm｜3条｜已回填</t>
        </is>
      </c>
    </row>
    <row r="484" ht="25.5" customHeight="1">
      <c r="A484" t="inlineStr">
        <is>
          <t>SR-000527</t>
        </is>
      </c>
      <c r="B484" s="3">
        <v>46287.001388888886</v>
      </c>
      <c r="C484"/>
      <c r="D484" t="inlineStr">
        <is>
          <t>7687934003176951054</t>
        </is>
      </c>
      <c r="E484"/>
      <c r="F484"/>
      <c r="G484"/>
      <c r="H484" s="3"/>
      <c r="I484"/>
      <c r="J484"/>
      <c r="K484" t="inlineStr">
        <is>
          <t>ngphnggiang40</t>
        </is>
      </c>
      <c r="L484" t="inlineStr">
        <is>
          <t>Part 2 | The Unbreakables: Super Son Returns Raised by a villain, he still chooses to save others. But the man he calls Dad plans to turn him against his real father. ✨ Download the ReelShort app. 👉 Copy the code [4719203] and search for it in the app. #ReelShort #ShortDrama #Superhero #HiddenIdentity #FamilyDrama</t>
        </is>
      </c>
      <c r="M484" t="inlineStr">
        <is>
          <t>SD-000185</t>
        </is>
      </c>
      <c r="N484" t="inlineStr">
        <is>
          <t>7687934003176951054</t>
        </is>
      </c>
      <c r="O484" t="inlineStr">
        <is>
          <t>VoidFaic</t>
        </is>
      </c>
      <c r="P484" t="inlineStr">
        <is>
          <t>https://www.tiktok.com/@ngphnggiang40</t>
        </is>
      </c>
      <c r="Q484" t="inlineStr">
        <is>
          <t>SD-000185</t>
        </is>
      </c>
      <c r="R484" t="inlineStr">
        <is>
          <t>The Unbreakables: Super Son Returns</t>
        </is>
      </c>
      <c r="S484" t="inlineStr">
        <is>
          <t>身份揭露,超能力,男性,家庭</t>
        </is>
      </c>
      <c r="T484" s="2" t="str">
        <f>=HYPERLINK("https://www.tiktok.com/@ngphnggiang40/video/7687934003176951054", "https://www.tiktok.com/@ngphnggiang40/video/7687934003176951054")</f>
        <v>https://www.tiktok.com/@ngphnggiang40/video/7687934003176951054</v>
      </c>
      <c r="U484" t="inlineStr">
        <is>
          <t>已回填</t>
        </is>
      </c>
      <c r="V484" t="inlineStr">
        <is>
          <t>39100</t>
        </is>
      </c>
      <c r="W484" t="inlineStr">
        <is>
          <t>276</t>
        </is>
      </c>
      <c r="X484" t="inlineStr">
        <is>
          <t>68</t>
        </is>
      </c>
      <c r="Y484" t="inlineStr">
        <is>
          <t>3</t>
        </is>
      </c>
      <c r="Z484" t="inlineStr">
        <is>
          <t>0</t>
        </is>
      </c>
      <c r="AA484" t="inlineStr">
        <is>
          <t>2026-10-08</t>
        </is>
      </c>
      <c r="AB484"/>
      <c r="AC484"/>
      <c r="AD484"/>
      <c r="AE484"/>
      <c r="AF484"/>
      <c r="AG484" s="3"/>
      <c r="AH484"/>
      <c r="AI484"/>
      <c r="AJ484"/>
      <c r="AK484"/>
      <c r="AL484" s="3"/>
      <c r="AM484" t="inlineStr">
        <is>
          <t>2026-09-22 00:02</t>
        </is>
      </c>
      <c r="AN484" t="inlineStr">
        <is>
          <t>张凯风</t>
        </is>
      </c>
      <c r="AO484" t="inlineStr">
        <is>
          <t>2026-09-22</t>
        </is>
      </c>
      <c r="AP484" t="inlineStr">
        <is>
          <t>2026-09-22|ngphnggiang40|SD-000185</t>
        </is>
      </c>
      <c r="AQ484" t="inlineStr">
        <is>
          <t>1</t>
        </is>
      </c>
      <c r="AR484" t="inlineStr">
        <is>
          <t>ngphnggiang40｜The Unbreakables: Super Son Returns｜2条｜已回填</t>
        </is>
      </c>
    </row>
    <row r="485" ht="25.5" customHeight="1">
      <c r="A485" t="inlineStr">
        <is>
          <t>SR-000551</t>
        </is>
      </c>
      <c r="B485" s="3">
        <v>46287.154861111114</v>
      </c>
      <c r="C485"/>
      <c r="D485" t="inlineStr">
        <is>
          <t>7687544108239293710</t>
        </is>
      </c>
      <c r="E485"/>
      <c r="F485"/>
      <c r="G485"/>
      <c r="H485" s="3"/>
      <c r="I485"/>
      <c r="J485"/>
      <c r="K485" t="inlineStr">
        <is>
          <t>lthung263</t>
        </is>
      </c>
      <c r="L485" t="inlineStr">
        <is>
          <t>Part 2 | Bully at School, Sugar on Live The person on the other end of the network is not only from my school, but also on the ice hockey team—just who is he? Could it possibly be Felix...? ✨ Download the ReelShort app. 👉 Copy the code [4714589] and search for it in the app. #ReelShort #ShortDrama #BLDrama #UnexpectedLove #RomanticDrama</t>
        </is>
      </c>
      <c r="M485" t="inlineStr">
        <is>
          <t>SD-000147</t>
        </is>
      </c>
      <c r="N485" t="inlineStr">
        <is>
          <t>7687544108239293710</t>
        </is>
      </c>
      <c r="O485" t="inlineStr">
        <is>
          <t>Flexlthung</t>
        </is>
      </c>
      <c r="P485" t="inlineStr">
        <is>
          <t>https://www.tiktok.com/@lthung263</t>
        </is>
      </c>
      <c r="Q485" t="inlineStr">
        <is>
          <t>SD-000147</t>
        </is>
      </c>
      <c r="R485" t="inlineStr">
        <is>
          <t>Bully at School, Sugar on Live</t>
        </is>
      </c>
      <c r="S485" t="inlineStr">
        <is>
          <t>lgbtq,校园,身份揭露,爱情</t>
        </is>
      </c>
      <c r="T485" s="2" t="str">
        <f>=HYPERLINK("https://www.tiktok.com/@lthung263/video/7687544108239293710", "https://www.tiktok.com/@lthung263/video/7687544108239293710")</f>
        <v>https://www.tiktok.com/@lthung263/video/7687544108239293710</v>
      </c>
      <c r="U485" t="inlineStr">
        <is>
          <t>已回填</t>
        </is>
      </c>
      <c r="V485" t="inlineStr">
        <is>
          <t>309</t>
        </is>
      </c>
      <c r="W485" t="inlineStr">
        <is>
          <t>14</t>
        </is>
      </c>
      <c r="X485" t="inlineStr">
        <is>
          <t>7</t>
        </is>
      </c>
      <c r="Y485" t="inlineStr">
        <is>
          <t>0</t>
        </is>
      </c>
      <c r="Z485" t="inlineStr">
        <is>
          <t>0</t>
        </is>
      </c>
      <c r="AA485" t="inlineStr">
        <is>
          <t>2026-10-08</t>
        </is>
      </c>
      <c r="AB485"/>
      <c r="AC485"/>
      <c r="AD485"/>
      <c r="AE485"/>
      <c r="AF485"/>
      <c r="AG485" s="3"/>
      <c r="AH485"/>
      <c r="AI485"/>
      <c r="AJ485"/>
      <c r="AK485"/>
      <c r="AL485" s="3"/>
      <c r="AM485" t="inlineStr">
        <is>
          <t>2026-09-22 03:43</t>
        </is>
      </c>
      <c r="AN485" t="inlineStr">
        <is>
          <t>张凯风</t>
        </is>
      </c>
      <c r="AO485" t="inlineStr">
        <is>
          <t>2026-09-22</t>
        </is>
      </c>
      <c r="AP485" t="inlineStr">
        <is>
          <t>2026-09-22|lthung263|SD-000147</t>
        </is>
      </c>
      <c r="AQ485" t="inlineStr">
        <is>
          <t>1</t>
        </is>
      </c>
      <c r="AR485" t="inlineStr">
        <is>
          <t>lthung263｜Bully at School, Sugar on Live｜2条｜已回填</t>
        </is>
      </c>
    </row>
    <row r="486" ht="25.5" customHeight="1">
      <c r="A486" t="inlineStr">
        <is>
          <t>SR-000550</t>
        </is>
      </c>
      <c r="B486" s="3">
        <v>46287.21041666667</v>
      </c>
      <c r="C486"/>
      <c r="D486" t="inlineStr">
        <is>
          <t>7687936580140485901</t>
        </is>
      </c>
      <c r="E486"/>
      <c r="F486"/>
      <c r="G486"/>
      <c r="H486" s="3"/>
      <c r="I486"/>
      <c r="J486"/>
      <c r="K486" t="inlineStr">
        <is>
          <t>ngphnggiang40</t>
        </is>
      </c>
      <c r="L486" t="inlineStr">
        <is>
          <t>Part 3 | The Unbreakables: Super Son Returns His own father believes the accusations against him, unaware he's the son he lost. Only his sister stands up for him. ✨ Download the ReelShort app. 👉 Copy the code [4719203] and search for it in the app. #ReelShort #ShortDrama #LostSon #FamilySecrets #Superhero</t>
        </is>
      </c>
      <c r="M486" t="inlineStr">
        <is>
          <t>SD-000185</t>
        </is>
      </c>
      <c r="N486" t="inlineStr">
        <is>
          <t>7687936580140485901</t>
        </is>
      </c>
      <c r="O486" t="inlineStr">
        <is>
          <t>VoidFaic</t>
        </is>
      </c>
      <c r="P486" t="inlineStr">
        <is>
          <t>https://www.tiktok.com/@ngphnggiang40</t>
        </is>
      </c>
      <c r="Q486" t="inlineStr">
        <is>
          <t>SD-000185</t>
        </is>
      </c>
      <c r="R486" t="inlineStr">
        <is>
          <t>The Unbreakables: Super Son Returns</t>
        </is>
      </c>
      <c r="S486" t="inlineStr">
        <is>
          <t>身份揭露,超能力,男性,家庭</t>
        </is>
      </c>
      <c r="T486" s="2" t="str">
        <f>=HYPERLINK("https://www.tiktok.com/@ngphnggiang40/video/7687936580140485901", "https://www.tiktok.com/@ngphnggiang40/video/7687936580140485901")</f>
        <v>https://www.tiktok.com/@ngphnggiang40/video/7687936580140485901</v>
      </c>
      <c r="U486" t="inlineStr">
        <is>
          <t>已回填</t>
        </is>
      </c>
      <c r="V486" t="inlineStr">
        <is>
          <t>47900</t>
        </is>
      </c>
      <c r="W486" t="inlineStr">
        <is>
          <t>259</t>
        </is>
      </c>
      <c r="X486" t="inlineStr">
        <is>
          <t>81</t>
        </is>
      </c>
      <c r="Y486" t="inlineStr">
        <is>
          <t>11</t>
        </is>
      </c>
      <c r="Z486" t="inlineStr">
        <is>
          <t>5</t>
        </is>
      </c>
      <c r="AA486" t="inlineStr">
        <is>
          <t>2026-10-08</t>
        </is>
      </c>
      <c r="AB486"/>
      <c r="AC486"/>
      <c r="AD486"/>
      <c r="AE486"/>
      <c r="AF486"/>
      <c r="AG486" s="3"/>
      <c r="AH486"/>
      <c r="AI486"/>
      <c r="AJ486"/>
      <c r="AK486"/>
      <c r="AL486" s="3"/>
      <c r="AM486" t="inlineStr">
        <is>
          <t>2026-09-22 05:03</t>
        </is>
      </c>
      <c r="AN486" t="inlineStr">
        <is>
          <t>张凯风</t>
        </is>
      </c>
      <c r="AO486" t="inlineStr">
        <is>
          <t>2026-09-22</t>
        </is>
      </c>
      <c r="AP486" t="inlineStr">
        <is>
          <t>2026-09-22|ngphnggiang40|SD-000185</t>
        </is>
      </c>
      <c r="AQ486" t="inlineStr">
        <is>
          <t>0</t>
        </is>
      </c>
      <c r="AR486" t="inlineStr">
        <is>
          <t>ngphnggiang40｜The Unbreakables: Super Son Returns｜2条｜已回填</t>
        </is>
      </c>
    </row>
    <row r="487" ht="25.5" customHeight="1">
      <c r="A487" t="inlineStr">
        <is>
          <t>SR-000553</t>
        </is>
      </c>
      <c r="B487" s="3">
        <v>46287.43648148148</v>
      </c>
      <c r="C487"/>
      <c r="D487" t="inlineStr">
        <is>
          <t>7688173511365414157</t>
        </is>
      </c>
      <c r="E487"/>
      <c r="F487"/>
      <c r="G487"/>
      <c r="H487" s="3"/>
      <c r="I487"/>
      <c r="J487"/>
      <c r="K487" t="inlineStr">
        <is>
          <t>nobleltcpnj</t>
        </is>
      </c>
      <c r="L487" t="inlineStr">
        <is>
          <t>Part 1 | Betrayed, Broken, But Crowned the Dragon King's Queen Her husband sells her to pay his debts—but an unexpected bond with the Dragon King could change everything. ✨ Download the ReelShort app. 👉 Copy the code [4736296] and search for it in the app. #ReelShort #ShortDrama #FantasyRomance #Betrayal #FatedMates</t>
        </is>
      </c>
      <c r="M487" t="inlineStr">
        <is>
          <t>SD-000189</t>
        </is>
      </c>
      <c r="N487" t="inlineStr">
        <is>
          <t>7688173511365414157</t>
        </is>
      </c>
      <c r="O487" t="inlineStr">
        <is>
          <t>Mouse glue trap</t>
        </is>
      </c>
      <c r="P487" t="inlineStr">
        <is>
          <t>https://www.tiktok.com/@nobleltcpnj</t>
        </is>
      </c>
      <c r="Q487" t="inlineStr">
        <is>
          <t>SD-000189</t>
        </is>
      </c>
      <c r="R487" t="inlineStr">
        <is>
          <t>Betrayed, Broken, But Crowned the Dragon King's Queen</t>
        </is>
      </c>
      <c r="S487" t="inlineStr">
        <is>
          <t>女王,复仇,奇幻</t>
        </is>
      </c>
      <c r="T487" s="2" t="str">
        <f>=HYPERLINK("https://www.tiktok.com/@nobleltcpnj/video/7688173511365414157", "https://www.tiktok.com/@nobleltcpnj/video/7688173511365414157")</f>
        <v>https://www.tiktok.com/@nobleltcpnj/video/7688173511365414157</v>
      </c>
      <c r="U487" t="inlineStr">
        <is>
          <t>已回填</t>
        </is>
      </c>
      <c r="V487" t="inlineStr">
        <is>
          <t>644</t>
        </is>
      </c>
      <c r="W487" t="inlineStr">
        <is>
          <t>5</t>
        </is>
      </c>
      <c r="X487" t="inlineStr">
        <is>
          <t>5</t>
        </is>
      </c>
      <c r="Y487" t="inlineStr">
        <is>
          <t>1</t>
        </is>
      </c>
      <c r="Z487" t="inlineStr">
        <is>
          <t>0</t>
        </is>
      </c>
      <c r="AA487" t="inlineStr">
        <is>
          <t>2026-10-08</t>
        </is>
      </c>
      <c r="AB487"/>
      <c r="AC487"/>
      <c r="AD487"/>
      <c r="AE487"/>
      <c r="AF487"/>
      <c r="AG487" s="3"/>
      <c r="AH487"/>
      <c r="AI487"/>
      <c r="AJ487"/>
      <c r="AK487"/>
      <c r="AL487" s="3"/>
      <c r="AM487" t="inlineStr">
        <is>
          <t>2026-09-22 10:28</t>
        </is>
      </c>
      <c r="AN487" t="inlineStr">
        <is>
          <t>张凯风</t>
        </is>
      </c>
      <c r="AO487" t="inlineStr">
        <is>
          <t>2026-09-22</t>
        </is>
      </c>
      <c r="AP487" t="inlineStr">
        <is>
          <t>2026-09-22|nobleltcpnj|SD-000189</t>
        </is>
      </c>
      <c r="AQ487" t="inlineStr">
        <is>
          <t>1</t>
        </is>
      </c>
      <c r="AR487" t="inlineStr">
        <is>
          <t>nobleltcpnj｜Betrayed, Broken, But Crowned the Dragon King's Queen｜2条｜已回填</t>
        </is>
      </c>
    </row>
    <row r="488" ht="25.5" customHeight="1">
      <c r="A488" t="inlineStr">
        <is>
          <t>SR-000554</t>
        </is>
      </c>
      <c r="B488" s="3">
        <v>46287.81180555555</v>
      </c>
      <c r="C488"/>
      <c r="D488" t="inlineStr">
        <is>
          <t>7688173976983457038</t>
        </is>
      </c>
      <c r="E488"/>
      <c r="F488"/>
      <c r="G488"/>
      <c r="H488" s="3"/>
      <c r="I488"/>
      <c r="J488"/>
      <c r="K488" t="inlineStr">
        <is>
          <t>nobleltcpnj</t>
        </is>
      </c>
      <c r="L488" t="inlineStr">
        <is>
          <t>Part 2 | Betrayed, Broken, But Crowned the Dragon King's Queen They call her nothing more than his cure—but she refuses to be anyone’s tool, and the Dragon King steps in when his rival suitor strikes. ✨ Download the ReelShort app. 👉 Copy the code [4736296] and search for it in the app. #ReelShort #ShortDrama #FantasyRomance #DragonKing #RoyalRivalry</t>
        </is>
      </c>
      <c r="M488" t="inlineStr">
        <is>
          <t>SD-000189</t>
        </is>
      </c>
      <c r="N488" t="inlineStr">
        <is>
          <t>7688173976983457038</t>
        </is>
      </c>
      <c r="O488" t="inlineStr">
        <is>
          <t>Mouse glue trap</t>
        </is>
      </c>
      <c r="P488" t="inlineStr">
        <is>
          <t>https://www.tiktok.com/@nobleltcpnj</t>
        </is>
      </c>
      <c r="Q488" t="inlineStr">
        <is>
          <t>SD-000189</t>
        </is>
      </c>
      <c r="R488" t="inlineStr">
        <is>
          <t>Betrayed, Broken, But Crowned the Dragon King's Queen</t>
        </is>
      </c>
      <c r="S488" t="inlineStr">
        <is>
          <t>女王,复仇,奇幻</t>
        </is>
      </c>
      <c r="T488" s="2" t="str">
        <f>=HYPERLINK("https://www.tiktok.com/@nobleltcpnj/video/7688173976983457038", "https://www.tiktok.com/@nobleltcpnj/video/7688173976983457038")</f>
        <v>https://www.tiktok.com/@nobleltcpnj/video/7688173976983457038</v>
      </c>
      <c r="U488" t="inlineStr">
        <is>
          <t>已回填</t>
        </is>
      </c>
      <c r="V488" t="inlineStr">
        <is>
          <t>567</t>
        </is>
      </c>
      <c r="W488" t="inlineStr">
        <is>
          <t>12</t>
        </is>
      </c>
      <c r="X488" t="inlineStr">
        <is>
          <t>5</t>
        </is>
      </c>
      <c r="Y488" t="inlineStr">
        <is>
          <t>0</t>
        </is>
      </c>
      <c r="Z488" t="inlineStr">
        <is>
          <t>0</t>
        </is>
      </c>
      <c r="AA488" t="inlineStr">
        <is>
          <t>2026-10-08</t>
        </is>
      </c>
      <c r="AB488"/>
      <c r="AC488"/>
      <c r="AD488"/>
      <c r="AE488"/>
      <c r="AF488"/>
      <c r="AG488" s="3"/>
      <c r="AH488"/>
      <c r="AI488"/>
      <c r="AJ488"/>
      <c r="AK488"/>
      <c r="AL488" s="3"/>
      <c r="AM488" t="inlineStr">
        <is>
          <t>2026-09-22 19:29</t>
        </is>
      </c>
      <c r="AN488" t="inlineStr">
        <is>
          <t>张凯风</t>
        </is>
      </c>
      <c r="AO488" t="inlineStr">
        <is>
          <t>2026-09-22</t>
        </is>
      </c>
      <c r="AP488" t="inlineStr">
        <is>
          <t>2026-09-22|nobleltcpnj|SD-000189</t>
        </is>
      </c>
      <c r="AQ488" t="inlineStr">
        <is>
          <t>0</t>
        </is>
      </c>
      <c r="AR488" t="inlineStr">
        <is>
          <t>nobleltcpnj｜Betrayed, Broken, But Crowned the Dragon King's Queen｜2条｜已回填</t>
        </is>
      </c>
    </row>
    <row r="489" ht="25.5" customHeight="1">
      <c r="A489" t="inlineStr">
        <is>
          <t>SR-000482</t>
        </is>
      </c>
      <c r="B489" s="3">
        <v>46287.861805555556</v>
      </c>
      <c r="C489"/>
      <c r="D489" t="inlineStr">
        <is>
          <t>7688254865574726926</t>
        </is>
      </c>
      <c r="E489"/>
      <c r="F489" t="inlineStr">
        <is>
          <t>manual_url</t>
        </is>
      </c>
      <c r="G489">
        <v>1</v>
      </c>
      <c r="H489" s="3">
        <v>46303.59511574074</v>
      </c>
      <c r="I489"/>
      <c r="J489" t="inlineStr">
        <is>
          <t>active</t>
        </is>
      </c>
      <c r="K489" t="inlineStr">
        <is>
          <t>ngphnggiang40</t>
        </is>
      </c>
      <c r="L489" t="inlineStr">
        <is>
          <t>Part 1 | My Trash Pup Is Fenrir A brave girl risks her life to save Cub and makes him promise to find her again. After they are separated, his overwhelming spiritual power is discovered—and a new destiny begins. ✨ Download the DramaBox app. 👉 Copy the code [vlk74] and search it. #DramaBox #AIDrama #ShortDrama #ChildhoodPromise #FantasyAdventure</t>
        </is>
      </c>
      <c r="M489" t="inlineStr">
        <is>
          <t>SD-000192</t>
        </is>
      </c>
      <c r="N489" t="inlineStr">
        <is>
          <t>7688254865574726926</t>
        </is>
      </c>
      <c r="O489" t="inlineStr">
        <is>
          <t>VoidFaic</t>
        </is>
      </c>
      <c r="P489" t="inlineStr">
        <is>
          <t>https://www.tiktok.com/@ngphnggiang40</t>
        </is>
      </c>
      <c r="Q489" t="inlineStr">
        <is>
          <t>SD-000192</t>
        </is>
      </c>
      <c r="R489" t="inlineStr">
        <is>
          <t>My Trash Pup Is Fenrir</t>
        </is>
      </c>
      <c r="S489" t="inlineStr">
        <is>
          <t>男性,爱情</t>
        </is>
      </c>
      <c r="T489" s="2" t="str">
        <f>=HYPERLINK("https://www.tiktok.com/@ngphnggiang40/video/7688254865574726926", "https://www.tiktok.com/@ngphnggiang40/video/7688254865574726926")</f>
        <v>https://www.tiktok.com/@ngphnggiang40/video/7688254865574726926</v>
      </c>
      <c r="U489" t="inlineStr">
        <is>
          <t>已回填</t>
        </is>
      </c>
      <c r="V489" t="inlineStr">
        <is>
          <t>5470</t>
        </is>
      </c>
      <c r="W489" t="inlineStr">
        <is>
          <t>14</t>
        </is>
      </c>
      <c r="X489" t="inlineStr">
        <is>
          <t>7</t>
        </is>
      </c>
      <c r="Y489" t="inlineStr">
        <is>
          <t>0</t>
        </is>
      </c>
      <c r="Z489" t="inlineStr">
        <is>
          <t>0</t>
        </is>
      </c>
      <c r="AA489" t="inlineStr">
        <is>
          <t>2026-10-08</t>
        </is>
      </c>
      <c r="AB489"/>
      <c r="AC489"/>
      <c r="AD489" t="inlineStr">
        <is>
          <t>SB-a6097cc6-82c5-4973-828d-f1531775b850</t>
        </is>
      </c>
      <c r="AE489">
        <v>1</v>
      </c>
      <c r="AF489">
        <v>3</v>
      </c>
      <c r="AG489" s="3">
        <v>46287</v>
      </c>
      <c r="AH489" t="inlineStr">
        <is>
          <t>张凯风</t>
        </is>
      </c>
      <c r="AI489" t="inlineStr">
        <is>
          <t>已处理</t>
        </is>
      </c>
      <c r="AJ489"/>
      <c r="AK489" t="inlineStr">
        <is>
          <t>已处理；计划 2026-09-22（Asia/Shanghai）3 条，已关联 3 条，候选 0 条。
目前没有候选可确认。请核实实际发布情况或等待有效采集；不要使用候选确认指令。</t>
        </is>
      </c>
      <c r="AL489" s="3">
        <v>46289.13631944444</v>
      </c>
      <c r="AM489" t="inlineStr">
        <is>
          <t>2026-09-22 20:41</t>
        </is>
      </c>
      <c r="AN489" t="inlineStr">
        <is>
          <t>张凯风</t>
        </is>
      </c>
      <c r="AO489" t="inlineStr">
        <is>
          <t>2026-09-22</t>
        </is>
      </c>
      <c r="AP489" t="inlineStr">
        <is>
          <t>2026-09-22|ngphnggiang40|SD-000192</t>
        </is>
      </c>
      <c r="AQ489" t="inlineStr">
        <is>
          <t>1</t>
        </is>
      </c>
      <c r="AR489" t="inlineStr">
        <is>
          <t>ngphnggiang40｜My Trash Pup Is Fenrir｜3条｜已回填</t>
        </is>
      </c>
    </row>
    <row r="490" ht="25.5" customHeight="1">
      <c r="A490" t="inlineStr">
        <is>
          <t>SR-000552</t>
        </is>
      </c>
      <c r="B490" s="3">
        <v>46287.92569444444</v>
      </c>
      <c r="C490"/>
      <c r="D490" t="inlineStr">
        <is>
          <t>7687877837591776526</t>
        </is>
      </c>
      <c r="E490"/>
      <c r="F490"/>
      <c r="G490"/>
      <c r="H490" s="3"/>
      <c r="I490"/>
      <c r="J490"/>
      <c r="K490" t="inlineStr">
        <is>
          <t>lthung263</t>
        </is>
      </c>
      <c r="L490" t="inlineStr">
        <is>
          <t>Part 4 | Bully at School, Sugar on Live Felix saves Daniel from his teammates—but getting this close makes him realize Daniel is the mysterious streamer from last night. ✨ Download the ReelShort app. 👉 Copy the code [4714589] and search it. #Drama #ShortDrama #BoysLove #SecretIdentity #SchoolRomance</t>
        </is>
      </c>
      <c r="M490" t="inlineStr">
        <is>
          <t>SD-000147</t>
        </is>
      </c>
      <c r="N490" t="inlineStr">
        <is>
          <t>7687877837591776526</t>
        </is>
      </c>
      <c r="O490" t="inlineStr">
        <is>
          <t>Flexlthung</t>
        </is>
      </c>
      <c r="P490" t="inlineStr">
        <is>
          <t>https://www.tiktok.com/@lthung263</t>
        </is>
      </c>
      <c r="Q490" t="inlineStr">
        <is>
          <t>SD-000147</t>
        </is>
      </c>
      <c r="R490" t="inlineStr">
        <is>
          <t>Bully at School, Sugar on Live</t>
        </is>
      </c>
      <c r="S490" t="inlineStr">
        <is>
          <t>lgbtq,校园,身份揭露,爱情</t>
        </is>
      </c>
      <c r="T490" s="2" t="str">
        <f>=HYPERLINK("https://www.tiktok.com/@lthung263/video/7687877837591776526", "https://www.tiktok.com/@lthung263/video/7687877837591776526")</f>
        <v>https://www.tiktok.com/@lthung263/video/7687877837591776526</v>
      </c>
      <c r="U490" t="inlineStr">
        <is>
          <t>已回填</t>
        </is>
      </c>
      <c r="V490" t="inlineStr">
        <is>
          <t>192</t>
        </is>
      </c>
      <c r="W490" t="inlineStr">
        <is>
          <t>2</t>
        </is>
      </c>
      <c r="X490" t="inlineStr">
        <is>
          <t>0</t>
        </is>
      </c>
      <c r="Y490" t="inlineStr">
        <is>
          <t>0</t>
        </is>
      </c>
      <c r="Z490" t="inlineStr">
        <is>
          <t>0</t>
        </is>
      </c>
      <c r="AA490" t="inlineStr">
        <is>
          <t>2026-10-08</t>
        </is>
      </c>
      <c r="AB490"/>
      <c r="AC490"/>
      <c r="AD490"/>
      <c r="AE490"/>
      <c r="AF490"/>
      <c r="AG490" s="3"/>
      <c r="AH490"/>
      <c r="AI490"/>
      <c r="AJ490"/>
      <c r="AK490"/>
      <c r="AL490" s="3"/>
      <c r="AM490" t="inlineStr">
        <is>
          <t>2026-09-22 22:13</t>
        </is>
      </c>
      <c r="AN490" t="inlineStr">
        <is>
          <t>张凯风</t>
        </is>
      </c>
      <c r="AO490" t="inlineStr">
        <is>
          <t>2026-09-22</t>
        </is>
      </c>
      <c r="AP490" t="inlineStr">
        <is>
          <t>2026-09-22|lthung263|SD-000147</t>
        </is>
      </c>
      <c r="AQ490" t="inlineStr">
        <is>
          <t>0</t>
        </is>
      </c>
      <c r="AR490" t="inlineStr">
        <is>
          <t>lthung263｜Bully at School, Sugar on Live｜2条｜已回填</t>
        </is>
      </c>
    </row>
    <row r="491" ht="25.5" customHeight="1">
      <c r="A491" t="inlineStr">
        <is>
          <t>SR-000459</t>
        </is>
      </c>
      <c r="B491" s="3">
        <v>46288</v>
      </c>
      <c r="C491"/>
      <c r="D491" t="inlineStr">
        <is>
          <t>7688235194121342239</t>
        </is>
      </c>
      <c r="E491"/>
      <c r="F491" t="inlineStr">
        <is>
          <t>manual_url</t>
        </is>
      </c>
      <c r="G491">
        <v>1</v>
      </c>
      <c r="H491" s="3">
        <v>46303.59148148148</v>
      </c>
      <c r="I491"/>
      <c r="J491" t="inlineStr">
        <is>
          <t>active</t>
        </is>
      </c>
      <c r="K491" t="inlineStr">
        <is>
          <t>jolienqaq</t>
        </is>
      </c>
      <c r="L491" t="inlineStr">
        <is>
          <t xml:space="preserve">Part 1 | Lion hearted Love Full series link in bio Rejected after eight years. Then one touch changed everything. 🌟 Find the full series on "kalostv" · Search "01C31C" ✨ https://link.inbeidou.cn/link/kalostv/serial/2scGeOI9/11 #BLDrama #LionHeartedLove #drama #dramatok </t>
        </is>
      </c>
      <c r="M491" t="inlineStr">
        <is>
          <t>SD-000153</t>
        </is>
      </c>
      <c r="N491" t="inlineStr">
        <is>
          <t>7688235194121342239</t>
        </is>
      </c>
      <c r="O491" t="inlineStr">
        <is>
          <t>jolienqaq</t>
        </is>
      </c>
      <c r="P491" t="inlineStr">
        <is>
          <t>https://www.tiktok.com/@jolienqaq</t>
        </is>
      </c>
      <c r="Q491" t="inlineStr">
        <is>
          <t>SD-000153</t>
        </is>
      </c>
      <c r="R491" t="inlineStr">
        <is>
          <t>Lion hearted Love</t>
        </is>
      </c>
      <c r="S491" t="inlineStr">
        <is>
          <t>lgbtq</t>
        </is>
      </c>
      <c r="T491" s="2" t="str">
        <f>=HYPERLINK("https://www.tiktok.com/@jolienqaq/video/7688235194121342239", "https://www.tiktok.com/@jolienqaq/video/7688235194121342239")</f>
        <v>https://www.tiktok.com/@jolienqaq/video/7688235194121342239</v>
      </c>
      <c r="U491" t="inlineStr">
        <is>
          <t>已回填</t>
        </is>
      </c>
      <c r="V491" t="inlineStr">
        <is>
          <t>1189</t>
        </is>
      </c>
      <c r="W491" t="inlineStr">
        <is>
          <t>27</t>
        </is>
      </c>
      <c r="X491" t="inlineStr">
        <is>
          <t>9</t>
        </is>
      </c>
      <c r="Y491" t="inlineStr">
        <is>
          <t>0</t>
        </is>
      </c>
      <c r="Z491" t="inlineStr">
        <is>
          <t>0</t>
        </is>
      </c>
      <c r="AA491" t="inlineStr">
        <is>
          <t>2026-10-08</t>
        </is>
      </c>
      <c r="AB491"/>
      <c r="AC491"/>
      <c r="AD491" t="inlineStr">
        <is>
          <t>SB-13daf625-7de1-45a4-a406-2d715676c4b2</t>
        </is>
      </c>
      <c r="AE491">
        <v>1</v>
      </c>
      <c r="AF491">
        <v>3</v>
      </c>
      <c r="AG491" s="3">
        <v>46288</v>
      </c>
      <c r="AH491" t="inlineStr">
        <is>
          <t>彭满</t>
        </is>
      </c>
      <c r="AI491" t="inlineStr">
        <is>
          <t>已处理</t>
        </is>
      </c>
      <c r="AJ491"/>
      <c r="AK491" t="inlineStr">
        <is>
          <t>已处理；计划 2026-09-23（Asia/Shanghai）3 条，已关联 3 条，候选 0 条。
目前没有候选可确认。请核实实际发布情况或等待有效采集；不要使用候选确认指令。</t>
        </is>
      </c>
      <c r="AL491" s="3">
        <v>46287.607511574075</v>
      </c>
      <c r="AM491" t="inlineStr">
        <is>
          <t>2026-09-23 20:25</t>
        </is>
      </c>
      <c r="AN491" t="inlineStr">
        <is>
          <t>彭满</t>
        </is>
      </c>
      <c r="AO491" t="inlineStr">
        <is>
          <t>2026-09-23</t>
        </is>
      </c>
      <c r="AP491" t="inlineStr">
        <is>
          <t>2026-09-23|jolienqaq|SD-000153</t>
        </is>
      </c>
      <c r="AQ491" t="inlineStr">
        <is>
          <t>1</t>
        </is>
      </c>
      <c r="AR491" t="inlineStr">
        <is>
          <t>jolienqaq｜Lion hearted Love｜3条｜已回填</t>
        </is>
      </c>
    </row>
    <row r="492" ht="25.5" customHeight="1">
      <c r="A492" t="inlineStr">
        <is>
          <t>SR-000464</t>
        </is>
      </c>
      <c r="B492" s="3">
        <v>46288</v>
      </c>
      <c r="C492"/>
      <c r="D492" t="inlineStr">
        <is>
          <t>7688235936655723807</t>
        </is>
      </c>
      <c r="E492"/>
      <c r="F492" t="inlineStr">
        <is>
          <t>manual_url</t>
        </is>
      </c>
      <c r="G492">
        <v>1</v>
      </c>
      <c r="H492" s="3">
        <v>46303.591886574075</v>
      </c>
      <c r="I492"/>
      <c r="J492" t="inlineStr">
        <is>
          <t>active</t>
        </is>
      </c>
      <c r="K492" t="inlineStr">
        <is>
          <t>jolienqaq</t>
        </is>
      </c>
      <c r="L492" t="inlineStr">
        <is>
          <t>Part 2 | Lion hearted Love Full series link in bio One rumor. One fake-boyfriend deal. Zero room for feelings? 🌟 Find the full series on "kalostv" · Search "01C31C" ✨ https://link.inbeidou.cn/link/kalostv/serial/2scGeOI9/11 #BLDrama #LionHeartedLove</t>
        </is>
      </c>
      <c r="M492" t="inlineStr">
        <is>
          <t>SD-000153</t>
        </is>
      </c>
      <c r="N492" t="inlineStr">
        <is>
          <t>7688235936655723807</t>
        </is>
      </c>
      <c r="O492" t="inlineStr">
        <is>
          <t>jolienqaq</t>
        </is>
      </c>
      <c r="P492" t="inlineStr">
        <is>
          <t>https://www.tiktok.com/@jolienqaq</t>
        </is>
      </c>
      <c r="Q492" t="inlineStr">
        <is>
          <t>SD-000153</t>
        </is>
      </c>
      <c r="R492" t="inlineStr">
        <is>
          <t>Lion hearted Love</t>
        </is>
      </c>
      <c r="S492" t="inlineStr">
        <is>
          <t>lgbtq</t>
        </is>
      </c>
      <c r="T492" s="2" t="str">
        <f>=HYPERLINK("https://www.tiktok.com/@jolienqaq/video/7688235936655723807", "https://www.tiktok.com/@jolienqaq/video/7688235936655723807")</f>
        <v>https://www.tiktok.com/@jolienqaq/video/7688235936655723807</v>
      </c>
      <c r="U492" t="inlineStr">
        <is>
          <t>已回填</t>
        </is>
      </c>
      <c r="V492" t="inlineStr">
        <is>
          <t>544</t>
        </is>
      </c>
      <c r="W492" t="inlineStr">
        <is>
          <t>23</t>
        </is>
      </c>
      <c r="X492" t="inlineStr">
        <is>
          <t>6</t>
        </is>
      </c>
      <c r="Y492" t="inlineStr">
        <is>
          <t>0</t>
        </is>
      </c>
      <c r="Z492" t="inlineStr">
        <is>
          <t>1</t>
        </is>
      </c>
      <c r="AA492" t="inlineStr">
        <is>
          <t>2026-10-08</t>
        </is>
      </c>
      <c r="AB492"/>
      <c r="AC492"/>
      <c r="AD492" t="inlineStr">
        <is>
          <t>SB-13daf625-7de1-45a4-a406-2d715676c4b2</t>
        </is>
      </c>
      <c r="AE492">
        <v>2</v>
      </c>
      <c r="AF492">
        <v>3</v>
      </c>
      <c r="AG492" s="3">
        <v>46288</v>
      </c>
      <c r="AH492" t="inlineStr">
        <is>
          <t>彭满</t>
        </is>
      </c>
      <c r="AI492" t="inlineStr">
        <is>
          <t>已处理</t>
        </is>
      </c>
      <c r="AJ492"/>
      <c r="AK492" t="inlineStr">
        <is>
          <t>已处理；计划 2026-09-23（Asia/Shanghai）3 条，已关联 3 条，候选 0 条。
目前没有候选可确认。请核实实际发布情况或等待有效采集；不要使用候选确认指令。</t>
        </is>
      </c>
      <c r="AL492" s="3"/>
      <c r="AM492" t="inlineStr">
        <is>
          <t>2026-09-24 01:30</t>
        </is>
      </c>
      <c r="AN492" t="inlineStr">
        <is>
          <t>彭满</t>
        </is>
      </c>
      <c r="AO492" t="inlineStr">
        <is>
          <t>2026-09-24</t>
        </is>
      </c>
      <c r="AP492" t="inlineStr">
        <is>
          <t>2026-09-23|jolienqaq|SD-000153</t>
        </is>
      </c>
      <c r="AQ492" t="inlineStr">
        <is>
          <t>0</t>
        </is>
      </c>
      <c r="AR492" t="inlineStr">
        <is>
          <t>jolienqaq｜Lion hearted Love｜3条｜已回填</t>
        </is>
      </c>
    </row>
    <row r="493" ht="25.5" customHeight="1">
      <c r="A493" t="inlineStr">
        <is>
          <t>SR-000467</t>
        </is>
      </c>
      <c r="B493" s="3">
        <v>46288</v>
      </c>
      <c r="C493"/>
      <c r="D493" t="inlineStr">
        <is>
          <t>7688237909916355871</t>
        </is>
      </c>
      <c r="E493"/>
      <c r="F493" t="inlineStr">
        <is>
          <t>manual_url</t>
        </is>
      </c>
      <c r="G493">
        <v>1</v>
      </c>
      <c r="H493" s="3">
        <v>46303.592094907406</v>
      </c>
      <c r="I493"/>
      <c r="J493" t="inlineStr">
        <is>
          <t>active</t>
        </is>
      </c>
      <c r="K493" t="inlineStr">
        <is>
          <t>jolienqaq</t>
        </is>
      </c>
      <c r="L493" t="inlineStr">
        <is>
          <t xml:space="preserve">Part 3 | Lion hearted Love Full series link in bio Fake boyfriends. One guest room. A very honest tail. 🌟 Find the full series on "kalostv" · Search "01C31C" ✨ https://link.inbeidou.cn/link/kalostv/serial/2scGeOI9/11 #BLDrama #LionHeartedLove #drama #dramaseries </t>
        </is>
      </c>
      <c r="M493" t="inlineStr">
        <is>
          <t>SD-000153</t>
        </is>
      </c>
      <c r="N493" t="inlineStr">
        <is>
          <t>7688237909916355871</t>
        </is>
      </c>
      <c r="O493" t="inlineStr">
        <is>
          <t>jolienqaq</t>
        </is>
      </c>
      <c r="P493" t="inlineStr">
        <is>
          <t>https://www.tiktok.com/@jolienqaq</t>
        </is>
      </c>
      <c r="Q493" t="inlineStr">
        <is>
          <t>SD-000153</t>
        </is>
      </c>
      <c r="R493" t="inlineStr">
        <is>
          <t>Lion hearted Love</t>
        </is>
      </c>
      <c r="S493" t="inlineStr">
        <is>
          <t>lgbtq</t>
        </is>
      </c>
      <c r="T493" s="2" t="str">
        <f>=HYPERLINK("https://www.tiktok.com/@jolienqaq/video/7688237909916355871", "https://www.tiktok.com/@jolienqaq/video/7688237909916355871")</f>
        <v>https://www.tiktok.com/@jolienqaq/video/7688237909916355871</v>
      </c>
      <c r="U493" t="inlineStr">
        <is>
          <t>已回填</t>
        </is>
      </c>
      <c r="V493" t="inlineStr">
        <is>
          <t>561</t>
        </is>
      </c>
      <c r="W493" t="inlineStr">
        <is>
          <t>22</t>
        </is>
      </c>
      <c r="X493" t="inlineStr">
        <is>
          <t>4</t>
        </is>
      </c>
      <c r="Y493" t="inlineStr">
        <is>
          <t>0</t>
        </is>
      </c>
      <c r="Z493" t="inlineStr">
        <is>
          <t>1</t>
        </is>
      </c>
      <c r="AA493" t="inlineStr">
        <is>
          <t>2026-10-08</t>
        </is>
      </c>
      <c r="AB493"/>
      <c r="AC493"/>
      <c r="AD493" t="inlineStr">
        <is>
          <t>SB-13daf625-7de1-45a4-a406-2d715676c4b2</t>
        </is>
      </c>
      <c r="AE493">
        <v>3</v>
      </c>
      <c r="AF493">
        <v>3</v>
      </c>
      <c r="AG493" s="3">
        <v>46288</v>
      </c>
      <c r="AH493" t="inlineStr">
        <is>
          <t>彭满</t>
        </is>
      </c>
      <c r="AI493" t="inlineStr">
        <is>
          <t>已处理</t>
        </is>
      </c>
      <c r="AJ493"/>
      <c r="AK493" t="inlineStr">
        <is>
          <t>已处理；计划 2026-09-23（Asia/Shanghai）3 条，已关联 3 条，候选 0 条。
目前没有候选可确认。请核实实际发布情况或等待有效采集；不要使用候选确认指令。</t>
        </is>
      </c>
      <c r="AL493" s="3"/>
      <c r="AM493" t="inlineStr">
        <is>
          <t>2026-09-24 06:30</t>
        </is>
      </c>
      <c r="AN493" t="inlineStr">
        <is>
          <t>彭满</t>
        </is>
      </c>
      <c r="AO493" t="inlineStr">
        <is>
          <t>2026-09-24</t>
        </is>
      </c>
      <c r="AP493" t="inlineStr">
        <is>
          <t>2026-09-23|jolienqaq|SD-000153</t>
        </is>
      </c>
      <c r="AQ493" t="inlineStr">
        <is>
          <t>0</t>
        </is>
      </c>
      <c r="AR493" t="inlineStr">
        <is>
          <t>jolienqaq｜Lion hearted Love｜3条｜已回填</t>
        </is>
      </c>
    </row>
    <row r="494" ht="25.5" customHeight="1">
      <c r="A494" t="inlineStr">
        <is>
          <t>SR-000555</t>
        </is>
      </c>
      <c r="B494" s="3">
        <v>46288</v>
      </c>
      <c r="C494"/>
      <c r="D494" t="inlineStr">
        <is>
          <t>7688676236117232909</t>
        </is>
      </c>
      <c r="E494"/>
      <c r="F494" t="inlineStr">
        <is>
          <t>manual_url</t>
        </is>
      </c>
      <c r="G494">
        <v>1</v>
      </c>
      <c r="H494" s="3">
        <v>46303.596655092595</v>
      </c>
      <c r="I494"/>
      <c r="J494" t="inlineStr">
        <is>
          <t>active</t>
        </is>
      </c>
      <c r="K494" t="inlineStr">
        <is>
          <t>dramaexpedition</t>
        </is>
      </c>
      <c r="L494" t="inlineStr">
        <is>
          <t xml:space="preserve">#GodOfWarDeliversPackagesNotMercy  Part 1 | God of War Delivers Packages, Not Mercy Trevor runs into a gas leak to save two women. They mistake him for a creep, film him, and demand money he doesn't have. ✨ Download the MoboReels app. 👉 Copy [266GSU] and search it. #drama #MoboReels #aishortdrama #DeliveryGuy </t>
        </is>
      </c>
      <c r="M494" t="inlineStr">
        <is>
          <t>SD-000234</t>
        </is>
      </c>
      <c r="N494" t="inlineStr">
        <is>
          <t>7688676236117232909</t>
        </is>
      </c>
      <c r="O494" t="inlineStr">
        <is>
          <t>dramaexpedition</t>
        </is>
      </c>
      <c r="P494" t="inlineStr">
        <is>
          <t>https://www.tiktok.com/@dramaexpedition</t>
        </is>
      </c>
      <c r="Q494" t="inlineStr">
        <is>
          <t>SD-000234</t>
        </is>
      </c>
      <c r="R494" t="inlineStr">
        <is>
          <t>God of War Delivers Packages, Not Mercy</t>
        </is>
      </c>
      <c r="S494" t="inlineStr">
        <is>
          <t>扮猪吃虎,男性</t>
        </is>
      </c>
      <c r="T494" s="2" t="str">
        <f>=HYPERLINK("https://www.tiktok.com/@dramaexpedition/video/7688676236117232909", "https://www.tiktok.com/@dramaexpedition/video/7688676236117232909")</f>
        <v>https://www.tiktok.com/@dramaexpedition/video/7688676236117232909</v>
      </c>
      <c r="U494" t="inlineStr">
        <is>
          <t>已回填</t>
        </is>
      </c>
      <c r="V494" t="inlineStr">
        <is>
          <t>318</t>
        </is>
      </c>
      <c r="W494" t="inlineStr">
        <is>
          <t>2</t>
        </is>
      </c>
      <c r="X494" t="inlineStr">
        <is>
          <t>0</t>
        </is>
      </c>
      <c r="Y494" t="inlineStr">
        <is>
          <t>1</t>
        </is>
      </c>
      <c r="Z494" t="inlineStr">
        <is>
          <t>0</t>
        </is>
      </c>
      <c r="AA494" t="inlineStr">
        <is>
          <t>2026-10-08</t>
        </is>
      </c>
      <c r="AB494"/>
      <c r="AC494" t="inlineStr">
        <is>
          <t>用户反馈2026-09-23已发布5条；补登记发布记录，具体视频链接、Post ID及实际发布时间待采集核验。</t>
        </is>
      </c>
      <c r="AD494" t="inlineStr">
        <is>
          <t>SB-08730b18-8a10-4d56-a240-e20e4a880c23</t>
        </is>
      </c>
      <c r="AE494">
        <v>1</v>
      </c>
      <c r="AF494">
        <v>3</v>
      </c>
      <c r="AG494" s="3">
        <v>46288</v>
      </c>
      <c r="AH494" t="inlineStr">
        <is>
          <t>彭满</t>
        </is>
      </c>
      <c r="AI494" t="inlineStr">
        <is>
          <t>已处理</t>
        </is>
      </c>
      <c r="AJ494"/>
      <c r="AK494" t="inlineStr">
        <is>
          <t>已处理；计划 2026-09-23（Asia/Shanghai）3 条，已关联 3 条，候选 0 条。
目前没有候选可确认。请核实实际发布情况或等待有效采集；不要使用候选确认指令。</t>
        </is>
      </c>
      <c r="AL494" s="3">
        <v>46289.774351851855</v>
      </c>
      <c r="AM494" t="inlineStr">
        <is>
          <t>2026-09-23 18:35</t>
        </is>
      </c>
      <c r="AN494" t="inlineStr">
        <is>
          <t>彭满</t>
        </is>
      </c>
      <c r="AO494" t="inlineStr">
        <is>
          <t>2026-09-23</t>
        </is>
      </c>
      <c r="AP494" t="inlineStr">
        <is>
          <t>2026-09-23|dramaexpedition|SD-000234</t>
        </is>
      </c>
      <c r="AQ494" t="inlineStr">
        <is>
          <t>1</t>
        </is>
      </c>
      <c r="AR494" t="inlineStr">
        <is>
          <t>dramaexpedition｜God of War Delivers Packages, Not Mercy｜4条｜已回填</t>
        </is>
      </c>
    </row>
    <row r="495" ht="25.5" customHeight="1">
      <c r="A495" t="inlineStr">
        <is>
          <t>SR-000556</t>
        </is>
      </c>
      <c r="B495" s="3">
        <v>46288</v>
      </c>
      <c r="C495"/>
      <c r="D495" t="inlineStr">
        <is>
          <t>7688678505692826894</t>
        </is>
      </c>
      <c r="E495"/>
      <c r="F495" t="inlineStr">
        <is>
          <t>manual_url</t>
        </is>
      </c>
      <c r="G495">
        <v>1</v>
      </c>
      <c r="H495" s="3">
        <v>46303.596875</v>
      </c>
      <c r="I495"/>
      <c r="J495" t="inlineStr">
        <is>
          <t>active</t>
        </is>
      </c>
      <c r="K495" t="inlineStr">
        <is>
          <t>dramaexpedition</t>
        </is>
      </c>
      <c r="L495" t="inlineStr">
        <is>
          <t>#GodOfWarDeliversPackagesNotMercy  Part 2 | God of War Delivers Packages, Not Mercy Someone tries to scam a small restaurant with a planted roach. The delivery guy knows exactly what happened. ✨ Download the MoboReels app. 👉 Copy [266GSU] and search it. #drama #MoboReels #ScamExposed #OldFriends</t>
        </is>
      </c>
      <c r="M495" t="inlineStr">
        <is>
          <t>SD-000234</t>
        </is>
      </c>
      <c r="N495" t="inlineStr">
        <is>
          <t>7688678505692826894</t>
        </is>
      </c>
      <c r="O495" t="inlineStr">
        <is>
          <t>dramaexpedition</t>
        </is>
      </c>
      <c r="P495" t="inlineStr">
        <is>
          <t>https://www.tiktok.com/@dramaexpedition</t>
        </is>
      </c>
      <c r="Q495" t="inlineStr">
        <is>
          <t>SD-000234</t>
        </is>
      </c>
      <c r="R495" t="inlineStr">
        <is>
          <t>God of War Delivers Packages, Not Mercy</t>
        </is>
      </c>
      <c r="S495" t="inlineStr">
        <is>
          <t>扮猪吃虎,男性</t>
        </is>
      </c>
      <c r="T495" s="2" t="str">
        <f>=HYPERLINK("https://www.tiktok.com/@dramaexpedition/video/7688678505692826894", "https://www.tiktok.com/@dramaexpedition/video/7688678505692826894")</f>
        <v>https://www.tiktok.com/@dramaexpedition/video/7688678505692826894</v>
      </c>
      <c r="U495" t="inlineStr">
        <is>
          <t>已回填</t>
        </is>
      </c>
      <c r="V495" t="inlineStr">
        <is>
          <t>613</t>
        </is>
      </c>
      <c r="W495" t="inlineStr">
        <is>
          <t>42</t>
        </is>
      </c>
      <c r="X495" t="inlineStr">
        <is>
          <t>3</t>
        </is>
      </c>
      <c r="Y495" t="inlineStr">
        <is>
          <t>0</t>
        </is>
      </c>
      <c r="Z495" t="inlineStr">
        <is>
          <t>1</t>
        </is>
      </c>
      <c r="AA495" t="inlineStr">
        <is>
          <t>2026-10-08</t>
        </is>
      </c>
      <c r="AB495"/>
      <c r="AC495" t="inlineStr">
        <is>
          <t>用户反馈2026-09-23已发布5条；补登记发布记录，具体视频链接、Post ID及实际发布时间待采集核验。</t>
        </is>
      </c>
      <c r="AD495" t="inlineStr">
        <is>
          <t>SB-08730b18-8a10-4d56-a240-e20e4a880c23</t>
        </is>
      </c>
      <c r="AE495">
        <v>2</v>
      </c>
      <c r="AF495">
        <v>3</v>
      </c>
      <c r="AG495" s="3">
        <v>46288</v>
      </c>
      <c r="AH495" t="inlineStr">
        <is>
          <t>彭满</t>
        </is>
      </c>
      <c r="AI495" t="inlineStr">
        <is>
          <t>已处理</t>
        </is>
      </c>
      <c r="AJ495"/>
      <c r="AK495" t="inlineStr">
        <is>
          <t>已处理；计划 2026-09-23（Asia/Shanghai）3 条，已关联 3 条，候选 0 条。
目前没有候选可确认。请核实实际发布情况或等待有效采集；不要使用候选确认指令。</t>
        </is>
      </c>
      <c r="AL495" s="3">
        <v>46289.774351851855</v>
      </c>
      <c r="AM495" t="inlineStr">
        <is>
          <t>2026-09-23 18:44</t>
        </is>
      </c>
      <c r="AN495" t="inlineStr">
        <is>
          <t>彭满</t>
        </is>
      </c>
      <c r="AO495" t="inlineStr">
        <is>
          <t>2026-09-23</t>
        </is>
      </c>
      <c r="AP495" t="inlineStr">
        <is>
          <t>2026-09-23|dramaexpedition|SD-000234</t>
        </is>
      </c>
      <c r="AQ495" t="inlineStr">
        <is>
          <t>0</t>
        </is>
      </c>
      <c r="AR495" t="inlineStr">
        <is>
          <t>dramaexpedition｜God of War Delivers Packages, Not Mercy｜4条｜已回填</t>
        </is>
      </c>
    </row>
    <row r="496" ht="25.5" customHeight="1">
      <c r="A496" t="inlineStr">
        <is>
          <t>SR-000557</t>
        </is>
      </c>
      <c r="B496" s="3">
        <v>46288</v>
      </c>
      <c r="C496"/>
      <c r="D496" t="inlineStr">
        <is>
          <t>7688681999694826765</t>
        </is>
      </c>
      <c r="E496"/>
      <c r="F496" t="inlineStr">
        <is>
          <t>manual_url</t>
        </is>
      </c>
      <c r="G496">
        <v>1</v>
      </c>
      <c r="H496" s="3">
        <v>46303.59709490741</v>
      </c>
      <c r="I496"/>
      <c r="J496" t="inlineStr">
        <is>
          <t>active</t>
        </is>
      </c>
      <c r="K496" t="inlineStr">
        <is>
          <t>dramaexpedition</t>
        </is>
      </c>
      <c r="L496" t="inlineStr">
        <is>
          <t xml:space="preserve">#GodOfWarDeliversPackagesNotMercy  Part 3 | God of War Delivers Packages, Not Mercy The doctors dismiss Trevor's warning about a critical patient. When their treatment fails, the delivery guy steps in. ✨ Download the MoboReels app. 👉 Copy [266GSU] and search it. #drama #MoboReels #shortdrama #HiddenPower </t>
        </is>
      </c>
      <c r="M496" t="inlineStr">
        <is>
          <t>SD-000234</t>
        </is>
      </c>
      <c r="N496" t="inlineStr">
        <is>
          <t>7688681999694826765</t>
        </is>
      </c>
      <c r="O496" t="inlineStr">
        <is>
          <t>dramaexpedition</t>
        </is>
      </c>
      <c r="P496" t="inlineStr">
        <is>
          <t>https://www.tiktok.com/@dramaexpedition</t>
        </is>
      </c>
      <c r="Q496" t="inlineStr">
        <is>
          <t>SD-000234</t>
        </is>
      </c>
      <c r="R496" t="inlineStr">
        <is>
          <t>God of War Delivers Packages, Not Mercy</t>
        </is>
      </c>
      <c r="S496" t="inlineStr">
        <is>
          <t>扮猪吃虎,男性</t>
        </is>
      </c>
      <c r="T496" s="2" t="str">
        <f>=HYPERLINK("https://www.tiktok.com/@dramaexpedition/video/7688681999694826765", "https://www.tiktok.com/@dramaexpedition/video/7688681999694826765")</f>
        <v>https://www.tiktok.com/@dramaexpedition/video/7688681999694826765</v>
      </c>
      <c r="U496" t="inlineStr">
        <is>
          <t>已回填</t>
        </is>
      </c>
      <c r="V496" t="inlineStr">
        <is>
          <t>257</t>
        </is>
      </c>
      <c r="W496" t="inlineStr">
        <is>
          <t>8</t>
        </is>
      </c>
      <c r="X496" t="inlineStr">
        <is>
          <t>1</t>
        </is>
      </c>
      <c r="Y496" t="inlineStr">
        <is>
          <t>0</t>
        </is>
      </c>
      <c r="Z496" t="inlineStr">
        <is>
          <t>0</t>
        </is>
      </c>
      <c r="AA496" t="inlineStr">
        <is>
          <t>2026-10-08</t>
        </is>
      </c>
      <c r="AB496"/>
      <c r="AC496" t="inlineStr">
        <is>
          <t>用户反馈2026-09-23已发布5条；补登记发布记录，具体视频链接、Post ID及实际发布时间待采集核验。</t>
        </is>
      </c>
      <c r="AD496" t="inlineStr">
        <is>
          <t>SB-08730b18-8a10-4d56-a240-e20e4a880c23</t>
        </is>
      </c>
      <c r="AE496">
        <v>3</v>
      </c>
      <c r="AF496">
        <v>3</v>
      </c>
      <c r="AG496" s="3">
        <v>46288</v>
      </c>
      <c r="AH496" t="inlineStr">
        <is>
          <t>彭满</t>
        </is>
      </c>
      <c r="AI496" t="inlineStr">
        <is>
          <t>已处理</t>
        </is>
      </c>
      <c r="AJ496"/>
      <c r="AK496" t="inlineStr">
        <is>
          <t>已处理；计划 2026-09-23（Asia/Shanghai）3 条，已关联 3 条，候选 0 条。
目前没有候选可确认。请核实实际发布情况或等待有效采集；不要使用候选确认指令。</t>
        </is>
      </c>
      <c r="AL496" s="3">
        <v>46289.774351851855</v>
      </c>
      <c r="AM496" t="inlineStr">
        <is>
          <t>2026-09-23 18:57</t>
        </is>
      </c>
      <c r="AN496" t="inlineStr">
        <is>
          <t>彭满</t>
        </is>
      </c>
      <c r="AO496" t="inlineStr">
        <is>
          <t>2026-09-23</t>
        </is>
      </c>
      <c r="AP496" t="inlineStr">
        <is>
          <t>2026-09-23|dramaexpedition|SD-000234</t>
        </is>
      </c>
      <c r="AQ496" t="inlineStr">
        <is>
          <t>0</t>
        </is>
      </c>
      <c r="AR496" t="inlineStr">
        <is>
          <t>dramaexpedition｜God of War Delivers Packages, Not Mercy｜4条｜已回填</t>
        </is>
      </c>
    </row>
    <row r="497" ht="25.5" customHeight="1">
      <c r="A497" t="inlineStr">
        <is>
          <t>SR-000460</t>
        </is>
      </c>
      <c r="B497" s="3">
        <v>46289</v>
      </c>
      <c r="C497"/>
      <c r="D497" t="inlineStr">
        <is>
          <t>7688238638185942303</t>
        </is>
      </c>
      <c r="E497"/>
      <c r="F497" t="inlineStr">
        <is>
          <t>manual_url</t>
        </is>
      </c>
      <c r="G497">
        <v>1</v>
      </c>
      <c r="H497" s="3">
        <v>46303.591678240744</v>
      </c>
      <c r="I497"/>
      <c r="J497" t="inlineStr">
        <is>
          <t>active</t>
        </is>
      </c>
      <c r="K497" t="inlineStr">
        <is>
          <t>jolienqaq</t>
        </is>
      </c>
      <c r="L497" t="inlineStr">
        <is>
          <t xml:space="preserve">Part 1 | The Stepbrother I Hate to Love Full series link in bio His rival stole his date. Then came the family dinner. ✨ ReelShort · Search "4734425" for the full series. #BLDrama #StepbrotherDrama #stepbrother #drama </t>
        </is>
      </c>
      <c r="M497" t="inlineStr">
        <is>
          <t>SD-000149</t>
        </is>
      </c>
      <c r="N497" t="inlineStr">
        <is>
          <t>7688238638185942303</t>
        </is>
      </c>
      <c r="O497" t="inlineStr">
        <is>
          <t>jolienqaq</t>
        </is>
      </c>
      <c r="P497" t="inlineStr">
        <is>
          <t>https://www.tiktok.com/@jolienqaq</t>
        </is>
      </c>
      <c r="Q497" t="inlineStr">
        <is>
          <t>SD-000149</t>
        </is>
      </c>
      <c r="R497" t="inlineStr">
        <is>
          <t>The Stepbrother I Hate to Love</t>
        </is>
      </c>
      <c r="S497" t="inlineStr">
        <is>
          <t>lgbtq,校园</t>
        </is>
      </c>
      <c r="T497" s="2" t="str">
        <f>=HYPERLINK("https://www.tiktok.com/@jolienqaq/video/7688238638185942303", "https://www.tiktok.com/@jolienqaq/video/7688238638185942303")</f>
        <v>https://www.tiktok.com/@jolienqaq/video/7688238638185942303</v>
      </c>
      <c r="U497" t="inlineStr">
        <is>
          <t>已回填</t>
        </is>
      </c>
      <c r="V497" t="inlineStr">
        <is>
          <t>1351</t>
        </is>
      </c>
      <c r="W497" t="inlineStr">
        <is>
          <t>19</t>
        </is>
      </c>
      <c r="X497" t="inlineStr">
        <is>
          <t>9</t>
        </is>
      </c>
      <c r="Y497" t="inlineStr">
        <is>
          <t>0</t>
        </is>
      </c>
      <c r="Z497" t="inlineStr">
        <is>
          <t>0</t>
        </is>
      </c>
      <c r="AA497" t="inlineStr">
        <is>
          <t>2026-10-08</t>
        </is>
      </c>
      <c r="AB497"/>
      <c r="AC497"/>
      <c r="AD497" t="inlineStr">
        <is>
          <t>SB-06909e15-5377-4a4a-982a-2aba7f4b9e90</t>
        </is>
      </c>
      <c r="AE497">
        <v>1</v>
      </c>
      <c r="AF497">
        <v>3</v>
      </c>
      <c r="AG497" s="3">
        <v>46289</v>
      </c>
      <c r="AH497" t="inlineStr">
        <is>
          <t>彭满</t>
        </is>
      </c>
      <c r="AI497" t="inlineStr">
        <is>
          <t>关联或批次冲突</t>
        </is>
      </c>
      <c r="AJ497" t="inlineStr">
        <is>
          <t>排期未建完整或字段不一致；现有 2 / 计划 3 条；缺少第3条</t>
        </is>
      </c>
      <c r="AK497" t="inlineStr">
        <is>
          <t>关联或批次冲突；计划 2026-09-24（America/Chicago）3 条，已关联 2 条，候选 0 条。
这是排期问题，不需要确认视频。请由维护人员核对已确认排期并补齐缺失名额；不要重建整批或重放旧回执。</t>
        </is>
      </c>
      <c r="AL497" s="3">
        <v>46296.37726851852</v>
      </c>
      <c r="AM497" t="inlineStr">
        <is>
          <t>2026-09-24 20:40</t>
        </is>
      </c>
      <c r="AN497" t="inlineStr">
        <is>
          <t>彭满</t>
        </is>
      </c>
      <c r="AO497" t="inlineStr">
        <is>
          <t>2026-09-24</t>
        </is>
      </c>
      <c r="AP497" t="inlineStr">
        <is>
          <t>2026-09-24|jolienqaq|SD-000149</t>
        </is>
      </c>
      <c r="AQ497" t="inlineStr">
        <is>
          <t>1</t>
        </is>
      </c>
      <c r="AR497" t="inlineStr">
        <is>
          <t>jolienqaq｜The Stepbrother I Hate to Love｜2条｜已回填</t>
        </is>
      </c>
    </row>
    <row r="498" ht="25.5" customHeight="1">
      <c r="A498" t="inlineStr">
        <is>
          <t>SR-000468</t>
        </is>
      </c>
      <c r="B498" s="3">
        <v>46289</v>
      </c>
      <c r="C498"/>
      <c r="D498" t="inlineStr">
        <is>
          <t>7688240696410541343</t>
        </is>
      </c>
      <c r="E498"/>
      <c r="F498" t="inlineStr">
        <is>
          <t>manual_url</t>
        </is>
      </c>
      <c r="G498">
        <v>1</v>
      </c>
      <c r="H498" s="3">
        <v>46303.592314814814</v>
      </c>
      <c r="I498"/>
      <c r="J498" t="inlineStr">
        <is>
          <t>active</t>
        </is>
      </c>
      <c r="K498" t="inlineStr">
        <is>
          <t>jolienqaq</t>
        </is>
      </c>
      <c r="L498" t="inlineStr">
        <is>
          <t xml:space="preserve">Part 2 | The Stepbrother I Hate to Love Full series link in bio One bathroom fight. One invitation neither expected. ✨ ReelShort · Search "4734425" for the full series. #BLDrama #StepbrotherDrama #drama #dramaseries </t>
        </is>
      </c>
      <c r="M498" t="inlineStr">
        <is>
          <t>SD-000149</t>
        </is>
      </c>
      <c r="N498" t="inlineStr">
        <is>
          <t>7688240696410541343</t>
        </is>
      </c>
      <c r="O498" t="inlineStr">
        <is>
          <t>jolienqaq</t>
        </is>
      </c>
      <c r="P498" t="inlineStr">
        <is>
          <t>https://www.tiktok.com/@jolienqaq</t>
        </is>
      </c>
      <c r="Q498" t="inlineStr">
        <is>
          <t>SD-000149</t>
        </is>
      </c>
      <c r="R498" t="inlineStr">
        <is>
          <t>The Stepbrother I Hate to Love</t>
        </is>
      </c>
      <c r="S498" t="inlineStr">
        <is>
          <t>lgbtq,校园</t>
        </is>
      </c>
      <c r="T498" s="2" t="str">
        <f>=HYPERLINK("https://www.tiktok.com/@jolienqaq/video/7688240696410541343", "https://www.tiktok.com/@jolienqaq/video/7688240696410541343")</f>
        <v>https://www.tiktok.com/@jolienqaq/video/7688240696410541343</v>
      </c>
      <c r="U498" t="inlineStr">
        <is>
          <t>已回填</t>
        </is>
      </c>
      <c r="V498" t="inlineStr">
        <is>
          <t>502</t>
        </is>
      </c>
      <c r="W498" t="inlineStr">
        <is>
          <t>24</t>
        </is>
      </c>
      <c r="X498" t="inlineStr">
        <is>
          <t>7</t>
        </is>
      </c>
      <c r="Y498" t="inlineStr">
        <is>
          <t>0</t>
        </is>
      </c>
      <c r="Z498" t="inlineStr">
        <is>
          <t>0</t>
        </is>
      </c>
      <c r="AA498" t="inlineStr">
        <is>
          <t>2026-10-08</t>
        </is>
      </c>
      <c r="AB498"/>
      <c r="AC498"/>
      <c r="AD498" t="inlineStr">
        <is>
          <t>SB-06909e15-5377-4a4a-982a-2aba7f4b9e90</t>
        </is>
      </c>
      <c r="AE498">
        <v>2</v>
      </c>
      <c r="AF498">
        <v>3</v>
      </c>
      <c r="AG498" s="3">
        <v>46289</v>
      </c>
      <c r="AH498" t="inlineStr">
        <is>
          <t>彭满</t>
        </is>
      </c>
      <c r="AI498" t="inlineStr">
        <is>
          <t>关联或批次冲突</t>
        </is>
      </c>
      <c r="AJ498" t="inlineStr">
        <is>
          <t>排期未建完整或字段不一致；现有 2 / 计划 3 条；缺少第3条</t>
        </is>
      </c>
      <c r="AK498" t="inlineStr">
        <is>
          <t>关联或批次冲突；计划 2026-09-24（America/Chicago）3 条，已关联 2 条，候选 0 条。
这是排期问题，不需要确认视频。请由维护人员核对已确认排期并补齐缺失名额；不要重建整批或重放旧回执。</t>
        </is>
      </c>
      <c r="AL498" s="3">
        <v>46296.37726851852</v>
      </c>
      <c r="AM498" t="inlineStr">
        <is>
          <t>2026-09-25 02:40</t>
        </is>
      </c>
      <c r="AN498" t="inlineStr">
        <is>
          <t>彭满</t>
        </is>
      </c>
      <c r="AO498" t="inlineStr">
        <is>
          <t>2026-09-25</t>
        </is>
      </c>
      <c r="AP498" t="inlineStr">
        <is>
          <t>2026-09-24|jolienqaq|SD-000149</t>
        </is>
      </c>
      <c r="AQ498" t="inlineStr">
        <is>
          <t>0</t>
        </is>
      </c>
      <c r="AR498" t="inlineStr">
        <is>
          <t>jolienqaq｜The Stepbrother I Hate to Love｜2条｜已回填</t>
        </is>
      </c>
    </row>
    <row r="499" ht="25.5" customHeight="1">
      <c r="A499" t="inlineStr">
        <is>
          <t>SR-000422</t>
        </is>
      </c>
      <c r="B499" s="3">
        <v>46290</v>
      </c>
      <c r="C499"/>
      <c r="D499"/>
      <c r="E499"/>
      <c r="F499" t="inlineStr">
        <is>
          <t>manual_url</t>
        </is>
      </c>
      <c r="G499">
        <v>1</v>
      </c>
      <c r="H499" s="3">
        <v>46303.59081018518</v>
      </c>
      <c r="I499"/>
      <c r="J499" t="inlineStr">
        <is>
          <t>active</t>
        </is>
      </c>
      <c r="K499" t="inlineStr">
        <is>
          <t>lthung263</t>
        </is>
      </c>
      <c r="L499" t="inlineStr">
        <is>
          <t>Part 1 | A False Prophecy Made the Dragon King Abandon His Pregnant Lover One cruel lie turned Cale against Lyra. By the time the truth surfaced, she had already been cast out—and was giving birth to the first dragonborn in a thousand years alone. ✨ Download the DramaBox app. 👉 Copy the code [vie22] and search it. #Drama #AIDrama #DragonRomance #SecretBaby #ForbiddenLove</t>
        </is>
      </c>
      <c r="M499" t="inlineStr">
        <is>
          <t>SD-000131</t>
        </is>
      </c>
      <c r="N499" t="inlineStr">
        <is>
          <t>7688986075900939534</t>
        </is>
      </c>
      <c r="O499" t="inlineStr">
        <is>
          <t>Flexlthung</t>
        </is>
      </c>
      <c r="P499" t="inlineStr">
        <is>
          <t>https://www.tiktok.com/@lthung263</t>
        </is>
      </c>
      <c r="Q499" t="inlineStr">
        <is>
          <t>SD-000131</t>
        </is>
      </c>
      <c r="R499" t="inlineStr">
        <is>
          <t>Exiled at Ten, Returned as the Beast Empress</t>
        </is>
      </c>
      <c r="S499" t="inlineStr">
        <is>
          <t>复仇,狼人,女王,奇幻,逆袭</t>
        </is>
      </c>
      <c r="T499" s="2" t="str">
        <f>=HYPERLINK("https://www.tiktok.com/@lthung263/video/7688986075900939534", "https://www.tiktok.com/@lthung263/video/7688986075900939534")</f>
        <v>https://www.tiktok.com/@lthung263/video/7688986075900939534</v>
      </c>
      <c r="U499" t="inlineStr">
        <is>
          <t>已回填</t>
        </is>
      </c>
      <c r="V499" t="inlineStr">
        <is>
          <t>248</t>
        </is>
      </c>
      <c r="W499" t="inlineStr">
        <is>
          <t>0</t>
        </is>
      </c>
      <c r="X499" t="inlineStr">
        <is>
          <t>0</t>
        </is>
      </c>
      <c r="Y499" t="inlineStr">
        <is>
          <t>0</t>
        </is>
      </c>
      <c r="Z499" t="inlineStr">
        <is>
          <t>0</t>
        </is>
      </c>
      <c r="AA499" t="inlineStr">
        <is>
          <t>2026-10-08</t>
        </is>
      </c>
      <c r="AB499"/>
      <c r="AC499"/>
      <c r="AD499"/>
      <c r="AE499"/>
      <c r="AF499"/>
      <c r="AG499" s="3"/>
      <c r="AH499"/>
      <c r="AI499"/>
      <c r="AJ499"/>
      <c r="AK499"/>
      <c r="AL499" s="3"/>
      <c r="AM499" t="inlineStr">
        <is>
          <t>2026-09-25 22:18</t>
        </is>
      </c>
      <c r="AN499" t="inlineStr">
        <is>
          <t>张凯风</t>
        </is>
      </c>
      <c r="AO499" t="inlineStr">
        <is>
          <t>2026-09-25</t>
        </is>
      </c>
      <c r="AP499" t="inlineStr">
        <is>
          <t>2026-09-25|lthung263|SD-000131</t>
        </is>
      </c>
      <c r="AQ499" t="inlineStr">
        <is>
          <t>1</t>
        </is>
      </c>
      <c r="AR499" t="inlineStr">
        <is>
          <t>lthung263｜Exiled at Ten, Returned as the Beast Empress｜1条｜已回填</t>
        </is>
      </c>
    </row>
    <row r="500" ht="25.5" customHeight="1">
      <c r="A500" t="inlineStr">
        <is>
          <t>SR-000429</t>
        </is>
      </c>
      <c r="B500" s="3">
        <v>46290</v>
      </c>
      <c r="C500"/>
      <c r="D500"/>
      <c r="E500"/>
      <c r="F500" t="inlineStr">
        <is>
          <t>manual_url</t>
        </is>
      </c>
      <c r="G500">
        <v>1</v>
      </c>
      <c r="H500" s="3">
        <v>46303.59127314815</v>
      </c>
      <c r="I500"/>
      <c r="J500" t="inlineStr">
        <is>
          <t>active</t>
        </is>
      </c>
      <c r="K500" t="inlineStr">
        <is>
          <t>ngphnggiang40</t>
        </is>
      </c>
      <c r="L500" t="inlineStr">
        <is>
          <t>Part 2 | Betrayed in Court (Betrayed by My Wife I Return for Revenge) Sean begs his wife to reveal the truth, but her silence seals his fate. In the end, his freedom means less to her than another man’s career. ✨ Download the ReelShort app. 👉 Copy the code [4785473] and search it. #Drama #AIDrama #ShortDrama #FamilyBetrayal #EmotionalDrama</t>
        </is>
      </c>
      <c r="M500" t="inlineStr">
        <is>
          <t>SD-000148</t>
        </is>
      </c>
      <c r="N500" t="inlineStr">
        <is>
          <t>7688978456599629070</t>
        </is>
      </c>
      <c r="O500" t="inlineStr">
        <is>
          <t>VoidFaic</t>
        </is>
      </c>
      <c r="P500" t="inlineStr">
        <is>
          <t>https://www.tiktok.com/@ngphnggiang40</t>
        </is>
      </c>
      <c r="Q500" t="inlineStr">
        <is>
          <t>SD-000148</t>
        </is>
      </c>
      <c r="R500" t="inlineStr">
        <is>
          <t>Poisoned by His Love</t>
        </is>
      </c>
      <c r="S500" t="inlineStr">
        <is>
          <t>霸总,豪门,爱情</t>
        </is>
      </c>
      <c r="T500" s="2" t="str">
        <f>=HYPERLINK("https://www.tiktok.com/@ngphnggiang40/video/7688978456599629070", "https://www.tiktok.com/@ngphnggiang40/video/7688978456599629070")</f>
        <v>https://www.tiktok.com/@ngphnggiang40/video/7688978456599629070</v>
      </c>
      <c r="U500" t="inlineStr">
        <is>
          <t>已回填</t>
        </is>
      </c>
      <c r="V500" t="inlineStr">
        <is>
          <t>1306</t>
        </is>
      </c>
      <c r="W500" t="inlineStr">
        <is>
          <t>17</t>
        </is>
      </c>
      <c r="X500" t="inlineStr">
        <is>
          <t>3</t>
        </is>
      </c>
      <c r="Y500" t="inlineStr">
        <is>
          <t>0</t>
        </is>
      </c>
      <c r="Z500" t="inlineStr">
        <is>
          <t>0</t>
        </is>
      </c>
      <c r="AA500" t="inlineStr">
        <is>
          <t>2026-10-08</t>
        </is>
      </c>
      <c r="AB500"/>
      <c r="AC500"/>
      <c r="AD500"/>
      <c r="AE500"/>
      <c r="AF500"/>
      <c r="AG500" s="3"/>
      <c r="AH500"/>
      <c r="AI500"/>
      <c r="AJ500"/>
      <c r="AK500"/>
      <c r="AL500" s="3"/>
      <c r="AM500" t="inlineStr">
        <is>
          <t>2026-09-25 00:01</t>
        </is>
      </c>
      <c r="AN500" t="inlineStr">
        <is>
          <t>张凯风</t>
        </is>
      </c>
      <c r="AO500" t="inlineStr">
        <is>
          <t>2026-09-25</t>
        </is>
      </c>
      <c r="AP500" t="inlineStr">
        <is>
          <t>2026-09-25|ngphnggiang40|SD-000148</t>
        </is>
      </c>
      <c r="AQ500" t="inlineStr">
        <is>
          <t>1</t>
        </is>
      </c>
      <c r="AR500" t="inlineStr">
        <is>
          <t>ngphnggiang40｜Poisoned by His Love｜1条｜已回填</t>
        </is>
      </c>
    </row>
    <row r="501" ht="25.5" customHeight="1">
      <c r="A501" t="inlineStr">
        <is>
          <t>SR-000424</t>
        </is>
      </c>
      <c r="B501" s="3">
        <v>46291</v>
      </c>
      <c r="C501"/>
      <c r="D501"/>
      <c r="E501"/>
      <c r="F501" t="inlineStr">
        <is>
          <t>manual_url</t>
        </is>
      </c>
      <c r="G501">
        <v>1</v>
      </c>
      <c r="H501" s="3">
        <v>46303.59105324074</v>
      </c>
      <c r="I501"/>
      <c r="J501" t="inlineStr">
        <is>
          <t>active</t>
        </is>
      </c>
      <c r="K501" t="inlineStr">
        <is>
          <t>lthung263</t>
        </is>
      </c>
      <c r="L501" t="inlineStr">
        <is>
          <t>Part 1 | She Traded Her Voice and Life for Love（The Last Seven Tears of The Mermaid Bride） To love a human, Ariel surrendered her voice, her tail, and her future—but every heartbreak now brings her one step closer to disappearing forever. ✨ Download the DramaBox app. 👉 Copy the code [vhy59] and search it. #Drama #ShortDrama #MermaidRomance #ForbiddenLove #RomanticDrama</t>
        </is>
      </c>
      <c r="M501" t="inlineStr">
        <is>
          <t>SD-000152</t>
        </is>
      </c>
      <c r="N501" t="inlineStr">
        <is>
          <t>7688981895983549710</t>
        </is>
      </c>
      <c r="O501" t="inlineStr">
        <is>
          <t>Flexlthung</t>
        </is>
      </c>
      <c r="P501" t="inlineStr">
        <is>
          <t>https://www.tiktok.com/@lthung263</t>
        </is>
      </c>
      <c r="Q501" t="inlineStr">
        <is>
          <t>SD-000152</t>
        </is>
      </c>
      <c r="R501" t="inlineStr">
        <is>
          <t>The Last Seven Tears of The Mermaid Bride</t>
        </is>
      </c>
      <c r="S501" t="inlineStr">
        <is>
          <t>虐恋,奇幻</t>
        </is>
      </c>
      <c r="T501" s="2" t="str">
        <f>=HYPERLINK("https://www.tiktok.com/@lthung263/video/7688981895983549710", "https://www.tiktok.com/@lthung263/video/7688981895983549710")</f>
        <v>https://www.tiktok.com/@lthung263/video/7688981895983549710</v>
      </c>
      <c r="U501" t="inlineStr">
        <is>
          <t>已回填</t>
        </is>
      </c>
      <c r="V501" t="inlineStr">
        <is>
          <t>1781</t>
        </is>
      </c>
      <c r="W501" t="inlineStr">
        <is>
          <t>16</t>
        </is>
      </c>
      <c r="X501" t="inlineStr">
        <is>
          <t>8</t>
        </is>
      </c>
      <c r="Y501" t="inlineStr">
        <is>
          <t>0</t>
        </is>
      </c>
      <c r="Z501" t="inlineStr">
        <is>
          <t>0</t>
        </is>
      </c>
      <c r="AA501" t="inlineStr">
        <is>
          <t>2026-10-08</t>
        </is>
      </c>
      <c r="AB501"/>
      <c r="AC501"/>
      <c r="AD501"/>
      <c r="AE501"/>
      <c r="AF501"/>
      <c r="AG501" s="3"/>
      <c r="AH501" t="inlineStr">
        <is>
          <t>张凯风</t>
        </is>
      </c>
      <c r="AI501"/>
      <c r="AJ501"/>
      <c r="AK501"/>
      <c r="AL501" s="3"/>
      <c r="AM501" t="inlineStr">
        <is>
          <t>2026-09-26 23:22</t>
        </is>
      </c>
      <c r="AN501" t="inlineStr">
        <is>
          <t>张凯风</t>
        </is>
      </c>
      <c r="AO501" t="inlineStr">
        <is>
          <t>2026-09-26</t>
        </is>
      </c>
      <c r="AP501" t="inlineStr">
        <is>
          <t>2026-09-26|lthung263|SD-000152</t>
        </is>
      </c>
      <c r="AQ501" t="inlineStr">
        <is>
          <t>1</t>
        </is>
      </c>
      <c r="AR501" t="inlineStr">
        <is>
          <t>lthung263｜The Last Seven Tears of The Mermaid Bride｜3条｜已回填</t>
        </is>
      </c>
    </row>
    <row r="502" ht="25.5" customHeight="1">
      <c r="A502" t="inlineStr">
        <is>
          <t>SR-000560</t>
        </is>
      </c>
      <c r="B502" s="3">
        <v>46290.583333333336</v>
      </c>
      <c r="C502"/>
      <c r="D502"/>
      <c r="E502"/>
      <c r="F502"/>
      <c r="G502"/>
      <c r="H502" s="3"/>
      <c r="I502"/>
      <c r="J502"/>
      <c r="K502" t="inlineStr">
        <is>
          <t>dramaexpedition</t>
        </is>
      </c>
      <c r="L502" t="inlineStr">
        <is>
          <t>Part 1 | Brothers in Arms Everyone in Vegas fears Nick. When a terrified man mentions his family, Nick makes a choice none of his crew expects. Watch the full story on ReelShort. Title ID: 4787336. #ReelShort #shortdrama #dramaseries #vegas #Drama</t>
        </is>
      </c>
      <c r="M502" t="inlineStr">
        <is>
          <t>SD-000228</t>
        </is>
      </c>
      <c r="N502" t="inlineStr">
        <is>
          <t>7688935192504880397</t>
        </is>
      </c>
      <c r="O502" t="inlineStr">
        <is>
          <t>dramaexpedition</t>
        </is>
      </c>
      <c r="P502" t="inlineStr">
        <is>
          <t>https://www.tiktok.com/@dramaexpedition</t>
        </is>
      </c>
      <c r="Q502" t="inlineStr">
        <is>
          <t>SD-000228</t>
        </is>
      </c>
      <c r="R502" t="inlineStr">
        <is>
          <t>Brothers in Arms</t>
        </is>
      </c>
      <c r="S502" t="inlineStr">
        <is>
          <t>男性,家庭</t>
        </is>
      </c>
      <c r="T502" s="2" t="str">
        <f>=HYPERLINK("https://www.tiktok.com/@dramaexpedition/video/7688935192504880397", "https://www.tiktok.com/@dramaexpedition/video/7688935192504880397")</f>
        <v>https://www.tiktok.com/@dramaexpedition/video/7688935192504880397</v>
      </c>
      <c r="U502" t="inlineStr">
        <is>
          <t>已回填</t>
        </is>
      </c>
      <c r="V502" t="inlineStr">
        <is>
          <t>1503</t>
        </is>
      </c>
      <c r="W502" t="inlineStr">
        <is>
          <t>11</t>
        </is>
      </c>
      <c r="X502" t="inlineStr">
        <is>
          <t>3</t>
        </is>
      </c>
      <c r="Y502" t="inlineStr">
        <is>
          <t>1</t>
        </is>
      </c>
      <c r="Z502" t="inlineStr">
        <is>
          <t>0</t>
        </is>
      </c>
      <c r="AA502" t="inlineStr">
        <is>
          <t>2026-10-08</t>
        </is>
      </c>
      <c r="AB502"/>
      <c r="AC502"/>
      <c r="AD502"/>
      <c r="AE502"/>
      <c r="AF502"/>
      <c r="AG502" s="3"/>
      <c r="AH502"/>
      <c r="AI502"/>
      <c r="AJ502"/>
      <c r="AK502"/>
      <c r="AL502" s="3"/>
      <c r="AM502" t="inlineStr">
        <is>
          <t>2026-09-25 20:20</t>
        </is>
      </c>
      <c r="AN502" t="inlineStr">
        <is>
          <t>彭满</t>
        </is>
      </c>
      <c r="AO502" t="inlineStr">
        <is>
          <t>2026-09-25</t>
        </is>
      </c>
      <c r="AP502" t="inlineStr">
        <is>
          <t>2026-09-25|dramaexpedition|SD-000228</t>
        </is>
      </c>
      <c r="AQ502" t="inlineStr">
        <is>
          <t>1</t>
        </is>
      </c>
      <c r="AR502" t="inlineStr">
        <is>
          <t>dramaexpedition｜Brothers in Arms｜3条｜已回填</t>
        </is>
      </c>
    </row>
    <row r="503" ht="25.5" customHeight="1">
      <c r="A503" t="inlineStr">
        <is>
          <t>SR-000561</t>
        </is>
      </c>
      <c r="B503" s="3">
        <v>46290.583333333336</v>
      </c>
      <c r="C503"/>
      <c r="D503"/>
      <c r="E503"/>
      <c r="F503"/>
      <c r="G503"/>
      <c r="H503" s="3"/>
      <c r="I503"/>
      <c r="J503"/>
      <c r="K503" t="inlineStr">
        <is>
          <t>dramaexpedition</t>
        </is>
      </c>
      <c r="L503" t="inlineStr">
        <is>
          <t>Part 2 | Brothers in Arms Jake saved Nick on the battlefield. Nick promised that one call would bring him back, no matter when or where. Watch the full story on ReelShort. Title ID: 4787336. #ReelShort #BrothersInArms #Military #shortdrama #Drama</t>
        </is>
      </c>
      <c r="M503" t="inlineStr">
        <is>
          <t>SD-000228</t>
        </is>
      </c>
      <c r="N503" t="inlineStr">
        <is>
          <t>7688936192934563085</t>
        </is>
      </c>
      <c r="O503" t="inlineStr">
        <is>
          <t>dramaexpedition</t>
        </is>
      </c>
      <c r="P503" t="inlineStr">
        <is>
          <t>https://www.tiktok.com/@dramaexpedition</t>
        </is>
      </c>
      <c r="Q503" t="inlineStr">
        <is>
          <t>SD-000228</t>
        </is>
      </c>
      <c r="R503" t="inlineStr">
        <is>
          <t>Brothers in Arms</t>
        </is>
      </c>
      <c r="S503" t="inlineStr">
        <is>
          <t>男性,家庭</t>
        </is>
      </c>
      <c r="T503" s="2" t="str">
        <f>=HYPERLINK("https://www.tiktok.com/@dramaexpedition/video/7688936192934563085", "https://www.tiktok.com/@dramaexpedition/video/7688936192934563085")</f>
        <v>https://www.tiktok.com/@dramaexpedition/video/7688936192934563085</v>
      </c>
      <c r="U503" t="inlineStr">
        <is>
          <t>已回填</t>
        </is>
      </c>
      <c r="V503" t="inlineStr">
        <is>
          <t>343</t>
        </is>
      </c>
      <c r="W503" t="inlineStr">
        <is>
          <t>1</t>
        </is>
      </c>
      <c r="X503" t="inlineStr">
        <is>
          <t>1</t>
        </is>
      </c>
      <c r="Y503" t="inlineStr">
        <is>
          <t>0</t>
        </is>
      </c>
      <c r="Z503" t="inlineStr">
        <is>
          <t>0</t>
        </is>
      </c>
      <c r="AA503" t="inlineStr">
        <is>
          <t>2026-10-08</t>
        </is>
      </c>
      <c r="AB503"/>
      <c r="AC503"/>
      <c r="AD503"/>
      <c r="AE503"/>
      <c r="AF503"/>
      <c r="AG503" s="3"/>
      <c r="AH503"/>
      <c r="AI503"/>
      <c r="AJ503"/>
      <c r="AK503"/>
      <c r="AL503" s="3"/>
      <c r="AM503" t="inlineStr">
        <is>
          <t>2026-09-26 01:00</t>
        </is>
      </c>
      <c r="AN503" t="inlineStr">
        <is>
          <t>彭满</t>
        </is>
      </c>
      <c r="AO503" t="inlineStr">
        <is>
          <t>2026-09-26</t>
        </is>
      </c>
      <c r="AP503" t="inlineStr">
        <is>
          <t>2026-09-25|dramaexpedition|SD-000228</t>
        </is>
      </c>
      <c r="AQ503" t="inlineStr">
        <is>
          <t>0</t>
        </is>
      </c>
      <c r="AR503" t="inlineStr">
        <is>
          <t>dramaexpedition｜Brothers in Arms｜3条｜已回填</t>
        </is>
      </c>
    </row>
    <row r="504" ht="25.5" customHeight="1">
      <c r="A504" t="inlineStr">
        <is>
          <t>SR-000562</t>
        </is>
      </c>
      <c r="B504" s="3">
        <v>46290.583333333336</v>
      </c>
      <c r="C504"/>
      <c r="D504"/>
      <c r="E504"/>
      <c r="F504"/>
      <c r="G504"/>
      <c r="H504" s="3"/>
      <c r="I504"/>
      <c r="J504"/>
      <c r="K504" t="inlineStr">
        <is>
          <t>dramaexpedition</t>
        </is>
      </c>
      <c r="L504" t="inlineStr">
        <is>
          <t>Part 3 | Brothers in Arms She spent four months collecting bottles for her dad's treatment. He gives her a photo with one number on the back. Watch the full story on ReelShort. Title ID: 4787336. #ReelShort #FamilyDrama #Daughter #Promise #Drama</t>
        </is>
      </c>
      <c r="M504" t="inlineStr">
        <is>
          <t>SD-000228</t>
        </is>
      </c>
      <c r="N504" t="inlineStr">
        <is>
          <t>7688935920183069965</t>
        </is>
      </c>
      <c r="O504" t="inlineStr">
        <is>
          <t>dramaexpedition</t>
        </is>
      </c>
      <c r="P504" t="inlineStr">
        <is>
          <t>https://www.tiktok.com/@dramaexpedition</t>
        </is>
      </c>
      <c r="Q504" t="inlineStr">
        <is>
          <t>SD-000228</t>
        </is>
      </c>
      <c r="R504" t="inlineStr">
        <is>
          <t>Brothers in Arms</t>
        </is>
      </c>
      <c r="S504" t="inlineStr">
        <is>
          <t>男性,家庭</t>
        </is>
      </c>
      <c r="T504" s="2" t="str">
        <f>=HYPERLINK("https://www.tiktok.com/@dramaexpedition/video/7688935920183069965", "https://www.tiktok.com/@dramaexpedition/video/7688935920183069965")</f>
        <v>https://www.tiktok.com/@dramaexpedition/video/7688935920183069965</v>
      </c>
      <c r="U504" t="inlineStr">
        <is>
          <t>已回填</t>
        </is>
      </c>
      <c r="V504" t="inlineStr">
        <is>
          <t>722</t>
        </is>
      </c>
      <c r="W504" t="inlineStr">
        <is>
          <t>15</t>
        </is>
      </c>
      <c r="X504" t="inlineStr">
        <is>
          <t>3</t>
        </is>
      </c>
      <c r="Y504" t="inlineStr">
        <is>
          <t>2</t>
        </is>
      </c>
      <c r="Z504" t="inlineStr">
        <is>
          <t>1</t>
        </is>
      </c>
      <c r="AA504" t="inlineStr">
        <is>
          <t>2026-10-08</t>
        </is>
      </c>
      <c r="AB504"/>
      <c r="AC504"/>
      <c r="AD504"/>
      <c r="AE504"/>
      <c r="AF504"/>
      <c r="AG504" s="3"/>
      <c r="AH504"/>
      <c r="AI504"/>
      <c r="AJ504"/>
      <c r="AK504"/>
      <c r="AL504" s="3"/>
      <c r="AM504" t="inlineStr">
        <is>
          <t>2026-09-26 06:25</t>
        </is>
      </c>
      <c r="AN504" t="inlineStr">
        <is>
          <t>彭满</t>
        </is>
      </c>
      <c r="AO504" t="inlineStr">
        <is>
          <t>2026-09-26</t>
        </is>
      </c>
      <c r="AP504" t="inlineStr">
        <is>
          <t>2026-09-25|dramaexpedition|SD-000228</t>
        </is>
      </c>
      <c r="AQ504" t="inlineStr">
        <is>
          <t>0</t>
        </is>
      </c>
      <c r="AR504" t="inlineStr">
        <is>
          <t>dramaexpedition｜Brothers in Arms｜3条｜已回填</t>
        </is>
      </c>
    </row>
    <row r="505" ht="25.5" customHeight="1">
      <c r="A505" t="inlineStr">
        <is>
          <t>SR-000563</t>
        </is>
      </c>
      <c r="B505" s="3">
        <v>46291.583333333336</v>
      </c>
      <c r="C505"/>
      <c r="D505"/>
      <c r="E505"/>
      <c r="F505"/>
      <c r="G505"/>
      <c r="H505" s="3"/>
      <c r="I505"/>
      <c r="J505"/>
      <c r="K505" t="inlineStr">
        <is>
          <t>dramaexpedition</t>
        </is>
      </c>
      <c r="L505" t="inlineStr">
        <is>
          <t>Part 4 | Brothers in Arms Before his family loses him, Jake calls in the one favor he never wanted to need: protect his wife and daughter. Watch the full story on ReelShort. Title ID: 4787336. #ReelShort #FamilyDrama #LastPromise #BrothersInArms #Drama</t>
        </is>
      </c>
      <c r="M505" t="inlineStr">
        <is>
          <t>SD-000228</t>
        </is>
      </c>
      <c r="N505" t="inlineStr">
        <is>
          <t>7688936861833710861</t>
        </is>
      </c>
      <c r="O505" t="inlineStr">
        <is>
          <t>dramaexpedition</t>
        </is>
      </c>
      <c r="P505" t="inlineStr">
        <is>
          <t>https://www.tiktok.com/@dramaexpedition</t>
        </is>
      </c>
      <c r="Q505" t="inlineStr">
        <is>
          <t>SD-000228</t>
        </is>
      </c>
      <c r="R505" t="inlineStr">
        <is>
          <t>Brothers in Arms</t>
        </is>
      </c>
      <c r="S505" t="inlineStr">
        <is>
          <t>男性,家庭</t>
        </is>
      </c>
      <c r="T505" s="2" t="str">
        <f>=HYPERLINK("https://www.tiktok.com/@dramaexpedition/video/7688936861833710861", "https://www.tiktok.com/@dramaexpedition/video/7688936861833710861")</f>
        <v>https://www.tiktok.com/@dramaexpedition/video/7688936861833710861</v>
      </c>
      <c r="U505" t="inlineStr">
        <is>
          <t>已回填</t>
        </is>
      </c>
      <c r="V505" t="inlineStr">
        <is>
          <t>500</t>
        </is>
      </c>
      <c r="W505" t="inlineStr">
        <is>
          <t>17</t>
        </is>
      </c>
      <c r="X505" t="inlineStr">
        <is>
          <t>5</t>
        </is>
      </c>
      <c r="Y505" t="inlineStr">
        <is>
          <t>2</t>
        </is>
      </c>
      <c r="Z505" t="inlineStr">
        <is>
          <t>0</t>
        </is>
      </c>
      <c r="AA505" t="inlineStr">
        <is>
          <t>2026-10-08</t>
        </is>
      </c>
      <c r="AB505"/>
      <c r="AC505"/>
      <c r="AD505"/>
      <c r="AE505"/>
      <c r="AF505"/>
      <c r="AG505" s="3"/>
      <c r="AH505"/>
      <c r="AI505"/>
      <c r="AJ505"/>
      <c r="AK505"/>
      <c r="AL505" s="3"/>
      <c r="AM505" t="inlineStr">
        <is>
          <t>2026-09-26 20:25</t>
        </is>
      </c>
      <c r="AN505" t="inlineStr">
        <is>
          <t>彭满</t>
        </is>
      </c>
      <c r="AO505" t="inlineStr">
        <is>
          <t>2026-09-26</t>
        </is>
      </c>
      <c r="AP505" t="inlineStr">
        <is>
          <t>2026-09-26|dramaexpedition|SD-000228</t>
        </is>
      </c>
      <c r="AQ505" t="inlineStr">
        <is>
          <t>1</t>
        </is>
      </c>
      <c r="AR505" t="inlineStr">
        <is>
          <t>dramaexpedition｜Brothers in Arms｜3条｜已回填</t>
        </is>
      </c>
    </row>
    <row r="506" ht="25.5" customHeight="1">
      <c r="A506" t="inlineStr">
        <is>
          <t>SR-000564</t>
        </is>
      </c>
      <c r="B506" s="3">
        <v>46291.583333333336</v>
      </c>
      <c r="C506"/>
      <c r="D506"/>
      <c r="E506"/>
      <c r="F506"/>
      <c r="G506"/>
      <c r="H506" s="3"/>
      <c r="I506"/>
      <c r="J506"/>
      <c r="K506" t="inlineStr">
        <is>
          <t>dramaexpedition</t>
        </is>
      </c>
      <c r="L506" t="inlineStr">
        <is>
          <t>Part 5 | Brothers in Arms The debt collector comes back after the funeral. This time, he admits the money was never all he wanted. Watch the full story on ReelShort. Title ID: 4787336. #ReelShort #DebtCollector #ProtectHer #FamilyDrama #Drama</t>
        </is>
      </c>
      <c r="M506" t="inlineStr">
        <is>
          <t>SD-000228</t>
        </is>
      </c>
      <c r="N506" t="inlineStr">
        <is>
          <t>7688987376642821389</t>
        </is>
      </c>
      <c r="O506" t="inlineStr">
        <is>
          <t>dramaexpedition</t>
        </is>
      </c>
      <c r="P506" t="inlineStr">
        <is>
          <t>https://www.tiktok.com/@dramaexpedition</t>
        </is>
      </c>
      <c r="Q506" t="inlineStr">
        <is>
          <t>SD-000228</t>
        </is>
      </c>
      <c r="R506" t="inlineStr">
        <is>
          <t>Brothers in Arms</t>
        </is>
      </c>
      <c r="S506" t="inlineStr">
        <is>
          <t>男性,家庭</t>
        </is>
      </c>
      <c r="T506" s="2" t="str">
        <f>=HYPERLINK("https://www.tiktok.com/@dramaexpedition/video/7688987376642821389", "https://www.tiktok.com/@dramaexpedition/video/7688987376642821389")</f>
        <v>https://www.tiktok.com/@dramaexpedition/video/7688987376642821389</v>
      </c>
      <c r="U506" t="inlineStr">
        <is>
          <t>已回填</t>
        </is>
      </c>
      <c r="V506" t="inlineStr">
        <is>
          <t>276</t>
        </is>
      </c>
      <c r="W506" t="inlineStr">
        <is>
          <t>9</t>
        </is>
      </c>
      <c r="X506" t="inlineStr">
        <is>
          <t>3</t>
        </is>
      </c>
      <c r="Y506" t="inlineStr">
        <is>
          <t>2</t>
        </is>
      </c>
      <c r="Z506" t="inlineStr">
        <is>
          <t>0</t>
        </is>
      </c>
      <c r="AA506" t="inlineStr">
        <is>
          <t>2026-10-08</t>
        </is>
      </c>
      <c r="AB506"/>
      <c r="AC506"/>
      <c r="AD506"/>
      <c r="AE506"/>
      <c r="AF506"/>
      <c r="AG506" s="3"/>
      <c r="AH506"/>
      <c r="AI506"/>
      <c r="AJ506"/>
      <c r="AK506"/>
      <c r="AL506" s="3"/>
      <c r="AM506" t="inlineStr">
        <is>
          <t>2026-09-27 01:30</t>
        </is>
      </c>
      <c r="AN506" t="inlineStr">
        <is>
          <t>彭满</t>
        </is>
      </c>
      <c r="AO506" t="inlineStr">
        <is>
          <t>2026-09-27</t>
        </is>
      </c>
      <c r="AP506" t="inlineStr">
        <is>
          <t>2026-09-26|dramaexpedition|SD-000228</t>
        </is>
      </c>
      <c r="AQ506" t="inlineStr">
        <is>
          <t>0</t>
        </is>
      </c>
      <c r="AR506" t="inlineStr">
        <is>
          <t>dramaexpedition｜Brothers in Arms｜3条｜已回填</t>
        </is>
      </c>
    </row>
    <row r="507" ht="25.5" customHeight="1">
      <c r="A507" t="inlineStr">
        <is>
          <t>SR-000565</t>
        </is>
      </c>
      <c r="B507" s="3">
        <v>46291.583333333336</v>
      </c>
      <c r="C507"/>
      <c r="D507"/>
      <c r="E507"/>
      <c r="F507"/>
      <c r="G507"/>
      <c r="H507" s="3"/>
      <c r="I507"/>
      <c r="J507"/>
      <c r="K507" t="inlineStr">
        <is>
          <t>dramaexpedition</t>
        </is>
      </c>
      <c r="L507" t="inlineStr">
        <is>
          <t xml:space="preserve">Part 6 | Brothers in Arms A little girl calls the most feared man in Vegas for help. He thinks she's a scammer—until he asks about her father. Watch the full story on ReelShort. Title ID: 4787336. #ReelShort #MobBoss #drama #shortdrama #armylife </t>
        </is>
      </c>
      <c r="M507" t="inlineStr">
        <is>
          <t>SD-000228</t>
        </is>
      </c>
      <c r="N507" t="inlineStr">
        <is>
          <t>7688938064869117198</t>
        </is>
      </c>
      <c r="O507" t="inlineStr">
        <is>
          <t>dramaexpedition</t>
        </is>
      </c>
      <c r="P507" t="inlineStr">
        <is>
          <t>https://www.tiktok.com/@dramaexpedition</t>
        </is>
      </c>
      <c r="Q507" t="inlineStr">
        <is>
          <t>SD-000228</t>
        </is>
      </c>
      <c r="R507" t="inlineStr">
        <is>
          <t>Brothers in Arms</t>
        </is>
      </c>
      <c r="S507" t="inlineStr">
        <is>
          <t>男性,家庭</t>
        </is>
      </c>
      <c r="T507" s="2" t="str">
        <f>=HYPERLINK("https://www.tiktok.com/@dramaexpedition/video/7688938064869117198", "https://www.tiktok.com/@dramaexpedition/video/7688938064869117198")</f>
        <v>https://www.tiktok.com/@dramaexpedition/video/7688938064869117198</v>
      </c>
      <c r="U507" t="inlineStr">
        <is>
          <t>已回填</t>
        </is>
      </c>
      <c r="V507" t="inlineStr">
        <is>
          <t>505</t>
        </is>
      </c>
      <c r="W507" t="inlineStr">
        <is>
          <t>5</t>
        </is>
      </c>
      <c r="X507" t="inlineStr">
        <is>
          <t>5</t>
        </is>
      </c>
      <c r="Y507" t="inlineStr">
        <is>
          <t>4</t>
        </is>
      </c>
      <c r="Z507" t="inlineStr">
        <is>
          <t>1</t>
        </is>
      </c>
      <c r="AA507" t="inlineStr">
        <is>
          <t>2026-10-08</t>
        </is>
      </c>
      <c r="AB507"/>
      <c r="AC507"/>
      <c r="AD507"/>
      <c r="AE507"/>
      <c r="AF507"/>
      <c r="AG507" s="3"/>
      <c r="AH507"/>
      <c r="AI507"/>
      <c r="AJ507"/>
      <c r="AK507"/>
      <c r="AL507" s="3"/>
      <c r="AM507" t="inlineStr">
        <is>
          <t>2026-09-27 08:30</t>
        </is>
      </c>
      <c r="AN507" t="inlineStr">
        <is>
          <t>彭满</t>
        </is>
      </c>
      <c r="AO507" t="inlineStr">
        <is>
          <t>2026-09-27</t>
        </is>
      </c>
      <c r="AP507" t="inlineStr">
        <is>
          <t>2026-09-26|dramaexpedition|SD-000228</t>
        </is>
      </c>
      <c r="AQ507" t="inlineStr">
        <is>
          <t>0</t>
        </is>
      </c>
      <c r="AR507" t="inlineStr">
        <is>
          <t>dramaexpedition｜Brothers in Arms｜3条｜已回填</t>
        </is>
      </c>
    </row>
    <row r="508" ht="25.5" customHeight="1">
      <c r="A508" t="inlineStr">
        <is>
          <t>SR-000566</t>
        </is>
      </c>
      <c r="B508" s="3">
        <v>46286</v>
      </c>
      <c r="C508"/>
      <c r="D508" t="inlineStr">
        <is>
          <t>7687883221987593485</t>
        </is>
      </c>
      <c r="E508"/>
      <c r="F508" t="inlineStr">
        <is>
          <t>manual_url</t>
        </is>
      </c>
      <c r="G508">
        <v>1</v>
      </c>
      <c r="H508" s="3">
        <v>46303.597349537034</v>
      </c>
      <c r="I508"/>
      <c r="J508" t="inlineStr">
        <is>
          <t>active</t>
        </is>
      </c>
      <c r="K508" t="inlineStr">
        <is>
          <t>dramaclips0364</t>
        </is>
      </c>
      <c r="L508" t="inlineStr">
        <is>
          <t>The scholarship student becomes the school’s favorite target, but one classmate refuses to let the bullies win. 💔🔥 🌟 Continue the story here 👉 Find the full series on “ReelShort” 🔍 Look up “4718190” ✨ #ShortDrama #SchoolDrama #BullyingStory #ReelShort</t>
        </is>
      </c>
      <c r="M508" t="inlineStr">
        <is>
          <t>SD-000197</t>
        </is>
      </c>
      <c r="N508" t="inlineStr">
        <is>
          <t>7687883221987593485</t>
        </is>
      </c>
      <c r="O508" t="inlineStr">
        <is>
          <t>dramaclips0364</t>
        </is>
      </c>
      <c r="P508" t="inlineStr">
        <is>
          <t>https://www.tiktok.com/@dramaclips0364</t>
        </is>
      </c>
      <c r="Q508" t="inlineStr">
        <is>
          <t>SD-000197</t>
        </is>
      </c>
      <c r="R508" t="inlineStr">
        <is>
          <t>Dark Notes</t>
        </is>
      </c>
      <c r="S508" t="inlineStr">
        <is>
          <t>禁忌,身份揭露,爱情</t>
        </is>
      </c>
      <c r="T508" s="2" t="str">
        <f>=HYPERLINK("https://www.tiktok.com/@dramaclips0364/video/7687883221987593485", "https://www.tiktok.com/@dramaclips0364/video/7687883221987593485")</f>
        <v>https://www.tiktok.com/@dramaclips0364/video/7687883221987593485</v>
      </c>
      <c r="U508" t="inlineStr">
        <is>
          <t>已回填</t>
        </is>
      </c>
      <c r="V508" t="inlineStr">
        <is>
          <t>234</t>
        </is>
      </c>
      <c r="W508" t="inlineStr">
        <is>
          <t>1</t>
        </is>
      </c>
      <c r="X508" t="inlineStr">
        <is>
          <t>1</t>
        </is>
      </c>
      <c r="Y508" t="inlineStr">
        <is>
          <t>0</t>
        </is>
      </c>
      <c r="Z508" t="inlineStr">
        <is>
          <t>0</t>
        </is>
      </c>
      <c r="AA508" t="inlineStr">
        <is>
          <t>2026-10-08</t>
        </is>
      </c>
      <c r="AB508"/>
      <c r="AC508"/>
      <c r="AD508" t="inlineStr">
        <is>
          <t>SB-48b8e7fe-1da4-4aaa-8b81-0ec93cb8f920</t>
        </is>
      </c>
      <c r="AE508">
        <v>1</v>
      </c>
      <c r="AF508">
        <v>4</v>
      </c>
      <c r="AG508" s="3">
        <v>46286</v>
      </c>
      <c r="AH508" t="inlineStr">
        <is>
          <t>高璇</t>
        </is>
      </c>
      <c r="AI508" t="inlineStr">
        <is>
          <t>已处理</t>
        </is>
      </c>
      <c r="AJ508"/>
      <c r="AK508" t="inlineStr">
        <is>
          <t>已处理；计划 2026-09-21（Asia/Shanghai）4 条，已关联 4 条，候选 0 条。
目前没有候选可确认。请核实实际发布情况或等待有效采集；不要使用候选确认指令。</t>
        </is>
      </c>
      <c r="AL508" s="3"/>
      <c r="AM508" t="inlineStr">
        <is>
          <t>2026-09-22 02:58</t>
        </is>
      </c>
      <c r="AN508" t="inlineStr">
        <is>
          <t>高璇</t>
        </is>
      </c>
      <c r="AO508" t="inlineStr">
        <is>
          <t>2026-09-22</t>
        </is>
      </c>
      <c r="AP508" t="inlineStr">
        <is>
          <t>2026-09-21|dramaclips0364|SD-000197</t>
        </is>
      </c>
      <c r="AQ508" t="inlineStr">
        <is>
          <t>0</t>
        </is>
      </c>
      <c r="AR508" t="inlineStr">
        <is>
          <t>dramaclips0364｜Dark Notes｜5条｜已回填</t>
        </is>
      </c>
    </row>
    <row r="509" ht="25.5" customHeight="1">
      <c r="A509" t="inlineStr">
        <is>
          <t>SR-000567</t>
        </is>
      </c>
      <c r="B509" s="3">
        <v>46286</v>
      </c>
      <c r="C509"/>
      <c r="D509" t="inlineStr">
        <is>
          <t>7687883407191231757</t>
        </is>
      </c>
      <c r="E509"/>
      <c r="F509" t="inlineStr">
        <is>
          <t>manual_url</t>
        </is>
      </c>
      <c r="G509">
        <v>1</v>
      </c>
      <c r="H509" s="3">
        <v>46303.597592592596</v>
      </c>
      <c r="I509"/>
      <c r="J509" t="inlineStr">
        <is>
          <t>active</t>
        </is>
      </c>
      <c r="K509" t="inlineStr">
        <is>
          <t>dramaclips0364</t>
        </is>
      </c>
      <c r="L509" t="inlineStr">
        <is>
          <t>Her mysterious rescuer walks into class as her new professor—and suddenly their dangerous secret is impossible to hide. 😳🎼 🌟 Continue the story here 👉 Find the full series on “ReelShort” 🔍 Look up “4718190” ✨ #ShortDrama #ForbiddenRomance #SecretIdentity #ReelShort</t>
        </is>
      </c>
      <c r="M509" t="inlineStr">
        <is>
          <t>SD-000197</t>
        </is>
      </c>
      <c r="N509" t="inlineStr">
        <is>
          <t>7687883407191231757</t>
        </is>
      </c>
      <c r="O509" t="inlineStr">
        <is>
          <t>dramaclips0364</t>
        </is>
      </c>
      <c r="P509" t="inlineStr">
        <is>
          <t>https://www.tiktok.com/@dramaclips0364</t>
        </is>
      </c>
      <c r="Q509" t="inlineStr">
        <is>
          <t>SD-000197</t>
        </is>
      </c>
      <c r="R509" t="inlineStr">
        <is>
          <t>Dark Notes</t>
        </is>
      </c>
      <c r="S509" t="inlineStr">
        <is>
          <t>禁忌,身份揭露,爱情</t>
        </is>
      </c>
      <c r="T509" s="2" t="str">
        <f>=HYPERLINK("https://www.tiktok.com/@dramaclips0364/video/7687883407191231757", "https://www.tiktok.com/@dramaclips0364/video/7687883407191231757")</f>
        <v>https://www.tiktok.com/@dramaclips0364/video/7687883407191231757</v>
      </c>
      <c r="U509" t="inlineStr">
        <is>
          <t>已回填</t>
        </is>
      </c>
      <c r="V509" t="inlineStr">
        <is>
          <t>452</t>
        </is>
      </c>
      <c r="W509" t="inlineStr">
        <is>
          <t>1</t>
        </is>
      </c>
      <c r="X509" t="inlineStr">
        <is>
          <t>1</t>
        </is>
      </c>
      <c r="Y509" t="inlineStr">
        <is>
          <t>0</t>
        </is>
      </c>
      <c r="Z509" t="inlineStr">
        <is>
          <t>0</t>
        </is>
      </c>
      <c r="AA509" t="inlineStr">
        <is>
          <t>2026-10-08</t>
        </is>
      </c>
      <c r="AB509"/>
      <c r="AC509"/>
      <c r="AD509" t="inlineStr">
        <is>
          <t>SB-48b8e7fe-1da4-4aaa-8b81-0ec93cb8f920</t>
        </is>
      </c>
      <c r="AE509">
        <v>2</v>
      </c>
      <c r="AF509">
        <v>4</v>
      </c>
      <c r="AG509" s="3">
        <v>46286</v>
      </c>
      <c r="AH509" t="inlineStr">
        <is>
          <t>高璇</t>
        </is>
      </c>
      <c r="AI509" t="inlineStr">
        <is>
          <t>已处理</t>
        </is>
      </c>
      <c r="AJ509"/>
      <c r="AK509" t="inlineStr">
        <is>
          <t>已处理；计划 2026-09-21（Asia/Shanghai）4 条，已关联 4 条，候选 0 条。
目前没有候选可确认。请核实实际发布情况或等待有效采集；不要使用候选确认指令。</t>
        </is>
      </c>
      <c r="AL509" s="3"/>
      <c r="AM509" t="inlineStr">
        <is>
          <t>2026-09-22 06:50</t>
        </is>
      </c>
      <c r="AN509" t="inlineStr">
        <is>
          <t>高璇</t>
        </is>
      </c>
      <c r="AO509" t="inlineStr">
        <is>
          <t>2026-09-22</t>
        </is>
      </c>
      <c r="AP509" t="inlineStr">
        <is>
          <t>2026-09-21|dramaclips0364|SD-000197</t>
        </is>
      </c>
      <c r="AQ509" t="inlineStr">
        <is>
          <t>0</t>
        </is>
      </c>
      <c r="AR509" t="inlineStr">
        <is>
          <t>dramaclips0364｜Dark Notes｜5条｜已回填</t>
        </is>
      </c>
    </row>
    <row r="510" ht="25.5" customHeight="1">
      <c r="A510" t="inlineStr">
        <is>
          <t>SR-000568</t>
        </is>
      </c>
      <c r="B510" s="3">
        <v>46286</v>
      </c>
      <c r="C510"/>
      <c r="D510" t="inlineStr">
        <is>
          <t>7687883425256148237</t>
        </is>
      </c>
      <c r="E510"/>
      <c r="F510" t="inlineStr">
        <is>
          <t>manual_url</t>
        </is>
      </c>
      <c r="G510">
        <v>1</v>
      </c>
      <c r="H510" s="3">
        <v>46303.59783564815</v>
      </c>
      <c r="I510"/>
      <c r="J510" t="inlineStr">
        <is>
          <t>active</t>
        </is>
      </c>
      <c r="K510" t="inlineStr">
        <is>
          <t>dramaclips0364</t>
        </is>
      </c>
      <c r="L510" t="inlineStr">
        <is>
          <t>She confronts the professor who humiliated her, but his private lesson crosses a line she never expected. 🔥🎹 🌟 Continue the story here 👉 Find the full series on “ReelShort” 🔍 Look up “4718190” ✨ #ShortDrama #ProfessorRomance #DramaSeries #ReelShort</t>
        </is>
      </c>
      <c r="M510" t="inlineStr">
        <is>
          <t>SD-000197</t>
        </is>
      </c>
      <c r="N510" t="inlineStr">
        <is>
          <t>7687883425256148237</t>
        </is>
      </c>
      <c r="O510" t="inlineStr">
        <is>
          <t>dramaclips0364</t>
        </is>
      </c>
      <c r="P510" t="inlineStr">
        <is>
          <t>https://www.tiktok.com/@dramaclips0364</t>
        </is>
      </c>
      <c r="Q510" t="inlineStr">
        <is>
          <t>SD-000197</t>
        </is>
      </c>
      <c r="R510" t="inlineStr">
        <is>
          <t>Dark Notes</t>
        </is>
      </c>
      <c r="S510" t="inlineStr">
        <is>
          <t>禁忌,身份揭露,爱情</t>
        </is>
      </c>
      <c r="T510" s="2" t="str">
        <f>=HYPERLINK("https://www.tiktok.com/@dramaclips0364/video/7687883425256148237", "https://www.tiktok.com/@dramaclips0364/video/7687883425256148237")</f>
        <v>https://www.tiktok.com/@dramaclips0364/video/7687883425256148237</v>
      </c>
      <c r="U510" t="inlineStr">
        <is>
          <t>已回填</t>
        </is>
      </c>
      <c r="V510" t="inlineStr">
        <is>
          <t>222</t>
        </is>
      </c>
      <c r="W510" t="inlineStr">
        <is>
          <t>1</t>
        </is>
      </c>
      <c r="X510" t="inlineStr">
        <is>
          <t>0</t>
        </is>
      </c>
      <c r="Y510" t="inlineStr">
        <is>
          <t>0</t>
        </is>
      </c>
      <c r="Z510" t="inlineStr">
        <is>
          <t>0</t>
        </is>
      </c>
      <c r="AA510" t="inlineStr">
        <is>
          <t>2026-10-08</t>
        </is>
      </c>
      <c r="AB510"/>
      <c r="AC510"/>
      <c r="AD510" t="inlineStr">
        <is>
          <t>SB-48b8e7fe-1da4-4aaa-8b81-0ec93cb8f920</t>
        </is>
      </c>
      <c r="AE510">
        <v>3</v>
      </c>
      <c r="AF510">
        <v>4</v>
      </c>
      <c r="AG510" s="3">
        <v>46286</v>
      </c>
      <c r="AH510" t="inlineStr">
        <is>
          <t>高璇</t>
        </is>
      </c>
      <c r="AI510" t="inlineStr">
        <is>
          <t>已处理</t>
        </is>
      </c>
      <c r="AJ510"/>
      <c r="AK510" t="inlineStr">
        <is>
          <t>已处理；计划 2026-09-21（Asia/Shanghai）4 条，已关联 4 条，候选 0 条。
目前没有候选可确认。请核实实际发布情况或等待有效采集；不要使用候选确认指令。</t>
        </is>
      </c>
      <c r="AL510" s="3"/>
      <c r="AM510" t="inlineStr">
        <is>
          <t>2026-09-22 10:01</t>
        </is>
      </c>
      <c r="AN510" t="inlineStr">
        <is>
          <t>高璇</t>
        </is>
      </c>
      <c r="AO510" t="inlineStr">
        <is>
          <t>2026-09-22</t>
        </is>
      </c>
      <c r="AP510" t="inlineStr">
        <is>
          <t>2026-09-21|dramaclips0364|SD-000197</t>
        </is>
      </c>
      <c r="AQ510" t="inlineStr">
        <is>
          <t>0</t>
        </is>
      </c>
      <c r="AR510" t="inlineStr">
        <is>
          <t>dramaclips0364｜Dark Notes｜5条｜已回填</t>
        </is>
      </c>
    </row>
    <row r="511" ht="25.5" customHeight="1">
      <c r="A511" t="inlineStr">
        <is>
          <t>SR-000569</t>
        </is>
      </c>
      <c r="B511" s="3">
        <v>46286</v>
      </c>
      <c r="C511"/>
      <c r="D511" t="inlineStr">
        <is>
          <t>7687883904254020877</t>
        </is>
      </c>
      <c r="E511"/>
      <c r="F511" t="inlineStr">
        <is>
          <t>manual_url</t>
        </is>
      </c>
      <c r="G511">
        <v>1</v>
      </c>
      <c r="H511" s="3">
        <v>46303.59805555556</v>
      </c>
      <c r="I511"/>
      <c r="J511" t="inlineStr">
        <is>
          <t>active</t>
        </is>
      </c>
      <c r="K511" t="inlineStr">
        <is>
          <t>dramaclips0364</t>
        </is>
      </c>
      <c r="L511" t="inlineStr">
        <is>
          <t>He investigates the quiet pianist’s past and discovers the darkness she has been hiding from everyone. 🖤🎼 🌟 Continue the story here 👉 Find the full series on “ReelShort” 🔍 Look up “4718190” ✨ #ShortDrama #HiddenPast #MysteryRomance #ReelShort</t>
        </is>
      </c>
      <c r="M511" t="inlineStr">
        <is>
          <t>SD-000197</t>
        </is>
      </c>
      <c r="N511" t="inlineStr">
        <is>
          <t>7687883904254020877</t>
        </is>
      </c>
      <c r="O511" t="inlineStr">
        <is>
          <t>dramaclips0364</t>
        </is>
      </c>
      <c r="P511" t="inlineStr">
        <is>
          <t>https://www.tiktok.com/@dramaclips0364</t>
        </is>
      </c>
      <c r="Q511" t="inlineStr">
        <is>
          <t>SD-000197</t>
        </is>
      </c>
      <c r="R511" t="inlineStr">
        <is>
          <t>Dark Notes</t>
        </is>
      </c>
      <c r="S511" t="inlineStr">
        <is>
          <t>禁忌,身份揭露,爱情</t>
        </is>
      </c>
      <c r="T511" s="2" t="str">
        <f>=HYPERLINK("https://www.tiktok.com/@dramaclips0364/video/7687883904254020877", "https://www.tiktok.com/@dramaclips0364/video/7687883904254020877")</f>
        <v>https://www.tiktok.com/@dramaclips0364/video/7687883904254020877</v>
      </c>
      <c r="U511" t="inlineStr">
        <is>
          <t>已回填</t>
        </is>
      </c>
      <c r="V511" t="inlineStr">
        <is>
          <t>258</t>
        </is>
      </c>
      <c r="W511" t="inlineStr">
        <is>
          <t>1</t>
        </is>
      </c>
      <c r="X511" t="inlineStr">
        <is>
          <t>0</t>
        </is>
      </c>
      <c r="Y511" t="inlineStr">
        <is>
          <t>0</t>
        </is>
      </c>
      <c r="Z511" t="inlineStr">
        <is>
          <t>0</t>
        </is>
      </c>
      <c r="AA511" t="inlineStr">
        <is>
          <t>2026-10-08</t>
        </is>
      </c>
      <c r="AB511"/>
      <c r="AC511"/>
      <c r="AD511" t="inlineStr">
        <is>
          <t>SB-48b8e7fe-1da4-4aaa-8b81-0ec93cb8f920</t>
        </is>
      </c>
      <c r="AE511">
        <v>4</v>
      </c>
      <c r="AF511">
        <v>4</v>
      </c>
      <c r="AG511" s="3">
        <v>46286</v>
      </c>
      <c r="AH511" t="inlineStr">
        <is>
          <t>高璇</t>
        </is>
      </c>
      <c r="AI511" t="inlineStr">
        <is>
          <t>已处理</t>
        </is>
      </c>
      <c r="AJ511"/>
      <c r="AK511" t="inlineStr">
        <is>
          <t>已处理；计划 2026-09-21（Asia/Shanghai）4 条，已关联 4 条，候选 0 条。
目前没有候选可确认。请核实实际发布情况或等待有效采集；不要使用候选确认指令。</t>
        </is>
      </c>
      <c r="AL511" s="3"/>
      <c r="AM511" t="inlineStr">
        <is>
          <t>2026-09-22 14:23</t>
        </is>
      </c>
      <c r="AN511" t="inlineStr">
        <is>
          <t>高璇</t>
        </is>
      </c>
      <c r="AO511" t="inlineStr">
        <is>
          <t>2026-09-22</t>
        </is>
      </c>
      <c r="AP511" t="inlineStr">
        <is>
          <t>2026-09-21|dramaclips0364|SD-000197</t>
        </is>
      </c>
      <c r="AQ511" t="inlineStr">
        <is>
          <t>0</t>
        </is>
      </c>
      <c r="AR511" t="inlineStr">
        <is>
          <t>dramaclips0364｜Dark Notes｜5条｜已回填</t>
        </is>
      </c>
    </row>
    <row r="512" ht="25.5" customHeight="1">
      <c r="A512" t="inlineStr">
        <is>
          <t>SR-000570</t>
        </is>
      </c>
      <c r="B512" s="3">
        <v>46287</v>
      </c>
      <c r="C512"/>
      <c r="D512" t="inlineStr">
        <is>
          <t>7687884328243694861</t>
        </is>
      </c>
      <c r="E512"/>
      <c r="F512" t="inlineStr">
        <is>
          <t>manual_url</t>
        </is>
      </c>
      <c r="G512">
        <v>1</v>
      </c>
      <c r="H512" s="3">
        <v>46303.598287037035</v>
      </c>
      <c r="I512"/>
      <c r="J512" t="inlineStr">
        <is>
          <t>active</t>
        </is>
      </c>
      <c r="K512" t="inlineStr">
        <is>
          <t>dramaclips0364</t>
        </is>
      </c>
      <c r="L512" t="inlineStr">
        <is>
          <t>The rich girls humiliate her in front of the entire class—then the professor walks in and changes everything. 😱🔥 🌟 Continue the story here 👉 Find the full series on “ReelShort” 🔍 Look up “4718190” ✨ #ShortDrama #SchoolDrama #RevengeStory #ReelShort</t>
        </is>
      </c>
      <c r="M512" t="inlineStr">
        <is>
          <t>SD-000197</t>
        </is>
      </c>
      <c r="N512" t="inlineStr">
        <is>
          <t>7687884328243694861</t>
        </is>
      </c>
      <c r="O512" t="inlineStr">
        <is>
          <t>dramaclips0364</t>
        </is>
      </c>
      <c r="P512" t="inlineStr">
        <is>
          <t>https://www.tiktok.com/@dramaclips0364</t>
        </is>
      </c>
      <c r="Q512" t="inlineStr">
        <is>
          <t>SD-000197</t>
        </is>
      </c>
      <c r="R512" t="inlineStr">
        <is>
          <t>Dark Notes</t>
        </is>
      </c>
      <c r="S512" t="inlineStr">
        <is>
          <t>禁忌,身份揭露,爱情</t>
        </is>
      </c>
      <c r="T512" s="2" t="str">
        <f>=HYPERLINK("https://www.tiktok.com/@dramaclips0364/video/7687884328243694861", "https://www.tiktok.com/@dramaclips0364/video/7687884328243694861")</f>
        <v>https://www.tiktok.com/@dramaclips0364/video/7687884328243694861</v>
      </c>
      <c r="U512" t="inlineStr">
        <is>
          <t>已回填</t>
        </is>
      </c>
      <c r="V512" t="inlineStr">
        <is>
          <t>236</t>
        </is>
      </c>
      <c r="W512" t="inlineStr">
        <is>
          <t>3</t>
        </is>
      </c>
      <c r="X512" t="inlineStr">
        <is>
          <t>1</t>
        </is>
      </c>
      <c r="Y512" t="inlineStr">
        <is>
          <t>0</t>
        </is>
      </c>
      <c r="Z512" t="inlineStr">
        <is>
          <t>0</t>
        </is>
      </c>
      <c r="AA512" t="inlineStr">
        <is>
          <t>2026-10-08</t>
        </is>
      </c>
      <c r="AB512"/>
      <c r="AC512"/>
      <c r="AD512" t="inlineStr">
        <is>
          <t>SB-e98c9b1b-bf2c-42f2-a39b-3723c1916fd9</t>
        </is>
      </c>
      <c r="AE512">
        <v>1</v>
      </c>
      <c r="AF512">
        <v>1</v>
      </c>
      <c r="AG512" s="3">
        <v>46287</v>
      </c>
      <c r="AH512" t="inlineStr">
        <is>
          <t>高璇</t>
        </is>
      </c>
      <c r="AI512" t="inlineStr">
        <is>
          <t>已处理</t>
        </is>
      </c>
      <c r="AJ512"/>
      <c r="AK512" t="inlineStr">
        <is>
          <t>已处理；计划 2026-09-22（Asia/Shanghai）1 条，已关联 1 条，候选 0 条。
目前没有候选可确认。请核实实际发布情况或等待有效采集；不要使用候选确认指令。</t>
        </is>
      </c>
      <c r="AL512" s="3"/>
      <c r="AM512" t="inlineStr">
        <is>
          <t>2026-09-22 23:26</t>
        </is>
      </c>
      <c r="AN512" t="inlineStr">
        <is>
          <t>高璇</t>
        </is>
      </c>
      <c r="AO512" t="inlineStr">
        <is>
          <t>2026-09-22</t>
        </is>
      </c>
      <c r="AP512" t="inlineStr">
        <is>
          <t>2026-09-22|dramaclips0364|SD-000197</t>
        </is>
      </c>
      <c r="AQ512" t="inlineStr">
        <is>
          <t>1</t>
        </is>
      </c>
      <c r="AR512" t="inlineStr">
        <is>
          <t>dramaclips0364｜Dark Notes｜1条｜已回填</t>
        </is>
      </c>
    </row>
    <row r="513" ht="25.5" customHeight="1">
      <c r="A513" t="inlineStr">
        <is>
          <t>SR-000571</t>
        </is>
      </c>
      <c r="B513" s="3">
        <v>46287</v>
      </c>
      <c r="C513"/>
      <c r="D513" t="inlineStr">
        <is>
          <t>7687936039809322253</t>
        </is>
      </c>
      <c r="E513"/>
      <c r="F513" t="inlineStr">
        <is>
          <t>manual_url</t>
        </is>
      </c>
      <c r="G513">
        <v>1</v>
      </c>
      <c r="H513" s="3">
        <v>46303.59850694444</v>
      </c>
      <c r="I513"/>
      <c r="J513" t="inlineStr">
        <is>
          <t>active</t>
        </is>
      </c>
      <c r="K513" t="inlineStr">
        <is>
          <t>dramaclips0364</t>
        </is>
      </c>
      <c r="L513" t="inlineStr">
        <is>
          <t>A girl from the streets takes one desperate deal—then learns the man offering it rules all of Santener. 😳👑 🌟 Continue the story here 👉 Find the full series on “ReelShort” 🔍 Look up “4717815” ✨ #ShortDrama #BillionaireRomance #HiddenPower #ReelShort</t>
        </is>
      </c>
      <c r="M513" t="inlineStr">
        <is>
          <t>SD-000199</t>
        </is>
      </c>
      <c r="N513" t="inlineStr">
        <is>
          <t>7687936039809322253</t>
        </is>
      </c>
      <c r="O513" t="inlineStr">
        <is>
          <t>dramaclips0364</t>
        </is>
      </c>
      <c r="P513" t="inlineStr">
        <is>
          <t>https://www.tiktok.com/@dramaclips0364</t>
        </is>
      </c>
      <c r="Q513" t="inlineStr">
        <is>
          <t>SD-000199</t>
        </is>
      </c>
      <c r="R513" t="inlineStr">
        <is>
          <t>High Society</t>
        </is>
      </c>
      <c r="S513" t="inlineStr">
        <is>
          <t>爱情,虐恋</t>
        </is>
      </c>
      <c r="T513" s="2" t="str">
        <f>=HYPERLINK("https://www.tiktok.com/@dramaclips0364/video/7687936039809322253", "https://www.tiktok.com/@dramaclips0364/video/7687936039809322253")</f>
        <v>https://www.tiktok.com/@dramaclips0364/video/7687936039809322253</v>
      </c>
      <c r="U513" t="inlineStr">
        <is>
          <t>已回填</t>
        </is>
      </c>
      <c r="V513" t="inlineStr">
        <is>
          <t>249</t>
        </is>
      </c>
      <c r="W513" t="inlineStr">
        <is>
          <t>0</t>
        </is>
      </c>
      <c r="X513" t="inlineStr">
        <is>
          <t>0</t>
        </is>
      </c>
      <c r="Y513" t="inlineStr">
        <is>
          <t>0</t>
        </is>
      </c>
      <c r="Z513" t="inlineStr">
        <is>
          <t>0</t>
        </is>
      </c>
      <c r="AA513" t="inlineStr">
        <is>
          <t>2026-10-08</t>
        </is>
      </c>
      <c r="AB513"/>
      <c r="AC513"/>
      <c r="AD513" t="inlineStr">
        <is>
          <t>SB-2394e3c1-33a7-4d92-a7e6-d80fadacd7e6</t>
        </is>
      </c>
      <c r="AE513">
        <v>1</v>
      </c>
      <c r="AF513">
        <v>4</v>
      </c>
      <c r="AG513" s="3">
        <v>46287</v>
      </c>
      <c r="AH513" t="inlineStr">
        <is>
          <t>高璇</t>
        </is>
      </c>
      <c r="AI513" t="inlineStr">
        <is>
          <t>已处理</t>
        </is>
      </c>
      <c r="AJ513"/>
      <c r="AK513" t="inlineStr">
        <is>
          <t>已处理；计划 2026-09-22（Asia/Shanghai）4 条，已关联 4 条，候选 0 条。
目前没有候选可确认。请核实实际发布情况或等待有效采集；不要使用候选确认指令。</t>
        </is>
      </c>
      <c r="AL513" s="3"/>
      <c r="AM513" t="inlineStr">
        <is>
          <t>2026-09-23 02:19</t>
        </is>
      </c>
      <c r="AN513" t="inlineStr">
        <is>
          <t>高璇</t>
        </is>
      </c>
      <c r="AO513" t="inlineStr">
        <is>
          <t>2026-09-23</t>
        </is>
      </c>
      <c r="AP513" t="inlineStr">
        <is>
          <t>2026-09-22|dramaclips0364|SD-000199</t>
        </is>
      </c>
      <c r="AQ513" t="inlineStr">
        <is>
          <t>1</t>
        </is>
      </c>
      <c r="AR513" t="inlineStr">
        <is>
          <t>dramaclips0364｜High Society｜4条｜已回填</t>
        </is>
      </c>
    </row>
    <row r="514" ht="25.5" customHeight="1">
      <c r="A514" t="inlineStr">
        <is>
          <t>SR-000572</t>
        </is>
      </c>
      <c r="B514" s="3">
        <v>46287</v>
      </c>
      <c r="C514"/>
      <c r="D514" t="inlineStr">
        <is>
          <t>7687936397516213517</t>
        </is>
      </c>
      <c r="E514"/>
      <c r="F514" t="inlineStr">
        <is>
          <t>manual_url</t>
        </is>
      </c>
      <c r="G514">
        <v>1</v>
      </c>
      <c r="H514" s="3">
        <v>46303.598715277774</v>
      </c>
      <c r="I514"/>
      <c r="J514" t="inlineStr">
        <is>
          <t>active</t>
        </is>
      </c>
      <c r="K514" t="inlineStr">
        <is>
          <t>dramaclips0364</t>
        </is>
      </c>
      <c r="L514" t="inlineStr">
        <is>
          <t>The most powerful family wants a marriage alliance, but the only woman he notices has nothing to offer but courage. 💔✨ 🌟 Continue the story here 👉 Find the full series on “ReelShort” 🔍 Look up “4717815” ✨ #ShortDrama #ForcedMarriage #RichRomance #ReelShort</t>
        </is>
      </c>
      <c r="M514" t="inlineStr">
        <is>
          <t>SD-000199</t>
        </is>
      </c>
      <c r="N514" t="inlineStr">
        <is>
          <t>7687936397516213517</t>
        </is>
      </c>
      <c r="O514" t="inlineStr">
        <is>
          <t>dramaclips0364</t>
        </is>
      </c>
      <c r="P514" t="inlineStr">
        <is>
          <t>https://www.tiktok.com/@dramaclips0364</t>
        </is>
      </c>
      <c r="Q514" t="inlineStr">
        <is>
          <t>SD-000199</t>
        </is>
      </c>
      <c r="R514" t="inlineStr">
        <is>
          <t>High Society</t>
        </is>
      </c>
      <c r="S514" t="inlineStr">
        <is>
          <t>爱情,虐恋</t>
        </is>
      </c>
      <c r="T514" s="2" t="str">
        <f>=HYPERLINK("https://www.tiktok.com/@dramaclips0364/video/7687936397516213517", "https://www.tiktok.com/@dramaclips0364/video/7687936397516213517")</f>
        <v>https://www.tiktok.com/@dramaclips0364/video/7687936397516213517</v>
      </c>
      <c r="U514" t="inlineStr">
        <is>
          <t>已回填</t>
        </is>
      </c>
      <c r="V514" t="inlineStr">
        <is>
          <t>200</t>
        </is>
      </c>
      <c r="W514" t="inlineStr">
        <is>
          <t>1</t>
        </is>
      </c>
      <c r="X514" t="inlineStr">
        <is>
          <t>0</t>
        </is>
      </c>
      <c r="Y514" t="inlineStr">
        <is>
          <t>0</t>
        </is>
      </c>
      <c r="Z514" t="inlineStr">
        <is>
          <t>0</t>
        </is>
      </c>
      <c r="AA514" t="inlineStr">
        <is>
          <t>2026-10-08</t>
        </is>
      </c>
      <c r="AB514"/>
      <c r="AC514"/>
      <c r="AD514" t="inlineStr">
        <is>
          <t>SB-2394e3c1-33a7-4d92-a7e6-d80fadacd7e6</t>
        </is>
      </c>
      <c r="AE514">
        <v>2</v>
      </c>
      <c r="AF514">
        <v>4</v>
      </c>
      <c r="AG514" s="3">
        <v>46287</v>
      </c>
      <c r="AH514" t="inlineStr">
        <is>
          <t>高璇</t>
        </is>
      </c>
      <c r="AI514" t="inlineStr">
        <is>
          <t>已处理</t>
        </is>
      </c>
      <c r="AJ514"/>
      <c r="AK514" t="inlineStr">
        <is>
          <t>已处理；计划 2026-09-22（Asia/Shanghai）4 条，已关联 4 条，候选 0 条。
目前没有候选可确认。请核实实际发布情况或等待有效采集；不要使用候选确认指令。</t>
        </is>
      </c>
      <c r="AL514" s="3"/>
      <c r="AM514" t="inlineStr">
        <is>
          <t>2026-09-23 06:55</t>
        </is>
      </c>
      <c r="AN514" t="inlineStr">
        <is>
          <t>高璇</t>
        </is>
      </c>
      <c r="AO514" t="inlineStr">
        <is>
          <t>2026-09-23</t>
        </is>
      </c>
      <c r="AP514" t="inlineStr">
        <is>
          <t>2026-09-22|dramaclips0364|SD-000199</t>
        </is>
      </c>
      <c r="AQ514" t="inlineStr">
        <is>
          <t>0</t>
        </is>
      </c>
      <c r="AR514" t="inlineStr">
        <is>
          <t>dramaclips0364｜High Society｜4条｜已回填</t>
        </is>
      </c>
    </row>
    <row r="515" ht="25.5" customHeight="1">
      <c r="A515" t="inlineStr">
        <is>
          <t>SR-000573</t>
        </is>
      </c>
      <c r="B515" s="3">
        <v>46287</v>
      </c>
      <c r="C515"/>
      <c r="D515" t="inlineStr">
        <is>
          <t>7687937873072508173</t>
        </is>
      </c>
      <c r="E515"/>
      <c r="F515" t="inlineStr">
        <is>
          <t>manual_url</t>
        </is>
      </c>
      <c r="G515">
        <v>1</v>
      </c>
      <c r="H515" s="3">
        <v>46303.59892361111</v>
      </c>
      <c r="I515"/>
      <c r="J515" t="inlineStr">
        <is>
          <t>active</t>
        </is>
      </c>
      <c r="K515" t="inlineStr">
        <is>
          <t>dramaclips0364</t>
        </is>
      </c>
      <c r="L515" t="inlineStr">
        <is>
          <t>They call her a street rat—until the scar on her hand exposes a secret that could change the entire family. 😨🖤 🌟 Continue the story here 👉 Find the full series on “ReelShort” 🔍 Look up “4717815” ✨ #ShortDrama #SecretIdentity #FamilyDrama #ReelShort</t>
        </is>
      </c>
      <c r="M515" t="inlineStr">
        <is>
          <t>SD-000199</t>
        </is>
      </c>
      <c r="N515" t="inlineStr">
        <is>
          <t>7687937873072508173</t>
        </is>
      </c>
      <c r="O515" t="inlineStr">
        <is>
          <t>dramaclips0364</t>
        </is>
      </c>
      <c r="P515" t="inlineStr">
        <is>
          <t>https://www.tiktok.com/@dramaclips0364</t>
        </is>
      </c>
      <c r="Q515" t="inlineStr">
        <is>
          <t>SD-000199</t>
        </is>
      </c>
      <c r="R515" t="inlineStr">
        <is>
          <t>High Society</t>
        </is>
      </c>
      <c r="S515" t="inlineStr">
        <is>
          <t>爱情,虐恋</t>
        </is>
      </c>
      <c r="T515" s="2" t="str">
        <f>=HYPERLINK("https://www.tiktok.com/@dramaclips0364/video/7687937873072508173", "https://www.tiktok.com/@dramaclips0364/video/7687937873072508173")</f>
        <v>https://www.tiktok.com/@dramaclips0364/video/7687937873072508173</v>
      </c>
      <c r="U515" t="inlineStr">
        <is>
          <t>已回填</t>
        </is>
      </c>
      <c r="V515" t="inlineStr">
        <is>
          <t>215</t>
        </is>
      </c>
      <c r="W515" t="inlineStr">
        <is>
          <t>1</t>
        </is>
      </c>
      <c r="X515" t="inlineStr">
        <is>
          <t>0</t>
        </is>
      </c>
      <c r="Y515" t="inlineStr">
        <is>
          <t>0</t>
        </is>
      </c>
      <c r="Z515" t="inlineStr">
        <is>
          <t>0</t>
        </is>
      </c>
      <c r="AA515" t="inlineStr">
        <is>
          <t>2026-10-08</t>
        </is>
      </c>
      <c r="AB515"/>
      <c r="AC515"/>
      <c r="AD515" t="inlineStr">
        <is>
          <t>SB-2394e3c1-33a7-4d92-a7e6-d80fadacd7e6</t>
        </is>
      </c>
      <c r="AE515">
        <v>3</v>
      </c>
      <c r="AF515">
        <v>4</v>
      </c>
      <c r="AG515" s="3">
        <v>46287</v>
      </c>
      <c r="AH515" t="inlineStr">
        <is>
          <t>高璇</t>
        </is>
      </c>
      <c r="AI515" t="inlineStr">
        <is>
          <t>已处理</t>
        </is>
      </c>
      <c r="AJ515"/>
      <c r="AK515" t="inlineStr">
        <is>
          <t>已处理；计划 2026-09-22（Asia/Shanghai）4 条，已关联 4 条，候选 0 条。
目前没有候选可确认。请核实实际发布情况或等待有效采集；不要使用候选确认指令。</t>
        </is>
      </c>
      <c r="AL515" s="3"/>
      <c r="AM515" t="inlineStr">
        <is>
          <t>2026-09-23 10:06</t>
        </is>
      </c>
      <c r="AN515" t="inlineStr">
        <is>
          <t>高璇</t>
        </is>
      </c>
      <c r="AO515" t="inlineStr">
        <is>
          <t>2026-09-23</t>
        </is>
      </c>
      <c r="AP515" t="inlineStr">
        <is>
          <t>2026-09-22|dramaclips0364|SD-000199</t>
        </is>
      </c>
      <c r="AQ515" t="inlineStr">
        <is>
          <t>0</t>
        </is>
      </c>
      <c r="AR515" t="inlineStr">
        <is>
          <t>dramaclips0364｜High Society｜4条｜已回填</t>
        </is>
      </c>
    </row>
    <row r="516" ht="25.5" customHeight="1">
      <c r="A516" t="inlineStr">
        <is>
          <t>SR-000574</t>
        </is>
      </c>
      <c r="B516" s="3">
        <v>46287</v>
      </c>
      <c r="C516"/>
      <c r="D516" t="inlineStr">
        <is>
          <t>7687936982940486926</t>
        </is>
      </c>
      <c r="E516"/>
      <c r="F516" t="inlineStr">
        <is>
          <t>manual_url</t>
        </is>
      </c>
      <c r="G516">
        <v>1</v>
      </c>
      <c r="H516" s="3">
        <v>46303.599178240744</v>
      </c>
      <c r="I516"/>
      <c r="J516" t="inlineStr">
        <is>
          <t>active</t>
        </is>
      </c>
      <c r="K516" t="inlineStr">
        <is>
          <t>dramaclips0364</t>
        </is>
      </c>
      <c r="L516" t="inlineStr">
        <is>
          <t>She is trapped by the man who owns her future—until a ruthless stranger storms in and claims her as his. 🔥 🌟 Continue the story here 👉 Find the full series on “ReelShort” 🔍 Look up “4717815” ✨ #ShortDrama #RescueRomance #DarkDrama #ReelShort</t>
        </is>
      </c>
      <c r="M516" t="inlineStr">
        <is>
          <t>SD-000199</t>
        </is>
      </c>
      <c r="N516" t="inlineStr">
        <is>
          <t>7687936982940486926</t>
        </is>
      </c>
      <c r="O516" t="inlineStr">
        <is>
          <t>dramaclips0364</t>
        </is>
      </c>
      <c r="P516" t="inlineStr">
        <is>
          <t>https://www.tiktok.com/@dramaclips0364</t>
        </is>
      </c>
      <c r="Q516" t="inlineStr">
        <is>
          <t>SD-000199</t>
        </is>
      </c>
      <c r="R516" t="inlineStr">
        <is>
          <t>High Society</t>
        </is>
      </c>
      <c r="S516" t="inlineStr">
        <is>
          <t>爱情,虐恋</t>
        </is>
      </c>
      <c r="T516" s="2" t="str">
        <f>=HYPERLINK("https://www.tiktok.com/@dramaclips0364/video/7687936982940486926", "https://www.tiktok.com/@dramaclips0364/video/7687936982940486926")</f>
        <v>https://www.tiktok.com/@dramaclips0364/video/7687936982940486926</v>
      </c>
      <c r="U516" t="inlineStr">
        <is>
          <t>已回填</t>
        </is>
      </c>
      <c r="V516" t="inlineStr">
        <is>
          <t>191</t>
        </is>
      </c>
      <c r="W516" t="inlineStr">
        <is>
          <t>1</t>
        </is>
      </c>
      <c r="X516" t="inlineStr">
        <is>
          <t>0</t>
        </is>
      </c>
      <c r="Y516" t="inlineStr">
        <is>
          <t>0</t>
        </is>
      </c>
      <c r="Z516" t="inlineStr">
        <is>
          <t>0</t>
        </is>
      </c>
      <c r="AA516" t="inlineStr">
        <is>
          <t>2026-10-08</t>
        </is>
      </c>
      <c r="AB516"/>
      <c r="AC516"/>
      <c r="AD516" t="inlineStr">
        <is>
          <t>SB-2394e3c1-33a7-4d92-a7e6-d80fadacd7e6</t>
        </is>
      </c>
      <c r="AE516">
        <v>4</v>
      </c>
      <c r="AF516">
        <v>4</v>
      </c>
      <c r="AG516" s="3">
        <v>46287</v>
      </c>
      <c r="AH516" t="inlineStr">
        <is>
          <t>高璇</t>
        </is>
      </c>
      <c r="AI516" t="inlineStr">
        <is>
          <t>已处理</t>
        </is>
      </c>
      <c r="AJ516"/>
      <c r="AK516" t="inlineStr">
        <is>
          <t>已处理；计划 2026-09-22（Asia/Shanghai）4 条，已关联 4 条，候选 0 条。
目前没有候选可确认。请核实实际发布情况或等待有效采集；不要使用候选确认指令。</t>
        </is>
      </c>
      <c r="AL516" s="3"/>
      <c r="AM516" t="inlineStr">
        <is>
          <t>2026-09-23 14:26</t>
        </is>
      </c>
      <c r="AN516" t="inlineStr">
        <is>
          <t>高璇</t>
        </is>
      </c>
      <c r="AO516" t="inlineStr">
        <is>
          <t>2026-09-23</t>
        </is>
      </c>
      <c r="AP516" t="inlineStr">
        <is>
          <t>2026-09-22|dramaclips0364|SD-000199</t>
        </is>
      </c>
      <c r="AQ516" t="inlineStr">
        <is>
          <t>0</t>
        </is>
      </c>
      <c r="AR516" t="inlineStr">
        <is>
          <t>dramaclips0364｜High Society｜4条｜已回填</t>
        </is>
      </c>
    </row>
    <row r="517" ht="25.5" customHeight="1">
      <c r="A517" t="inlineStr">
        <is>
          <t>SR-000575</t>
        </is>
      </c>
      <c r="B517" s="3">
        <v>46288</v>
      </c>
      <c r="C517"/>
      <c r="D517" t="inlineStr">
        <is>
          <t>7687937529168923917</t>
        </is>
      </c>
      <c r="E517"/>
      <c r="F517" t="inlineStr">
        <is>
          <t>manual_url</t>
        </is>
      </c>
      <c r="G517">
        <v>1</v>
      </c>
      <c r="H517" s="3">
        <v>46303.599386574075</v>
      </c>
      <c r="I517"/>
      <c r="J517" t="inlineStr">
        <is>
          <t>active</t>
        </is>
      </c>
      <c r="K517" t="inlineStr">
        <is>
          <t>dramaclips0364</t>
        </is>
      </c>
      <c r="L517" t="inlineStr">
        <is>
          <t>He finds her surrounded by enemies and makes one thing clear: nobody touches what is under his protection. 😱👑 🌟 Continue the story here 👉 Find the full series on “ReelShort” 🔍 Look up “4717815” ✨ #ShortDrama #ProtectiveHero #BillionaireDrama #ReelShort</t>
        </is>
      </c>
      <c r="M517" t="inlineStr">
        <is>
          <t>SD-000199</t>
        </is>
      </c>
      <c r="N517" t="inlineStr">
        <is>
          <t>7687937529168923917</t>
        </is>
      </c>
      <c r="O517" t="inlineStr">
        <is>
          <t>dramaclips0364</t>
        </is>
      </c>
      <c r="P517" t="inlineStr">
        <is>
          <t>https://www.tiktok.com/@dramaclips0364</t>
        </is>
      </c>
      <c r="Q517" t="inlineStr">
        <is>
          <t>SD-000199</t>
        </is>
      </c>
      <c r="R517" t="inlineStr">
        <is>
          <t>High Society</t>
        </is>
      </c>
      <c r="S517" t="inlineStr">
        <is>
          <t>爱情,虐恋</t>
        </is>
      </c>
      <c r="T517" s="2" t="str">
        <f>=HYPERLINK("https://www.tiktok.com/@dramaclips0364/video/7687937529168923917", "https://www.tiktok.com/@dramaclips0364/video/7687937529168923917")</f>
        <v>https://www.tiktok.com/@dramaclips0364/video/7687937529168923917</v>
      </c>
      <c r="U517" t="inlineStr">
        <is>
          <t>已回填</t>
        </is>
      </c>
      <c r="V517" t="inlineStr">
        <is>
          <t>153</t>
        </is>
      </c>
      <c r="W517" t="inlineStr">
        <is>
          <t>2</t>
        </is>
      </c>
      <c r="X517" t="inlineStr">
        <is>
          <t>0</t>
        </is>
      </c>
      <c r="Y517" t="inlineStr">
        <is>
          <t>0</t>
        </is>
      </c>
      <c r="Z517" t="inlineStr">
        <is>
          <t>0</t>
        </is>
      </c>
      <c r="AA517" t="inlineStr">
        <is>
          <t>2026-10-08</t>
        </is>
      </c>
      <c r="AB517"/>
      <c r="AC517"/>
      <c r="AD517" t="inlineStr">
        <is>
          <t>SB-61a4aff6-9e01-413b-b204-514b83d669c5</t>
        </is>
      </c>
      <c r="AE517">
        <v>1</v>
      </c>
      <c r="AF517">
        <v>2</v>
      </c>
      <c r="AG517" s="3">
        <v>46288</v>
      </c>
      <c r="AH517" t="inlineStr">
        <is>
          <t>高璇</t>
        </is>
      </c>
      <c r="AI517" t="inlineStr">
        <is>
          <t>关联或批次冲突</t>
        </is>
      </c>
      <c r="AJ517" t="inlineStr">
        <is>
          <t>排期未建完整或字段不一致；现有 1 / 计划 2 条；缺少第2条</t>
        </is>
      </c>
      <c r="AK517" t="inlineStr">
        <is>
          <t>关联或批次冲突；计划 2026-09-23（Asia/Shanghai）2 条，已关联 1 条，候选 0 条。
这是排期问题，不需要确认视频。请由维护人员核对已确认排期并补齐缺失名额；不要重建整批或重放旧回执。</t>
        </is>
      </c>
      <c r="AL517" s="3">
        <v>46296.3768287037</v>
      </c>
      <c r="AM517" t="inlineStr">
        <is>
          <t>2026-09-23 23:07</t>
        </is>
      </c>
      <c r="AN517" t="inlineStr">
        <is>
          <t>高璇</t>
        </is>
      </c>
      <c r="AO517" t="inlineStr">
        <is>
          <t>2026-09-23</t>
        </is>
      </c>
      <c r="AP517" t="inlineStr">
        <is>
          <t>2026-09-23|dramaclips0364|SD-000199</t>
        </is>
      </c>
      <c r="AQ517" t="inlineStr">
        <is>
          <t>1</t>
        </is>
      </c>
      <c r="AR517" t="inlineStr">
        <is>
          <t>dramaclips0364｜High Society｜1条｜已回填</t>
        </is>
      </c>
    </row>
    <row r="518" ht="25.5" customHeight="1">
      <c r="A518" t="inlineStr">
        <is>
          <t>SR-000579</t>
        </is>
      </c>
      <c r="B518" s="3">
        <v>46287</v>
      </c>
      <c r="C518"/>
      <c r="D518" t="inlineStr">
        <is>
          <t>7688245705827175694</t>
        </is>
      </c>
      <c r="E518"/>
      <c r="F518" t="inlineStr">
        <is>
          <t>manual_url</t>
        </is>
      </c>
      <c r="G518">
        <v>1</v>
      </c>
      <c r="H518" s="3">
        <v>46303.59960648148</v>
      </c>
      <c r="I518"/>
      <c r="J518" t="inlineStr">
        <is>
          <t>active</t>
        </is>
      </c>
      <c r="K518" t="inlineStr">
        <is>
          <t>dramavault163</t>
        </is>
      </c>
      <c r="L518" t="inlineStr">
        <is>
          <t>#The7YearOldBoxingChampion  The strongest opponent nearly overwhelms the young fighter—until a legendary move known only by a ten-time world champion changes everything. 🔥🏆 ✨ Download the MoboReels app. 👉 Copy the code [265RPU] and search it. 👀 A huge number of short dramas are waiting for you to explore. 🌈 #ShortDrama #FinalFight #SecretLegacy #MoboReels</t>
        </is>
      </c>
      <c r="M518" t="inlineStr">
        <is>
          <t>SD-000193</t>
        </is>
      </c>
      <c r="N518" t="inlineStr">
        <is>
          <t>7688245705827175694</t>
        </is>
      </c>
      <c r="O518" t="inlineStr">
        <is>
          <t>dramavault163</t>
        </is>
      </c>
      <c r="P518" t="inlineStr">
        <is>
          <t>https://www.tiktok.com/@dramavault163</t>
        </is>
      </c>
      <c r="Q518" t="inlineStr">
        <is>
          <t>SD-000193</t>
        </is>
      </c>
      <c r="R518" t="inlineStr">
        <is>
          <t>The 7-Year-Old Boxing Champion</t>
        </is>
      </c>
      <c r="S518" t="inlineStr">
        <is>
          <t>萌宝,逆袭,重生</t>
        </is>
      </c>
      <c r="T518" s="2" t="str">
        <f>=HYPERLINK("https://www.tiktok.com/@dramavault163/video/7688245705827175694", "https://www.tiktok.com/@dramavault163/video/7688245705827175694")</f>
        <v>https://www.tiktok.com/@dramavault163/video/7688245705827175694</v>
      </c>
      <c r="U518" t="inlineStr">
        <is>
          <t>已回填</t>
        </is>
      </c>
      <c r="V518" t="inlineStr">
        <is>
          <t>6365</t>
        </is>
      </c>
      <c r="W518" t="inlineStr">
        <is>
          <t>43</t>
        </is>
      </c>
      <c r="X518" t="inlineStr">
        <is>
          <t>1</t>
        </is>
      </c>
      <c r="Y518" t="inlineStr">
        <is>
          <t>2</t>
        </is>
      </c>
      <c r="Z518" t="inlineStr">
        <is>
          <t>0</t>
        </is>
      </c>
      <c r="AA518" t="inlineStr">
        <is>
          <t>2026-10-08</t>
        </is>
      </c>
      <c r="AB518"/>
      <c r="AC518"/>
      <c r="AD518" t="inlineStr">
        <is>
          <t>SB-10d154f1-9d79-494a-957c-a662ab193d18</t>
        </is>
      </c>
      <c r="AE518">
        <v>1</v>
      </c>
      <c r="AF518">
        <v>3</v>
      </c>
      <c r="AG518" s="3">
        <v>46287</v>
      </c>
      <c r="AH518" t="inlineStr">
        <is>
          <t>高璇</t>
        </is>
      </c>
      <c r="AI518" t="inlineStr">
        <is>
          <t>已处理</t>
        </is>
      </c>
      <c r="AJ518"/>
      <c r="AK518" t="inlineStr">
        <is>
          <t>已处理；计划 2026-09-22（Asia/Shanghai）3 条，已关联 3 条，候选 0 条。
目前没有候选可确认。请核实实际发布情况或等待有效采集；不要使用候选确认指令。</t>
        </is>
      </c>
      <c r="AL518" s="3">
        <v>46294.48200231481</v>
      </c>
      <c r="AM518" t="inlineStr">
        <is>
          <t>2026-09-22 14:50</t>
        </is>
      </c>
      <c r="AN518" t="inlineStr">
        <is>
          <t>高璇</t>
        </is>
      </c>
      <c r="AO518" t="inlineStr">
        <is>
          <t>2026-09-22</t>
        </is>
      </c>
      <c r="AP518" t="inlineStr">
        <is>
          <t>2026-09-22|dramavault163|SD-000193</t>
        </is>
      </c>
      <c r="AQ518" t="inlineStr">
        <is>
          <t>1</t>
        </is>
      </c>
      <c r="AR518" t="inlineStr">
        <is>
          <t>dramavault163｜The 7-Year-Old Boxing Champion｜3条｜已回填</t>
        </is>
      </c>
    </row>
    <row r="519" ht="25.5" customHeight="1">
      <c r="A519" t="inlineStr">
        <is>
          <t>SR-000580</t>
        </is>
      </c>
      <c r="B519" s="3">
        <v>46287</v>
      </c>
      <c r="C519"/>
      <c r="D519" t="inlineStr">
        <is>
          <t>7688245119887117581</t>
        </is>
      </c>
      <c r="E519"/>
      <c r="F519" t="inlineStr">
        <is>
          <t>manual_url</t>
        </is>
      </c>
      <c r="G519">
        <v>1</v>
      </c>
      <c r="H519" s="3">
        <v>46303.59982638889</v>
      </c>
      <c r="I519"/>
      <c r="J519" t="inlineStr">
        <is>
          <t>active</t>
        </is>
      </c>
      <c r="K519" t="inlineStr">
        <is>
          <t>dramavault163</t>
        </is>
      </c>
      <c r="L519" t="inlineStr">
        <is>
          <t>#The7YearOldBoxingChampion  A state champion promises to crush the seven-year-old slowly. One perfectly placed punch turns his threat into the crowd's biggest shock. 😱🥊 ✨ Download the MoboReels app. 👉 Copy the code [265RPU] and search it. 👀 A huge number of short dramas are waiting for you to explore. 🌈 #ShortDrama #OnePunch #BoxingDrama #MoboReels</t>
        </is>
      </c>
      <c r="M519" t="inlineStr">
        <is>
          <t>SD-000193</t>
        </is>
      </c>
      <c r="N519" t="inlineStr">
        <is>
          <t>7688245119887117581</t>
        </is>
      </c>
      <c r="O519" t="inlineStr">
        <is>
          <t>dramavault163</t>
        </is>
      </c>
      <c r="P519" t="inlineStr">
        <is>
          <t>https://www.tiktok.com/@dramavault163</t>
        </is>
      </c>
      <c r="Q519" t="inlineStr">
        <is>
          <t>SD-000193</t>
        </is>
      </c>
      <c r="R519" t="inlineStr">
        <is>
          <t>The 7-Year-Old Boxing Champion</t>
        </is>
      </c>
      <c r="S519" t="inlineStr">
        <is>
          <t>萌宝,逆袭,重生</t>
        </is>
      </c>
      <c r="T519" s="2" t="str">
        <f>=HYPERLINK("https://www.tiktok.com/@dramavault163/video/7688245119887117581", "https://www.tiktok.com/@dramavault163/video/7688245119887117581")</f>
        <v>https://www.tiktok.com/@dramavault163/video/7688245119887117581</v>
      </c>
      <c r="U519" t="inlineStr">
        <is>
          <t>已回填</t>
        </is>
      </c>
      <c r="V519" t="inlineStr">
        <is>
          <t>11000</t>
        </is>
      </c>
      <c r="W519" t="inlineStr">
        <is>
          <t>78</t>
        </is>
      </c>
      <c r="X519" t="inlineStr">
        <is>
          <t>9</t>
        </is>
      </c>
      <c r="Y519" t="inlineStr">
        <is>
          <t>0</t>
        </is>
      </c>
      <c r="Z519" t="inlineStr">
        <is>
          <t>0</t>
        </is>
      </c>
      <c r="AA519" t="inlineStr">
        <is>
          <t>2026-10-08</t>
        </is>
      </c>
      <c r="AB519"/>
      <c r="AC519"/>
      <c r="AD519" t="inlineStr">
        <is>
          <t>SB-10d154f1-9d79-494a-957c-a662ab193d18</t>
        </is>
      </c>
      <c r="AE519">
        <v>2</v>
      </c>
      <c r="AF519">
        <v>3</v>
      </c>
      <c r="AG519" s="3">
        <v>46287</v>
      </c>
      <c r="AH519" t="inlineStr">
        <is>
          <t>高璇</t>
        </is>
      </c>
      <c r="AI519" t="inlineStr">
        <is>
          <t>已处理</t>
        </is>
      </c>
      <c r="AJ519"/>
      <c r="AK519" t="inlineStr">
        <is>
          <t>已处理；计划 2026-09-22（Asia/Shanghai）3 条，已关联 3 条，候选 0 条。
目前没有候选可确认。请核实实际发布情况或等待有效采集；不要使用候选确认指令。</t>
        </is>
      </c>
      <c r="AL519" s="3">
        <v>46294.48200231481</v>
      </c>
      <c r="AM519" t="inlineStr">
        <is>
          <t>2026-09-22 14:45</t>
        </is>
      </c>
      <c r="AN519" t="inlineStr">
        <is>
          <t>高璇</t>
        </is>
      </c>
      <c r="AO519" t="inlineStr">
        <is>
          <t>2026-09-22</t>
        </is>
      </c>
      <c r="AP519" t="inlineStr">
        <is>
          <t>2026-09-22|dramavault163|SD-000193</t>
        </is>
      </c>
      <c r="AQ519" t="inlineStr">
        <is>
          <t>0</t>
        </is>
      </c>
      <c r="AR519" t="inlineStr">
        <is>
          <t>dramavault163｜The 7-Year-Old Boxing Champion｜3条｜已回填</t>
        </is>
      </c>
    </row>
    <row r="520" ht="25.5" customHeight="1">
      <c r="A520" t="inlineStr">
        <is>
          <t>SR-000581</t>
        </is>
      </c>
      <c r="B520" s="3">
        <v>46287</v>
      </c>
      <c r="C520"/>
      <c r="D520" t="inlineStr">
        <is>
          <t>7688244624363703566</t>
        </is>
      </c>
      <c r="E520"/>
      <c r="F520" t="inlineStr">
        <is>
          <t>manual_url</t>
        </is>
      </c>
      <c r="G520">
        <v>1</v>
      </c>
      <c r="H520" s="3">
        <v>46303.6000462963</v>
      </c>
      <c r="I520"/>
      <c r="J520" t="inlineStr">
        <is>
          <t>active</t>
        </is>
      </c>
      <c r="K520" t="inlineStr">
        <is>
          <t>dramavault163</t>
        </is>
      </c>
      <c r="L520" t="inlineStr">
        <is>
          <t>#The7YearOldBoxingChampion  One perfect counter exposes a secret no one saw coming: this fearless child learned to fight from the late world champion Tommy Moss. 👀🥊 ✨ Download the MoboReels app. 👉 Copy the code [265RPU] and search it. 👀 A huge number of short dramas are waiting for you to explore. 🌈 #ShortDrama #BoxingChampion #HiddenIdentity #MoboReels</t>
        </is>
      </c>
      <c r="M520" t="inlineStr">
        <is>
          <t>SD-000193</t>
        </is>
      </c>
      <c r="N520" t="inlineStr">
        <is>
          <t>7688244624363703566</t>
        </is>
      </c>
      <c r="O520" t="inlineStr">
        <is>
          <t>dramavault163</t>
        </is>
      </c>
      <c r="P520" t="inlineStr">
        <is>
          <t>https://www.tiktok.com/@dramavault163</t>
        </is>
      </c>
      <c r="Q520" t="inlineStr">
        <is>
          <t>SD-000193</t>
        </is>
      </c>
      <c r="R520" t="inlineStr">
        <is>
          <t>The 7-Year-Old Boxing Champion</t>
        </is>
      </c>
      <c r="S520" t="inlineStr">
        <is>
          <t>萌宝,逆袭,重生</t>
        </is>
      </c>
      <c r="T520" s="2" t="str">
        <f>=HYPERLINK("https://www.tiktok.com/@dramavault163/video/7688244624363703566", "https://www.tiktok.com/@dramavault163/video/7688244624363703566")</f>
        <v>https://www.tiktok.com/@dramavault163/video/7688244624363703566</v>
      </c>
      <c r="U520" t="inlineStr">
        <is>
          <t>已回填</t>
        </is>
      </c>
      <c r="V520" t="inlineStr">
        <is>
          <t>6293</t>
        </is>
      </c>
      <c r="W520" t="inlineStr">
        <is>
          <t>29</t>
        </is>
      </c>
      <c r="X520" t="inlineStr">
        <is>
          <t>3</t>
        </is>
      </c>
      <c r="Y520" t="inlineStr">
        <is>
          <t>2</t>
        </is>
      </c>
      <c r="Z520" t="inlineStr">
        <is>
          <t>0</t>
        </is>
      </c>
      <c r="AA520" t="inlineStr">
        <is>
          <t>2026-10-08</t>
        </is>
      </c>
      <c r="AB520"/>
      <c r="AC520"/>
      <c r="AD520" t="inlineStr">
        <is>
          <t>SB-10d154f1-9d79-494a-957c-a662ab193d18</t>
        </is>
      </c>
      <c r="AE520">
        <v>3</v>
      </c>
      <c r="AF520">
        <v>3</v>
      </c>
      <c r="AG520" s="3">
        <v>46287</v>
      </c>
      <c r="AH520" t="inlineStr">
        <is>
          <t>高璇</t>
        </is>
      </c>
      <c r="AI520" t="inlineStr">
        <is>
          <t>已处理</t>
        </is>
      </c>
      <c r="AJ520"/>
      <c r="AK520" t="inlineStr">
        <is>
          <t>已处理；计划 2026-09-22（Asia/Shanghai）3 条，已关联 3 条，候选 0 条。
目前没有候选可确认。请核实实际发布情况或等待有效采集；不要使用候选确认指令。</t>
        </is>
      </c>
      <c r="AL520" s="3">
        <v>46294.48200231481</v>
      </c>
      <c r="AM520" t="inlineStr">
        <is>
          <t>2026-09-22 14:43</t>
        </is>
      </c>
      <c r="AN520" t="inlineStr">
        <is>
          <t>高璇</t>
        </is>
      </c>
      <c r="AO520" t="inlineStr">
        <is>
          <t>2026-09-22</t>
        </is>
      </c>
      <c r="AP520" t="inlineStr">
        <is>
          <t>2026-09-22|dramavault163|SD-000193</t>
        </is>
      </c>
      <c r="AQ520" t="inlineStr">
        <is>
          <t>0</t>
        </is>
      </c>
      <c r="AR520" t="inlineStr">
        <is>
          <t>dramavault163｜The 7-Year-Old Boxing Champion｜3条｜已回填</t>
        </is>
      </c>
    </row>
    <row r="521" ht="25.5" customHeight="1">
      <c r="A521" t="inlineStr">
        <is>
          <t>SR-000582</t>
        </is>
      </c>
      <c r="B521" s="3">
        <v>46288</v>
      </c>
      <c r="C521"/>
      <c r="D521" t="inlineStr">
        <is>
          <t>7688288636260846861</t>
        </is>
      </c>
      <c r="E521"/>
      <c r="F521" t="inlineStr">
        <is>
          <t>manual_url</t>
        </is>
      </c>
      <c r="G521">
        <v>1</v>
      </c>
      <c r="H521" s="3">
        <v>46303.60030092593</v>
      </c>
      <c r="I521"/>
      <c r="J521" t="inlineStr">
        <is>
          <t>active</t>
        </is>
      </c>
      <c r="K521" t="inlineStr">
        <is>
          <t>dramavault163</t>
        </is>
      </c>
      <c r="L521" t="inlineStr">
        <is>
          <t>One act of kindness turns into a nightmare when a stranger blames her for an accident. But this schoolgirl is hiding an identity they never saw coming. 👀💎 ✨ Download the DramaBox app. 👉 Copy the code [vmx48] and search it. 👀 More short dramas are waiting for you to explore. 🌈 #ShortDrama #HiddenHeiress #HiddenIdentity #DramaBox</t>
        </is>
      </c>
      <c r="M521" t="inlineStr">
        <is>
          <t>SD-000105</t>
        </is>
      </c>
      <c r="N521" t="inlineStr">
        <is>
          <t>7688288636260846861</t>
        </is>
      </c>
      <c r="O521" t="inlineStr">
        <is>
          <t>dramavault163</t>
        </is>
      </c>
      <c r="P521" t="inlineStr">
        <is>
          <t>https://www.tiktok.com/@dramavault163</t>
        </is>
      </c>
      <c r="Q521" t="inlineStr">
        <is>
          <t>SD-000105</t>
        </is>
      </c>
      <c r="R521" t="inlineStr">
        <is>
          <t>They Messed With the Wrong Heiress</t>
        </is>
      </c>
      <c r="S521" t="inlineStr">
        <is>
          <t>复仇,扮猪吃虎,爱情,霸总</t>
        </is>
      </c>
      <c r="T521" s="2" t="str">
        <f>=HYPERLINK("https://www.tiktok.com/@dramavault163/video/7688288636260846861", "https://www.tiktok.com/@dramavault163/video/7688288636260846861")</f>
        <v>https://www.tiktok.com/@dramavault163/video/7688288636260846861</v>
      </c>
      <c r="U521" t="inlineStr">
        <is>
          <t>已回填</t>
        </is>
      </c>
      <c r="V521" t="inlineStr">
        <is>
          <t>1499</t>
        </is>
      </c>
      <c r="W521" t="inlineStr">
        <is>
          <t>10</t>
        </is>
      </c>
      <c r="X521" t="inlineStr">
        <is>
          <t>1</t>
        </is>
      </c>
      <c r="Y521" t="inlineStr">
        <is>
          <t>0</t>
        </is>
      </c>
      <c r="Z521" t="inlineStr">
        <is>
          <t>0</t>
        </is>
      </c>
      <c r="AA521" t="inlineStr">
        <is>
          <t>2026-10-08</t>
        </is>
      </c>
      <c r="AB521"/>
      <c r="AC521"/>
      <c r="AD521" t="inlineStr">
        <is>
          <t>SB-b3e17155-7250-43d3-995e-048d4e39eb28</t>
        </is>
      </c>
      <c r="AE521">
        <v>1</v>
      </c>
      <c r="AF521">
        <v>4</v>
      </c>
      <c r="AG521" s="3">
        <v>46288</v>
      </c>
      <c r="AH521" t="inlineStr">
        <is>
          <t>高璇</t>
        </is>
      </c>
      <c r="AI521" t="inlineStr">
        <is>
          <t>已处理</t>
        </is>
      </c>
      <c r="AJ521"/>
      <c r="AK521" t="inlineStr">
        <is>
          <t>已处理；计划 2026-09-23（Asia/Shanghai）4 条，已关联 4 条，候选 0 条。
目前没有候选可确认。请核实实际发布情况或等待有效采集；不要使用候选确认指令。</t>
        </is>
      </c>
      <c r="AL521" s="3">
        <v>46293.47966435185</v>
      </c>
      <c r="AM521" t="inlineStr">
        <is>
          <t>2026-09-23 20:05</t>
        </is>
      </c>
      <c r="AN521" t="inlineStr">
        <is>
          <t>高璇</t>
        </is>
      </c>
      <c r="AO521" t="inlineStr">
        <is>
          <t>2026-09-23</t>
        </is>
      </c>
      <c r="AP521" t="inlineStr">
        <is>
          <t>2026-09-23|dramavault163|SD-000105</t>
        </is>
      </c>
      <c r="AQ521" t="inlineStr">
        <is>
          <t>1</t>
        </is>
      </c>
      <c r="AR521" t="inlineStr">
        <is>
          <t>dramavault163｜They Messed With the Wrong Heiress｜5条｜已回填</t>
        </is>
      </c>
    </row>
    <row r="522" ht="25.5" customHeight="1">
      <c r="A522" t="inlineStr">
        <is>
          <t>SR-000583</t>
        </is>
      </c>
      <c r="B522" s="3">
        <v>46288</v>
      </c>
      <c r="C522"/>
      <c r="D522" t="inlineStr">
        <is>
          <t>7688288637422800141</t>
        </is>
      </c>
      <c r="E522"/>
      <c r="F522" t="inlineStr">
        <is>
          <t>manual_url</t>
        </is>
      </c>
      <c r="G522">
        <v>1</v>
      </c>
      <c r="H522" s="3">
        <v>46303.60056712963</v>
      </c>
      <c r="I522"/>
      <c r="J522" t="inlineStr">
        <is>
          <t>active</t>
        </is>
      </c>
      <c r="K522" t="inlineStr">
        <is>
          <t>dramavault163</t>
        </is>
      </c>
      <c r="L522" t="inlineStr">
        <is>
          <t>They drop billionaire Richard Sterling’s name to scare her into paying. Her reaction says it all: “My dad?” 👀🔥 ✨ Download the DramaBox app. 👉 Copy the code [vmx48] and search it. 👀 More short dramas are waiting for you to explore. 🌈 #ShortDrama #HiddenHeiress #HiddenIdentity #DramaBox</t>
        </is>
      </c>
      <c r="M522" t="inlineStr">
        <is>
          <t>SD-000105</t>
        </is>
      </c>
      <c r="N522" t="inlineStr">
        <is>
          <t>7688288637422800141</t>
        </is>
      </c>
      <c r="O522" t="inlineStr">
        <is>
          <t>dramavault163</t>
        </is>
      </c>
      <c r="P522" t="inlineStr">
        <is>
          <t>https://www.tiktok.com/@dramavault163</t>
        </is>
      </c>
      <c r="Q522" t="inlineStr">
        <is>
          <t>SD-000105</t>
        </is>
      </c>
      <c r="R522" t="inlineStr">
        <is>
          <t>They Messed With the Wrong Heiress</t>
        </is>
      </c>
      <c r="S522" t="inlineStr">
        <is>
          <t>复仇,扮猪吃虎,爱情,霸总</t>
        </is>
      </c>
      <c r="T522" s="2" t="str">
        <f>=HYPERLINK("https://www.tiktok.com/@dramavault163/video/7688288637422800141", "https://www.tiktok.com/@dramavault163/video/7688288637422800141")</f>
        <v>https://www.tiktok.com/@dramavault163/video/7688288637422800141</v>
      </c>
      <c r="U522" t="inlineStr">
        <is>
          <t>已回填</t>
        </is>
      </c>
      <c r="V522" t="inlineStr">
        <is>
          <t>3243</t>
        </is>
      </c>
      <c r="W522" t="inlineStr">
        <is>
          <t>14</t>
        </is>
      </c>
      <c r="X522" t="inlineStr">
        <is>
          <t>4</t>
        </is>
      </c>
      <c r="Y522" t="inlineStr">
        <is>
          <t>0</t>
        </is>
      </c>
      <c r="Z522" t="inlineStr">
        <is>
          <t>0</t>
        </is>
      </c>
      <c r="AA522" t="inlineStr">
        <is>
          <t>2026-10-08</t>
        </is>
      </c>
      <c r="AB522"/>
      <c r="AC522"/>
      <c r="AD522" t="inlineStr">
        <is>
          <t>SB-b3e17155-7250-43d3-995e-048d4e39eb28</t>
        </is>
      </c>
      <c r="AE522">
        <v>2</v>
      </c>
      <c r="AF522">
        <v>4</v>
      </c>
      <c r="AG522" s="3">
        <v>46288</v>
      </c>
      <c r="AH522" t="inlineStr">
        <is>
          <t>高璇</t>
        </is>
      </c>
      <c r="AI522" t="inlineStr">
        <is>
          <t>已处理</t>
        </is>
      </c>
      <c r="AJ522"/>
      <c r="AK522" t="inlineStr">
        <is>
          <t>已处理；计划 2026-09-23（Asia/Shanghai）4 条，已关联 4 条，候选 0 条。
目前没有候选可确认。请核实实际发布情况或等待有效采集；不要使用候选确认指令。</t>
        </is>
      </c>
      <c r="AL522" s="3">
        <v>46293.47966435185</v>
      </c>
      <c r="AM522" t="inlineStr">
        <is>
          <t>2026-09-23 23:54</t>
        </is>
      </c>
      <c r="AN522" t="inlineStr">
        <is>
          <t>高璇</t>
        </is>
      </c>
      <c r="AO522" t="inlineStr">
        <is>
          <t>2026-09-23</t>
        </is>
      </c>
      <c r="AP522" t="inlineStr">
        <is>
          <t>2026-09-23|dramavault163|SD-000105</t>
        </is>
      </c>
      <c r="AQ522" t="inlineStr">
        <is>
          <t>0</t>
        </is>
      </c>
      <c r="AR522" t="inlineStr">
        <is>
          <t>dramavault163｜They Messed With the Wrong Heiress｜5条｜已回填</t>
        </is>
      </c>
    </row>
    <row r="523" ht="25.5" customHeight="1">
      <c r="A523" t="inlineStr">
        <is>
          <t>SR-000584</t>
        </is>
      </c>
      <c r="B523" s="3">
        <v>46288</v>
      </c>
      <c r="C523"/>
      <c r="D523" t="inlineStr">
        <is>
          <t>7688289013169458445</t>
        </is>
      </c>
      <c r="E523"/>
      <c r="F523" t="inlineStr">
        <is>
          <t>manual_url</t>
        </is>
      </c>
      <c r="G523">
        <v>1</v>
      </c>
      <c r="H523" s="3">
        <v>46303.60077546296</v>
      </c>
      <c r="I523"/>
      <c r="J523" t="inlineStr">
        <is>
          <t>active</t>
        </is>
      </c>
      <c r="K523" t="inlineStr">
        <is>
          <t>dramavault163</t>
        </is>
      </c>
      <c r="L523" t="inlineStr">
        <is>
          <t>She walks in claiming to be the CEO’s wife—and slaps the girl who could become her stepdaughter. She has no idea whose daughter she just hurt. 😳💥 ✨ Download the DramaBox app. 👉 Copy the code [vmx48] and search it. 👀 More short dramas are waiting for you to explore. 🌈 #ShortDrama #HiddenHeiress #HiddenIdentity #DramaBox</t>
        </is>
      </c>
      <c r="M523" t="inlineStr">
        <is>
          <t>SD-000105</t>
        </is>
      </c>
      <c r="N523" t="inlineStr">
        <is>
          <t>7688289013169458445</t>
        </is>
      </c>
      <c r="O523" t="inlineStr">
        <is>
          <t>dramavault163</t>
        </is>
      </c>
      <c r="P523" t="inlineStr">
        <is>
          <t>https://www.tiktok.com/@dramavault163</t>
        </is>
      </c>
      <c r="Q523" t="inlineStr">
        <is>
          <t>SD-000105</t>
        </is>
      </c>
      <c r="R523" t="inlineStr">
        <is>
          <t>They Messed With the Wrong Heiress</t>
        </is>
      </c>
      <c r="S523" t="inlineStr">
        <is>
          <t>复仇,扮猪吃虎,爱情,霸总</t>
        </is>
      </c>
      <c r="T523" s="2" t="str">
        <f>=HYPERLINK("https://www.tiktok.com/@dramavault163/video/7688289013169458445", "https://www.tiktok.com/@dramavault163/video/7688289013169458445")</f>
        <v>https://www.tiktok.com/@dramavault163/video/7688289013169458445</v>
      </c>
      <c r="U523" t="inlineStr">
        <is>
          <t>已回填</t>
        </is>
      </c>
      <c r="V523" t="inlineStr">
        <is>
          <t>1089</t>
        </is>
      </c>
      <c r="W523" t="inlineStr">
        <is>
          <t>5</t>
        </is>
      </c>
      <c r="X523" t="inlineStr">
        <is>
          <t>4</t>
        </is>
      </c>
      <c r="Y523" t="inlineStr">
        <is>
          <t>0</t>
        </is>
      </c>
      <c r="Z523" t="inlineStr">
        <is>
          <t>0</t>
        </is>
      </c>
      <c r="AA523" t="inlineStr">
        <is>
          <t>2026-10-08</t>
        </is>
      </c>
      <c r="AB523"/>
      <c r="AC523"/>
      <c r="AD523" t="inlineStr">
        <is>
          <t>SB-b3e17155-7250-43d3-995e-048d4e39eb28</t>
        </is>
      </c>
      <c r="AE523">
        <v>3</v>
      </c>
      <c r="AF523">
        <v>4</v>
      </c>
      <c r="AG523" s="3">
        <v>46288</v>
      </c>
      <c r="AH523" t="inlineStr">
        <is>
          <t>高璇</t>
        </is>
      </c>
      <c r="AI523" t="inlineStr">
        <is>
          <t>已处理</t>
        </is>
      </c>
      <c r="AJ523"/>
      <c r="AK523" t="inlineStr">
        <is>
          <t>已处理；计划 2026-09-23（Asia/Shanghai）4 条，已关联 4 条，候选 0 条。
目前没有候选可确认。请核实实际发布情况或等待有效采集；不要使用候选确认指令。</t>
        </is>
      </c>
      <c r="AL523" s="3">
        <v>46293.47966435185</v>
      </c>
      <c r="AM523" t="inlineStr">
        <is>
          <t>2026-09-24 04:22</t>
        </is>
      </c>
      <c r="AN523" t="inlineStr">
        <is>
          <t>高璇</t>
        </is>
      </c>
      <c r="AO523" t="inlineStr">
        <is>
          <t>2026-09-24</t>
        </is>
      </c>
      <c r="AP523" t="inlineStr">
        <is>
          <t>2026-09-23|dramavault163|SD-000105</t>
        </is>
      </c>
      <c r="AQ523" t="inlineStr">
        <is>
          <t>0</t>
        </is>
      </c>
      <c r="AR523" t="inlineStr">
        <is>
          <t>dramavault163｜They Messed With the Wrong Heiress｜5条｜已回填</t>
        </is>
      </c>
    </row>
    <row r="524" ht="25.5" customHeight="1">
      <c r="A524" t="inlineStr">
        <is>
          <t>SR-000585</t>
        </is>
      </c>
      <c r="B524" s="3">
        <v>46288</v>
      </c>
      <c r="C524"/>
      <c r="D524"/>
      <c r="E524"/>
      <c r="F524" t="inlineStr">
        <is>
          <t>manual_url</t>
        </is>
      </c>
      <c r="G524">
        <v>1</v>
      </c>
      <c r="H524" s="3">
        <v>46303.6009837963</v>
      </c>
      <c r="I524"/>
      <c r="J524" t="inlineStr">
        <is>
          <t>active</t>
        </is>
      </c>
      <c r="K524" t="inlineStr">
        <is>
          <t>dramavault163</t>
        </is>
      </c>
      <c r="L524" t="inlineStr">
        <is>
          <t>They demand $300,000 and force her to call her father. Then he answers with one warning: “Don’t you dare touch my daughter.” 📞🔥 ✨ Download the DramaBox app. 👉 Copy the code [vmx48] and search it. 👀 More short dramas are waiting for you to explore. 🌈 #ShortDrama #HiddenHeiress #HiddenIdentity #DramaBox</t>
        </is>
      </c>
      <c r="M524" t="inlineStr">
        <is>
          <t>SD-000105</t>
        </is>
      </c>
      <c r="N524" t="inlineStr">
        <is>
          <t>7688289089598016782</t>
        </is>
      </c>
      <c r="O524" t="inlineStr">
        <is>
          <t>dramavault163</t>
        </is>
      </c>
      <c r="P524" t="inlineStr">
        <is>
          <t>https://www.tiktok.com/@dramavault163</t>
        </is>
      </c>
      <c r="Q524" t="inlineStr">
        <is>
          <t>SD-000105</t>
        </is>
      </c>
      <c r="R524" t="inlineStr">
        <is>
          <t>They Messed With the Wrong Heiress</t>
        </is>
      </c>
      <c r="S524" t="inlineStr">
        <is>
          <t>复仇,扮猪吃虎,爱情,霸总</t>
        </is>
      </c>
      <c r="T524" s="2" t="str">
        <f>=HYPERLINK("https://www.tiktok.com/@dramavault163/video/7688289089598016782", "https://www.tiktok.com/@dramavault163/video/7688289089598016782")</f>
        <v>https://www.tiktok.com/@dramavault163/video/7688289089598016782</v>
      </c>
      <c r="U524" t="inlineStr">
        <is>
          <t>已回填</t>
        </is>
      </c>
      <c r="V524" t="inlineStr">
        <is>
          <t>2031</t>
        </is>
      </c>
      <c r="W524" t="inlineStr">
        <is>
          <t>16</t>
        </is>
      </c>
      <c r="X524" t="inlineStr">
        <is>
          <t>7</t>
        </is>
      </c>
      <c r="Y524" t="inlineStr">
        <is>
          <t>0</t>
        </is>
      </c>
      <c r="Z524" t="inlineStr">
        <is>
          <t>0</t>
        </is>
      </c>
      <c r="AA524" t="inlineStr">
        <is>
          <t>2026-10-08</t>
        </is>
      </c>
      <c r="AB524"/>
      <c r="AC524"/>
      <c r="AD524" t="inlineStr">
        <is>
          <t>SB-b3e17155-7250-43d3-995e-048d4e39eb28</t>
        </is>
      </c>
      <c r="AE524">
        <v>4</v>
      </c>
      <c r="AF524">
        <v>4</v>
      </c>
      <c r="AG524" s="3">
        <v>46288</v>
      </c>
      <c r="AH524" t="inlineStr">
        <is>
          <t>高璇</t>
        </is>
      </c>
      <c r="AI524" t="inlineStr">
        <is>
          <t>已处理</t>
        </is>
      </c>
      <c r="AJ524"/>
      <c r="AK524" t="inlineStr">
        <is>
          <t>已处理；计划 2026-09-23（Asia/Shanghai）4 条，已关联 4 条，候选 0 条。
目前没有候选可确认。请核实实际发布情况或等待有效采集；不要使用候选确认指令。</t>
        </is>
      </c>
      <c r="AL524" s="3">
        <v>46293.47966435185</v>
      </c>
      <c r="AM524" t="inlineStr">
        <is>
          <t>2026-09-24 07:27</t>
        </is>
      </c>
      <c r="AN524" t="inlineStr">
        <is>
          <t>高璇</t>
        </is>
      </c>
      <c r="AO524" t="inlineStr">
        <is>
          <t>2026-09-24</t>
        </is>
      </c>
      <c r="AP524" t="inlineStr">
        <is>
          <t>2026-09-23|dramavault163|SD-000105</t>
        </is>
      </c>
      <c r="AQ524" t="inlineStr">
        <is>
          <t>0</t>
        </is>
      </c>
      <c r="AR524" t="inlineStr">
        <is>
          <t>dramavault163｜They Messed With the Wrong Heiress｜5条｜已回填</t>
        </is>
      </c>
    </row>
    <row r="525" ht="25.5" customHeight="1">
      <c r="A525" t="inlineStr">
        <is>
          <t>SR-000586</t>
        </is>
      </c>
      <c r="B525" s="3">
        <v>46288</v>
      </c>
      <c r="C525"/>
      <c r="D525" t="inlineStr">
        <is>
          <t>7688254938362809631</t>
        </is>
      </c>
      <c r="E525"/>
      <c r="F525" t="inlineStr">
        <is>
          <t>manual_url</t>
        </is>
      </c>
      <c r="G525">
        <v>1</v>
      </c>
      <c r="H525" s="3">
        <v>46303.60118055555</v>
      </c>
      <c r="I525"/>
      <c r="J525" t="inlineStr">
        <is>
          <t>active</t>
        </is>
      </c>
      <c r="K525" t="inlineStr">
        <is>
          <t>shirley5278789</t>
        </is>
      </c>
      <c r="L525" t="inlineStr">
        <is>
          <t>Firma un contrato de un año creyendo que todo será sencillo, pero su nueva identidad queda expuesta ante todos. ✍️🔥 🌟 La historia continúa 👉 Mira la serie completa en “ReelShort” 🔍 Busca el código “4756373” ✨ #Minidrama #ContratoDeAmor #IdentidadSecreta #ReelShort</t>
        </is>
      </c>
      <c r="M525" t="inlineStr">
        <is>
          <t>SD-000213</t>
        </is>
      </c>
      <c r="N525" t="inlineStr">
        <is>
          <t>7688254938362809631</t>
        </is>
      </c>
      <c r="O525" t="inlineStr">
        <is>
          <t>shirley5278789</t>
        </is>
      </c>
      <c r="P525" t="inlineStr">
        <is>
          <t>https://www.tiktok.com/@shirley5278789</t>
        </is>
      </c>
      <c r="Q525" t="inlineStr">
        <is>
          <t>SD-000213</t>
        </is>
      </c>
      <c r="R525" t="inlineStr">
        <is>
          <t>Contrato de amor</t>
        </is>
      </c>
      <c r="S525" t="inlineStr">
        <is>
          <t>爱情,甜宠</t>
        </is>
      </c>
      <c r="T525" s="2" t="str">
        <f>=HYPERLINK("https://www.tiktok.com/@shirley5278789/video/7688254938362809631", "https://www.tiktok.com/@shirley5278789/video/7688254938362809631")</f>
        <v>https://www.tiktok.com/@shirley5278789/video/7688254938362809631</v>
      </c>
      <c r="U525" t="inlineStr">
        <is>
          <t>已回填</t>
        </is>
      </c>
      <c r="V525" t="inlineStr">
        <is>
          <t>2085</t>
        </is>
      </c>
      <c r="W525" t="inlineStr">
        <is>
          <t>1</t>
        </is>
      </c>
      <c r="X525" t="inlineStr">
        <is>
          <t>0</t>
        </is>
      </c>
      <c r="Y525" t="inlineStr">
        <is>
          <t>0</t>
        </is>
      </c>
      <c r="Z525" t="inlineStr">
        <is>
          <t>0</t>
        </is>
      </c>
      <c r="AA525" t="inlineStr">
        <is>
          <t>2026-10-08</t>
        </is>
      </c>
      <c r="AB525"/>
      <c r="AC525"/>
      <c r="AD525" t="inlineStr">
        <is>
          <t>SB-924ff2f8-40bf-409f-b07e-2e0c3fa832aa</t>
        </is>
      </c>
      <c r="AE525">
        <v>1</v>
      </c>
      <c r="AF525">
        <v>2</v>
      </c>
      <c r="AG525" s="3">
        <v>46288</v>
      </c>
      <c r="AH525" t="inlineStr">
        <is>
          <t>高璇</t>
        </is>
      </c>
      <c r="AI525" t="inlineStr">
        <is>
          <t>关联或批次冲突</t>
        </is>
      </c>
      <c r="AJ525" t="inlineStr">
        <is>
          <t>排期未建完整或字段不一致；现有 1 / 计划 2 条；缺少第2条</t>
        </is>
      </c>
      <c r="AK525" t="inlineStr">
        <is>
          <t>关联或批次冲突；计划 2026-09-23（Asia/Shanghai）2 条，已关联 1 条，候选 0 条。
这是排期问题，不需要确认视频。请由维护人员核对已确认排期并补齐缺失名额；不要重建整批或重放旧回执。</t>
        </is>
      </c>
      <c r="AL525" s="3">
        <v>46296.37704861111</v>
      </c>
      <c r="AM525" t="inlineStr">
        <is>
          <t>2026-09-23 23:25</t>
        </is>
      </c>
      <c r="AN525" t="inlineStr">
        <is>
          <t>高璇</t>
        </is>
      </c>
      <c r="AO525" t="inlineStr">
        <is>
          <t>2026-09-23</t>
        </is>
      </c>
      <c r="AP525" t="inlineStr">
        <is>
          <t>2026-09-23|shirley5278789|SD-000213</t>
        </is>
      </c>
      <c r="AQ525" t="inlineStr">
        <is>
          <t>1</t>
        </is>
      </c>
      <c r="AR525" t="inlineStr">
        <is>
          <t>shirley5278789｜Contrato de amor｜1条｜已回填</t>
        </is>
      </c>
    </row>
    <row r="526" ht="25.5" customHeight="1">
      <c r="A526" t="inlineStr">
        <is>
          <t>SR-000591</t>
        </is>
      </c>
      <c r="B526" s="3">
        <v>46292</v>
      </c>
      <c r="C526"/>
      <c r="D526" t="inlineStr">
        <is>
          <t>7689006904579804429</t>
        </is>
      </c>
      <c r="E526"/>
      <c r="F526" t="inlineStr">
        <is>
          <t>manual_url</t>
        </is>
      </c>
      <c r="G526">
        <v>1</v>
      </c>
      <c r="H526" s="3">
        <v>46303.60138888889</v>
      </c>
      <c r="I526"/>
      <c r="J526" t="inlineStr">
        <is>
          <t>active</t>
        </is>
      </c>
      <c r="K526" t="inlineStr">
        <is>
          <t>dramaexpedition</t>
        </is>
      </c>
      <c r="L526" t="inlineStr">
        <is>
          <t>Part 1 | King of the Four Seas: Legend Reborn He saved 5,000 people at sea. Then he woke up nine years old, two hours before the disaster that took his mother. Watch the full story on ReelShort. Title ID: 4787263. #ReelShort #TimeTravel #Shipwreck #Shortdrama #Drama</t>
        </is>
      </c>
      <c r="M526" t="inlineStr">
        <is>
          <t>SD-000230</t>
        </is>
      </c>
      <c r="N526" t="inlineStr">
        <is>
          <t>7689006904579804429</t>
        </is>
      </c>
      <c r="O526" t="inlineStr">
        <is>
          <t>dramaexpedition</t>
        </is>
      </c>
      <c r="P526" t="inlineStr">
        <is>
          <t>https://www.tiktok.com/@dramaexpedition</t>
        </is>
      </c>
      <c r="Q526" t="inlineStr">
        <is>
          <t>SD-000230</t>
        </is>
      </c>
      <c r="R526" t="inlineStr">
        <is>
          <t>King of the Four Seas: Legend Reborn</t>
        </is>
      </c>
      <c r="S526" t="inlineStr">
        <is>
          <t>复仇,男性</t>
        </is>
      </c>
      <c r="T526" s="2" t="str">
        <f>=HYPERLINK("https://www.tiktok.com/@dramaexpedition/video/7689006904579804429", "https://www.tiktok.com/@dramaexpedition/video/7689006904579804429")</f>
        <v>https://www.tiktok.com/@dramaexpedition/video/7689006904579804429</v>
      </c>
      <c r="U526" t="inlineStr">
        <is>
          <t>已回填</t>
        </is>
      </c>
      <c r="V526" t="inlineStr">
        <is>
          <t>248</t>
        </is>
      </c>
      <c r="W526" t="inlineStr">
        <is>
          <t>10</t>
        </is>
      </c>
      <c r="X526" t="inlineStr">
        <is>
          <t>4</t>
        </is>
      </c>
      <c r="Y526" t="inlineStr">
        <is>
          <t>0</t>
        </is>
      </c>
      <c r="Z526" t="inlineStr">
        <is>
          <t>0</t>
        </is>
      </c>
      <c r="AA526" t="inlineStr">
        <is>
          <t>2026-10-08</t>
        </is>
      </c>
      <c r="AB526"/>
      <c r="AC526"/>
      <c r="AD526" t="inlineStr">
        <is>
          <t>SB-cfa98e12-3b6f-4d7a-9126-4ef642c4b7b5</t>
        </is>
      </c>
      <c r="AE526">
        <v>1</v>
      </c>
      <c r="AF526">
        <v>3</v>
      </c>
      <c r="AG526" s="3">
        <v>46292</v>
      </c>
      <c r="AH526" t="inlineStr">
        <is>
          <t>彭满</t>
        </is>
      </c>
      <c r="AI526" t="inlineStr">
        <is>
          <t>已处理</t>
        </is>
      </c>
      <c r="AJ526"/>
      <c r="AK526" t="inlineStr">
        <is>
          <t>已处理；计划 2026-09-27（America/Chicago）3 条，已关联 3 条，候选 0 条。
目前没有候选可确认。请核实实际发布情况或等待有效采集；不要使用候选确认指令。</t>
        </is>
      </c>
      <c r="AL526" s="3"/>
      <c r="AM526" t="inlineStr">
        <is>
          <t>2026-09-27 20:00</t>
        </is>
      </c>
      <c r="AN526" t="inlineStr">
        <is>
          <t>彭满</t>
        </is>
      </c>
      <c r="AO526" t="inlineStr">
        <is>
          <t>2026-09-27</t>
        </is>
      </c>
      <c r="AP526" t="inlineStr">
        <is>
          <t>2026-09-27|dramaexpedition|SD-000230</t>
        </is>
      </c>
      <c r="AQ526" t="inlineStr">
        <is>
          <t>1</t>
        </is>
      </c>
      <c r="AR526" t="inlineStr">
        <is>
          <t>dramaexpedition｜King of the Four Seas: Legend Reborn｜3条｜已回填</t>
        </is>
      </c>
    </row>
    <row r="527" ht="25.5" customHeight="1">
      <c r="A527" t="inlineStr">
        <is>
          <t>SR-000592</t>
        </is>
      </c>
      <c r="B527" s="3">
        <v>46292</v>
      </c>
      <c r="C527"/>
      <c r="D527" t="inlineStr">
        <is>
          <t>7689011370532146446</t>
        </is>
      </c>
      <c r="E527"/>
      <c r="F527" t="inlineStr">
        <is>
          <t>manual_url</t>
        </is>
      </c>
      <c r="G527">
        <v>1</v>
      </c>
      <c r="H527" s="3">
        <v>46303.601585648146</v>
      </c>
      <c r="I527"/>
      <c r="J527" t="inlineStr">
        <is>
          <t>active</t>
        </is>
      </c>
      <c r="K527" t="inlineStr">
        <is>
          <t>dramaexpedition</t>
        </is>
      </c>
      <c r="L527" t="inlineStr">
        <is>
          <t>Part 2 | King of the Four Seas: Legend Reborn No one believes the boy can read the sea. The captain's daughter changes her mind when he knows a secret she has never told anyone. Watch the full story on ReelShort. Title ID: 4787263. #ReelShort #HiddenIdentity #SeaRescue #shortdrama#Drama</t>
        </is>
      </c>
      <c r="M527" t="inlineStr">
        <is>
          <t>SD-000230</t>
        </is>
      </c>
      <c r="N527" t="inlineStr">
        <is>
          <t>7689011370532146446</t>
        </is>
      </c>
      <c r="O527" t="inlineStr">
        <is>
          <t>dramaexpedition</t>
        </is>
      </c>
      <c r="P527" t="inlineStr">
        <is>
          <t>https://www.tiktok.com/@dramaexpedition</t>
        </is>
      </c>
      <c r="Q527" t="inlineStr">
        <is>
          <t>SD-000230</t>
        </is>
      </c>
      <c r="R527" t="inlineStr">
        <is>
          <t>King of the Four Seas: Legend Reborn</t>
        </is>
      </c>
      <c r="S527" t="inlineStr">
        <is>
          <t>复仇,男性</t>
        </is>
      </c>
      <c r="T527" s="2" t="str">
        <f>=HYPERLINK("https://www.tiktok.com/@dramaexpedition/video/7689011370532146446", "https://www.tiktok.com/@dramaexpedition/video/7689011370532146446")</f>
        <v>https://www.tiktok.com/@dramaexpedition/video/7689011370532146446</v>
      </c>
      <c r="U527" t="inlineStr">
        <is>
          <t>已回填</t>
        </is>
      </c>
      <c r="V527" t="inlineStr">
        <is>
          <t>184</t>
        </is>
      </c>
      <c r="W527" t="inlineStr">
        <is>
          <t>8</t>
        </is>
      </c>
      <c r="X527" t="inlineStr">
        <is>
          <t>2</t>
        </is>
      </c>
      <c r="Y527" t="inlineStr">
        <is>
          <t>0</t>
        </is>
      </c>
      <c r="Z527" t="inlineStr">
        <is>
          <t>0</t>
        </is>
      </c>
      <c r="AA527" t="inlineStr">
        <is>
          <t>2026-10-08</t>
        </is>
      </c>
      <c r="AB527"/>
      <c r="AC527"/>
      <c r="AD527" t="inlineStr">
        <is>
          <t>SB-cfa98e12-3b6f-4d7a-9126-4ef642c4b7b5</t>
        </is>
      </c>
      <c r="AE527">
        <v>2</v>
      </c>
      <c r="AF527">
        <v>3</v>
      </c>
      <c r="AG527" s="3">
        <v>46292</v>
      </c>
      <c r="AH527" t="inlineStr">
        <is>
          <t>彭满</t>
        </is>
      </c>
      <c r="AI527" t="inlineStr">
        <is>
          <t>已处理</t>
        </is>
      </c>
      <c r="AJ527"/>
      <c r="AK527" t="inlineStr">
        <is>
          <t>已处理；计划 2026-09-27（America/Chicago）3 条，已关联 3 条，候选 0 条。
目前没有候选可确认。请核实实际发布情况或等待有效采集；不要使用候选确认指令。</t>
        </is>
      </c>
      <c r="AL527" s="3"/>
      <c r="AM527" t="inlineStr">
        <is>
          <t>2026-09-28 01:00</t>
        </is>
      </c>
      <c r="AN527" t="inlineStr">
        <is>
          <t>彭满</t>
        </is>
      </c>
      <c r="AO527" t="inlineStr">
        <is>
          <t>2026-09-28</t>
        </is>
      </c>
      <c r="AP527" t="inlineStr">
        <is>
          <t>2026-09-27|dramaexpedition|SD-000230</t>
        </is>
      </c>
      <c r="AQ527" t="inlineStr">
        <is>
          <t>0</t>
        </is>
      </c>
      <c r="AR527" t="inlineStr">
        <is>
          <t>dramaexpedition｜King of the Four Seas: Legend Reborn｜3条｜已回填</t>
        </is>
      </c>
    </row>
    <row r="528" ht="25.5" customHeight="1">
      <c r="A528" t="inlineStr">
        <is>
          <t>SR-000593</t>
        </is>
      </c>
      <c r="B528" s="3">
        <v>46292</v>
      </c>
      <c r="C528"/>
      <c r="D528" t="inlineStr">
        <is>
          <t>7689011392225021197</t>
        </is>
      </c>
      <c r="E528"/>
      <c r="F528" t="inlineStr">
        <is>
          <t>manual_url</t>
        </is>
      </c>
      <c r="G528">
        <v>1</v>
      </c>
      <c r="H528" s="3">
        <v>46303.601793981485</v>
      </c>
      <c r="I528"/>
      <c r="J528" t="inlineStr">
        <is>
          <t>active</t>
        </is>
      </c>
      <c r="K528" t="inlineStr">
        <is>
          <t>dramaexpedition</t>
        </is>
      </c>
      <c r="L528" t="inlineStr">
        <is>
          <t>Part 3 | King of the Four Seas: Legend Reborn The captain calls him a liar. Seconds later, the crew spots the reef—and the only plan left comes from a nine-year-old. Watch the full story on ReelShort. Title ID: 4787263. #ReelShort #Shipwreck #ChildGenius #shortdrama #Drama</t>
        </is>
      </c>
      <c r="M528" t="inlineStr">
        <is>
          <t>SD-000230</t>
        </is>
      </c>
      <c r="N528" t="inlineStr">
        <is>
          <t>7689011392225021197</t>
        </is>
      </c>
      <c r="O528" t="inlineStr">
        <is>
          <t>dramaexpedition</t>
        </is>
      </c>
      <c r="P528" t="inlineStr">
        <is>
          <t>https://www.tiktok.com/@dramaexpedition</t>
        </is>
      </c>
      <c r="Q528" t="inlineStr">
        <is>
          <t>SD-000230</t>
        </is>
      </c>
      <c r="R528" t="inlineStr">
        <is>
          <t>King of the Four Seas: Legend Reborn</t>
        </is>
      </c>
      <c r="S528" t="inlineStr">
        <is>
          <t>复仇,男性</t>
        </is>
      </c>
      <c r="T528" s="2" t="str">
        <f>=HYPERLINK("https://www.tiktok.com/@dramaexpedition/video/7689011392225021197", "https://www.tiktok.com/@dramaexpedition/video/7689011392225021197")</f>
        <v>https://www.tiktok.com/@dramaexpedition/video/7689011392225021197</v>
      </c>
      <c r="U528" t="inlineStr">
        <is>
          <t>已回填</t>
        </is>
      </c>
      <c r="V528" t="inlineStr">
        <is>
          <t>16</t>
        </is>
      </c>
      <c r="W528" t="inlineStr">
        <is>
          <t>0</t>
        </is>
      </c>
      <c r="X528" t="inlineStr">
        <is>
          <t>0</t>
        </is>
      </c>
      <c r="Y528" t="inlineStr">
        <is>
          <t>0</t>
        </is>
      </c>
      <c r="Z528" t="inlineStr">
        <is>
          <t>0</t>
        </is>
      </c>
      <c r="AA528" t="inlineStr">
        <is>
          <t>2026-10-08</t>
        </is>
      </c>
      <c r="AB528"/>
      <c r="AC528"/>
      <c r="AD528" t="inlineStr">
        <is>
          <t>SB-cfa98e12-3b6f-4d7a-9126-4ef642c4b7b5</t>
        </is>
      </c>
      <c r="AE528">
        <v>3</v>
      </c>
      <c r="AF528">
        <v>3</v>
      </c>
      <c r="AG528" s="3">
        <v>46292</v>
      </c>
      <c r="AH528" t="inlineStr">
        <is>
          <t>彭满</t>
        </is>
      </c>
      <c r="AI528" t="inlineStr">
        <is>
          <t>已处理</t>
        </is>
      </c>
      <c r="AJ528"/>
      <c r="AK528" t="inlineStr">
        <is>
          <t>已处理；计划 2026-09-27（America/Chicago）3 条，已关联 3 条，候选 0 条。
目前没有候选可确认。请核实实际发布情况或等待有效采集；不要使用候选确认指令。</t>
        </is>
      </c>
      <c r="AL528" s="3"/>
      <c r="AM528" t="inlineStr">
        <is>
          <t>2026-09-28 07:15</t>
        </is>
      </c>
      <c r="AN528" t="inlineStr">
        <is>
          <t>彭满</t>
        </is>
      </c>
      <c r="AO528" t="inlineStr">
        <is>
          <t>2026-09-28</t>
        </is>
      </c>
      <c r="AP528" t="inlineStr">
        <is>
          <t>2026-09-27|dramaexpedition|SD-000230</t>
        </is>
      </c>
      <c r="AQ528" t="inlineStr">
        <is>
          <t>0</t>
        </is>
      </c>
      <c r="AR528" t="inlineStr">
        <is>
          <t>dramaexpedition｜King of the Four Seas: Legend Reborn｜3条｜已回填</t>
        </is>
      </c>
    </row>
    <row r="529" ht="25.5" customHeight="1">
      <c r="A529" t="inlineStr">
        <is>
          <t>SR-000596</t>
        </is>
      </c>
      <c r="B529" s="3">
        <v>46289</v>
      </c>
      <c r="C529"/>
      <c r="D529" t="inlineStr">
        <is>
          <t>7688984929291619598</t>
        </is>
      </c>
      <c r="E529"/>
      <c r="F529" t="inlineStr">
        <is>
          <t>manual_url</t>
        </is>
      </c>
      <c r="G529">
        <v>1</v>
      </c>
      <c r="H529" s="3">
        <v>46303.602013888885</v>
      </c>
      <c r="I529"/>
      <c r="J529" t="inlineStr">
        <is>
          <t>active</t>
        </is>
      </c>
      <c r="K529" t="inlineStr">
        <is>
          <t>lthung263</t>
        </is>
      </c>
      <c r="L529" t="inlineStr">
        <is>
          <t>Part 1 | Sold by Her Father and Reborn (My Second Life as a Billionaire Heiress) Sold to a wealthy donor by her adoptive father, Scout learns the truth about her powerful birth family moments before death—then wakes up with a second chance. ✨ Download the ReelShort app. 👉 Copy the code [4785038] and search it. #Drama #AIDrama #ShortDrama #RebirthDrama #HiddenHeiress</t>
        </is>
      </c>
      <c r="M529" t="inlineStr">
        <is>
          <t>SD-000225</t>
        </is>
      </c>
      <c r="N529" t="inlineStr">
        <is>
          <t>7688984929291619598</t>
        </is>
      </c>
      <c r="O529" t="inlineStr">
        <is>
          <t>Flexlthung</t>
        </is>
      </c>
      <c r="P529" t="inlineStr">
        <is>
          <t>https://www.tiktok.com/@lthung263</t>
        </is>
      </c>
      <c r="Q529" t="inlineStr">
        <is>
          <t>SD-000225</t>
        </is>
      </c>
      <c r="R529" t="inlineStr">
        <is>
          <t>My Second Life as a Billionaire Heiress</t>
        </is>
      </c>
      <c r="S529" t="inlineStr">
        <is>
          <t>扮猪吃虎,身份揭露,重生</t>
        </is>
      </c>
      <c r="T529" s="2" t="str">
        <f>=HYPERLINK("https://www.tiktok.com/@lthung263/video/7688984929291619598", "https://www.tiktok.com/@lthung263/video/7688984929291619598")</f>
        <v>https://www.tiktok.com/@lthung263/video/7688984929291619598</v>
      </c>
      <c r="U529" t="inlineStr">
        <is>
          <t>已回填</t>
        </is>
      </c>
      <c r="V529" t="inlineStr">
        <is>
          <t>1597</t>
        </is>
      </c>
      <c r="W529" t="inlineStr">
        <is>
          <t>16</t>
        </is>
      </c>
      <c r="X529" t="inlineStr">
        <is>
          <t>6</t>
        </is>
      </c>
      <c r="Y529" t="inlineStr">
        <is>
          <t>0</t>
        </is>
      </c>
      <c r="Z529" t="inlineStr">
        <is>
          <t>0</t>
        </is>
      </c>
      <c r="AA529" t="inlineStr">
        <is>
          <t>2026-10-08</t>
        </is>
      </c>
      <c r="AB529"/>
      <c r="AC529"/>
      <c r="AD529" t="inlineStr">
        <is>
          <t>SB-65f0c5b2-39c4-4542-a208-552ec91833db</t>
        </is>
      </c>
      <c r="AE529">
        <v>1</v>
      </c>
      <c r="AF529">
        <v>3</v>
      </c>
      <c r="AG529" s="3">
        <v>46289</v>
      </c>
      <c r="AH529" t="inlineStr">
        <is>
          <t>张凯风</t>
        </is>
      </c>
      <c r="AI529" t="inlineStr">
        <is>
          <t>已处理</t>
        </is>
      </c>
      <c r="AJ529"/>
      <c r="AK529" t="inlineStr">
        <is>
          <t>已处理；计划 2026-09-24（America/Chicago）3 条，已关联 3 条，候选 0 条。
目前没有候选可确认。请核实实际发布情况或等待有效采集；不要使用候选确认指令。</t>
        </is>
      </c>
      <c r="AL529" s="3">
        <v>46292.38385416667</v>
      </c>
      <c r="AM529" t="inlineStr">
        <is>
          <t>2026-09-24 22:07</t>
        </is>
      </c>
      <c r="AN529" t="inlineStr">
        <is>
          <t>张凯风</t>
        </is>
      </c>
      <c r="AO529" t="inlineStr">
        <is>
          <t>2026-09-24</t>
        </is>
      </c>
      <c r="AP529" t="inlineStr">
        <is>
          <t>2026-09-24|lthung263|SD-000225</t>
        </is>
      </c>
      <c r="AQ529" t="inlineStr">
        <is>
          <t>1</t>
        </is>
      </c>
      <c r="AR529" t="inlineStr">
        <is>
          <t>lthung263｜My Second Life as a Billionaire Heiress｜3条｜已回填</t>
        </is>
      </c>
    </row>
    <row r="530" ht="25.5" customHeight="1">
      <c r="A530" t="inlineStr">
        <is>
          <t>SR-000597</t>
        </is>
      </c>
      <c r="B530" s="3">
        <v>46289</v>
      </c>
      <c r="C530"/>
      <c r="D530" t="inlineStr">
        <is>
          <t>7688984066779090189</t>
        </is>
      </c>
      <c r="E530"/>
      <c r="F530" t="inlineStr">
        <is>
          <t>manual_url</t>
        </is>
      </c>
      <c r="G530">
        <v>1</v>
      </c>
      <c r="H530" s="3">
        <v>46303.60221064815</v>
      </c>
      <c r="I530"/>
      <c r="J530" t="inlineStr">
        <is>
          <t>active</t>
        </is>
      </c>
      <c r="K530" t="inlineStr">
        <is>
          <t>lthung263</t>
        </is>
      </c>
      <c r="L530" t="inlineStr">
        <is>
          <t>Part 2 | She Exposes the Family on Stage (My Second Life as a Billionaire Heiress) Instead of helping her adoptive father win, Scout exposes years of abuse in front of everyone. This time, she refuses to remain their victim. ✨ Download the ReelShort app. 👉 Copy the code [4785038] and search it. #Drama #AIDrama #ShortDrama #FamilyRevenge #SecondChance</t>
        </is>
      </c>
      <c r="M530" t="inlineStr">
        <is>
          <t>SD-000225</t>
        </is>
      </c>
      <c r="N530" t="inlineStr">
        <is>
          <t>7688984066779090189</t>
        </is>
      </c>
      <c r="O530" t="inlineStr">
        <is>
          <t>Flexlthung</t>
        </is>
      </c>
      <c r="P530" t="inlineStr">
        <is>
          <t>https://www.tiktok.com/@lthung263</t>
        </is>
      </c>
      <c r="Q530" t="inlineStr">
        <is>
          <t>SD-000225</t>
        </is>
      </c>
      <c r="R530" t="inlineStr">
        <is>
          <t>My Second Life as a Billionaire Heiress</t>
        </is>
      </c>
      <c r="S530" t="inlineStr">
        <is>
          <t>扮猪吃虎,身份揭露,重生</t>
        </is>
      </c>
      <c r="T530" s="2" t="str">
        <f>=HYPERLINK("https://www.tiktok.com/@lthung263/video/7688984066779090189", "https://www.tiktok.com/@lthung263/video/7688984066779090189")</f>
        <v>https://www.tiktok.com/@lthung263/video/7688984066779090189</v>
      </c>
      <c r="U530" t="inlineStr">
        <is>
          <t>已回填</t>
        </is>
      </c>
      <c r="V530" t="inlineStr">
        <is>
          <t>1457</t>
        </is>
      </c>
      <c r="W530" t="inlineStr">
        <is>
          <t>30</t>
        </is>
      </c>
      <c r="X530" t="inlineStr">
        <is>
          <t>9</t>
        </is>
      </c>
      <c r="Y530" t="inlineStr">
        <is>
          <t>0</t>
        </is>
      </c>
      <c r="Z530" t="inlineStr">
        <is>
          <t>0</t>
        </is>
      </c>
      <c r="AA530" t="inlineStr">
        <is>
          <t>2026-10-08</t>
        </is>
      </c>
      <c r="AB530"/>
      <c r="AC530"/>
      <c r="AD530" t="inlineStr">
        <is>
          <t>SB-65f0c5b2-39c4-4542-a208-552ec91833db</t>
        </is>
      </c>
      <c r="AE530">
        <v>2</v>
      </c>
      <c r="AF530">
        <v>3</v>
      </c>
      <c r="AG530" s="3">
        <v>46289</v>
      </c>
      <c r="AH530" t="inlineStr">
        <is>
          <t>张凯风</t>
        </is>
      </c>
      <c r="AI530" t="inlineStr">
        <is>
          <t>已处理</t>
        </is>
      </c>
      <c r="AJ530"/>
      <c r="AK530" t="inlineStr">
        <is>
          <t>已处理；计划 2026-09-24（America/Chicago）3 条，已关联 3 条，候选 0 条。
目前没有候选可确认。请核实实际发布情况或等待有效采集；不要使用候选确认指令。</t>
        </is>
      </c>
      <c r="AL530" s="3">
        <v>46292.38385416667</v>
      </c>
      <c r="AM530" t="inlineStr">
        <is>
          <t>2026-09-25 03:07</t>
        </is>
      </c>
      <c r="AN530" t="inlineStr">
        <is>
          <t>张凯风</t>
        </is>
      </c>
      <c r="AO530" t="inlineStr">
        <is>
          <t>2026-09-25</t>
        </is>
      </c>
      <c r="AP530" t="inlineStr">
        <is>
          <t>2026-09-24|lthung263|SD-000225</t>
        </is>
      </c>
      <c r="AQ530" t="inlineStr">
        <is>
          <t>0</t>
        </is>
      </c>
      <c r="AR530" t="inlineStr">
        <is>
          <t>lthung263｜My Second Life as a Billionaire Heiress｜3条｜已回填</t>
        </is>
      </c>
    </row>
    <row r="531" ht="25.5" customHeight="1">
      <c r="A531" t="inlineStr">
        <is>
          <t>SR-000598</t>
        </is>
      </c>
      <c r="B531" s="3">
        <v>46289</v>
      </c>
      <c r="C531"/>
      <c r="D531" t="inlineStr">
        <is>
          <t>7688985891259370766</t>
        </is>
      </c>
      <c r="E531"/>
      <c r="F531" t="inlineStr">
        <is>
          <t>manual_url</t>
        </is>
      </c>
      <c r="G531">
        <v>1</v>
      </c>
      <c r="H531" s="3">
        <v>46303.602430555555</v>
      </c>
      <c r="I531"/>
      <c r="J531" t="inlineStr">
        <is>
          <t>active</t>
        </is>
      </c>
      <c r="K531" t="inlineStr">
        <is>
          <t>lthung263</t>
        </is>
      </c>
      <c r="L531" t="inlineStr">
        <is>
          <t>Part 3 | She Calls the Ruthless Mogul Dad (My Second Life as a Billionaire Heiress) Scout enters the ruthless Dominic Moretti’s world and calls him Dad. With only her mother’s ring and a blood test to prove the truth, everything hangs in the balance. ✨ Download the ReelShort app. 👉 Copy the code [4785038] and search it. #Drama #AIDrama #ShortDrama #BillionaireDrama #SecretHeiress</t>
        </is>
      </c>
      <c r="M531" t="inlineStr">
        <is>
          <t>SD-000225</t>
        </is>
      </c>
      <c r="N531" t="inlineStr">
        <is>
          <t>7688985891259370766</t>
        </is>
      </c>
      <c r="O531" t="inlineStr">
        <is>
          <t>Flexlthung</t>
        </is>
      </c>
      <c r="P531" t="inlineStr">
        <is>
          <t>https://www.tiktok.com/@lthung263</t>
        </is>
      </c>
      <c r="Q531" t="inlineStr">
        <is>
          <t>SD-000225</t>
        </is>
      </c>
      <c r="R531" t="inlineStr">
        <is>
          <t>My Second Life as a Billionaire Heiress</t>
        </is>
      </c>
      <c r="S531" t="inlineStr">
        <is>
          <t>扮猪吃虎,身份揭露,重生</t>
        </is>
      </c>
      <c r="T531" s="2" t="str">
        <f>=HYPERLINK("https://www.tiktok.com/@lthung263/video/7688985891259370766", "https://www.tiktok.com/@lthung263/video/7688985891259370766")</f>
        <v>https://www.tiktok.com/@lthung263/video/7688985891259370766</v>
      </c>
      <c r="U531" t="inlineStr">
        <is>
          <t>已回填</t>
        </is>
      </c>
      <c r="V531" t="inlineStr">
        <is>
          <t>9118</t>
        </is>
      </c>
      <c r="W531" t="inlineStr">
        <is>
          <t>50</t>
        </is>
      </c>
      <c r="X531" t="inlineStr">
        <is>
          <t>26</t>
        </is>
      </c>
      <c r="Y531" t="inlineStr">
        <is>
          <t>3</t>
        </is>
      </c>
      <c r="Z531" t="inlineStr">
        <is>
          <t>0</t>
        </is>
      </c>
      <c r="AA531" t="inlineStr">
        <is>
          <t>2026-10-08</t>
        </is>
      </c>
      <c r="AB531"/>
      <c r="AC531"/>
      <c r="AD531" t="inlineStr">
        <is>
          <t>SB-65f0c5b2-39c4-4542-a208-552ec91833db</t>
        </is>
      </c>
      <c r="AE531">
        <v>3</v>
      </c>
      <c r="AF531">
        <v>3</v>
      </c>
      <c r="AG531" s="3">
        <v>46289</v>
      </c>
      <c r="AH531" t="inlineStr">
        <is>
          <t>张凯风</t>
        </is>
      </c>
      <c r="AI531" t="inlineStr">
        <is>
          <t>已处理</t>
        </is>
      </c>
      <c r="AJ531"/>
      <c r="AK531" t="inlineStr">
        <is>
          <t>已处理；计划 2026-09-24（America/Chicago）3 条，已关联 3 条，候选 0 条。
目前没有候选可确认。请核实实际发布情况或等待有效采集；不要使用候选确认指令。</t>
        </is>
      </c>
      <c r="AL531" s="3">
        <v>46292.38385416667</v>
      </c>
      <c r="AM531" t="inlineStr">
        <is>
          <t>2026-09-25 07:08</t>
        </is>
      </c>
      <c r="AN531" t="inlineStr">
        <is>
          <t>张凯风</t>
        </is>
      </c>
      <c r="AO531" t="inlineStr">
        <is>
          <t>2026-09-25</t>
        </is>
      </c>
      <c r="AP531" t="inlineStr">
        <is>
          <t>2026-09-24|lthung263|SD-000225</t>
        </is>
      </c>
      <c r="AQ531" t="inlineStr">
        <is>
          <t>0</t>
        </is>
      </c>
      <c r="AR531" t="inlineStr">
        <is>
          <t>lthung263｜My Second Life as a Billionaire Heiress｜3条｜已回填</t>
        </is>
      </c>
    </row>
    <row r="532" ht="25.5" customHeight="1">
      <c r="A532" t="inlineStr">
        <is>
          <t>SR-000599</t>
        </is>
      </c>
      <c r="B532" s="3">
        <v>46288</v>
      </c>
      <c r="C532"/>
      <c r="D532" t="inlineStr">
        <is>
          <t>7688546833873800461</t>
        </is>
      </c>
      <c r="E532"/>
      <c r="F532" t="inlineStr">
        <is>
          <t>manual_url</t>
        </is>
      </c>
      <c r="G532">
        <v>1</v>
      </c>
      <c r="H532" s="3">
        <v>46303.602638888886</v>
      </c>
      <c r="I532"/>
      <c r="J532" t="inlineStr">
        <is>
          <t>active</t>
        </is>
      </c>
      <c r="K532" t="inlineStr">
        <is>
          <t>ngphnggiang40</t>
        </is>
      </c>
      <c r="L532" t="inlineStr">
        <is>
          <t>Part 1 | Seven Sins! I Claimed Them All! As the angels invade, a desperate queen sends her young son into enemy territory with a mysterious token—hiding him where no one would ever think to search. ✨ Download the ReelShort app. 👉 Copy the code [4771423] and search it. #Drama #ShortDrama #FantasyDrama #HiddenPrince #DarkFantasy</t>
        </is>
      </c>
      <c r="M532" t="inlineStr">
        <is>
          <t>SD-000223</t>
        </is>
      </c>
      <c r="N532" t="inlineStr">
        <is>
          <t>7688546833873800461</t>
        </is>
      </c>
      <c r="O532" t="inlineStr">
        <is>
          <t>VoidFaic</t>
        </is>
      </c>
      <c r="P532" t="inlineStr">
        <is>
          <t>https://www.tiktok.com/@ngphnggiang40</t>
        </is>
      </c>
      <c r="Q532" t="inlineStr">
        <is>
          <t>SD-000223</t>
        </is>
      </c>
      <c r="R532" t="inlineStr">
        <is>
          <t>Seven Sins! I claimed them all!</t>
        </is>
      </c>
      <c r="S532" t="inlineStr">
        <is>
          <t>男性,扮猪吃虎,超能力</t>
        </is>
      </c>
      <c r="T532" s="2" t="str">
        <f>=HYPERLINK("https://www.tiktok.com/@ngphnggiang40/photo/7688546833873800461", "https://www.tiktok.com/@ngphnggiang40/photo/7688546833873800461")</f>
        <v>https://www.tiktok.com/@ngphnggiang40/photo/7688546833873800461</v>
      </c>
      <c r="U532" t="inlineStr">
        <is>
          <t>已回填</t>
        </is>
      </c>
      <c r="V532" t="inlineStr">
        <is>
          <t>3117</t>
        </is>
      </c>
      <c r="W532" t="inlineStr">
        <is>
          <t>20</t>
        </is>
      </c>
      <c r="X532" t="inlineStr">
        <is>
          <t>10</t>
        </is>
      </c>
      <c r="Y532" t="inlineStr">
        <is>
          <t>0</t>
        </is>
      </c>
      <c r="Z532" t="inlineStr">
        <is>
          <t>0</t>
        </is>
      </c>
      <c r="AA532" t="inlineStr">
        <is>
          <t>2026-10-08</t>
        </is>
      </c>
      <c r="AB532"/>
      <c r="AC532"/>
      <c r="AD532" t="inlineStr">
        <is>
          <t>SB-7a9b7044-fc72-4a74-b49e-da20819e480c</t>
        </is>
      </c>
      <c r="AE532">
        <v>1</v>
      </c>
      <c r="AF532">
        <v>3</v>
      </c>
      <c r="AG532" s="3">
        <v>46288</v>
      </c>
      <c r="AH532" t="inlineStr">
        <is>
          <t>张凯风</t>
        </is>
      </c>
      <c r="AI532" t="inlineStr">
        <is>
          <t>已处理</t>
        </is>
      </c>
      <c r="AJ532"/>
      <c r="AK532" t="inlineStr">
        <is>
          <t>已处理；计划 2026-09-23（Asia/Shanghai）3 条，已关联 3 条，候选 0 条。
目前没有候选可确认。请核实实际发布情况或等待有效采集；不要使用候选确认指令。</t>
        </is>
      </c>
      <c r="AL532" s="3"/>
      <c r="AM532" t="inlineStr">
        <is>
          <t>2026-09-23 19:29</t>
        </is>
      </c>
      <c r="AN532" t="inlineStr">
        <is>
          <t>张凯风</t>
        </is>
      </c>
      <c r="AO532" t="inlineStr">
        <is>
          <t>2026-09-23</t>
        </is>
      </c>
      <c r="AP532" t="inlineStr">
        <is>
          <t>2026-09-23|ngphnggiang40|SD-000223</t>
        </is>
      </c>
      <c r="AQ532" t="inlineStr">
        <is>
          <t>1</t>
        </is>
      </c>
      <c r="AR532" t="inlineStr">
        <is>
          <t>ngphnggiang40｜Seven Sins! I claimed them all!｜3条｜已回填</t>
        </is>
      </c>
    </row>
    <row r="533" ht="25.5" customHeight="1">
      <c r="A533" t="inlineStr">
        <is>
          <t>SR-000600</t>
        </is>
      </c>
      <c r="B533" s="3">
        <v>46288</v>
      </c>
      <c r="C533"/>
      <c r="D533" t="inlineStr">
        <is>
          <t>7688547271436143886</t>
        </is>
      </c>
      <c r="E533"/>
      <c r="F533" t="inlineStr">
        <is>
          <t>manual_url</t>
        </is>
      </c>
      <c r="G533">
        <v>1</v>
      </c>
      <c r="H533" s="3">
        <v>46303.60288194445</v>
      </c>
      <c r="I533"/>
      <c r="J533" t="inlineStr">
        <is>
          <t>active</t>
        </is>
      </c>
      <c r="K533" t="inlineStr">
        <is>
          <t>ngphnggiang40</t>
        </is>
      </c>
      <c r="L533" t="inlineStr">
        <is>
          <t>Part 2 | Seven Sins! I Claimed Them All! Bastian enters the virtue tournament as a celebrated prodigy, but the test declares him powerless. Betrayed by his fiancée and condemned by the crowd, he is thrown into the void. ✨ Download the ReelShort app. 👉 Copy the code [4771423] and search it. #Drama #ShortDrama #FantasyDrama #Betrayal #Underdog</t>
        </is>
      </c>
      <c r="M533" t="inlineStr">
        <is>
          <t>SD-000223</t>
        </is>
      </c>
      <c r="N533" t="inlineStr">
        <is>
          <t>7688547271436143886</t>
        </is>
      </c>
      <c r="O533" t="inlineStr">
        <is>
          <t>VoidFaic</t>
        </is>
      </c>
      <c r="P533" t="inlineStr">
        <is>
          <t>https://www.tiktok.com/@ngphnggiang40</t>
        </is>
      </c>
      <c r="Q533" t="inlineStr">
        <is>
          <t>SD-000223</t>
        </is>
      </c>
      <c r="R533" t="inlineStr">
        <is>
          <t>Seven Sins! I claimed them all!</t>
        </is>
      </c>
      <c r="S533" t="inlineStr">
        <is>
          <t>男性,扮猪吃虎,超能力</t>
        </is>
      </c>
      <c r="T533" s="2" t="str">
        <f>=HYPERLINK("https://www.tiktok.com/@ngphnggiang40/video/7688547271436143886", "https://www.tiktok.com/@ngphnggiang40/video/7688547271436143886")</f>
        <v>https://www.tiktok.com/@ngphnggiang40/video/7688547271436143886</v>
      </c>
      <c r="U533" t="inlineStr">
        <is>
          <t>已回填</t>
        </is>
      </c>
      <c r="V533" t="inlineStr">
        <is>
          <t>1874</t>
        </is>
      </c>
      <c r="W533" t="inlineStr">
        <is>
          <t>5</t>
        </is>
      </c>
      <c r="X533" t="inlineStr">
        <is>
          <t>3</t>
        </is>
      </c>
      <c r="Y533" t="inlineStr">
        <is>
          <t>0</t>
        </is>
      </c>
      <c r="Z533" t="inlineStr">
        <is>
          <t>0</t>
        </is>
      </c>
      <c r="AA533" t="inlineStr">
        <is>
          <t>2026-10-08</t>
        </is>
      </c>
      <c r="AB533"/>
      <c r="AC533"/>
      <c r="AD533" t="inlineStr">
        <is>
          <t>SB-7a9b7044-fc72-4a74-b49e-da20819e480c</t>
        </is>
      </c>
      <c r="AE533">
        <v>2</v>
      </c>
      <c r="AF533">
        <v>3</v>
      </c>
      <c r="AG533" s="3">
        <v>46288</v>
      </c>
      <c r="AH533" t="inlineStr">
        <is>
          <t>张凯风</t>
        </is>
      </c>
      <c r="AI533" t="inlineStr">
        <is>
          <t>已处理</t>
        </is>
      </c>
      <c r="AJ533"/>
      <c r="AK533" t="inlineStr">
        <is>
          <t>已处理；计划 2026-09-23（Asia/Shanghai）3 条，已关联 3 条，候选 0 条。
目前没有候选可确认。请核实实际发布情况或等待有效采集；不要使用候选确认指令。</t>
        </is>
      </c>
      <c r="AL533" s="3"/>
      <c r="AM533" t="inlineStr">
        <is>
          <t>2026-09-24 00:34</t>
        </is>
      </c>
      <c r="AN533" t="inlineStr">
        <is>
          <t>张凯风</t>
        </is>
      </c>
      <c r="AO533" t="inlineStr">
        <is>
          <t>2026-09-24</t>
        </is>
      </c>
      <c r="AP533" t="inlineStr">
        <is>
          <t>2026-09-23|ngphnggiang40|SD-000223</t>
        </is>
      </c>
      <c r="AQ533" t="inlineStr">
        <is>
          <t>0</t>
        </is>
      </c>
      <c r="AR533" t="inlineStr">
        <is>
          <t>ngphnggiang40｜Seven Sins! I claimed them all!｜3条｜已回填</t>
        </is>
      </c>
    </row>
    <row r="534" ht="25.5" customHeight="1">
      <c r="A534" t="inlineStr">
        <is>
          <t>SR-000601</t>
        </is>
      </c>
      <c r="B534" s="3">
        <v>46288</v>
      </c>
      <c r="C534"/>
      <c r="D534" t="inlineStr">
        <is>
          <t>7688548339847122190</t>
        </is>
      </c>
      <c r="E534"/>
      <c r="F534" t="inlineStr">
        <is>
          <t>manual_url</t>
        </is>
      </c>
      <c r="G534">
        <v>1</v>
      </c>
      <c r="H534" s="3">
        <v>46303.603101851855</v>
      </c>
      <c r="I534"/>
      <c r="J534" t="inlineStr">
        <is>
          <t>active</t>
        </is>
      </c>
      <c r="K534" t="inlineStr">
        <is>
          <t>ngphnggiang40</t>
        </is>
      </c>
      <c r="L534" t="inlineStr">
        <is>
          <t>Part 3 | Seven Sins! I Claimed Them All! A mysterious guardian recognizes the token Bastian’s mother left behind and calls him her new master. Then he learns the truth: his mother is alive—and her captor will pay. ✨ Download the ReelShort app. 👉 Copy the code [4771423] and search it. #Drama #ShortDrama #FantasyDrama #HiddenIdentity #Revenge</t>
        </is>
      </c>
      <c r="M534" t="inlineStr">
        <is>
          <t>SD-000223</t>
        </is>
      </c>
      <c r="N534" t="inlineStr">
        <is>
          <t>7688548339847122190</t>
        </is>
      </c>
      <c r="O534" t="inlineStr">
        <is>
          <t>VoidFaic</t>
        </is>
      </c>
      <c r="P534" t="inlineStr">
        <is>
          <t>https://www.tiktok.com/@ngphnggiang40</t>
        </is>
      </c>
      <c r="Q534" t="inlineStr">
        <is>
          <t>SD-000223</t>
        </is>
      </c>
      <c r="R534" t="inlineStr">
        <is>
          <t>Seven Sins! I claimed them all!</t>
        </is>
      </c>
      <c r="S534" t="inlineStr">
        <is>
          <t>男性,扮猪吃虎,超能力</t>
        </is>
      </c>
      <c r="T534" s="2" t="str">
        <f>=HYPERLINK("https://www.tiktok.com/@ngphnggiang40/video/7688548339847122190", "https://www.tiktok.com/@ngphnggiang40/video/7688548339847122190")</f>
        <v>https://www.tiktok.com/@ngphnggiang40/video/7688548339847122190</v>
      </c>
      <c r="U534" t="inlineStr">
        <is>
          <t>已回填</t>
        </is>
      </c>
      <c r="V534" t="inlineStr">
        <is>
          <t>2007</t>
        </is>
      </c>
      <c r="W534" t="inlineStr">
        <is>
          <t>15</t>
        </is>
      </c>
      <c r="X534" t="inlineStr">
        <is>
          <t>3</t>
        </is>
      </c>
      <c r="Y534" t="inlineStr">
        <is>
          <t>0</t>
        </is>
      </c>
      <c r="Z534" t="inlineStr">
        <is>
          <t>0</t>
        </is>
      </c>
      <c r="AA534" t="inlineStr">
        <is>
          <t>2026-10-08</t>
        </is>
      </c>
      <c r="AB534"/>
      <c r="AC534"/>
      <c r="AD534" t="inlineStr">
        <is>
          <t>SB-7a9b7044-fc72-4a74-b49e-da20819e480c</t>
        </is>
      </c>
      <c r="AE534">
        <v>3</v>
      </c>
      <c r="AF534">
        <v>3</v>
      </c>
      <c r="AG534" s="3">
        <v>46288</v>
      </c>
      <c r="AH534" t="inlineStr">
        <is>
          <t>张凯风</t>
        </is>
      </c>
      <c r="AI534" t="inlineStr">
        <is>
          <t>已处理</t>
        </is>
      </c>
      <c r="AJ534"/>
      <c r="AK534" t="inlineStr">
        <is>
          <t>已处理；计划 2026-09-23（Asia/Shanghai）3 条，已关联 3 条，候选 0 条。
目前没有候选可确认。请核实实际发布情况或等待有效采集；不要使用候选确认指令。</t>
        </is>
      </c>
      <c r="AL534" s="3"/>
      <c r="AM534" t="inlineStr">
        <is>
          <t>2026-09-24 05:35</t>
        </is>
      </c>
      <c r="AN534" t="inlineStr">
        <is>
          <t>张凯风</t>
        </is>
      </c>
      <c r="AO534" t="inlineStr">
        <is>
          <t>2026-09-24</t>
        </is>
      </c>
      <c r="AP534" t="inlineStr">
        <is>
          <t>2026-09-23|ngphnggiang40|SD-000223</t>
        </is>
      </c>
      <c r="AQ534" t="inlineStr">
        <is>
          <t>0</t>
        </is>
      </c>
      <c r="AR534" t="inlineStr">
        <is>
          <t>ngphnggiang40｜Seven Sins! I claimed them all!｜3条｜已回填</t>
        </is>
      </c>
    </row>
    <row r="535" ht="25.5" customHeight="1">
      <c r="A535" t="inlineStr">
        <is>
          <t>SR-000602</t>
        </is>
      </c>
      <c r="B535" s="3">
        <v>46289</v>
      </c>
      <c r="C535"/>
      <c r="D535" t="inlineStr">
        <is>
          <t>7688977963710287117</t>
        </is>
      </c>
      <c r="E535"/>
      <c r="F535" t="inlineStr">
        <is>
          <t>manual_url</t>
        </is>
      </c>
      <c r="G535">
        <v>1</v>
      </c>
      <c r="H535" s="3">
        <v>46303.60329861111</v>
      </c>
      <c r="I535"/>
      <c r="J535" t="inlineStr">
        <is>
          <t>active</t>
        </is>
      </c>
      <c r="K535" t="inlineStr">
        <is>
          <t>ngphnggiang40</t>
        </is>
      </c>
      <c r="L535" t="inlineStr">
        <is>
          <t>Part 1 | Framed by His Own Family (Betrayed by My Wife I Return for Revenge) When Sean’s wife and son choose another man’s future over his freedom, he walks straight into a trap set by the people he trusted most. ✨ Download the ReelShort app. 👉 Copy the code [4785473] and search it. #Drama #AIDrama #ShortDrama #Betrayal #RevengeDrama</t>
        </is>
      </c>
      <c r="M535" t="inlineStr">
        <is>
          <t>SD-000227</t>
        </is>
      </c>
      <c r="N535" t="inlineStr">
        <is>
          <t>7688977963710287117</t>
        </is>
      </c>
      <c r="O535" t="inlineStr">
        <is>
          <t>VoidFaic</t>
        </is>
      </c>
      <c r="P535" t="inlineStr">
        <is>
          <t>https://www.tiktok.com/@ngphnggiang40</t>
        </is>
      </c>
      <c r="Q535" t="inlineStr">
        <is>
          <t>SD-000227</t>
        </is>
      </c>
      <c r="R535" t="inlineStr">
        <is>
          <t>Betrayed by My Wife, I Return for Revenge</t>
        </is>
      </c>
      <c r="S535" t="inlineStr">
        <is>
          <t>复仇,身份揭露</t>
        </is>
      </c>
      <c r="T535" s="2" t="str">
        <f>=HYPERLINK("https://www.tiktok.com/@ngphnggiang40/video/7688977963710287117", "https://www.tiktok.com/@ngphnggiang40/video/7688977963710287117")</f>
        <v>https://www.tiktok.com/@ngphnggiang40/video/7688977963710287117</v>
      </c>
      <c r="U535" t="inlineStr">
        <is>
          <t>已回填</t>
        </is>
      </c>
      <c r="V535" t="inlineStr">
        <is>
          <t>2334</t>
        </is>
      </c>
      <c r="W535" t="inlineStr">
        <is>
          <t>13</t>
        </is>
      </c>
      <c r="X535" t="inlineStr">
        <is>
          <t>7</t>
        </is>
      </c>
      <c r="Y535" t="inlineStr">
        <is>
          <t>0</t>
        </is>
      </c>
      <c r="Z535" t="inlineStr">
        <is>
          <t>1</t>
        </is>
      </c>
      <c r="AA535" t="inlineStr">
        <is>
          <t>2026-10-08</t>
        </is>
      </c>
      <c r="AB535"/>
      <c r="AC535"/>
      <c r="AD535" t="inlineStr">
        <is>
          <t>SB-1272e6d2-35b9-4211-a3dd-184669ffba6d</t>
        </is>
      </c>
      <c r="AE535">
        <v>1</v>
      </c>
      <c r="AF535">
        <v>3</v>
      </c>
      <c r="AG535" s="3">
        <v>46289</v>
      </c>
      <c r="AH535" t="inlineStr">
        <is>
          <t>张凯风</t>
        </is>
      </c>
      <c r="AI535" t="inlineStr">
        <is>
          <t>关联或批次冲突</t>
        </is>
      </c>
      <c r="AJ535" t="inlineStr">
        <is>
          <t>排期未建完整或字段不一致；现有 2 / 计划 3 条；缺少第2条</t>
        </is>
      </c>
      <c r="AK535" t="inlineStr">
        <is>
          <t>关联或批次冲突；计划 2026-09-24（America/Chicago）3 条，已关联 2 条，候选 0 条。
这是排期问题，不需要确认视频。请由维护人员核对已确认排期并补齐缺失名额；不要重建整批或重放旧回执。</t>
        </is>
      </c>
      <c r="AL535" s="3">
        <v>46296.377534722225</v>
      </c>
      <c r="AM535" t="inlineStr">
        <is>
          <t>2026-09-24 19:58</t>
        </is>
      </c>
      <c r="AN535" t="inlineStr">
        <is>
          <t>张凯风</t>
        </is>
      </c>
      <c r="AO535" t="inlineStr">
        <is>
          <t>2026-09-24</t>
        </is>
      </c>
      <c r="AP535" t="inlineStr">
        <is>
          <t>2026-09-24|ngphnggiang40|SD-000227</t>
        </is>
      </c>
      <c r="AQ535" t="inlineStr">
        <is>
          <t>1</t>
        </is>
      </c>
      <c r="AR535" t="inlineStr">
        <is>
          <t>ngphnggiang40｜Betrayed by My Wife, I Return for Revenge｜2条｜已回填</t>
        </is>
      </c>
    </row>
    <row r="536" ht="25.5" customHeight="1">
      <c r="A536" t="inlineStr">
        <is>
          <t>SR-000604</t>
        </is>
      </c>
      <c r="B536" s="3">
        <v>46289</v>
      </c>
      <c r="C536"/>
      <c r="D536" t="inlineStr">
        <is>
          <t>7688979343904640269</t>
        </is>
      </c>
      <c r="E536"/>
      <c r="F536" t="inlineStr">
        <is>
          <t>manual_url</t>
        </is>
      </c>
      <c r="G536">
        <v>1</v>
      </c>
      <c r="H536" s="3">
        <v>46303.60350694445</v>
      </c>
      <c r="I536"/>
      <c r="J536" t="inlineStr">
        <is>
          <t>active</t>
        </is>
      </c>
      <c r="K536" t="inlineStr">
        <is>
          <t>ngphnggiang40</t>
        </is>
      </c>
      <c r="L536" t="inlineStr">
        <is>
          <t>Part 3 | The Heir Returns for Revenge (Betrayed by My Wife I Return for Revenge) After prison, Sean returns to find the man who ruined his life living in his home. But they have no idea who the real heir—and their true benefactor—is. ✨ Download the ReelShort app. 👉 Copy the code [4785473] and search it. #Drama #AIDrama #ShortDrama #Revenge #HiddenIdentity</t>
        </is>
      </c>
      <c r="M536" t="inlineStr">
        <is>
          <t>SD-000227</t>
        </is>
      </c>
      <c r="N536" t="inlineStr">
        <is>
          <t>7688979343904640269</t>
        </is>
      </c>
      <c r="O536" t="inlineStr">
        <is>
          <t>VoidFaic</t>
        </is>
      </c>
      <c r="P536" t="inlineStr">
        <is>
          <t>https://www.tiktok.com/@ngphnggiang40</t>
        </is>
      </c>
      <c r="Q536" t="inlineStr">
        <is>
          <t>SD-000227</t>
        </is>
      </c>
      <c r="R536" t="inlineStr">
        <is>
          <t>Betrayed by My Wife, I Return for Revenge</t>
        </is>
      </c>
      <c r="S536" t="inlineStr">
        <is>
          <t>复仇,身份揭露</t>
        </is>
      </c>
      <c r="T536" s="2" t="str">
        <f>=HYPERLINK("https://www.tiktok.com/@ngphnggiang40/video/7688979343904640269", "https://www.tiktok.com/@ngphnggiang40/video/7688979343904640269")</f>
        <v>https://www.tiktok.com/@ngphnggiang40/video/7688979343904640269</v>
      </c>
      <c r="U536" t="inlineStr">
        <is>
          <t>已回填</t>
        </is>
      </c>
      <c r="V536" t="inlineStr">
        <is>
          <t>1143</t>
        </is>
      </c>
      <c r="W536" t="inlineStr">
        <is>
          <t>12</t>
        </is>
      </c>
      <c r="X536" t="inlineStr">
        <is>
          <t>0</t>
        </is>
      </c>
      <c r="Y536" t="inlineStr">
        <is>
          <t>0</t>
        </is>
      </c>
      <c r="Z536" t="inlineStr">
        <is>
          <t>0</t>
        </is>
      </c>
      <c r="AA536" t="inlineStr">
        <is>
          <t>2026-10-08</t>
        </is>
      </c>
      <c r="AB536"/>
      <c r="AC536"/>
      <c r="AD536" t="inlineStr">
        <is>
          <t>SB-1272e6d2-35b9-4211-a3dd-184669ffba6d</t>
        </is>
      </c>
      <c r="AE536">
        <v>3</v>
      </c>
      <c r="AF536">
        <v>3</v>
      </c>
      <c r="AG536" s="3">
        <v>46289</v>
      </c>
      <c r="AH536" t="inlineStr">
        <is>
          <t>张凯风</t>
        </is>
      </c>
      <c r="AI536" t="inlineStr">
        <is>
          <t>关联或批次冲突</t>
        </is>
      </c>
      <c r="AJ536" t="inlineStr">
        <is>
          <t>排期未建完整或字段不一致；现有 2 / 计划 3 条；缺少第2条</t>
        </is>
      </c>
      <c r="AK536" t="inlineStr">
        <is>
          <t>关联或批次冲突；计划 2026-09-24（America/Chicago）3 条，已关联 2 条，候选 0 条。
这是排期问题，不需要确认视频。请由维护人员核对已确认排期并补齐缺失名额；不要重建整批或重放旧回执。</t>
        </is>
      </c>
      <c r="AL536" s="3">
        <v>46296.377534722225</v>
      </c>
      <c r="AM536" t="inlineStr">
        <is>
          <t>2026-09-25 05:02</t>
        </is>
      </c>
      <c r="AN536" t="inlineStr">
        <is>
          <t>张凯风</t>
        </is>
      </c>
      <c r="AO536" t="inlineStr">
        <is>
          <t>2026-09-25</t>
        </is>
      </c>
      <c r="AP536" t="inlineStr">
        <is>
          <t>2026-09-24|ngphnggiang40|SD-000227</t>
        </is>
      </c>
      <c r="AQ536" t="inlineStr">
        <is>
          <t>0</t>
        </is>
      </c>
      <c r="AR536" t="inlineStr">
        <is>
          <t>ngphnggiang40｜Betrayed by My Wife, I Return for Revenge｜2条｜已回填</t>
        </is>
      </c>
    </row>
    <row r="537" ht="25.5" customHeight="1">
      <c r="A537" t="inlineStr">
        <is>
          <t>SR-000605</t>
        </is>
      </c>
      <c r="B537" s="3">
        <v>46288</v>
      </c>
      <c r="C537"/>
      <c r="D537"/>
      <c r="E537"/>
      <c r="F537" t="inlineStr">
        <is>
          <t>manual_url</t>
        </is>
      </c>
      <c r="G537">
        <v>1</v>
      </c>
      <c r="H537" s="3">
        <v>46303.60376157407</v>
      </c>
      <c r="I537"/>
      <c r="J537" t="inlineStr">
        <is>
          <t>active</t>
        </is>
      </c>
      <c r="K537" t="inlineStr">
        <is>
          <t>nobleltcpnj</t>
        </is>
      </c>
      <c r="L537" t="inlineStr">
        <is>
          <t>Part 1 | The Wolfless Queen Selene walks onto the coronation stage believing Tristan will finally keep his promise—only to discover that she is the gift he plans to humiliate and discard. ✨ Download the ReelShort app. 👉 Copy the code [4765978] and search it. #Drama #ShortDrama #WerewolfDrama #Betrayal #RomanticDrama</t>
        </is>
      </c>
      <c r="M537" t="inlineStr">
        <is>
          <t>SD-000217</t>
        </is>
      </c>
      <c r="N537" t="inlineStr">
        <is>
          <t>7688545727986928910</t>
        </is>
      </c>
      <c r="O537" t="inlineStr">
        <is>
          <t>Mouse glue trap</t>
        </is>
      </c>
      <c r="P537" t="inlineStr">
        <is>
          <t>https://www.tiktok.com/@nobleltcpnj</t>
        </is>
      </c>
      <c r="Q537" t="inlineStr">
        <is>
          <t>SD-000217</t>
        </is>
      </c>
      <c r="R537" t="inlineStr">
        <is>
          <t>he Wolfless Queen</t>
        </is>
      </c>
      <c r="S537" t="inlineStr">
        <is>
          <t>女王,狼人,救赎</t>
        </is>
      </c>
      <c r="T537" s="2" t="str">
        <f>=HYPERLINK("https://www.tiktok.com/@nobleltcpnj/video/7688545727986928910", "https://www.tiktok.com/@nobleltcpnj/video/7688545727986928910")</f>
        <v>https://www.tiktok.com/@nobleltcpnj/video/7688545727986928910</v>
      </c>
      <c r="U537" t="inlineStr">
        <is>
          <t>已回填</t>
        </is>
      </c>
      <c r="V537" t="inlineStr">
        <is>
          <t>406</t>
        </is>
      </c>
      <c r="W537" t="inlineStr">
        <is>
          <t>19</t>
        </is>
      </c>
      <c r="X537" t="inlineStr">
        <is>
          <t>3</t>
        </is>
      </c>
      <c r="Y537" t="inlineStr">
        <is>
          <t>0</t>
        </is>
      </c>
      <c r="Z537" t="inlineStr">
        <is>
          <t>0</t>
        </is>
      </c>
      <c r="AA537" t="inlineStr">
        <is>
          <t>2026-10-08</t>
        </is>
      </c>
      <c r="AB537"/>
      <c r="AC537"/>
      <c r="AD537" t="inlineStr">
        <is>
          <t>SB-ba127408-1d4e-49e9-a0f6-439517425e3d</t>
        </is>
      </c>
      <c r="AE537">
        <v>1</v>
      </c>
      <c r="AF537">
        <v>3</v>
      </c>
      <c r="AG537" s="3">
        <v>46288</v>
      </c>
      <c r="AH537" t="inlineStr">
        <is>
          <t>张凯风</t>
        </is>
      </c>
      <c r="AI537" t="inlineStr">
        <is>
          <t>已处理</t>
        </is>
      </c>
      <c r="AJ537"/>
      <c r="AK537" t="inlineStr">
        <is>
          <t>已处理；计划 2026-09-23（Asia/Shanghai）3 条，已关联 3 条，候选 0 条。
目前没有候选可确认。请核实实际发布情况或等待有效采集；不要使用候选确认指令。</t>
        </is>
      </c>
      <c r="AL537" s="3">
        <v>46290.77615740741</v>
      </c>
      <c r="AM537" t="inlineStr">
        <is>
          <t>2026-09-23 20:22</t>
        </is>
      </c>
      <c r="AN537" t="inlineStr">
        <is>
          <t>张凯风</t>
        </is>
      </c>
      <c r="AO537" t="inlineStr">
        <is>
          <t>2026-09-23</t>
        </is>
      </c>
      <c r="AP537" t="inlineStr">
        <is>
          <t>2026-09-23|nobleltcpnj|SD-000217</t>
        </is>
      </c>
      <c r="AQ537" t="inlineStr">
        <is>
          <t>1</t>
        </is>
      </c>
      <c r="AR537" t="inlineStr">
        <is>
          <t>nobleltcpnj｜he Wolfless Queen｜3条｜已回填</t>
        </is>
      </c>
    </row>
    <row r="538" ht="25.5" customHeight="1">
      <c r="A538" t="inlineStr">
        <is>
          <t>SR-000606</t>
        </is>
      </c>
      <c r="B538" s="3">
        <v>46288</v>
      </c>
      <c r="C538"/>
      <c r="D538"/>
      <c r="E538"/>
      <c r="F538" t="inlineStr">
        <is>
          <t>manual_url</t>
        </is>
      </c>
      <c r="G538">
        <v>1</v>
      </c>
      <c r="H538" s="3">
        <v>46303.60400462963</v>
      </c>
      <c r="I538"/>
      <c r="J538" t="inlineStr">
        <is>
          <t>active</t>
        </is>
      </c>
      <c r="K538" t="inlineStr">
        <is>
          <t>nobleltcpnj</t>
        </is>
      </c>
      <c r="L538" t="inlineStr">
        <is>
          <t>Part 3 | The Wolfless Queen Rejected and stripped of everything she once treasured, Selene finally lets go. But her heartbreak awakens an ancient power—and brings a dangerous new ally to her side. ✨ Download the ReelShort app. 👉 Copy the code [4765978] and search it. #Drama #ShortDrama #WerewolfDrama #FemalePower #Revenge</t>
        </is>
      </c>
      <c r="M538" t="inlineStr">
        <is>
          <t>SD-000217</t>
        </is>
      </c>
      <c r="N538" t="inlineStr">
        <is>
          <t>7688547485307915534</t>
        </is>
      </c>
      <c r="O538" t="inlineStr">
        <is>
          <t>Mouse glue trap</t>
        </is>
      </c>
      <c r="P538" t="inlineStr">
        <is>
          <t>https://www.tiktok.com/@nobleltcpnj</t>
        </is>
      </c>
      <c r="Q538" t="inlineStr">
        <is>
          <t>SD-000217</t>
        </is>
      </c>
      <c r="R538" t="inlineStr">
        <is>
          <t>he Wolfless Queen</t>
        </is>
      </c>
      <c r="S538" t="inlineStr">
        <is>
          <t>女王,狼人,救赎</t>
        </is>
      </c>
      <c r="T538" s="2" t="str">
        <f>=HYPERLINK("https://www.tiktok.com/@nobleltcpnj/video/7688547485307915534", "https://www.tiktok.com/@nobleltcpnj/video/7688547485307915534")</f>
        <v>https://www.tiktok.com/@nobleltcpnj/video/7688547485307915534</v>
      </c>
      <c r="U538" t="inlineStr">
        <is>
          <t>已回填</t>
        </is>
      </c>
      <c r="V538" t="inlineStr">
        <is>
          <t>466</t>
        </is>
      </c>
      <c r="W538" t="inlineStr">
        <is>
          <t>18</t>
        </is>
      </c>
      <c r="X538" t="inlineStr">
        <is>
          <t>5</t>
        </is>
      </c>
      <c r="Y538" t="inlineStr">
        <is>
          <t>0</t>
        </is>
      </c>
      <c r="Z538" t="inlineStr">
        <is>
          <t>0</t>
        </is>
      </c>
      <c r="AA538" t="inlineStr">
        <is>
          <t>2026-10-08</t>
        </is>
      </c>
      <c r="AB538"/>
      <c r="AC538"/>
      <c r="AD538" t="inlineStr">
        <is>
          <t>SB-ba127408-1d4e-49e9-a0f6-439517425e3d</t>
        </is>
      </c>
      <c r="AE538">
        <v>2</v>
      </c>
      <c r="AF538">
        <v>3</v>
      </c>
      <c r="AG538" s="3">
        <v>46288</v>
      </c>
      <c r="AH538" t="inlineStr">
        <is>
          <t>张凯风</t>
        </is>
      </c>
      <c r="AI538" t="inlineStr">
        <is>
          <t>已处理</t>
        </is>
      </c>
      <c r="AJ538"/>
      <c r="AK538" t="inlineStr">
        <is>
          <t>已处理；计划 2026-09-23（Asia/Shanghai）3 条，已关联 3 条，候选 0 条。
目前没有候选可确认。请核实实际发布情况或等待有效采集；不要使用候选确认指令。</t>
        </is>
      </c>
      <c r="AL538" s="3">
        <v>46290.77615740741</v>
      </c>
      <c r="AM538" t="inlineStr">
        <is>
          <t>2026-09-24 05:25</t>
        </is>
      </c>
      <c r="AN538" t="inlineStr">
        <is>
          <t>张凯风</t>
        </is>
      </c>
      <c r="AO538" t="inlineStr">
        <is>
          <t>2026-09-24</t>
        </is>
      </c>
      <c r="AP538" t="inlineStr">
        <is>
          <t>2026-09-23|nobleltcpnj|SD-000217</t>
        </is>
      </c>
      <c r="AQ538" t="inlineStr">
        <is>
          <t>0</t>
        </is>
      </c>
      <c r="AR538" t="inlineStr">
        <is>
          <t>nobleltcpnj｜he Wolfless Queen｜3条｜已回填</t>
        </is>
      </c>
    </row>
    <row r="539" ht="25.5" customHeight="1">
      <c r="A539" t="inlineStr">
        <is>
          <t>SR-000607</t>
        </is>
      </c>
      <c r="B539" s="3">
        <v>46288</v>
      </c>
      <c r="C539"/>
      <c r="D539" t="inlineStr">
        <is>
          <t>7688545817577164046</t>
        </is>
      </c>
      <c r="E539"/>
      <c r="F539" t="inlineStr">
        <is>
          <t>manual_url</t>
        </is>
      </c>
      <c r="G539">
        <v>1</v>
      </c>
      <c r="H539" s="3">
        <v>46303.60422453703</v>
      </c>
      <c r="I539"/>
      <c r="J539" t="inlineStr">
        <is>
          <t>active</t>
        </is>
      </c>
      <c r="K539" t="inlineStr">
        <is>
          <t>nobleltcpnj</t>
        </is>
      </c>
      <c r="L539" t="inlineStr">
        <is>
          <t>Part 2 | The Wolfless Queen After sacrificing eight years of her life for Tristan, Selene watches him call their bond a burden—and reject his fated mate before the entire pack. ✨ Download the ReelShort app. 👉 Copy the code [4765978] and search it. #Drama #ShortDrama #WerewolfDrama #FatedMates #Heartbreak</t>
        </is>
      </c>
      <c r="M539" t="inlineStr">
        <is>
          <t>SD-000217</t>
        </is>
      </c>
      <c r="N539" t="inlineStr">
        <is>
          <t>7688545817577164046</t>
        </is>
      </c>
      <c r="O539" t="inlineStr">
        <is>
          <t>Mouse glue trap</t>
        </is>
      </c>
      <c r="P539" t="inlineStr">
        <is>
          <t>https://www.tiktok.com/@nobleltcpnj</t>
        </is>
      </c>
      <c r="Q539" t="inlineStr">
        <is>
          <t>SD-000217</t>
        </is>
      </c>
      <c r="R539" t="inlineStr">
        <is>
          <t>he Wolfless Queen</t>
        </is>
      </c>
      <c r="S539" t="inlineStr">
        <is>
          <t>女王,狼人,救赎</t>
        </is>
      </c>
      <c r="T539" s="2" t="str">
        <f>=HYPERLINK("https://www.tiktok.com/@nobleltcpnj/video/7688545817577164046", "https://www.tiktok.com/@nobleltcpnj/video/7688545817577164046")</f>
        <v>https://www.tiktok.com/@nobleltcpnj/video/7688545817577164046</v>
      </c>
      <c r="U539" t="inlineStr">
        <is>
          <t>已回填</t>
        </is>
      </c>
      <c r="V539" t="inlineStr">
        <is>
          <t>763</t>
        </is>
      </c>
      <c r="W539" t="inlineStr">
        <is>
          <t>25</t>
        </is>
      </c>
      <c r="X539" t="inlineStr">
        <is>
          <t>5</t>
        </is>
      </c>
      <c r="Y539" t="inlineStr">
        <is>
          <t>0</t>
        </is>
      </c>
      <c r="Z539" t="inlineStr">
        <is>
          <t>0</t>
        </is>
      </c>
      <c r="AA539" t="inlineStr">
        <is>
          <t>2026-10-08</t>
        </is>
      </c>
      <c r="AB539"/>
      <c r="AC539"/>
      <c r="AD539" t="inlineStr">
        <is>
          <t>SB-ba127408-1d4e-49e9-a0f6-439517425e3d</t>
        </is>
      </c>
      <c r="AE539">
        <v>3</v>
      </c>
      <c r="AF539">
        <v>3</v>
      </c>
      <c r="AG539" s="3">
        <v>46288</v>
      </c>
      <c r="AH539" t="inlineStr">
        <is>
          <t>张凯风</t>
        </is>
      </c>
      <c r="AI539" t="inlineStr">
        <is>
          <t>已处理</t>
        </is>
      </c>
      <c r="AJ539"/>
      <c r="AK539" t="inlineStr">
        <is>
          <t>已处理；计划 2026-09-23（Asia/Shanghai）3 条，已关联 3 条，候选 0 条。
目前没有候选可确认。请核实实际发布情况或等待有效采集；不要使用候选确认指令。</t>
        </is>
      </c>
      <c r="AL539" s="3">
        <v>46290.77615740741</v>
      </c>
      <c r="AM539" t="inlineStr">
        <is>
          <t>2026-09-24 00:23</t>
        </is>
      </c>
      <c r="AN539" t="inlineStr">
        <is>
          <t>张凯风</t>
        </is>
      </c>
      <c r="AO539" t="inlineStr">
        <is>
          <t>2026-09-24</t>
        </is>
      </c>
      <c r="AP539" t="inlineStr">
        <is>
          <t>2026-09-23|nobleltcpnj|SD-000217</t>
        </is>
      </c>
      <c r="AQ539" t="inlineStr">
        <is>
          <t>0</t>
        </is>
      </c>
      <c r="AR539" t="inlineStr">
        <is>
          <t>nobleltcpnj｜he Wolfless Queen｜3条｜已回填</t>
        </is>
      </c>
    </row>
    <row r="540" ht="25.5" customHeight="1">
      <c r="A540" t="inlineStr">
        <is>
          <t>SR-000608</t>
        </is>
      </c>
      <c r="B540" s="3">
        <v>46289</v>
      </c>
      <c r="C540"/>
      <c r="D540" t="inlineStr">
        <is>
          <t>7688634822381653262</t>
        </is>
      </c>
      <c r="E540"/>
      <c r="F540" t="inlineStr">
        <is>
          <t>manual_url</t>
        </is>
      </c>
      <c r="G540">
        <v>1</v>
      </c>
      <c r="H540" s="3">
        <v>46303.60444444444</v>
      </c>
      <c r="I540"/>
      <c r="J540" t="inlineStr">
        <is>
          <t>active</t>
        </is>
      </c>
      <c r="K540" t="inlineStr">
        <is>
          <t>nobleltcpnj</t>
        </is>
      </c>
      <c r="L540" t="inlineStr">
        <is>
          <t>Part 1 | The Prince Chooses Her Rival (Fated to the Cruel Falcon) Snow catches the prince with her rival and discovers that his love was built on pity. Now the kingdom she called home is casting her aside. ✨ Download the ReelShort app. 👉 Copy the code [4785266] and search it. #Drama #AIDrama #ShortDrama #FantasyRomance #Betrayal</t>
        </is>
      </c>
      <c r="M540" t="inlineStr">
        <is>
          <t>SD-000226</t>
        </is>
      </c>
      <c r="N540" t="inlineStr">
        <is>
          <t>7688634822381653262</t>
        </is>
      </c>
      <c r="O540" t="inlineStr">
        <is>
          <t>Mouse glue trap</t>
        </is>
      </c>
      <c r="P540" t="inlineStr">
        <is>
          <t>https://www.tiktok.com/@nobleltcpnj</t>
        </is>
      </c>
      <c r="Q540" t="inlineStr">
        <is>
          <t>SD-000226</t>
        </is>
      </c>
      <c r="R540" t="inlineStr">
        <is>
          <t>Fated to the Cruel Falcon</t>
        </is>
      </c>
      <c r="S540" t="inlineStr">
        <is>
          <t>奇幻,身份揭露</t>
        </is>
      </c>
      <c r="T540" s="2" t="str">
        <f>=HYPERLINK("https://www.tiktok.com/@nobleltcpnj/video/7688634822381653262", "https://www.tiktok.com/@nobleltcpnj/video/7688634822381653262")</f>
        <v>https://www.tiktok.com/@nobleltcpnj/video/7688634822381653262</v>
      </c>
      <c r="U540" t="inlineStr">
        <is>
          <t>已回填</t>
        </is>
      </c>
      <c r="V540" t="inlineStr">
        <is>
          <t>440</t>
        </is>
      </c>
      <c r="W540" t="inlineStr">
        <is>
          <t>6</t>
        </is>
      </c>
      <c r="X540" t="inlineStr">
        <is>
          <t>2</t>
        </is>
      </c>
      <c r="Y540" t="inlineStr">
        <is>
          <t>0</t>
        </is>
      </c>
      <c r="Z540" t="inlineStr">
        <is>
          <t>0</t>
        </is>
      </c>
      <c r="AA540" t="inlineStr">
        <is>
          <t>2026-10-08</t>
        </is>
      </c>
      <c r="AB540"/>
      <c r="AC540"/>
      <c r="AD540" t="inlineStr">
        <is>
          <t>SB-da0b9881-2f3c-4b03-a0b9-44706d3f7a3d</t>
        </is>
      </c>
      <c r="AE540">
        <v>1</v>
      </c>
      <c r="AF540">
        <v>3</v>
      </c>
      <c r="AG540" s="3">
        <v>46289</v>
      </c>
      <c r="AH540" t="inlineStr">
        <is>
          <t>张凯风</t>
        </is>
      </c>
      <c r="AI540" t="inlineStr">
        <is>
          <t>已处理</t>
        </is>
      </c>
      <c r="AJ540"/>
      <c r="AK540" t="inlineStr">
        <is>
          <t>已处理；计划 2026-09-24（America/Chicago）3 条，已关联 3 条，候选 0 条。
目前没有候选可确认。请核实实际发布情况或等待有效采集；不要使用候选确认指令。</t>
        </is>
      </c>
      <c r="AL540" s="3">
        <v>46291.37962962963</v>
      </c>
      <c r="AM540" t="inlineStr">
        <is>
          <t>2026-09-24 19:04</t>
        </is>
      </c>
      <c r="AN540" t="inlineStr">
        <is>
          <t>张凯风</t>
        </is>
      </c>
      <c r="AO540" t="inlineStr">
        <is>
          <t>2026-09-24</t>
        </is>
      </c>
      <c r="AP540" t="inlineStr">
        <is>
          <t>2026-09-24|nobleltcpnj|SD-000226</t>
        </is>
      </c>
      <c r="AQ540" t="inlineStr">
        <is>
          <t>1</t>
        </is>
      </c>
      <c r="AR540" t="inlineStr">
        <is>
          <t>nobleltcpnj｜Fated to the Cruel Falcon｜3条｜已回填</t>
        </is>
      </c>
    </row>
    <row r="541" ht="25.5" customHeight="1">
      <c r="A541" t="inlineStr">
        <is>
          <t>SR-000609</t>
        </is>
      </c>
      <c r="B541" s="3">
        <v>46289</v>
      </c>
      <c r="C541"/>
      <c r="D541" t="inlineStr">
        <is>
          <t>7688634300312423693</t>
        </is>
      </c>
      <c r="E541"/>
      <c r="F541" t="inlineStr">
        <is>
          <t>manual_url</t>
        </is>
      </c>
      <c r="G541">
        <v>1</v>
      </c>
      <c r="H541" s="3">
        <v>46303.6046875</v>
      </c>
      <c r="I541"/>
      <c r="J541" t="inlineStr">
        <is>
          <t>active</t>
        </is>
      </c>
      <c r="K541" t="inlineStr">
        <is>
          <t>nobleltcpnj</t>
        </is>
      </c>
      <c r="L541" t="inlineStr">
        <is>
          <t>Part 2 | Saved by the Enemy Falcon (Fated to the Cruel Falcon) When the Bunny Kingdom falls, Snow is rescued by the enemy she fears most. But the cruel Falcon King may be her only chance to survive. ✨ Download the ReelShort app. 👉 Copy the code [4785266] and search it. #Drama #AIDrama #ShortDrama #FantasyDrama #EnemiesToLovers</t>
        </is>
      </c>
      <c r="M541" t="inlineStr">
        <is>
          <t>SD-000226</t>
        </is>
      </c>
      <c r="N541" t="inlineStr">
        <is>
          <t>7688634300312423693</t>
        </is>
      </c>
      <c r="O541" t="inlineStr">
        <is>
          <t>Mouse glue trap</t>
        </is>
      </c>
      <c r="P541" t="inlineStr">
        <is>
          <t>https://www.tiktok.com/@nobleltcpnj</t>
        </is>
      </c>
      <c r="Q541" t="inlineStr">
        <is>
          <t>SD-000226</t>
        </is>
      </c>
      <c r="R541" t="inlineStr">
        <is>
          <t>Fated to the Cruel Falcon</t>
        </is>
      </c>
      <c r="S541" t="inlineStr">
        <is>
          <t>奇幻,身份揭露</t>
        </is>
      </c>
      <c r="T541" s="2" t="str">
        <f>=HYPERLINK("https://www.tiktok.com/@nobleltcpnj/video/7688634300312423693", "https://www.tiktok.com/@nobleltcpnj/video/7688634300312423693")</f>
        <v>https://www.tiktok.com/@nobleltcpnj/video/7688634300312423693</v>
      </c>
      <c r="U541" t="inlineStr">
        <is>
          <t>已回填</t>
        </is>
      </c>
      <c r="V541" t="inlineStr">
        <is>
          <t>313</t>
        </is>
      </c>
      <c r="W541" t="inlineStr">
        <is>
          <t>1</t>
        </is>
      </c>
      <c r="X541" t="inlineStr">
        <is>
          <t>1</t>
        </is>
      </c>
      <c r="Y541" t="inlineStr">
        <is>
          <t>0</t>
        </is>
      </c>
      <c r="Z541" t="inlineStr">
        <is>
          <t>0</t>
        </is>
      </c>
      <c r="AA541" t="inlineStr">
        <is>
          <t>2026-10-08</t>
        </is>
      </c>
      <c r="AB541"/>
      <c r="AC541"/>
      <c r="AD541" t="inlineStr">
        <is>
          <t>SB-da0b9881-2f3c-4b03-a0b9-44706d3f7a3d</t>
        </is>
      </c>
      <c r="AE541">
        <v>2</v>
      </c>
      <c r="AF541">
        <v>3</v>
      </c>
      <c r="AG541" s="3">
        <v>46289</v>
      </c>
      <c r="AH541" t="inlineStr">
        <is>
          <t>张凯风</t>
        </is>
      </c>
      <c r="AI541" t="inlineStr">
        <is>
          <t>已处理</t>
        </is>
      </c>
      <c r="AJ541"/>
      <c r="AK541" t="inlineStr">
        <is>
          <t>已处理；计划 2026-09-24（America/Chicago）3 条，已关联 3 条，候选 0 条。
目前没有候选可确认。请核实实际发布情况或等待有效采集；不要使用候选确认指令。</t>
        </is>
      </c>
      <c r="AL541" s="3">
        <v>46291.37962962963</v>
      </c>
      <c r="AM541" t="inlineStr">
        <is>
          <t>2026-09-25 00:05</t>
        </is>
      </c>
      <c r="AN541" t="inlineStr">
        <is>
          <t>张凯风</t>
        </is>
      </c>
      <c r="AO541" t="inlineStr">
        <is>
          <t>2026-09-25</t>
        </is>
      </c>
      <c r="AP541" t="inlineStr">
        <is>
          <t>2026-09-24|nobleltcpnj|SD-000226</t>
        </is>
      </c>
      <c r="AQ541" t="inlineStr">
        <is>
          <t>0</t>
        </is>
      </c>
      <c r="AR541" t="inlineStr">
        <is>
          <t>nobleltcpnj｜Fated to the Cruel Falcon｜3条｜已回填</t>
        </is>
      </c>
    </row>
    <row r="542" ht="25.5" customHeight="1">
      <c r="A542" t="inlineStr">
        <is>
          <t>SR-000610</t>
        </is>
      </c>
      <c r="B542" s="3">
        <v>46289</v>
      </c>
      <c r="C542"/>
      <c r="D542" t="inlineStr">
        <is>
          <t>7688637955790966030</t>
        </is>
      </c>
      <c r="E542"/>
      <c r="F542" t="inlineStr">
        <is>
          <t>manual_url</t>
        </is>
      </c>
      <c r="G542">
        <v>1</v>
      </c>
      <c r="H542" s="3">
        <v>46303.60497685185</v>
      </c>
      <c r="I542"/>
      <c r="J542" t="inlineStr">
        <is>
          <t>active</t>
        </is>
      </c>
      <c r="K542" t="inlineStr">
        <is>
          <t>nobleltcpnj</t>
        </is>
      </c>
      <c r="L542" t="inlineStr">
        <is>
          <t>Part 3 | Snow Faces Her Tormentors (Fated to the Cruel Falcon) Snow returns to face the herd that humiliated her and insulted her family. Just when the cruelty goes too far, the Falcon King steps in. ✨ Download the ReelShort app. 👉 Copy the code [4785266] and search it. #Drama #AIDrama #ShortDrama #FantasyDrama #Revenge</t>
        </is>
      </c>
      <c r="M542" t="inlineStr">
        <is>
          <t>SD-000226</t>
        </is>
      </c>
      <c r="N542" t="inlineStr">
        <is>
          <t>7688637955790966030</t>
        </is>
      </c>
      <c r="O542" t="inlineStr">
        <is>
          <t>Mouse glue trap</t>
        </is>
      </c>
      <c r="P542" t="inlineStr">
        <is>
          <t>https://www.tiktok.com/@nobleltcpnj</t>
        </is>
      </c>
      <c r="Q542" t="inlineStr">
        <is>
          <t>SD-000226</t>
        </is>
      </c>
      <c r="R542" t="inlineStr">
        <is>
          <t>Fated to the Cruel Falcon</t>
        </is>
      </c>
      <c r="S542" t="inlineStr">
        <is>
          <t>奇幻,身份揭露</t>
        </is>
      </c>
      <c r="T542" s="2" t="str">
        <f>=HYPERLINK("https://www.tiktok.com/@nobleltcpnj/video/7688637955790966030", "https://www.tiktok.com/@nobleltcpnj/video/7688637955790966030")</f>
        <v>https://www.tiktok.com/@nobleltcpnj/video/7688637955790966030</v>
      </c>
      <c r="U542" t="inlineStr">
        <is>
          <t>已回填</t>
        </is>
      </c>
      <c r="V542" t="inlineStr">
        <is>
          <t>370</t>
        </is>
      </c>
      <c r="W542" t="inlineStr">
        <is>
          <t>3</t>
        </is>
      </c>
      <c r="X542" t="inlineStr">
        <is>
          <t>2</t>
        </is>
      </c>
      <c r="Y542" t="inlineStr">
        <is>
          <t>0</t>
        </is>
      </c>
      <c r="Z542" t="inlineStr">
        <is>
          <t>0</t>
        </is>
      </c>
      <c r="AA542" t="inlineStr">
        <is>
          <t>2026-10-08</t>
        </is>
      </c>
      <c r="AB542"/>
      <c r="AC542"/>
      <c r="AD542" t="inlineStr">
        <is>
          <t>SB-da0b9881-2f3c-4b03-a0b9-44706d3f7a3d</t>
        </is>
      </c>
      <c r="AE542">
        <v>3</v>
      </c>
      <c r="AF542">
        <v>3</v>
      </c>
      <c r="AG542" s="3">
        <v>46289</v>
      </c>
      <c r="AH542" t="inlineStr">
        <is>
          <t>张凯风</t>
        </is>
      </c>
      <c r="AI542" t="inlineStr">
        <is>
          <t>已处理</t>
        </is>
      </c>
      <c r="AJ542"/>
      <c r="AK542" t="inlineStr">
        <is>
          <t>已处理；计划 2026-09-24（America/Chicago）3 条，已关联 3 条，候选 0 条。
目前没有候选可确认。请核实实际发布情况或等待有效采集；不要使用候选确认指令。</t>
        </is>
      </c>
      <c r="AL542" s="3">
        <v>46291.37962962963</v>
      </c>
      <c r="AM542" t="inlineStr">
        <is>
          <t>2026-09-25 06:06</t>
        </is>
      </c>
      <c r="AN542" t="inlineStr">
        <is>
          <t>张凯风</t>
        </is>
      </c>
      <c r="AO542" t="inlineStr">
        <is>
          <t>2026-09-25</t>
        </is>
      </c>
      <c r="AP542" t="inlineStr">
        <is>
          <t>2026-09-24|nobleltcpnj|SD-000226</t>
        </is>
      </c>
      <c r="AQ542" t="inlineStr">
        <is>
          <t>0</t>
        </is>
      </c>
      <c r="AR542" t="inlineStr">
        <is>
          <t>nobleltcpnj｜Fated to the Cruel Falcon｜3条｜已回填</t>
        </is>
      </c>
    </row>
    <row r="543" ht="25.5" customHeight="1">
      <c r="A543" t="inlineStr">
        <is>
          <t>SR-000611</t>
        </is>
      </c>
      <c r="B543" s="3">
        <v>46288</v>
      </c>
      <c r="C543"/>
      <c r="D543"/>
      <c r="E543"/>
      <c r="F543" t="inlineStr">
        <is>
          <t>manual_url</t>
        </is>
      </c>
      <c r="G543">
        <v>1</v>
      </c>
      <c r="H543" s="3">
        <v>46303.60523148148</v>
      </c>
      <c r="I543"/>
      <c r="J543" t="inlineStr">
        <is>
          <t>active</t>
        </is>
      </c>
      <c r="K543" t="inlineStr">
        <is>
          <t>lthung263</t>
        </is>
      </c>
      <c r="L543" t="inlineStr">
        <is>
          <t>Part 1 | Kiss the Vampire or Die Trapped inside a deadly Vampire Academy game, she has only seconds to complete an impossible mission: kiss the most dangerous vampire—or die for real. ✨ Download the ReelShort app. 👉 Copy the code [4765299] and search it. #Drama #ShortDrama #VampireDrama #SurvivalGame #ForbiddenLove</t>
        </is>
      </c>
      <c r="M543" t="inlineStr">
        <is>
          <t>SD-000215</t>
        </is>
      </c>
      <c r="N543" t="inlineStr">
        <is>
          <t>7688545243200818445</t>
        </is>
      </c>
      <c r="O543" t="inlineStr">
        <is>
          <t>Flexlthung</t>
        </is>
      </c>
      <c r="P543" t="inlineStr">
        <is>
          <t>https://www.tiktok.com/@lthung263</t>
        </is>
      </c>
      <c r="Q543" t="inlineStr">
        <is>
          <t>SD-000215</t>
        </is>
      </c>
      <c r="R543" t="inlineStr">
        <is>
          <t>Kiss the Vampire or Die</t>
        </is>
      </c>
      <c r="S543" t="inlineStr">
        <is>
          <t>吸血鬼,甜宠,校园</t>
        </is>
      </c>
      <c r="T543" s="2" t="str">
        <f>=HYPERLINK("https://www.tiktok.com/@lthung263/video/7688545243200818445", "https://www.tiktok.com/@lthung263/video/7688545243200818445")</f>
        <v>https://www.tiktok.com/@lthung263/video/7688545243200818445</v>
      </c>
      <c r="U543" t="inlineStr">
        <is>
          <t>已回填</t>
        </is>
      </c>
      <c r="V543" t="inlineStr">
        <is>
          <t>34600</t>
        </is>
      </c>
      <c r="W543" t="inlineStr">
        <is>
          <t>293</t>
        </is>
      </c>
      <c r="X543" t="inlineStr">
        <is>
          <t>142</t>
        </is>
      </c>
      <c r="Y543" t="inlineStr">
        <is>
          <t>9</t>
        </is>
      </c>
      <c r="Z543" t="inlineStr">
        <is>
          <t>6</t>
        </is>
      </c>
      <c r="AA543" t="inlineStr">
        <is>
          <t>2026-10-08</t>
        </is>
      </c>
      <c r="AB543"/>
      <c r="AC543"/>
      <c r="AD543" t="inlineStr">
        <is>
          <t>SB-46be63b6-e873-4952-bb06-30a9a873435d</t>
        </is>
      </c>
      <c r="AE543">
        <v>1</v>
      </c>
      <c r="AF543">
        <v>3</v>
      </c>
      <c r="AG543" s="3">
        <v>46288</v>
      </c>
      <c r="AH543" t="inlineStr">
        <is>
          <t>张凯风</t>
        </is>
      </c>
      <c r="AI543" t="inlineStr">
        <is>
          <t>已处理</t>
        </is>
      </c>
      <c r="AJ543"/>
      <c r="AK543" t="inlineStr">
        <is>
          <t>已处理；计划 2026-09-23（Asia/Shanghai）3 条，已关联 3 条，候选 0 条。
目前没有候选可确认。请核实实际发布情况或等待有效采集；不要使用候选确认指令。</t>
        </is>
      </c>
      <c r="AL543" s="3">
        <v>46294.37876157407</v>
      </c>
      <c r="AM543" t="inlineStr">
        <is>
          <t>2026-09-23 22:26</t>
        </is>
      </c>
      <c r="AN543" t="inlineStr">
        <is>
          <t>张凯风</t>
        </is>
      </c>
      <c r="AO543" t="inlineStr">
        <is>
          <t>2026-09-23</t>
        </is>
      </c>
      <c r="AP543" t="inlineStr">
        <is>
          <t>2026-09-23|lthung263|SD-000215</t>
        </is>
      </c>
      <c r="AQ543" t="inlineStr">
        <is>
          <t>1</t>
        </is>
      </c>
      <c r="AR543" t="inlineStr">
        <is>
          <t>lthung263｜Kiss the Vampire or Die｜3条｜已回填</t>
        </is>
      </c>
    </row>
    <row r="544" ht="25.5" customHeight="1">
      <c r="A544" t="inlineStr">
        <is>
          <t>SR-000612</t>
        </is>
      </c>
      <c r="B544" s="3">
        <v>46288</v>
      </c>
      <c r="C544"/>
      <c r="D544"/>
      <c r="E544"/>
      <c r="F544" t="inlineStr">
        <is>
          <t>manual_url</t>
        </is>
      </c>
      <c r="G544">
        <v>1</v>
      </c>
      <c r="H544" s="3">
        <v>46303.60548611111</v>
      </c>
      <c r="I544"/>
      <c r="J544" t="inlineStr">
        <is>
          <t>active</t>
        </is>
      </c>
      <c r="K544" t="inlineStr">
        <is>
          <t>lthung263</t>
        </is>
      </c>
      <c r="L544" t="inlineStr">
        <is>
          <t>Part 2 | Kiss the Vampire or Die One desperate kiss saves her life, but Professor Nolan sees through her fake confession. Now he promises that their next encounter will end with his fangs at her throat. ✨ Download the ReelShort app. 👉 Copy the code [4765299] and search it. #Drama #ShortDrama #VampireRomance #EnemiesToLovers #DarkRomance</t>
        </is>
      </c>
      <c r="M544" t="inlineStr">
        <is>
          <t>SD-000215</t>
        </is>
      </c>
      <c r="N544" t="inlineStr">
        <is>
          <t>7688544781189860621</t>
        </is>
      </c>
      <c r="O544" t="inlineStr">
        <is>
          <t>Flexlthung</t>
        </is>
      </c>
      <c r="P544" t="inlineStr">
        <is>
          <t>https://www.tiktok.com/@lthung263</t>
        </is>
      </c>
      <c r="Q544" t="inlineStr">
        <is>
          <t>SD-000215</t>
        </is>
      </c>
      <c r="R544" t="inlineStr">
        <is>
          <t>Kiss the Vampire or Die</t>
        </is>
      </c>
      <c r="S544" t="inlineStr">
        <is>
          <t>吸血鬼,甜宠,校园</t>
        </is>
      </c>
      <c r="T544" s="2" t="str">
        <f>=HYPERLINK("https://www.tiktok.com/@lthung263/video/7688544781189860621", "https://www.tiktok.com/@lthung263/video/7688544781189860621")</f>
        <v>https://www.tiktok.com/@lthung263/video/7688544781189860621</v>
      </c>
      <c r="U544" t="inlineStr">
        <is>
          <t>已回填</t>
        </is>
      </c>
      <c r="V544" t="inlineStr">
        <is>
          <t>15200</t>
        </is>
      </c>
      <c r="W544" t="inlineStr">
        <is>
          <t>131</t>
        </is>
      </c>
      <c r="X544" t="inlineStr">
        <is>
          <t>36</t>
        </is>
      </c>
      <c r="Y544" t="inlineStr">
        <is>
          <t>3</t>
        </is>
      </c>
      <c r="Z544" t="inlineStr">
        <is>
          <t>0</t>
        </is>
      </c>
      <c r="AA544" t="inlineStr">
        <is>
          <t>2026-10-08</t>
        </is>
      </c>
      <c r="AB544"/>
      <c r="AC544"/>
      <c r="AD544" t="inlineStr">
        <is>
          <t>SB-46be63b6-e873-4952-bb06-30a9a873435d</t>
        </is>
      </c>
      <c r="AE544">
        <v>2</v>
      </c>
      <c r="AF544">
        <v>3</v>
      </c>
      <c r="AG544" s="3">
        <v>46288</v>
      </c>
      <c r="AH544" t="inlineStr">
        <is>
          <t>张凯风</t>
        </is>
      </c>
      <c r="AI544" t="inlineStr">
        <is>
          <t>已处理</t>
        </is>
      </c>
      <c r="AJ544"/>
      <c r="AK544" t="inlineStr">
        <is>
          <t>已处理；计划 2026-09-23（Asia/Shanghai）3 条，已关联 3 条，候选 0 条。
目前没有候选可确认。请核实实际发布情况或等待有效采集；不要使用候选确认指令。</t>
        </is>
      </c>
      <c r="AL544" s="3">
        <v>46290.775671296295</v>
      </c>
      <c r="AM544" t="inlineStr">
        <is>
          <t>2026-09-24 02:27</t>
        </is>
      </c>
      <c r="AN544" t="inlineStr">
        <is>
          <t>张凯风</t>
        </is>
      </c>
      <c r="AO544" t="inlineStr">
        <is>
          <t>2026-09-24</t>
        </is>
      </c>
      <c r="AP544" t="inlineStr">
        <is>
          <t>2026-09-23|lthung263|SD-000215</t>
        </is>
      </c>
      <c r="AQ544" t="inlineStr">
        <is>
          <t>0</t>
        </is>
      </c>
      <c r="AR544" t="inlineStr">
        <is>
          <t>lthung263｜Kiss the Vampire or Die｜3条｜已回填</t>
        </is>
      </c>
    </row>
    <row r="545" ht="25.5" customHeight="1">
      <c r="A545" t="inlineStr">
        <is>
          <t>SR-000613</t>
        </is>
      </c>
      <c r="B545" s="3">
        <v>46288</v>
      </c>
      <c r="C545"/>
      <c r="D545" t="inlineStr">
        <is>
          <t>7688546004542524686</t>
        </is>
      </c>
      <c r="E545"/>
      <c r="F545" t="inlineStr">
        <is>
          <t>manual_url</t>
        </is>
      </c>
      <c r="G545">
        <v>1</v>
      </c>
      <c r="H545" s="3">
        <v>46303.60574074074</v>
      </c>
      <c r="I545"/>
      <c r="J545" t="inlineStr">
        <is>
          <t>active</t>
        </is>
      </c>
      <c r="K545" t="inlineStr">
        <is>
          <t>lthung263</t>
        </is>
      </c>
      <c r="L545" t="inlineStr">
        <is>
          <t>Part 3 | Kiss the Vampire or Die The other survivors use her as bait, certain that no one escapes Nolan’s fangs. When another hunter discovers his bite mark, he realizes she may be far more important than anyone imagined. ✨ Download the ReelShort app. 👉 Copy the code [4765299] and search it. #Drama #ShortDrama #VampireDrama #DangerousLove #Mystery</t>
        </is>
      </c>
      <c r="M545" t="inlineStr">
        <is>
          <t>SD-000215</t>
        </is>
      </c>
      <c r="N545" t="inlineStr">
        <is>
          <t>7688546004542524686</t>
        </is>
      </c>
      <c r="O545" t="inlineStr">
        <is>
          <t>Flexlthung</t>
        </is>
      </c>
      <c r="P545" t="inlineStr">
        <is>
          <t>https://www.tiktok.com/@lthung263</t>
        </is>
      </c>
      <c r="Q545" t="inlineStr">
        <is>
          <t>SD-000215</t>
        </is>
      </c>
      <c r="R545" t="inlineStr">
        <is>
          <t>Kiss the Vampire or Die</t>
        </is>
      </c>
      <c r="S545" t="inlineStr">
        <is>
          <t>吸血鬼,甜宠,校园</t>
        </is>
      </c>
      <c r="T545" s="2" t="str">
        <f>=HYPERLINK("https://www.tiktok.com/@lthung263/video/7688546004542524686", "https://www.tiktok.com/@lthung263/video/7688546004542524686")</f>
        <v>https://www.tiktok.com/@lthung263/video/7688546004542524686</v>
      </c>
      <c r="U545" t="inlineStr">
        <is>
          <t>已回填</t>
        </is>
      </c>
      <c r="V545" t="inlineStr">
        <is>
          <t>12600</t>
        </is>
      </c>
      <c r="W545" t="inlineStr">
        <is>
          <t>81</t>
        </is>
      </c>
      <c r="X545" t="inlineStr">
        <is>
          <t>20</t>
        </is>
      </c>
      <c r="Y545" t="inlineStr">
        <is>
          <t>0</t>
        </is>
      </c>
      <c r="Z545" t="inlineStr">
        <is>
          <t>1</t>
        </is>
      </c>
      <c r="AA545" t="inlineStr">
        <is>
          <t>2026-10-08</t>
        </is>
      </c>
      <c r="AB545"/>
      <c r="AC545"/>
      <c r="AD545" t="inlineStr">
        <is>
          <t>SB-46be63b6-e873-4952-bb06-30a9a873435d</t>
        </is>
      </c>
      <c r="AE545">
        <v>3</v>
      </c>
      <c r="AF545">
        <v>3</v>
      </c>
      <c r="AG545" s="3">
        <v>46288</v>
      </c>
      <c r="AH545" t="inlineStr">
        <is>
          <t>张凯风</t>
        </is>
      </c>
      <c r="AI545" t="inlineStr">
        <is>
          <t>已处理</t>
        </is>
      </c>
      <c r="AJ545"/>
      <c r="AK545" t="inlineStr">
        <is>
          <t>已处理；计划 2026-09-23（Asia/Shanghai）3 条，已关联 3 条，候选 0 条。
目前没有候选可确认。请核实实际发布情况或等待有效采集；不要使用候选确认指令。</t>
        </is>
      </c>
      <c r="AL545" s="3">
        <v>46290.775671296295</v>
      </c>
      <c r="AM545" t="inlineStr">
        <is>
          <t>2026-09-24 08:28</t>
        </is>
      </c>
      <c r="AN545" t="inlineStr">
        <is>
          <t>张凯风</t>
        </is>
      </c>
      <c r="AO545" t="inlineStr">
        <is>
          <t>2026-09-24</t>
        </is>
      </c>
      <c r="AP545" t="inlineStr">
        <is>
          <t>2026-09-23|lthung263|SD-000215</t>
        </is>
      </c>
      <c r="AQ545" t="inlineStr">
        <is>
          <t>0</t>
        </is>
      </c>
      <c r="AR545" t="inlineStr">
        <is>
          <t>lthung263｜Kiss the Vampire or Die｜3条｜已回填</t>
        </is>
      </c>
    </row>
    <row r="546" ht="25.5" customHeight="1">
      <c r="A546" t="inlineStr">
        <is>
          <t>SR-000614</t>
        </is>
      </c>
      <c r="B546" s="3">
        <v>46290</v>
      </c>
      <c r="C546"/>
      <c r="D546" t="inlineStr">
        <is>
          <t>7689041978641665311</t>
        </is>
      </c>
      <c r="E546"/>
      <c r="F546" t="inlineStr">
        <is>
          <t>manual_url</t>
        </is>
      </c>
      <c r="G546">
        <v>1</v>
      </c>
      <c r="H546" s="3">
        <v>46303.60599537037</v>
      </c>
      <c r="I546"/>
      <c r="J546" t="inlineStr">
        <is>
          <t>active</t>
        </is>
      </c>
      <c r="K546" t="inlineStr">
        <is>
          <t>jolienqaq</t>
        </is>
      </c>
      <c r="L546" t="inlineStr">
        <is>
          <t xml:space="preserve">Part 1 | Fake Dating My Football Rival Full series link in bio He agreed to fake-date his rival for the money. The photoshoot got a little too convincing—and breaking character could cost them three million. ✨ Download the ReelShort app. 👉 Copy the code [4802502] and search it. #BL #BoysLove #FakeDating #EnemiesToLovers #bldrama </t>
        </is>
      </c>
      <c r="M546" t="inlineStr">
        <is>
          <t>SD-000249</t>
        </is>
      </c>
      <c r="N546" t="inlineStr">
        <is>
          <t>7689041978641665311</t>
        </is>
      </c>
      <c r="O546" t="inlineStr">
        <is>
          <t>jolienqaq</t>
        </is>
      </c>
      <c r="P546" t="inlineStr">
        <is>
          <t>https://www.tiktok.com/@jolienqaq</t>
        </is>
      </c>
      <c r="Q546" t="inlineStr">
        <is>
          <t>SD-000249</t>
        </is>
      </c>
      <c r="R546" t="inlineStr">
        <is>
          <t>Fake Dating My Football Rival</t>
        </is>
      </c>
      <c r="S546"/>
      <c r="T546" s="2" t="str">
        <f>=HYPERLINK("https://www.tiktok.com/@jolienqaq/video/7689041978641665311", "https://www.tiktok.com/@jolienqaq/video/7689041978641665311")</f>
        <v>https://www.tiktok.com/@jolienqaq/video/7689041978641665311</v>
      </c>
      <c r="U546" t="inlineStr">
        <is>
          <t>已回填</t>
        </is>
      </c>
      <c r="V546" t="inlineStr">
        <is>
          <t>1122</t>
        </is>
      </c>
      <c r="W546" t="inlineStr">
        <is>
          <t>56</t>
        </is>
      </c>
      <c r="X546" t="inlineStr">
        <is>
          <t>31</t>
        </is>
      </c>
      <c r="Y546" t="inlineStr">
        <is>
          <t>4</t>
        </is>
      </c>
      <c r="Z546" t="inlineStr">
        <is>
          <t>0</t>
        </is>
      </c>
      <c r="AA546" t="inlineStr">
        <is>
          <t>2026-10-08</t>
        </is>
      </c>
      <c r="AB546"/>
      <c r="AC546"/>
      <c r="AD546" t="inlineStr">
        <is>
          <t>fakedatingpm</t>
        </is>
      </c>
      <c r="AE546">
        <v>1</v>
      </c>
      <c r="AF546">
        <v>3</v>
      </c>
      <c r="AG546" s="3">
        <v>46290</v>
      </c>
      <c r="AH546" t="inlineStr">
        <is>
          <t>彭满</t>
        </is>
      </c>
      <c r="AI546" t="inlineStr">
        <is>
          <t>已处理</t>
        </is>
      </c>
      <c r="AJ546"/>
      <c r="AK546" t="inlineStr">
        <is>
          <t>已处理；计划 2026-09-25（America/Chicago）3 条，已关联 3 条，候选 0 条。
目前没有候选可确认。请核实实际发布情况或等待有效采集；不要使用候选确认指令。</t>
        </is>
      </c>
      <c r="AL546" s="3">
        <v>46292.37747685185</v>
      </c>
      <c r="AM546" t="inlineStr">
        <is>
          <t>2026-09-25 20:20</t>
        </is>
      </c>
      <c r="AN546" t="inlineStr">
        <is>
          <t>彭满</t>
        </is>
      </c>
      <c r="AO546" t="inlineStr">
        <is>
          <t>2026-09-25</t>
        </is>
      </c>
      <c r="AP546" t="inlineStr">
        <is>
          <t>2026-09-25|jolienqaq|SD-000249</t>
        </is>
      </c>
      <c r="AQ546" t="inlineStr">
        <is>
          <t>1</t>
        </is>
      </c>
      <c r="AR546" t="inlineStr">
        <is>
          <t>jolienqaq｜Fake Dating My Football Rival｜3条｜已回填</t>
        </is>
      </c>
    </row>
    <row r="547" ht="25.5" customHeight="1">
      <c r="A547" t="inlineStr">
        <is>
          <t>SR-000615</t>
        </is>
      </c>
      <c r="B547" s="3">
        <v>46290</v>
      </c>
      <c r="C547"/>
      <c r="D547" t="inlineStr">
        <is>
          <t>7689040390955060510</t>
        </is>
      </c>
      <c r="E547"/>
      <c r="F547" t="inlineStr">
        <is>
          <t>manual_url</t>
        </is>
      </c>
      <c r="G547">
        <v>1</v>
      </c>
      <c r="H547" s="3">
        <v>46303.60628472222</v>
      </c>
      <c r="I547"/>
      <c r="J547" t="inlineStr">
        <is>
          <t>active</t>
        </is>
      </c>
      <c r="K547" t="inlineStr">
        <is>
          <t>jolienqaq</t>
        </is>
      </c>
      <c r="L547" t="inlineStr">
        <is>
          <t>Part 2 | Fake Dating My Football Rival Full series link in bio Leo covered for him in front of his mom. Now he wants a thank-you—and the taxi driver has already seen their couples ad. ✨ Download the ReelShort app. 👉 Copy the code [4802502] and search it. #BL #BoysLove #FakeDating #drama #bldrama</t>
        </is>
      </c>
      <c r="M547" t="inlineStr">
        <is>
          <t>SD-000249</t>
        </is>
      </c>
      <c r="N547" t="inlineStr">
        <is>
          <t>7689040390955060510</t>
        </is>
      </c>
      <c r="O547" t="inlineStr">
        <is>
          <t>jolienqaq</t>
        </is>
      </c>
      <c r="P547" t="inlineStr">
        <is>
          <t>https://www.tiktok.com/@jolienqaq</t>
        </is>
      </c>
      <c r="Q547" t="inlineStr">
        <is>
          <t>SD-000249</t>
        </is>
      </c>
      <c r="R547" t="inlineStr">
        <is>
          <t>Fake Dating My Football Rival</t>
        </is>
      </c>
      <c r="S547"/>
      <c r="T547" s="2" t="str">
        <f>=HYPERLINK("https://www.tiktok.com/@jolienqaq/video/7689040390955060510", "https://www.tiktok.com/@jolienqaq/video/7689040390955060510")</f>
        <v>https://www.tiktok.com/@jolienqaq/video/7689040390955060510</v>
      </c>
      <c r="U547" t="inlineStr">
        <is>
          <t>已回填</t>
        </is>
      </c>
      <c r="V547" t="inlineStr">
        <is>
          <t>16300</t>
        </is>
      </c>
      <c r="W547" t="inlineStr">
        <is>
          <t>262</t>
        </is>
      </c>
      <c r="X547" t="inlineStr">
        <is>
          <t>188</t>
        </is>
      </c>
      <c r="Y547" t="inlineStr">
        <is>
          <t>12</t>
        </is>
      </c>
      <c r="Z547" t="inlineStr">
        <is>
          <t>0</t>
        </is>
      </c>
      <c r="AA547" t="inlineStr">
        <is>
          <t>2026-10-08</t>
        </is>
      </c>
      <c r="AB547"/>
      <c r="AC547"/>
      <c r="AD547" t="inlineStr">
        <is>
          <t>fakedatingpm</t>
        </is>
      </c>
      <c r="AE547">
        <v>2</v>
      </c>
      <c r="AF547">
        <v>3</v>
      </c>
      <c r="AG547" s="3">
        <v>46290</v>
      </c>
      <c r="AH547" t="inlineStr">
        <is>
          <t>彭满</t>
        </is>
      </c>
      <c r="AI547" t="inlineStr">
        <is>
          <t>已处理</t>
        </is>
      </c>
      <c r="AJ547"/>
      <c r="AK547" t="inlineStr">
        <is>
          <t>已处理；计划 2026-09-25（America/Chicago）3 条，已关联 3 条，候选 0 条。
目前没有候选可确认。请核实实际发布情况或等待有效采集；不要使用候选确认指令。</t>
        </is>
      </c>
      <c r="AL547" s="3">
        <v>46292.37747685185</v>
      </c>
      <c r="AM547" t="inlineStr">
        <is>
          <t>2026-09-26 02:20</t>
        </is>
      </c>
      <c r="AN547" t="inlineStr">
        <is>
          <t>彭满</t>
        </is>
      </c>
      <c r="AO547" t="inlineStr">
        <is>
          <t>2026-09-26</t>
        </is>
      </c>
      <c r="AP547" t="inlineStr">
        <is>
          <t>2026-09-25|jolienqaq|SD-000249</t>
        </is>
      </c>
      <c r="AQ547" t="inlineStr">
        <is>
          <t>0</t>
        </is>
      </c>
      <c r="AR547" t="inlineStr">
        <is>
          <t>jolienqaq｜Fake Dating My Football Rival｜3条｜已回填</t>
        </is>
      </c>
    </row>
    <row r="548" ht="25.5" customHeight="1">
      <c r="A548" t="inlineStr">
        <is>
          <t>SR-000616</t>
        </is>
      </c>
      <c r="B548" s="3">
        <v>46290</v>
      </c>
      <c r="C548"/>
      <c r="D548" t="inlineStr">
        <is>
          <t>7689041471353244958</t>
        </is>
      </c>
      <c r="E548"/>
      <c r="F548" t="inlineStr">
        <is>
          <t>manual_url</t>
        </is>
      </c>
      <c r="G548">
        <v>1</v>
      </c>
      <c r="H548" s="3">
        <v>46303.60653935185</v>
      </c>
      <c r="I548"/>
      <c r="J548" t="inlineStr">
        <is>
          <t>active</t>
        </is>
      </c>
      <c r="K548" t="inlineStr">
        <is>
          <t>jolienqaq</t>
        </is>
      </c>
      <c r="L548" t="inlineStr">
        <is>
          <t>Part 3 | Fake Dating My Football Rival Full series link in bio He denied their fake relationship under pressure. Then Leo stepped in: “We are a real couple.” ✨ Download the ReelShort app. 👉 Copy the code [4802502] and search it. #BL #BoysLove #FakeDating #bldrama #Drama</t>
        </is>
      </c>
      <c r="M548" t="inlineStr">
        <is>
          <t>SD-000249</t>
        </is>
      </c>
      <c r="N548" t="inlineStr">
        <is>
          <t>7689041471353244958</t>
        </is>
      </c>
      <c r="O548" t="inlineStr">
        <is>
          <t>jolienqaq</t>
        </is>
      </c>
      <c r="P548" t="inlineStr">
        <is>
          <t>https://www.tiktok.com/@jolienqaq</t>
        </is>
      </c>
      <c r="Q548" t="inlineStr">
        <is>
          <t>SD-000249</t>
        </is>
      </c>
      <c r="R548" t="inlineStr">
        <is>
          <t>Fake Dating My Football Rival</t>
        </is>
      </c>
      <c r="S548"/>
      <c r="T548" s="2" t="str">
        <f>=HYPERLINK("https://www.tiktok.com/@jolienqaq/video/7689041471353244958", "https://www.tiktok.com/@jolienqaq/video/7689041471353244958")</f>
        <v>https://www.tiktok.com/@jolienqaq/video/7689041471353244958</v>
      </c>
      <c r="U548" t="inlineStr">
        <is>
          <t>已回填</t>
        </is>
      </c>
      <c r="V548" t="inlineStr">
        <is>
          <t>415</t>
        </is>
      </c>
      <c r="W548" t="inlineStr">
        <is>
          <t>20</t>
        </is>
      </c>
      <c r="X548" t="inlineStr">
        <is>
          <t>8</t>
        </is>
      </c>
      <c r="Y548" t="inlineStr">
        <is>
          <t>0</t>
        </is>
      </c>
      <c r="Z548" t="inlineStr">
        <is>
          <t>0</t>
        </is>
      </c>
      <c r="AA548" t="inlineStr">
        <is>
          <t>2026-10-08</t>
        </is>
      </c>
      <c r="AB548"/>
      <c r="AC548"/>
      <c r="AD548" t="inlineStr">
        <is>
          <t>fakedatingpm</t>
        </is>
      </c>
      <c r="AE548">
        <v>3</v>
      </c>
      <c r="AF548">
        <v>3</v>
      </c>
      <c r="AG548" s="3">
        <v>46290</v>
      </c>
      <c r="AH548" t="inlineStr">
        <is>
          <t>彭满</t>
        </is>
      </c>
      <c r="AI548" t="inlineStr">
        <is>
          <t>已处理</t>
        </is>
      </c>
      <c r="AJ548"/>
      <c r="AK548" t="inlineStr">
        <is>
          <t>已处理；计划 2026-09-25（America/Chicago）3 条，已关联 3 条，候选 0 条。
目前没有候选可确认。请核实实际发布情况或等待有效采集；不要使用候选确认指令。</t>
        </is>
      </c>
      <c r="AL548" s="3">
        <v>46292.37747685185</v>
      </c>
      <c r="AM548" t="inlineStr">
        <is>
          <t>2026-09-26 07:20</t>
        </is>
      </c>
      <c r="AN548" t="inlineStr">
        <is>
          <t>彭满</t>
        </is>
      </c>
      <c r="AO548" t="inlineStr">
        <is>
          <t>2026-09-26</t>
        </is>
      </c>
      <c r="AP548" t="inlineStr">
        <is>
          <t>2026-09-25|jolienqaq|SD-000249</t>
        </is>
      </c>
      <c r="AQ548" t="inlineStr">
        <is>
          <t>0</t>
        </is>
      </c>
      <c r="AR548" t="inlineStr">
        <is>
          <t>jolienqaq｜Fake Dating My Football Rival｜3条｜已回填</t>
        </is>
      </c>
    </row>
    <row r="549" ht="25.5" customHeight="1">
      <c r="A549" t="inlineStr">
        <is>
          <t>SR-000617</t>
        </is>
      </c>
      <c r="B549" s="3">
        <v>46291</v>
      </c>
      <c r="C549"/>
      <c r="D549" t="inlineStr">
        <is>
          <t>7689047359933697311</t>
        </is>
      </c>
      <c r="E549"/>
      <c r="F549" t="inlineStr">
        <is>
          <t>manual_url</t>
        </is>
      </c>
      <c r="G549">
        <v>1</v>
      </c>
      <c r="H549" s="3">
        <v>46303.60679398148</v>
      </c>
      <c r="I549"/>
      <c r="J549" t="inlineStr">
        <is>
          <t>active</t>
        </is>
      </c>
      <c r="K549" t="inlineStr">
        <is>
          <t>jolienqaq</t>
        </is>
      </c>
      <c r="L549" t="inlineStr">
        <is>
          <t xml:space="preserve">Part 1 | His Defective Robot Boyfriend Full series link in bio ✨ Download the ReelShort app. 👉 Copy the code [4802532] and search it. #BL #BoysLove #drama #ChosenLove #shortdrama </t>
        </is>
      </c>
      <c r="M549" t="inlineStr">
        <is>
          <t>SD-000250</t>
        </is>
      </c>
      <c r="N549" t="inlineStr">
        <is>
          <t>7689047359933697311</t>
        </is>
      </c>
      <c r="O549" t="inlineStr">
        <is>
          <t>jolienqaq</t>
        </is>
      </c>
      <c r="P549" t="inlineStr">
        <is>
          <t>https://www.tiktok.com/@jolienqaq</t>
        </is>
      </c>
      <c r="Q549" t="inlineStr">
        <is>
          <t>SD-000250</t>
        </is>
      </c>
      <c r="R549" t="inlineStr">
        <is>
          <t>His Defective Robot Boyfriend</t>
        </is>
      </c>
      <c r="S549"/>
      <c r="T549" s="2" t="str">
        <f>=HYPERLINK("https://www.tiktok.com/@jolienqaq/video/7689047359933697311", "https://www.tiktok.com/@jolienqaq/video/7689047359933697311")</f>
        <v>https://www.tiktok.com/@jolienqaq/video/7689047359933697311</v>
      </c>
      <c r="U549" t="inlineStr">
        <is>
          <t>已回填</t>
        </is>
      </c>
      <c r="V549" t="inlineStr">
        <is>
          <t>790</t>
        </is>
      </c>
      <c r="W549" t="inlineStr">
        <is>
          <t>16</t>
        </is>
      </c>
      <c r="X549" t="inlineStr">
        <is>
          <t>12</t>
        </is>
      </c>
      <c r="Y549" t="inlineStr">
        <is>
          <t>1</t>
        </is>
      </c>
      <c r="Z549" t="inlineStr">
        <is>
          <t>0</t>
        </is>
      </c>
      <c r="AA549" t="inlineStr">
        <is>
          <t>2026-10-08</t>
        </is>
      </c>
      <c r="AB549"/>
      <c r="AC549"/>
      <c r="AD549" t="inlineStr">
        <is>
          <t>SB-be8cf575-bb95-47fa-ba75-3eb05f71cc7d</t>
        </is>
      </c>
      <c r="AE549">
        <v>1</v>
      </c>
      <c r="AF549">
        <v>3</v>
      </c>
      <c r="AG549" s="3">
        <v>46291</v>
      </c>
      <c r="AH549" t="inlineStr">
        <is>
          <t>彭满</t>
        </is>
      </c>
      <c r="AI549" t="inlineStr">
        <is>
          <t>已处理</t>
        </is>
      </c>
      <c r="AJ549"/>
      <c r="AK549" t="inlineStr">
        <is>
          <t>已处理；计划 2026-09-26（America/Chicago）3 条，已关联 3 条，候选 0 条。
目前没有候选可确认。请核实实际发布情况或等待有效采集；不要使用候选确认指令。</t>
        </is>
      </c>
      <c r="AL549" s="3"/>
      <c r="AM549" t="inlineStr">
        <is>
          <t>2026-09-26 21:40</t>
        </is>
      </c>
      <c r="AN549" t="inlineStr">
        <is>
          <t>彭满</t>
        </is>
      </c>
      <c r="AO549" t="inlineStr">
        <is>
          <t>2026-09-26</t>
        </is>
      </c>
      <c r="AP549" t="inlineStr">
        <is>
          <t>2026-09-26|jolienqaq|SD-000250</t>
        </is>
      </c>
      <c r="AQ549" t="inlineStr">
        <is>
          <t>1</t>
        </is>
      </c>
      <c r="AR549" t="inlineStr">
        <is>
          <t>jolienqaq｜His Defective Robot Boyfriend｜3条｜已回填</t>
        </is>
      </c>
    </row>
    <row r="550" ht="25.5" customHeight="1">
      <c r="A550" t="inlineStr">
        <is>
          <t>SR-000618</t>
        </is>
      </c>
      <c r="B550" s="3">
        <v>46291</v>
      </c>
      <c r="C550"/>
      <c r="D550" t="inlineStr">
        <is>
          <t>7689043111892487455</t>
        </is>
      </c>
      <c r="E550"/>
      <c r="F550" t="inlineStr">
        <is>
          <t>manual_url</t>
        </is>
      </c>
      <c r="G550">
        <v>1</v>
      </c>
      <c r="H550" s="3">
        <v>46303.60702546296</v>
      </c>
      <c r="I550"/>
      <c r="J550" t="inlineStr">
        <is>
          <t>active</t>
        </is>
      </c>
      <c r="K550" t="inlineStr">
        <is>
          <t>jolienqaq</t>
        </is>
      </c>
      <c r="L550" t="inlineStr">
        <is>
          <t xml:space="preserve">Part 2 | His Defective Robot Boyfriend Full series link in bio ✨ Download the ReelShort app. 👉 Copy the code [4802532] and search it. #BL #BoysLove #drama #ChosenLove #shortdrama </t>
        </is>
      </c>
      <c r="M550" t="inlineStr">
        <is>
          <t>SD-000250</t>
        </is>
      </c>
      <c r="N550" t="inlineStr">
        <is>
          <t>7689043111892487455</t>
        </is>
      </c>
      <c r="O550" t="inlineStr">
        <is>
          <t>jolienqaq</t>
        </is>
      </c>
      <c r="P550" t="inlineStr">
        <is>
          <t>https://www.tiktok.com/@jolienqaq</t>
        </is>
      </c>
      <c r="Q550" t="inlineStr">
        <is>
          <t>SD-000250</t>
        </is>
      </c>
      <c r="R550" t="inlineStr">
        <is>
          <t>His Defective Robot Boyfriend</t>
        </is>
      </c>
      <c r="S550"/>
      <c r="T550" s="2" t="str">
        <f>=HYPERLINK("https://www.tiktok.com/@jolienqaq/video/7689043111892487455", "https://www.tiktok.com/@jolienqaq/video/7689043111892487455")</f>
        <v>https://www.tiktok.com/@jolienqaq/video/7689043111892487455</v>
      </c>
      <c r="U550" t="inlineStr">
        <is>
          <t>已回填</t>
        </is>
      </c>
      <c r="V550" t="inlineStr">
        <is>
          <t>822</t>
        </is>
      </c>
      <c r="W550" t="inlineStr">
        <is>
          <t>19</t>
        </is>
      </c>
      <c r="X550" t="inlineStr">
        <is>
          <t>7</t>
        </is>
      </c>
      <c r="Y550" t="inlineStr">
        <is>
          <t>1</t>
        </is>
      </c>
      <c r="Z550" t="inlineStr">
        <is>
          <t>1</t>
        </is>
      </c>
      <c r="AA550" t="inlineStr">
        <is>
          <t>2026-10-08</t>
        </is>
      </c>
      <c r="AB550"/>
      <c r="AC550"/>
      <c r="AD550" t="inlineStr">
        <is>
          <t>SB-be8cf575-bb95-47fa-ba75-3eb05f71cc7d</t>
        </is>
      </c>
      <c r="AE550">
        <v>2</v>
      </c>
      <c r="AF550">
        <v>3</v>
      </c>
      <c r="AG550" s="3">
        <v>46291</v>
      </c>
      <c r="AH550" t="inlineStr">
        <is>
          <t>彭满</t>
        </is>
      </c>
      <c r="AI550" t="inlineStr">
        <is>
          <t>已处理</t>
        </is>
      </c>
      <c r="AJ550"/>
      <c r="AK550" t="inlineStr">
        <is>
          <t>已处理；计划 2026-09-26（America/Chicago）3 条，已关联 3 条，候选 0 条。
目前没有候选可确认。请核实实际发布情况或等待有效采集；不要使用候选确认指令。</t>
        </is>
      </c>
      <c r="AL550" s="3"/>
      <c r="AM550" t="inlineStr">
        <is>
          <t>2026-09-27 01:40</t>
        </is>
      </c>
      <c r="AN550" t="inlineStr">
        <is>
          <t>彭满</t>
        </is>
      </c>
      <c r="AO550" t="inlineStr">
        <is>
          <t>2026-09-27</t>
        </is>
      </c>
      <c r="AP550" t="inlineStr">
        <is>
          <t>2026-09-26|jolienqaq|SD-000250</t>
        </is>
      </c>
      <c r="AQ550" t="inlineStr">
        <is>
          <t>0</t>
        </is>
      </c>
      <c r="AR550" t="inlineStr">
        <is>
          <t>jolienqaq｜His Defective Robot Boyfriend｜3条｜已回填</t>
        </is>
      </c>
    </row>
    <row r="551" ht="25.5" customHeight="1">
      <c r="A551" t="inlineStr">
        <is>
          <t>SR-000619</t>
        </is>
      </c>
      <c r="B551" s="3">
        <v>46291</v>
      </c>
      <c r="C551"/>
      <c r="D551" t="inlineStr">
        <is>
          <t>7689045628931886367</t>
        </is>
      </c>
      <c r="E551"/>
      <c r="F551" t="inlineStr">
        <is>
          <t>manual_url</t>
        </is>
      </c>
      <c r="G551">
        <v>1</v>
      </c>
      <c r="H551" s="3">
        <v>46303.60732638889</v>
      </c>
      <c r="I551"/>
      <c r="J551" t="inlineStr">
        <is>
          <t>active</t>
        </is>
      </c>
      <c r="K551" t="inlineStr">
        <is>
          <t>jolienqaq</t>
        </is>
      </c>
      <c r="L551" t="inlineStr">
        <is>
          <t xml:space="preserve">Part 3 | His Defective Robot Boyfriend Full series link in bio ✨ Download the ReelShort app. 👉 Copy the code [4802532] and search it. #BL #BoysLove #drama #ChosenLove #shortdrama </t>
        </is>
      </c>
      <c r="M551" t="inlineStr">
        <is>
          <t>SD-000250</t>
        </is>
      </c>
      <c r="N551" t="inlineStr">
        <is>
          <t>7689045628931886367</t>
        </is>
      </c>
      <c r="O551" t="inlineStr">
        <is>
          <t>jolienqaq</t>
        </is>
      </c>
      <c r="P551" t="inlineStr">
        <is>
          <t>https://www.tiktok.com/@jolienqaq</t>
        </is>
      </c>
      <c r="Q551" t="inlineStr">
        <is>
          <t>SD-000250</t>
        </is>
      </c>
      <c r="R551" t="inlineStr">
        <is>
          <t>His Defective Robot Boyfriend</t>
        </is>
      </c>
      <c r="S551"/>
      <c r="T551" s="2" t="str">
        <f>=HYPERLINK("https://www.tiktok.com/@jolienqaq/video/7689045628931886367", "https://www.tiktok.com/@jolienqaq/video/7689045628931886367")</f>
        <v>https://www.tiktok.com/@jolienqaq/video/7689045628931886367</v>
      </c>
      <c r="U551" t="inlineStr">
        <is>
          <t>已回填</t>
        </is>
      </c>
      <c r="V551" t="inlineStr">
        <is>
          <t>663</t>
        </is>
      </c>
      <c r="W551" t="inlineStr">
        <is>
          <t>20</t>
        </is>
      </c>
      <c r="X551" t="inlineStr">
        <is>
          <t>10</t>
        </is>
      </c>
      <c r="Y551" t="inlineStr">
        <is>
          <t>3</t>
        </is>
      </c>
      <c r="Z551" t="inlineStr">
        <is>
          <t>0</t>
        </is>
      </c>
      <c r="AA551" t="inlineStr">
        <is>
          <t>2026-10-08</t>
        </is>
      </c>
      <c r="AB551"/>
      <c r="AC551"/>
      <c r="AD551" t="inlineStr">
        <is>
          <t>SB-be8cf575-bb95-47fa-ba75-3eb05f71cc7d</t>
        </is>
      </c>
      <c r="AE551">
        <v>3</v>
      </c>
      <c r="AF551">
        <v>3</v>
      </c>
      <c r="AG551" s="3">
        <v>46291</v>
      </c>
      <c r="AH551" t="inlineStr">
        <is>
          <t>彭满</t>
        </is>
      </c>
      <c r="AI551" t="inlineStr">
        <is>
          <t>已处理</t>
        </is>
      </c>
      <c r="AJ551"/>
      <c r="AK551" t="inlineStr">
        <is>
          <t>已处理；计划 2026-09-26（America/Chicago）3 条，已关联 3 条，候选 0 条。
目前没有候选可确认。请核实实际发布情况或等待有效采集；不要使用候选确认指令。</t>
        </is>
      </c>
      <c r="AL551" s="3"/>
      <c r="AM551" t="inlineStr">
        <is>
          <t>2026-09-27 07:30</t>
        </is>
      </c>
      <c r="AN551" t="inlineStr">
        <is>
          <t>彭满</t>
        </is>
      </c>
      <c r="AO551" t="inlineStr">
        <is>
          <t>2026-09-27</t>
        </is>
      </c>
      <c r="AP551" t="inlineStr">
        <is>
          <t>2026-09-26|jolienqaq|SD-000250</t>
        </is>
      </c>
      <c r="AQ551" t="inlineStr">
        <is>
          <t>0</t>
        </is>
      </c>
      <c r="AR551" t="inlineStr">
        <is>
          <t>jolienqaq｜His Defective Robot Boyfriend｜3条｜已回填</t>
        </is>
      </c>
    </row>
    <row r="552" ht="25.5" customHeight="1">
      <c r="A552" t="inlineStr">
        <is>
          <t>SR-000620</t>
        </is>
      </c>
      <c r="B552" s="3">
        <v>46292</v>
      </c>
      <c r="C552"/>
      <c r="D552" t="inlineStr">
        <is>
          <t>7689048094364716318</t>
        </is>
      </c>
      <c r="E552"/>
      <c r="F552" t="inlineStr">
        <is>
          <t>manual_url</t>
        </is>
      </c>
      <c r="G552">
        <v>1</v>
      </c>
      <c r="H552" s="3">
        <v>46303.6075462963</v>
      </c>
      <c r="I552"/>
      <c r="J552" t="inlineStr">
        <is>
          <t>active</t>
        </is>
      </c>
      <c r="K552" t="inlineStr">
        <is>
          <t>jolienqaq</t>
        </is>
      </c>
      <c r="L552" t="inlineStr">
        <is>
          <t>Part 1 | My Pup Became My Alpha Full series link in bio A new suit of armor was his excuse to get closer. Then Ash noticed a sweetness Raven was trying to hide. ✨ Download the ReelShort app. 👉 Copy the code [4802457] and search it. #BL #BoysLove #AlphaOmega #HiddenIdentity #FantasyRomance</t>
        </is>
      </c>
      <c r="M552" t="inlineStr">
        <is>
          <t>SD-000248</t>
        </is>
      </c>
      <c r="N552" t="inlineStr">
        <is>
          <t>7689048094364716318</t>
        </is>
      </c>
      <c r="O552" t="inlineStr">
        <is>
          <t>jolienqaq</t>
        </is>
      </c>
      <c r="P552" t="inlineStr">
        <is>
          <t>https://www.tiktok.com/@jolienqaq</t>
        </is>
      </c>
      <c r="Q552" t="inlineStr">
        <is>
          <t>SD-000248</t>
        </is>
      </c>
      <c r="R552" t="inlineStr">
        <is>
          <t>My Pup Became My Alpha</t>
        </is>
      </c>
      <c r="S552" t="inlineStr">
        <is>
          <t>lgbtq,狼人</t>
        </is>
      </c>
      <c r="T552" s="2" t="str">
        <f>=HYPERLINK("https://www.tiktok.com/@jolienqaq/video/7689048094364716318", "https://www.tiktok.com/@jolienqaq/video/7689048094364716318")</f>
        <v>https://www.tiktok.com/@jolienqaq/video/7689048094364716318</v>
      </c>
      <c r="U552" t="inlineStr">
        <is>
          <t>已回填</t>
        </is>
      </c>
      <c r="V552" t="inlineStr">
        <is>
          <t>2492</t>
        </is>
      </c>
      <c r="W552" t="inlineStr">
        <is>
          <t>78</t>
        </is>
      </c>
      <c r="X552" t="inlineStr">
        <is>
          <t>33</t>
        </is>
      </c>
      <c r="Y552" t="inlineStr">
        <is>
          <t>1</t>
        </is>
      </c>
      <c r="Z552" t="inlineStr">
        <is>
          <t>1</t>
        </is>
      </c>
      <c r="AA552" t="inlineStr">
        <is>
          <t>2026-10-08</t>
        </is>
      </c>
      <c r="AB552"/>
      <c r="AC552"/>
      <c r="AD552" t="inlineStr">
        <is>
          <t>SB-a7aea486-e2fa-4de1-8702-d0e4a3d9a5a0</t>
        </is>
      </c>
      <c r="AE552">
        <v>1</v>
      </c>
      <c r="AF552">
        <v>3</v>
      </c>
      <c r="AG552" s="3">
        <v>46292</v>
      </c>
      <c r="AH552" t="inlineStr">
        <is>
          <t>彭满</t>
        </is>
      </c>
      <c r="AI552" t="inlineStr">
        <is>
          <t>已处理</t>
        </is>
      </c>
      <c r="AJ552"/>
      <c r="AK552" t="inlineStr">
        <is>
          <t>已处理；计划 2026-09-27（America/Chicago）3 条，已关联 3 条，候选 0 条。
目前没有候选可确认。请核实实际发布情况或等待有效采集；不要使用候选确认指令。</t>
        </is>
      </c>
      <c r="AL552" s="3"/>
      <c r="AM552" t="inlineStr">
        <is>
          <t>2026-09-27 20:45</t>
        </is>
      </c>
      <c r="AN552" t="inlineStr">
        <is>
          <t>彭满</t>
        </is>
      </c>
      <c r="AO552" t="inlineStr">
        <is>
          <t>2026-09-27</t>
        </is>
      </c>
      <c r="AP552" t="inlineStr">
        <is>
          <t>2026-09-27|jolienqaq|SD-000248</t>
        </is>
      </c>
      <c r="AQ552" t="inlineStr">
        <is>
          <t>1</t>
        </is>
      </c>
      <c r="AR552" t="inlineStr">
        <is>
          <t>jolienqaq｜My Pup Became My Alpha｜3条｜已回填</t>
        </is>
      </c>
    </row>
    <row r="553" ht="25.5" customHeight="1">
      <c r="A553" t="inlineStr">
        <is>
          <t>SR-000621</t>
        </is>
      </c>
      <c r="B553" s="3">
        <v>46292</v>
      </c>
      <c r="C553"/>
      <c r="D553" t="inlineStr">
        <is>
          <t>7689050068430621982</t>
        </is>
      </c>
      <c r="E553"/>
      <c r="F553" t="inlineStr">
        <is>
          <t>manual_url</t>
        </is>
      </c>
      <c r="G553">
        <v>1</v>
      </c>
      <c r="H553" s="3">
        <v>46303.60778935185</v>
      </c>
      <c r="I553"/>
      <c r="J553" t="inlineStr">
        <is>
          <t>active</t>
        </is>
      </c>
      <c r="K553" t="inlineStr">
        <is>
          <t>jolienqaq</t>
        </is>
      </c>
      <c r="L553" t="inlineStr">
        <is>
          <t>Part 2 | My Pup Became My Alpha Full series link in bio Raven taught him how to hunt. During one night exercise, Ash turned the lesson back on him. ✨ Download the ReelShort app. 👉 Copy the code [4802457] and search it. #BL #BoysLove #PowerShift #AlphaWolf #FantasyDrama</t>
        </is>
      </c>
      <c r="M553" t="inlineStr">
        <is>
          <t>SD-000248</t>
        </is>
      </c>
      <c r="N553" t="inlineStr">
        <is>
          <t>7689050068430621982</t>
        </is>
      </c>
      <c r="O553" t="inlineStr">
        <is>
          <t>jolienqaq</t>
        </is>
      </c>
      <c r="P553" t="inlineStr">
        <is>
          <t>https://www.tiktok.com/@jolienqaq</t>
        </is>
      </c>
      <c r="Q553" t="inlineStr">
        <is>
          <t>SD-000248</t>
        </is>
      </c>
      <c r="R553" t="inlineStr">
        <is>
          <t>My Pup Became My Alpha</t>
        </is>
      </c>
      <c r="S553" t="inlineStr">
        <is>
          <t>lgbtq,狼人</t>
        </is>
      </c>
      <c r="T553" s="2" t="str">
        <f>=HYPERLINK("https://www.tiktok.com/@jolienqaq/video/7689050068430621982", "https://www.tiktok.com/@jolienqaq/video/7689050068430621982")</f>
        <v>https://www.tiktok.com/@jolienqaq/video/7689050068430621982</v>
      </c>
      <c r="U553" t="inlineStr">
        <is>
          <t>已回填</t>
        </is>
      </c>
      <c r="V553" t="inlineStr">
        <is>
          <t>675</t>
        </is>
      </c>
      <c r="W553" t="inlineStr">
        <is>
          <t>25</t>
        </is>
      </c>
      <c r="X553" t="inlineStr">
        <is>
          <t>6</t>
        </is>
      </c>
      <c r="Y553" t="inlineStr">
        <is>
          <t>1</t>
        </is>
      </c>
      <c r="Z553" t="inlineStr">
        <is>
          <t>0</t>
        </is>
      </c>
      <c r="AA553" t="inlineStr">
        <is>
          <t>2026-10-08</t>
        </is>
      </c>
      <c r="AB553"/>
      <c r="AC553"/>
      <c r="AD553" t="inlineStr">
        <is>
          <t>SB-a7aea486-e2fa-4de1-8702-d0e4a3d9a5a0</t>
        </is>
      </c>
      <c r="AE553">
        <v>2</v>
      </c>
      <c r="AF553">
        <v>3</v>
      </c>
      <c r="AG553" s="3">
        <v>46292</v>
      </c>
      <c r="AH553" t="inlineStr">
        <is>
          <t>彭满</t>
        </is>
      </c>
      <c r="AI553" t="inlineStr">
        <is>
          <t>已处理</t>
        </is>
      </c>
      <c r="AJ553"/>
      <c r="AK553" t="inlineStr">
        <is>
          <t>已处理；计划 2026-09-27（America/Chicago）3 条，已关联 3 条，候选 0 条。
目前没有候选可确认。请核实实际发布情况或等待有效采集；不要使用候选确认指令。</t>
        </is>
      </c>
      <c r="AL553" s="3"/>
      <c r="AM553" t="inlineStr">
        <is>
          <t>2026-09-28 01:46</t>
        </is>
      </c>
      <c r="AN553" t="inlineStr">
        <is>
          <t>彭满</t>
        </is>
      </c>
      <c r="AO553" t="inlineStr">
        <is>
          <t>2026-09-28</t>
        </is>
      </c>
      <c r="AP553" t="inlineStr">
        <is>
          <t>2026-09-27|jolienqaq|SD-000248</t>
        </is>
      </c>
      <c r="AQ553" t="inlineStr">
        <is>
          <t>0</t>
        </is>
      </c>
      <c r="AR553" t="inlineStr">
        <is>
          <t>jolienqaq｜My Pup Became My Alpha｜3条｜已回填</t>
        </is>
      </c>
    </row>
    <row r="554" ht="25.5" customHeight="1">
      <c r="A554" t="inlineStr">
        <is>
          <t>SR-000622</t>
        </is>
      </c>
      <c r="B554" s="3">
        <v>46292</v>
      </c>
      <c r="C554"/>
      <c r="D554" t="inlineStr">
        <is>
          <t>7690418828978687262</t>
        </is>
      </c>
      <c r="E554"/>
      <c r="F554" t="inlineStr">
        <is>
          <t>manual_url</t>
        </is>
      </c>
      <c r="G554">
        <v>1</v>
      </c>
      <c r="H554" s="3">
        <v>46303.60805555555</v>
      </c>
      <c r="I554"/>
      <c r="J554" t="inlineStr">
        <is>
          <t>active</t>
        </is>
      </c>
      <c r="K554" t="inlineStr">
        <is>
          <t>jolienqaq</t>
        </is>
      </c>
      <c r="L554" t="inlineStr">
        <is>
          <t>Part 3 | My Pup Became My Alpha Full series link in bio Ash promised nothing would touch Raven while he was there. Then an ambush put that promise to the test. ✨ Download the ReelShort app. 👉 Copy the code [4802457] and search it. #BL #BoysLove #ProtectiveAlpha #Rescue #FantasyRomance</t>
        </is>
      </c>
      <c r="M554" t="inlineStr">
        <is>
          <t>SD-000248</t>
        </is>
      </c>
      <c r="N554" t="inlineStr">
        <is>
          <t>7690418828978687262</t>
        </is>
      </c>
      <c r="O554" t="inlineStr">
        <is>
          <t>jolienqaq</t>
        </is>
      </c>
      <c r="P554" t="inlineStr">
        <is>
          <t>https://www.tiktok.com/@jolienqaq</t>
        </is>
      </c>
      <c r="Q554" t="inlineStr">
        <is>
          <t>SD-000248</t>
        </is>
      </c>
      <c r="R554" t="inlineStr">
        <is>
          <t>My Pup Became My Alpha</t>
        </is>
      </c>
      <c r="S554" t="inlineStr">
        <is>
          <t>lgbtq,狼人</t>
        </is>
      </c>
      <c r="T554" s="2" t="str">
        <f>=HYPERLINK("https://www.tiktok.com/@jolienqaq/video/7690418828978687262", "https://www.tiktok.com/@jolienqaq/video/7690418828978687262")</f>
        <v>https://www.tiktok.com/@jolienqaq/video/7690418828978687262</v>
      </c>
      <c r="U554" t="inlineStr">
        <is>
          <t>已回填</t>
        </is>
      </c>
      <c r="V554" t="inlineStr">
        <is>
          <t>889</t>
        </is>
      </c>
      <c r="W554" t="inlineStr">
        <is>
          <t>27</t>
        </is>
      </c>
      <c r="X554" t="inlineStr">
        <is>
          <t>13</t>
        </is>
      </c>
      <c r="Y554" t="inlineStr">
        <is>
          <t>1</t>
        </is>
      </c>
      <c r="Z554" t="inlineStr">
        <is>
          <t>0</t>
        </is>
      </c>
      <c r="AA554" t="inlineStr">
        <is>
          <t>2026-10-08</t>
        </is>
      </c>
      <c r="AB554"/>
      <c r="AC554"/>
      <c r="AD554" t="inlineStr">
        <is>
          <t>SB-a7aea486-e2fa-4de1-8702-d0e4a3d9a5a0</t>
        </is>
      </c>
      <c r="AE554">
        <v>3</v>
      </c>
      <c r="AF554">
        <v>3</v>
      </c>
      <c r="AG554" s="3">
        <v>46292</v>
      </c>
      <c r="AH554" t="inlineStr">
        <is>
          <t>彭满</t>
        </is>
      </c>
      <c r="AI554" t="inlineStr">
        <is>
          <t>已处理</t>
        </is>
      </c>
      <c r="AJ554"/>
      <c r="AK554" t="inlineStr">
        <is>
          <t>已处理；计划 2026-09-27（America/Chicago）3 条，已关联 3 条，候选 0 条。
目前没有候选可确认。请核实实际发布情况或等待有效采集；不要使用候选确认指令。</t>
        </is>
      </c>
      <c r="AL554" s="3"/>
      <c r="AM554" t="inlineStr">
        <is>
          <t>2026-09-28 11:13</t>
        </is>
      </c>
      <c r="AN554" t="inlineStr">
        <is>
          <t>彭满</t>
        </is>
      </c>
      <c r="AO554" t="inlineStr">
        <is>
          <t>2026-09-28</t>
        </is>
      </c>
      <c r="AP554" t="inlineStr">
        <is>
          <t>2026-09-27|jolienqaq|SD-000248</t>
        </is>
      </c>
      <c r="AQ554" t="inlineStr">
        <is>
          <t>0</t>
        </is>
      </c>
      <c r="AR554" t="inlineStr">
        <is>
          <t>jolienqaq｜My Pup Became My Alpha｜3条｜已回填</t>
        </is>
      </c>
    </row>
    <row r="555" ht="25.5" customHeight="1">
      <c r="A555" t="inlineStr">
        <is>
          <t>SR-000623</t>
        </is>
      </c>
      <c r="B555" s="3">
        <v>46290</v>
      </c>
      <c r="C555"/>
      <c r="D555" t="inlineStr">
        <is>
          <t>7688979093395721485</t>
        </is>
      </c>
      <c r="E555"/>
      <c r="F555" t="inlineStr">
        <is>
          <t>manual_url</t>
        </is>
      </c>
      <c r="G555">
        <v>1</v>
      </c>
      <c r="H555" s="3">
        <v>46303.60833333333</v>
      </c>
      <c r="I555"/>
      <c r="J555" t="inlineStr">
        <is>
          <t>active</t>
        </is>
      </c>
      <c r="K555" t="inlineStr">
        <is>
          <t>ngphnggiang40</t>
        </is>
      </c>
      <c r="L555" t="inlineStr">
        <is>
          <t>Part 1 | Betrayed by My Dragon, Back with Twin Phoenixes Alaric’s bonded dragon attacks him in front of everyone—just to protect another man. The wound may heal, but her betrayal changes everything. ✨ Download the ShortMax app.   👉 Copy the code [sru106] and search it. \#Drama \#ShortDrama \#FantasyDrama \#Betrayal \#DragonRomance</t>
        </is>
      </c>
      <c r="M555" t="inlineStr">
        <is>
          <t>SD-000232</t>
        </is>
      </c>
      <c r="N555" t="inlineStr">
        <is>
          <t>7688979093395721485</t>
        </is>
      </c>
      <c r="O555" t="inlineStr">
        <is>
          <t>VoidFaic</t>
        </is>
      </c>
      <c r="P555" t="inlineStr">
        <is>
          <t>https://www.tiktok.com/@ngphnggiang40</t>
        </is>
      </c>
      <c r="Q555" t="inlineStr">
        <is>
          <t>SD-000232</t>
        </is>
      </c>
      <c r="R555" t="inlineStr">
        <is>
          <t>Betrayed by My Dragon, Back with Twin Phoenixes</t>
        </is>
      </c>
      <c r="S555" t="inlineStr">
        <is>
          <t>复仇,逆袭,男性</t>
        </is>
      </c>
      <c r="T555" s="2" t="str">
        <f>=HYPERLINK("https://www.tiktok.com/@ngphnggiang40/video/7688979093395721485", "https://www.tiktok.com/@ngphnggiang40/video/7688979093395721485")</f>
        <v>https://www.tiktok.com/@ngphnggiang40/video/7688979093395721485</v>
      </c>
      <c r="U555" t="inlineStr">
        <is>
          <t>已回填</t>
        </is>
      </c>
      <c r="V555" t="inlineStr">
        <is>
          <t>6262</t>
        </is>
      </c>
      <c r="W555" t="inlineStr">
        <is>
          <t>39</t>
        </is>
      </c>
      <c r="X555" t="inlineStr">
        <is>
          <t>10</t>
        </is>
      </c>
      <c r="Y555" t="inlineStr">
        <is>
          <t>0</t>
        </is>
      </c>
      <c r="Z555" t="inlineStr">
        <is>
          <t>0</t>
        </is>
      </c>
      <c r="AA555" t="inlineStr">
        <is>
          <t>2026-10-08</t>
        </is>
      </c>
      <c r="AB555"/>
      <c r="AC555"/>
      <c r="AD555" t="inlineStr">
        <is>
          <t>SB-19bfbcc1-fa7b-4f97-91f8-49724bf7db91</t>
        </is>
      </c>
      <c r="AE555">
        <v>1</v>
      </c>
      <c r="AF555">
        <v>3</v>
      </c>
      <c r="AG555" s="3">
        <v>46290</v>
      </c>
      <c r="AH555" t="inlineStr">
        <is>
          <t>张凯风</t>
        </is>
      </c>
      <c r="AI555" t="inlineStr">
        <is>
          <t>已处理</t>
        </is>
      </c>
      <c r="AJ555"/>
      <c r="AK555" t="inlineStr">
        <is>
          <t>已处理；计划 2026-09-25（America/Chicago）3 条，已关联 3 条，候选 0 条。
目前没有候选可确认。请核实实际发布情况或等待有效采集；不要使用候选确认指令。</t>
        </is>
      </c>
      <c r="AL555" s="3">
        <v>46293.38041666667</v>
      </c>
      <c r="AM555" t="inlineStr">
        <is>
          <t>2026-09-25 20:19</t>
        </is>
      </c>
      <c r="AN555" t="inlineStr">
        <is>
          <t>张凯风</t>
        </is>
      </c>
      <c r="AO555" t="inlineStr">
        <is>
          <t>2026-09-25</t>
        </is>
      </c>
      <c r="AP555" t="inlineStr">
        <is>
          <t>2026-09-25|ngphnggiang40|SD-000232</t>
        </is>
      </c>
      <c r="AQ555" t="inlineStr">
        <is>
          <t>1</t>
        </is>
      </c>
      <c r="AR555" t="inlineStr">
        <is>
          <t>ngphnggiang40｜Betrayed by My Dragon, Back with Twin Phoenixes｜3条｜已回填</t>
        </is>
      </c>
    </row>
    <row r="556" ht="25.5" customHeight="1">
      <c r="A556" t="inlineStr">
        <is>
          <t>SR-000624</t>
        </is>
      </c>
      <c r="B556" s="3">
        <v>46290</v>
      </c>
      <c r="C556"/>
      <c r="D556" t="inlineStr">
        <is>
          <t>7688980032722701582</t>
        </is>
      </c>
      <c r="E556"/>
      <c r="F556" t="inlineStr">
        <is>
          <t>manual_url</t>
        </is>
      </c>
      <c r="G556">
        <v>1</v>
      </c>
      <c r="H556" s="3">
        <v>46303.60855324074</v>
      </c>
      <c r="I556"/>
      <c r="J556" t="inlineStr">
        <is>
          <t>active</t>
        </is>
      </c>
      <c r="K556" t="inlineStr">
        <is>
          <t>ngphnggiang40</t>
        </is>
      </c>
      <c r="L556" t="inlineStr">
        <is>
          <t>Part 2 | Betrayed by My Dragon, Back with Twin Phoenixes When Alaric exposes Eira’s loyalty to Celes, their bond becomes a weapon. Celes attacks to protect her—but even badly wounded, Alaric refuses to fall. ✨ Download the ShortMax app.   👉 Copy the code [sru106] and search it. \#Drama \#ShortDrama \#FantasyDrama \#MagicBattle \#Betrayal</t>
        </is>
      </c>
      <c r="M556" t="inlineStr">
        <is>
          <t>SD-000232</t>
        </is>
      </c>
      <c r="N556" t="inlineStr">
        <is>
          <t>7688980032722701582</t>
        </is>
      </c>
      <c r="O556" t="inlineStr">
        <is>
          <t>VoidFaic</t>
        </is>
      </c>
      <c r="P556" t="inlineStr">
        <is>
          <t>https://www.tiktok.com/@ngphnggiang40</t>
        </is>
      </c>
      <c r="Q556" t="inlineStr">
        <is>
          <t>SD-000232</t>
        </is>
      </c>
      <c r="R556" t="inlineStr">
        <is>
          <t>Betrayed by My Dragon, Back with Twin Phoenixes</t>
        </is>
      </c>
      <c r="S556" t="inlineStr">
        <is>
          <t>复仇,逆袭,男性</t>
        </is>
      </c>
      <c r="T556" s="2" t="str">
        <f>=HYPERLINK("https://www.tiktok.com/@ngphnggiang40/video/7688980032722701582", "https://www.tiktok.com/@ngphnggiang40/video/7688980032722701582")</f>
        <v>https://www.tiktok.com/@ngphnggiang40/video/7688980032722701582</v>
      </c>
      <c r="U556" t="inlineStr">
        <is>
          <t>已回填</t>
        </is>
      </c>
      <c r="V556" t="inlineStr">
        <is>
          <t>6779</t>
        </is>
      </c>
      <c r="W556" t="inlineStr">
        <is>
          <t>36</t>
        </is>
      </c>
      <c r="X556" t="inlineStr">
        <is>
          <t>7</t>
        </is>
      </c>
      <c r="Y556" t="inlineStr">
        <is>
          <t>2</t>
        </is>
      </c>
      <c r="Z556" t="inlineStr">
        <is>
          <t>0</t>
        </is>
      </c>
      <c r="AA556" t="inlineStr">
        <is>
          <t>2026-10-08</t>
        </is>
      </c>
      <c r="AB556"/>
      <c r="AC556"/>
      <c r="AD556" t="inlineStr">
        <is>
          <t>SB-19bfbcc1-fa7b-4f97-91f8-49724bf7db91</t>
        </is>
      </c>
      <c r="AE556">
        <v>2</v>
      </c>
      <c r="AF556">
        <v>3</v>
      </c>
      <c r="AG556" s="3">
        <v>46290</v>
      </c>
      <c r="AH556" t="inlineStr">
        <is>
          <t>张凯风</t>
        </is>
      </c>
      <c r="AI556" t="inlineStr">
        <is>
          <t>已处理</t>
        </is>
      </c>
      <c r="AJ556"/>
      <c r="AK556" t="inlineStr">
        <is>
          <t>已处理；计划 2026-09-25（America/Chicago）3 条，已关联 3 条，候选 0 条。
目前没有候选可确认。请核实实际发布情况或等待有效采集；不要使用候选确认指令。</t>
        </is>
      </c>
      <c r="AL556" s="3">
        <v>46293.38041666667</v>
      </c>
      <c r="AM556" t="inlineStr">
        <is>
          <t>2026-09-26 00:19</t>
        </is>
      </c>
      <c r="AN556" t="inlineStr">
        <is>
          <t>张凯风</t>
        </is>
      </c>
      <c r="AO556" t="inlineStr">
        <is>
          <t>2026-09-26</t>
        </is>
      </c>
      <c r="AP556" t="inlineStr">
        <is>
          <t>2026-09-25|ngphnggiang40|SD-000232</t>
        </is>
      </c>
      <c r="AQ556" t="inlineStr">
        <is>
          <t>0</t>
        </is>
      </c>
      <c r="AR556" t="inlineStr">
        <is>
          <t>ngphnggiang40｜Betrayed by My Dragon, Back with Twin Phoenixes｜3条｜已回填</t>
        </is>
      </c>
    </row>
    <row r="557" ht="25.5" customHeight="1">
      <c r="A557" t="inlineStr">
        <is>
          <t>SR-000625</t>
        </is>
      </c>
      <c r="B557" s="3">
        <v>46290</v>
      </c>
      <c r="C557"/>
      <c r="D557" t="inlineStr">
        <is>
          <t>7688980693455621389</t>
        </is>
      </c>
      <c r="E557"/>
      <c r="F557" t="inlineStr">
        <is>
          <t>manual_url</t>
        </is>
      </c>
      <c r="G557">
        <v>1</v>
      </c>
      <c r="H557" s="3">
        <v>46303.6087962963</v>
      </c>
      <c r="I557"/>
      <c r="J557" t="inlineStr">
        <is>
          <t>active</t>
        </is>
      </c>
      <c r="K557" t="inlineStr">
        <is>
          <t>ngphnggiang40</t>
        </is>
      </c>
      <c r="L557" t="inlineStr">
        <is>
          <t>Part 3 | Betrayed by My Dragon, Back with Twin Phoenixes They want Alaric to surrender his bonded dragon. Instead, he follows the soul bond back to the sealed abyss—where the truth about Eira’s mysterious power is waiting. ✨ Download the ShortMax app.   👉 Copy the code [sru106] and search it. \#Drama \#ShortDrama \#FantasyDrama \#HiddenPower \#DragonMystery</t>
        </is>
      </c>
      <c r="M557" t="inlineStr">
        <is>
          <t>SD-000232</t>
        </is>
      </c>
      <c r="N557" t="inlineStr">
        <is>
          <t>7688980693455621389</t>
        </is>
      </c>
      <c r="O557" t="inlineStr">
        <is>
          <t>VoidFaic</t>
        </is>
      </c>
      <c r="P557" t="inlineStr">
        <is>
          <t>https://www.tiktok.com/@ngphnggiang40</t>
        </is>
      </c>
      <c r="Q557" t="inlineStr">
        <is>
          <t>SD-000232</t>
        </is>
      </c>
      <c r="R557" t="inlineStr">
        <is>
          <t>Betrayed by My Dragon, Back with Twin Phoenixes</t>
        </is>
      </c>
      <c r="S557" t="inlineStr">
        <is>
          <t>复仇,逆袭,男性</t>
        </is>
      </c>
      <c r="T557" s="2" t="str">
        <f>=HYPERLINK("https://www.tiktok.com/@ngphnggiang40/video/7688980693455621389", "https://www.tiktok.com/@ngphnggiang40/video/7688980693455621389")</f>
        <v>https://www.tiktok.com/@ngphnggiang40/video/7688980693455621389</v>
      </c>
      <c r="U557" t="inlineStr">
        <is>
          <t>已回填</t>
        </is>
      </c>
      <c r="V557" t="inlineStr">
        <is>
          <t>3937</t>
        </is>
      </c>
      <c r="W557" t="inlineStr">
        <is>
          <t>19</t>
        </is>
      </c>
      <c r="X557" t="inlineStr">
        <is>
          <t>5</t>
        </is>
      </c>
      <c r="Y557" t="inlineStr">
        <is>
          <t>0</t>
        </is>
      </c>
      <c r="Z557" t="inlineStr">
        <is>
          <t>1</t>
        </is>
      </c>
      <c r="AA557" t="inlineStr">
        <is>
          <t>2026-10-08</t>
        </is>
      </c>
      <c r="AB557"/>
      <c r="AC557"/>
      <c r="AD557" t="inlineStr">
        <is>
          <t>SB-19bfbcc1-fa7b-4f97-91f8-49724bf7db91</t>
        </is>
      </c>
      <c r="AE557">
        <v>3</v>
      </c>
      <c r="AF557">
        <v>3</v>
      </c>
      <c r="AG557" s="3">
        <v>46290</v>
      </c>
      <c r="AH557" t="inlineStr">
        <is>
          <t>张凯风</t>
        </is>
      </c>
      <c r="AI557" t="inlineStr">
        <is>
          <t>已处理</t>
        </is>
      </c>
      <c r="AJ557"/>
      <c r="AK557" t="inlineStr">
        <is>
          <t>已处理；计划 2026-09-25（America/Chicago）3 条，已关联 3 条，候选 0 条。
目前没有候选可确认。请核实实际发布情况或等待有效采集；不要使用候选确认指令。</t>
        </is>
      </c>
      <c r="AL557" s="3">
        <v>46293.38041666667</v>
      </c>
      <c r="AM557" t="inlineStr">
        <is>
          <t>2026-09-26 06:20</t>
        </is>
      </c>
      <c r="AN557" t="inlineStr">
        <is>
          <t>张凯风</t>
        </is>
      </c>
      <c r="AO557" t="inlineStr">
        <is>
          <t>2026-09-26</t>
        </is>
      </c>
      <c r="AP557" t="inlineStr">
        <is>
          <t>2026-09-25|ngphnggiang40|SD-000232</t>
        </is>
      </c>
      <c r="AQ557" t="inlineStr">
        <is>
          <t>0</t>
        </is>
      </c>
      <c r="AR557" t="inlineStr">
        <is>
          <t>ngphnggiang40｜Betrayed by My Dragon, Back with Twin Phoenixes｜3条｜已回填</t>
        </is>
      </c>
    </row>
    <row r="558" ht="25.5" customHeight="1">
      <c r="A558" t="inlineStr">
        <is>
          <t>SR-000627</t>
        </is>
      </c>
      <c r="B558" s="3">
        <v>46290</v>
      </c>
      <c r="C558"/>
      <c r="D558" t="inlineStr">
        <is>
          <t>7688986693285776653</t>
        </is>
      </c>
      <c r="E558"/>
      <c r="F558" t="inlineStr">
        <is>
          <t>manual_url</t>
        </is>
      </c>
      <c r="G558">
        <v>1</v>
      </c>
      <c r="H558" s="3">
        <v>46303.60903935185</v>
      </c>
      <c r="I558"/>
      <c r="J558" t="inlineStr">
        <is>
          <t>active</t>
        </is>
      </c>
      <c r="K558" t="inlineStr">
        <is>
          <t>lthung263</t>
        </is>
      </c>
      <c r="L558" t="inlineStr">
        <is>
          <t>Part 2 | Her Daughter’s Dragon Blood Was Breaking Free Amber’s hidden dragon blood suddenly awakens, and the seal cannot hold forever. To save her daughter, Lyra must return to the realm ruled by the one man who can never know the child exists. ✨ Download the DramaBox app. 👉 Copy the code [vie22] and search it. #Drama #AIDrama #DragonRomance #SecretChild #FantasyDrama</t>
        </is>
      </c>
      <c r="M558" t="inlineStr">
        <is>
          <t>SD-000130</t>
        </is>
      </c>
      <c r="N558" t="inlineStr">
        <is>
          <t>7688986693285776653</t>
        </is>
      </c>
      <c r="O558" t="inlineStr">
        <is>
          <t>Flexlthung</t>
        </is>
      </c>
      <c r="P558" t="inlineStr">
        <is>
          <t>https://www.tiktok.com/@lthung263</t>
        </is>
      </c>
      <c r="Q558" t="inlineStr">
        <is>
          <t>SD-000130</t>
        </is>
      </c>
      <c r="R558" t="inlineStr">
        <is>
          <t>Deny Me, Dragon King</t>
        </is>
      </c>
      <c r="S558" t="inlineStr">
        <is>
          <t>身份揭露,离婚,萌宝,霸总</t>
        </is>
      </c>
      <c r="T558" s="2" t="str">
        <f>=HYPERLINK("https://www.tiktok.com/@lthung263/video/7688986693285776653", "https://www.tiktok.com/@lthung263/video/7688986693285776653")</f>
        <v>https://www.tiktok.com/@lthung263/video/7688986693285776653</v>
      </c>
      <c r="U558" t="inlineStr">
        <is>
          <t>已回填</t>
        </is>
      </c>
      <c r="V558" t="inlineStr">
        <is>
          <t>973</t>
        </is>
      </c>
      <c r="W558" t="inlineStr">
        <is>
          <t>14</t>
        </is>
      </c>
      <c r="X558" t="inlineStr">
        <is>
          <t>1</t>
        </is>
      </c>
      <c r="Y558" t="inlineStr">
        <is>
          <t>0</t>
        </is>
      </c>
      <c r="Z558" t="inlineStr">
        <is>
          <t>1</t>
        </is>
      </c>
      <c r="AA558" t="inlineStr">
        <is>
          <t>2026-10-08</t>
        </is>
      </c>
      <c r="AB558"/>
      <c r="AC558"/>
      <c r="AD558" t="inlineStr">
        <is>
          <t>SB-cb52ec8d-aa63-485e-ab63-f1047fcedbee</t>
        </is>
      </c>
      <c r="AE558">
        <v>2</v>
      </c>
      <c r="AF558">
        <v>3</v>
      </c>
      <c r="AG558" s="3">
        <v>46290</v>
      </c>
      <c r="AH558" t="inlineStr">
        <is>
          <t>张凯风</t>
        </is>
      </c>
      <c r="AI558" t="inlineStr">
        <is>
          <t>关联或批次冲突</t>
        </is>
      </c>
      <c r="AJ558" t="inlineStr">
        <is>
          <t>排期未建完整或字段不一致；现有 2 / 计划 3 条；缺少第1条</t>
        </is>
      </c>
      <c r="AK558" t="inlineStr">
        <is>
          <t>关联或批次冲突；计划 2026-09-25（America/Chicago）3 条，已关联 2 条，候选 0 条。
这是排期问题，不需要确认视频。请由维护人员核对已确认排期并补齐缺失名额；不要重建整批或重放旧回执。</t>
        </is>
      </c>
      <c r="AL558" s="3">
        <v>46296.3778125</v>
      </c>
      <c r="AM558" t="inlineStr">
        <is>
          <t>2026-09-26 03:19</t>
        </is>
      </c>
      <c r="AN558" t="inlineStr">
        <is>
          <t>张凯风</t>
        </is>
      </c>
      <c r="AO558" t="inlineStr">
        <is>
          <t>2026-09-26</t>
        </is>
      </c>
      <c r="AP558" t="inlineStr">
        <is>
          <t>2026-09-25|lthung263|SD-000130</t>
        </is>
      </c>
      <c r="AQ558" t="inlineStr">
        <is>
          <t>1</t>
        </is>
      </c>
      <c r="AR558" t="inlineStr">
        <is>
          <t>lthung263｜Deny Me, Dragon King｜2条｜已回填</t>
        </is>
      </c>
    </row>
    <row r="559" ht="25.5" customHeight="1">
      <c r="A559" t="inlineStr">
        <is>
          <t>SR-000628</t>
        </is>
      </c>
      <c r="B559" s="3">
        <v>46290</v>
      </c>
      <c r="C559"/>
      <c r="D559" t="inlineStr">
        <is>
          <t>7688988185162026253</t>
        </is>
      </c>
      <c r="E559"/>
      <c r="F559" t="inlineStr">
        <is>
          <t>manual_url</t>
        </is>
      </c>
      <c r="G559">
        <v>1</v>
      </c>
      <c r="H559" s="3">
        <v>46303.60925925926</v>
      </c>
      <c r="I559"/>
      <c r="J559" t="inlineStr">
        <is>
          <t>active</t>
        </is>
      </c>
      <c r="K559" t="inlineStr">
        <is>
          <t>lthung263</t>
        </is>
      </c>
      <c r="L559" t="inlineStr">
        <is>
          <t>Part 3 | She Took Their Secret Daughter to His Bride-Selection Ball Lyra only wants to find the Grand Healer, but she must bring Amber into the Dragon King’s royal ball. One familiar scent could expose the secret she has protected for years. ✨ Download the DramaBox app. 👉 Copy the code [vie22] and search it. #Drama #AIDrama #SecretBaby #RoyalRomance #ForbiddenLove</t>
        </is>
      </c>
      <c r="M559" t="inlineStr">
        <is>
          <t>SD-000130</t>
        </is>
      </c>
      <c r="N559" t="inlineStr">
        <is>
          <t>7688988185162026253</t>
        </is>
      </c>
      <c r="O559" t="inlineStr">
        <is>
          <t>Flexlthung</t>
        </is>
      </c>
      <c r="P559" t="inlineStr">
        <is>
          <t>https://www.tiktok.com/@lthung263</t>
        </is>
      </c>
      <c r="Q559" t="inlineStr">
        <is>
          <t>SD-000130</t>
        </is>
      </c>
      <c r="R559" t="inlineStr">
        <is>
          <t>Deny Me, Dragon King</t>
        </is>
      </c>
      <c r="S559" t="inlineStr">
        <is>
          <t>身份揭露,离婚,萌宝,霸总</t>
        </is>
      </c>
      <c r="T559" s="2" t="str">
        <f>=HYPERLINK("https://www.tiktok.com/@lthung263/video/7688988185162026253", "https://www.tiktok.com/@lthung263/video/7688988185162026253")</f>
        <v>https://www.tiktok.com/@lthung263/video/7688988185162026253</v>
      </c>
      <c r="U559" t="inlineStr">
        <is>
          <t>已回填</t>
        </is>
      </c>
      <c r="V559" t="inlineStr">
        <is>
          <t>757</t>
        </is>
      </c>
      <c r="W559" t="inlineStr">
        <is>
          <t>23</t>
        </is>
      </c>
      <c r="X559" t="inlineStr">
        <is>
          <t>4</t>
        </is>
      </c>
      <c r="Y559" t="inlineStr">
        <is>
          <t>0</t>
        </is>
      </c>
      <c r="Z559" t="inlineStr">
        <is>
          <t>0</t>
        </is>
      </c>
      <c r="AA559" t="inlineStr">
        <is>
          <t>2026-10-08</t>
        </is>
      </c>
      <c r="AB559"/>
      <c r="AC559"/>
      <c r="AD559" t="inlineStr">
        <is>
          <t>SB-cb52ec8d-aa63-485e-ab63-f1047fcedbee</t>
        </is>
      </c>
      <c r="AE559">
        <v>3</v>
      </c>
      <c r="AF559">
        <v>3</v>
      </c>
      <c r="AG559" s="3">
        <v>46290</v>
      </c>
      <c r="AH559" t="inlineStr">
        <is>
          <t>张凯风</t>
        </is>
      </c>
      <c r="AI559" t="inlineStr">
        <is>
          <t>关联或批次冲突</t>
        </is>
      </c>
      <c r="AJ559" t="inlineStr">
        <is>
          <t>排期未建完整或字段不一致；现有 2 / 计划 3 条；缺少第1条</t>
        </is>
      </c>
      <c r="AK559" t="inlineStr">
        <is>
          <t>关联或批次冲突；计划 2026-09-25（America/Chicago）3 条，已关联 2 条，候选 0 条。
这是排期问题，不需要确认视频。请由维护人员核对已确认排期并补齐缺失名额；不要重建整批或重放旧回执。</t>
        </is>
      </c>
      <c r="AL559" s="3">
        <v>46296.3778125</v>
      </c>
      <c r="AM559" t="inlineStr">
        <is>
          <t>2026-09-26 03:20</t>
        </is>
      </c>
      <c r="AN559" t="inlineStr">
        <is>
          <t>张凯风</t>
        </is>
      </c>
      <c r="AO559" t="inlineStr">
        <is>
          <t>2026-09-26</t>
        </is>
      </c>
      <c r="AP559" t="inlineStr">
        <is>
          <t>2026-09-25|lthung263|SD-000130</t>
        </is>
      </c>
      <c r="AQ559" t="inlineStr">
        <is>
          <t>0</t>
        </is>
      </c>
      <c r="AR559" t="inlineStr">
        <is>
          <t>lthung263｜Deny Me, Dragon King｜2条｜已回填</t>
        </is>
      </c>
    </row>
    <row r="560" ht="25.5" customHeight="1">
      <c r="A560" t="inlineStr">
        <is>
          <t>SR-000629</t>
        </is>
      </c>
      <c r="B560" s="3">
        <v>46291</v>
      </c>
      <c r="C560"/>
      <c r="D560" t="inlineStr">
        <is>
          <t>7688982327078194445</t>
        </is>
      </c>
      <c r="E560"/>
      <c r="F560" t="inlineStr">
        <is>
          <t>manual_url</t>
        </is>
      </c>
      <c r="G560">
        <v>1</v>
      </c>
      <c r="H560" s="3">
        <v>46303.60946759259</v>
      </c>
      <c r="I560"/>
      <c r="J560" t="inlineStr">
        <is>
          <t>active</t>
        </is>
      </c>
      <c r="K560" t="inlineStr">
        <is>
          <t>lthung263</t>
        </is>
      </c>
      <c r="L560" t="inlineStr">
        <is>
          <t>Part 2 | They Took Her Baby and Erased the Truth（The Last Seven Tears of The Mermaid Bride） A question about the royal heir forces Ariel to relive the child stolen from her—and the devastating truth someone erased from her memory. ✨ Download the DramaBox app. 👉 Copy the code [vhy59] and search it. #Drama #ShortDrama #MermaidDrama #LostMemory #TragicRomance</t>
        </is>
      </c>
      <c r="M560" t="inlineStr">
        <is>
          <t>SD-000152</t>
        </is>
      </c>
      <c r="N560" t="inlineStr">
        <is>
          <t>7688982327078194445</t>
        </is>
      </c>
      <c r="O560" t="inlineStr">
        <is>
          <t>Flexlthung</t>
        </is>
      </c>
      <c r="P560" t="inlineStr">
        <is>
          <t>https://www.tiktok.com/@lthung263</t>
        </is>
      </c>
      <c r="Q560" t="inlineStr">
        <is>
          <t>SD-000152</t>
        </is>
      </c>
      <c r="R560" t="inlineStr">
        <is>
          <t>The Last Seven Tears of The Mermaid Bride</t>
        </is>
      </c>
      <c r="S560" t="inlineStr">
        <is>
          <t>虐恋,奇幻</t>
        </is>
      </c>
      <c r="T560" s="2" t="str">
        <f>=HYPERLINK("https://www.tiktok.com/@lthung263/video/7688982327078194445", "https://www.tiktok.com/@lthung263/video/7688982327078194445")</f>
        <v>https://www.tiktok.com/@lthung263/video/7688982327078194445</v>
      </c>
      <c r="U560" t="inlineStr">
        <is>
          <t>已回填</t>
        </is>
      </c>
      <c r="V560" t="inlineStr">
        <is>
          <t>537</t>
        </is>
      </c>
      <c r="W560" t="inlineStr">
        <is>
          <t>6</t>
        </is>
      </c>
      <c r="X560" t="inlineStr">
        <is>
          <t>0</t>
        </is>
      </c>
      <c r="Y560" t="inlineStr">
        <is>
          <t>0</t>
        </is>
      </c>
      <c r="Z560" t="inlineStr">
        <is>
          <t>0</t>
        </is>
      </c>
      <c r="AA560" t="inlineStr">
        <is>
          <t>2026-10-08</t>
        </is>
      </c>
      <c r="AB560"/>
      <c r="AC560"/>
      <c r="AD560" t="inlineStr">
        <is>
          <t>SB-086e7a1c-d31c-4c87-a519-41acf0486e7a</t>
        </is>
      </c>
      <c r="AE560">
        <v>1</v>
      </c>
      <c r="AF560">
        <v>2</v>
      </c>
      <c r="AG560" s="3">
        <v>46291</v>
      </c>
      <c r="AH560" t="inlineStr">
        <is>
          <t>张凯风</t>
        </is>
      </c>
      <c r="AI560" t="inlineStr">
        <is>
          <t>已处理</t>
        </is>
      </c>
      <c r="AJ560"/>
      <c r="AK560" t="inlineStr">
        <is>
          <t>已处理；计划 2026-09-26（America/Chicago）2 条，已关联 2 条，候选 0 条。
目前没有候选可确认。请核实实际发布情况或等待有效采集；不要使用候选确认指令。</t>
        </is>
      </c>
      <c r="AL560" s="3">
        <v>46293.49600694444</v>
      </c>
      <c r="AM560" t="inlineStr">
        <is>
          <t>2026-09-27 03:36</t>
        </is>
      </c>
      <c r="AN560" t="inlineStr">
        <is>
          <t>张凯风</t>
        </is>
      </c>
      <c r="AO560" t="inlineStr">
        <is>
          <t>2026-09-27</t>
        </is>
      </c>
      <c r="AP560" t="inlineStr">
        <is>
          <t>2026-09-26|lthung263|SD-000152</t>
        </is>
      </c>
      <c r="AQ560" t="inlineStr">
        <is>
          <t>0</t>
        </is>
      </c>
      <c r="AR560" t="inlineStr">
        <is>
          <t>lthung263｜The Last Seven Tears of The Mermaid Bride｜3条｜已回填</t>
        </is>
      </c>
    </row>
    <row r="561" ht="25.5" customHeight="1">
      <c r="A561" t="inlineStr">
        <is>
          <t>SR-000630</t>
        </is>
      </c>
      <c r="B561" s="3">
        <v>46291</v>
      </c>
      <c r="C561"/>
      <c r="D561" t="inlineStr">
        <is>
          <t>7688981600981306637</t>
        </is>
      </c>
      <c r="E561"/>
      <c r="F561" t="inlineStr">
        <is>
          <t>manual_url</t>
        </is>
      </c>
      <c r="G561">
        <v>1</v>
      </c>
      <c r="H561" s="3">
        <v>46303.60971064815</v>
      </c>
      <c r="I561"/>
      <c r="J561" t="inlineStr">
        <is>
          <t>active</t>
        </is>
      </c>
      <c r="K561" t="inlineStr">
        <is>
          <t>lthung263</t>
        </is>
      </c>
      <c r="L561" t="inlineStr">
        <is>
          <t>Part 3 | He Left His Mermaid Bride to Freeze（The Last Seven Tears of The Mermaid Bride） Lucian leaves Ariel in a freezing lake to punish her, unaware that one more shattered pearl could cost his mermaid bride her life. ✨ Download the DramaBox app. 👉 Copy the code [vhy59] and search it. #Drama #ShortDrama #MermaidRomance #Heartbreak #FantasyDrama</t>
        </is>
      </c>
      <c r="M561" t="inlineStr">
        <is>
          <t>SD-000152</t>
        </is>
      </c>
      <c r="N561" t="inlineStr">
        <is>
          <t>7688981600981306637</t>
        </is>
      </c>
      <c r="O561" t="inlineStr">
        <is>
          <t>Flexlthung</t>
        </is>
      </c>
      <c r="P561" t="inlineStr">
        <is>
          <t>https://www.tiktok.com/@lthung263</t>
        </is>
      </c>
      <c r="Q561" t="inlineStr">
        <is>
          <t>SD-000152</t>
        </is>
      </c>
      <c r="R561" t="inlineStr">
        <is>
          <t>The Last Seven Tears of The Mermaid Bride</t>
        </is>
      </c>
      <c r="S561" t="inlineStr">
        <is>
          <t>虐恋,奇幻</t>
        </is>
      </c>
      <c r="T561" s="2" t="str">
        <f>=HYPERLINK("https://www.tiktok.com/@lthung263/video/7688981600981306637", "https://www.tiktok.com/@lthung263/video/7688981600981306637")</f>
        <v>https://www.tiktok.com/@lthung263/video/7688981600981306637</v>
      </c>
      <c r="U561" t="inlineStr">
        <is>
          <t>已回填</t>
        </is>
      </c>
      <c r="V561" t="inlineStr">
        <is>
          <t>946</t>
        </is>
      </c>
      <c r="W561" t="inlineStr">
        <is>
          <t>20</t>
        </is>
      </c>
      <c r="X561" t="inlineStr">
        <is>
          <t>7</t>
        </is>
      </c>
      <c r="Y561" t="inlineStr">
        <is>
          <t>0</t>
        </is>
      </c>
      <c r="Z561" t="inlineStr">
        <is>
          <t>0</t>
        </is>
      </c>
      <c r="AA561" t="inlineStr">
        <is>
          <t>2026-10-08</t>
        </is>
      </c>
      <c r="AB561"/>
      <c r="AC561"/>
      <c r="AD561" t="inlineStr">
        <is>
          <t>SB-086e7a1c-d31c-4c87-a519-41acf0486e7a</t>
        </is>
      </c>
      <c r="AE561">
        <v>2</v>
      </c>
      <c r="AF561">
        <v>2</v>
      </c>
      <c r="AG561" s="3">
        <v>46291</v>
      </c>
      <c r="AH561" t="inlineStr">
        <is>
          <t>张凯风</t>
        </is>
      </c>
      <c r="AI561" t="inlineStr">
        <is>
          <t>已处理</t>
        </is>
      </c>
      <c r="AJ561"/>
      <c r="AK561" t="inlineStr">
        <is>
          <t>已处理；计划 2026-09-26（America/Chicago）2 条，已关联 2 条，候选 0 条。
目前没有候选可确认。请核实实际发布情况或等待有效采集；不要使用候选确认指令。</t>
        </is>
      </c>
      <c r="AL561" s="3">
        <v>46293.49600694444</v>
      </c>
      <c r="AM561" t="inlineStr">
        <is>
          <t>2026-09-27 09:17</t>
        </is>
      </c>
      <c r="AN561" t="inlineStr">
        <is>
          <t>张凯风</t>
        </is>
      </c>
      <c r="AO561" t="inlineStr">
        <is>
          <t>2026-09-27</t>
        </is>
      </c>
      <c r="AP561" t="inlineStr">
        <is>
          <t>2026-09-26|lthung263|SD-000152</t>
        </is>
      </c>
      <c r="AQ561" t="inlineStr">
        <is>
          <t>0</t>
        </is>
      </c>
      <c r="AR561" t="inlineStr">
        <is>
          <t>lthung263｜The Last Seven Tears of The Mermaid Bride｜3条｜已回填</t>
        </is>
      </c>
    </row>
    <row r="562" ht="25.5" customHeight="1">
      <c r="A562" t="inlineStr">
        <is>
          <t>SR-000631</t>
        </is>
      </c>
      <c r="B562" s="3">
        <v>46289</v>
      </c>
      <c r="C562"/>
      <c r="D562" t="inlineStr">
        <is>
          <t>7689056670562995469</t>
        </is>
      </c>
      <c r="E562"/>
      <c r="F562" t="inlineStr">
        <is>
          <t>manual_url</t>
        </is>
      </c>
      <c r="G562">
        <v>1</v>
      </c>
      <c r="H562" s="3">
        <v>46303.60996527778</v>
      </c>
      <c r="I562"/>
      <c r="J562" t="inlineStr">
        <is>
          <t>active</t>
        </is>
      </c>
      <c r="K562" t="inlineStr">
        <is>
          <t>dramadetour0</t>
        </is>
      </c>
      <c r="L562" t="inlineStr">
        <is>
          <t>CLIP 01 — Trapped in the vampire game 🔥 Watch the full story on ReelShort: https://reelslink.com/cps/7XNsJc 💥 Or search code 4814864 in the app. #ReelShort #ShortDrama #aidrama #VampireRomance #FantasyDrama</t>
        </is>
      </c>
      <c r="M562" t="inlineStr">
        <is>
          <t>SD-000215</t>
        </is>
      </c>
      <c r="N562" t="inlineStr">
        <is>
          <t>7689056670562995469</t>
        </is>
      </c>
      <c r="O562" t="inlineStr">
        <is>
          <t>dramadetour0</t>
        </is>
      </c>
      <c r="P562" t="inlineStr">
        <is>
          <t>https://www.tiktok.com/@dramadetour0</t>
        </is>
      </c>
      <c r="Q562" t="inlineStr">
        <is>
          <t>SD-000215</t>
        </is>
      </c>
      <c r="R562" t="inlineStr">
        <is>
          <t>Kiss the Vampire or Die</t>
        </is>
      </c>
      <c r="S562" t="inlineStr">
        <is>
          <t>吸血鬼,甜宠,校园</t>
        </is>
      </c>
      <c r="T562" s="2" t="str">
        <f>=HYPERLINK("https://www.tiktok.com/@dramadetour0/video/7689056670562995469", "https://www.tiktok.com/@dramadetour0/video/7689056670562995469")</f>
        <v>https://www.tiktok.com/@dramadetour0/video/7689056670562995469</v>
      </c>
      <c r="U562" t="inlineStr">
        <is>
          <t>已回填</t>
        </is>
      </c>
      <c r="V562" t="inlineStr">
        <is>
          <t>15500</t>
        </is>
      </c>
      <c r="W562" t="inlineStr">
        <is>
          <t>155</t>
        </is>
      </c>
      <c r="X562" t="inlineStr">
        <is>
          <t>61</t>
        </is>
      </c>
      <c r="Y562" t="inlineStr">
        <is>
          <t>6</t>
        </is>
      </c>
      <c r="Z562" t="inlineStr">
        <is>
          <t>1</t>
        </is>
      </c>
      <c r="AA562" t="inlineStr">
        <is>
          <t>2026-10-08</t>
        </is>
      </c>
      <c r="AB562"/>
      <c r="AC562"/>
      <c r="AD562" t="inlineStr">
        <is>
          <t>SB-e6c3b84c-20f6-466d-a29e-667ea30faf82</t>
        </is>
      </c>
      <c r="AE562">
        <v>1</v>
      </c>
      <c r="AF562">
        <v>3</v>
      </c>
      <c r="AG562" s="3">
        <v>46289</v>
      </c>
      <c r="AH562" t="inlineStr">
        <is>
          <t>彭满</t>
        </is>
      </c>
      <c r="AI562" t="inlineStr">
        <is>
          <t>已处理</t>
        </is>
      </c>
      <c r="AJ562"/>
      <c r="AK562" t="inlineStr">
        <is>
          <t>已处理；计划 2026-09-24（America/Chicago）3 条，已关联 3 条，候选 0 条。
目前没有候选可确认。请核实实际发布情况或等待有效采集；不要使用候选确认指令。</t>
        </is>
      </c>
      <c r="AL562" s="3">
        <v>46292.434745370374</v>
      </c>
      <c r="AM562" t="inlineStr">
        <is>
          <t>2026-09-24 19:31</t>
        </is>
      </c>
      <c r="AN562" t="inlineStr">
        <is>
          <t>彭满</t>
        </is>
      </c>
      <c r="AO562" t="inlineStr">
        <is>
          <t>2026-09-24</t>
        </is>
      </c>
      <c r="AP562" t="inlineStr">
        <is>
          <t>2026-09-24|dramadetour0|SD-000215</t>
        </is>
      </c>
      <c r="AQ562" t="inlineStr">
        <is>
          <t>1</t>
        </is>
      </c>
      <c r="AR562" t="inlineStr">
        <is>
          <t>dramadetour0｜Kiss the Vampire or Die｜3条｜已回填</t>
        </is>
      </c>
    </row>
    <row r="563" ht="25.5" customHeight="1">
      <c r="A563" t="inlineStr">
        <is>
          <t>SR-000632</t>
        </is>
      </c>
      <c r="B563" s="3">
        <v>46289</v>
      </c>
      <c r="C563"/>
      <c r="D563" t="inlineStr">
        <is>
          <t>7689056608906661133</t>
        </is>
      </c>
      <c r="E563"/>
      <c r="F563" t="inlineStr">
        <is>
          <t>manual_url</t>
        </is>
      </c>
      <c r="G563">
        <v>1</v>
      </c>
      <c r="H563" s="3">
        <v>46303.610185185185</v>
      </c>
      <c r="I563"/>
      <c r="J563" t="inlineStr">
        <is>
          <t>active</t>
        </is>
      </c>
      <c r="K563" t="inlineStr">
        <is>
          <t>dramadetour0</t>
        </is>
      </c>
      <c r="L563" t="inlineStr">
        <is>
          <t>CLIP 02 — Trapped in the vampire game 🔥 Watch the full story on ReelShort: https://reelslink.com/cps/7XNsJc 💥 Or search code 4814864 in the app. #ReelShort #ShortDrama #aidrama #VampireRomance #FantasyDrama</t>
        </is>
      </c>
      <c r="M563" t="inlineStr">
        <is>
          <t>SD-000215</t>
        </is>
      </c>
      <c r="N563" t="inlineStr">
        <is>
          <t>7689056608906661133</t>
        </is>
      </c>
      <c r="O563" t="inlineStr">
        <is>
          <t>dramadetour0</t>
        </is>
      </c>
      <c r="P563" t="inlineStr">
        <is>
          <t>https://www.tiktok.com/@dramadetour0</t>
        </is>
      </c>
      <c r="Q563" t="inlineStr">
        <is>
          <t>SD-000215</t>
        </is>
      </c>
      <c r="R563" t="inlineStr">
        <is>
          <t>Kiss the Vampire or Die</t>
        </is>
      </c>
      <c r="S563" t="inlineStr">
        <is>
          <t>吸血鬼,甜宠,校园</t>
        </is>
      </c>
      <c r="T563" s="2" t="str">
        <f>=HYPERLINK("https://www.tiktok.com/@dramadetour0/video/7689056608906661133", "https://www.tiktok.com/@dramadetour0/video/7689056608906661133")</f>
        <v>https://www.tiktok.com/@dramadetour0/video/7689056608906661133</v>
      </c>
      <c r="U563" t="inlineStr">
        <is>
          <t>已回填</t>
        </is>
      </c>
      <c r="V563" t="inlineStr">
        <is>
          <t>54900</t>
        </is>
      </c>
      <c r="W563" t="inlineStr">
        <is>
          <t>377</t>
        </is>
      </c>
      <c r="X563" t="inlineStr">
        <is>
          <t>208</t>
        </is>
      </c>
      <c r="Y563" t="inlineStr">
        <is>
          <t>14</t>
        </is>
      </c>
      <c r="Z563" t="inlineStr">
        <is>
          <t>1</t>
        </is>
      </c>
      <c r="AA563" t="inlineStr">
        <is>
          <t>2026-10-08</t>
        </is>
      </c>
      <c r="AB563"/>
      <c r="AC563"/>
      <c r="AD563" t="inlineStr">
        <is>
          <t>SB-e6c3b84c-20f6-466d-a29e-667ea30faf82</t>
        </is>
      </c>
      <c r="AE563">
        <v>2</v>
      </c>
      <c r="AF563">
        <v>3</v>
      </c>
      <c r="AG563" s="3">
        <v>46289</v>
      </c>
      <c r="AH563" t="inlineStr">
        <is>
          <t>彭满</t>
        </is>
      </c>
      <c r="AI563" t="inlineStr">
        <is>
          <t>已处理</t>
        </is>
      </c>
      <c r="AJ563"/>
      <c r="AK563" t="inlineStr">
        <is>
          <t>已处理；计划 2026-09-24（America/Chicago）3 条，已关联 3 条，候选 0 条。
目前没有候选可确认。请核实实际发布情况或等待有效采集；不要使用候选确认指令。</t>
        </is>
      </c>
      <c r="AL563" s="3">
        <v>46292.434745370374</v>
      </c>
      <c r="AM563" t="inlineStr">
        <is>
          <t>2026-09-25 00:30</t>
        </is>
      </c>
      <c r="AN563" t="inlineStr">
        <is>
          <t>彭满</t>
        </is>
      </c>
      <c r="AO563" t="inlineStr">
        <is>
          <t>2026-09-25</t>
        </is>
      </c>
      <c r="AP563" t="inlineStr">
        <is>
          <t>2026-09-24|dramadetour0|SD-000215</t>
        </is>
      </c>
      <c r="AQ563" t="inlineStr">
        <is>
          <t>0</t>
        </is>
      </c>
      <c r="AR563" t="inlineStr">
        <is>
          <t>dramadetour0｜Kiss the Vampire or Die｜3条｜已回填</t>
        </is>
      </c>
    </row>
    <row r="564" ht="25.5" customHeight="1">
      <c r="A564" t="inlineStr">
        <is>
          <t>SR-000633</t>
        </is>
      </c>
      <c r="B564" s="3">
        <v>46289</v>
      </c>
      <c r="C564"/>
      <c r="D564" t="inlineStr">
        <is>
          <t>7689057564180401422</t>
        </is>
      </c>
      <c r="E564"/>
      <c r="F564" t="inlineStr">
        <is>
          <t>manual_url</t>
        </is>
      </c>
      <c r="G564">
        <v>1</v>
      </c>
      <c r="H564" s="3">
        <v>46303.61040509259</v>
      </c>
      <c r="I564"/>
      <c r="J564" t="inlineStr">
        <is>
          <t>active</t>
        </is>
      </c>
      <c r="K564" t="inlineStr">
        <is>
          <t>dramadetour0</t>
        </is>
      </c>
      <c r="L564" t="inlineStr">
        <is>
          <t>CLIP 03 — Kiss the Vampire or Die 🔥 Watch the full story on ReelShort: https://reelslink.com/cps/7XNsJc 💥 Or search code 4814864 in the app. #ReelShort #ShortDrama #aidrama #VampireRomance #FantasyDrama</t>
        </is>
      </c>
      <c r="M564" t="inlineStr">
        <is>
          <t>SD-000215</t>
        </is>
      </c>
      <c r="N564" t="inlineStr">
        <is>
          <t>7689057564180401422</t>
        </is>
      </c>
      <c r="O564" t="inlineStr">
        <is>
          <t>dramadetour0</t>
        </is>
      </c>
      <c r="P564" t="inlineStr">
        <is>
          <t>https://www.tiktok.com/@dramadetour0</t>
        </is>
      </c>
      <c r="Q564" t="inlineStr">
        <is>
          <t>SD-000215</t>
        </is>
      </c>
      <c r="R564" t="inlineStr">
        <is>
          <t>Kiss the Vampire or Die</t>
        </is>
      </c>
      <c r="S564" t="inlineStr">
        <is>
          <t>吸血鬼,甜宠,校园</t>
        </is>
      </c>
      <c r="T564" s="2" t="str">
        <f>=HYPERLINK("https://www.tiktok.com/@dramadetour0/video/7689057564180401422", "https://www.tiktok.com/@dramadetour0/video/7689057564180401422")</f>
        <v>https://www.tiktok.com/@dramadetour0/video/7689057564180401422</v>
      </c>
      <c r="U564" t="inlineStr">
        <is>
          <t>已回填</t>
        </is>
      </c>
      <c r="V564" t="inlineStr">
        <is>
          <t>31300</t>
        </is>
      </c>
      <c r="W564" t="inlineStr">
        <is>
          <t>166</t>
        </is>
      </c>
      <c r="X564" t="inlineStr">
        <is>
          <t>67</t>
        </is>
      </c>
      <c r="Y564" t="inlineStr">
        <is>
          <t>6</t>
        </is>
      </c>
      <c r="Z564" t="inlineStr">
        <is>
          <t>4</t>
        </is>
      </c>
      <c r="AA564" t="inlineStr">
        <is>
          <t>2026-10-08</t>
        </is>
      </c>
      <c r="AB564"/>
      <c r="AC564"/>
      <c r="AD564" t="inlineStr">
        <is>
          <t>SB-e6c3b84c-20f6-466d-a29e-667ea30faf82</t>
        </is>
      </c>
      <c r="AE564">
        <v>3</v>
      </c>
      <c r="AF564">
        <v>3</v>
      </c>
      <c r="AG564" s="3">
        <v>46289</v>
      </c>
      <c r="AH564" t="inlineStr">
        <is>
          <t>彭满</t>
        </is>
      </c>
      <c r="AI564" t="inlineStr">
        <is>
          <t>已处理</t>
        </is>
      </c>
      <c r="AJ564"/>
      <c r="AK564" t="inlineStr">
        <is>
          <t>已处理；计划 2026-09-24（America/Chicago）3 条，已关联 3 条，候选 0 条。
目前没有候选可确认。请核实实际发布情况或等待有效采集；不要使用候选确认指令。</t>
        </is>
      </c>
      <c r="AL564" s="3">
        <v>46292.434745370374</v>
      </c>
      <c r="AM564" t="inlineStr">
        <is>
          <t>2026-09-25 06:36</t>
        </is>
      </c>
      <c r="AN564" t="inlineStr">
        <is>
          <t>彭满</t>
        </is>
      </c>
      <c r="AO564" t="inlineStr">
        <is>
          <t>2026-09-25</t>
        </is>
      </c>
      <c r="AP564" t="inlineStr">
        <is>
          <t>2026-09-24|dramadetour0|SD-000215</t>
        </is>
      </c>
      <c r="AQ564" t="inlineStr">
        <is>
          <t>0</t>
        </is>
      </c>
      <c r="AR564" t="inlineStr">
        <is>
          <t>dramadetour0｜Kiss the Vampire or Die｜3条｜已回填</t>
        </is>
      </c>
    </row>
    <row r="565" ht="25.5" customHeight="1">
      <c r="A565" t="inlineStr">
        <is>
          <t>SR-000634</t>
        </is>
      </c>
      <c r="B565" s="3">
        <v>46290</v>
      </c>
      <c r="C565"/>
      <c r="D565" t="inlineStr">
        <is>
          <t>7689057952648514830</t>
        </is>
      </c>
      <c r="E565"/>
      <c r="F565" t="inlineStr">
        <is>
          <t>manual_url</t>
        </is>
      </c>
      <c r="G565">
        <v>1</v>
      </c>
      <c r="H565" s="3">
        <v>46303.610613425924</v>
      </c>
      <c r="I565"/>
      <c r="J565" t="inlineStr">
        <is>
          <t>active</t>
        </is>
      </c>
      <c r="K565" t="inlineStr">
        <is>
          <t>dramadetour0</t>
        </is>
      </c>
      <c r="L565" t="inlineStr">
        <is>
          <t>CLIP 04 — Kiss the Vampire or Die 🔥 Watch the full story on ReelShort: https://reelslink.com/cps/7XNsJc 💥 Or search code 4814864 in the app. #ReelShort #ShortDrama #aidrama #VampireRomance #FantasyDrama</t>
        </is>
      </c>
      <c r="M565" t="inlineStr">
        <is>
          <t>SD-000215</t>
        </is>
      </c>
      <c r="N565" t="inlineStr">
        <is>
          <t>7689057952648514830</t>
        </is>
      </c>
      <c r="O565" t="inlineStr">
        <is>
          <t>dramadetour0</t>
        </is>
      </c>
      <c r="P565" t="inlineStr">
        <is>
          <t>https://www.tiktok.com/@dramadetour0</t>
        </is>
      </c>
      <c r="Q565" t="inlineStr">
        <is>
          <t>SD-000215</t>
        </is>
      </c>
      <c r="R565" t="inlineStr">
        <is>
          <t>Kiss the Vampire or Die</t>
        </is>
      </c>
      <c r="S565" t="inlineStr">
        <is>
          <t>吸血鬼,甜宠,校园</t>
        </is>
      </c>
      <c r="T565" s="2" t="str">
        <f>=HYPERLINK("https://www.tiktok.com/@dramadetour0/video/7689057952648514830", "https://www.tiktok.com/@dramadetour0/video/7689057952648514830")</f>
        <v>https://www.tiktok.com/@dramadetour0/video/7689057952648514830</v>
      </c>
      <c r="U565" t="inlineStr">
        <is>
          <t>已回填</t>
        </is>
      </c>
      <c r="V565" t="inlineStr">
        <is>
          <t>40600</t>
        </is>
      </c>
      <c r="W565" t="inlineStr">
        <is>
          <t>355</t>
        </is>
      </c>
      <c r="X565" t="inlineStr">
        <is>
          <t>120</t>
        </is>
      </c>
      <c r="Y565" t="inlineStr">
        <is>
          <t>6</t>
        </is>
      </c>
      <c r="Z565" t="inlineStr">
        <is>
          <t>3</t>
        </is>
      </c>
      <c r="AA565" t="inlineStr">
        <is>
          <t>2026-10-08</t>
        </is>
      </c>
      <c r="AB565"/>
      <c r="AC565"/>
      <c r="AD565" t="inlineStr">
        <is>
          <t>SB-64f8e40e-18d4-4ec0-98d8-98fb5bd5e3e9</t>
        </is>
      </c>
      <c r="AE565">
        <v>1</v>
      </c>
      <c r="AF565">
        <v>3</v>
      </c>
      <c r="AG565" s="3">
        <v>46290</v>
      </c>
      <c r="AH565" t="inlineStr">
        <is>
          <t>彭满</t>
        </is>
      </c>
      <c r="AI565" t="inlineStr">
        <is>
          <t>已处理</t>
        </is>
      </c>
      <c r="AJ565"/>
      <c r="AK565" t="inlineStr">
        <is>
          <t>已处理；计划 2026-09-25（America/Chicago）3 条，已关联 3 条，候选 0 条。
目前没有候选可确认。请核实实际发布情况或等待有效采集；不要使用候选确认指令。</t>
        </is>
      </c>
      <c r="AL565" s="3">
        <v>46292.44584490741</v>
      </c>
      <c r="AM565" t="inlineStr">
        <is>
          <t>2026-09-25 19:37</t>
        </is>
      </c>
      <c r="AN565" t="inlineStr">
        <is>
          <t>彭满</t>
        </is>
      </c>
      <c r="AO565" t="inlineStr">
        <is>
          <t>2026-09-25</t>
        </is>
      </c>
      <c r="AP565" t="inlineStr">
        <is>
          <t>2026-09-25|dramadetour0|SD-000215</t>
        </is>
      </c>
      <c r="AQ565" t="inlineStr">
        <is>
          <t>1</t>
        </is>
      </c>
      <c r="AR565" t="inlineStr">
        <is>
          <t>dramadetour0｜Kiss the Vampire or Die｜3条｜已回填</t>
        </is>
      </c>
    </row>
    <row r="566" ht="25.5" customHeight="1">
      <c r="A566" t="inlineStr">
        <is>
          <t>SR-000635</t>
        </is>
      </c>
      <c r="B566" s="3">
        <v>46290</v>
      </c>
      <c r="C566"/>
      <c r="D566" t="inlineStr">
        <is>
          <t>7689058618523651342</t>
        </is>
      </c>
      <c r="E566"/>
      <c r="F566" t="inlineStr">
        <is>
          <t>manual_url</t>
        </is>
      </c>
      <c r="G566">
        <v>1</v>
      </c>
      <c r="H566" s="3">
        <v>46303.61083333333</v>
      </c>
      <c r="I566"/>
      <c r="J566" t="inlineStr">
        <is>
          <t>active</t>
        </is>
      </c>
      <c r="K566" t="inlineStr">
        <is>
          <t>dramadetour0</t>
        </is>
      </c>
      <c r="L566" t="inlineStr">
        <is>
          <t>CLIP 05 — Kiss the Vampire or Die 🔥 Watch the full story on ReelShort: https://reelslink.com/cps/7XNsJc 💥 Or search code 4814864 in the app. #ReelShort #ShortDrama #aidrama #VampireRomance #FantasyDrama</t>
        </is>
      </c>
      <c r="M566" t="inlineStr">
        <is>
          <t>SD-000215</t>
        </is>
      </c>
      <c r="N566" t="inlineStr">
        <is>
          <t>7689058618523651342</t>
        </is>
      </c>
      <c r="O566" t="inlineStr">
        <is>
          <t>dramadetour0</t>
        </is>
      </c>
      <c r="P566" t="inlineStr">
        <is>
          <t>https://www.tiktok.com/@dramadetour0</t>
        </is>
      </c>
      <c r="Q566" t="inlineStr">
        <is>
          <t>SD-000215</t>
        </is>
      </c>
      <c r="R566" t="inlineStr">
        <is>
          <t>Kiss the Vampire or Die</t>
        </is>
      </c>
      <c r="S566" t="inlineStr">
        <is>
          <t>吸血鬼,甜宠,校园</t>
        </is>
      </c>
      <c r="T566" s="2" t="str">
        <f>=HYPERLINK("https://www.tiktok.com/@dramadetour0/video/7689058618523651342", "https://www.tiktok.com/@dramadetour0/video/7689058618523651342")</f>
        <v>https://www.tiktok.com/@dramadetour0/video/7689058618523651342</v>
      </c>
      <c r="U566" t="inlineStr">
        <is>
          <t>已回填</t>
        </is>
      </c>
      <c r="V566" t="inlineStr">
        <is>
          <t>4672</t>
        </is>
      </c>
      <c r="W566" t="inlineStr">
        <is>
          <t>39</t>
        </is>
      </c>
      <c r="X566" t="inlineStr">
        <is>
          <t>17</t>
        </is>
      </c>
      <c r="Y566" t="inlineStr">
        <is>
          <t>0</t>
        </is>
      </c>
      <c r="Z566" t="inlineStr">
        <is>
          <t>1</t>
        </is>
      </c>
      <c r="AA566" t="inlineStr">
        <is>
          <t>2026-10-08</t>
        </is>
      </c>
      <c r="AB566"/>
      <c r="AC566"/>
      <c r="AD566" t="inlineStr">
        <is>
          <t>SB-64f8e40e-18d4-4ec0-98d8-98fb5bd5e3e9</t>
        </is>
      </c>
      <c r="AE566">
        <v>2</v>
      </c>
      <c r="AF566">
        <v>3</v>
      </c>
      <c r="AG566" s="3">
        <v>46290</v>
      </c>
      <c r="AH566" t="inlineStr">
        <is>
          <t>彭满</t>
        </is>
      </c>
      <c r="AI566" t="inlineStr">
        <is>
          <t>已处理</t>
        </is>
      </c>
      <c r="AJ566"/>
      <c r="AK566" t="inlineStr">
        <is>
          <t>已处理；计划 2026-09-25（America/Chicago）3 条，已关联 3 条，候选 0 条。
目前没有候选可确认。请核实实际发布情况或等待有效采集；不要使用候选确认指令。</t>
        </is>
      </c>
      <c r="AL566" s="3">
        <v>46292.44584490741</v>
      </c>
      <c r="AM566" t="inlineStr">
        <is>
          <t>2026-09-26 00:40</t>
        </is>
      </c>
      <c r="AN566" t="inlineStr">
        <is>
          <t>彭满</t>
        </is>
      </c>
      <c r="AO566" t="inlineStr">
        <is>
          <t>2026-09-26</t>
        </is>
      </c>
      <c r="AP566" t="inlineStr">
        <is>
          <t>2026-09-25|dramadetour0|SD-000215</t>
        </is>
      </c>
      <c r="AQ566" t="inlineStr">
        <is>
          <t>0</t>
        </is>
      </c>
      <c r="AR566" t="inlineStr">
        <is>
          <t>dramadetour0｜Kiss the Vampire or Die｜3条｜已回填</t>
        </is>
      </c>
    </row>
    <row r="567" ht="25.5" customHeight="1">
      <c r="A567" t="inlineStr">
        <is>
          <t>SR-000636</t>
        </is>
      </c>
      <c r="B567" s="3">
        <v>46290</v>
      </c>
      <c r="C567"/>
      <c r="D567" t="inlineStr">
        <is>
          <t>7689058921780219149</t>
        </is>
      </c>
      <c r="E567"/>
      <c r="F567" t="inlineStr">
        <is>
          <t>manual_url</t>
        </is>
      </c>
      <c r="G567">
        <v>1</v>
      </c>
      <c r="H567" s="3">
        <v>46303.61105324074</v>
      </c>
      <c r="I567"/>
      <c r="J567" t="inlineStr">
        <is>
          <t>active</t>
        </is>
      </c>
      <c r="K567" t="inlineStr">
        <is>
          <t>dramadetour0</t>
        </is>
      </c>
      <c r="L567" t="inlineStr">
        <is>
          <t>CLIP 06 — Kiss the Vampire or Die 🔥 Watch the full story on ReelShort: https://reelslink.com/cps/7XNsJc 💥 Or search code 4814864 in the app. #ReelShort #ShortDrama #aidrama #VampireRomance #FantasyDrama</t>
        </is>
      </c>
      <c r="M567" t="inlineStr">
        <is>
          <t>SD-000215</t>
        </is>
      </c>
      <c r="N567" t="inlineStr">
        <is>
          <t>7689058921780219149</t>
        </is>
      </c>
      <c r="O567" t="inlineStr">
        <is>
          <t>dramadetour0</t>
        </is>
      </c>
      <c r="P567" t="inlineStr">
        <is>
          <t>https://www.tiktok.com/@dramadetour0</t>
        </is>
      </c>
      <c r="Q567" t="inlineStr">
        <is>
          <t>SD-000215</t>
        </is>
      </c>
      <c r="R567" t="inlineStr">
        <is>
          <t>Kiss the Vampire or Die</t>
        </is>
      </c>
      <c r="S567" t="inlineStr">
        <is>
          <t>吸血鬼,甜宠,校园</t>
        </is>
      </c>
      <c r="T567" s="2" t="str">
        <f>=HYPERLINK("https://www.tiktok.com/@dramadetour0/video/7689058921780219149", "https://www.tiktok.com/@dramadetour0/video/7689058921780219149")</f>
        <v>https://www.tiktok.com/@dramadetour0/video/7689058921780219149</v>
      </c>
      <c r="U567" t="inlineStr">
        <is>
          <t>已回填</t>
        </is>
      </c>
      <c r="V567" t="inlineStr">
        <is>
          <t>10800</t>
        </is>
      </c>
      <c r="W567" t="inlineStr">
        <is>
          <t>66</t>
        </is>
      </c>
      <c r="X567" t="inlineStr">
        <is>
          <t>26</t>
        </is>
      </c>
      <c r="Y567" t="inlineStr">
        <is>
          <t>3</t>
        </is>
      </c>
      <c r="Z567" t="inlineStr">
        <is>
          <t>6</t>
        </is>
      </c>
      <c r="AA567" t="inlineStr">
        <is>
          <t>2026-10-08</t>
        </is>
      </c>
      <c r="AB567"/>
      <c r="AC567"/>
      <c r="AD567" t="inlineStr">
        <is>
          <t>SB-64f8e40e-18d4-4ec0-98d8-98fb5bd5e3e9</t>
        </is>
      </c>
      <c r="AE567">
        <v>3</v>
      </c>
      <c r="AF567">
        <v>3</v>
      </c>
      <c r="AG567" s="3">
        <v>46290</v>
      </c>
      <c r="AH567" t="inlineStr">
        <is>
          <t>彭满</t>
        </is>
      </c>
      <c r="AI567" t="inlineStr">
        <is>
          <t>已处理</t>
        </is>
      </c>
      <c r="AJ567"/>
      <c r="AK567" t="inlineStr">
        <is>
          <t>已处理；计划 2026-09-25（America/Chicago）3 条，已关联 3 条，候选 0 条。
目前没有候选可确认。请核实实际发布情况或等待有效采集；不要使用候选确认指令。</t>
        </is>
      </c>
      <c r="AL567" s="3">
        <v>46292.44584490741</v>
      </c>
      <c r="AM567" t="inlineStr">
        <is>
          <t>2026-09-26 06:41</t>
        </is>
      </c>
      <c r="AN567" t="inlineStr">
        <is>
          <t>彭满</t>
        </is>
      </c>
      <c r="AO567" t="inlineStr">
        <is>
          <t>2026-09-26</t>
        </is>
      </c>
      <c r="AP567" t="inlineStr">
        <is>
          <t>2026-09-25|dramadetour0|SD-000215</t>
        </is>
      </c>
      <c r="AQ567" t="inlineStr">
        <is>
          <t>0</t>
        </is>
      </c>
      <c r="AR567" t="inlineStr">
        <is>
          <t>dramadetour0｜Kiss the Vampire or Die｜3条｜已回填</t>
        </is>
      </c>
    </row>
    <row r="568" ht="25.5" customHeight="1">
      <c r="A568" t="inlineStr">
        <is>
          <t>SR-000637</t>
        </is>
      </c>
      <c r="B568" s="3">
        <v>46288</v>
      </c>
      <c r="C568"/>
      <c r="D568" t="inlineStr">
        <is>
          <t>7688289497011768589</t>
        </is>
      </c>
      <c r="E568"/>
      <c r="F568" t="inlineStr">
        <is>
          <t>exact_post_id</t>
        </is>
      </c>
      <c r="G568"/>
      <c r="H568" s="3"/>
      <c r="I568"/>
      <c r="J568"/>
      <c r="K568" t="inlineStr">
        <is>
          <t>dramavault163</t>
        </is>
      </c>
      <c r="L568" t="inlineStr">
        <is>
          <t>They demand $300,000 and force her to call her father. Then he answers with one warning: “Don’t you dare touch my daughter.” 📞🔥 ✨ Download the DramaBox app. 👉 Copy the code [vmx48] and search it. 👀 More short dramas are waiting for you to explore. 🌈 #ShortDrama #HiddenHeiress #HiddenIdentity #DramaBox</t>
        </is>
      </c>
      <c r="M568" t="inlineStr">
        <is>
          <t>SD-000105</t>
        </is>
      </c>
      <c r="N568" t="inlineStr">
        <is>
          <t>7688289497011768589</t>
        </is>
      </c>
      <c r="O568" t="inlineStr">
        <is>
          <t>dramavault163</t>
        </is>
      </c>
      <c r="P568" t="inlineStr">
        <is>
          <t>https://www.tiktok.com/@dramavault163</t>
        </is>
      </c>
      <c r="Q568" t="inlineStr">
        <is>
          <t>SD-000105</t>
        </is>
      </c>
      <c r="R568" t="inlineStr">
        <is>
          <t>They Messed With the Wrong Heiress</t>
        </is>
      </c>
      <c r="S568" t="inlineStr">
        <is>
          <t>复仇,扮猪吃虎,爱情,霸总</t>
        </is>
      </c>
      <c r="T568" s="2" t="str">
        <f>=HYPERLINK("https://www.tiktok.com/@dramavault163/video/7688289497011768589", "https://www.tiktok.com/@dramavault163/video/7688289497011768589")</f>
        <v>https://www.tiktok.com/@dramavault163/video/7688289497011768589</v>
      </c>
      <c r="U568" t="inlineStr">
        <is>
          <t>已回填</t>
        </is>
      </c>
      <c r="V568" t="inlineStr">
        <is>
          <t>2443</t>
        </is>
      </c>
      <c r="W568" t="inlineStr">
        <is>
          <t>14</t>
        </is>
      </c>
      <c r="X568" t="inlineStr">
        <is>
          <t>1</t>
        </is>
      </c>
      <c r="Y568" t="inlineStr">
        <is>
          <t>0</t>
        </is>
      </c>
      <c r="Z568" t="inlineStr">
        <is>
          <t>0</t>
        </is>
      </c>
      <c r="AA568" t="inlineStr">
        <is>
          <t>2026-10-08</t>
        </is>
      </c>
      <c r="AB568"/>
      <c r="AC568"/>
      <c r="AD568"/>
      <c r="AE568"/>
      <c r="AF568"/>
      <c r="AG568" s="3"/>
      <c r="AH568"/>
      <c r="AI568"/>
      <c r="AJ568"/>
      <c r="AK568"/>
      <c r="AL568" s="3"/>
      <c r="AM568" t="inlineStr">
        <is>
          <t>2026-09-24 11:38</t>
        </is>
      </c>
      <c r="AN568" t="inlineStr">
        <is>
          <t>高璇</t>
        </is>
      </c>
      <c r="AO568" t="inlineStr">
        <is>
          <t>2026-09-24</t>
        </is>
      </c>
      <c r="AP568" t="inlineStr">
        <is>
          <t>2026-09-23|dramavault163|SD-000105</t>
        </is>
      </c>
      <c r="AQ568" t="inlineStr">
        <is>
          <t>0</t>
        </is>
      </c>
      <c r="AR568" t="inlineStr">
        <is>
          <t>dramavault163｜They Messed With the Wrong Heiress｜5条｜已回填</t>
        </is>
      </c>
    </row>
    <row r="569" ht="25.5" customHeight="1">
      <c r="A569" t="inlineStr">
        <is>
          <t>SR-000638</t>
        </is>
      </c>
      <c r="B569" s="3">
        <v>46289</v>
      </c>
      <c r="C569"/>
      <c r="D569" t="inlineStr">
        <is>
          <t>7688289841305488654</t>
        </is>
      </c>
      <c r="E569"/>
      <c r="F569" t="inlineStr">
        <is>
          <t>exact_post_id</t>
        </is>
      </c>
      <c r="G569"/>
      <c r="H569" s="3"/>
      <c r="I569"/>
      <c r="J569"/>
      <c r="K569" t="inlineStr">
        <is>
          <t>dramavault163</t>
        </is>
      </c>
      <c r="L569" t="inlineStr">
        <is>
          <t>They snatch the only keepsake her mother left behind and use it to force a confession. Her father is on his way—but will he arrive in time? 💔⏳ ✨ Download the DramaBox app. 👉 Copy the code [vmx48] and search it. 👀 More short dramas are waiting for you to explore. 🌈 #ShortDrama #HiddenHeiress #HiddenIdentity #DramaBox</t>
        </is>
      </c>
      <c r="M569" t="inlineStr">
        <is>
          <t>SD-000105</t>
        </is>
      </c>
      <c r="N569" t="inlineStr">
        <is>
          <t>7688289841305488654</t>
        </is>
      </c>
      <c r="O569" t="inlineStr">
        <is>
          <t>dramavault163</t>
        </is>
      </c>
      <c r="P569" t="inlineStr">
        <is>
          <t>https://www.tiktok.com/@dramavault163</t>
        </is>
      </c>
      <c r="Q569" t="inlineStr">
        <is>
          <t>SD-000105</t>
        </is>
      </c>
      <c r="R569" t="inlineStr">
        <is>
          <t>They Messed With the Wrong Heiress</t>
        </is>
      </c>
      <c r="S569" t="inlineStr">
        <is>
          <t>复仇,扮猪吃虎,爱情,霸总</t>
        </is>
      </c>
      <c r="T569" s="2" t="str">
        <f>=HYPERLINK("https://www.tiktok.com/@dramavault163/video/7688289841305488654", "https://www.tiktok.com/@dramavault163/video/7688289841305488654")</f>
        <v>https://www.tiktok.com/@dramavault163/video/7688289841305488654</v>
      </c>
      <c r="U569" t="inlineStr">
        <is>
          <t>已回填</t>
        </is>
      </c>
      <c r="V569" t="inlineStr">
        <is>
          <t>1894</t>
        </is>
      </c>
      <c r="W569" t="inlineStr">
        <is>
          <t>12</t>
        </is>
      </c>
      <c r="X569" t="inlineStr">
        <is>
          <t>1</t>
        </is>
      </c>
      <c r="Y569" t="inlineStr">
        <is>
          <t>0</t>
        </is>
      </c>
      <c r="Z569" t="inlineStr">
        <is>
          <t>1</t>
        </is>
      </c>
      <c r="AA569" t="inlineStr">
        <is>
          <t>2026-10-08</t>
        </is>
      </c>
      <c r="AB569"/>
      <c r="AC569"/>
      <c r="AD569"/>
      <c r="AE569"/>
      <c r="AF569"/>
      <c r="AG569" s="3"/>
      <c r="AH569"/>
      <c r="AI569"/>
      <c r="AJ569"/>
      <c r="AK569"/>
      <c r="AL569" s="3"/>
      <c r="AM569" t="inlineStr">
        <is>
          <t>2026-09-24 20:10</t>
        </is>
      </c>
      <c r="AN569" t="inlineStr">
        <is>
          <t>高璇</t>
        </is>
      </c>
      <c r="AO569" t="inlineStr">
        <is>
          <t>2026-09-24</t>
        </is>
      </c>
      <c r="AP569" t="inlineStr">
        <is>
          <t>2026-09-24|dramavault163|SD-000105</t>
        </is>
      </c>
      <c r="AQ569" t="inlineStr">
        <is>
          <t>1</t>
        </is>
      </c>
      <c r="AR569" t="inlineStr">
        <is>
          <t>dramavault163｜They Messed With the Wrong Heiress｜1条｜已回填</t>
        </is>
      </c>
    </row>
    <row r="570" ht="25.5" customHeight="1">
      <c r="A570" t="inlineStr">
        <is>
          <t>SR-000639</t>
        </is>
      </c>
      <c r="B570" s="3">
        <v>46289.834027777775</v>
      </c>
      <c r="C570"/>
      <c r="D570" t="inlineStr">
        <is>
          <t>7689015845556587790</t>
        </is>
      </c>
      <c r="E570"/>
      <c r="F570" t="inlineStr">
        <is>
          <t>exact_post_id</t>
        </is>
      </c>
      <c r="G570"/>
      <c r="H570" s="3"/>
      <c r="I570"/>
      <c r="J570"/>
      <c r="K570" t="inlineStr">
        <is>
          <t>dramavault163</t>
        </is>
      </c>
      <c r="L570" t="inlineStr">
        <is>
          <t>They mocked him as a powerless car wash worker—until one fight exposed the man they should never have touched. Then the Black Vault queen bowed to him. 👀🐉 ✨ Download the DramaBox app. 👉 Copy the code [vnd21] and search it. 👀 More short dramas are waiting for you to explore. 🌈 #ShortDrama #TheDragonLordReturns #HiddenIdentity #DramaBox</t>
        </is>
      </c>
      <c r="M570" t="inlineStr">
        <is>
          <t>SD-000198</t>
        </is>
      </c>
      <c r="N570" t="inlineStr">
        <is>
          <t>7689015845556587790</t>
        </is>
      </c>
      <c r="O570" t="inlineStr">
        <is>
          <t>dramavault163</t>
        </is>
      </c>
      <c r="P570" t="inlineStr">
        <is>
          <t>https://www.tiktok.com/@dramavault163</t>
        </is>
      </c>
      <c r="Q570" t="inlineStr">
        <is>
          <t>SD-000198</t>
        </is>
      </c>
      <c r="R570" t="inlineStr">
        <is>
          <t>Secret Dragon</t>
        </is>
      </c>
      <c r="S570" t="inlineStr">
        <is>
          <t>复仇,扮猪吃虎</t>
        </is>
      </c>
      <c r="T570" s="2" t="str">
        <f>=HYPERLINK("https://www.tiktok.com/@dramavault163/video/7689015845556587790", "https://www.tiktok.com/@dramavault163/video/7689015845556587790")</f>
        <v>https://www.tiktok.com/@dramavault163/video/7689015845556587790</v>
      </c>
      <c r="U570" t="inlineStr">
        <is>
          <t>已回填</t>
        </is>
      </c>
      <c r="V570" t="inlineStr">
        <is>
          <t>375</t>
        </is>
      </c>
      <c r="W570" t="inlineStr">
        <is>
          <t>0</t>
        </is>
      </c>
      <c r="X570" t="inlineStr">
        <is>
          <t>2</t>
        </is>
      </c>
      <c r="Y570" t="inlineStr">
        <is>
          <t>0</t>
        </is>
      </c>
      <c r="Z570" t="inlineStr">
        <is>
          <t>0</t>
        </is>
      </c>
      <c r="AA570" t="inlineStr">
        <is>
          <t>2026-10-08</t>
        </is>
      </c>
      <c r="AB570"/>
      <c r="AC570"/>
      <c r="AD570"/>
      <c r="AE570"/>
      <c r="AF570"/>
      <c r="AG570" s="3"/>
      <c r="AH570"/>
      <c r="AI570"/>
      <c r="AJ570" t="inlineStr">
        <is>
          <t>Caption剧名The Dragon Lord Returns与原记录Secret Dragon不一致，请负责人核对；本次仅补采集关联。</t>
        </is>
      </c>
      <c r="AK570"/>
      <c r="AL570" s="3"/>
      <c r="AM570" t="inlineStr">
        <is>
          <t>2026-09-24 23:41</t>
        </is>
      </c>
      <c r="AN570" t="inlineStr">
        <is>
          <t>高璇</t>
        </is>
      </c>
      <c r="AO570" t="inlineStr">
        <is>
          <t>2026-09-24</t>
        </is>
      </c>
      <c r="AP570" t="inlineStr">
        <is>
          <t>2026-09-24|dramavault163|SD-000198</t>
        </is>
      </c>
      <c r="AQ570" t="inlineStr">
        <is>
          <t>1</t>
        </is>
      </c>
      <c r="AR570" t="inlineStr">
        <is>
          <t>dramavault163｜Secret Dragon｜4条｜已回填</t>
        </is>
      </c>
    </row>
    <row r="571" ht="25.5" customHeight="1">
      <c r="A571" t="inlineStr">
        <is>
          <t>SR-000640</t>
        </is>
      </c>
      <c r="B571" s="3">
        <v>46289.834027777775</v>
      </c>
      <c r="C571"/>
      <c r="D571" t="inlineStr">
        <is>
          <t>7689015777868975374</t>
        </is>
      </c>
      <c r="E571"/>
      <c r="F571" t="inlineStr">
        <is>
          <t>exact_post_id</t>
        </is>
      </c>
      <c r="G571"/>
      <c r="H571" s="3"/>
      <c r="I571"/>
      <c r="J571"/>
      <c r="K571" t="inlineStr">
        <is>
          <t>dramavault163</t>
        </is>
      </c>
      <c r="L571" t="inlineStr">
        <is>
          <t>He secretly planned to make his wife the CEO of Black Vault. She chose another man instead, never knowing who was behind everything she had. 💔🔥 ✨ Download the DramaBox app. 👉 Copy the code [vnd21] and search it. 👀 More short dramas are waiting for you to explore. 🌈 #ShortDrama #TheDragonLordReturns #HiddenIdentity #DramaBox</t>
        </is>
      </c>
      <c r="M571" t="inlineStr">
        <is>
          <t>SD-000198</t>
        </is>
      </c>
      <c r="N571" t="inlineStr">
        <is>
          <t>7689015777868975374</t>
        </is>
      </c>
      <c r="O571" t="inlineStr">
        <is>
          <t>dramavault163</t>
        </is>
      </c>
      <c r="P571" t="inlineStr">
        <is>
          <t>https://www.tiktok.com/@dramavault163</t>
        </is>
      </c>
      <c r="Q571" t="inlineStr">
        <is>
          <t>SD-000198</t>
        </is>
      </c>
      <c r="R571" t="inlineStr">
        <is>
          <t>Secret Dragon</t>
        </is>
      </c>
      <c r="S571" t="inlineStr">
        <is>
          <t>复仇,扮猪吃虎</t>
        </is>
      </c>
      <c r="T571" s="2" t="str">
        <f>=HYPERLINK("https://www.tiktok.com/@dramavault163/video/7689015777868975374", "https://www.tiktok.com/@dramavault163/video/7689015777868975374")</f>
        <v>https://www.tiktok.com/@dramavault163/video/7689015777868975374</v>
      </c>
      <c r="U571" t="inlineStr">
        <is>
          <t>已回填</t>
        </is>
      </c>
      <c r="V571" t="inlineStr">
        <is>
          <t>426</t>
        </is>
      </c>
      <c r="W571" t="inlineStr">
        <is>
          <t>5</t>
        </is>
      </c>
      <c r="X571" t="inlineStr">
        <is>
          <t>1</t>
        </is>
      </c>
      <c r="Y571" t="inlineStr">
        <is>
          <t>0</t>
        </is>
      </c>
      <c r="Z571" t="inlineStr">
        <is>
          <t>0</t>
        </is>
      </c>
      <c r="AA571" t="inlineStr">
        <is>
          <t>2026-10-08</t>
        </is>
      </c>
      <c r="AB571"/>
      <c r="AC571"/>
      <c r="AD571"/>
      <c r="AE571"/>
      <c r="AF571"/>
      <c r="AG571" s="3"/>
      <c r="AH571"/>
      <c r="AI571"/>
      <c r="AJ571" t="inlineStr">
        <is>
          <t>Caption剧名The Dragon Lord Returns与原记录Secret Dragon不一致，请负责人核对；本次仅补采集关联。</t>
        </is>
      </c>
      <c r="AK571"/>
      <c r="AL571" s="3"/>
      <c r="AM571" t="inlineStr">
        <is>
          <t>2026-09-25 04:43</t>
        </is>
      </c>
      <c r="AN571" t="inlineStr">
        <is>
          <t>高璇</t>
        </is>
      </c>
      <c r="AO571" t="inlineStr">
        <is>
          <t>2026-09-25</t>
        </is>
      </c>
      <c r="AP571" t="inlineStr">
        <is>
          <t>2026-09-24|dramavault163|SD-000198</t>
        </is>
      </c>
      <c r="AQ571" t="inlineStr">
        <is>
          <t>0</t>
        </is>
      </c>
      <c r="AR571" t="inlineStr">
        <is>
          <t>dramavault163｜Secret Dragon｜4条｜已回填</t>
        </is>
      </c>
    </row>
    <row r="572" ht="25.5" customHeight="1">
      <c r="A572" t="inlineStr">
        <is>
          <t>SR-000641</t>
        </is>
      </c>
      <c r="B572" s="3">
        <v>46289.834027777775</v>
      </c>
      <c r="C572"/>
      <c r="D572" t="inlineStr">
        <is>
          <t>7689016068395846926</t>
        </is>
      </c>
      <c r="E572"/>
      <c r="F572" t="inlineStr">
        <is>
          <t>exact_post_id</t>
        </is>
      </c>
      <c r="G572"/>
      <c r="H572" s="3"/>
      <c r="I572"/>
      <c r="J572"/>
      <c r="K572" t="inlineStr">
        <is>
          <t>dramavault163</t>
        </is>
      </c>
      <c r="L572" t="inlineStr">
        <is>
          <t>They called him trash and told him to take the money and leave. The Dragon Lord walked away—with one warning they may never forget. 👑⚡ ✨ Download the DramaBox app. 👉 Copy the code [vnd21] and search it. 👀 More short dramas are waiting for you to explore. 🌈 #ShortDrama #TheDragonLordReturns #HiddenIdentity #DramaBox</t>
        </is>
      </c>
      <c r="M572" t="inlineStr">
        <is>
          <t>SD-000198</t>
        </is>
      </c>
      <c r="N572" t="inlineStr">
        <is>
          <t>7689016068395846926</t>
        </is>
      </c>
      <c r="O572" t="inlineStr">
        <is>
          <t>dramavault163</t>
        </is>
      </c>
      <c r="P572" t="inlineStr">
        <is>
          <t>https://www.tiktok.com/@dramavault163</t>
        </is>
      </c>
      <c r="Q572" t="inlineStr">
        <is>
          <t>SD-000198</t>
        </is>
      </c>
      <c r="R572" t="inlineStr">
        <is>
          <t>Secret Dragon</t>
        </is>
      </c>
      <c r="S572" t="inlineStr">
        <is>
          <t>复仇,扮猪吃虎</t>
        </is>
      </c>
      <c r="T572" s="2" t="str">
        <f>=HYPERLINK("https://www.tiktok.com/@dramavault163/video/7689016068395846926", "https://www.tiktok.com/@dramavault163/video/7689016068395846926")</f>
        <v>https://www.tiktok.com/@dramavault163/video/7689016068395846926</v>
      </c>
      <c r="U572" t="inlineStr">
        <is>
          <t>已回填</t>
        </is>
      </c>
      <c r="V572" t="inlineStr">
        <is>
          <t>1209</t>
        </is>
      </c>
      <c r="W572" t="inlineStr">
        <is>
          <t>59</t>
        </is>
      </c>
      <c r="X572" t="inlineStr">
        <is>
          <t>45</t>
        </is>
      </c>
      <c r="Y572" t="inlineStr">
        <is>
          <t>44</t>
        </is>
      </c>
      <c r="Z572" t="inlineStr">
        <is>
          <t>0</t>
        </is>
      </c>
      <c r="AA572" t="inlineStr">
        <is>
          <t>2026-10-08</t>
        </is>
      </c>
      <c r="AB572"/>
      <c r="AC572"/>
      <c r="AD572"/>
      <c r="AE572"/>
      <c r="AF572"/>
      <c r="AG572" s="3"/>
      <c r="AH572"/>
      <c r="AI572"/>
      <c r="AJ572" t="inlineStr">
        <is>
          <t>Caption剧名The Dragon Lord Returns与原记录Secret Dragon不一致，请负责人核对；本次仅补采集关联。</t>
        </is>
      </c>
      <c r="AK572"/>
      <c r="AL572" s="3"/>
      <c r="AM572" t="inlineStr">
        <is>
          <t>2026-09-25 07:37</t>
        </is>
      </c>
      <c r="AN572" t="inlineStr">
        <is>
          <t>高璇</t>
        </is>
      </c>
      <c r="AO572" t="inlineStr">
        <is>
          <t>2026-09-25</t>
        </is>
      </c>
      <c r="AP572" t="inlineStr">
        <is>
          <t>2026-09-24|dramavault163|SD-000198</t>
        </is>
      </c>
      <c r="AQ572" t="inlineStr">
        <is>
          <t>0</t>
        </is>
      </c>
      <c r="AR572" t="inlineStr">
        <is>
          <t>dramavault163｜Secret Dragon｜4条｜已回填</t>
        </is>
      </c>
    </row>
    <row r="573" ht="25.5" customHeight="1">
      <c r="A573" t="inlineStr">
        <is>
          <t>SR-000642</t>
        </is>
      </c>
      <c r="B573" s="3">
        <v>46289.834027777775</v>
      </c>
      <c r="C573"/>
      <c r="D573" t="inlineStr">
        <is>
          <t>7689016190592716046</t>
        </is>
      </c>
      <c r="E573"/>
      <c r="F573" t="inlineStr">
        <is>
          <t>exact_post_id</t>
        </is>
      </c>
      <c r="G573"/>
      <c r="H573" s="3"/>
      <c r="I573"/>
      <c r="J573"/>
      <c r="K573" t="inlineStr">
        <is>
          <t>dramavault163</t>
        </is>
      </c>
      <c r="L573" t="inlineStr">
        <is>
          <t>Everyone else saw a car wash worker. She saw the man she had been searching for—and asked to become his wife. But first, he gave her one impossible task. 👀💍 ✨ Download the DramaBox app. 👉 Copy the code [vnd21] and search it. 👀 More short dramas are waiting for you to explore. 🌈 #ShortDrama #TheDragonLordReturns #HiddenIdentity #DramaBox</t>
        </is>
      </c>
      <c r="M573" t="inlineStr">
        <is>
          <t>SD-000198</t>
        </is>
      </c>
      <c r="N573" t="inlineStr">
        <is>
          <t>7689016190592716046</t>
        </is>
      </c>
      <c r="O573" t="inlineStr">
        <is>
          <t>dramavault163</t>
        </is>
      </c>
      <c r="P573" t="inlineStr">
        <is>
          <t>https://www.tiktok.com/@dramavault163</t>
        </is>
      </c>
      <c r="Q573" t="inlineStr">
        <is>
          <t>SD-000198</t>
        </is>
      </c>
      <c r="R573" t="inlineStr">
        <is>
          <t>Secret Dragon</t>
        </is>
      </c>
      <c r="S573" t="inlineStr">
        <is>
          <t>复仇,扮猪吃虎</t>
        </is>
      </c>
      <c r="T573" s="2" t="str">
        <f>=HYPERLINK("https://www.tiktok.com/@dramavault163/video/7689016190592716046", "https://www.tiktok.com/@dramavault163/video/7689016190592716046")</f>
        <v>https://www.tiktok.com/@dramavault163/video/7689016190592716046</v>
      </c>
      <c r="U573" t="inlineStr">
        <is>
          <t>已回填</t>
        </is>
      </c>
      <c r="V573" t="inlineStr">
        <is>
          <t>754</t>
        </is>
      </c>
      <c r="W573" t="inlineStr">
        <is>
          <t>2</t>
        </is>
      </c>
      <c r="X573" t="inlineStr">
        <is>
          <t>0</t>
        </is>
      </c>
      <c r="Y573" t="inlineStr">
        <is>
          <t>0</t>
        </is>
      </c>
      <c r="Z573" t="inlineStr">
        <is>
          <t>0</t>
        </is>
      </c>
      <c r="AA573" t="inlineStr">
        <is>
          <t>2026-10-08</t>
        </is>
      </c>
      <c r="AB573"/>
      <c r="AC573"/>
      <c r="AD573"/>
      <c r="AE573"/>
      <c r="AF573"/>
      <c r="AG573" s="3"/>
      <c r="AH573"/>
      <c r="AI573"/>
      <c r="AJ573" t="inlineStr">
        <is>
          <t>Caption剧名The Dragon Lord Returns与原记录Secret Dragon不一致，请负责人核对；本次仅补采集关联。</t>
        </is>
      </c>
      <c r="AK573"/>
      <c r="AL573" s="3"/>
      <c r="AM573" t="inlineStr">
        <is>
          <t>2026-09-25 11:20</t>
        </is>
      </c>
      <c r="AN573" t="inlineStr">
        <is>
          <t>高璇</t>
        </is>
      </c>
      <c r="AO573" t="inlineStr">
        <is>
          <t>2026-09-25</t>
        </is>
      </c>
      <c r="AP573" t="inlineStr">
        <is>
          <t>2026-09-24|dramavault163|SD-000198</t>
        </is>
      </c>
      <c r="AQ573" t="inlineStr">
        <is>
          <t>0</t>
        </is>
      </c>
      <c r="AR573" t="inlineStr">
        <is>
          <t>dramavault163｜Secret Dragon｜4条｜已回填</t>
        </is>
      </c>
    </row>
    <row r="574" ht="25.5" customHeight="1">
      <c r="A574" t="inlineStr">
        <is>
          <t>SR-000643</t>
        </is>
      </c>
      <c r="B574" s="3">
        <v>46290.83472222222</v>
      </c>
      <c r="C574"/>
      <c r="D574" t="inlineStr">
        <is>
          <t>7689016413733899533</t>
        </is>
      </c>
      <c r="E574"/>
      <c r="F574" t="inlineStr">
        <is>
          <t>exact_post_id</t>
        </is>
      </c>
      <c r="G574"/>
      <c r="H574" s="3"/>
      <c r="I574"/>
      <c r="J574"/>
      <c r="K574" t="inlineStr">
        <is>
          <t>dramavault163</t>
        </is>
      </c>
      <c r="L574" t="inlineStr">
        <is>
          <t>He promised to marry the woman who found his Dragon Sigil. She already had it—and the truth behind their connection goes back three years. 🐉💍 ✨ Download the DramaBox app. 👉 Copy the code [vnd21] and search it. 👀 More short dramas are waiting for you to explore. 🌈 #ShortDrama #TheDragonLordReturns #HiddenIdentity #DramaBox</t>
        </is>
      </c>
      <c r="M574" t="inlineStr">
        <is>
          <t>SD-000198</t>
        </is>
      </c>
      <c r="N574" t="inlineStr">
        <is>
          <t>7689016413733899533</t>
        </is>
      </c>
      <c r="O574" t="inlineStr">
        <is>
          <t>dramavault163</t>
        </is>
      </c>
      <c r="P574" t="inlineStr">
        <is>
          <t>https://www.tiktok.com/@dramavault163</t>
        </is>
      </c>
      <c r="Q574" t="inlineStr">
        <is>
          <t>SD-000198</t>
        </is>
      </c>
      <c r="R574" t="inlineStr">
        <is>
          <t>Secret Dragon</t>
        </is>
      </c>
      <c r="S574" t="inlineStr">
        <is>
          <t>复仇,扮猪吃虎</t>
        </is>
      </c>
      <c r="T574" s="2" t="str">
        <f>=HYPERLINK("https://www.tiktok.com/@dramavault163/video/7689016413733899533", "https://www.tiktok.com/@dramavault163/video/7689016413733899533")</f>
        <v>https://www.tiktok.com/@dramavault163/video/7689016413733899533</v>
      </c>
      <c r="U574" t="inlineStr">
        <is>
          <t>已回填</t>
        </is>
      </c>
      <c r="V574" t="inlineStr">
        <is>
          <t>2029</t>
        </is>
      </c>
      <c r="W574" t="inlineStr">
        <is>
          <t>13</t>
        </is>
      </c>
      <c r="X574" t="inlineStr">
        <is>
          <t>2</t>
        </is>
      </c>
      <c r="Y574" t="inlineStr">
        <is>
          <t>0</t>
        </is>
      </c>
      <c r="Z574" t="inlineStr">
        <is>
          <t>0</t>
        </is>
      </c>
      <c r="AA574" t="inlineStr">
        <is>
          <t>2026-10-08</t>
        </is>
      </c>
      <c r="AB574"/>
      <c r="AC574"/>
      <c r="AD574"/>
      <c r="AE574"/>
      <c r="AF574"/>
      <c r="AG574" s="3"/>
      <c r="AH574"/>
      <c r="AI574"/>
      <c r="AJ574" t="inlineStr">
        <is>
          <t>Caption剧名The Dragon Lord Returns与原记录Secret Dragon不一致，请负责人核对；本次仅补采集关联。</t>
        </is>
      </c>
      <c r="AK574"/>
      <c r="AL574" s="3"/>
      <c r="AM574" t="inlineStr">
        <is>
          <t>2026-09-25 20:16</t>
        </is>
      </c>
      <c r="AN574" t="inlineStr">
        <is>
          <t>高璇</t>
        </is>
      </c>
      <c r="AO574" t="inlineStr">
        <is>
          <t>2026-09-25</t>
        </is>
      </c>
      <c r="AP574" t="inlineStr">
        <is>
          <t>2026-09-25|dramavault163|SD-000198</t>
        </is>
      </c>
      <c r="AQ574" t="inlineStr">
        <is>
          <t>1</t>
        </is>
      </c>
      <c r="AR574" t="inlineStr">
        <is>
          <t>dramavault163｜Secret Dragon｜2条｜已回填</t>
        </is>
      </c>
    </row>
    <row r="575" ht="25.5" customHeight="1">
      <c r="A575" t="inlineStr">
        <is>
          <t>SR-000644</t>
        </is>
      </c>
      <c r="B575" s="3">
        <v>46290.83472222222</v>
      </c>
      <c r="C575"/>
      <c r="D575" t="inlineStr">
        <is>
          <t>7689016652939234574</t>
        </is>
      </c>
      <c r="E575"/>
      <c r="F575" t="inlineStr">
        <is>
          <t>exact_post_id</t>
        </is>
      </c>
      <c r="G575"/>
      <c r="H575" s="3"/>
      <c r="I575"/>
      <c r="J575"/>
      <c r="K575" t="inlineStr">
        <is>
          <t>dramavault163</t>
        </is>
      </c>
      <c r="L575" t="inlineStr">
        <is>
          <t>His new wife invited him to the Dragon’s Return gala, unaware of the entrance he was about to make. The man everyone underestimated is ready to return. 👑🔥 ✨ Download the DramaBox app. 👉 Copy the code [vnd21] and search it. 👀 More short dramas are waiting for you to explore. 🌈 #ShortDrama #TheDragonLordReturns #HiddenIdentity #DramaBox</t>
        </is>
      </c>
      <c r="M575" t="inlineStr">
        <is>
          <t>SD-000198</t>
        </is>
      </c>
      <c r="N575" t="inlineStr">
        <is>
          <t>7689016652939234574</t>
        </is>
      </c>
      <c r="O575" t="inlineStr">
        <is>
          <t>dramavault163</t>
        </is>
      </c>
      <c r="P575" t="inlineStr">
        <is>
          <t>https://www.tiktok.com/@dramavault163</t>
        </is>
      </c>
      <c r="Q575" t="inlineStr">
        <is>
          <t>SD-000198</t>
        </is>
      </c>
      <c r="R575" t="inlineStr">
        <is>
          <t>Secret Dragon</t>
        </is>
      </c>
      <c r="S575" t="inlineStr">
        <is>
          <t>复仇,扮猪吃虎</t>
        </is>
      </c>
      <c r="T575" s="2" t="str">
        <f>=HYPERLINK("https://www.tiktok.com/@dramavault163/video/7689016652939234574", "https://www.tiktok.com/@dramavault163/video/7689016652939234574")</f>
        <v>https://www.tiktok.com/@dramavault163/video/7689016652939234574</v>
      </c>
      <c r="U575" t="inlineStr">
        <is>
          <t>已回填</t>
        </is>
      </c>
      <c r="V575" t="inlineStr">
        <is>
          <t>1432</t>
        </is>
      </c>
      <c r="W575" t="inlineStr">
        <is>
          <t>8</t>
        </is>
      </c>
      <c r="X575" t="inlineStr">
        <is>
          <t>1</t>
        </is>
      </c>
      <c r="Y575" t="inlineStr">
        <is>
          <t>0</t>
        </is>
      </c>
      <c r="Z575" t="inlineStr">
        <is>
          <t>1</t>
        </is>
      </c>
      <c r="AA575" t="inlineStr">
        <is>
          <t>2026-10-08</t>
        </is>
      </c>
      <c r="AB575"/>
      <c r="AC575"/>
      <c r="AD575"/>
      <c r="AE575"/>
      <c r="AF575"/>
      <c r="AG575" s="3"/>
      <c r="AH575"/>
      <c r="AI575"/>
      <c r="AJ575" t="inlineStr">
        <is>
          <t>Caption剧名The Dragon Lord Returns与原记录Secret Dragon不一致，请负责人核对；本次仅补采集关联。</t>
        </is>
      </c>
      <c r="AK575"/>
      <c r="AL575" s="3"/>
      <c r="AM575" t="inlineStr">
        <is>
          <t>2026-09-25 23:29</t>
        </is>
      </c>
      <c r="AN575" t="inlineStr">
        <is>
          <t>高璇</t>
        </is>
      </c>
      <c r="AO575" t="inlineStr">
        <is>
          <t>2026-09-25</t>
        </is>
      </c>
      <c r="AP575" t="inlineStr">
        <is>
          <t>2026-09-25|dramavault163|SD-000198</t>
        </is>
      </c>
      <c r="AQ575" t="inlineStr">
        <is>
          <t>0</t>
        </is>
      </c>
      <c r="AR575" t="inlineStr">
        <is>
          <t>dramavault163｜Secret Dragon｜2条｜已回填</t>
        </is>
      </c>
    </row>
    <row r="576" ht="25.5" customHeight="1">
      <c r="A576" t="inlineStr">
        <is>
          <t>SR-000645</t>
        </is>
      </c>
      <c r="B576" s="3">
        <v>46290.83472222222</v>
      </c>
      <c r="C576"/>
      <c r="D576" t="inlineStr">
        <is>
          <t>7689020531395333389</t>
        </is>
      </c>
      <c r="E576"/>
      <c r="F576" t="inlineStr">
        <is>
          <t>exact_post_id</t>
        </is>
      </c>
      <c r="G576"/>
      <c r="H576" s="3"/>
      <c r="I576"/>
      <c r="J576"/>
      <c r="K576" t="inlineStr">
        <is>
          <t>dramavault163</t>
        </is>
      </c>
      <c r="L576" t="inlineStr">
        <is>
          <t>Her first minute on the ice ends in disaster—and the hockey captain decides she is the easiest target on campus. 🏒😳 🌟 Continue the story here 👉 Find the full series on “ReelShort” 🔍 Look up “4802444” ✨ #ShortDrama #HockeyRomance #CampusDrama #ReelShort</t>
        </is>
      </c>
      <c r="M576" t="inlineStr">
        <is>
          <t>SD-000262</t>
        </is>
      </c>
      <c r="N576" t="inlineStr">
        <is>
          <t>7689020531395333389</t>
        </is>
      </c>
      <c r="O576" t="inlineStr">
        <is>
          <t>dramavault163</t>
        </is>
      </c>
      <c r="P576" t="inlineStr">
        <is>
          <t>https://www.tiktok.com/@dramavault163</t>
        </is>
      </c>
      <c r="Q576" t="inlineStr">
        <is>
          <t>SD-000262</t>
        </is>
      </c>
      <c r="R576" t="inlineStr">
        <is>
          <t>The Hockey Captain That Hates Me</t>
        </is>
      </c>
      <c r="S576"/>
      <c r="T576" s="2" t="str">
        <f>=HYPERLINK("https://www.tiktok.com/@dramavault163/video/7689020531395333389", "https://www.tiktok.com/@dramavault163/video/7689020531395333389")</f>
        <v>https://www.tiktok.com/@dramavault163/video/7689020531395333389</v>
      </c>
      <c r="U576" t="inlineStr">
        <is>
          <t>已回填</t>
        </is>
      </c>
      <c r="V576" t="inlineStr">
        <is>
          <t>329</t>
        </is>
      </c>
      <c r="W576" t="inlineStr">
        <is>
          <t>2</t>
        </is>
      </c>
      <c r="X576" t="inlineStr">
        <is>
          <t>0</t>
        </is>
      </c>
      <c r="Y576" t="inlineStr">
        <is>
          <t>0</t>
        </is>
      </c>
      <c r="Z576" t="inlineStr">
        <is>
          <t>0</t>
        </is>
      </c>
      <c r="AA576" t="inlineStr">
        <is>
          <t>2026-10-08</t>
        </is>
      </c>
      <c r="AB576"/>
      <c r="AC576"/>
      <c r="AD576"/>
      <c r="AE576"/>
      <c r="AF576"/>
      <c r="AG576" s="3"/>
      <c r="AH576"/>
      <c r="AI576"/>
      <c r="AJ576"/>
      <c r="AK576"/>
      <c r="AL576" s="3"/>
      <c r="AM576" t="inlineStr">
        <is>
          <t>2026-09-26 04:15</t>
        </is>
      </c>
      <c r="AN576" t="inlineStr">
        <is>
          <t>高璇</t>
        </is>
      </c>
      <c r="AO576" t="inlineStr">
        <is>
          <t>2026-09-26</t>
        </is>
      </c>
      <c r="AP576" t="inlineStr">
        <is>
          <t>2026-09-25|dramavault163|SD-000262</t>
        </is>
      </c>
      <c r="AQ576" t="inlineStr">
        <is>
          <t>1</t>
        </is>
      </c>
      <c r="AR576" t="inlineStr">
        <is>
          <t>dramavault163｜The Hockey Captain That Hates Me｜3条｜已回填</t>
        </is>
      </c>
    </row>
    <row r="577" ht="25.5" customHeight="1">
      <c r="A577" t="inlineStr">
        <is>
          <t>SR-000646</t>
        </is>
      </c>
      <c r="B577" s="3">
        <v>46290.83472222222</v>
      </c>
      <c r="C577"/>
      <c r="D577" t="inlineStr">
        <is>
          <t>7689020714103360782</t>
        </is>
      </c>
      <c r="E577"/>
      <c r="F577" t="inlineStr">
        <is>
          <t>exact_post_id</t>
        </is>
      </c>
      <c r="G577"/>
      <c r="H577" s="3"/>
      <c r="I577"/>
      <c r="J577"/>
      <c r="K577" t="inlineStr">
        <is>
          <t>dramavault163</t>
        </is>
      </c>
      <c r="L577" t="inlineStr">
        <is>
          <t>The captain humiliates her in front of the entire team, but she refuses to give him the reaction he wants. 🔥🏒 🌟 Continue the story here 👉 Find the full series on “ReelShort” 🔍 Look up “4802444” ✨ #ShortDrama #EnemiesToLovers #CollegeRomance #ReelShort</t>
        </is>
      </c>
      <c r="M577" t="inlineStr">
        <is>
          <t>SD-000262</t>
        </is>
      </c>
      <c r="N577" t="inlineStr">
        <is>
          <t>7689020714103360782</t>
        </is>
      </c>
      <c r="O577" t="inlineStr">
        <is>
          <t>dramavault163</t>
        </is>
      </c>
      <c r="P577" t="inlineStr">
        <is>
          <t>https://www.tiktok.com/@dramavault163</t>
        </is>
      </c>
      <c r="Q577" t="inlineStr">
        <is>
          <t>SD-000262</t>
        </is>
      </c>
      <c r="R577" t="inlineStr">
        <is>
          <t>The Hockey Captain That Hates Me</t>
        </is>
      </c>
      <c r="S577"/>
      <c r="T577" s="2" t="str">
        <f>=HYPERLINK("https://www.tiktok.com/@dramavault163/video/7689020714103360782", "https://www.tiktok.com/@dramavault163/video/7689020714103360782")</f>
        <v>https://www.tiktok.com/@dramavault163/video/7689020714103360782</v>
      </c>
      <c r="U577" t="inlineStr">
        <is>
          <t>已回填</t>
        </is>
      </c>
      <c r="V577" t="inlineStr">
        <is>
          <t>217</t>
        </is>
      </c>
      <c r="W577" t="inlineStr">
        <is>
          <t>0</t>
        </is>
      </c>
      <c r="X577" t="inlineStr">
        <is>
          <t>0</t>
        </is>
      </c>
      <c r="Y577" t="inlineStr">
        <is>
          <t>0</t>
        </is>
      </c>
      <c r="Z577" t="inlineStr">
        <is>
          <t>0</t>
        </is>
      </c>
      <c r="AA577" t="inlineStr">
        <is>
          <t>2026-10-08</t>
        </is>
      </c>
      <c r="AB577"/>
      <c r="AC577"/>
      <c r="AD577"/>
      <c r="AE577"/>
      <c r="AF577"/>
      <c r="AG577" s="3"/>
      <c r="AH577"/>
      <c r="AI577"/>
      <c r="AJ577"/>
      <c r="AK577"/>
      <c r="AL577" s="3"/>
      <c r="AM577" t="inlineStr">
        <is>
          <t>2026-09-26 07:17</t>
        </is>
      </c>
      <c r="AN577" t="inlineStr">
        <is>
          <t>高璇</t>
        </is>
      </c>
      <c r="AO577" t="inlineStr">
        <is>
          <t>2026-09-26</t>
        </is>
      </c>
      <c r="AP577" t="inlineStr">
        <is>
          <t>2026-09-25|dramavault163|SD-000262</t>
        </is>
      </c>
      <c r="AQ577" t="inlineStr">
        <is>
          <t>0</t>
        </is>
      </c>
      <c r="AR577" t="inlineStr">
        <is>
          <t>dramavault163｜The Hockey Captain That Hates Me｜3条｜已回填</t>
        </is>
      </c>
    </row>
    <row r="578" ht="25.5" customHeight="1">
      <c r="A578" t="inlineStr">
        <is>
          <t>SR-000647</t>
        </is>
      </c>
      <c r="B578" s="3">
        <v>46290.83472222222</v>
      </c>
      <c r="C578"/>
      <c r="D578" t="inlineStr">
        <is>
          <t>7689021515240623373</t>
        </is>
      </c>
      <c r="E578"/>
      <c r="F578" t="inlineStr">
        <is>
          <t>exact_post_id</t>
        </is>
      </c>
      <c r="G578"/>
      <c r="H578" s="3"/>
      <c r="I578"/>
      <c r="J578"/>
      <c r="K578" t="inlineStr">
        <is>
          <t>dramavault163</t>
        </is>
      </c>
      <c r="L578" t="inlineStr">
        <is>
          <t>He corners her in the hallway and tells her to quit—but getting this close makes their hatred look dangerously different. 😳❤️ 🌟 Continue the story here 👉 Find the full series on “ReelShort” 🔍 Look up “4802444” ✨ #ShortDrama #Tension #HockeyCaptain #ReelShort</t>
        </is>
      </c>
      <c r="M578" t="inlineStr">
        <is>
          <t>SD-000262</t>
        </is>
      </c>
      <c r="N578" t="inlineStr">
        <is>
          <t>7689021515240623373</t>
        </is>
      </c>
      <c r="O578" t="inlineStr">
        <is>
          <t>dramavault163</t>
        </is>
      </c>
      <c r="P578" t="inlineStr">
        <is>
          <t>https://www.tiktok.com/@dramavault163</t>
        </is>
      </c>
      <c r="Q578" t="inlineStr">
        <is>
          <t>SD-000262</t>
        </is>
      </c>
      <c r="R578" t="inlineStr">
        <is>
          <t>The Hockey Captain That Hates Me</t>
        </is>
      </c>
      <c r="S578"/>
      <c r="T578" s="2" t="str">
        <f>=HYPERLINK("https://www.tiktok.com/@dramavault163/video/7689021515240623373", "https://www.tiktok.com/@dramavault163/video/7689021515240623373")</f>
        <v>https://www.tiktok.com/@dramavault163/video/7689021515240623373</v>
      </c>
      <c r="U578" t="inlineStr">
        <is>
          <t>已回填</t>
        </is>
      </c>
      <c r="V578" t="inlineStr">
        <is>
          <t>265</t>
        </is>
      </c>
      <c r="W578" t="inlineStr">
        <is>
          <t>0</t>
        </is>
      </c>
      <c r="X578" t="inlineStr">
        <is>
          <t>0</t>
        </is>
      </c>
      <c r="Y578" t="inlineStr">
        <is>
          <t>0</t>
        </is>
      </c>
      <c r="Z578" t="inlineStr">
        <is>
          <t>0</t>
        </is>
      </c>
      <c r="AA578" t="inlineStr">
        <is>
          <t>2026-10-08</t>
        </is>
      </c>
      <c r="AB578"/>
      <c r="AC578"/>
      <c r="AD578"/>
      <c r="AE578"/>
      <c r="AF578"/>
      <c r="AG578" s="3"/>
      <c r="AH578"/>
      <c r="AI578"/>
      <c r="AJ578"/>
      <c r="AK578"/>
      <c r="AL578" s="3"/>
      <c r="AM578" t="inlineStr">
        <is>
          <t>2026-09-26 11:19</t>
        </is>
      </c>
      <c r="AN578" t="inlineStr">
        <is>
          <t>高璇</t>
        </is>
      </c>
      <c r="AO578" t="inlineStr">
        <is>
          <t>2026-09-26</t>
        </is>
      </c>
      <c r="AP578" t="inlineStr">
        <is>
          <t>2026-09-25|dramavault163|SD-000262</t>
        </is>
      </c>
      <c r="AQ578" t="inlineStr">
        <is>
          <t>0</t>
        </is>
      </c>
      <c r="AR578" t="inlineStr">
        <is>
          <t>dramavault163｜The Hockey Captain That Hates Me｜3条｜已回填</t>
        </is>
      </c>
    </row>
    <row r="579" ht="25.5" customHeight="1">
      <c r="A579" t="inlineStr">
        <is>
          <t>SR-000648</t>
        </is>
      </c>
      <c r="B579" s="3">
        <v>46291.83472222222</v>
      </c>
      <c r="C579"/>
      <c r="D579" t="inlineStr">
        <is>
          <t>7689021809362062605</t>
        </is>
      </c>
      <c r="E579"/>
      <c r="F579" t="inlineStr">
        <is>
          <t>exact_post_id</t>
        </is>
      </c>
      <c r="G579"/>
      <c r="H579" s="3"/>
      <c r="I579"/>
      <c r="J579"/>
      <c r="K579" t="inlineStr">
        <is>
          <t>dramavault163</t>
        </is>
      </c>
      <c r="L579" t="inlineStr">
        <is>
          <t>The campus bully mocks her body in the cafeteria, until the hockey captain steps in and changes the entire room. 💥🖤 🌟 Continue the story here 👉 Find the full series on “ReelShort” 🔍 Look up “4802444” ✨ #ShortDrama #BullyDrama #ProtectiveHero #ReelShort</t>
        </is>
      </c>
      <c r="M579" t="inlineStr">
        <is>
          <t>SD-000262</t>
        </is>
      </c>
      <c r="N579" t="inlineStr">
        <is>
          <t>7689021809362062605</t>
        </is>
      </c>
      <c r="O579" t="inlineStr">
        <is>
          <t>dramavault163</t>
        </is>
      </c>
      <c r="P579" t="inlineStr">
        <is>
          <t>https://www.tiktok.com/@dramavault163</t>
        </is>
      </c>
      <c r="Q579" t="inlineStr">
        <is>
          <t>SD-000262</t>
        </is>
      </c>
      <c r="R579" t="inlineStr">
        <is>
          <t>The Hockey Captain That Hates Me</t>
        </is>
      </c>
      <c r="S579"/>
      <c r="T579" s="2" t="str">
        <f>=HYPERLINK("https://www.tiktok.com/@dramavault163/video/7689021809362062605", "https://www.tiktok.com/@dramavault163/video/7689021809362062605")</f>
        <v>https://www.tiktok.com/@dramavault163/video/7689021809362062605</v>
      </c>
      <c r="U579" t="inlineStr">
        <is>
          <t>已回填</t>
        </is>
      </c>
      <c r="V579" t="inlineStr">
        <is>
          <t>395</t>
        </is>
      </c>
      <c r="W579" t="inlineStr">
        <is>
          <t>1</t>
        </is>
      </c>
      <c r="X579" t="inlineStr">
        <is>
          <t>0</t>
        </is>
      </c>
      <c r="Y579" t="inlineStr">
        <is>
          <t>0</t>
        </is>
      </c>
      <c r="Z579" t="inlineStr">
        <is>
          <t>0</t>
        </is>
      </c>
      <c r="AA579" t="inlineStr">
        <is>
          <t>2026-10-08</t>
        </is>
      </c>
      <c r="AB579"/>
      <c r="AC579"/>
      <c r="AD579"/>
      <c r="AE579"/>
      <c r="AF579"/>
      <c r="AG579" s="3"/>
      <c r="AH579"/>
      <c r="AI579"/>
      <c r="AJ579"/>
      <c r="AK579"/>
      <c r="AL579" s="3"/>
      <c r="AM579" t="inlineStr">
        <is>
          <t>2026-09-26 20:15</t>
        </is>
      </c>
      <c r="AN579" t="inlineStr">
        <is>
          <t>高璇</t>
        </is>
      </c>
      <c r="AO579" t="inlineStr">
        <is>
          <t>2026-09-26</t>
        </is>
      </c>
      <c r="AP579" t="inlineStr">
        <is>
          <t>2026-09-26|dramavault163|SD-000262</t>
        </is>
      </c>
      <c r="AQ579" t="inlineStr">
        <is>
          <t>1</t>
        </is>
      </c>
      <c r="AR579" t="inlineStr">
        <is>
          <t>dramavault163｜The Hockey Captain That Hates Me｜3条｜已回填</t>
        </is>
      </c>
    </row>
    <row r="580" ht="25.5" customHeight="1">
      <c r="A580" t="inlineStr">
        <is>
          <t>SR-000649</t>
        </is>
      </c>
      <c r="B580" s="3">
        <v>46291.83472222222</v>
      </c>
      <c r="C580"/>
      <c r="D580" t="inlineStr">
        <is>
          <t>7689022264230055181</t>
        </is>
      </c>
      <c r="E580"/>
      <c r="F580" t="inlineStr">
        <is>
          <t>exact_post_id</t>
        </is>
      </c>
      <c r="G580"/>
      <c r="H580" s="3"/>
      <c r="I580"/>
      <c r="J580"/>
      <c r="K580" t="inlineStr">
        <is>
          <t>dramavault163</t>
        </is>
      </c>
      <c r="L580" t="inlineStr">
        <is>
          <t>The biggest game of the season turns brutal when the captain takes a hit—and she is the only one who sees how badly he is hurt. 🏒💔 🌟 Continue the story here 👉 Find the full series on “ReelShort” 🔍 Look up “4802444” ✨ #ShortDrama #SportsRomance #HockeyInjury #ReelShort</t>
        </is>
      </c>
      <c r="M580" t="inlineStr">
        <is>
          <t>SD-000262</t>
        </is>
      </c>
      <c r="N580" t="inlineStr">
        <is>
          <t>7689022264230055181</t>
        </is>
      </c>
      <c r="O580" t="inlineStr">
        <is>
          <t>dramavault163</t>
        </is>
      </c>
      <c r="P580" t="inlineStr">
        <is>
          <t>https://www.tiktok.com/@dramavault163</t>
        </is>
      </c>
      <c r="Q580" t="inlineStr">
        <is>
          <t>SD-000262</t>
        </is>
      </c>
      <c r="R580" t="inlineStr">
        <is>
          <t>The Hockey Captain That Hates Me</t>
        </is>
      </c>
      <c r="S580"/>
      <c r="T580" s="2" t="str">
        <f>=HYPERLINK("https://www.tiktok.com/@dramavault163/video/7689022264230055181", "https://www.tiktok.com/@dramavault163/video/7689022264230055181")</f>
        <v>https://www.tiktok.com/@dramavault163/video/7689022264230055181</v>
      </c>
      <c r="U580" t="inlineStr">
        <is>
          <t>已回填</t>
        </is>
      </c>
      <c r="V580" t="inlineStr">
        <is>
          <t>280</t>
        </is>
      </c>
      <c r="W580" t="inlineStr">
        <is>
          <t>0</t>
        </is>
      </c>
      <c r="X580" t="inlineStr">
        <is>
          <t>0</t>
        </is>
      </c>
      <c r="Y580" t="inlineStr">
        <is>
          <t>0</t>
        </is>
      </c>
      <c r="Z580" t="inlineStr">
        <is>
          <t>0</t>
        </is>
      </c>
      <c r="AA580" t="inlineStr">
        <is>
          <t>2026-10-08</t>
        </is>
      </c>
      <c r="AB580"/>
      <c r="AC580"/>
      <c r="AD580"/>
      <c r="AE580"/>
      <c r="AF580"/>
      <c r="AG580" s="3"/>
      <c r="AH580"/>
      <c r="AI580"/>
      <c r="AJ580"/>
      <c r="AK580"/>
      <c r="AL580" s="3"/>
      <c r="AM580" t="inlineStr">
        <is>
          <t>2026-09-26 23:16</t>
        </is>
      </c>
      <c r="AN580" t="inlineStr">
        <is>
          <t>高璇</t>
        </is>
      </c>
      <c r="AO580" t="inlineStr">
        <is>
          <t>2026-09-26</t>
        </is>
      </c>
      <c r="AP580" t="inlineStr">
        <is>
          <t>2026-09-26|dramavault163|SD-000262</t>
        </is>
      </c>
      <c r="AQ580" t="inlineStr">
        <is>
          <t>0</t>
        </is>
      </c>
      <c r="AR580" t="inlineStr">
        <is>
          <t>dramavault163｜The Hockey Captain That Hates Me｜3条｜已回填</t>
        </is>
      </c>
    </row>
    <row r="581" ht="25.5" customHeight="1">
      <c r="A581" t="inlineStr">
        <is>
          <t>SR-000650</t>
        </is>
      </c>
      <c r="B581" s="3">
        <v>46291.83472222222</v>
      </c>
      <c r="C581"/>
      <c r="D581" t="inlineStr">
        <is>
          <t>7689024448367791374</t>
        </is>
      </c>
      <c r="E581"/>
      <c r="F581" t="inlineStr">
        <is>
          <t>exact_post_id</t>
        </is>
      </c>
      <c r="G581"/>
      <c r="H581" s="3"/>
      <c r="I581"/>
      <c r="J581"/>
      <c r="K581" t="inlineStr">
        <is>
          <t>dramavault163</t>
        </is>
      </c>
      <c r="L581" t="inlineStr">
        <is>
          <t>Their punishment forces them to work side by side, and the captain who hates her suddenly refuses to leave her alone. 😏✨ 🌟 Continue the story here 👉 Find the full series on “ReelShort” 🔍 Look up “4802444” ✨ #ShortDrama #ForcedProximity #CampusRomance #ReelShort</t>
        </is>
      </c>
      <c r="M581" t="inlineStr">
        <is>
          <t>SD-000262</t>
        </is>
      </c>
      <c r="N581" t="inlineStr">
        <is>
          <t>7689024448367791374</t>
        </is>
      </c>
      <c r="O581" t="inlineStr">
        <is>
          <t>dramavault163</t>
        </is>
      </c>
      <c r="P581" t="inlineStr">
        <is>
          <t>https://www.tiktok.com/@dramavault163</t>
        </is>
      </c>
      <c r="Q581" t="inlineStr">
        <is>
          <t>SD-000262</t>
        </is>
      </c>
      <c r="R581" t="inlineStr">
        <is>
          <t>The Hockey Captain That Hates Me</t>
        </is>
      </c>
      <c r="S581"/>
      <c r="T581" s="2" t="str">
        <f>=HYPERLINK("https://www.tiktok.com/@dramavault163/video/7689024448367791374", "https://www.tiktok.com/@dramavault163/video/7689024448367791374")</f>
        <v>https://www.tiktok.com/@dramavault163/video/7689024448367791374</v>
      </c>
      <c r="U581" t="inlineStr">
        <is>
          <t>已回填</t>
        </is>
      </c>
      <c r="V581" t="inlineStr">
        <is>
          <t>359</t>
        </is>
      </c>
      <c r="W581" t="inlineStr">
        <is>
          <t>2</t>
        </is>
      </c>
      <c r="X581" t="inlineStr">
        <is>
          <t>1</t>
        </is>
      </c>
      <c r="Y581" t="inlineStr">
        <is>
          <t>0</t>
        </is>
      </c>
      <c r="Z581" t="inlineStr">
        <is>
          <t>0</t>
        </is>
      </c>
      <c r="AA581" t="inlineStr">
        <is>
          <t>2026-10-08</t>
        </is>
      </c>
      <c r="AB581"/>
      <c r="AC581"/>
      <c r="AD581"/>
      <c r="AE581"/>
      <c r="AF581"/>
      <c r="AG581" s="3"/>
      <c r="AH581"/>
      <c r="AI581"/>
      <c r="AJ581"/>
      <c r="AK581"/>
      <c r="AL581" s="3"/>
      <c r="AM581" t="inlineStr">
        <is>
          <t>2026-09-27 04:16</t>
        </is>
      </c>
      <c r="AN581" t="inlineStr">
        <is>
          <t>高璇</t>
        </is>
      </c>
      <c r="AO581" t="inlineStr">
        <is>
          <t>2026-09-27</t>
        </is>
      </c>
      <c r="AP581" t="inlineStr">
        <is>
          <t>2026-09-26|dramavault163|SD-000262</t>
        </is>
      </c>
      <c r="AQ581" t="inlineStr">
        <is>
          <t>0</t>
        </is>
      </c>
      <c r="AR581" t="inlineStr">
        <is>
          <t>dramavault163｜The Hockey Captain That Hates Me｜3条｜已回填</t>
        </is>
      </c>
    </row>
    <row r="582" ht="25.5" customHeight="1">
      <c r="A582" t="inlineStr">
        <is>
          <t>SR-000651</t>
        </is>
      </c>
      <c r="B582" s="3">
        <v>46291.83472222222</v>
      </c>
      <c r="C582"/>
      <c r="D582" t="inlineStr">
        <is>
          <t>7689034357331234062</t>
        </is>
      </c>
      <c r="E582"/>
      <c r="F582" t="inlineStr">
        <is>
          <t>exact_post_id</t>
        </is>
      </c>
      <c r="G582"/>
      <c r="H582" s="3"/>
      <c r="I582"/>
      <c r="J582"/>
      <c r="K582" t="inlineStr">
        <is>
          <t>dramavault163</t>
        </is>
      </c>
      <c r="L582" t="inlineStr">
        <is>
          <t>A pregnant wolf is hunted beneath the blood moon, while the Alpha she was promised to has no idea she is fighting for her life. 🐺🌕 🌟 Continue the story here 👉 Find the full series on “ReelShort” 🔍 Look up “4802561” ✨ #ShortDrama #AlphaRomance #WolfLuna #ReelShort</t>
        </is>
      </c>
      <c r="M582" t="inlineStr">
        <is>
          <t>SD-000029</t>
        </is>
      </c>
      <c r="N582" t="inlineStr">
        <is>
          <t>7689034357331234062</t>
        </is>
      </c>
      <c r="O582" t="inlineStr">
        <is>
          <t>dramavault163</t>
        </is>
      </c>
      <c r="P582" t="inlineStr">
        <is>
          <t>https://www.tiktok.com/@dramavault163</t>
        </is>
      </c>
      <c r="Q582" t="inlineStr">
        <is>
          <t>SD-000029</t>
        </is>
      </c>
      <c r="R582" t="inlineStr">
        <is>
          <t>The Alpha and His Nanny Luna</t>
        </is>
      </c>
      <c r="S582" t="inlineStr">
        <is>
          <t>爱情,狼人,萌宝</t>
        </is>
      </c>
      <c r="T582" s="2" t="str">
        <f>=HYPERLINK("https://www.tiktok.com/@dramavault163/video/7689034357331234062", "https://www.tiktok.com/@dramavault163/video/7689034357331234062")</f>
        <v>https://www.tiktok.com/@dramavault163/video/7689034357331234062</v>
      </c>
      <c r="U582" t="inlineStr">
        <is>
          <t>已回填</t>
        </is>
      </c>
      <c r="V582" t="inlineStr">
        <is>
          <t>2155</t>
        </is>
      </c>
      <c r="W582" t="inlineStr">
        <is>
          <t>15</t>
        </is>
      </c>
      <c r="X582" t="inlineStr">
        <is>
          <t>3</t>
        </is>
      </c>
      <c r="Y582" t="inlineStr">
        <is>
          <t>0</t>
        </is>
      </c>
      <c r="Z582" t="inlineStr">
        <is>
          <t>0</t>
        </is>
      </c>
      <c r="AA582" t="inlineStr">
        <is>
          <t>2026-10-08</t>
        </is>
      </c>
      <c r="AB582"/>
      <c r="AC582"/>
      <c r="AD582"/>
      <c r="AE582"/>
      <c r="AF582"/>
      <c r="AG582" s="3"/>
      <c r="AH582"/>
      <c r="AI582"/>
      <c r="AJ582"/>
      <c r="AK582"/>
      <c r="AL582" s="3"/>
      <c r="AM582" t="inlineStr">
        <is>
          <t>2026-09-27 07:28</t>
        </is>
      </c>
      <c r="AN582" t="inlineStr">
        <is>
          <t>高璇</t>
        </is>
      </c>
      <c r="AO582" t="inlineStr">
        <is>
          <t>2026-09-27</t>
        </is>
      </c>
      <c r="AP582" t="inlineStr">
        <is>
          <t>2026-09-26|dramavault163|SD-000029</t>
        </is>
      </c>
      <c r="AQ582" t="inlineStr">
        <is>
          <t>1</t>
        </is>
      </c>
      <c r="AR582" t="inlineStr">
        <is>
          <t>dramavault163｜The Alpha and His Nanny Luna｜2条｜已回填</t>
        </is>
      </c>
    </row>
    <row r="583" ht="25.5" customHeight="1">
      <c r="A583" t="inlineStr">
        <is>
          <t>SR-000652</t>
        </is>
      </c>
      <c r="B583" s="3">
        <v>46291.83472222222</v>
      </c>
      <c r="C583"/>
      <c r="D583" t="inlineStr">
        <is>
          <t>7689034246794644749</t>
        </is>
      </c>
      <c r="E583"/>
      <c r="F583" t="inlineStr">
        <is>
          <t>exact_post_id</t>
        </is>
      </c>
      <c r="G583"/>
      <c r="H583" s="3"/>
      <c r="I583"/>
      <c r="J583"/>
      <c r="K583" t="inlineStr">
        <is>
          <t>dramavault163</t>
        </is>
      </c>
      <c r="L583" t="inlineStr">
        <is>
          <t>Everyone laughs when the nanny risks everything to save a tiny pet—until the Alpha sees how fiercely she protects his daughter. 🐹❤️ 🌟 Continue the story here 👉 Find the full series on “ReelShort” 🔍 Look up “4802561” ✨ #ShortDrama #ProtectiveNanny #SingleDadRomance #ReelShort</t>
        </is>
      </c>
      <c r="M583" t="inlineStr">
        <is>
          <t>SD-000029</t>
        </is>
      </c>
      <c r="N583" t="inlineStr">
        <is>
          <t>7689034246794644749</t>
        </is>
      </c>
      <c r="O583" t="inlineStr">
        <is>
          <t>dramavault163</t>
        </is>
      </c>
      <c r="P583" t="inlineStr">
        <is>
          <t>https://www.tiktok.com/@dramavault163</t>
        </is>
      </c>
      <c r="Q583" t="inlineStr">
        <is>
          <t>SD-000029</t>
        </is>
      </c>
      <c r="R583" t="inlineStr">
        <is>
          <t>The Alpha and His Nanny Luna</t>
        </is>
      </c>
      <c r="S583" t="inlineStr">
        <is>
          <t>爱情,狼人,萌宝</t>
        </is>
      </c>
      <c r="T583" s="2" t="str">
        <f>=HYPERLINK("https://www.tiktok.com/@dramavault163/video/7689034246794644749", "https://www.tiktok.com/@dramavault163/video/7689034246794644749")</f>
        <v>https://www.tiktok.com/@dramavault163/video/7689034246794644749</v>
      </c>
      <c r="U583" t="inlineStr">
        <is>
          <t>已回填</t>
        </is>
      </c>
      <c r="V583" t="inlineStr">
        <is>
          <t>1215</t>
        </is>
      </c>
      <c r="W583" t="inlineStr">
        <is>
          <t>9</t>
        </is>
      </c>
      <c r="X583" t="inlineStr">
        <is>
          <t>3</t>
        </is>
      </c>
      <c r="Y583" t="inlineStr">
        <is>
          <t>0</t>
        </is>
      </c>
      <c r="Z583" t="inlineStr">
        <is>
          <t>0</t>
        </is>
      </c>
      <c r="AA583" t="inlineStr">
        <is>
          <t>2026-10-08</t>
        </is>
      </c>
      <c r="AB583"/>
      <c r="AC583"/>
      <c r="AD583"/>
      <c r="AE583"/>
      <c r="AF583"/>
      <c r="AG583" s="3"/>
      <c r="AH583"/>
      <c r="AI583"/>
      <c r="AJ583"/>
      <c r="AK583"/>
      <c r="AL583" s="3"/>
      <c r="AM583" t="inlineStr">
        <is>
          <t>2026-09-27 11:45</t>
        </is>
      </c>
      <c r="AN583" t="inlineStr">
        <is>
          <t>高璇</t>
        </is>
      </c>
      <c r="AO583" t="inlineStr">
        <is>
          <t>2026-09-27</t>
        </is>
      </c>
      <c r="AP583" t="inlineStr">
        <is>
          <t>2026-09-26|dramavault163|SD-000029</t>
        </is>
      </c>
      <c r="AQ583" t="inlineStr">
        <is>
          <t>0</t>
        </is>
      </c>
      <c r="AR583" t="inlineStr">
        <is>
          <t>dramavault163｜The Alpha and His Nanny Luna｜2条｜已回填</t>
        </is>
      </c>
    </row>
    <row r="584" ht="25.5" customHeight="1">
      <c r="A584" t="inlineStr">
        <is>
          <t>SR-000653</t>
        </is>
      </c>
      <c r="B584" s="3">
        <v>46292.83819444444</v>
      </c>
      <c r="C584"/>
      <c r="D584" t="inlineStr">
        <is>
          <t>7689035225170496782</t>
        </is>
      </c>
      <c r="E584"/>
      <c r="F584" t="inlineStr">
        <is>
          <t>exact_post_id</t>
        </is>
      </c>
      <c r="G584"/>
      <c r="H584" s="3"/>
      <c r="I584"/>
      <c r="J584"/>
      <c r="K584" t="inlineStr">
        <is>
          <t>dramavault163</t>
        </is>
      </c>
      <c r="L584" t="inlineStr">
        <is>
          <t>The little princess is threatened inside her own home, and the powerless nanny reveals a strength no ordinary human should possess. ⚡🐺 🌟 Continue the story here 👉 Find the full series on “ReelShort” 🔍 Look up “4802561” ✨ #ShortDrama #HiddenPower #WolfPrincess #ReelShort</t>
        </is>
      </c>
      <c r="M584" t="inlineStr">
        <is>
          <t>SD-000029</t>
        </is>
      </c>
      <c r="N584" t="inlineStr">
        <is>
          <t>7689035225170496782</t>
        </is>
      </c>
      <c r="O584" t="inlineStr">
        <is>
          <t>dramavault163</t>
        </is>
      </c>
      <c r="P584" t="inlineStr">
        <is>
          <t>https://www.tiktok.com/@dramavault163</t>
        </is>
      </c>
      <c r="Q584" t="inlineStr">
        <is>
          <t>SD-000029</t>
        </is>
      </c>
      <c r="R584" t="inlineStr">
        <is>
          <t>The Alpha and His Nanny Luna</t>
        </is>
      </c>
      <c r="S584" t="inlineStr">
        <is>
          <t>爱情,狼人,萌宝</t>
        </is>
      </c>
      <c r="T584" s="2" t="str">
        <f>=HYPERLINK("https://www.tiktok.com/@dramavault163/video/7689035225170496782", "https://www.tiktok.com/@dramavault163/video/7689035225170496782")</f>
        <v>https://www.tiktok.com/@dramavault163/video/7689035225170496782</v>
      </c>
      <c r="U584" t="inlineStr">
        <is>
          <t>已回填</t>
        </is>
      </c>
      <c r="V584" t="inlineStr">
        <is>
          <t>4256</t>
        </is>
      </c>
      <c r="W584" t="inlineStr">
        <is>
          <t>15</t>
        </is>
      </c>
      <c r="X584" t="inlineStr">
        <is>
          <t>1</t>
        </is>
      </c>
      <c r="Y584" t="inlineStr">
        <is>
          <t>0</t>
        </is>
      </c>
      <c r="Z584" t="inlineStr">
        <is>
          <t>0</t>
        </is>
      </c>
      <c r="AA584" t="inlineStr">
        <is>
          <t>2026-10-08</t>
        </is>
      </c>
      <c r="AB584"/>
      <c r="AC584"/>
      <c r="AD584"/>
      <c r="AE584"/>
      <c r="AF584"/>
      <c r="AG584" s="3"/>
      <c r="AH584"/>
      <c r="AI584"/>
      <c r="AJ584"/>
      <c r="AK584"/>
      <c r="AL584" s="3"/>
      <c r="AM584" t="inlineStr">
        <is>
          <t>2026-09-27 20:34</t>
        </is>
      </c>
      <c r="AN584" t="inlineStr">
        <is>
          <t>高璇</t>
        </is>
      </c>
      <c r="AO584" t="inlineStr">
        <is>
          <t>2026-09-27</t>
        </is>
      </c>
      <c r="AP584" t="inlineStr">
        <is>
          <t>2026-09-27|dramavault163|SD-000029</t>
        </is>
      </c>
      <c r="AQ584" t="inlineStr">
        <is>
          <t>1</t>
        </is>
      </c>
      <c r="AR584" t="inlineStr">
        <is>
          <t>dramavault163｜The Alpha and His Nanny Luna｜1条｜已回填</t>
        </is>
      </c>
    </row>
    <row r="585" ht="25.5" customHeight="1">
      <c r="A585" t="inlineStr">
        <is>
          <t>SR-000654</t>
        </is>
      </c>
      <c r="B585" s="3">
        <v>46292.83819444444</v>
      </c>
      <c r="C585"/>
      <c r="D585" t="inlineStr">
        <is>
          <t>7689035485632646413</t>
        </is>
      </c>
      <c r="E585"/>
      <c r="F585" t="inlineStr">
        <is>
          <t>exact_post_id</t>
        </is>
      </c>
      <c r="G585"/>
      <c r="H585" s="3"/>
      <c r="I585"/>
      <c r="J585"/>
      <c r="K585" t="inlineStr">
        <is>
          <t>dramavault163</t>
        </is>
      </c>
      <c r="L585" t="inlineStr">
        <is>
          <t>He promised to stand beside her when she became a world champion—but one night changed both of their lives forever. ⛸️💔 🌟 Continue the story here 👉 Find the full series on “ReelShort” 🔍 Look up “4802581” ✨ #ShortDrama #SecondChance #IceSkatingRomance #ReelShort</t>
        </is>
      </c>
      <c r="M585" t="inlineStr">
        <is>
          <t>SD-000261</t>
        </is>
      </c>
      <c r="N585" t="inlineStr">
        <is>
          <t>7689035485632646413</t>
        </is>
      </c>
      <c r="O585" t="inlineStr">
        <is>
          <t>dramavault163</t>
        </is>
      </c>
      <c r="P585" t="inlineStr">
        <is>
          <t>https://www.tiktok.com/@dramavault163</t>
        </is>
      </c>
      <c r="Q585" t="inlineStr">
        <is>
          <t>SD-000261</t>
        </is>
      </c>
      <c r="R585" t="inlineStr">
        <is>
          <t>Take Me Back to the Night We Met</t>
        </is>
      </c>
      <c r="S585"/>
      <c r="T585" s="2" t="str">
        <f>=HYPERLINK("https://www.tiktok.com/@dramavault163/video/7689035485632646413", "https://www.tiktok.com/@dramavault163/video/7689035485632646413")</f>
        <v>https://www.tiktok.com/@dramavault163/video/7689035485632646413</v>
      </c>
      <c r="U585" t="inlineStr">
        <is>
          <t>已回填</t>
        </is>
      </c>
      <c r="V585" t="inlineStr">
        <is>
          <t>301</t>
        </is>
      </c>
      <c r="W585" t="inlineStr">
        <is>
          <t>1</t>
        </is>
      </c>
      <c r="X585" t="inlineStr">
        <is>
          <t>0</t>
        </is>
      </c>
      <c r="Y585" t="inlineStr">
        <is>
          <t>0</t>
        </is>
      </c>
      <c r="Z585" t="inlineStr">
        <is>
          <t>0</t>
        </is>
      </c>
      <c r="AA585" t="inlineStr">
        <is>
          <t>2026-10-08</t>
        </is>
      </c>
      <c r="AB585"/>
      <c r="AC585"/>
      <c r="AD585"/>
      <c r="AE585"/>
      <c r="AF585"/>
      <c r="AG585" s="3"/>
      <c r="AH585"/>
      <c r="AI585"/>
      <c r="AJ585"/>
      <c r="AK585"/>
      <c r="AL585" s="3"/>
      <c r="AM585" t="inlineStr">
        <is>
          <t>2026-09-27 23:22</t>
        </is>
      </c>
      <c r="AN585" t="inlineStr">
        <is>
          <t>高璇</t>
        </is>
      </c>
      <c r="AO585" t="inlineStr">
        <is>
          <t>2026-09-27</t>
        </is>
      </c>
      <c r="AP585" t="inlineStr">
        <is>
          <t>2026-09-27|dramavault163|SD-000261</t>
        </is>
      </c>
      <c r="AQ585" t="inlineStr">
        <is>
          <t>1</t>
        </is>
      </c>
      <c r="AR585" t="inlineStr">
        <is>
          <t>dramavault163｜Take Me Back to the Night We Met｜4条｜已回填</t>
        </is>
      </c>
    </row>
    <row r="586" ht="25.5" customHeight="1">
      <c r="A586" t="inlineStr">
        <is>
          <t>SR-000655</t>
        </is>
      </c>
      <c r="B586" s="3">
        <v>46292.83819444444</v>
      </c>
      <c r="C586"/>
      <c r="D586" t="inlineStr">
        <is>
          <t>7689035632542223630</t>
        </is>
      </c>
      <c r="E586"/>
      <c r="F586" t="inlineStr">
        <is>
          <t>exact_post_id</t>
        </is>
      </c>
      <c r="G586"/>
      <c r="H586" s="3"/>
      <c r="I586"/>
      <c r="J586"/>
      <c r="K586" t="inlineStr">
        <is>
          <t>dramavault163</t>
        </is>
      </c>
      <c r="L586" t="inlineStr">
        <is>
          <t>A bouquet of roses exposes the secret he has been hiding, and the woman who trusted him realizes she was never his first choice. 🌹😨 🌟 Continue the story here 👉 Find the full series on “ReelShort” 🔍 Look up “4802581” ✨ #ShortDrama #Betrayal #BrokenPromise #ReelShort</t>
        </is>
      </c>
      <c r="M586" t="inlineStr">
        <is>
          <t>SD-000261</t>
        </is>
      </c>
      <c r="N586" t="inlineStr">
        <is>
          <t>7689035632542223630</t>
        </is>
      </c>
      <c r="O586" t="inlineStr">
        <is>
          <t>dramavault163</t>
        </is>
      </c>
      <c r="P586" t="inlineStr">
        <is>
          <t>https://www.tiktok.com/@dramavault163</t>
        </is>
      </c>
      <c r="Q586" t="inlineStr">
        <is>
          <t>SD-000261</t>
        </is>
      </c>
      <c r="R586" t="inlineStr">
        <is>
          <t>Take Me Back to the Night We Met</t>
        </is>
      </c>
      <c r="S586"/>
      <c r="T586" s="2" t="str">
        <f>=HYPERLINK("https://www.tiktok.com/@dramavault163/video/7689035632542223630", "https://www.tiktok.com/@dramavault163/video/7689035632542223630")</f>
        <v>https://www.tiktok.com/@dramavault163/video/7689035632542223630</v>
      </c>
      <c r="U586" t="inlineStr">
        <is>
          <t>已回填</t>
        </is>
      </c>
      <c r="V586" t="inlineStr">
        <is>
          <t>113</t>
        </is>
      </c>
      <c r="W586" t="inlineStr">
        <is>
          <t>2</t>
        </is>
      </c>
      <c r="X586" t="inlineStr">
        <is>
          <t>1</t>
        </is>
      </c>
      <c r="Y586" t="inlineStr">
        <is>
          <t>0</t>
        </is>
      </c>
      <c r="Z586" t="inlineStr">
        <is>
          <t>0</t>
        </is>
      </c>
      <c r="AA586" t="inlineStr">
        <is>
          <t>2026-10-08</t>
        </is>
      </c>
      <c r="AB586"/>
      <c r="AC586"/>
      <c r="AD586"/>
      <c r="AE586"/>
      <c r="AF586"/>
      <c r="AG586" s="3"/>
      <c r="AH586"/>
      <c r="AI586"/>
      <c r="AJ586"/>
      <c r="AK586"/>
      <c r="AL586" s="3"/>
      <c r="AM586" t="inlineStr">
        <is>
          <t>2026-09-28 03:15</t>
        </is>
      </c>
      <c r="AN586" t="inlineStr">
        <is>
          <t>高璇</t>
        </is>
      </c>
      <c r="AO586" t="inlineStr">
        <is>
          <t>2026-09-28</t>
        </is>
      </c>
      <c r="AP586" t="inlineStr">
        <is>
          <t>2026-09-27|dramavault163|SD-000261</t>
        </is>
      </c>
      <c r="AQ586" t="inlineStr">
        <is>
          <t>0</t>
        </is>
      </c>
      <c r="AR586" t="inlineStr">
        <is>
          <t>dramavault163｜Take Me Back to the Night We Met｜4条｜已回填</t>
        </is>
      </c>
    </row>
    <row r="587" ht="25.5" customHeight="1">
      <c r="A587" t="inlineStr">
        <is>
          <t>SR-000656</t>
        </is>
      </c>
      <c r="B587" s="3">
        <v>46292.83819444444</v>
      </c>
      <c r="C587"/>
      <c r="D587" t="inlineStr">
        <is>
          <t>7689035810355645710</t>
        </is>
      </c>
      <c r="E587"/>
      <c r="F587" t="inlineStr">
        <is>
          <t>exact_post_id</t>
        </is>
      </c>
      <c r="G587"/>
      <c r="H587" s="3"/>
      <c r="I587"/>
      <c r="J587"/>
      <c r="K587" t="inlineStr">
        <is>
          <t>dramavault163</t>
        </is>
      </c>
      <c r="L587" t="inlineStr">
        <is>
          <t>She wakes up ten years in the past with the same engagement ring—and one chance to avoid the future that destroyed her. ⏳💍 🌟 Continue the story here 👉 Find the full series on “ReelShort” 🔍 Look up “4802581” ✨ #ShortDrama #TimeTravelRomance #SecondLife #ReelShort</t>
        </is>
      </c>
      <c r="M587" t="inlineStr">
        <is>
          <t>SD-000261</t>
        </is>
      </c>
      <c r="N587" t="inlineStr">
        <is>
          <t>7689035810355645710</t>
        </is>
      </c>
      <c r="O587" t="inlineStr">
        <is>
          <t>dramavault163</t>
        </is>
      </c>
      <c r="P587" t="inlineStr">
        <is>
          <t>https://www.tiktok.com/@dramavault163</t>
        </is>
      </c>
      <c r="Q587" t="inlineStr">
        <is>
          <t>SD-000261</t>
        </is>
      </c>
      <c r="R587" t="inlineStr">
        <is>
          <t>Take Me Back to the Night We Met</t>
        </is>
      </c>
      <c r="S587"/>
      <c r="T587" s="2" t="str">
        <f>=HYPERLINK("https://www.tiktok.com/@dramavault163/video/7689035810355645710", "https://www.tiktok.com/@dramavault163/video/7689035810355645710")</f>
        <v>https://www.tiktok.com/@dramavault163/video/7689035810355645710</v>
      </c>
      <c r="U587" t="inlineStr">
        <is>
          <t>已回填</t>
        </is>
      </c>
      <c r="V587" t="inlineStr">
        <is>
          <t>258</t>
        </is>
      </c>
      <c r="W587" t="inlineStr">
        <is>
          <t>4</t>
        </is>
      </c>
      <c r="X587" t="inlineStr">
        <is>
          <t>2</t>
        </is>
      </c>
      <c r="Y587" t="inlineStr">
        <is>
          <t>0</t>
        </is>
      </c>
      <c r="Z587" t="inlineStr">
        <is>
          <t>0</t>
        </is>
      </c>
      <c r="AA587" t="inlineStr">
        <is>
          <t>2026-10-08</t>
        </is>
      </c>
      <c r="AB587"/>
      <c r="AC587"/>
      <c r="AD587"/>
      <c r="AE587"/>
      <c r="AF587"/>
      <c r="AG587" s="3"/>
      <c r="AH587"/>
      <c r="AI587"/>
      <c r="AJ587"/>
      <c r="AK587"/>
      <c r="AL587" s="3"/>
      <c r="AM587" t="inlineStr">
        <is>
          <t>2026-09-28 06:37</t>
        </is>
      </c>
      <c r="AN587" t="inlineStr">
        <is>
          <t>高璇</t>
        </is>
      </c>
      <c r="AO587" t="inlineStr">
        <is>
          <t>2026-09-28</t>
        </is>
      </c>
      <c r="AP587" t="inlineStr">
        <is>
          <t>2026-09-27|dramavault163|SD-000261</t>
        </is>
      </c>
      <c r="AQ587" t="inlineStr">
        <is>
          <t>0</t>
        </is>
      </c>
      <c r="AR587" t="inlineStr">
        <is>
          <t>dramavault163｜Take Me Back to the Night We Met｜4条｜已回填</t>
        </is>
      </c>
    </row>
    <row r="588" ht="25.5" customHeight="1">
      <c r="A588" t="inlineStr">
        <is>
          <t>SR-000675</t>
        </is>
      </c>
      <c r="B588" s="3">
        <v>46289</v>
      </c>
      <c r="C588"/>
      <c r="D588" t="inlineStr">
        <is>
          <t>7688999528518765854</t>
        </is>
      </c>
      <c r="E588"/>
      <c r="F588" t="inlineStr">
        <is>
          <t>exact_post_id</t>
        </is>
      </c>
      <c r="G588"/>
      <c r="H588" s="3"/>
      <c r="I588"/>
      <c r="J588"/>
      <c r="K588" t="inlineStr">
        <is>
          <t>plottwistclips11</t>
        </is>
      </c>
      <c r="L588" t="inlineStr">
        <is>
          <t>#The7YearOldBoxingChampion  One question exposes the young fighter’s secret: his father was the legendary champion Tommy Moss. 👀🏆 ✨ Download the MoboReels app. 👉 Copy the code [265RPU] and search it. 👀 A huge number of short dramas are waiting for you to explore. 🌈 #ShortDrama #HiddenIdentity #SecretLegacy #MoboReels</t>
        </is>
      </c>
      <c r="M588" t="inlineStr">
        <is>
          <t>SD-000193</t>
        </is>
      </c>
      <c r="N588" t="inlineStr">
        <is>
          <t>7688999528518765854</t>
        </is>
      </c>
      <c r="O588" t="inlineStr">
        <is>
          <t>plottwistclips11</t>
        </is>
      </c>
      <c r="P588" t="inlineStr">
        <is>
          <t>https://www.tiktok.com/@plottwistclips11</t>
        </is>
      </c>
      <c r="Q588" t="inlineStr">
        <is>
          <t>SD-000193</t>
        </is>
      </c>
      <c r="R588" t="inlineStr">
        <is>
          <t>The 7-Year-Old Boxing Champion</t>
        </is>
      </c>
      <c r="S588" t="inlineStr">
        <is>
          <t>萌宝,逆袭,重生</t>
        </is>
      </c>
      <c r="T588" s="2" t="str">
        <f>=HYPERLINK("https://www.tiktok.com/@plottwistclips11/video/7688999528518765854", "https://www.tiktok.com/@plottwistclips11/video/7688999528518765854")</f>
        <v>https://www.tiktok.com/@plottwistclips11/video/7688999528518765854</v>
      </c>
      <c r="U588" t="inlineStr">
        <is>
          <t>已回填</t>
        </is>
      </c>
      <c r="V588" t="inlineStr">
        <is>
          <t>2869</t>
        </is>
      </c>
      <c r="W588" t="inlineStr">
        <is>
          <t>8</t>
        </is>
      </c>
      <c r="X588" t="inlineStr">
        <is>
          <t>3</t>
        </is>
      </c>
      <c r="Y588" t="inlineStr">
        <is>
          <t>1</t>
        </is>
      </c>
      <c r="Z588" t="inlineStr">
        <is>
          <t>0</t>
        </is>
      </c>
      <c r="AA588" t="inlineStr">
        <is>
          <t>2026-10-08</t>
        </is>
      </c>
      <c r="AB588"/>
      <c r="AC588"/>
      <c r="AD588"/>
      <c r="AE588"/>
      <c r="AF588"/>
      <c r="AG588" s="3"/>
      <c r="AH588"/>
      <c r="AI588"/>
      <c r="AJ588"/>
      <c r="AK588"/>
      <c r="AL588" s="3"/>
      <c r="AM588" t="inlineStr">
        <is>
          <t>2026-09-24 15:30</t>
        </is>
      </c>
      <c r="AN588" t="inlineStr">
        <is>
          <t>高璇</t>
        </is>
      </c>
      <c r="AO588" t="inlineStr">
        <is>
          <t>2026-09-24</t>
        </is>
      </c>
      <c r="AP588" t="inlineStr">
        <is>
          <t>2026-09-24|plottwistclips11|SD-000193</t>
        </is>
      </c>
      <c r="AQ588" t="inlineStr">
        <is>
          <t>1</t>
        </is>
      </c>
      <c r="AR588" t="inlineStr">
        <is>
          <t>plottwistclips11｜The 7-Year-Old Boxing Champion｜3条｜已回填</t>
        </is>
      </c>
    </row>
    <row r="589" ht="25.5" customHeight="1">
      <c r="A589" t="inlineStr">
        <is>
          <t>SR-000676</t>
        </is>
      </c>
      <c r="B589" s="3">
        <v>46289</v>
      </c>
      <c r="C589"/>
      <c r="D589" t="inlineStr">
        <is>
          <t>7688999743657119007</t>
        </is>
      </c>
      <c r="E589"/>
      <c r="F589" t="inlineStr">
        <is>
          <t>exact_post_id</t>
        </is>
      </c>
      <c r="G589"/>
      <c r="H589" s="3"/>
      <c r="I589"/>
      <c r="J589"/>
      <c r="K589" t="inlineStr">
        <is>
          <t>plottwistclips11</t>
        </is>
      </c>
      <c r="L589" t="inlineStr">
        <is>
          <t>#The7YearOldBoxingChampion  Everyone laughs when the gang brings in a tiny fighter—but losing tonight could cost them all of Brooklyn. 😤🔥 ✨ Download the MoboReels app. 👉 Copy the code [265RPU] and search it. 👀 A huge number of short dramas are waiting for you to explore. 🌈 #ShortDrama #UndergroundDrama #UnderdogHero #MoboReels</t>
        </is>
      </c>
      <c r="M589" t="inlineStr">
        <is>
          <t>SD-000193</t>
        </is>
      </c>
      <c r="N589" t="inlineStr">
        <is>
          <t>7688999743657119007</t>
        </is>
      </c>
      <c r="O589" t="inlineStr">
        <is>
          <t>plottwistclips11</t>
        </is>
      </c>
      <c r="P589" t="inlineStr">
        <is>
          <t>https://www.tiktok.com/@plottwistclips11</t>
        </is>
      </c>
      <c r="Q589" t="inlineStr">
        <is>
          <t>SD-000193</t>
        </is>
      </c>
      <c r="R589" t="inlineStr">
        <is>
          <t>The 7-Year-Old Boxing Champion</t>
        </is>
      </c>
      <c r="S589" t="inlineStr">
        <is>
          <t>萌宝,逆袭,重生</t>
        </is>
      </c>
      <c r="T589" s="2" t="str">
        <f>=HYPERLINK("https://www.tiktok.com/@plottwistclips11/video/7688999743657119007", "https://www.tiktok.com/@plottwistclips11/video/7688999743657119007")</f>
        <v>https://www.tiktok.com/@plottwistclips11/video/7688999743657119007</v>
      </c>
      <c r="U589" t="inlineStr">
        <is>
          <t>已回填</t>
        </is>
      </c>
      <c r="V589" t="inlineStr">
        <is>
          <t>125</t>
        </is>
      </c>
      <c r="W589" t="inlineStr">
        <is>
          <t>2</t>
        </is>
      </c>
      <c r="X589" t="inlineStr">
        <is>
          <t>0</t>
        </is>
      </c>
      <c r="Y589" t="inlineStr">
        <is>
          <t>0</t>
        </is>
      </c>
      <c r="Z589" t="inlineStr">
        <is>
          <t>0</t>
        </is>
      </c>
      <c r="AA589" t="inlineStr">
        <is>
          <t>2026-10-08</t>
        </is>
      </c>
      <c r="AB589"/>
      <c r="AC589"/>
      <c r="AD589"/>
      <c r="AE589"/>
      <c r="AF589"/>
      <c r="AG589" s="3"/>
      <c r="AH589"/>
      <c r="AI589"/>
      <c r="AJ589"/>
      <c r="AK589"/>
      <c r="AL589" s="3"/>
      <c r="AM589" t="inlineStr">
        <is>
          <t>2026-09-24 15:32</t>
        </is>
      </c>
      <c r="AN589" t="inlineStr">
        <is>
          <t>高璇</t>
        </is>
      </c>
      <c r="AO589" t="inlineStr">
        <is>
          <t>2026-09-24</t>
        </is>
      </c>
      <c r="AP589" t="inlineStr">
        <is>
          <t>2026-09-24|plottwistclips11|SD-000193</t>
        </is>
      </c>
      <c r="AQ589" t="inlineStr">
        <is>
          <t>0</t>
        </is>
      </c>
      <c r="AR589" t="inlineStr">
        <is>
          <t>plottwistclips11｜The 7-Year-Old Boxing Champion｜3条｜已回填</t>
        </is>
      </c>
    </row>
    <row r="590" ht="25.5" customHeight="1">
      <c r="A590" t="inlineStr">
        <is>
          <t>SR-000677</t>
        </is>
      </c>
      <c r="B590" s="3">
        <v>46289</v>
      </c>
      <c r="C590"/>
      <c r="D590" t="inlineStr">
        <is>
          <t>7689000798474292510</t>
        </is>
      </c>
      <c r="E590"/>
      <c r="F590" t="inlineStr">
        <is>
          <t>exact_post_id</t>
        </is>
      </c>
      <c r="G590"/>
      <c r="H590" s="3"/>
      <c r="I590"/>
      <c r="J590"/>
      <c r="K590" t="inlineStr">
        <is>
          <t>plottwistclips11</t>
        </is>
      </c>
      <c r="L590" t="inlineStr">
        <is>
          <t>#The7YearOldBoxingChampion  One impossible result shocks the entire room—and reveals that two even stronger opponents are waiting. 😱🥊 ✨ Download the MoboReels app. 👉 Copy the code [265RPU] and search it. 👀 A huge number of short dramas are waiting for you to explore. 🌈 #ShortDrama #PlotTwist #ChampionStory #MoboReels</t>
        </is>
      </c>
      <c r="M590" t="inlineStr">
        <is>
          <t>SD-000193</t>
        </is>
      </c>
      <c r="N590" t="inlineStr">
        <is>
          <t>7689000798474292510</t>
        </is>
      </c>
      <c r="O590" t="inlineStr">
        <is>
          <t>plottwistclips11</t>
        </is>
      </c>
      <c r="P590" t="inlineStr">
        <is>
          <t>https://www.tiktok.com/@plottwistclips11</t>
        </is>
      </c>
      <c r="Q590" t="inlineStr">
        <is>
          <t>SD-000193</t>
        </is>
      </c>
      <c r="R590" t="inlineStr">
        <is>
          <t>The 7-Year-Old Boxing Champion</t>
        </is>
      </c>
      <c r="S590" t="inlineStr">
        <is>
          <t>萌宝,逆袭,重生</t>
        </is>
      </c>
      <c r="T590" s="2" t="str">
        <f>=HYPERLINK("https://www.tiktok.com/@plottwistclips11/video/7689000798474292510", "https://www.tiktok.com/@plottwistclips11/video/7689000798474292510")</f>
        <v>https://www.tiktok.com/@plottwistclips11/video/7689000798474292510</v>
      </c>
      <c r="U590" t="inlineStr">
        <is>
          <t>已回填</t>
        </is>
      </c>
      <c r="V590" t="inlineStr">
        <is>
          <t>166</t>
        </is>
      </c>
      <c r="W590" t="inlineStr">
        <is>
          <t>1</t>
        </is>
      </c>
      <c r="X590" t="inlineStr">
        <is>
          <t>1</t>
        </is>
      </c>
      <c r="Y590" t="inlineStr">
        <is>
          <t>0</t>
        </is>
      </c>
      <c r="Z590" t="inlineStr">
        <is>
          <t>0</t>
        </is>
      </c>
      <c r="AA590" t="inlineStr">
        <is>
          <t>2026-10-08</t>
        </is>
      </c>
      <c r="AB590"/>
      <c r="AC590"/>
      <c r="AD590"/>
      <c r="AE590"/>
      <c r="AF590"/>
      <c r="AG590" s="3"/>
      <c r="AH590"/>
      <c r="AI590"/>
      <c r="AJ590"/>
      <c r="AK590"/>
      <c r="AL590" s="3"/>
      <c r="AM590" t="inlineStr">
        <is>
          <t>2026-09-24 15:35</t>
        </is>
      </c>
      <c r="AN590" t="inlineStr">
        <is>
          <t>高璇</t>
        </is>
      </c>
      <c r="AO590" t="inlineStr">
        <is>
          <t>2026-09-24</t>
        </is>
      </c>
      <c r="AP590" t="inlineStr">
        <is>
          <t>2026-09-24|plottwistclips11|SD-000193</t>
        </is>
      </c>
      <c r="AQ590" t="inlineStr">
        <is>
          <t>0</t>
        </is>
      </c>
      <c r="AR590" t="inlineStr">
        <is>
          <t>plottwistclips11｜The 7-Year-Old Boxing Champion｜3条｜已回填</t>
        </is>
      </c>
    </row>
    <row r="591" ht="25.5" customHeight="1">
      <c r="A591" t="inlineStr">
        <is>
          <t>SR-000712</t>
        </is>
      </c>
      <c r="B591" s="3">
        <v>46290</v>
      </c>
      <c r="C591"/>
      <c r="D591" t="inlineStr">
        <is>
          <t>7688282618210569485</t>
        </is>
      </c>
      <c r="E591"/>
      <c r="F591" t="inlineStr">
        <is>
          <t>manual_url</t>
        </is>
      </c>
      <c r="G591">
        <v>1</v>
      </c>
      <c r="H591" s="3">
        <v>46303.61133101852</v>
      </c>
      <c r="I591"/>
      <c r="J591" t="inlineStr">
        <is>
          <t>active</t>
        </is>
      </c>
      <c r="K591" t="inlineStr">
        <is>
          <t>nobleltcpnj</t>
        </is>
      </c>
      <c r="L591" t="inlineStr">
        <is>
          <t>Part 1 | She Could Hear the Baby Dragon Cry for Help (I Spoke Baby Dragon and Won Everyone Over) Everyone thought the little prince was simply crying—until a human girl heard him reveal the painful truth. ✨ Watch the full story on NetShort. 👉 Download NetShort here: https://link.inbeidou.cn/link/netshort/serial/215qL4XW/11 #Drama #ShortDrama #FantasyDrama #BabyDragon #OtherWorld</t>
        </is>
      </c>
      <c r="M591" t="inlineStr">
        <is>
          <t>SD-000205</t>
        </is>
      </c>
      <c r="N591" t="inlineStr">
        <is>
          <t>7688282618210569485</t>
        </is>
      </c>
      <c r="O591" t="inlineStr">
        <is>
          <t>Mouse glue trap</t>
        </is>
      </c>
      <c r="P591" t="inlineStr">
        <is>
          <t>https://www.tiktok.com/@nobleltcpnj</t>
        </is>
      </c>
      <c r="Q591" t="inlineStr">
        <is>
          <t>SD-000205</t>
        </is>
      </c>
      <c r="R591" t="inlineStr">
        <is>
          <t>I Spoke Baby Dragon and Won Everyone Over!</t>
        </is>
      </c>
      <c r="S591" t="inlineStr">
        <is>
          <t>奇幻</t>
        </is>
      </c>
      <c r="T591" s="2" t="str">
        <f>=HYPERLINK("https://www.tiktok.com/@nobleltcpnj/video/7688282618210569485", "https://www.tiktok.com/@nobleltcpnj/video/7688282618210569485")</f>
        <v>https://www.tiktok.com/@nobleltcpnj/video/7688282618210569485</v>
      </c>
      <c r="U591" t="inlineStr">
        <is>
          <t>已回填</t>
        </is>
      </c>
      <c r="V591" t="inlineStr">
        <is>
          <t>613</t>
        </is>
      </c>
      <c r="W591" t="inlineStr">
        <is>
          <t>11</t>
        </is>
      </c>
      <c r="X591" t="inlineStr">
        <is>
          <t>4</t>
        </is>
      </c>
      <c r="Y591" t="inlineStr">
        <is>
          <t>1</t>
        </is>
      </c>
      <c r="Z591" t="inlineStr">
        <is>
          <t>0</t>
        </is>
      </c>
      <c r="AA591" t="inlineStr">
        <is>
          <t>2026-10-08</t>
        </is>
      </c>
      <c r="AB591"/>
      <c r="AC591"/>
      <c r="AD591" t="inlineStr">
        <is>
          <t>SB-58cf37fe-ac1d-4d6b-8f45-771b250868ff</t>
        </is>
      </c>
      <c r="AE591">
        <v>1</v>
      </c>
      <c r="AF591">
        <v>3</v>
      </c>
      <c r="AG591" s="3">
        <v>46290</v>
      </c>
      <c r="AH591" t="inlineStr">
        <is>
          <t>张凯风</t>
        </is>
      </c>
      <c r="AI591" t="inlineStr">
        <is>
          <t>已处理</t>
        </is>
      </c>
      <c r="AJ591"/>
      <c r="AK591" t="inlineStr">
        <is>
          <t>已处理；计划 2026-09-25（America/Chicago）3 条，已关联 3 条，候选 0 条。
目前没有候选可确认。请核实实际发布情况或等待有效采集；不要使用候选确认指令。</t>
        </is>
      </c>
      <c r="AL591" s="3"/>
      <c r="AM591" t="inlineStr">
        <is>
          <t>2026-09-25 19:14</t>
        </is>
      </c>
      <c r="AN591" t="inlineStr">
        <is>
          <t>张凯风</t>
        </is>
      </c>
      <c r="AO591" t="inlineStr">
        <is>
          <t>2026-09-25</t>
        </is>
      </c>
      <c r="AP591" t="inlineStr">
        <is>
          <t>2026-09-25|nobleltcpnj|SD-000205</t>
        </is>
      </c>
      <c r="AQ591" t="inlineStr">
        <is>
          <t>1</t>
        </is>
      </c>
      <c r="AR591" t="inlineStr">
        <is>
          <t>nobleltcpnj｜I Spoke Baby Dragon and Won Everyone Over!｜3条｜已回填</t>
        </is>
      </c>
    </row>
    <row r="592" ht="25.5" customHeight="1">
      <c r="A592" t="inlineStr">
        <is>
          <t>SR-000713</t>
        </is>
      </c>
      <c r="B592" s="3">
        <v>46290</v>
      </c>
      <c r="C592"/>
      <c r="D592" t="inlineStr">
        <is>
          <t>7688283362628324622</t>
        </is>
      </c>
      <c r="E592"/>
      <c r="F592" t="inlineStr">
        <is>
          <t>manual_url</t>
        </is>
      </c>
      <c r="G592">
        <v>1</v>
      </c>
      <c r="H592" s="3">
        <v>46303.6115625</v>
      </c>
      <c r="I592"/>
      <c r="J592" t="inlineStr">
        <is>
          <t>active</t>
        </is>
      </c>
      <c r="K592" t="inlineStr">
        <is>
          <t>nobleltcpnj</t>
        </is>
      </c>
      <c r="L592" t="inlineStr">
        <is>
          <t>Part 2 | The Royal Milk Was Poisoning the Baby Dragon (I Spoke Baby Dragon and Won Everyone Over) The entire royal court trusted an ancient tradition, but one human girl proved that the prince’s sacred milk was making him sick. ✨ Watch the full story on NetShort. 👉 Download NetShort here: https://link.inbeidou.cn/link/netshort/serial/215qL4XW/11 #Drama #ShortDrama #FantasyDrama #BabyDragon #RoyalFamily</t>
        </is>
      </c>
      <c r="M592" t="inlineStr">
        <is>
          <t>SD-000205</t>
        </is>
      </c>
      <c r="N592" t="inlineStr">
        <is>
          <t>7688283362628324622</t>
        </is>
      </c>
      <c r="O592" t="inlineStr">
        <is>
          <t>Mouse glue trap</t>
        </is>
      </c>
      <c r="P592" t="inlineStr">
        <is>
          <t>https://www.tiktok.com/@nobleltcpnj</t>
        </is>
      </c>
      <c r="Q592" t="inlineStr">
        <is>
          <t>SD-000205</t>
        </is>
      </c>
      <c r="R592" t="inlineStr">
        <is>
          <t>I Spoke Baby Dragon and Won Everyone Over!</t>
        </is>
      </c>
      <c r="S592" t="inlineStr">
        <is>
          <t>奇幻</t>
        </is>
      </c>
      <c r="T592" s="2" t="str">
        <f>=HYPERLINK("https://www.tiktok.com/@nobleltcpnj/video/7688283362628324622", "https://www.tiktok.com/@nobleltcpnj/video/7688283362628324622")</f>
        <v>https://www.tiktok.com/@nobleltcpnj/video/7688283362628324622</v>
      </c>
      <c r="U592" t="inlineStr">
        <is>
          <t>已回填</t>
        </is>
      </c>
      <c r="V592" t="inlineStr">
        <is>
          <t>499</t>
        </is>
      </c>
      <c r="W592" t="inlineStr">
        <is>
          <t>13</t>
        </is>
      </c>
      <c r="X592" t="inlineStr">
        <is>
          <t>3</t>
        </is>
      </c>
      <c r="Y592" t="inlineStr">
        <is>
          <t>0</t>
        </is>
      </c>
      <c r="Z592" t="inlineStr">
        <is>
          <t>0</t>
        </is>
      </c>
      <c r="AA592" t="inlineStr">
        <is>
          <t>2026-10-08</t>
        </is>
      </c>
      <c r="AB592"/>
      <c r="AC592"/>
      <c r="AD592" t="inlineStr">
        <is>
          <t>SB-58cf37fe-ac1d-4d6b-8f45-771b250868ff</t>
        </is>
      </c>
      <c r="AE592">
        <v>2</v>
      </c>
      <c r="AF592">
        <v>3</v>
      </c>
      <c r="AG592" s="3">
        <v>46290</v>
      </c>
      <c r="AH592" t="inlineStr">
        <is>
          <t>张凯风</t>
        </is>
      </c>
      <c r="AI592" t="inlineStr">
        <is>
          <t>已处理</t>
        </is>
      </c>
      <c r="AJ592"/>
      <c r="AK592" t="inlineStr">
        <is>
          <t>已处理；计划 2026-09-25（America/Chicago）3 条，已关联 3 条，候选 0 条。
目前没有候选可确认。请核实实际发布情况或等待有效采集；不要使用候选确认指令。</t>
        </is>
      </c>
      <c r="AL592" s="3"/>
      <c r="AM592" t="inlineStr">
        <is>
          <t>2026-09-26 00:15</t>
        </is>
      </c>
      <c r="AN592" t="inlineStr">
        <is>
          <t>张凯风</t>
        </is>
      </c>
      <c r="AO592" t="inlineStr">
        <is>
          <t>2026-09-26</t>
        </is>
      </c>
      <c r="AP592" t="inlineStr">
        <is>
          <t>2026-09-25|nobleltcpnj|SD-000205</t>
        </is>
      </c>
      <c r="AQ592" t="inlineStr">
        <is>
          <t>0</t>
        </is>
      </c>
      <c r="AR592" t="inlineStr">
        <is>
          <t>nobleltcpnj｜I Spoke Baby Dragon and Won Everyone Over!｜3条｜已回填</t>
        </is>
      </c>
    </row>
    <row r="593" ht="25.5" customHeight="1">
      <c r="A593" t="inlineStr">
        <is>
          <t>SR-000714</t>
        </is>
      </c>
      <c r="B593" s="3">
        <v>46290</v>
      </c>
      <c r="C593"/>
      <c r="D593" t="inlineStr">
        <is>
          <t>7688286380413259022</t>
        </is>
      </c>
      <c r="E593"/>
      <c r="F593" t="inlineStr">
        <is>
          <t>manual_url</t>
        </is>
      </c>
      <c r="G593">
        <v>1</v>
      </c>
      <c r="H593" s="3">
        <v>46303.61179398148</v>
      </c>
      <c r="I593"/>
      <c r="J593" t="inlineStr">
        <is>
          <t>active</t>
        </is>
      </c>
      <c r="K593" t="inlineStr">
        <is>
          <t>nobleltcpnj</t>
        </is>
      </c>
      <c r="L593" t="inlineStr">
        <is>
          <t>Part 3 | Everyone Said He Was Dead—But She Could Still Hear Him (I Spoke Baby Dragon and Won Everyone Over) When the baby dragon stopped breathing, every healer gave up. Ava was the only one who could still hear his desperate voice. ✨ Watch the full story on NetShort. 👉 Download NetShort here: https://link.inbeidou.cn/link/netshort/serial/215qL4XW/11 #Drama #ShortDrama #FantasyDrama #Rescue #BabyDragon</t>
        </is>
      </c>
      <c r="M593" t="inlineStr">
        <is>
          <t>SD-000205</t>
        </is>
      </c>
      <c r="N593" t="inlineStr">
        <is>
          <t>7688286380413259022</t>
        </is>
      </c>
      <c r="O593" t="inlineStr">
        <is>
          <t>Mouse glue trap</t>
        </is>
      </c>
      <c r="P593" t="inlineStr">
        <is>
          <t>https://www.tiktok.com/@nobleltcpnj</t>
        </is>
      </c>
      <c r="Q593" t="inlineStr">
        <is>
          <t>SD-000205</t>
        </is>
      </c>
      <c r="R593" t="inlineStr">
        <is>
          <t>I Spoke Baby Dragon and Won Everyone Over!</t>
        </is>
      </c>
      <c r="S593" t="inlineStr">
        <is>
          <t>奇幻</t>
        </is>
      </c>
      <c r="T593" s="2" t="str">
        <f>=HYPERLINK("https://www.tiktok.com/@nobleltcpnj/video/7688286380413259022", "https://www.tiktok.com/@nobleltcpnj/video/7688286380413259022")</f>
        <v>https://www.tiktok.com/@nobleltcpnj/video/7688286380413259022</v>
      </c>
      <c r="U593" t="inlineStr">
        <is>
          <t>已回填</t>
        </is>
      </c>
      <c r="V593" t="inlineStr">
        <is>
          <t>701</t>
        </is>
      </c>
      <c r="W593" t="inlineStr">
        <is>
          <t>3</t>
        </is>
      </c>
      <c r="X593" t="inlineStr">
        <is>
          <t>1</t>
        </is>
      </c>
      <c r="Y593" t="inlineStr">
        <is>
          <t>0</t>
        </is>
      </c>
      <c r="Z593" t="inlineStr">
        <is>
          <t>0</t>
        </is>
      </c>
      <c r="AA593" t="inlineStr">
        <is>
          <t>2026-10-08</t>
        </is>
      </c>
      <c r="AB593"/>
      <c r="AC593"/>
      <c r="AD593" t="inlineStr">
        <is>
          <t>SB-58cf37fe-ac1d-4d6b-8f45-771b250868ff</t>
        </is>
      </c>
      <c r="AE593">
        <v>3</v>
      </c>
      <c r="AF593">
        <v>3</v>
      </c>
      <c r="AG593" s="3">
        <v>46290</v>
      </c>
      <c r="AH593" t="inlineStr">
        <is>
          <t>张凯风</t>
        </is>
      </c>
      <c r="AI593" t="inlineStr">
        <is>
          <t>已处理</t>
        </is>
      </c>
      <c r="AJ593"/>
      <c r="AK593" t="inlineStr">
        <is>
          <t>已处理；计划 2026-09-25（America/Chicago）3 条，已关联 3 条，候选 0 条。
目前没有候选可确认。请核实实际发布情况或等待有效采集；不要使用候选确认指令。</t>
        </is>
      </c>
      <c r="AL593" s="3"/>
      <c r="AM593" t="inlineStr">
        <is>
          <t>2026-09-26 05:16</t>
        </is>
      </c>
      <c r="AN593" t="inlineStr">
        <is>
          <t>张凯风</t>
        </is>
      </c>
      <c r="AO593" t="inlineStr">
        <is>
          <t>2026-09-26</t>
        </is>
      </c>
      <c r="AP593" t="inlineStr">
        <is>
          <t>2026-09-25|nobleltcpnj|SD-000205</t>
        </is>
      </c>
      <c r="AQ593" t="inlineStr">
        <is>
          <t>0</t>
        </is>
      </c>
      <c r="AR593" t="inlineStr">
        <is>
          <t>nobleltcpnj｜I Spoke Baby Dragon and Won Everyone Over!｜3条｜已回填</t>
        </is>
      </c>
    </row>
    <row r="594" ht="25.5" customHeight="1">
      <c r="A594" t="inlineStr">
        <is>
          <t>SR-000715</t>
        </is>
      </c>
      <c r="B594" s="3">
        <v>46291</v>
      </c>
      <c r="C594"/>
      <c r="D594" t="inlineStr">
        <is>
          <t>7689000077561433358</t>
        </is>
      </c>
      <c r="E594"/>
      <c r="F594" t="inlineStr">
        <is>
          <t>manual_url</t>
        </is>
      </c>
      <c r="G594">
        <v>1</v>
      </c>
      <c r="H594" s="3">
        <v>46303.61209490741</v>
      </c>
      <c r="I594"/>
      <c r="J594" t="inlineStr">
        <is>
          <t>active</t>
        </is>
      </c>
      <c r="K594" t="inlineStr">
        <is>
          <t>nobleltcpnj</t>
        </is>
      </c>
      <c r="L594" t="inlineStr">
        <is>
          <t>Part 1 | Caught Between Twin Husbands On her wedding night, Lilith realizes the man beside her may not be her husband. A hidden twin and a dangerous secret leave her questioning everything. ✨ Download the FlickReels app.   👉 Copy the code [zglm85] and search it. #Drama #AIDrama #ShortDrama #TwinRomance #ForbiddenLove</t>
        </is>
      </c>
      <c r="M594" t="inlineStr">
        <is>
          <t>SD-000233</t>
        </is>
      </c>
      <c r="N594" t="inlineStr">
        <is>
          <t>7689000077561433358</t>
        </is>
      </c>
      <c r="O594" t="inlineStr">
        <is>
          <t>Mouse glue trap</t>
        </is>
      </c>
      <c r="P594" t="inlineStr">
        <is>
          <t>https://www.tiktok.com/@nobleltcpnj</t>
        </is>
      </c>
      <c r="Q594" t="inlineStr">
        <is>
          <t>SD-000233</t>
        </is>
      </c>
      <c r="R594" t="inlineStr">
        <is>
          <t>Caught Between Twin Husbands</t>
        </is>
      </c>
      <c r="S594"/>
      <c r="T594" s="2" t="str">
        <f>=HYPERLINK("https://www.tiktok.com/@nobleltcpnj/video/7689000077561433358", "https://www.tiktok.com/@nobleltcpnj/video/7689000077561433358")</f>
        <v>https://www.tiktok.com/@nobleltcpnj/video/7689000077561433358</v>
      </c>
      <c r="U594" t="inlineStr">
        <is>
          <t>已回填</t>
        </is>
      </c>
      <c r="V594" t="inlineStr">
        <is>
          <t>9398</t>
        </is>
      </c>
      <c r="W594" t="inlineStr">
        <is>
          <t>48</t>
        </is>
      </c>
      <c r="X594" t="inlineStr">
        <is>
          <t>21</t>
        </is>
      </c>
      <c r="Y594" t="inlineStr">
        <is>
          <t>7</t>
        </is>
      </c>
      <c r="Z594" t="inlineStr">
        <is>
          <t>3</t>
        </is>
      </c>
      <c r="AA594" t="inlineStr">
        <is>
          <t>2026-10-08</t>
        </is>
      </c>
      <c r="AB594"/>
      <c r="AC594"/>
      <c r="AD594" t="inlineStr">
        <is>
          <t>SB-09819c52-8a7f-4a55-aab9-052c9bb96012</t>
        </is>
      </c>
      <c r="AE594">
        <v>1</v>
      </c>
      <c r="AF594">
        <v>3</v>
      </c>
      <c r="AG594" s="3">
        <v>46291</v>
      </c>
      <c r="AH594" t="inlineStr">
        <is>
          <t>张凯风</t>
        </is>
      </c>
      <c r="AI594" t="inlineStr">
        <is>
          <t>已处理</t>
        </is>
      </c>
      <c r="AJ594"/>
      <c r="AK594" t="inlineStr">
        <is>
          <t>已处理；计划 2026-09-26（America/Chicago）3 条，已关联 3 条，候选 0 条。
目前没有候选可确认。请核实实际发布情况或等待有效采集；不要使用候选确认指令。</t>
        </is>
      </c>
      <c r="AL594" s="3"/>
      <c r="AM594" t="inlineStr">
        <is>
          <t>2026-09-26 19:50</t>
        </is>
      </c>
      <c r="AN594" t="inlineStr">
        <is>
          <t>张凯风</t>
        </is>
      </c>
      <c r="AO594" t="inlineStr">
        <is>
          <t>2026-09-26</t>
        </is>
      </c>
      <c r="AP594" t="inlineStr">
        <is>
          <t>2026-09-26|nobleltcpnj|SD-000233</t>
        </is>
      </c>
      <c r="AQ594" t="inlineStr">
        <is>
          <t>1</t>
        </is>
      </c>
      <c r="AR594" t="inlineStr">
        <is>
          <t>nobleltcpnj｜Caught Between Twin Husbands｜3条｜已回填</t>
        </is>
      </c>
    </row>
    <row r="595" ht="25.5" customHeight="1">
      <c r="A595" t="inlineStr">
        <is>
          <t>SR-000716</t>
        </is>
      </c>
      <c r="B595" s="3">
        <v>46291</v>
      </c>
      <c r="C595"/>
      <c r="D595" t="inlineStr">
        <is>
          <t>7689041527942761742</t>
        </is>
      </c>
      <c r="E595"/>
      <c r="F595" t="inlineStr">
        <is>
          <t>manual_url</t>
        </is>
      </c>
      <c r="G595">
        <v>1</v>
      </c>
      <c r="H595" s="3">
        <v>46303.612395833334</v>
      </c>
      <c r="I595"/>
      <c r="J595" t="inlineStr">
        <is>
          <t>active</t>
        </is>
      </c>
      <c r="K595" t="inlineStr">
        <is>
          <t>nobleltcpnj</t>
        </is>
      </c>
      <c r="L595" t="inlineStr">
        <is>
          <t>Part 2 | Caught Between Twin Husbands After discovering that the twin brothers have been switching places, Lilith decides to turn their game against them. But during the hunt, her revenge takes an unexpected turn when Ryan risks himself to protect her. ✨ Download the FlickReels app.   👉 Copy the code [zglm85] and search it. #Drama #AIDrama #ShortDrama #RevengeRomance #RomanticDrama</t>
        </is>
      </c>
      <c r="M595" t="inlineStr">
        <is>
          <t>SD-000233</t>
        </is>
      </c>
      <c r="N595" t="inlineStr">
        <is>
          <t>7689041527942761742</t>
        </is>
      </c>
      <c r="O595" t="inlineStr">
        <is>
          <t>Mouse glue trap</t>
        </is>
      </c>
      <c r="P595" t="inlineStr">
        <is>
          <t>https://www.tiktok.com/@nobleltcpnj</t>
        </is>
      </c>
      <c r="Q595" t="inlineStr">
        <is>
          <t>SD-000233</t>
        </is>
      </c>
      <c r="R595" t="inlineStr">
        <is>
          <t>Caught Between Twin Husbands</t>
        </is>
      </c>
      <c r="S595"/>
      <c r="T595" s="2" t="str">
        <f>=HYPERLINK("https://www.tiktok.com/@nobleltcpnj/video/7689041527942761742", "https://www.tiktok.com/@nobleltcpnj/video/7689041527942761742")</f>
        <v>https://www.tiktok.com/@nobleltcpnj/video/7689041527942761742</v>
      </c>
      <c r="U595" t="inlineStr">
        <is>
          <t>已回填</t>
        </is>
      </c>
      <c r="V595" t="inlineStr">
        <is>
          <t>9883</t>
        </is>
      </c>
      <c r="W595" t="inlineStr">
        <is>
          <t>34</t>
        </is>
      </c>
      <c r="X595" t="inlineStr">
        <is>
          <t>7</t>
        </is>
      </c>
      <c r="Y595" t="inlineStr">
        <is>
          <t>1</t>
        </is>
      </c>
      <c r="Z595" t="inlineStr">
        <is>
          <t>1</t>
        </is>
      </c>
      <c r="AA595" t="inlineStr">
        <is>
          <t>2026-10-08</t>
        </is>
      </c>
      <c r="AB595"/>
      <c r="AC595"/>
      <c r="AD595" t="inlineStr">
        <is>
          <t>SB-09819c52-8a7f-4a55-aab9-052c9bb96012</t>
        </is>
      </c>
      <c r="AE595">
        <v>2</v>
      </c>
      <c r="AF595">
        <v>3</v>
      </c>
      <c r="AG595" s="3">
        <v>46291</v>
      </c>
      <c r="AH595" t="inlineStr">
        <is>
          <t>张凯风</t>
        </is>
      </c>
      <c r="AI595" t="inlineStr">
        <is>
          <t>已处理</t>
        </is>
      </c>
      <c r="AJ595"/>
      <c r="AK595" t="inlineStr">
        <is>
          <t>已处理；计划 2026-09-26（America/Chicago）3 条，已关联 3 条，候选 0 条。
目前没有候选可确认。请核实实际发布情况或等待有效采集；不要使用候选确认指令。</t>
        </is>
      </c>
      <c r="AL595" s="3"/>
      <c r="AM595" t="inlineStr">
        <is>
          <t>2026-09-27 00:52</t>
        </is>
      </c>
      <c r="AN595" t="inlineStr">
        <is>
          <t>张凯风</t>
        </is>
      </c>
      <c r="AO595" t="inlineStr">
        <is>
          <t>2026-09-27</t>
        </is>
      </c>
      <c r="AP595" t="inlineStr">
        <is>
          <t>2026-09-26|nobleltcpnj|SD-000233</t>
        </is>
      </c>
      <c r="AQ595" t="inlineStr">
        <is>
          <t>0</t>
        </is>
      </c>
      <c r="AR595" t="inlineStr">
        <is>
          <t>nobleltcpnj｜Caught Between Twin Husbands｜3条｜已回填</t>
        </is>
      </c>
    </row>
    <row r="596" ht="25.5" customHeight="1">
      <c r="A596" t="inlineStr">
        <is>
          <t>SR-000717</t>
        </is>
      </c>
      <c r="B596" s="3">
        <v>46291</v>
      </c>
      <c r="C596"/>
      <c r="D596" t="inlineStr">
        <is>
          <t>7689049900138450190</t>
        </is>
      </c>
      <c r="E596"/>
      <c r="F596" t="inlineStr">
        <is>
          <t>manual_url</t>
        </is>
      </c>
      <c r="G596">
        <v>1</v>
      </c>
      <c r="H596" s="3">
        <v>46303.612650462965</v>
      </c>
      <c r="I596"/>
      <c r="J596" t="inlineStr">
        <is>
          <t>active</t>
        </is>
      </c>
      <c r="K596" t="inlineStr">
        <is>
          <t>nobleltcpnj</t>
        </is>
      </c>
      <c r="L596" t="inlineStr">
        <is>
          <t>Part 3 | Caught Between Twin Husbands Reign hears Lilith being intimate with his twin brother behind the locked door. Powerless to stop them, he can only pound on the door as jealousy and regret consume him. ✨ Download the FlickReels app.   👉 Copy the code [zglm85] and search it. #Drama #AIDrama #ShortDrama #TwinRomance #ForbiddenLove</t>
        </is>
      </c>
      <c r="M596" t="inlineStr">
        <is>
          <t>SD-000233</t>
        </is>
      </c>
      <c r="N596" t="inlineStr">
        <is>
          <t>7689049900138450190</t>
        </is>
      </c>
      <c r="O596" t="inlineStr">
        <is>
          <t>Mouse glue trap</t>
        </is>
      </c>
      <c r="P596" t="inlineStr">
        <is>
          <t>https://www.tiktok.com/@nobleltcpnj</t>
        </is>
      </c>
      <c r="Q596" t="inlineStr">
        <is>
          <t>SD-000233</t>
        </is>
      </c>
      <c r="R596" t="inlineStr">
        <is>
          <t>Caught Between Twin Husbands</t>
        </is>
      </c>
      <c r="S596"/>
      <c r="T596" s="2" t="str">
        <f>=HYPERLINK("https://www.tiktok.com/@nobleltcpnj/video/7689049900138450190", "https://www.tiktok.com/@nobleltcpnj/video/7689049900138450190")</f>
        <v>https://www.tiktok.com/@nobleltcpnj/video/7689049900138450190</v>
      </c>
      <c r="U596" t="inlineStr">
        <is>
          <t>已回填</t>
        </is>
      </c>
      <c r="V596" t="inlineStr">
        <is>
          <t>41000</t>
        </is>
      </c>
      <c r="W596" t="inlineStr">
        <is>
          <t>210</t>
        </is>
      </c>
      <c r="X596" t="inlineStr">
        <is>
          <t>81</t>
        </is>
      </c>
      <c r="Y596" t="inlineStr">
        <is>
          <t>6</t>
        </is>
      </c>
      <c r="Z596" t="inlineStr">
        <is>
          <t>4</t>
        </is>
      </c>
      <c r="AA596" t="inlineStr">
        <is>
          <t>2026-10-08</t>
        </is>
      </c>
      <c r="AB596"/>
      <c r="AC596"/>
      <c r="AD596" t="inlineStr">
        <is>
          <t>SB-09819c52-8a7f-4a55-aab9-052c9bb96012</t>
        </is>
      </c>
      <c r="AE596">
        <v>3</v>
      </c>
      <c r="AF596">
        <v>3</v>
      </c>
      <c r="AG596" s="3">
        <v>46291</v>
      </c>
      <c r="AH596" t="inlineStr">
        <is>
          <t>张凯风</t>
        </is>
      </c>
      <c r="AI596" t="inlineStr">
        <is>
          <t>已处理</t>
        </is>
      </c>
      <c r="AJ596"/>
      <c r="AK596" t="inlineStr">
        <is>
          <t>已处理；计划 2026-09-26（America/Chicago）3 条，已关联 3 条，候选 0 条。
目前没有候选可确认。请核实实际发布情况或等待有效采集；不要使用候选确认指令。</t>
        </is>
      </c>
      <c r="AL596" s="3"/>
      <c r="AM596" t="inlineStr">
        <is>
          <t>2026-09-27 04:56</t>
        </is>
      </c>
      <c r="AN596" t="inlineStr">
        <is>
          <t>张凯风</t>
        </is>
      </c>
      <c r="AO596" t="inlineStr">
        <is>
          <t>2026-09-27</t>
        </is>
      </c>
      <c r="AP596" t="inlineStr">
        <is>
          <t>2026-09-26|nobleltcpnj|SD-000233</t>
        </is>
      </c>
      <c r="AQ596" t="inlineStr">
        <is>
          <t>0</t>
        </is>
      </c>
      <c r="AR596" t="inlineStr">
        <is>
          <t>nobleltcpnj｜Caught Between Twin Husbands｜3条｜已回填</t>
        </is>
      </c>
    </row>
    <row r="597" ht="25.5" customHeight="1">
      <c r="A597" t="inlineStr">
        <is>
          <t>SR-000718</t>
        </is>
      </c>
      <c r="B597" s="3">
        <v>46292</v>
      </c>
      <c r="C597"/>
      <c r="D597" t="inlineStr">
        <is>
          <t>7688658878476700941</t>
        </is>
      </c>
      <c r="E597"/>
      <c r="F597" t="inlineStr">
        <is>
          <t>manual_url</t>
        </is>
      </c>
      <c r="G597">
        <v>1</v>
      </c>
      <c r="H597" s="3">
        <v>46303.61288194444</v>
      </c>
      <c r="I597"/>
      <c r="J597" t="inlineStr">
        <is>
          <t>active</t>
        </is>
      </c>
      <c r="K597" t="inlineStr">
        <is>
          <t>nobleltcpnj</t>
        </is>
      </c>
      <c r="L597" t="inlineStr">
        <is>
          <t>Part 1 | Her Parents Left Her to Die in the Horror Game (Abandoned in a Horror Game, Adopted by the Final Boss) She sacrificed herself to protect her family, only to watch them escape with her adopted sister and leave her trapped forever. ✨ Download the DramaBox app. 👉 Copy the code [vne89] and search it. #Drama #ShortDrama #HorrorGame #FamilyBetrayal #DarkFantasy</t>
        </is>
      </c>
      <c r="M597" t="inlineStr">
        <is>
          <t>SD-000200</t>
        </is>
      </c>
      <c r="N597" t="inlineStr">
        <is>
          <t>7688658878476700941</t>
        </is>
      </c>
      <c r="O597" t="inlineStr">
        <is>
          <t>Mouse glue trap</t>
        </is>
      </c>
      <c r="P597" t="inlineStr">
        <is>
          <t>https://www.tiktok.com/@nobleltcpnj</t>
        </is>
      </c>
      <c r="Q597" t="inlineStr">
        <is>
          <t>SD-000200</t>
        </is>
      </c>
      <c r="R597" t="inlineStr">
        <is>
          <t>Abandoned in a Horror Game, Adopted by the Final Boss</t>
        </is>
      </c>
      <c r="S597" t="inlineStr">
        <is>
          <t>身份揭露,家庭,奇幻</t>
        </is>
      </c>
      <c r="T597" s="2" t="str">
        <f>=HYPERLINK("https://www.tiktok.com/@nobleltcpnj/video/7688658878476700941", "https://www.tiktok.com/@nobleltcpnj/video/7688658878476700941")</f>
        <v>https://www.tiktok.com/@nobleltcpnj/video/7688658878476700941</v>
      </c>
      <c r="U597" t="inlineStr">
        <is>
          <t>已回填</t>
        </is>
      </c>
      <c r="V597" t="inlineStr">
        <is>
          <t>2332</t>
        </is>
      </c>
      <c r="W597" t="inlineStr">
        <is>
          <t>24</t>
        </is>
      </c>
      <c r="X597" t="inlineStr">
        <is>
          <t>2</t>
        </is>
      </c>
      <c r="Y597" t="inlineStr">
        <is>
          <t>0</t>
        </is>
      </c>
      <c r="Z597" t="inlineStr">
        <is>
          <t>0</t>
        </is>
      </c>
      <c r="AA597" t="inlineStr">
        <is>
          <t>2026-10-08</t>
        </is>
      </c>
      <c r="AB597"/>
      <c r="AC597"/>
      <c r="AD597" t="inlineStr">
        <is>
          <t>SB-a621ef03-4152-49d9-96c7-eb320f23b090</t>
        </is>
      </c>
      <c r="AE597">
        <v>1</v>
      </c>
      <c r="AF597">
        <v>3</v>
      </c>
      <c r="AG597" s="3">
        <v>46292</v>
      </c>
      <c r="AH597" t="inlineStr">
        <is>
          <t>张凯风</t>
        </is>
      </c>
      <c r="AI597" t="inlineStr">
        <is>
          <t>已处理</t>
        </is>
      </c>
      <c r="AJ597"/>
      <c r="AK597" t="inlineStr">
        <is>
          <t>已处理；计划 2026-09-27（America/Chicago）3 条，已关联 3 条，候选 0 条。
目前没有候选可确认。请核实实际发布情况或等待有效采集；不要使用候选确认指令。</t>
        </is>
      </c>
      <c r="AL597" s="3"/>
      <c r="AM597" t="inlineStr">
        <is>
          <t>2026-09-27 19:44</t>
        </is>
      </c>
      <c r="AN597" t="inlineStr">
        <is>
          <t>张凯风</t>
        </is>
      </c>
      <c r="AO597" t="inlineStr">
        <is>
          <t>2026-09-27</t>
        </is>
      </c>
      <c r="AP597" t="inlineStr">
        <is>
          <t>2026-09-27|nobleltcpnj|SD-000200</t>
        </is>
      </c>
      <c r="AQ597" t="inlineStr">
        <is>
          <t>1</t>
        </is>
      </c>
      <c r="AR597" t="inlineStr">
        <is>
          <t>nobleltcpnj｜Abandoned in a Horror Game, Adopted by the Final Boss｜3条｜已回填</t>
        </is>
      </c>
    </row>
    <row r="598" ht="25.5" customHeight="1">
      <c r="A598" t="inlineStr">
        <is>
          <t>SR-000719</t>
        </is>
      </c>
      <c r="B598" s="3">
        <v>46292</v>
      </c>
      <c r="C598"/>
      <c r="D598" t="inlineStr">
        <is>
          <t>7688658746691702029</t>
        </is>
      </c>
      <c r="E598"/>
      <c r="F598" t="inlineStr">
        <is>
          <t>manual_url</t>
        </is>
      </c>
      <c r="G598">
        <v>1</v>
      </c>
      <c r="H598" s="3">
        <v>46303.61324074074</v>
      </c>
      <c r="I598"/>
      <c r="J598" t="inlineStr">
        <is>
          <t>active</t>
        </is>
      </c>
      <c r="K598" t="inlineStr">
        <is>
          <t>nobleltcpnj</t>
        </is>
      </c>
      <c r="L598" t="inlineStr">
        <is>
          <t>Part 2 | The Final Boss Said He Needed a Daughter (Abandoned in a Horror Game, Adopted by the Final Boss) Abandoned and badly wounded, she begged the terrifying dungeon lord not to send her away—and found the father she had always deserved. ✨ Download the DramaBox app. 👉 Copy the code [vne89] and search it. #Drama #ShortDrama #DarkFantasy #FoundFamily #FinalBoss</t>
        </is>
      </c>
      <c r="M598" t="inlineStr">
        <is>
          <t>SD-000200</t>
        </is>
      </c>
      <c r="N598" t="inlineStr">
        <is>
          <t>7688658746691702029</t>
        </is>
      </c>
      <c r="O598" t="inlineStr">
        <is>
          <t>Mouse glue trap</t>
        </is>
      </c>
      <c r="P598" t="inlineStr">
        <is>
          <t>https://www.tiktok.com/@nobleltcpnj</t>
        </is>
      </c>
      <c r="Q598" t="inlineStr">
        <is>
          <t>SD-000200</t>
        </is>
      </c>
      <c r="R598" t="inlineStr">
        <is>
          <t>Abandoned in a Horror Game, Adopted by the Final Boss</t>
        </is>
      </c>
      <c r="S598" t="inlineStr">
        <is>
          <t>身份揭露,家庭,奇幻</t>
        </is>
      </c>
      <c r="T598" s="2" t="str">
        <f>=HYPERLINK("https://www.tiktok.com/@nobleltcpnj/video/7688658746691702029", "https://www.tiktok.com/@nobleltcpnj/video/7688658746691702029")</f>
        <v>https://www.tiktok.com/@nobleltcpnj/video/7688658746691702029</v>
      </c>
      <c r="U598" t="inlineStr">
        <is>
          <t>已回填</t>
        </is>
      </c>
      <c r="V598" t="inlineStr">
        <is>
          <t>1115</t>
        </is>
      </c>
      <c r="W598" t="inlineStr">
        <is>
          <t>12</t>
        </is>
      </c>
      <c r="X598" t="inlineStr">
        <is>
          <t>4</t>
        </is>
      </c>
      <c r="Y598" t="inlineStr">
        <is>
          <t>1</t>
        </is>
      </c>
      <c r="Z598" t="inlineStr">
        <is>
          <t>0</t>
        </is>
      </c>
      <c r="AA598" t="inlineStr">
        <is>
          <t>2026-10-08</t>
        </is>
      </c>
      <c r="AB598"/>
      <c r="AC598"/>
      <c r="AD598" t="inlineStr">
        <is>
          <t>SB-a621ef03-4152-49d9-96c7-eb320f23b090</t>
        </is>
      </c>
      <c r="AE598">
        <v>2</v>
      </c>
      <c r="AF598">
        <v>3</v>
      </c>
      <c r="AG598" s="3">
        <v>46292</v>
      </c>
      <c r="AH598" t="inlineStr">
        <is>
          <t>张凯风</t>
        </is>
      </c>
      <c r="AI598" t="inlineStr">
        <is>
          <t>已处理</t>
        </is>
      </c>
      <c r="AJ598"/>
      <c r="AK598" t="inlineStr">
        <is>
          <t>已处理；计划 2026-09-27（America/Chicago）3 条，已关联 3 条，候选 0 条。
目前没有候选可确认。请核实实际发布情况或等待有效采集；不要使用候选确认指令。</t>
        </is>
      </c>
      <c r="AL598" s="3"/>
      <c r="AM598" t="inlineStr">
        <is>
          <t>2026-09-28 00:45</t>
        </is>
      </c>
      <c r="AN598" t="inlineStr">
        <is>
          <t>张凯风</t>
        </is>
      </c>
      <c r="AO598" t="inlineStr">
        <is>
          <t>2026-09-28</t>
        </is>
      </c>
      <c r="AP598" t="inlineStr">
        <is>
          <t>2026-09-27|nobleltcpnj|SD-000200</t>
        </is>
      </c>
      <c r="AQ598" t="inlineStr">
        <is>
          <t>0</t>
        </is>
      </c>
      <c r="AR598" t="inlineStr">
        <is>
          <t>nobleltcpnj｜Abandoned in a Horror Game, Adopted by the Final Boss｜3条｜已回填</t>
        </is>
      </c>
    </row>
    <row r="599" ht="25.5" customHeight="1">
      <c r="A599" t="inlineStr">
        <is>
          <t>SR-000720</t>
        </is>
      </c>
      <c r="B599" s="3">
        <v>46292</v>
      </c>
      <c r="C599"/>
      <c r="D599" t="inlineStr">
        <is>
          <t>7688909425964322062</t>
        </is>
      </c>
      <c r="E599"/>
      <c r="F599" t="inlineStr">
        <is>
          <t>manual_url</t>
        </is>
      </c>
      <c r="G599">
        <v>1</v>
      </c>
      <c r="H599" s="3">
        <v>46303.61356481481</v>
      </c>
      <c r="I599"/>
      <c r="J599" t="inlineStr">
        <is>
          <t>active</t>
        </is>
      </c>
      <c r="K599" t="inlineStr">
        <is>
          <t>nobleltcpnj</t>
        </is>
      </c>
      <c r="L599" t="inlineStr">
        <is>
          <t>Part 3 | They Stole Her Talent and Summoned Her Real Father (Abandoned in a Horror Game, Adopted by the Final Boss) Her birth parents tried to steal her power for their favorite daughter, never realizing the monster they summoned would arrive to protect his own child. ✨ Download the DramaBox app. 👉 Copy the code [vne89] and search it. #Drama #ShortDrama #DarkFantasy #Revenge #FoundFamily</t>
        </is>
      </c>
      <c r="M599" t="inlineStr">
        <is>
          <t>SD-000200</t>
        </is>
      </c>
      <c r="N599" t="inlineStr">
        <is>
          <t>7688909425964322062</t>
        </is>
      </c>
      <c r="O599" t="inlineStr">
        <is>
          <t>Mouse glue trap</t>
        </is>
      </c>
      <c r="P599" t="inlineStr">
        <is>
          <t>https://www.tiktok.com/@nobleltcpnj</t>
        </is>
      </c>
      <c r="Q599" t="inlineStr">
        <is>
          <t>SD-000200</t>
        </is>
      </c>
      <c r="R599" t="inlineStr">
        <is>
          <t>Abandoned in a Horror Game, Adopted by the Final Boss</t>
        </is>
      </c>
      <c r="S599" t="inlineStr">
        <is>
          <t>身份揭露,家庭,奇幻</t>
        </is>
      </c>
      <c r="T599" s="2" t="str">
        <f>=HYPERLINK("https://www.tiktok.com/@nobleltcpnj/video/7688909425964322062", "https://www.tiktok.com/@nobleltcpnj/video/7688909425964322062")</f>
        <v>https://www.tiktok.com/@nobleltcpnj/video/7688909425964322062</v>
      </c>
      <c r="U599" t="inlineStr">
        <is>
          <t>已回填</t>
        </is>
      </c>
      <c r="V599" t="inlineStr">
        <is>
          <t>757</t>
        </is>
      </c>
      <c r="W599" t="inlineStr">
        <is>
          <t>19</t>
        </is>
      </c>
      <c r="X599" t="inlineStr">
        <is>
          <t>4</t>
        </is>
      </c>
      <c r="Y599" t="inlineStr">
        <is>
          <t>0</t>
        </is>
      </c>
      <c r="Z599" t="inlineStr">
        <is>
          <t>0</t>
        </is>
      </c>
      <c r="AA599" t="inlineStr">
        <is>
          <t>2026-10-08</t>
        </is>
      </c>
      <c r="AB599"/>
      <c r="AC599"/>
      <c r="AD599" t="inlineStr">
        <is>
          <t>SB-a621ef03-4152-49d9-96c7-eb320f23b090</t>
        </is>
      </c>
      <c r="AE599">
        <v>3</v>
      </c>
      <c r="AF599">
        <v>3</v>
      </c>
      <c r="AG599" s="3">
        <v>46292</v>
      </c>
      <c r="AH599" t="inlineStr">
        <is>
          <t>张凯风</t>
        </is>
      </c>
      <c r="AI599" t="inlineStr">
        <is>
          <t>已处理</t>
        </is>
      </c>
      <c r="AJ599"/>
      <c r="AK599" t="inlineStr">
        <is>
          <t>已处理；计划 2026-09-27（America/Chicago）3 条，已关联 3 条，候选 0 条。
目前没有候选可确认。请核实实际发布情况或等待有效采集；不要使用候选确认指令。</t>
        </is>
      </c>
      <c r="AL599" s="3"/>
      <c r="AM599" t="inlineStr">
        <is>
          <t>2026-09-28 05:48</t>
        </is>
      </c>
      <c r="AN599" t="inlineStr">
        <is>
          <t>张凯风</t>
        </is>
      </c>
      <c r="AO599" t="inlineStr">
        <is>
          <t>2026-09-28</t>
        </is>
      </c>
      <c r="AP599" t="inlineStr">
        <is>
          <t>2026-09-27|nobleltcpnj|SD-000200</t>
        </is>
      </c>
      <c r="AQ599" t="inlineStr">
        <is>
          <t>0</t>
        </is>
      </c>
      <c r="AR599" t="inlineStr">
        <is>
          <t>nobleltcpnj｜Abandoned in a Horror Game, Adopted by the Final Boss｜3条｜已回填</t>
        </is>
      </c>
    </row>
    <row r="600" ht="25.5" customHeight="1">
      <c r="A600" t="inlineStr">
        <is>
          <t>SR-000721</t>
        </is>
      </c>
      <c r="B600" s="3">
        <v>46291</v>
      </c>
      <c r="C600"/>
      <c r="D600" t="inlineStr">
        <is>
          <t>7688981223997279501</t>
        </is>
      </c>
      <c r="E600"/>
      <c r="F600" t="inlineStr">
        <is>
          <t>manual_url</t>
        </is>
      </c>
      <c r="G600">
        <v>1</v>
      </c>
      <c r="H600" s="3">
        <v>46303.61383101852</v>
      </c>
      <c r="I600"/>
      <c r="J600" t="inlineStr">
        <is>
          <t>active</t>
        </is>
      </c>
      <c r="K600" t="inlineStr">
        <is>
          <t>ngphnggiang40</t>
        </is>
      </c>
      <c r="L600" t="inlineStr">
        <is>
          <t>Part 1 | She Took Her Sister’s Place at a Deadly Mafia Wedding Victoria runs away after hearing that the groom killed his last wife. When the furious mafia family threatens to erase her entire bloodline, Lily makes an impossible choice: she will become Dominic’s bride instead. ✨ Download the DramaBox app. 👉 Copy the code [vie49] and search it. #Drama #AIDrama #MafiaRomance #ForcedMarriage #DangerousLove</t>
        </is>
      </c>
      <c r="M600" t="inlineStr">
        <is>
          <t>SD-000148</t>
        </is>
      </c>
      <c r="N600" t="inlineStr">
        <is>
          <t>7688981223997279501</t>
        </is>
      </c>
      <c r="O600" t="inlineStr">
        <is>
          <t>VoidFaic</t>
        </is>
      </c>
      <c r="P600" t="inlineStr">
        <is>
          <t>https://www.tiktok.com/@ngphnggiang40</t>
        </is>
      </c>
      <c r="Q600" t="inlineStr">
        <is>
          <t>SD-000148</t>
        </is>
      </c>
      <c r="R600" t="inlineStr">
        <is>
          <t>Poisoned by His Love</t>
        </is>
      </c>
      <c r="S600" t="inlineStr">
        <is>
          <t>霸总,豪门,爱情</t>
        </is>
      </c>
      <c r="T600" s="2" t="str">
        <f>=HYPERLINK("https://www.tiktok.com/@ngphnggiang40/video/7688981223997279501", "https://www.tiktok.com/@ngphnggiang40/video/7688981223997279501")</f>
        <v>https://www.tiktok.com/@ngphnggiang40/video/7688981223997279501</v>
      </c>
      <c r="U600" t="inlineStr">
        <is>
          <t>已回填</t>
        </is>
      </c>
      <c r="V600" t="inlineStr">
        <is>
          <t>5991</t>
        </is>
      </c>
      <c r="W600" t="inlineStr">
        <is>
          <t>36</t>
        </is>
      </c>
      <c r="X600" t="inlineStr">
        <is>
          <t>11</t>
        </is>
      </c>
      <c r="Y600" t="inlineStr">
        <is>
          <t>0</t>
        </is>
      </c>
      <c r="Z600" t="inlineStr">
        <is>
          <t>1</t>
        </is>
      </c>
      <c r="AA600" t="inlineStr">
        <is>
          <t>2026-10-08</t>
        </is>
      </c>
      <c r="AB600"/>
      <c r="AC600"/>
      <c r="AD600" t="inlineStr">
        <is>
          <t>SB-056b4881-be7c-41dc-88d2-e873ffe18cec</t>
        </is>
      </c>
      <c r="AE600">
        <v>1</v>
      </c>
      <c r="AF600">
        <v>3</v>
      </c>
      <c r="AG600" s="3">
        <v>46291</v>
      </c>
      <c r="AH600" t="inlineStr">
        <is>
          <t>张凯风</t>
        </is>
      </c>
      <c r="AI600" t="inlineStr">
        <is>
          <t>已处理</t>
        </is>
      </c>
      <c r="AJ600"/>
      <c r="AK600" t="inlineStr">
        <is>
          <t>已处理；计划 2026-09-26（America/Chicago）3 条，已关联 3 条，候选 0 条。
目前没有候选可确认。请核实实际发布情况或等待有效采集；不要使用候选确认指令。</t>
        </is>
      </c>
      <c r="AL600" s="3">
        <v>46293.495254629626</v>
      </c>
      <c r="AM600" t="inlineStr">
        <is>
          <t>2026-09-26 20:06</t>
        </is>
      </c>
      <c r="AN600" t="inlineStr">
        <is>
          <t>张凯风</t>
        </is>
      </c>
      <c r="AO600" t="inlineStr">
        <is>
          <t>2026-09-26</t>
        </is>
      </c>
      <c r="AP600" t="inlineStr">
        <is>
          <t>2026-09-26|ngphnggiang40|SD-000148</t>
        </is>
      </c>
      <c r="AQ600" t="inlineStr">
        <is>
          <t>1</t>
        </is>
      </c>
      <c r="AR600" t="inlineStr">
        <is>
          <t>ngphnggiang40｜Poisoned by His Love｜3条｜已回填</t>
        </is>
      </c>
    </row>
    <row r="601" ht="25.5" customHeight="1">
      <c r="A601" t="inlineStr">
        <is>
          <t>SR-000722</t>
        </is>
      </c>
      <c r="B601" s="3">
        <v>46291</v>
      </c>
      <c r="C601"/>
      <c r="D601" t="inlineStr">
        <is>
          <t>7688981275490667790</t>
        </is>
      </c>
      <c r="E601"/>
      <c r="F601" t="inlineStr">
        <is>
          <t>manual_url</t>
        </is>
      </c>
      <c r="G601">
        <v>1</v>
      </c>
      <c r="H601" s="3">
        <v>46303.61408564815</v>
      </c>
      <c r="I601"/>
      <c r="J601" t="inlineStr">
        <is>
          <t>active</t>
        </is>
      </c>
      <c r="K601" t="inlineStr">
        <is>
          <t>ngphnggiang40</t>
        </is>
      </c>
      <c r="L601" t="inlineStr">
        <is>
          <t>Part 2 | Her Mafia Husband Handed Her a Gun and Said, “Pull the Trigger” Dominic offers Lily a terrifying wager: if the gun fires, he dies and she walks free. If it does not, she belongs to him completely. Now she must decide whether to pull the trigger. ✨ Download the DramaBox app. 👉 Copy the code [vie49] and search it. #Drama #AIDrama #DarkRomance #ForcedMarriage #MafiaDrama</t>
        </is>
      </c>
      <c r="M601" t="inlineStr">
        <is>
          <t>SD-000148</t>
        </is>
      </c>
      <c r="N601" t="inlineStr">
        <is>
          <t>7688981275490667790</t>
        </is>
      </c>
      <c r="O601" t="inlineStr">
        <is>
          <t>VoidFaic</t>
        </is>
      </c>
      <c r="P601" t="inlineStr">
        <is>
          <t>https://www.tiktok.com/@ngphnggiang40</t>
        </is>
      </c>
      <c r="Q601" t="inlineStr">
        <is>
          <t>SD-000148</t>
        </is>
      </c>
      <c r="R601" t="inlineStr">
        <is>
          <t>Poisoned by His Love</t>
        </is>
      </c>
      <c r="S601" t="inlineStr">
        <is>
          <t>霸总,豪门,爱情</t>
        </is>
      </c>
      <c r="T601" s="2" t="str">
        <f>=HYPERLINK("https://www.tiktok.com/@ngphnggiang40/video/7688981275490667790", "https://www.tiktok.com/@ngphnggiang40/video/7688981275490667790")</f>
        <v>https://www.tiktok.com/@ngphnggiang40/video/7688981275490667790</v>
      </c>
      <c r="U601" t="inlineStr">
        <is>
          <t>已回填</t>
        </is>
      </c>
      <c r="V601" t="inlineStr">
        <is>
          <t>18600</t>
        </is>
      </c>
      <c r="W601" t="inlineStr">
        <is>
          <t>98</t>
        </is>
      </c>
      <c r="X601" t="inlineStr">
        <is>
          <t>43</t>
        </is>
      </c>
      <c r="Y601" t="inlineStr">
        <is>
          <t>2</t>
        </is>
      </c>
      <c r="Z601" t="inlineStr">
        <is>
          <t>1</t>
        </is>
      </c>
      <c r="AA601" t="inlineStr">
        <is>
          <t>2026-10-08</t>
        </is>
      </c>
      <c r="AB601"/>
      <c r="AC601"/>
      <c r="AD601" t="inlineStr">
        <is>
          <t>SB-056b4881-be7c-41dc-88d2-e873ffe18cec</t>
        </is>
      </c>
      <c r="AE601">
        <v>2</v>
      </c>
      <c r="AF601">
        <v>3</v>
      </c>
      <c r="AG601" s="3">
        <v>46291</v>
      </c>
      <c r="AH601" t="inlineStr">
        <is>
          <t>张凯风</t>
        </is>
      </c>
      <c r="AI601" t="inlineStr">
        <is>
          <t>已处理</t>
        </is>
      </c>
      <c r="AJ601"/>
      <c r="AK601" t="inlineStr">
        <is>
          <t>已处理；计划 2026-09-26（America/Chicago）3 条，已关联 3 条，候选 0 条。
目前没有候选可确认。请核实实际发布情况或等待有效采集；不要使用候选确认指令。</t>
        </is>
      </c>
      <c r="AL601" s="3">
        <v>46293.495254629626</v>
      </c>
      <c r="AM601" t="inlineStr">
        <is>
          <t>2026-09-27 00:07</t>
        </is>
      </c>
      <c r="AN601" t="inlineStr">
        <is>
          <t>张凯风</t>
        </is>
      </c>
      <c r="AO601" t="inlineStr">
        <is>
          <t>2026-09-27</t>
        </is>
      </c>
      <c r="AP601" t="inlineStr">
        <is>
          <t>2026-09-26|ngphnggiang40|SD-000148</t>
        </is>
      </c>
      <c r="AQ601" t="inlineStr">
        <is>
          <t>0</t>
        </is>
      </c>
      <c r="AR601" t="inlineStr">
        <is>
          <t>ngphnggiang40｜Poisoned by His Love｜3条｜已回填</t>
        </is>
      </c>
    </row>
    <row r="602" ht="25.5" customHeight="1">
      <c r="A602" t="inlineStr">
        <is>
          <t>SR-000723</t>
        </is>
      </c>
      <c r="B602" s="3">
        <v>46291</v>
      </c>
      <c r="C602"/>
      <c r="D602" t="inlineStr">
        <is>
          <t>7688982924208704782</t>
        </is>
      </c>
      <c r="E602"/>
      <c r="F602" t="inlineStr">
        <is>
          <t>manual_url</t>
        </is>
      </c>
      <c r="G602">
        <v>1</v>
      </c>
      <c r="H602" s="3">
        <v>46303.614340277774</v>
      </c>
      <c r="I602"/>
      <c r="J602" t="inlineStr">
        <is>
          <t>active</t>
        </is>
      </c>
      <c r="K602" t="inlineStr">
        <is>
          <t>ngphnggiang40</t>
        </is>
      </c>
      <c r="L602" t="inlineStr">
        <is>
          <t>Part 3 | “Take Your Hands Off My Wife” After Lily rejects Daniel, he sells her to a gang seeking revenge against her husband. But Dominic arrives before it is too late—and touching his wife carries a brutal price. ✨ Download the DramaBox app. 👉 Copy the code [vie49] and search it. #Drama #AIDrama #MafiaRomance #ProtectiveHero #RevengeDrama</t>
        </is>
      </c>
      <c r="M602" t="inlineStr">
        <is>
          <t>SD-000148</t>
        </is>
      </c>
      <c r="N602" t="inlineStr">
        <is>
          <t>7688982924208704782</t>
        </is>
      </c>
      <c r="O602" t="inlineStr">
        <is>
          <t>VoidFaic</t>
        </is>
      </c>
      <c r="P602" t="inlineStr">
        <is>
          <t>https://www.tiktok.com/@ngphnggiang40</t>
        </is>
      </c>
      <c r="Q602" t="inlineStr">
        <is>
          <t>SD-000148</t>
        </is>
      </c>
      <c r="R602" t="inlineStr">
        <is>
          <t>Poisoned by His Love</t>
        </is>
      </c>
      <c r="S602" t="inlineStr">
        <is>
          <t>霸总,豪门,爱情</t>
        </is>
      </c>
      <c r="T602" s="2" t="str">
        <f>=HYPERLINK("https://www.tiktok.com/@ngphnggiang40/video/7688982924208704782", "https://www.tiktok.com/@ngphnggiang40/video/7688982924208704782")</f>
        <v>https://www.tiktok.com/@ngphnggiang40/video/7688982924208704782</v>
      </c>
      <c r="U602" t="inlineStr">
        <is>
          <t>已回填</t>
        </is>
      </c>
      <c r="V602" t="inlineStr">
        <is>
          <t>1906</t>
        </is>
      </c>
      <c r="W602" t="inlineStr">
        <is>
          <t>22</t>
        </is>
      </c>
      <c r="X602" t="inlineStr">
        <is>
          <t>6</t>
        </is>
      </c>
      <c r="Y602" t="inlineStr">
        <is>
          <t>0</t>
        </is>
      </c>
      <c r="Z602" t="inlineStr">
        <is>
          <t>0</t>
        </is>
      </c>
      <c r="AA602" t="inlineStr">
        <is>
          <t>2026-10-08</t>
        </is>
      </c>
      <c r="AB602"/>
      <c r="AC602"/>
      <c r="AD602" t="inlineStr">
        <is>
          <t>SB-056b4881-be7c-41dc-88d2-e873ffe18cec</t>
        </is>
      </c>
      <c r="AE602">
        <v>3</v>
      </c>
      <c r="AF602">
        <v>3</v>
      </c>
      <c r="AG602" s="3">
        <v>46291</v>
      </c>
      <c r="AH602" t="inlineStr">
        <is>
          <t>张凯风</t>
        </is>
      </c>
      <c r="AI602" t="inlineStr">
        <is>
          <t>已处理</t>
        </is>
      </c>
      <c r="AJ602"/>
      <c r="AK602" t="inlineStr">
        <is>
          <t>已处理；计划 2026-09-26（America/Chicago）3 条，已关联 3 条，候选 0 条。
目前没有候选可确认。请核实实际发布情况或等待有效采集；不要使用候选确认指令。</t>
        </is>
      </c>
      <c r="AL602" s="3">
        <v>46293.495254629626</v>
      </c>
      <c r="AM602" t="inlineStr">
        <is>
          <t>2026-09-27 04:08</t>
        </is>
      </c>
      <c r="AN602" t="inlineStr">
        <is>
          <t>张凯风</t>
        </is>
      </c>
      <c r="AO602" t="inlineStr">
        <is>
          <t>2026-09-27</t>
        </is>
      </c>
      <c r="AP602" t="inlineStr">
        <is>
          <t>2026-09-26|ngphnggiang40|SD-000148</t>
        </is>
      </c>
      <c r="AQ602" t="inlineStr">
        <is>
          <t>0</t>
        </is>
      </c>
      <c r="AR602" t="inlineStr">
        <is>
          <t>ngphnggiang40｜Poisoned by His Love｜3条｜已回填</t>
        </is>
      </c>
    </row>
    <row r="603" ht="25.5" customHeight="1">
      <c r="A603" t="inlineStr">
        <is>
          <t>SR-000725</t>
        </is>
      </c>
      <c r="B603" s="3">
        <v>46287</v>
      </c>
      <c r="C603"/>
      <c r="D603" t="inlineStr">
        <is>
          <t>7688231228520156447</t>
        </is>
      </c>
      <c r="E603"/>
      <c r="F603" t="inlineStr">
        <is>
          <t>manual_url</t>
        </is>
      </c>
      <c r="G603">
        <v>1</v>
      </c>
      <c r="H603" s="3">
        <v>46303.61457175926</v>
      </c>
      <c r="I603"/>
      <c r="J603" t="inlineStr">
        <is>
          <t>active</t>
        </is>
      </c>
      <c r="K603" t="inlineStr">
        <is>
          <t>jolienqaq</t>
        </is>
      </c>
      <c r="L603" t="inlineStr">
        <is>
          <t>Part 1 | Bully at School Sugar on Live Full series link in bio He bullies Little Fox at school—then falls for his stream. ✨ ReelShort · Search "4734368" for the full series. #BLDrama #BullyAtSchool</t>
        </is>
      </c>
      <c r="M603" t="inlineStr">
        <is>
          <t>SD-000147</t>
        </is>
      </c>
      <c r="N603" t="inlineStr">
        <is>
          <t>7688231228520156447</t>
        </is>
      </c>
      <c r="O603" t="inlineStr">
        <is>
          <t>jolienqaq</t>
        </is>
      </c>
      <c r="P603" t="inlineStr">
        <is>
          <t>https://www.tiktok.com/@jolienqaq</t>
        </is>
      </c>
      <c r="Q603" t="inlineStr">
        <is>
          <t>SD-000147</t>
        </is>
      </c>
      <c r="R603" t="inlineStr">
        <is>
          <t>Bully at School, Sugar on Live</t>
        </is>
      </c>
      <c r="S603" t="inlineStr">
        <is>
          <t>lgbtq,校园,身份揭露,爱情</t>
        </is>
      </c>
      <c r="T603" s="2" t="str">
        <f>=HYPERLINK("https://www.tiktok.com/@jolienqaq/video/7688231228520156447", "https://www.tiktok.com/@jolienqaq/video/7688231228520156447")</f>
        <v>https://www.tiktok.com/@jolienqaq/video/7688231228520156447</v>
      </c>
      <c r="U603" t="inlineStr">
        <is>
          <t>已回填</t>
        </is>
      </c>
      <c r="V603" t="inlineStr">
        <is>
          <t>812</t>
        </is>
      </c>
      <c r="W603" t="inlineStr">
        <is>
          <t>36</t>
        </is>
      </c>
      <c r="X603" t="inlineStr">
        <is>
          <t>17</t>
        </is>
      </c>
      <c r="Y603" t="inlineStr">
        <is>
          <t>32</t>
        </is>
      </c>
      <c r="Z603" t="inlineStr">
        <is>
          <t>0</t>
        </is>
      </c>
      <c r="AA603" t="inlineStr">
        <is>
          <t>2026-10-08</t>
        </is>
      </c>
      <c r="AB603"/>
      <c r="AC603"/>
      <c r="AD603"/>
      <c r="AE603"/>
      <c r="AF603"/>
      <c r="AG603" s="3"/>
      <c r="AH603"/>
      <c r="AI603"/>
      <c r="AJ603"/>
      <c r="AK603"/>
      <c r="AL603" s="3"/>
      <c r="AM603" t="inlineStr">
        <is>
          <t>2026-09-22 20:30</t>
        </is>
      </c>
      <c r="AN603" t="inlineStr">
        <is>
          <t>彭满</t>
        </is>
      </c>
      <c r="AO603" t="inlineStr">
        <is>
          <t>2026-09-22</t>
        </is>
      </c>
      <c r="AP603" t="inlineStr">
        <is>
          <t>2026-09-22|jolienqaq|SD-000147</t>
        </is>
      </c>
      <c r="AQ603" t="inlineStr">
        <is>
          <t>1</t>
        </is>
      </c>
      <c r="AR603" t="inlineStr">
        <is>
          <t>jolienqaq｜Bully at School, Sugar on Live｜2条｜已回填</t>
        </is>
      </c>
    </row>
    <row r="604" ht="25.5" customHeight="1">
      <c r="A604" t="inlineStr">
        <is>
          <t>SR-000726</t>
        </is>
      </c>
      <c r="B604" s="3"/>
      <c r="C604"/>
      <c r="D604"/>
      <c r="E604"/>
      <c r="F604"/>
      <c r="G604"/>
      <c r="H604" s="3"/>
      <c r="I604"/>
      <c r="J604"/>
      <c r="K604" t="inlineStr">
        <is>
          <t>jolienqaq</t>
        </is>
      </c>
      <c r="L604" t="inlineStr">
        <is>
          <t>Part 3 | Bully at School Sugar on Live Full series link in bio He knows who Little Fox is. Little Fox doesn't know King. ✨ ReelShort · Search "4734368" for the full series. #BLDrama #BullyAtSchool #bl #drama #dramaepisode</t>
        </is>
      </c>
      <c r="M604" t="inlineStr">
        <is>
          <t>SD-000147</t>
        </is>
      </c>
      <c r="N604" t="inlineStr">
        <is>
          <t>7687949126310399263</t>
        </is>
      </c>
      <c r="O604" t="inlineStr">
        <is>
          <t>jolienqaq</t>
        </is>
      </c>
      <c r="P604" t="inlineStr">
        <is>
          <t>https://www.tiktok.com/@jolienqaq</t>
        </is>
      </c>
      <c r="Q604" t="inlineStr">
        <is>
          <t>SD-000147</t>
        </is>
      </c>
      <c r="R604" t="inlineStr">
        <is>
          <t>Bully at School, Sugar on Live</t>
        </is>
      </c>
      <c r="S604" t="inlineStr">
        <is>
          <t>lgbtq,校园,身份揭露,爱情</t>
        </is>
      </c>
      <c r="T604" s="2" t="str">
        <f>=HYPERLINK("https://www.tiktok.com/@jolienqaq/video/7687949126310399263", "https://www.tiktok.com/@jolienqaq/video/7687949126310399263")</f>
        <v>https://www.tiktok.com/@jolienqaq/video/7687949126310399263</v>
      </c>
      <c r="U604" t="inlineStr">
        <is>
          <t>已回填</t>
        </is>
      </c>
      <c r="V604" t="inlineStr">
        <is>
          <t>837</t>
        </is>
      </c>
      <c r="W604" t="inlineStr">
        <is>
          <t>37</t>
        </is>
      </c>
      <c r="X604" t="inlineStr">
        <is>
          <t>17</t>
        </is>
      </c>
      <c r="Y604" t="inlineStr">
        <is>
          <t>1</t>
        </is>
      </c>
      <c r="Z604" t="inlineStr">
        <is>
          <t>0</t>
        </is>
      </c>
      <c r="AA604" t="inlineStr">
        <is>
          <t>2026-10-08</t>
        </is>
      </c>
      <c r="AB604"/>
      <c r="AC604"/>
      <c r="AD604"/>
      <c r="AE604"/>
      <c r="AF604"/>
      <c r="AG604" s="3"/>
      <c r="AH604"/>
      <c r="AI604"/>
      <c r="AJ604"/>
      <c r="AK604"/>
      <c r="AL604" s="3"/>
      <c r="AM604" t="inlineStr">
        <is>
          <t>2026-09-23 06:30</t>
        </is>
      </c>
      <c r="AN604" t="inlineStr">
        <is>
          <t>彭满</t>
        </is>
      </c>
      <c r="AO604" t="inlineStr">
        <is>
          <t>2026-09-23</t>
        </is>
      </c>
      <c r="AP604"/>
      <c r="AQ604" t="inlineStr">
        <is>
          <t>0</t>
        </is>
      </c>
      <c r="AR604"/>
    </row>
    <row r="605" ht="25.5" customHeight="1">
      <c r="A605" t="inlineStr">
        <is>
          <t>SR-000727</t>
        </is>
      </c>
      <c r="B605" s="3">
        <v>46287.669444444444</v>
      </c>
      <c r="C605"/>
      <c r="D605" t="inlineStr">
        <is>
          <t>7688231351224503583</t>
        </is>
      </c>
      <c r="E605"/>
      <c r="F605" t="inlineStr">
        <is>
          <t>exact_post_id</t>
        </is>
      </c>
      <c r="G605"/>
      <c r="H605" s="3"/>
      <c r="I605"/>
      <c r="J605"/>
      <c r="K605" t="inlineStr">
        <is>
          <t>jolienqaq</t>
        </is>
      </c>
      <c r="L605" t="inlineStr">
        <is>
          <t>Part 2 | Bully at School Sugar on Live Full series link in bio He sees the wound no one else cared about. ✨ ReelShort · Search "4734368" for the full series. #BLDrama #BullyAtSchool #aidrama #bl #drama</t>
        </is>
      </c>
      <c r="M605" t="inlineStr">
        <is>
          <t>SD-000147</t>
        </is>
      </c>
      <c r="N605" t="inlineStr">
        <is>
          <t>7688231351224503583</t>
        </is>
      </c>
      <c r="O605" t="inlineStr">
        <is>
          <t>jolienqaq</t>
        </is>
      </c>
      <c r="P605" t="inlineStr">
        <is>
          <t>https://www.tiktok.com/@jolienqaq</t>
        </is>
      </c>
      <c r="Q605" t="inlineStr">
        <is>
          <t>SD-000147</t>
        </is>
      </c>
      <c r="R605" t="inlineStr">
        <is>
          <t>Bully at School, Sugar on Live</t>
        </is>
      </c>
      <c r="S605" t="inlineStr">
        <is>
          <t>lgbtq,校园,身份揭露,爱情</t>
        </is>
      </c>
      <c r="T605" s="2" t="str">
        <f>=HYPERLINK("https://www.tiktok.com/@jolienqaq/video/7688231351224503583", "https://www.tiktok.com/@jolienqaq/video/7688231351224503583")</f>
        <v>https://www.tiktok.com/@jolienqaq/video/7688231351224503583</v>
      </c>
      <c r="U605" t="inlineStr">
        <is>
          <t>已回填</t>
        </is>
      </c>
      <c r="V605" t="inlineStr">
        <is>
          <t>3395</t>
        </is>
      </c>
      <c r="W605" t="inlineStr">
        <is>
          <t>42</t>
        </is>
      </c>
      <c r="X605" t="inlineStr">
        <is>
          <t>23</t>
        </is>
      </c>
      <c r="Y605" t="inlineStr">
        <is>
          <t>0</t>
        </is>
      </c>
      <c r="Z605" t="inlineStr">
        <is>
          <t>2</t>
        </is>
      </c>
      <c r="AA605" t="inlineStr">
        <is>
          <t>2026-10-08</t>
        </is>
      </c>
      <c r="AB605"/>
      <c r="AC605"/>
      <c r="AD605"/>
      <c r="AE605"/>
      <c r="AF605"/>
      <c r="AG605" s="3"/>
      <c r="AH605"/>
      <c r="AI605"/>
      <c r="AJ605"/>
      <c r="AK605"/>
      <c r="AL605" s="3"/>
      <c r="AM605" t="inlineStr">
        <is>
          <t>2026-09-23 00:30</t>
        </is>
      </c>
      <c r="AN605" t="inlineStr">
        <is>
          <t>彭满</t>
        </is>
      </c>
      <c r="AO605" t="inlineStr">
        <is>
          <t>2026-09-23</t>
        </is>
      </c>
      <c r="AP605" t="inlineStr">
        <is>
          <t>2026-09-22|jolienqaq|SD-000147</t>
        </is>
      </c>
      <c r="AQ605" t="inlineStr">
        <is>
          <t>0</t>
        </is>
      </c>
      <c r="AR605" t="inlineStr">
        <is>
          <t>jolienqaq｜Bully at School, Sugar on Live｜2条｜已回填</t>
        </is>
      </c>
    </row>
    <row r="606" ht="25.5" customHeight="1">
      <c r="A606" t="inlineStr">
        <is>
          <t>SR-000729</t>
        </is>
      </c>
      <c r="B606" s="3"/>
      <c r="C606"/>
      <c r="D606"/>
      <c r="E606"/>
      <c r="F606"/>
      <c r="G606"/>
      <c r="H606" s="3"/>
      <c r="I606"/>
      <c r="J606"/>
      <c r="K606" t="inlineStr">
        <is>
          <t>dramadetour0</t>
        </is>
      </c>
      <c r="L606" t="inlineStr">
        <is>
          <t>He Called It a Prank，I Called It Goodbye Watch the full story on ReelShort: https://reelslink.com/cps/pZcc11 Or search code 4813457 in the ReelShort app. #ReelShort #ShortDrama #DramaTok #Heartbreak #aidrama</t>
        </is>
      </c>
      <c r="M606" t="inlineStr">
        <is>
          <t>SD-000292</t>
        </is>
      </c>
      <c r="N606" t="inlineStr">
        <is>
          <t>7689060741353180430</t>
        </is>
      </c>
      <c r="O606" t="inlineStr">
        <is>
          <t>dramadetour0</t>
        </is>
      </c>
      <c r="P606" t="inlineStr">
        <is>
          <t>https://www.tiktok.com/@dramadetour0</t>
        </is>
      </c>
      <c r="Q606" t="inlineStr">
        <is>
          <t>SD-000292</t>
        </is>
      </c>
      <c r="R606" t="inlineStr">
        <is>
          <t>He Called It a Prank，I Called It Goodbye</t>
        </is>
      </c>
      <c r="S606"/>
      <c r="T606" s="2" t="str">
        <f>=HYPERLINK("https://www.tiktok.com/@dramadetour0/video/7689060741353180430", "https://www.tiktok.com/@dramadetour0/video/7689060741353180430")</f>
        <v>https://www.tiktok.com/@dramadetour0/video/7689060741353180430</v>
      </c>
      <c r="U606" t="inlineStr">
        <is>
          <t>已回填</t>
        </is>
      </c>
      <c r="V606" t="inlineStr">
        <is>
          <t>32300</t>
        </is>
      </c>
      <c r="W606" t="inlineStr">
        <is>
          <t>262</t>
        </is>
      </c>
      <c r="X606" t="inlineStr">
        <is>
          <t>67</t>
        </is>
      </c>
      <c r="Y606" t="inlineStr">
        <is>
          <t>2</t>
        </is>
      </c>
      <c r="Z606" t="inlineStr">
        <is>
          <t>4</t>
        </is>
      </c>
      <c r="AA606" t="inlineStr">
        <is>
          <t>2026-10-08</t>
        </is>
      </c>
      <c r="AB606"/>
      <c r="AC606"/>
      <c r="AD606"/>
      <c r="AE606"/>
      <c r="AF606"/>
      <c r="AG606" s="3"/>
      <c r="AH606"/>
      <c r="AI606"/>
      <c r="AJ606"/>
      <c r="AK606"/>
      <c r="AL606" s="3"/>
      <c r="AM606" t="inlineStr">
        <is>
          <t>2026-09-27 00:30</t>
        </is>
      </c>
      <c r="AN606" t="inlineStr">
        <is>
          <t>彭满</t>
        </is>
      </c>
      <c r="AO606" t="inlineStr">
        <is>
          <t>2026-09-27</t>
        </is>
      </c>
      <c r="AP606"/>
      <c r="AQ606" t="inlineStr">
        <is>
          <t>0</t>
        </is>
      </c>
      <c r="AR606"/>
    </row>
    <row r="607" ht="25.5" customHeight="1">
      <c r="A607" t="inlineStr">
        <is>
          <t>SR-000730</t>
        </is>
      </c>
      <c r="B607" s="3"/>
      <c r="C607"/>
      <c r="D607"/>
      <c r="E607"/>
      <c r="F607"/>
      <c r="G607"/>
      <c r="H607" s="3"/>
      <c r="I607"/>
      <c r="J607"/>
      <c r="K607" t="inlineStr">
        <is>
          <t>dramadetour0</t>
        </is>
      </c>
      <c r="L607" t="inlineStr">
        <is>
          <t>CLIP 01 — He Called It a Prank，I Called It Goodbye Watch the full story on ReelShort: https://reelslink.com/cps/pZcc11 Or search code 4813457 in the ReelShort app. #ReelShort #ShortDrama #DramaTok #Betrayal #RevengeDrama</t>
        </is>
      </c>
      <c r="M607" t="inlineStr">
        <is>
          <t>SD-000292</t>
        </is>
      </c>
      <c r="N607" t="inlineStr">
        <is>
          <t>7689059443291573518</t>
        </is>
      </c>
      <c r="O607" t="inlineStr">
        <is>
          <t>dramadetour0</t>
        </is>
      </c>
      <c r="P607" t="inlineStr">
        <is>
          <t>https://www.tiktok.com/@dramadetour0</t>
        </is>
      </c>
      <c r="Q607" t="inlineStr">
        <is>
          <t>SD-000292</t>
        </is>
      </c>
      <c r="R607" t="inlineStr">
        <is>
          <t>He Called It a Prank，I Called It Goodbye</t>
        </is>
      </c>
      <c r="S607"/>
      <c r="T607" s="2" t="str">
        <f>=HYPERLINK("https://www.tiktok.com/@dramadetour0/video/7689059443291573518", "https://www.tiktok.com/@dramadetour0/video/7689059443291573518")</f>
        <v>https://www.tiktok.com/@dramadetour0/video/7689059443291573518</v>
      </c>
      <c r="U607" t="inlineStr">
        <is>
          <t>已回填</t>
        </is>
      </c>
      <c r="V607" t="inlineStr">
        <is>
          <t>4926</t>
        </is>
      </c>
      <c r="W607" t="inlineStr">
        <is>
          <t>41</t>
        </is>
      </c>
      <c r="X607" t="inlineStr">
        <is>
          <t>8</t>
        </is>
      </c>
      <c r="Y607" t="inlineStr">
        <is>
          <t>1</t>
        </is>
      </c>
      <c r="Z607" t="inlineStr">
        <is>
          <t>6</t>
        </is>
      </c>
      <c r="AA607" t="inlineStr">
        <is>
          <t>2026-10-08</t>
        </is>
      </c>
      <c r="AB607"/>
      <c r="AC607"/>
      <c r="AD607"/>
      <c r="AE607"/>
      <c r="AF607"/>
      <c r="AG607" s="3"/>
      <c r="AH607"/>
      <c r="AI607"/>
      <c r="AJ607"/>
      <c r="AK607"/>
      <c r="AL607" s="3"/>
      <c r="AM607" t="inlineStr">
        <is>
          <t>2026-09-26 20:43</t>
        </is>
      </c>
      <c r="AN607" t="inlineStr">
        <is>
          <t>彭满</t>
        </is>
      </c>
      <c r="AO607" t="inlineStr">
        <is>
          <t>2026-09-26</t>
        </is>
      </c>
      <c r="AP607"/>
      <c r="AQ607" t="inlineStr">
        <is>
          <t>0</t>
        </is>
      </c>
      <c r="AR607"/>
    </row>
    <row r="608" ht="25.5" customHeight="1">
      <c r="A608" t="inlineStr">
        <is>
          <t>SR-000733</t>
        </is>
      </c>
      <c r="B608" s="3"/>
      <c r="C608"/>
      <c r="D608"/>
      <c r="E608"/>
      <c r="F608"/>
      <c r="G608"/>
      <c r="H608" s="3"/>
      <c r="I608"/>
      <c r="J608"/>
      <c r="K608" t="inlineStr">
        <is>
          <t>dramadetour0</t>
        </is>
      </c>
      <c r="L608" t="inlineStr">
        <is>
          <t>He Called It a Prank，I Called It Goodbye Watch the full story on ReelShort: https://reelslink.com/cps/pZcc11 Or search code 4813457 in the ReelShort app. #ReelShort #ShortDrama #DramaTok #Heartbreak #LeavingHim</t>
        </is>
      </c>
      <c r="M608" t="inlineStr">
        <is>
          <t>SD-000292</t>
        </is>
      </c>
      <c r="N608" t="inlineStr">
        <is>
          <t>7689060254906174734</t>
        </is>
      </c>
      <c r="O608" t="inlineStr">
        <is>
          <t>dramadetour0</t>
        </is>
      </c>
      <c r="P608" t="inlineStr">
        <is>
          <t>https://www.tiktok.com/@dramadetour0</t>
        </is>
      </c>
      <c r="Q608" t="inlineStr">
        <is>
          <t>SD-000292</t>
        </is>
      </c>
      <c r="R608" t="inlineStr">
        <is>
          <t>He Called It a Prank，I Called It Goodbye</t>
        </is>
      </c>
      <c r="S608"/>
      <c r="T608" s="2" t="str">
        <f>=HYPERLINK("https://www.tiktok.com/@dramadetour0/video/7689060254906174734", "https://www.tiktok.com/@dramadetour0/video/7689060254906174734")</f>
        <v>https://www.tiktok.com/@dramadetour0/video/7689060254906174734</v>
      </c>
      <c r="U608" t="inlineStr">
        <is>
          <t>已回填</t>
        </is>
      </c>
      <c r="V608" t="inlineStr">
        <is>
          <t>7743</t>
        </is>
      </c>
      <c r="W608" t="inlineStr">
        <is>
          <t>107</t>
        </is>
      </c>
      <c r="X608" t="inlineStr">
        <is>
          <t>38</t>
        </is>
      </c>
      <c r="Y608" t="inlineStr">
        <is>
          <t>3</t>
        </is>
      </c>
      <c r="Z608" t="inlineStr">
        <is>
          <t>1</t>
        </is>
      </c>
      <c r="AA608" t="inlineStr">
        <is>
          <t>2026-10-08</t>
        </is>
      </c>
      <c r="AB608"/>
      <c r="AC608"/>
      <c r="AD608"/>
      <c r="AE608"/>
      <c r="AF608"/>
      <c r="AG608" s="3"/>
      <c r="AH608"/>
      <c r="AI608"/>
      <c r="AJ608"/>
      <c r="AK608"/>
      <c r="AL608" s="3"/>
      <c r="AM608" t="inlineStr">
        <is>
          <t>2026-09-27 08:45</t>
        </is>
      </c>
      <c r="AN608" t="inlineStr">
        <is>
          <t>彭满</t>
        </is>
      </c>
      <c r="AO608" t="inlineStr">
        <is>
          <t>2026-09-27</t>
        </is>
      </c>
      <c r="AP608"/>
      <c r="AQ608" t="inlineStr">
        <is>
          <t>0</t>
        </is>
      </c>
      <c r="AR608"/>
    </row>
    <row r="609" ht="25.5" customHeight="1">
      <c r="A609" t="inlineStr">
        <is>
          <t>SR-000734</t>
        </is>
      </c>
      <c r="B609" s="3"/>
      <c r="C609"/>
      <c r="D609"/>
      <c r="E609"/>
      <c r="F609"/>
      <c r="G609"/>
      <c r="H609" s="3"/>
      <c r="I609"/>
      <c r="J609"/>
      <c r="K609" t="inlineStr">
        <is>
          <t>dramadetour0</t>
        </is>
      </c>
      <c r="L609" t="inlineStr">
        <is>
          <t>Part 2 | My Boyfriend and His Sweetheart's Deadly Prank Full series link in bio Blood appeared under the locked door. Amber called it a trick, and Luke made the container even more dangerous. ✨ Download the ShortMax app. 👉 Copy the code [vzg857] and search it. #ShortDrama #ShortMax #Betrayal #FatalMistake #DramaClips</t>
        </is>
      </c>
      <c r="M609" t="inlineStr">
        <is>
          <t>SD-000209</t>
        </is>
      </c>
      <c r="N609" t="inlineStr">
        <is>
          <t>7688320676280683790</t>
        </is>
      </c>
      <c r="O609" t="inlineStr">
        <is>
          <t>dramadetour0</t>
        </is>
      </c>
      <c r="P609" t="inlineStr">
        <is>
          <t>https://www.tiktok.com/@dramadetour0</t>
        </is>
      </c>
      <c r="Q609" t="inlineStr">
        <is>
          <t>SD-000209</t>
        </is>
      </c>
      <c r="R609" t="inlineStr">
        <is>
          <t>My Boyfriend and His Sweetheart’s Deadly Prank</t>
        </is>
      </c>
      <c r="S609" t="inlineStr">
        <is>
          <t>多角关系,校园</t>
        </is>
      </c>
      <c r="T609" s="2" t="str">
        <f>=HYPERLINK("https://www.tiktok.com/@dramadetour0/video/7688320676280683790", "https://www.tiktok.com/@dramadetour0/video/7688320676280683790")</f>
        <v>https://www.tiktok.com/@dramadetour0/video/7688320676280683790</v>
      </c>
      <c r="U609" t="inlineStr">
        <is>
          <t>已回填</t>
        </is>
      </c>
      <c r="V609" t="inlineStr">
        <is>
          <t>1653</t>
        </is>
      </c>
      <c r="W609" t="inlineStr">
        <is>
          <t>10</t>
        </is>
      </c>
      <c r="X609" t="inlineStr">
        <is>
          <t>1</t>
        </is>
      </c>
      <c r="Y609" t="inlineStr">
        <is>
          <t>0</t>
        </is>
      </c>
      <c r="Z609" t="inlineStr">
        <is>
          <t>0</t>
        </is>
      </c>
      <c r="AA609" t="inlineStr">
        <is>
          <t>2026-10-08</t>
        </is>
      </c>
      <c r="AB609"/>
      <c r="AC609"/>
      <c r="AD609"/>
      <c r="AE609"/>
      <c r="AF609"/>
      <c r="AG609" s="3"/>
      <c r="AH609"/>
      <c r="AI609"/>
      <c r="AJ609"/>
      <c r="AK609"/>
      <c r="AL609" s="3"/>
      <c r="AM609" t="inlineStr">
        <is>
          <t>2026-09-24 01:58</t>
        </is>
      </c>
      <c r="AN609" t="inlineStr">
        <is>
          <t>彭满</t>
        </is>
      </c>
      <c r="AO609" t="inlineStr">
        <is>
          <t>2026-09-24</t>
        </is>
      </c>
      <c r="AP609"/>
      <c r="AQ609" t="inlineStr">
        <is>
          <t>0</t>
        </is>
      </c>
      <c r="AR609"/>
    </row>
    <row r="610" ht="25.5" customHeight="1">
      <c r="A610" t="inlineStr">
        <is>
          <t>SR-000736</t>
        </is>
      </c>
      <c r="B610" s="3">
        <v>46289</v>
      </c>
      <c r="C610"/>
      <c r="D610" t="inlineStr">
        <is>
          <t>7687938144250973454</t>
        </is>
      </c>
      <c r="E610"/>
      <c r="F610" t="inlineStr">
        <is>
          <t>manual_url</t>
        </is>
      </c>
      <c r="G610">
        <v>1</v>
      </c>
      <c r="H610" s="3">
        <v>46303.61481481481</v>
      </c>
      <c r="I610"/>
      <c r="J610" t="inlineStr">
        <is>
          <t>active</t>
        </is>
      </c>
      <c r="K610" t="inlineStr">
        <is>
          <t>dramaclips0364</t>
        </is>
      </c>
      <c r="L610" t="inlineStr">
        <is>
          <t>He says she must learn to walk, talk, and sit like high society—but her past may destroy every lesson. ✨🖤 🌟 Continue the story here 👉 Find the full series on “ReelShort” 🔍 Look up “4717815” ✨ #ShortDrama #CinderellaStory #HighSociety #ReelShort</t>
        </is>
      </c>
      <c r="M610" t="inlineStr">
        <is>
          <t>SD-000199</t>
        </is>
      </c>
      <c r="N610" t="inlineStr">
        <is>
          <t>7687938144250973454</t>
        </is>
      </c>
      <c r="O610" t="inlineStr">
        <is>
          <t>dramaclips0364</t>
        </is>
      </c>
      <c r="P610" t="inlineStr">
        <is>
          <t>https://www.tiktok.com/@dramaclips0364</t>
        </is>
      </c>
      <c r="Q610" t="inlineStr">
        <is>
          <t>SD-000199</t>
        </is>
      </c>
      <c r="R610" t="inlineStr">
        <is>
          <t>High Society</t>
        </is>
      </c>
      <c r="S610" t="inlineStr">
        <is>
          <t>爱情,虐恋</t>
        </is>
      </c>
      <c r="T610" s="2" t="str">
        <f>=HYPERLINK("https://www.tiktok.com/@dramaclips0364/video/7687938144250973454", "https://www.tiktok.com/@dramaclips0364/video/7687938144250973454")</f>
        <v>https://www.tiktok.com/@dramaclips0364/video/7687938144250973454</v>
      </c>
      <c r="U610" t="inlineStr">
        <is>
          <t>已回填</t>
        </is>
      </c>
      <c r="V610" t="inlineStr">
        <is>
          <t>362</t>
        </is>
      </c>
      <c r="W610" t="inlineStr">
        <is>
          <t>3</t>
        </is>
      </c>
      <c r="X610" t="inlineStr">
        <is>
          <t>0</t>
        </is>
      </c>
      <c r="Y610" t="inlineStr">
        <is>
          <t>0</t>
        </is>
      </c>
      <c r="Z610" t="inlineStr">
        <is>
          <t>0</t>
        </is>
      </c>
      <c r="AA610" t="inlineStr">
        <is>
          <t>2026-10-08</t>
        </is>
      </c>
      <c r="AB610"/>
      <c r="AC610"/>
      <c r="AD610"/>
      <c r="AE610"/>
      <c r="AF610"/>
      <c r="AG610" s="3"/>
      <c r="AH610" t="inlineStr">
        <is>
          <t>高璇</t>
        </is>
      </c>
      <c r="AI610"/>
      <c r="AJ610" t="inlineStr">
        <is>
          <t>剧名待人工匹配</t>
        </is>
      </c>
      <c r="AK610"/>
      <c r="AL610" s="3"/>
      <c r="AM610" t="inlineStr">
        <is>
          <t>2026-09-24 02:22</t>
        </is>
      </c>
      <c r="AN610" t="inlineStr">
        <is>
          <t>高璇</t>
        </is>
      </c>
      <c r="AO610" t="inlineStr">
        <is>
          <t>2026-09-24</t>
        </is>
      </c>
      <c r="AP610" t="inlineStr">
        <is>
          <t>2026-09-24|dramaclips0364|SD-000199</t>
        </is>
      </c>
      <c r="AQ610" t="inlineStr">
        <is>
          <t>1</t>
        </is>
      </c>
      <c r="AR610" t="inlineStr">
        <is>
          <t>dramaclips0364｜High Society｜1条｜已回填</t>
        </is>
      </c>
    </row>
    <row r="611" ht="25.5" customHeight="1">
      <c r="A611" t="inlineStr">
        <is>
          <t>SR-000737</t>
        </is>
      </c>
      <c r="B611" s="3">
        <v>46289</v>
      </c>
      <c r="C611"/>
      <c r="D611" t="inlineStr">
        <is>
          <t>7688255195620396318</t>
        </is>
      </c>
      <c r="E611"/>
      <c r="F611" t="inlineStr">
        <is>
          <t>manual_url</t>
        </is>
      </c>
      <c r="G611">
        <v>1</v>
      </c>
      <c r="H611" s="3">
        <v>46303.61505787037</v>
      </c>
      <c r="I611"/>
      <c r="J611" t="inlineStr">
        <is>
          <t>active</t>
        </is>
      </c>
      <c r="K611" t="inlineStr">
        <is>
          <t>shirley5278789</t>
        </is>
      </c>
      <c r="L611" t="inlineStr">
        <is>
          <t>Ella intenta aclarar un rumor durante la transmisión, pero la llegada del misterioso director cambia por completo la historia. 🎥❤️ 🌟 La historia continúa 👉 Mira la serie completa en “ReelShort” 🔍 Busca el código “4756373” ✨ #Minidrama #RomanceEnDirecto #GiroInesperado #ReelShort</t>
        </is>
      </c>
      <c r="M611" t="inlineStr">
        <is>
          <t>SD-000213</t>
        </is>
      </c>
      <c r="N611" t="inlineStr">
        <is>
          <t>7688255195620396318</t>
        </is>
      </c>
      <c r="O611" t="inlineStr">
        <is>
          <t>shirley5278789</t>
        </is>
      </c>
      <c r="P611" t="inlineStr">
        <is>
          <t>https://www.tiktok.com/@shirley5278789</t>
        </is>
      </c>
      <c r="Q611" t="inlineStr">
        <is>
          <t>SD-000213</t>
        </is>
      </c>
      <c r="R611" t="inlineStr">
        <is>
          <t>Contrato de amor</t>
        </is>
      </c>
      <c r="S611" t="inlineStr">
        <is>
          <t>爱情,甜宠</t>
        </is>
      </c>
      <c r="T611" s="2" t="str">
        <f>=HYPERLINK("https://www.tiktok.com/@shirley5278789/video/7688255195620396318", "https://www.tiktok.com/@shirley5278789/video/7688255195620396318")</f>
        <v>https://www.tiktok.com/@shirley5278789/video/7688255195620396318</v>
      </c>
      <c r="U611" t="inlineStr">
        <is>
          <t>已回填</t>
        </is>
      </c>
      <c r="V611" t="inlineStr">
        <is>
          <t>2912</t>
        </is>
      </c>
      <c r="W611" t="inlineStr">
        <is>
          <t>9</t>
        </is>
      </c>
      <c r="X611" t="inlineStr">
        <is>
          <t>2</t>
        </is>
      </c>
      <c r="Y611" t="inlineStr">
        <is>
          <t>1</t>
        </is>
      </c>
      <c r="Z611" t="inlineStr">
        <is>
          <t>0</t>
        </is>
      </c>
      <c r="AA611" t="inlineStr">
        <is>
          <t>2026-10-08</t>
        </is>
      </c>
      <c r="AB611"/>
      <c r="AC611"/>
      <c r="AD611"/>
      <c r="AE611"/>
      <c r="AF611"/>
      <c r="AG611" s="3"/>
      <c r="AH611" t="inlineStr">
        <is>
          <t>高璇</t>
        </is>
      </c>
      <c r="AI611"/>
      <c r="AJ611" t="inlineStr">
        <is>
          <t>剧名待人工匹配</t>
        </is>
      </c>
      <c r="AK611"/>
      <c r="AL611" s="3"/>
      <c r="AM611" t="inlineStr">
        <is>
          <t>2026-09-24 02:45</t>
        </is>
      </c>
      <c r="AN611" t="inlineStr">
        <is>
          <t>高璇</t>
        </is>
      </c>
      <c r="AO611" t="inlineStr">
        <is>
          <t>2026-09-24</t>
        </is>
      </c>
      <c r="AP611" t="inlineStr">
        <is>
          <t>2026-09-24|shirley5278789|SD-000213</t>
        </is>
      </c>
      <c r="AQ611" t="inlineStr">
        <is>
          <t>1</t>
        </is>
      </c>
      <c r="AR611" t="inlineStr">
        <is>
          <t>shirley5278789｜Contrato de amor｜1条｜已回填</t>
        </is>
      </c>
    </row>
    <row r="612" ht="25.5" customHeight="1">
      <c r="A612" t="inlineStr">
        <is>
          <t>SR-000738</t>
        </is>
      </c>
      <c r="B612" s="3">
        <v>46289</v>
      </c>
      <c r="C612"/>
      <c r="D612" t="inlineStr">
        <is>
          <t>7687940228857793805</t>
        </is>
      </c>
      <c r="E612"/>
      <c r="F612" t="inlineStr">
        <is>
          <t>manual_url</t>
        </is>
      </c>
      <c r="G612">
        <v>1</v>
      </c>
      <c r="H612" s="3">
        <v>46301.827152777776</v>
      </c>
      <c r="I612"/>
      <c r="J612" t="inlineStr">
        <is>
          <t>active</t>
        </is>
      </c>
      <c r="K612" t="inlineStr">
        <is>
          <t>dramaclips0364</t>
        </is>
      </c>
      <c r="L612" t="inlineStr">
        <is>
          <t>A fire-breathing dragon destroys the battlefield—but the mysterious rider behind its eyes may be even more dangerous. 🐉🔥 🌟 Continue the story here 👉 Find the full series on “ReelShort” 🔍 Look up “4645291” ✨ #ShortDrama #DragonFantasy #EpicRomance #ReelShort</t>
        </is>
      </c>
      <c r="M612" t="inlineStr">
        <is>
          <t>SD-000198</t>
        </is>
      </c>
      <c r="N612" t="inlineStr">
        <is>
          <t>7687940228857793805</t>
        </is>
      </c>
      <c r="O612" t="inlineStr">
        <is>
          <t>dramaclips0364</t>
        </is>
      </c>
      <c r="P612" t="inlineStr">
        <is>
          <t>https://www.tiktok.com/@dramaclips0364</t>
        </is>
      </c>
      <c r="Q612" t="inlineStr">
        <is>
          <t>SD-000198</t>
        </is>
      </c>
      <c r="R612" t="inlineStr">
        <is>
          <t>Secret Dragon</t>
        </is>
      </c>
      <c r="S612" t="inlineStr">
        <is>
          <t>复仇,扮猪吃虎</t>
        </is>
      </c>
      <c r="T612" s="2" t="str">
        <f>=HYPERLINK("https://www.tiktok.com/@dramaclips0364/video/7687940228857793805", "https://www.tiktok.com/@dramaclips0364/video/7687940228857793805")</f>
        <v>https://www.tiktok.com/@dramaclips0364/video/7687940228857793805</v>
      </c>
      <c r="U612" t="inlineStr">
        <is>
          <t>已回填</t>
        </is>
      </c>
      <c r="V612" t="inlineStr">
        <is>
          <t>1841</t>
        </is>
      </c>
      <c r="W612" t="inlineStr">
        <is>
          <t>11</t>
        </is>
      </c>
      <c r="X612" t="inlineStr">
        <is>
          <t>1</t>
        </is>
      </c>
      <c r="Y612" t="inlineStr">
        <is>
          <t>2</t>
        </is>
      </c>
      <c r="Z612" t="inlineStr">
        <is>
          <t>0</t>
        </is>
      </c>
      <c r="AA612" t="inlineStr">
        <is>
          <t>2026-10-08</t>
        </is>
      </c>
      <c r="AB612"/>
      <c r="AC612"/>
      <c r="AD612"/>
      <c r="AE612"/>
      <c r="AF612"/>
      <c r="AG612" s="3"/>
      <c r="AH612" t="inlineStr">
        <is>
          <t>高璇</t>
        </is>
      </c>
      <c r="AI612"/>
      <c r="AJ612" t="inlineStr">
        <is>
          <t>剧名待人工匹配</t>
        </is>
      </c>
      <c r="AK612"/>
      <c r="AL612" s="3"/>
      <c r="AM612" t="inlineStr">
        <is>
          <t>2026-09-24 06:35</t>
        </is>
      </c>
      <c r="AN612" t="inlineStr">
        <is>
          <t>高璇</t>
        </is>
      </c>
      <c r="AO612" t="inlineStr">
        <is>
          <t>2026-09-24</t>
        </is>
      </c>
      <c r="AP612" t="inlineStr">
        <is>
          <t>2026-09-24|dramaclips0364|SD-000198</t>
        </is>
      </c>
      <c r="AQ612" t="inlineStr">
        <is>
          <t>1</t>
        </is>
      </c>
      <c r="AR612" t="inlineStr">
        <is>
          <t>dramaclips0364｜Secret Dragon｜6条｜已回填</t>
        </is>
      </c>
    </row>
    <row r="613" ht="25.5" customHeight="1">
      <c r="A613" t="inlineStr">
        <is>
          <t>SR-000739</t>
        </is>
      </c>
      <c r="B613" s="3">
        <v>46289</v>
      </c>
      <c r="C613"/>
      <c r="D613" t="inlineStr">
        <is>
          <t>7688686639752809758</t>
        </is>
      </c>
      <c r="E613"/>
      <c r="F613" t="inlineStr">
        <is>
          <t>manual_url</t>
        </is>
      </c>
      <c r="G613">
        <v>1</v>
      </c>
      <c r="H613" s="3">
        <v>46301.82733796296</v>
      </c>
      <c r="I613"/>
      <c r="J613" t="inlineStr">
        <is>
          <t>active</t>
        </is>
      </c>
      <c r="K613" t="inlineStr">
        <is>
          <t>shirley5278789</t>
        </is>
      </c>
      <c r="L613" t="inlineStr">
        <is>
          <t>La encerraron, la traicionaron y la culparon de un crimen que nunca cometió. Ahora la princesa Alfa solo quiere escapar. 🐺💔 🌟 Continúa la historia aquí 👉 Encuentra la serie completa en “ReelShort” 🔍 Busca “4789842” ✨ #DramaCorto #PrincesaAlfa #Traición #ReelShort</t>
        </is>
      </c>
      <c r="M613" t="inlineStr">
        <is>
          <t>SD-000241</t>
        </is>
      </c>
      <c r="N613" t="inlineStr">
        <is>
          <t>7688686639752809758</t>
        </is>
      </c>
      <c r="O613" t="inlineStr">
        <is>
          <t>shirley5278789</t>
        </is>
      </c>
      <c r="P613" t="inlineStr">
        <is>
          <t>https://www.tiktok.com/@shirley5278789</t>
        </is>
      </c>
      <c r="Q613" t="inlineStr">
        <is>
          <t>SD-000241</t>
        </is>
      </c>
      <c r="R613" t="inlineStr">
        <is>
          <t>La princesa Alfa se ha ido para siempre</t>
        </is>
      </c>
      <c r="S613" t="inlineStr">
        <is>
          <t>女王,爱情,奇幻</t>
        </is>
      </c>
      <c r="T613" s="2" t="str">
        <f>=HYPERLINK("https://www.tiktok.com/@shirley5278789/video/7688686639752809758", "https://www.tiktok.com/@shirley5278789/video/7688686639752809758")</f>
        <v>https://www.tiktok.com/@shirley5278789/video/7688686639752809758</v>
      </c>
      <c r="U613" t="inlineStr">
        <is>
          <t>已回填</t>
        </is>
      </c>
      <c r="V613" t="inlineStr">
        <is>
          <t>35900</t>
        </is>
      </c>
      <c r="W613" t="inlineStr">
        <is>
          <t>304</t>
        </is>
      </c>
      <c r="X613" t="inlineStr">
        <is>
          <t>90</t>
        </is>
      </c>
      <c r="Y613" t="inlineStr">
        <is>
          <t>18</t>
        </is>
      </c>
      <c r="Z613" t="inlineStr">
        <is>
          <t>1</t>
        </is>
      </c>
      <c r="AA613" t="inlineStr">
        <is>
          <t>2026-10-08</t>
        </is>
      </c>
      <c r="AB613"/>
      <c r="AC613"/>
      <c r="AD613"/>
      <c r="AE613"/>
      <c r="AF613"/>
      <c r="AG613" s="3"/>
      <c r="AH613" t="inlineStr">
        <is>
          <t>高璇</t>
        </is>
      </c>
      <c r="AI613"/>
      <c r="AJ613" t="inlineStr">
        <is>
          <t>剧名待人工匹配</t>
        </is>
      </c>
      <c r="AK613"/>
      <c r="AL613" s="3"/>
      <c r="AM613" t="inlineStr">
        <is>
          <t>2026-09-24 06:37</t>
        </is>
      </c>
      <c r="AN613" t="inlineStr">
        <is>
          <t>高璇</t>
        </is>
      </c>
      <c r="AO613" t="inlineStr">
        <is>
          <t>2026-09-24</t>
        </is>
      </c>
      <c r="AP613" t="inlineStr">
        <is>
          <t>2026-09-24|shirley5278789|SD-000241</t>
        </is>
      </c>
      <c r="AQ613" t="inlineStr">
        <is>
          <t>1</t>
        </is>
      </c>
      <c r="AR613" t="inlineStr">
        <is>
          <t>shirley5278789｜La princesa Alfa se ha ido para siempre｜6条｜已回填</t>
        </is>
      </c>
    </row>
    <row r="614" ht="25.5" customHeight="1">
      <c r="A614" t="inlineStr">
        <is>
          <t>SR-000740</t>
        </is>
      </c>
      <c r="B614" s="3">
        <v>46289</v>
      </c>
      <c r="C614"/>
      <c r="D614" t="inlineStr">
        <is>
          <t>7688654735062109453</t>
        </is>
      </c>
      <c r="E614"/>
      <c r="F614" t="inlineStr">
        <is>
          <t>manual_url</t>
        </is>
      </c>
      <c r="G614">
        <v>1</v>
      </c>
      <c r="H614" s="3">
        <v>46301.827511574076</v>
      </c>
      <c r="I614"/>
      <c r="J614" t="inlineStr">
        <is>
          <t>active</t>
        </is>
      </c>
      <c r="K614" t="inlineStr">
        <is>
          <t>dramaclips0364</t>
        </is>
      </c>
      <c r="L614" t="inlineStr">
        <is>
          <t>She saved a noblewoman’s life, yet the royal court repays her mercy with humiliation and a cruel accusation. 💔👑 🌟 Continue the story here 👉 Find the full series on “ReelShort” 🔍 Look up “4645291” ✨ #ShortDrama #RoyalDrama #FantasyRomance #ReelShort</t>
        </is>
      </c>
      <c r="M614" t="inlineStr">
        <is>
          <t>SD-000198</t>
        </is>
      </c>
      <c r="N614" t="inlineStr">
        <is>
          <t>7688654735062109453</t>
        </is>
      </c>
      <c r="O614" t="inlineStr">
        <is>
          <t>dramaclips0364</t>
        </is>
      </c>
      <c r="P614" t="inlineStr">
        <is>
          <t>https://www.tiktok.com/@dramaclips0364</t>
        </is>
      </c>
      <c r="Q614" t="inlineStr">
        <is>
          <t>SD-000198</t>
        </is>
      </c>
      <c r="R614" t="inlineStr">
        <is>
          <t>Secret Dragon</t>
        </is>
      </c>
      <c r="S614" t="inlineStr">
        <is>
          <t>复仇,扮猪吃虎</t>
        </is>
      </c>
      <c r="T614" s="2" t="str">
        <f>=HYPERLINK("https://www.tiktok.com/@dramaclips0364/video/7688654735062109453", "https://www.tiktok.com/@dramaclips0364/video/7688654735062109453")</f>
        <v>https://www.tiktok.com/@dramaclips0364/video/7688654735062109453</v>
      </c>
      <c r="U614" t="inlineStr">
        <is>
          <t>已回填</t>
        </is>
      </c>
      <c r="V614" t="inlineStr">
        <is>
          <t>741</t>
        </is>
      </c>
      <c r="W614" t="inlineStr">
        <is>
          <t>6</t>
        </is>
      </c>
      <c r="X614" t="inlineStr">
        <is>
          <t>3</t>
        </is>
      </c>
      <c r="Y614" t="inlineStr">
        <is>
          <t>1</t>
        </is>
      </c>
      <c r="Z614" t="inlineStr">
        <is>
          <t>0</t>
        </is>
      </c>
      <c r="AA614" t="inlineStr">
        <is>
          <t>2026-10-08</t>
        </is>
      </c>
      <c r="AB614"/>
      <c r="AC614"/>
      <c r="AD614"/>
      <c r="AE614"/>
      <c r="AF614"/>
      <c r="AG614" s="3"/>
      <c r="AH614" t="inlineStr">
        <is>
          <t>高璇</t>
        </is>
      </c>
      <c r="AI614"/>
      <c r="AJ614" t="inlineStr">
        <is>
          <t>剧名待人工匹配</t>
        </is>
      </c>
      <c r="AK614"/>
      <c r="AL614" s="3"/>
      <c r="AM614" t="inlineStr">
        <is>
          <t>2026-09-24 10:03</t>
        </is>
      </c>
      <c r="AN614" t="inlineStr">
        <is>
          <t>高璇</t>
        </is>
      </c>
      <c r="AO614" t="inlineStr">
        <is>
          <t>2026-09-24</t>
        </is>
      </c>
      <c r="AP614" t="inlineStr">
        <is>
          <t>2026-09-24|dramaclips0364|SD-000198</t>
        </is>
      </c>
      <c r="AQ614" t="inlineStr">
        <is>
          <t>0</t>
        </is>
      </c>
      <c r="AR614" t="inlineStr">
        <is>
          <t>dramaclips0364｜Secret Dragon｜6条｜已回填</t>
        </is>
      </c>
    </row>
    <row r="615" ht="25.5" customHeight="1">
      <c r="A615" t="inlineStr">
        <is>
          <t>SR-000741</t>
        </is>
      </c>
      <c r="B615" s="3">
        <v>46289</v>
      </c>
      <c r="C615"/>
      <c r="D615" t="inlineStr">
        <is>
          <t>7688686573444992286</t>
        </is>
      </c>
      <c r="E615"/>
      <c r="F615" t="inlineStr">
        <is>
          <t>manual_url</t>
        </is>
      </c>
      <c r="G615">
        <v>1</v>
      </c>
      <c r="H615" s="3">
        <v>46301.82769675926</v>
      </c>
      <c r="I615"/>
      <c r="J615" t="inlineStr">
        <is>
          <t>active</t>
        </is>
      </c>
      <c r="K615" t="inlineStr">
        <is>
          <t>shirley5278789</t>
        </is>
      </c>
      <c r="L615" t="inlineStr">
        <is>
          <t>Su propia familia ya decidió que es culpable, mientras la verdadera enemiga sonríe frente a todos. 😨👑 🌟 Continúa la historia aquí 👉 Encuentra la serie completa en “ReelShort” 🔍 Busca “4789842” ✨ #DramaCorto #FamiliaCruel #MujerLobo #ReelShort</t>
        </is>
      </c>
      <c r="M615" t="inlineStr">
        <is>
          <t>SD-000241</t>
        </is>
      </c>
      <c r="N615" t="inlineStr">
        <is>
          <t>7688686573444992286</t>
        </is>
      </c>
      <c r="O615" t="inlineStr">
        <is>
          <t>shirley5278789</t>
        </is>
      </c>
      <c r="P615" t="inlineStr">
        <is>
          <t>https://www.tiktok.com/@shirley5278789</t>
        </is>
      </c>
      <c r="Q615" t="inlineStr">
        <is>
          <t>SD-000241</t>
        </is>
      </c>
      <c r="R615" t="inlineStr">
        <is>
          <t>La princesa Alfa se ha ido para siempre</t>
        </is>
      </c>
      <c r="S615" t="inlineStr">
        <is>
          <t>女王,爱情,奇幻</t>
        </is>
      </c>
      <c r="T615" s="2" t="str">
        <f>=HYPERLINK("https://www.tiktok.com/@shirley5278789/video/7688686573444992286", "https://www.tiktok.com/@shirley5278789/video/7688686573444992286")</f>
        <v>https://www.tiktok.com/@shirley5278789/video/7688686573444992286</v>
      </c>
      <c r="U615" t="inlineStr">
        <is>
          <t>已回填</t>
        </is>
      </c>
      <c r="V615" t="inlineStr">
        <is>
          <t>63200</t>
        </is>
      </c>
      <c r="W615" t="inlineStr">
        <is>
          <t>589</t>
        </is>
      </c>
      <c r="X615" t="inlineStr">
        <is>
          <t>137</t>
        </is>
      </c>
      <c r="Y615" t="inlineStr">
        <is>
          <t>10</t>
        </is>
      </c>
      <c r="Z615" t="inlineStr">
        <is>
          <t>3</t>
        </is>
      </c>
      <c r="AA615" t="inlineStr">
        <is>
          <t>2026-10-08</t>
        </is>
      </c>
      <c r="AB615"/>
      <c r="AC615"/>
      <c r="AD615"/>
      <c r="AE615"/>
      <c r="AF615"/>
      <c r="AG615" s="3"/>
      <c r="AH615" t="inlineStr">
        <is>
          <t>高璇</t>
        </is>
      </c>
      <c r="AI615"/>
      <c r="AJ615" t="inlineStr">
        <is>
          <t>剧名待人工匹配</t>
        </is>
      </c>
      <c r="AK615"/>
      <c r="AL615" s="3"/>
      <c r="AM615" t="inlineStr">
        <is>
          <t>2026-09-24 10:45</t>
        </is>
      </c>
      <c r="AN615" t="inlineStr">
        <is>
          <t>高璇</t>
        </is>
      </c>
      <c r="AO615" t="inlineStr">
        <is>
          <t>2026-09-24</t>
        </is>
      </c>
      <c r="AP615" t="inlineStr">
        <is>
          <t>2026-09-24|shirley5278789|SD-000241</t>
        </is>
      </c>
      <c r="AQ615" t="inlineStr">
        <is>
          <t>0</t>
        </is>
      </c>
      <c r="AR615" t="inlineStr">
        <is>
          <t>shirley5278789｜La princesa Alfa se ha ido para siempre｜6条｜已回填</t>
        </is>
      </c>
    </row>
    <row r="616" ht="25.5" customHeight="1">
      <c r="A616" t="inlineStr">
        <is>
          <t>SR-000742</t>
        </is>
      </c>
      <c r="B616" s="3">
        <v>46289</v>
      </c>
      <c r="C616"/>
      <c r="D616" t="inlineStr">
        <is>
          <t>7688687201470696734</t>
        </is>
      </c>
      <c r="E616"/>
      <c r="F616" t="inlineStr">
        <is>
          <t>manual_url</t>
        </is>
      </c>
      <c r="G616">
        <v>1</v>
      </c>
      <c r="H616" s="3">
        <v>46303.616261574076</v>
      </c>
      <c r="I616"/>
      <c r="J616" t="inlineStr">
        <is>
          <t>active</t>
        </is>
      </c>
      <c r="K616" t="inlineStr">
        <is>
          <t>shirley5278789</t>
        </is>
      </c>
      <c r="L616" t="inlineStr">
        <is>
          <t>La trataron como una sirvienta durante años, pero una confesión revela quién la protegió cuando nadie más quiso hacerlo. 🥺🌙 🌟 Continúa la historia aquí 👉 Encuentra la serie completa en “ReelShort” 🔍 Busca “4789842” ✨ #DramaCorto #VerdadOculta #IdentidadSecreta #ReelShort</t>
        </is>
      </c>
      <c r="M616" t="inlineStr">
        <is>
          <t>SD-000241</t>
        </is>
      </c>
      <c r="N616" t="inlineStr">
        <is>
          <t>7688687201470696734</t>
        </is>
      </c>
      <c r="O616" t="inlineStr">
        <is>
          <t>shirley5278789</t>
        </is>
      </c>
      <c r="P616" t="inlineStr">
        <is>
          <t>https://www.tiktok.com/@shirley5278789</t>
        </is>
      </c>
      <c r="Q616" t="inlineStr">
        <is>
          <t>SD-000241</t>
        </is>
      </c>
      <c r="R616" t="inlineStr">
        <is>
          <t>La princesa Alfa se ha ido para siempre</t>
        </is>
      </c>
      <c r="S616" t="inlineStr">
        <is>
          <t>女王,爱情,奇幻</t>
        </is>
      </c>
      <c r="T616" s="2" t="str">
        <f>=HYPERLINK("https://www.tiktok.com/@shirley5278789/video/7688687201470696734", "https://www.tiktok.com/@shirley5278789/video/7688687201470696734")</f>
        <v>https://www.tiktok.com/@shirley5278789/video/7688687201470696734</v>
      </c>
      <c r="U616" t="inlineStr">
        <is>
          <t>已回填</t>
        </is>
      </c>
      <c r="V616" t="inlineStr">
        <is>
          <t>36500</t>
        </is>
      </c>
      <c r="W616" t="inlineStr">
        <is>
          <t>311</t>
        </is>
      </c>
      <c r="X616" t="inlineStr">
        <is>
          <t>46</t>
        </is>
      </c>
      <c r="Y616" t="inlineStr">
        <is>
          <t>5</t>
        </is>
      </c>
      <c r="Z616" t="inlineStr">
        <is>
          <t>1</t>
        </is>
      </c>
      <c r="AA616" t="inlineStr">
        <is>
          <t>2026-10-08</t>
        </is>
      </c>
      <c r="AB616"/>
      <c r="AC616"/>
      <c r="AD616"/>
      <c r="AE616"/>
      <c r="AF616"/>
      <c r="AG616" s="3"/>
      <c r="AH616" t="inlineStr">
        <is>
          <t>高璇</t>
        </is>
      </c>
      <c r="AI616"/>
      <c r="AJ616" t="inlineStr">
        <is>
          <t>剧名待人工匹配</t>
        </is>
      </c>
      <c r="AK616"/>
      <c r="AL616" s="3"/>
      <c r="AM616" t="inlineStr">
        <is>
          <t>2026-09-24 14:36</t>
        </is>
      </c>
      <c r="AN616" t="inlineStr">
        <is>
          <t>高璇</t>
        </is>
      </c>
      <c r="AO616" t="inlineStr">
        <is>
          <t>2026-09-24</t>
        </is>
      </c>
      <c r="AP616" t="inlineStr">
        <is>
          <t>2026-09-24|shirley5278789|SD-000241</t>
        </is>
      </c>
      <c r="AQ616" t="inlineStr">
        <is>
          <t>0</t>
        </is>
      </c>
      <c r="AR616" t="inlineStr">
        <is>
          <t>shirley5278789｜La princesa Alfa se ha ido para siempre｜6条｜已回填</t>
        </is>
      </c>
    </row>
    <row r="617" ht="25.5" customHeight="1">
      <c r="A617" t="inlineStr">
        <is>
          <t>SR-000743</t>
        </is>
      </c>
      <c r="B617" s="3">
        <v>46289</v>
      </c>
      <c r="C617"/>
      <c r="D617" t="inlineStr">
        <is>
          <t>7687945411180514574</t>
        </is>
      </c>
      <c r="E617"/>
      <c r="F617" t="inlineStr">
        <is>
          <t>manual_url</t>
        </is>
      </c>
      <c r="G617">
        <v>1</v>
      </c>
      <c r="H617" s="3">
        <v>46303.616585648146</v>
      </c>
      <c r="I617"/>
      <c r="J617" t="inlineStr">
        <is>
          <t>active</t>
        </is>
      </c>
      <c r="K617" t="inlineStr">
        <is>
          <t>dramaclips0364</t>
        </is>
      </c>
      <c r="L617" t="inlineStr">
        <is>
          <t>They reveal she is the kingdom’s heir—and bind her to a marriage with the one man she never expected. 😳🐉 🌟 Continue the story here 👉 Find the full series on “ReelShort” 🔍 Look up “4645291” ✨ #ShortDrama #SecretHeir #ForcedMarriage #ReelShort</t>
        </is>
      </c>
      <c r="M617" t="inlineStr">
        <is>
          <t>SD-000198</t>
        </is>
      </c>
      <c r="N617" t="inlineStr">
        <is>
          <t>7687945411180514574</t>
        </is>
      </c>
      <c r="O617" t="inlineStr">
        <is>
          <t>dramaclips0364</t>
        </is>
      </c>
      <c r="P617" t="inlineStr">
        <is>
          <t>https://www.tiktok.com/@dramaclips0364</t>
        </is>
      </c>
      <c r="Q617" t="inlineStr">
        <is>
          <t>SD-000198</t>
        </is>
      </c>
      <c r="R617" t="inlineStr">
        <is>
          <t>Secret Dragon</t>
        </is>
      </c>
      <c r="S617" t="inlineStr">
        <is>
          <t>复仇,扮猪吃虎</t>
        </is>
      </c>
      <c r="T617" s="2" t="str">
        <f>=HYPERLINK("https://www.tiktok.com/@dramaclips0364/video/7687945411180514574", "https://www.tiktok.com/@dramaclips0364/video/7687945411180514574")</f>
        <v>https://www.tiktok.com/@dramaclips0364/video/7687945411180514574</v>
      </c>
      <c r="U617" t="inlineStr">
        <is>
          <t>已回填</t>
        </is>
      </c>
      <c r="V617" t="inlineStr">
        <is>
          <t>442</t>
        </is>
      </c>
      <c r="W617" t="inlineStr">
        <is>
          <t>1</t>
        </is>
      </c>
      <c r="X617" t="inlineStr">
        <is>
          <t>2</t>
        </is>
      </c>
      <c r="Y617" t="inlineStr">
        <is>
          <t>1</t>
        </is>
      </c>
      <c r="Z617" t="inlineStr">
        <is>
          <t>0</t>
        </is>
      </c>
      <c r="AA617" t="inlineStr">
        <is>
          <t>2026-10-08</t>
        </is>
      </c>
      <c r="AB617"/>
      <c r="AC617"/>
      <c r="AD617"/>
      <c r="AE617"/>
      <c r="AF617"/>
      <c r="AG617" s="3"/>
      <c r="AH617" t="inlineStr">
        <is>
          <t>高璇</t>
        </is>
      </c>
      <c r="AI617"/>
      <c r="AJ617" t="inlineStr">
        <is>
          <t>剧名待人工匹配</t>
        </is>
      </c>
      <c r="AK617"/>
      <c r="AL617" s="3"/>
      <c r="AM617" t="inlineStr">
        <is>
          <t>2026-09-24 14:41</t>
        </is>
      </c>
      <c r="AN617" t="inlineStr">
        <is>
          <t>高璇</t>
        </is>
      </c>
      <c r="AO617" t="inlineStr">
        <is>
          <t>2026-09-24</t>
        </is>
      </c>
      <c r="AP617" t="inlineStr">
        <is>
          <t>2026-09-24|dramaclips0364|SD-000198</t>
        </is>
      </c>
      <c r="AQ617" t="inlineStr">
        <is>
          <t>0</t>
        </is>
      </c>
      <c r="AR617" t="inlineStr">
        <is>
          <t>dramaclips0364｜Secret Dragon｜6条｜已回填</t>
        </is>
      </c>
    </row>
    <row r="618" ht="25.5" customHeight="1">
      <c r="A618" t="inlineStr">
        <is>
          <t>SR-000744</t>
        </is>
      </c>
      <c r="B618" s="3">
        <v>46289</v>
      </c>
      <c r="C618"/>
      <c r="D618" t="inlineStr">
        <is>
          <t>7689029256080264462</t>
        </is>
      </c>
      <c r="E618"/>
      <c r="F618" t="inlineStr">
        <is>
          <t>manual_url</t>
        </is>
      </c>
      <c r="G618">
        <v>1</v>
      </c>
      <c r="H618" s="3">
        <v>46303.61684027778</v>
      </c>
      <c r="I618"/>
      <c r="J618" t="inlineStr">
        <is>
          <t>active</t>
        </is>
      </c>
      <c r="K618" t="inlineStr">
        <is>
          <t>dramaflick00</t>
        </is>
      </c>
      <c r="L618" t="inlineStr">
        <is>
          <t>Her billionaire boss needs a wife to save his company—and shocks her with a proposal she never saw coming. 💍🔥 🌟 Continue the story here 👉 Find the full series on “ReelShort” 🔍 Look up “4802835” ✨ #Drama #ShortDrama #BillionaireRomance #BossRomance #ReelShort</t>
        </is>
      </c>
      <c r="M618" t="inlineStr">
        <is>
          <t>SD-000057</t>
        </is>
      </c>
      <c r="N618" t="inlineStr">
        <is>
          <t>7689029256080264462</t>
        </is>
      </c>
      <c r="O618" t="inlineStr">
        <is>
          <t>dramaflick00</t>
        </is>
      </c>
      <c r="P618" t="inlineStr">
        <is>
          <t>https://www.tiktok.com/@dramaflick00</t>
        </is>
      </c>
      <c r="Q618" t="inlineStr">
        <is>
          <t>SD-000057</t>
        </is>
      </c>
      <c r="R618" t="inlineStr">
        <is>
          <t>My Billionaire Boss Won't Let Me Quit</t>
        </is>
      </c>
      <c r="S618" t="inlineStr">
        <is>
          <t>爱情,霸总,甜宠</t>
        </is>
      </c>
      <c r="T618" s="2" t="str">
        <f>=HYPERLINK("https://www.tiktok.com/@dramaflick00/video/7689029256080264462", "https://www.tiktok.com/@dramaflick00/video/7689029256080264462")</f>
        <v>https://www.tiktok.com/@dramaflick00/video/7689029256080264462</v>
      </c>
      <c r="U618" t="inlineStr">
        <is>
          <t>已回填</t>
        </is>
      </c>
      <c r="V618" t="inlineStr">
        <is>
          <t>191</t>
        </is>
      </c>
      <c r="W618" t="inlineStr">
        <is>
          <t>3</t>
        </is>
      </c>
      <c r="X618" t="inlineStr">
        <is>
          <t>2</t>
        </is>
      </c>
      <c r="Y618" t="inlineStr">
        <is>
          <t>0</t>
        </is>
      </c>
      <c r="Z618" t="inlineStr">
        <is>
          <t>0</t>
        </is>
      </c>
      <c r="AA618" t="inlineStr">
        <is>
          <t>2026-10-08</t>
        </is>
      </c>
      <c r="AB618"/>
      <c r="AC618"/>
      <c r="AD618"/>
      <c r="AE618"/>
      <c r="AF618"/>
      <c r="AG618" s="3"/>
      <c r="AH618" t="inlineStr">
        <is>
          <t>高璇</t>
        </is>
      </c>
      <c r="AI618"/>
      <c r="AJ618" t="inlineStr">
        <is>
          <t>剧名待人工匹配</t>
        </is>
      </c>
      <c r="AK618"/>
      <c r="AL618" s="3"/>
      <c r="AM618" t="inlineStr">
        <is>
          <t>2026-09-24 18:19</t>
        </is>
      </c>
      <c r="AN618" t="inlineStr">
        <is>
          <t>高璇</t>
        </is>
      </c>
      <c r="AO618" t="inlineStr">
        <is>
          <t>2026-09-24</t>
        </is>
      </c>
      <c r="AP618" t="inlineStr">
        <is>
          <t>2026-09-24|dramaflick00|SD-000057</t>
        </is>
      </c>
      <c r="AQ618" t="inlineStr">
        <is>
          <t>1</t>
        </is>
      </c>
      <c r="AR618" t="inlineStr">
        <is>
          <t>dramaflick00｜My Billionaire Boss Won't Let Me Quit｜3条｜已回填</t>
        </is>
      </c>
    </row>
    <row r="619" ht="25.5" customHeight="1">
      <c r="A619" t="inlineStr">
        <is>
          <t>SR-000745</t>
        </is>
      </c>
      <c r="B619" s="3">
        <v>46289</v>
      </c>
      <c r="C619"/>
      <c r="D619" t="inlineStr">
        <is>
          <t>7687945743377747214</t>
        </is>
      </c>
      <c r="E619"/>
      <c r="F619" t="inlineStr">
        <is>
          <t>manual_url</t>
        </is>
      </c>
      <c r="G619">
        <v>1</v>
      </c>
      <c r="H619" s="3">
        <v>46303.61709490741</v>
      </c>
      <c r="I619"/>
      <c r="J619" t="inlineStr">
        <is>
          <t>active</t>
        </is>
      </c>
      <c r="K619" t="inlineStr">
        <is>
          <t>dramaclips0364</t>
        </is>
      </c>
      <c r="L619" t="inlineStr">
        <is>
          <t>A young dragon breaks loose and terrifies the soldiers, but one ordinary outsider can somehow command the beast. 🔥🐲 🌟 Continue the story here 👉 Find the full series on “ReelShort” 🔍 Look up “4645291” ✨ #ShortDrama #DragonRider #HiddenPower #ReelShort</t>
        </is>
      </c>
      <c r="M619" t="inlineStr">
        <is>
          <t>SD-000198</t>
        </is>
      </c>
      <c r="N619" t="inlineStr">
        <is>
          <t>7687945743377747214</t>
        </is>
      </c>
      <c r="O619" t="inlineStr">
        <is>
          <t>dramaclips0364</t>
        </is>
      </c>
      <c r="P619" t="inlineStr">
        <is>
          <t>https://www.tiktok.com/@dramaclips0364</t>
        </is>
      </c>
      <c r="Q619" t="inlineStr">
        <is>
          <t>SD-000198</t>
        </is>
      </c>
      <c r="R619" t="inlineStr">
        <is>
          <t>Secret Dragon</t>
        </is>
      </c>
      <c r="S619" t="inlineStr">
        <is>
          <t>复仇,扮猪吃虎</t>
        </is>
      </c>
      <c r="T619" s="2" t="str">
        <f>=HYPERLINK("https://www.tiktok.com/@dramaclips0364/video/7687945743377747214", "https://www.tiktok.com/@dramaclips0364/video/7687945743377747214")</f>
        <v>https://www.tiktok.com/@dramaclips0364/video/7687945743377747214</v>
      </c>
      <c r="U619" t="inlineStr">
        <is>
          <t>已回填</t>
        </is>
      </c>
      <c r="V619" t="inlineStr">
        <is>
          <t>1967</t>
        </is>
      </c>
      <c r="W619" t="inlineStr">
        <is>
          <t>11</t>
        </is>
      </c>
      <c r="X619" t="inlineStr">
        <is>
          <t>2</t>
        </is>
      </c>
      <c r="Y619" t="inlineStr">
        <is>
          <t>1</t>
        </is>
      </c>
      <c r="Z619" t="inlineStr">
        <is>
          <t>0</t>
        </is>
      </c>
      <c r="AA619" t="inlineStr">
        <is>
          <t>2026-10-08</t>
        </is>
      </c>
      <c r="AB619"/>
      <c r="AC619"/>
      <c r="AD619"/>
      <c r="AE619"/>
      <c r="AF619"/>
      <c r="AG619" s="3"/>
      <c r="AH619" t="inlineStr">
        <is>
          <t>高璇</t>
        </is>
      </c>
      <c r="AI619"/>
      <c r="AJ619" t="inlineStr">
        <is>
          <t>剧名待人工匹配</t>
        </is>
      </c>
      <c r="AK619"/>
      <c r="AL619" s="3"/>
      <c r="AM619" t="inlineStr">
        <is>
          <t>2026-09-24 23:21</t>
        </is>
      </c>
      <c r="AN619" t="inlineStr">
        <is>
          <t>高璇</t>
        </is>
      </c>
      <c r="AO619" t="inlineStr">
        <is>
          <t>2026-09-24</t>
        </is>
      </c>
      <c r="AP619" t="inlineStr">
        <is>
          <t>2026-09-24|dramaclips0364|SD-000198</t>
        </is>
      </c>
      <c r="AQ619" t="inlineStr">
        <is>
          <t>0</t>
        </is>
      </c>
      <c r="AR619" t="inlineStr">
        <is>
          <t>dramaclips0364｜Secret Dragon｜6条｜已回填</t>
        </is>
      </c>
    </row>
    <row r="620" ht="25.5" customHeight="1">
      <c r="A620" t="inlineStr">
        <is>
          <t>SR-000746</t>
        </is>
      </c>
      <c r="B620" s="3">
        <v>46289</v>
      </c>
      <c r="C620"/>
      <c r="D620" t="inlineStr">
        <is>
          <t>7688687249671605534</t>
        </is>
      </c>
      <c r="E620"/>
      <c r="F620" t="inlineStr">
        <is>
          <t>manual_url</t>
        </is>
      </c>
      <c r="G620">
        <v>1</v>
      </c>
      <c r="H620" s="3">
        <v>46303.61736111111</v>
      </c>
      <c r="I620"/>
      <c r="J620" t="inlineStr">
        <is>
          <t>active</t>
        </is>
      </c>
      <c r="K620" t="inlineStr">
        <is>
          <t>shirley5278789</t>
        </is>
      </c>
      <c r="L620" t="inlineStr">
        <is>
          <t>Obligan a la princesa Alfa a aceptar un compromiso, mientras su hermana intenta quedarse con todo lo que le pertenece. 💍🔥 🌟 Continúa la historia aquí 👉 Encuentra la serie completa en “ReelShort” 🔍 Busca “4789842” ✨ #DramaCorto #CompromisoForzado #DramaDeLobos #ReelShort</t>
        </is>
      </c>
      <c r="M620" t="inlineStr">
        <is>
          <t>SD-000241</t>
        </is>
      </c>
      <c r="N620" t="inlineStr">
        <is>
          <t>7688687249671605534</t>
        </is>
      </c>
      <c r="O620" t="inlineStr">
        <is>
          <t>shirley5278789</t>
        </is>
      </c>
      <c r="P620" t="inlineStr">
        <is>
          <t>https://www.tiktok.com/@shirley5278789</t>
        </is>
      </c>
      <c r="Q620" t="inlineStr">
        <is>
          <t>SD-000241</t>
        </is>
      </c>
      <c r="R620" t="inlineStr">
        <is>
          <t>La princesa Alfa se ha ido para siempre</t>
        </is>
      </c>
      <c r="S620" t="inlineStr">
        <is>
          <t>女王,爱情,奇幻</t>
        </is>
      </c>
      <c r="T620" s="2" t="str">
        <f>=HYPERLINK("https://www.tiktok.com/@shirley5278789/video/7688687249671605534", "https://www.tiktok.com/@shirley5278789/video/7688687249671605534")</f>
        <v>https://www.tiktok.com/@shirley5278789/video/7688687249671605534</v>
      </c>
      <c r="U620" t="inlineStr">
        <is>
          <t>已回填</t>
        </is>
      </c>
      <c r="V620" t="inlineStr">
        <is>
          <t>99000</t>
        </is>
      </c>
      <c r="W620" t="inlineStr">
        <is>
          <t>1090</t>
        </is>
      </c>
      <c r="X620" t="inlineStr">
        <is>
          <t>190</t>
        </is>
      </c>
      <c r="Y620" t="inlineStr">
        <is>
          <t>20</t>
        </is>
      </c>
      <c r="Z620" t="inlineStr">
        <is>
          <t>1</t>
        </is>
      </c>
      <c r="AA620" t="inlineStr">
        <is>
          <t>2026-10-08</t>
        </is>
      </c>
      <c r="AB620"/>
      <c r="AC620"/>
      <c r="AD620"/>
      <c r="AE620"/>
      <c r="AF620"/>
      <c r="AG620" s="3"/>
      <c r="AH620" t="inlineStr">
        <is>
          <t>高璇</t>
        </is>
      </c>
      <c r="AI620"/>
      <c r="AJ620" t="inlineStr">
        <is>
          <t>剧名待人工匹配</t>
        </is>
      </c>
      <c r="AK620"/>
      <c r="AL620" s="3"/>
      <c r="AM620" t="inlineStr">
        <is>
          <t>2026-09-24 23:24</t>
        </is>
      </c>
      <c r="AN620" t="inlineStr">
        <is>
          <t>高璇</t>
        </is>
      </c>
      <c r="AO620" t="inlineStr">
        <is>
          <t>2026-09-24</t>
        </is>
      </c>
      <c r="AP620" t="inlineStr">
        <is>
          <t>2026-09-24|shirley5278789|SD-000241</t>
        </is>
      </c>
      <c r="AQ620" t="inlineStr">
        <is>
          <t>0</t>
        </is>
      </c>
      <c r="AR620" t="inlineStr">
        <is>
          <t>shirley5278789｜La princesa Alfa se ha ido para siempre｜6条｜已回填</t>
        </is>
      </c>
    </row>
    <row r="621" ht="25.5" customHeight="1">
      <c r="A621" t="inlineStr">
        <is>
          <t>SR-000747</t>
        </is>
      </c>
      <c r="B621" s="3">
        <v>46289</v>
      </c>
      <c r="C621"/>
      <c r="D621" t="inlineStr">
        <is>
          <t>7689029563715718414</t>
        </is>
      </c>
      <c r="E621"/>
      <c r="F621" t="inlineStr">
        <is>
          <t>manual_url</t>
        </is>
      </c>
      <c r="G621">
        <v>1</v>
      </c>
      <c r="H621" s="3">
        <v>46303.617627314816</v>
      </c>
      <c r="I621"/>
      <c r="J621" t="inlineStr">
        <is>
          <t>active</t>
        </is>
      </c>
      <c r="K621" t="inlineStr">
        <is>
          <t>dramaflick00</t>
        </is>
      </c>
      <c r="L621" t="inlineStr">
        <is>
          <t>Her family tries to sell her to an old millionaire, but she has one secret they never expected: she is already married. 😳 🌟 Continue the story here 👉 Find the full series on “ReelShort” 🔍 Look up “4802835” ✨ #Drama #ShortDrama #SecretMarriage #FamilyDrama #ReelShort</t>
        </is>
      </c>
      <c r="M621" t="inlineStr">
        <is>
          <t>SD-000057</t>
        </is>
      </c>
      <c r="N621" t="inlineStr">
        <is>
          <t>7689029563715718414</t>
        </is>
      </c>
      <c r="O621" t="inlineStr">
        <is>
          <t>dramaflick00</t>
        </is>
      </c>
      <c r="P621" t="inlineStr">
        <is>
          <t>https://www.tiktok.com/@dramaflick00</t>
        </is>
      </c>
      <c r="Q621" t="inlineStr">
        <is>
          <t>SD-000057</t>
        </is>
      </c>
      <c r="R621" t="inlineStr">
        <is>
          <t>My Billionaire Boss Won't Let Me Quit</t>
        </is>
      </c>
      <c r="S621" t="inlineStr">
        <is>
          <t>爱情,霸总,甜宠</t>
        </is>
      </c>
      <c r="T621" s="2" t="str">
        <f>=HYPERLINK("https://www.tiktok.com/@dramaflick00/video/7689029563715718414", "https://www.tiktok.com/@dramaflick00/video/7689029563715718414")</f>
        <v>https://www.tiktok.com/@dramaflick00/video/7689029563715718414</v>
      </c>
      <c r="U621" t="inlineStr">
        <is>
          <t>已回填</t>
        </is>
      </c>
      <c r="V621" t="inlineStr">
        <is>
          <t>109</t>
        </is>
      </c>
      <c r="W621" t="inlineStr">
        <is>
          <t>3</t>
        </is>
      </c>
      <c r="X621" t="inlineStr">
        <is>
          <t>0</t>
        </is>
      </c>
      <c r="Y621" t="inlineStr">
        <is>
          <t>0</t>
        </is>
      </c>
      <c r="Z621" t="inlineStr">
        <is>
          <t>0</t>
        </is>
      </c>
      <c r="AA621" t="inlineStr">
        <is>
          <t>2026-10-08</t>
        </is>
      </c>
      <c r="AB621"/>
      <c r="AC621"/>
      <c r="AD621"/>
      <c r="AE621"/>
      <c r="AF621"/>
      <c r="AG621" s="3"/>
      <c r="AH621" t="inlineStr">
        <is>
          <t>高璇</t>
        </is>
      </c>
      <c r="AI621"/>
      <c r="AJ621" t="inlineStr">
        <is>
          <t>剧名待人工匹配</t>
        </is>
      </c>
      <c r="AK621"/>
      <c r="AL621" s="3"/>
      <c r="AM621" t="inlineStr">
        <is>
          <t>2026-09-25 00:29</t>
        </is>
      </c>
      <c r="AN621" t="inlineStr">
        <is>
          <t>高璇</t>
        </is>
      </c>
      <c r="AO621" t="inlineStr">
        <is>
          <t>2026-09-25</t>
        </is>
      </c>
      <c r="AP621" t="inlineStr">
        <is>
          <t>2026-09-24|dramaflick00|SD-000057</t>
        </is>
      </c>
      <c r="AQ621" t="inlineStr">
        <is>
          <t>0</t>
        </is>
      </c>
      <c r="AR621" t="inlineStr">
        <is>
          <t>dramaflick00｜My Billionaire Boss Won't Let Me Quit｜3条｜已回填</t>
        </is>
      </c>
    </row>
    <row r="622" ht="25.5" customHeight="1">
      <c r="A622" t="inlineStr">
        <is>
          <t>SR-000748</t>
        </is>
      </c>
      <c r="B622" s="3">
        <v>46289</v>
      </c>
      <c r="C622"/>
      <c r="D622" t="inlineStr">
        <is>
          <t>7688688091418070303</t>
        </is>
      </c>
      <c r="E622"/>
      <c r="F622" t="inlineStr">
        <is>
          <t>manual_url</t>
        </is>
      </c>
      <c r="G622">
        <v>1</v>
      </c>
      <c r="H622" s="3">
        <v>46303.617893518516</v>
      </c>
      <c r="I622"/>
      <c r="J622" t="inlineStr">
        <is>
          <t>active</t>
        </is>
      </c>
      <c r="K622" t="inlineStr">
        <is>
          <t>shirley5278789</t>
        </is>
      </c>
      <c r="L622" t="inlineStr">
        <is>
          <t>La humillan delante de toda la manada, pero ella conoce un secreto capaz de destruir a la favorita de la familia. 👑🐺 🌟 Continúa la historia aquí 👉 Encuentra la serie completa en “ReelShort” 🔍 Busca “4789842” ✨ #DramaCorto #Venganza #SecretoFamiliar #ReelShort</t>
        </is>
      </c>
      <c r="M622" t="inlineStr">
        <is>
          <t>SD-000241</t>
        </is>
      </c>
      <c r="N622" t="inlineStr">
        <is>
          <t>7688688091418070303</t>
        </is>
      </c>
      <c r="O622" t="inlineStr">
        <is>
          <t>shirley5278789</t>
        </is>
      </c>
      <c r="P622" t="inlineStr">
        <is>
          <t>https://www.tiktok.com/@shirley5278789</t>
        </is>
      </c>
      <c r="Q622" t="inlineStr">
        <is>
          <t>SD-000241</t>
        </is>
      </c>
      <c r="R622" t="inlineStr">
        <is>
          <t>La princesa Alfa se ha ido para siempre</t>
        </is>
      </c>
      <c r="S622" t="inlineStr">
        <is>
          <t>女王,爱情,奇幻</t>
        </is>
      </c>
      <c r="T622" s="2" t="str">
        <f>=HYPERLINK("https://www.tiktok.com/@shirley5278789/video/7688688091418070303", "https://www.tiktok.com/@shirley5278789/video/7688688091418070303")</f>
        <v>https://www.tiktok.com/@shirley5278789/video/7688688091418070303</v>
      </c>
      <c r="U622" t="inlineStr">
        <is>
          <t>已回填</t>
        </is>
      </c>
      <c r="V622" t="inlineStr">
        <is>
          <t>49600</t>
        </is>
      </c>
      <c r="W622" t="inlineStr">
        <is>
          <t>420</t>
        </is>
      </c>
      <c r="X622" t="inlineStr">
        <is>
          <t>57</t>
        </is>
      </c>
      <c r="Y622" t="inlineStr">
        <is>
          <t>1</t>
        </is>
      </c>
      <c r="Z622" t="inlineStr">
        <is>
          <t>2</t>
        </is>
      </c>
      <c r="AA622" t="inlineStr">
        <is>
          <t>2026-10-08</t>
        </is>
      </c>
      <c r="AB622"/>
      <c r="AC622"/>
      <c r="AD622"/>
      <c r="AE622"/>
      <c r="AF622"/>
      <c r="AG622" s="3"/>
      <c r="AH622" t="inlineStr">
        <is>
          <t>高璇</t>
        </is>
      </c>
      <c r="AI622"/>
      <c r="AJ622" t="inlineStr">
        <is>
          <t>剧名待人工匹配</t>
        </is>
      </c>
      <c r="AK622"/>
      <c r="AL622" s="3"/>
      <c r="AM622" t="inlineStr">
        <is>
          <t>2026-09-25 02:40</t>
        </is>
      </c>
      <c r="AN622" t="inlineStr">
        <is>
          <t>高璇</t>
        </is>
      </c>
      <c r="AO622" t="inlineStr">
        <is>
          <t>2026-09-25</t>
        </is>
      </c>
      <c r="AP622" t="inlineStr">
        <is>
          <t>2026-09-24|shirley5278789|SD-000241</t>
        </is>
      </c>
      <c r="AQ622" t="inlineStr">
        <is>
          <t>0</t>
        </is>
      </c>
      <c r="AR622" t="inlineStr">
        <is>
          <t>shirley5278789｜La princesa Alfa se ha ido para siempre｜6条｜已回填</t>
        </is>
      </c>
    </row>
    <row r="623" ht="25.5" customHeight="1">
      <c r="A623" t="inlineStr">
        <is>
          <t>SR-000749</t>
        </is>
      </c>
      <c r="B623" s="3">
        <v>46289</v>
      </c>
      <c r="C623"/>
      <c r="D623" t="inlineStr">
        <is>
          <t>7687946294584724750</t>
        </is>
      </c>
      <c r="E623"/>
      <c r="F623" t="inlineStr">
        <is>
          <t>manual_url</t>
        </is>
      </c>
      <c r="G623">
        <v>1</v>
      </c>
      <c r="H623" s="3">
        <v>46303.61818287037</v>
      </c>
      <c r="I623"/>
      <c r="J623" t="inlineStr">
        <is>
          <t>active</t>
        </is>
      </c>
      <c r="K623" t="inlineStr">
        <is>
          <t>dramaclips0364</t>
        </is>
      </c>
      <c r="L623" t="inlineStr">
        <is>
          <t>Assassins storm the castle to capture her—then his eyes turn red and the secret dragon finally awakens. ⚔️🐉 🌟 Continue the story here 👉 Find the full series on “ReelShort” 🔍 Look up “4645291” ✨ #ShortDrama #SecretDragon #FantasyAction #ReelShort</t>
        </is>
      </c>
      <c r="M623" t="inlineStr">
        <is>
          <t>SD-000198</t>
        </is>
      </c>
      <c r="N623" t="inlineStr">
        <is>
          <t>7687946294584724750</t>
        </is>
      </c>
      <c r="O623" t="inlineStr">
        <is>
          <t>dramaclips0364</t>
        </is>
      </c>
      <c r="P623" t="inlineStr">
        <is>
          <t>https://www.tiktok.com/@dramaclips0364</t>
        </is>
      </c>
      <c r="Q623" t="inlineStr">
        <is>
          <t>SD-000198</t>
        </is>
      </c>
      <c r="R623" t="inlineStr">
        <is>
          <t>Secret Dragon</t>
        </is>
      </c>
      <c r="S623" t="inlineStr">
        <is>
          <t>复仇,扮猪吃虎</t>
        </is>
      </c>
      <c r="T623" s="2" t="str">
        <f>=HYPERLINK("https://www.tiktok.com/@dramaclips0364/video/7687946294584724750", "https://www.tiktok.com/@dramaclips0364/video/7687946294584724750")</f>
        <v>https://www.tiktok.com/@dramaclips0364/video/7687946294584724750</v>
      </c>
      <c r="U623" t="inlineStr">
        <is>
          <t>已回填</t>
        </is>
      </c>
      <c r="V623" t="inlineStr">
        <is>
          <t>973</t>
        </is>
      </c>
      <c r="W623" t="inlineStr">
        <is>
          <t>6</t>
        </is>
      </c>
      <c r="X623" t="inlineStr">
        <is>
          <t>3</t>
        </is>
      </c>
      <c r="Y623" t="inlineStr">
        <is>
          <t>1</t>
        </is>
      </c>
      <c r="Z623" t="inlineStr">
        <is>
          <t>0</t>
        </is>
      </c>
      <c r="AA623" t="inlineStr">
        <is>
          <t>2026-10-08</t>
        </is>
      </c>
      <c r="AB623"/>
      <c r="AC623"/>
      <c r="AD623"/>
      <c r="AE623"/>
      <c r="AF623"/>
      <c r="AG623" s="3"/>
      <c r="AH623" t="inlineStr">
        <is>
          <t>高璇</t>
        </is>
      </c>
      <c r="AI623"/>
      <c r="AJ623" t="inlineStr">
        <is>
          <t>剧名待人工匹配</t>
        </is>
      </c>
      <c r="AK623"/>
      <c r="AL623" s="3"/>
      <c r="AM623" t="inlineStr">
        <is>
          <t>2026-09-25 02:46</t>
        </is>
      </c>
      <c r="AN623" t="inlineStr">
        <is>
          <t>高璇</t>
        </is>
      </c>
      <c r="AO623" t="inlineStr">
        <is>
          <t>2026-09-25</t>
        </is>
      </c>
      <c r="AP623" t="inlineStr">
        <is>
          <t>2026-09-24|dramaclips0364|SD-000198</t>
        </is>
      </c>
      <c r="AQ623" t="inlineStr">
        <is>
          <t>0</t>
        </is>
      </c>
      <c r="AR623" t="inlineStr">
        <is>
          <t>dramaclips0364｜Secret Dragon｜6条｜已回填</t>
        </is>
      </c>
    </row>
    <row r="624" ht="25.5" customHeight="1">
      <c r="A624" t="inlineStr">
        <is>
          <t>SR-000750</t>
        </is>
      </c>
      <c r="B624" s="3">
        <v>46289</v>
      </c>
      <c r="C624"/>
      <c r="D624" t="inlineStr">
        <is>
          <t>7689030027471539469</t>
        </is>
      </c>
      <c r="E624"/>
      <c r="F624" t="inlineStr">
        <is>
          <t>manual_url</t>
        </is>
      </c>
      <c r="G624">
        <v>1</v>
      </c>
      <c r="H624" s="3">
        <v>46303.61853009259</v>
      </c>
      <c r="I624"/>
      <c r="J624" t="inlineStr">
        <is>
          <t>active</t>
        </is>
      </c>
      <c r="K624" t="inlineStr">
        <is>
          <t>dramaflick00</t>
        </is>
      </c>
      <c r="L624" t="inlineStr">
        <is>
          <t>A truck full of proposal gifts arrives—and her jealous stepsister assumes the billionaire chose her. 👀💎 🌟 Continue the story here 👉 Find the full series on “ReelShort” 🔍 Look up “4802835” ✨ #Drama #ShortDrama #BillionaireLove #JealousSister #ReelShort</t>
        </is>
      </c>
      <c r="M624" t="inlineStr">
        <is>
          <t>SD-000057</t>
        </is>
      </c>
      <c r="N624" t="inlineStr">
        <is>
          <t>7689030027471539469</t>
        </is>
      </c>
      <c r="O624" t="inlineStr">
        <is>
          <t>dramaflick00</t>
        </is>
      </c>
      <c r="P624" t="inlineStr">
        <is>
          <t>https://www.tiktok.com/@dramaflick00</t>
        </is>
      </c>
      <c r="Q624" t="inlineStr">
        <is>
          <t>SD-000057</t>
        </is>
      </c>
      <c r="R624" t="inlineStr">
        <is>
          <t>My Billionaire Boss Won't Let Me Quit</t>
        </is>
      </c>
      <c r="S624" t="inlineStr">
        <is>
          <t>爱情,霸总,甜宠</t>
        </is>
      </c>
      <c r="T624" s="2" t="str">
        <f>=HYPERLINK("https://www.tiktok.com/@dramaflick00/video/7689030027471539469", "https://www.tiktok.com/@dramaflick00/video/7689030027471539469")</f>
        <v>https://www.tiktok.com/@dramaflick00/video/7689030027471539469</v>
      </c>
      <c r="U624" t="inlineStr">
        <is>
          <t>已回填</t>
        </is>
      </c>
      <c r="V624" t="inlineStr">
        <is>
          <t>671</t>
        </is>
      </c>
      <c r="W624" t="inlineStr">
        <is>
          <t>22</t>
        </is>
      </c>
      <c r="X624" t="inlineStr">
        <is>
          <t>3</t>
        </is>
      </c>
      <c r="Y624" t="inlineStr">
        <is>
          <t>0</t>
        </is>
      </c>
      <c r="Z624" t="inlineStr">
        <is>
          <t>1</t>
        </is>
      </c>
      <c r="AA624" t="inlineStr">
        <is>
          <t>2026-10-08</t>
        </is>
      </c>
      <c r="AB624"/>
      <c r="AC624"/>
      <c r="AD624"/>
      <c r="AE624"/>
      <c r="AF624"/>
      <c r="AG624" s="3"/>
      <c r="AH624" t="inlineStr">
        <is>
          <t>高璇</t>
        </is>
      </c>
      <c r="AI624"/>
      <c r="AJ624" t="inlineStr">
        <is>
          <t>剧名待人工匹配</t>
        </is>
      </c>
      <c r="AK624"/>
      <c r="AL624" s="3"/>
      <c r="AM624" t="inlineStr">
        <is>
          <t>2026-09-25 05:32</t>
        </is>
      </c>
      <c r="AN624" t="inlineStr">
        <is>
          <t>高璇</t>
        </is>
      </c>
      <c r="AO624" t="inlineStr">
        <is>
          <t>2026-09-25</t>
        </is>
      </c>
      <c r="AP624" t="inlineStr">
        <is>
          <t>2026-09-24|dramaflick00|SD-000057</t>
        </is>
      </c>
      <c r="AQ624" t="inlineStr">
        <is>
          <t>0</t>
        </is>
      </c>
      <c r="AR624" t="inlineStr">
        <is>
          <t>dramaflick00｜My Billionaire Boss Won't Let Me Quit｜3条｜已回填</t>
        </is>
      </c>
    </row>
    <row r="625" ht="25.5" customHeight="1">
      <c r="A625" t="inlineStr">
        <is>
          <t>SR-000751</t>
        </is>
      </c>
      <c r="B625" s="3">
        <v>46289</v>
      </c>
      <c r="C625"/>
      <c r="D625" t="inlineStr">
        <is>
          <t>7687946327606463757</t>
        </is>
      </c>
      <c r="E625"/>
      <c r="F625" t="inlineStr">
        <is>
          <t>manual_url</t>
        </is>
      </c>
      <c r="G625">
        <v>1</v>
      </c>
      <c r="H625" s="3">
        <v>46303.618784722225</v>
      </c>
      <c r="I625"/>
      <c r="J625" t="inlineStr">
        <is>
          <t>active</t>
        </is>
      </c>
      <c r="K625" t="inlineStr">
        <is>
          <t>dramaclips0364</t>
        </is>
      </c>
      <c r="L625" t="inlineStr">
        <is>
          <t>She recognizes the stranger who saved her, while he quietly vows to make everyone who hurt her pay. 🖤🔥 🌟 Continue the story here 👉 Find the full series on “ReelShort” 🔍 Look up “4645291” ✨ #ShortDrama #HiddenIdentity #RevengeRomance #ReelShort</t>
        </is>
      </c>
      <c r="M625" t="inlineStr">
        <is>
          <t>SD-000198</t>
        </is>
      </c>
      <c r="N625" t="inlineStr">
        <is>
          <t>7687946327606463757</t>
        </is>
      </c>
      <c r="O625" t="inlineStr">
        <is>
          <t>dramaclips0364</t>
        </is>
      </c>
      <c r="P625" t="inlineStr">
        <is>
          <t>https://www.tiktok.com/@dramaclips0364</t>
        </is>
      </c>
      <c r="Q625" t="inlineStr">
        <is>
          <t>SD-000198</t>
        </is>
      </c>
      <c r="R625" t="inlineStr">
        <is>
          <t>Secret Dragon</t>
        </is>
      </c>
      <c r="S625" t="inlineStr">
        <is>
          <t>复仇,扮猪吃虎</t>
        </is>
      </c>
      <c r="T625" s="2" t="str">
        <f>=HYPERLINK("https://www.tiktok.com/@dramaclips0364/video/7687946327606463757", "https://www.tiktok.com/@dramaclips0364/video/7687946327606463757")</f>
        <v>https://www.tiktok.com/@dramaclips0364/video/7687946327606463757</v>
      </c>
      <c r="U625" t="inlineStr">
        <is>
          <t>已回填</t>
        </is>
      </c>
      <c r="V625" t="inlineStr">
        <is>
          <t>686</t>
        </is>
      </c>
      <c r="W625" t="inlineStr">
        <is>
          <t>6</t>
        </is>
      </c>
      <c r="X625" t="inlineStr">
        <is>
          <t>0</t>
        </is>
      </c>
      <c r="Y625" t="inlineStr">
        <is>
          <t>1</t>
        </is>
      </c>
      <c r="Z625" t="inlineStr">
        <is>
          <t>0</t>
        </is>
      </c>
      <c r="AA625" t="inlineStr">
        <is>
          <t>2026-10-08</t>
        </is>
      </c>
      <c r="AB625"/>
      <c r="AC625"/>
      <c r="AD625"/>
      <c r="AE625"/>
      <c r="AF625"/>
      <c r="AG625" s="3"/>
      <c r="AH625" t="inlineStr">
        <is>
          <t>高璇</t>
        </is>
      </c>
      <c r="AI625"/>
      <c r="AJ625" t="inlineStr">
        <is>
          <t>剧名待人工匹配</t>
        </is>
      </c>
      <c r="AK625"/>
      <c r="AL625" s="3"/>
      <c r="AM625" t="inlineStr">
        <is>
          <t>2026-09-25 06:44</t>
        </is>
      </c>
      <c r="AN625" t="inlineStr">
        <is>
          <t>高璇</t>
        </is>
      </c>
      <c r="AO625" t="inlineStr">
        <is>
          <t>2026-09-25</t>
        </is>
      </c>
      <c r="AP625" t="inlineStr">
        <is>
          <t>2026-09-24|dramaclips0364|SD-000198</t>
        </is>
      </c>
      <c r="AQ625" t="inlineStr">
        <is>
          <t>0</t>
        </is>
      </c>
      <c r="AR625" t="inlineStr">
        <is>
          <t>dramaclips0364｜Secret Dragon｜6条｜已回填</t>
        </is>
      </c>
    </row>
    <row r="626" ht="25.5" customHeight="1">
      <c r="A626" t="inlineStr">
        <is>
          <t>SR-000752</t>
        </is>
      </c>
      <c r="B626" s="3">
        <v>46289</v>
      </c>
      <c r="C626"/>
      <c r="D626" t="inlineStr">
        <is>
          <t>7688687726987726110</t>
        </is>
      </c>
      <c r="E626"/>
      <c r="F626" t="inlineStr">
        <is>
          <t>manual_url</t>
        </is>
      </c>
      <c r="G626">
        <v>1</v>
      </c>
      <c r="H626" s="3">
        <v>46301.82974537037</v>
      </c>
      <c r="I626"/>
      <c r="J626" t="inlineStr">
        <is>
          <t>active</t>
        </is>
      </c>
      <c r="K626" t="inlineStr">
        <is>
          <t>shirley5278789</t>
        </is>
      </c>
      <c r="L626" t="inlineStr">
        <is>
          <t>Le exigen que se arrodille y pida perdón, pero la princesa Alfa prefiere perderlo todo antes que aceptar otra mentira. ⚔️🖤 🌟 Continúa la historia aquí 👉 Encuentra la serie completa en “ReelShort” 🔍 Busca “4789842” ✨ #DramaCorto #ReinaAlfa #NuncaSeRinde #ReelShort</t>
        </is>
      </c>
      <c r="M626" t="inlineStr">
        <is>
          <t>SD-000241</t>
        </is>
      </c>
      <c r="N626" t="inlineStr">
        <is>
          <t>7688687726987726110</t>
        </is>
      </c>
      <c r="O626" t="inlineStr">
        <is>
          <t>shirley5278789</t>
        </is>
      </c>
      <c r="P626" t="inlineStr">
        <is>
          <t>https://www.tiktok.com/@shirley5278789</t>
        </is>
      </c>
      <c r="Q626" t="inlineStr">
        <is>
          <t>SD-000241</t>
        </is>
      </c>
      <c r="R626" t="inlineStr">
        <is>
          <t>La princesa Alfa se ha ido para siempre</t>
        </is>
      </c>
      <c r="S626" t="inlineStr">
        <is>
          <t>女王,爱情,奇幻</t>
        </is>
      </c>
      <c r="T626" s="2" t="str">
        <f>=HYPERLINK("https://www.tiktok.com/@shirley5278789/video/7688687726987726110", "https://www.tiktok.com/@shirley5278789/video/7688687726987726110")</f>
        <v>https://www.tiktok.com/@shirley5278789/video/7688687726987726110</v>
      </c>
      <c r="U626" t="inlineStr">
        <is>
          <t>已回填</t>
        </is>
      </c>
      <c r="V626" t="inlineStr">
        <is>
          <t>63300</t>
        </is>
      </c>
      <c r="W626" t="inlineStr">
        <is>
          <t>655</t>
        </is>
      </c>
      <c r="X626" t="inlineStr">
        <is>
          <t>140</t>
        </is>
      </c>
      <c r="Y626" t="inlineStr">
        <is>
          <t>19</t>
        </is>
      </c>
      <c r="Z626" t="inlineStr">
        <is>
          <t>12</t>
        </is>
      </c>
      <c r="AA626" t="inlineStr">
        <is>
          <t>2026-10-08</t>
        </is>
      </c>
      <c r="AB626"/>
      <c r="AC626"/>
      <c r="AD626"/>
      <c r="AE626"/>
      <c r="AF626"/>
      <c r="AG626" s="3"/>
      <c r="AH626" t="inlineStr">
        <is>
          <t>高璇</t>
        </is>
      </c>
      <c r="AI626"/>
      <c r="AJ626" t="inlineStr">
        <is>
          <t>剧名待人工匹配</t>
        </is>
      </c>
      <c r="AK626"/>
      <c r="AL626" s="3"/>
      <c r="AM626" t="inlineStr">
        <is>
          <t>2026-09-25 07:16</t>
        </is>
      </c>
      <c r="AN626" t="inlineStr">
        <is>
          <t>高璇</t>
        </is>
      </c>
      <c r="AO626" t="inlineStr">
        <is>
          <t>2026-09-25</t>
        </is>
      </c>
      <c r="AP626" t="inlineStr">
        <is>
          <t>2026-09-24|shirley5278789|SD-000241</t>
        </is>
      </c>
      <c r="AQ626" t="inlineStr">
        <is>
          <t>0</t>
        </is>
      </c>
      <c r="AR626" t="inlineStr">
        <is>
          <t>shirley5278789｜La princesa Alfa se ha ido para siempre｜6条｜已回填</t>
        </is>
      </c>
    </row>
    <row r="627" ht="25.5" customHeight="1">
      <c r="A627" t="inlineStr">
        <is>
          <t>SR-000753</t>
        </is>
      </c>
      <c r="B627" s="3">
        <v>46289</v>
      </c>
      <c r="C627"/>
      <c r="D627" t="inlineStr">
        <is>
          <t>7688676979943443726</t>
        </is>
      </c>
      <c r="E627"/>
      <c r="F627" t="inlineStr">
        <is>
          <t>manual_url</t>
        </is>
      </c>
      <c r="G627">
        <v>1</v>
      </c>
      <c r="H627" s="3">
        <v>46303.62005787037</v>
      </c>
      <c r="I627"/>
      <c r="J627" t="inlineStr">
        <is>
          <t>active</t>
        </is>
      </c>
      <c r="K627" t="inlineStr">
        <is>
          <t>dramaclips0364</t>
        </is>
      </c>
      <c r="L627" t="inlineStr">
        <is>
          <t>He spies on the mysterious woman next door—then sees something in her bedroom that no human could explain. 🧛‍♀️🌙 🌟 Continue the story here 👉 Find the full series on “ReelShort” 🔍 Look up “4786910” ✨ #ShortDrama #VampireRomance #Mystery #ReelShort</t>
        </is>
      </c>
      <c r="M627" t="inlineStr">
        <is>
          <t>SD-000258</t>
        </is>
      </c>
      <c r="N627" t="inlineStr">
        <is>
          <t>7688676979943443726</t>
        </is>
      </c>
      <c r="O627" t="inlineStr">
        <is>
          <t>dramaclips0364</t>
        </is>
      </c>
      <c r="P627" t="inlineStr">
        <is>
          <t>https://www.tiktok.com/@dramaclips0364</t>
        </is>
      </c>
      <c r="Q627" t="inlineStr">
        <is>
          <t>SD-000258</t>
        </is>
      </c>
      <c r="R627" t="inlineStr">
        <is>
          <t>The Vampire Next Door</t>
        </is>
      </c>
      <c r="S627" t="inlineStr">
        <is>
          <t>霸总,禁忌,身份揭露</t>
        </is>
      </c>
      <c r="T627" s="2" t="str">
        <f>=HYPERLINK("https://www.tiktok.com/@dramaclips0364/video/7688676979943443726", "https://www.tiktok.com/@dramaclips0364/video/7688676979943443726")</f>
        <v>https://www.tiktok.com/@dramaclips0364/video/7688676979943443726</v>
      </c>
      <c r="U627" t="inlineStr">
        <is>
          <t>已回填</t>
        </is>
      </c>
      <c r="V627" t="inlineStr">
        <is>
          <t>248</t>
        </is>
      </c>
      <c r="W627" t="inlineStr">
        <is>
          <t>3</t>
        </is>
      </c>
      <c r="X627" t="inlineStr">
        <is>
          <t>0</t>
        </is>
      </c>
      <c r="Y627" t="inlineStr">
        <is>
          <t>0</t>
        </is>
      </c>
      <c r="Z627" t="inlineStr">
        <is>
          <t>0</t>
        </is>
      </c>
      <c r="AA627" t="inlineStr">
        <is>
          <t>2026-10-08</t>
        </is>
      </c>
      <c r="AB627"/>
      <c r="AC627"/>
      <c r="AD627"/>
      <c r="AE627"/>
      <c r="AF627"/>
      <c r="AG627" s="3"/>
      <c r="AH627" t="inlineStr">
        <is>
          <t>高璇</t>
        </is>
      </c>
      <c r="AI627"/>
      <c r="AJ627" t="inlineStr">
        <is>
          <t>剧名待人工匹配</t>
        </is>
      </c>
      <c r="AK627"/>
      <c r="AL627" s="3"/>
      <c r="AM627" t="inlineStr">
        <is>
          <t>2026-09-25 10:01</t>
        </is>
      </c>
      <c r="AN627" t="inlineStr">
        <is>
          <t>高璇</t>
        </is>
      </c>
      <c r="AO627" t="inlineStr">
        <is>
          <t>2026-09-25</t>
        </is>
      </c>
      <c r="AP627" t="inlineStr">
        <is>
          <t>2026-09-24|dramaclips0364|SD-000258</t>
        </is>
      </c>
      <c r="AQ627" t="inlineStr">
        <is>
          <t>1</t>
        </is>
      </c>
      <c r="AR627" t="inlineStr">
        <is>
          <t>dramaclips0364｜The Vampire Next Door｜1条｜已回填</t>
        </is>
      </c>
    </row>
    <row r="628" ht="25.5" customHeight="1">
      <c r="A628" t="inlineStr">
        <is>
          <t>SR-000754</t>
        </is>
      </c>
      <c r="B628" s="3">
        <v>46289</v>
      </c>
      <c r="C628"/>
      <c r="D628" t="inlineStr">
        <is>
          <t>7689033540150775071</t>
        </is>
      </c>
      <c r="E628"/>
      <c r="F628" t="inlineStr">
        <is>
          <t>manual_url</t>
        </is>
      </c>
      <c r="G628">
        <v>1</v>
      </c>
      <c r="H628" s="3">
        <v>46303.62034722222</v>
      </c>
      <c r="I628"/>
      <c r="J628" t="inlineStr">
        <is>
          <t>active</t>
        </is>
      </c>
      <c r="K628" t="inlineStr">
        <is>
          <t>shirley5278789</t>
        </is>
      </c>
      <c r="L628" t="inlineStr">
        <is>
          <t>Todos creen que es un simple soldado de rango E… hasta que la gobernante más poderosa le propone matrimonio. 😳⚔️ 🌟 Continúa la historia aquí 👉 Encuentra la serie completa en “ReelShort” 🔍 Busca “4800851” ✨ #Drama #DramaCorto #Romance #GiroInesperado #ReelShort</t>
        </is>
      </c>
      <c r="M628" t="inlineStr">
        <is>
          <t>SD-000265</t>
        </is>
      </c>
      <c r="N628" t="inlineStr">
        <is>
          <t>7689033540150775071</t>
        </is>
      </c>
      <c r="O628" t="inlineStr">
        <is>
          <t>shirley5278789</t>
        </is>
      </c>
      <c r="P628" t="inlineStr">
        <is>
          <t>https://www.tiktok.com/@shirley5278789</t>
        </is>
      </c>
      <c r="Q628" t="inlineStr">
        <is>
          <t>SD-000265</t>
        </is>
      </c>
      <c r="R628" t="inlineStr">
        <is>
          <t>Soberano del páramo</t>
        </is>
      </c>
      <c r="S628"/>
      <c r="T628" s="2" t="str">
        <f>=HYPERLINK("https://www.tiktok.com/@shirley5278789/video/7689033540150775071", "https://www.tiktok.com/@shirley5278789/video/7689033540150775071")</f>
        <v>https://www.tiktok.com/@shirley5278789/video/7689033540150775071</v>
      </c>
      <c r="U628" t="inlineStr">
        <is>
          <t>已回填</t>
        </is>
      </c>
      <c r="V628" t="inlineStr">
        <is>
          <t>27700</t>
        </is>
      </c>
      <c r="W628" t="inlineStr">
        <is>
          <t>61</t>
        </is>
      </c>
      <c r="X628" t="inlineStr">
        <is>
          <t>14</t>
        </is>
      </c>
      <c r="Y628" t="inlineStr">
        <is>
          <t>0</t>
        </is>
      </c>
      <c r="Z628" t="inlineStr">
        <is>
          <t>1</t>
        </is>
      </c>
      <c r="AA628" t="inlineStr">
        <is>
          <t>2026-10-08</t>
        </is>
      </c>
      <c r="AB628"/>
      <c r="AC628"/>
      <c r="AD628"/>
      <c r="AE628"/>
      <c r="AF628"/>
      <c r="AG628" s="3"/>
      <c r="AH628" t="inlineStr">
        <is>
          <t>高璇</t>
        </is>
      </c>
      <c r="AI628"/>
      <c r="AJ628" t="inlineStr">
        <is>
          <t>剧名待人工匹配</t>
        </is>
      </c>
      <c r="AK628"/>
      <c r="AL628" s="3"/>
      <c r="AM628" t="inlineStr">
        <is>
          <t>2026-09-25 10:18</t>
        </is>
      </c>
      <c r="AN628" t="inlineStr">
        <is>
          <t>高璇</t>
        </is>
      </c>
      <c r="AO628" t="inlineStr">
        <is>
          <t>2026-09-25</t>
        </is>
      </c>
      <c r="AP628" t="inlineStr">
        <is>
          <t>2026-09-24|shirley5278789|SD-000265</t>
        </is>
      </c>
      <c r="AQ628" t="inlineStr">
        <is>
          <t>1</t>
        </is>
      </c>
      <c r="AR628" t="inlineStr">
        <is>
          <t>shirley5278789｜Soberano del páramo｜1条｜已回填</t>
        </is>
      </c>
    </row>
    <row r="629" ht="25.5" customHeight="1">
      <c r="A629" t="inlineStr">
        <is>
          <t>SR-000755</t>
        </is>
      </c>
      <c r="B629" s="3">
        <v>46290</v>
      </c>
      <c r="C629"/>
      <c r="D629" t="inlineStr">
        <is>
          <t>7689033538678656287</t>
        </is>
      </c>
      <c r="E629"/>
      <c r="F629" t="inlineStr">
        <is>
          <t>manual_url</t>
        </is>
      </c>
      <c r="G629">
        <v>1</v>
      </c>
      <c r="H629" s="3">
        <v>46303.620671296296</v>
      </c>
      <c r="I629"/>
      <c r="J629" t="inlineStr">
        <is>
          <t>active</t>
        </is>
      </c>
      <c r="K629" t="inlineStr">
        <is>
          <t>shirley5278789</t>
        </is>
      </c>
      <c r="L629" t="inlineStr">
        <is>
          <t>Ella le ofrece poder, riqueza y una boda falsa… pero él la rechaza y cambia el destino de toda la ciudad. 🔥 🌟 Continúa la historia aquí 👉 Encuentra la serie completa en “ReelShort” 🔍 Busca “4800851” ✨ #Drama #DramaCorto #MatrimonioFalso #HombrePoderoso #ReelShort</t>
        </is>
      </c>
      <c r="M629" t="inlineStr">
        <is>
          <t>SD-000265</t>
        </is>
      </c>
      <c r="N629" t="inlineStr">
        <is>
          <t>7689033538678656287</t>
        </is>
      </c>
      <c r="O629" t="inlineStr">
        <is>
          <t>shirley5278789</t>
        </is>
      </c>
      <c r="P629" t="inlineStr">
        <is>
          <t>https://www.tiktok.com/@shirley5278789</t>
        </is>
      </c>
      <c r="Q629" t="inlineStr">
        <is>
          <t>SD-000265</t>
        </is>
      </c>
      <c r="R629" t="inlineStr">
        <is>
          <t>Soberano del páramo</t>
        </is>
      </c>
      <c r="S629"/>
      <c r="T629" s="2" t="str">
        <f>=HYPERLINK("https://www.tiktok.com/@shirley5278789/video/7689033538678656287", "https://www.tiktok.com/@shirley5278789/video/7689033538678656287")</f>
        <v>https://www.tiktok.com/@shirley5278789/video/7689033538678656287</v>
      </c>
      <c r="U629" t="inlineStr">
        <is>
          <t>已回填</t>
        </is>
      </c>
      <c r="V629" t="inlineStr">
        <is>
          <t>15600</t>
        </is>
      </c>
      <c r="W629" t="inlineStr">
        <is>
          <t>15</t>
        </is>
      </c>
      <c r="X629" t="inlineStr">
        <is>
          <t>1</t>
        </is>
      </c>
      <c r="Y629" t="inlineStr">
        <is>
          <t>0</t>
        </is>
      </c>
      <c r="Z629" t="inlineStr">
        <is>
          <t>0</t>
        </is>
      </c>
      <c r="AA629" t="inlineStr">
        <is>
          <t>2026-10-08</t>
        </is>
      </c>
      <c r="AB629"/>
      <c r="AC629"/>
      <c r="AD629"/>
      <c r="AE629"/>
      <c r="AF629"/>
      <c r="AG629" s="3"/>
      <c r="AH629" t="inlineStr">
        <is>
          <t>高璇</t>
        </is>
      </c>
      <c r="AI629"/>
      <c r="AJ629" t="inlineStr">
        <is>
          <t>剧名待人工匹配</t>
        </is>
      </c>
      <c r="AK629"/>
      <c r="AL629" s="3"/>
      <c r="AM629" t="inlineStr">
        <is>
          <t>2026-09-25 14:16</t>
        </is>
      </c>
      <c r="AN629" t="inlineStr">
        <is>
          <t>高璇</t>
        </is>
      </c>
      <c r="AO629" t="inlineStr">
        <is>
          <t>2026-09-25</t>
        </is>
      </c>
      <c r="AP629" t="inlineStr">
        <is>
          <t>2026-09-25|shirley5278789|SD-000265</t>
        </is>
      </c>
      <c r="AQ629" t="inlineStr">
        <is>
          <t>1</t>
        </is>
      </c>
      <c r="AR629" t="inlineStr">
        <is>
          <t>shirley5278789｜Soberano del páramo｜5条｜已回填</t>
        </is>
      </c>
    </row>
    <row r="630" ht="25.5" customHeight="1">
      <c r="A630" t="inlineStr">
        <is>
          <t>SR-000756</t>
        </is>
      </c>
      <c r="B630" s="3">
        <v>46290</v>
      </c>
      <c r="C630"/>
      <c r="D630" t="inlineStr">
        <is>
          <t>7688676924641594637</t>
        </is>
      </c>
      <c r="E630"/>
      <c r="F630" t="inlineStr">
        <is>
          <t>manual_url</t>
        </is>
      </c>
      <c r="G630">
        <v>1</v>
      </c>
      <c r="H630" s="3">
        <v>46303.62094907407</v>
      </c>
      <c r="I630"/>
      <c r="J630" t="inlineStr">
        <is>
          <t>active</t>
        </is>
      </c>
      <c r="K630" t="inlineStr">
        <is>
          <t>dramaclips0364</t>
        </is>
      </c>
      <c r="L630" t="inlineStr">
        <is>
          <t>A beautiful stranger appears at his door after dark, and one broken phone pulls him deeper into her secret. 😳🖤 🌟 Continue the story here 👉 Find the full series on “ReelShort” 🔍 Look up “4786910” ✨ #ShortDrama #VampireNextDoor #DarkRomance #ReelShort</t>
        </is>
      </c>
      <c r="M630" t="inlineStr">
        <is>
          <t>SD-000258</t>
        </is>
      </c>
      <c r="N630" t="inlineStr">
        <is>
          <t>7688676924641594637</t>
        </is>
      </c>
      <c r="O630" t="inlineStr">
        <is>
          <t>dramaclips0364</t>
        </is>
      </c>
      <c r="P630" t="inlineStr">
        <is>
          <t>https://www.tiktok.com/@dramaclips0364</t>
        </is>
      </c>
      <c r="Q630" t="inlineStr">
        <is>
          <t>SD-000258</t>
        </is>
      </c>
      <c r="R630" t="inlineStr">
        <is>
          <t>The Vampire Next Door</t>
        </is>
      </c>
      <c r="S630" t="inlineStr">
        <is>
          <t>霸总,禁忌,身份揭露</t>
        </is>
      </c>
      <c r="T630" s="2" t="str">
        <f>=HYPERLINK("https://www.tiktok.com/@dramaclips0364/video/7688676924641594637", "https://www.tiktok.com/@dramaclips0364/video/7688676924641594637")</f>
        <v>https://www.tiktok.com/@dramaclips0364/video/7688676924641594637</v>
      </c>
      <c r="U630" t="inlineStr">
        <is>
          <t>已回填</t>
        </is>
      </c>
      <c r="V630" t="inlineStr">
        <is>
          <t>201</t>
        </is>
      </c>
      <c r="W630" t="inlineStr">
        <is>
          <t>2</t>
        </is>
      </c>
      <c r="X630" t="inlineStr">
        <is>
          <t>0</t>
        </is>
      </c>
      <c r="Y630" t="inlineStr">
        <is>
          <t>0</t>
        </is>
      </c>
      <c r="Z630" t="inlineStr">
        <is>
          <t>0</t>
        </is>
      </c>
      <c r="AA630" t="inlineStr">
        <is>
          <t>2026-10-08</t>
        </is>
      </c>
      <c r="AB630"/>
      <c r="AC630"/>
      <c r="AD630"/>
      <c r="AE630"/>
      <c r="AF630"/>
      <c r="AG630" s="3"/>
      <c r="AH630" t="inlineStr">
        <is>
          <t>高璇</t>
        </is>
      </c>
      <c r="AI630"/>
      <c r="AJ630" t="inlineStr">
        <is>
          <t>剧名待人工匹配</t>
        </is>
      </c>
      <c r="AK630"/>
      <c r="AL630" s="3"/>
      <c r="AM630" t="inlineStr">
        <is>
          <t>2026-09-25 14:27</t>
        </is>
      </c>
      <c r="AN630" t="inlineStr">
        <is>
          <t>高璇</t>
        </is>
      </c>
      <c r="AO630" t="inlineStr">
        <is>
          <t>2026-09-25</t>
        </is>
      </c>
      <c r="AP630" t="inlineStr">
        <is>
          <t>2026-09-25|dramaclips0364|SD-000258</t>
        </is>
      </c>
      <c r="AQ630" t="inlineStr">
        <is>
          <t>1</t>
        </is>
      </c>
      <c r="AR630" t="inlineStr">
        <is>
          <t>dramaclips0364｜The Vampire Next Door｜4条｜已回填</t>
        </is>
      </c>
    </row>
    <row r="631" ht="25.5" customHeight="1">
      <c r="A631" t="inlineStr">
        <is>
          <t>SR-000757</t>
        </is>
      </c>
      <c r="B631" s="3">
        <v>46290</v>
      </c>
      <c r="C631"/>
      <c r="D631" t="inlineStr">
        <is>
          <t>7689030244589784334</t>
        </is>
      </c>
      <c r="E631"/>
      <c r="F631" t="inlineStr">
        <is>
          <t>manual_url</t>
        </is>
      </c>
      <c r="G631">
        <v>1</v>
      </c>
      <c r="H631" s="3">
        <v>46303.62131944444</v>
      </c>
      <c r="I631"/>
      <c r="J631" t="inlineStr">
        <is>
          <t>active</t>
        </is>
      </c>
      <c r="K631" t="inlineStr">
        <is>
          <t>dramaflick00</t>
        </is>
      </c>
      <c r="L631" t="inlineStr">
        <is>
          <t>She walks in on her new husband at the worst possible moment—and their fake marriage suddenly feels very real. 😳🔥 🌟 Continue the story here 👉 Find the full series on “ReelShort” 🔍 Look up “4802835” ✨ #Drama #ShortDrama #FakeMarriage #RomanticTension #ReelShort</t>
        </is>
      </c>
      <c r="M631" t="inlineStr">
        <is>
          <t>SD-000057</t>
        </is>
      </c>
      <c r="N631" t="inlineStr">
        <is>
          <t>7689030244589784334</t>
        </is>
      </c>
      <c r="O631" t="inlineStr">
        <is>
          <t>dramaflick00</t>
        </is>
      </c>
      <c r="P631" t="inlineStr">
        <is>
          <t>https://www.tiktok.com/@dramaflick00</t>
        </is>
      </c>
      <c r="Q631" t="inlineStr">
        <is>
          <t>SD-000057</t>
        </is>
      </c>
      <c r="R631" t="inlineStr">
        <is>
          <t>My Billionaire Boss Won't Let Me Quit</t>
        </is>
      </c>
      <c r="S631" t="inlineStr">
        <is>
          <t>爱情,霸总,甜宠</t>
        </is>
      </c>
      <c r="T631" s="2" t="str">
        <f>=HYPERLINK("https://www.tiktok.com/@dramaflick00/video/7689030244589784334", "https://www.tiktok.com/@dramaflick00/video/7689030244589784334")</f>
        <v>https://www.tiktok.com/@dramaflick00/video/7689030244589784334</v>
      </c>
      <c r="U631" t="inlineStr">
        <is>
          <t>已回填</t>
        </is>
      </c>
      <c r="V631" t="inlineStr">
        <is>
          <t>61</t>
        </is>
      </c>
      <c r="W631" t="inlineStr">
        <is>
          <t>1</t>
        </is>
      </c>
      <c r="X631" t="inlineStr">
        <is>
          <t>1</t>
        </is>
      </c>
      <c r="Y631" t="inlineStr">
        <is>
          <t>0</t>
        </is>
      </c>
      <c r="Z631" t="inlineStr">
        <is>
          <t>0</t>
        </is>
      </c>
      <c r="AA631" t="inlineStr">
        <is>
          <t>2026-10-08</t>
        </is>
      </c>
      <c r="AB631"/>
      <c r="AC631"/>
      <c r="AD631"/>
      <c r="AE631"/>
      <c r="AF631"/>
      <c r="AG631" s="3"/>
      <c r="AH631" t="inlineStr">
        <is>
          <t>高璇</t>
        </is>
      </c>
      <c r="AI631"/>
      <c r="AJ631" t="inlineStr">
        <is>
          <t>剧名待人工匹配</t>
        </is>
      </c>
      <c r="AK631"/>
      <c r="AL631" s="3"/>
      <c r="AM631" t="inlineStr">
        <is>
          <t>2026-09-25 14:35</t>
        </is>
      </c>
      <c r="AN631" t="inlineStr">
        <is>
          <t>高璇</t>
        </is>
      </c>
      <c r="AO631" t="inlineStr">
        <is>
          <t>2026-09-25</t>
        </is>
      </c>
      <c r="AP631" t="inlineStr">
        <is>
          <t>2026-09-25|dramaflick00|SD-000057</t>
        </is>
      </c>
      <c r="AQ631" t="inlineStr">
        <is>
          <t>1</t>
        </is>
      </c>
      <c r="AR631" t="inlineStr">
        <is>
          <t>dramaflick00｜My Billionaire Boss Won't Let Me Quit｜3条｜已回填</t>
        </is>
      </c>
    </row>
    <row r="632" ht="25.5" customHeight="1">
      <c r="A632" t="inlineStr">
        <is>
          <t>SR-000758</t>
        </is>
      </c>
      <c r="B632" s="3">
        <v>46290</v>
      </c>
      <c r="C632"/>
      <c r="D632" t="inlineStr">
        <is>
          <t>7689030546470604045</t>
        </is>
      </c>
      <c r="E632"/>
      <c r="F632" t="inlineStr">
        <is>
          <t>manual_url</t>
        </is>
      </c>
      <c r="G632">
        <v>1</v>
      </c>
      <c r="H632" s="3">
        <v>46303.62167824074</v>
      </c>
      <c r="I632"/>
      <c r="J632" t="inlineStr">
        <is>
          <t>active</t>
        </is>
      </c>
      <c r="K632" t="inlineStr">
        <is>
          <t>dramaflick00</t>
        </is>
      </c>
      <c r="L632" t="inlineStr">
        <is>
          <t>Her stepsister claims she is the billionaire’s fiancée—until the real wife finds his diamond ring. 💍😏 🌟 Continue the story here 👉 Find the full series on “ReelShort” 🔍 Look up “4802835” ✨ #Drama #ShortDrama #HiddenIdentity #LoveRival #ReelShort</t>
        </is>
      </c>
      <c r="M632" t="inlineStr">
        <is>
          <t>SD-000057</t>
        </is>
      </c>
      <c r="N632" t="inlineStr">
        <is>
          <t>7689030546470604045</t>
        </is>
      </c>
      <c r="O632" t="inlineStr">
        <is>
          <t>dramaflick00</t>
        </is>
      </c>
      <c r="P632" t="inlineStr">
        <is>
          <t>https://www.tiktok.com/@dramaflick00</t>
        </is>
      </c>
      <c r="Q632" t="inlineStr">
        <is>
          <t>SD-000057</t>
        </is>
      </c>
      <c r="R632" t="inlineStr">
        <is>
          <t>My Billionaire Boss Won't Let Me Quit</t>
        </is>
      </c>
      <c r="S632" t="inlineStr">
        <is>
          <t>爱情,霸总,甜宠</t>
        </is>
      </c>
      <c r="T632" s="2" t="str">
        <f>=HYPERLINK("https://www.tiktok.com/@dramaflick00/video/7689030546470604045", "https://www.tiktok.com/@dramaflick00/video/7689030546470604045")</f>
        <v>https://www.tiktok.com/@dramaflick00/video/7689030546470604045</v>
      </c>
      <c r="U632" t="inlineStr">
        <is>
          <t>已回填</t>
        </is>
      </c>
      <c r="V632" t="inlineStr">
        <is>
          <t>636</t>
        </is>
      </c>
      <c r="W632" t="inlineStr">
        <is>
          <t>12</t>
        </is>
      </c>
      <c r="X632" t="inlineStr">
        <is>
          <t>1</t>
        </is>
      </c>
      <c r="Y632" t="inlineStr">
        <is>
          <t>0</t>
        </is>
      </c>
      <c r="Z632" t="inlineStr">
        <is>
          <t>1</t>
        </is>
      </c>
      <c r="AA632" t="inlineStr">
        <is>
          <t>2026-10-08</t>
        </is>
      </c>
      <c r="AB632"/>
      <c r="AC632"/>
      <c r="AD632"/>
      <c r="AE632"/>
      <c r="AF632"/>
      <c r="AG632" s="3"/>
      <c r="AH632" t="inlineStr">
        <is>
          <t>高璇</t>
        </is>
      </c>
      <c r="AI632"/>
      <c r="AJ632" t="inlineStr">
        <is>
          <t>剧名待人工匹配</t>
        </is>
      </c>
      <c r="AK632"/>
      <c r="AL632" s="3"/>
      <c r="AM632" t="inlineStr">
        <is>
          <t>2026-09-25 18:52</t>
        </is>
      </c>
      <c r="AN632" t="inlineStr">
        <is>
          <t>高璇</t>
        </is>
      </c>
      <c r="AO632" t="inlineStr">
        <is>
          <t>2026-09-25</t>
        </is>
      </c>
      <c r="AP632" t="inlineStr">
        <is>
          <t>2026-09-25|dramaflick00|SD-000057</t>
        </is>
      </c>
      <c r="AQ632" t="inlineStr">
        <is>
          <t>0</t>
        </is>
      </c>
      <c r="AR632" t="inlineStr">
        <is>
          <t>dramaflick00｜My Billionaire Boss Won't Let Me Quit｜3条｜已回填</t>
        </is>
      </c>
    </row>
    <row r="633" ht="25.5" customHeight="1">
      <c r="A633" t="inlineStr">
        <is>
          <t>SR-000759</t>
        </is>
      </c>
      <c r="B633" s="3">
        <v>46290</v>
      </c>
      <c r="C633"/>
      <c r="D633" t="inlineStr">
        <is>
          <t>7688678401514671373</t>
        </is>
      </c>
      <c r="E633"/>
      <c r="F633" t="inlineStr">
        <is>
          <t>manual_url</t>
        </is>
      </c>
      <c r="G633">
        <v>1</v>
      </c>
      <c r="H633" s="3">
        <v>46303.62190972222</v>
      </c>
      <c r="I633"/>
      <c r="J633" t="inlineStr">
        <is>
          <t>active</t>
        </is>
      </c>
      <c r="K633" t="inlineStr">
        <is>
          <t>dramaclips0364</t>
        </is>
      </c>
      <c r="L633" t="inlineStr">
        <is>
          <t>Her story sounds perfect—until one question about last night makes the mysterious neighbor lose her smile. 👀🌙 🌟 Continue the story here 👉 Find the full series on “ReelShort” 🔍 Look up “4786910” ✨ #ShortDrama #Suspense #SecretIdentity #ReelShort</t>
        </is>
      </c>
      <c r="M633" t="inlineStr">
        <is>
          <t>SD-000258</t>
        </is>
      </c>
      <c r="N633" t="inlineStr">
        <is>
          <t>7688678401514671373</t>
        </is>
      </c>
      <c r="O633" t="inlineStr">
        <is>
          <t>dramaclips0364</t>
        </is>
      </c>
      <c r="P633" t="inlineStr">
        <is>
          <t>https://www.tiktok.com/@dramaclips0364</t>
        </is>
      </c>
      <c r="Q633" t="inlineStr">
        <is>
          <t>SD-000258</t>
        </is>
      </c>
      <c r="R633" t="inlineStr">
        <is>
          <t>The Vampire Next Door</t>
        </is>
      </c>
      <c r="S633" t="inlineStr">
        <is>
          <t>霸总,禁忌,身份揭露</t>
        </is>
      </c>
      <c r="T633" s="2" t="str">
        <f>=HYPERLINK("https://www.tiktok.com/@dramaclips0364/video/7688678401514671373", "https://www.tiktok.com/@dramaclips0364/video/7688678401514671373")</f>
        <v>https://www.tiktok.com/@dramaclips0364/video/7688678401514671373</v>
      </c>
      <c r="U633" t="inlineStr">
        <is>
          <t>已回填</t>
        </is>
      </c>
      <c r="V633" t="inlineStr">
        <is>
          <t>114</t>
        </is>
      </c>
      <c r="W633" t="inlineStr">
        <is>
          <t>0</t>
        </is>
      </c>
      <c r="X633" t="inlineStr">
        <is>
          <t>0</t>
        </is>
      </c>
      <c r="Y633" t="inlineStr">
        <is>
          <t>0</t>
        </is>
      </c>
      <c r="Z633" t="inlineStr">
        <is>
          <t>0</t>
        </is>
      </c>
      <c r="AA633" t="inlineStr">
        <is>
          <t>2026-10-08</t>
        </is>
      </c>
      <c r="AB633"/>
      <c r="AC633"/>
      <c r="AD633"/>
      <c r="AE633"/>
      <c r="AF633"/>
      <c r="AG633" s="3"/>
      <c r="AH633" t="inlineStr">
        <is>
          <t>高璇</t>
        </is>
      </c>
      <c r="AI633"/>
      <c r="AJ633" t="inlineStr">
        <is>
          <t>剧名待人工匹配</t>
        </is>
      </c>
      <c r="AK633"/>
      <c r="AL633" s="3"/>
      <c r="AM633" t="inlineStr">
        <is>
          <t>2026-09-25 23:02</t>
        </is>
      </c>
      <c r="AN633" t="inlineStr">
        <is>
          <t>高璇</t>
        </is>
      </c>
      <c r="AO633" t="inlineStr">
        <is>
          <t>2026-09-25</t>
        </is>
      </c>
      <c r="AP633" t="inlineStr">
        <is>
          <t>2026-09-25|dramaclips0364|SD-000258</t>
        </is>
      </c>
      <c r="AQ633" t="inlineStr">
        <is>
          <t>0</t>
        </is>
      </c>
      <c r="AR633" t="inlineStr">
        <is>
          <t>dramaclips0364｜The Vampire Next Door｜4条｜已回填</t>
        </is>
      </c>
    </row>
    <row r="634" ht="25.5" customHeight="1">
      <c r="A634" t="inlineStr">
        <is>
          <t>SR-000760</t>
        </is>
      </c>
      <c r="B634" s="3">
        <v>46290</v>
      </c>
      <c r="C634"/>
      <c r="D634" t="inlineStr">
        <is>
          <t>7689033798503173407</t>
        </is>
      </c>
      <c r="E634"/>
      <c r="F634" t="inlineStr">
        <is>
          <t>manual_url</t>
        </is>
      </c>
      <c r="G634">
        <v>1</v>
      </c>
      <c r="H634" s="3">
        <v>46303.6222337963</v>
      </c>
      <c r="I634"/>
      <c r="J634" t="inlineStr">
        <is>
          <t>active</t>
        </is>
      </c>
      <c r="K634" t="inlineStr">
        <is>
          <t>shirley5278789</t>
        </is>
      </c>
      <c r="L634" t="inlineStr">
        <is>
          <t>Prometió volver para casarse con ella, pero al regresar descubre que ahora se avergüenza de él. 💔 🌟 Continúa la historia aquí 👉 Encuentra la serie completa en “ReelShort” 🔍 Busca “4800851” ✨ #Drama #DramaCorto #Traición #AmorYVenganza #ReelShort</t>
        </is>
      </c>
      <c r="M634" t="inlineStr">
        <is>
          <t>SD-000265</t>
        </is>
      </c>
      <c r="N634" t="inlineStr">
        <is>
          <t>7689033798503173407</t>
        </is>
      </c>
      <c r="O634" t="inlineStr">
        <is>
          <t>shirley5278789</t>
        </is>
      </c>
      <c r="P634" t="inlineStr">
        <is>
          <t>https://www.tiktok.com/@shirley5278789</t>
        </is>
      </c>
      <c r="Q634" t="inlineStr">
        <is>
          <t>SD-000265</t>
        </is>
      </c>
      <c r="R634" t="inlineStr">
        <is>
          <t>Soberano del páramo</t>
        </is>
      </c>
      <c r="S634"/>
      <c r="T634" s="2" t="str">
        <f>=HYPERLINK("https://www.tiktok.com/@shirley5278789/video/7689033798503173407", "https://www.tiktok.com/@shirley5278789/video/7689033798503173407")</f>
        <v>https://www.tiktok.com/@shirley5278789/video/7689033798503173407</v>
      </c>
      <c r="U634" t="inlineStr">
        <is>
          <t>已回填</t>
        </is>
      </c>
      <c r="V634" t="inlineStr">
        <is>
          <t>12300</t>
        </is>
      </c>
      <c r="W634" t="inlineStr">
        <is>
          <t>6</t>
        </is>
      </c>
      <c r="X634" t="inlineStr">
        <is>
          <t>0</t>
        </is>
      </c>
      <c r="Y634" t="inlineStr">
        <is>
          <t>0</t>
        </is>
      </c>
      <c r="Z634" t="inlineStr">
        <is>
          <t>0</t>
        </is>
      </c>
      <c r="AA634" t="inlineStr">
        <is>
          <t>2026-10-08</t>
        </is>
      </c>
      <c r="AB634"/>
      <c r="AC634"/>
      <c r="AD634"/>
      <c r="AE634"/>
      <c r="AF634"/>
      <c r="AG634" s="3"/>
      <c r="AH634" t="inlineStr">
        <is>
          <t>高璇</t>
        </is>
      </c>
      <c r="AI634"/>
      <c r="AJ634" t="inlineStr">
        <is>
          <t>剧名待人工匹配</t>
        </is>
      </c>
      <c r="AK634"/>
      <c r="AL634" s="3"/>
      <c r="AM634" t="inlineStr">
        <is>
          <t>2026-09-25 23:02</t>
        </is>
      </c>
      <c r="AN634" t="inlineStr">
        <is>
          <t>高璇</t>
        </is>
      </c>
      <c r="AO634" t="inlineStr">
        <is>
          <t>2026-09-25</t>
        </is>
      </c>
      <c r="AP634" t="inlineStr">
        <is>
          <t>2026-09-25|shirley5278789|SD-000265</t>
        </is>
      </c>
      <c r="AQ634" t="inlineStr">
        <is>
          <t>0</t>
        </is>
      </c>
      <c r="AR634" t="inlineStr">
        <is>
          <t>shirley5278789｜Soberano del páramo｜5条｜已回填</t>
        </is>
      </c>
    </row>
    <row r="635" ht="25.5" customHeight="1">
      <c r="A635" t="inlineStr">
        <is>
          <t>SR-000761</t>
        </is>
      </c>
      <c r="B635" s="3">
        <v>46290</v>
      </c>
      <c r="C635"/>
      <c r="D635" t="inlineStr">
        <is>
          <t>7689008726572911903</t>
        </is>
      </c>
      <c r="E635"/>
      <c r="F635" t="inlineStr">
        <is>
          <t>manual_url</t>
        </is>
      </c>
      <c r="G635">
        <v>1</v>
      </c>
      <c r="H635" s="3">
        <v>46303.62247685185</v>
      </c>
      <c r="I635"/>
      <c r="J635" t="inlineStr">
        <is>
          <t>active</t>
        </is>
      </c>
      <c r="K635" t="inlineStr">
        <is>
          <t>plottwistclips11</t>
        </is>
      </c>
      <c r="L635" t="inlineStr">
        <is>
          <t>Five powerful women were promised to one wolf prince—but the boy they abandoned grew into a man who remembers everything. 🐺👑 🌟 Continue the story here 👉 Find the full series on “ReelShort” 🔍 Look up “4530464” ✨ #ShortDrama #WolfPrince #RejectedMates #ReelShort</t>
        </is>
      </c>
      <c r="M635" t="inlineStr">
        <is>
          <t>SD-000079</t>
        </is>
      </c>
      <c r="N635" t="inlineStr">
        <is>
          <t>7689008726572911903</t>
        </is>
      </c>
      <c r="O635" t="inlineStr">
        <is>
          <t>plottwistclips11</t>
        </is>
      </c>
      <c r="P635" t="inlineStr">
        <is>
          <t>https://www.tiktok.com/@plottwistclips11</t>
        </is>
      </c>
      <c r="Q635" t="inlineStr">
        <is>
          <t>SD-000079</t>
        </is>
      </c>
      <c r="R635" t="inlineStr">
        <is>
          <t>Rejecting My Five Female Mates</t>
        </is>
      </c>
      <c r="S635" t="inlineStr">
        <is>
          <t>男性,禁忌,狼人,身份揭露</t>
        </is>
      </c>
      <c r="T635" s="2" t="str">
        <f>=HYPERLINK("https://www.tiktok.com/@plottwistclips11/video/7689008726572911903", "https://www.tiktok.com/@plottwistclips11/video/7689008726572911903")</f>
        <v>https://www.tiktok.com/@plottwistclips11/video/7689008726572911903</v>
      </c>
      <c r="U635" t="inlineStr">
        <is>
          <t>已回填</t>
        </is>
      </c>
      <c r="V635" t="inlineStr">
        <is>
          <t>1337</t>
        </is>
      </c>
      <c r="W635" t="inlineStr">
        <is>
          <t>8</t>
        </is>
      </c>
      <c r="X635" t="inlineStr">
        <is>
          <t>2</t>
        </is>
      </c>
      <c r="Y635" t="inlineStr">
        <is>
          <t>0</t>
        </is>
      </c>
      <c r="Z635" t="inlineStr">
        <is>
          <t>0</t>
        </is>
      </c>
      <c r="AA635" t="inlineStr">
        <is>
          <t>2026-10-08</t>
        </is>
      </c>
      <c r="AB635"/>
      <c r="AC635"/>
      <c r="AD635"/>
      <c r="AE635"/>
      <c r="AF635"/>
      <c r="AG635" s="3"/>
      <c r="AH635" t="inlineStr">
        <is>
          <t>高璇</t>
        </is>
      </c>
      <c r="AI635"/>
      <c r="AJ635" t="inlineStr">
        <is>
          <t>剧名待人工匹配</t>
        </is>
      </c>
      <c r="AK635"/>
      <c r="AL635" s="3"/>
      <c r="AM635" t="inlineStr">
        <is>
          <t>2026-09-25 23:24</t>
        </is>
      </c>
      <c r="AN635" t="inlineStr">
        <is>
          <t>高璇</t>
        </is>
      </c>
      <c r="AO635" t="inlineStr">
        <is>
          <t>2026-09-25</t>
        </is>
      </c>
      <c r="AP635" t="inlineStr">
        <is>
          <t>2026-09-25|plottwistclips11|SD-000079</t>
        </is>
      </c>
      <c r="AQ635" t="inlineStr">
        <is>
          <t>1</t>
        </is>
      </c>
      <c r="AR635" t="inlineStr">
        <is>
          <t>plottwistclips11｜Rejecting My Five Female Mates｜3条｜已回填</t>
        </is>
      </c>
    </row>
    <row r="636" ht="25.5" customHeight="1">
      <c r="A636" t="inlineStr">
        <is>
          <t>SR-000762</t>
        </is>
      </c>
      <c r="B636" s="3">
        <v>46290</v>
      </c>
      <c r="C636"/>
      <c r="D636" t="inlineStr">
        <is>
          <t>7689052278212398366</t>
        </is>
      </c>
      <c r="E636"/>
      <c r="F636" t="inlineStr">
        <is>
          <t>manual_url</t>
        </is>
      </c>
      <c r="G636">
        <v>1</v>
      </c>
      <c r="H636" s="3">
        <v>46303.622719907406</v>
      </c>
      <c r="I636"/>
      <c r="J636" t="inlineStr">
        <is>
          <t>active</t>
        </is>
      </c>
      <c r="K636" t="inlineStr">
        <is>
          <t>shirley5278789</t>
        </is>
      </c>
      <c r="L636" t="inlineStr">
        <is>
          <t>El día de su boda descubre a su prometido con otra mujer… y decide vengarse de la forma más inesperada. 💔🔥 🌟 Continúa la historia aquí 👉 Encuentra la serie completa en “ReelShort” 🔍 Busca “4809855” ✨ #Drama #DramaCorto #Traición #Venganza #ReelShort</t>
        </is>
      </c>
      <c r="M636" t="inlineStr">
        <is>
          <t>SD-000264</t>
        </is>
      </c>
      <c r="N636" t="inlineStr">
        <is>
          <t>7689052278212398366</t>
        </is>
      </c>
      <c r="O636" t="inlineStr">
        <is>
          <t>shirley5278789</t>
        </is>
      </c>
      <c r="P636" t="inlineStr">
        <is>
          <t>https://www.tiktok.com/@shirley5278789</t>
        </is>
      </c>
      <c r="Q636" t="inlineStr">
        <is>
          <t>SD-000264</t>
        </is>
      </c>
      <c r="R636" t="inlineStr">
        <is>
          <t>Me acosté con mi cuñado</t>
        </is>
      </c>
      <c r="S636"/>
      <c r="T636" s="2" t="str">
        <f>=HYPERLINK("https://www.tiktok.com/@shirley5278789/photo/7689052278212398366", "https://www.tiktok.com/@shirley5278789/photo/7689052278212398366")</f>
        <v>https://www.tiktok.com/@shirley5278789/photo/7689052278212398366</v>
      </c>
      <c r="U636" t="inlineStr">
        <is>
          <t>已回填</t>
        </is>
      </c>
      <c r="V636" t="inlineStr">
        <is>
          <t>63482</t>
        </is>
      </c>
      <c r="W636" t="inlineStr">
        <is>
          <t>665</t>
        </is>
      </c>
      <c r="X636" t="inlineStr">
        <is>
          <t>267</t>
        </is>
      </c>
      <c r="Y636" t="inlineStr">
        <is>
          <t>21</t>
        </is>
      </c>
      <c r="Z636" t="inlineStr">
        <is>
          <t>2</t>
        </is>
      </c>
      <c r="AA636" t="inlineStr">
        <is>
          <t>2026-10-08</t>
        </is>
      </c>
      <c r="AB636"/>
      <c r="AC636"/>
      <c r="AD636"/>
      <c r="AE636"/>
      <c r="AF636"/>
      <c r="AG636" s="3"/>
      <c r="AH636" t="inlineStr">
        <is>
          <t>高璇</t>
        </is>
      </c>
      <c r="AI636"/>
      <c r="AJ636" t="inlineStr">
        <is>
          <t>剧名待人工匹配</t>
        </is>
      </c>
      <c r="AK636"/>
      <c r="AL636" s="3"/>
      <c r="AM636" t="inlineStr">
        <is>
          <t>2026-09-26 02:04</t>
        </is>
      </c>
      <c r="AN636" t="inlineStr">
        <is>
          <t>高璇</t>
        </is>
      </c>
      <c r="AO636" t="inlineStr">
        <is>
          <t>2026-09-26</t>
        </is>
      </c>
      <c r="AP636" t="inlineStr">
        <is>
          <t>2026-09-25|shirley5278789|SD-000264</t>
        </is>
      </c>
      <c r="AQ636" t="inlineStr">
        <is>
          <t>1</t>
        </is>
      </c>
      <c r="AR636" t="inlineStr">
        <is>
          <t>shirley5278789｜Me acosté con mi cuñado｜3条｜已回填</t>
        </is>
      </c>
    </row>
    <row r="637" ht="25.5" customHeight="1">
      <c r="A637" t="inlineStr">
        <is>
          <t>SR-000763</t>
        </is>
      </c>
      <c r="B637" s="3">
        <v>46290</v>
      </c>
      <c r="C637"/>
      <c r="D637" t="inlineStr">
        <is>
          <t>7688678393415470349</t>
        </is>
      </c>
      <c r="E637"/>
      <c r="F637" t="inlineStr">
        <is>
          <t>manual_url</t>
        </is>
      </c>
      <c r="G637">
        <v>1</v>
      </c>
      <c r="H637" s="3">
        <v>46303.62300925926</v>
      </c>
      <c r="I637"/>
      <c r="J637" t="inlineStr">
        <is>
          <t>active</t>
        </is>
      </c>
      <c r="K637" t="inlineStr">
        <is>
          <t>dramaclips0364</t>
        </is>
      </c>
      <c r="L637" t="inlineStr">
        <is>
          <t>He sneaks into the house next door looking for answers and comes face-to-face with the woman he feared. 🧛‍♀️😱 🌟 Continue the story here 👉 Find the full series on “ReelShort” 🔍 Look up “4786910” ✨ #ShortDrama #VampireDrama #ForbiddenLove #ReelShort</t>
        </is>
      </c>
      <c r="M637" t="inlineStr">
        <is>
          <t>SD-000258</t>
        </is>
      </c>
      <c r="N637" t="inlineStr">
        <is>
          <t>7688678393415470349</t>
        </is>
      </c>
      <c r="O637" t="inlineStr">
        <is>
          <t>dramaclips0364</t>
        </is>
      </c>
      <c r="P637" t="inlineStr">
        <is>
          <t>https://www.tiktok.com/@dramaclips0364</t>
        </is>
      </c>
      <c r="Q637" t="inlineStr">
        <is>
          <t>SD-000258</t>
        </is>
      </c>
      <c r="R637" t="inlineStr">
        <is>
          <t>The Vampire Next Door</t>
        </is>
      </c>
      <c r="S637" t="inlineStr">
        <is>
          <t>霸总,禁忌,身份揭露</t>
        </is>
      </c>
      <c r="T637" s="2" t="str">
        <f>=HYPERLINK("https://www.tiktok.com/@dramaclips0364/video/7688678393415470349", "https://www.tiktok.com/@dramaclips0364/video/7688678393415470349")</f>
        <v>https://www.tiktok.com/@dramaclips0364/video/7688678393415470349</v>
      </c>
      <c r="U637" t="inlineStr">
        <is>
          <t>已回填</t>
        </is>
      </c>
      <c r="V637" t="inlineStr">
        <is>
          <t>119</t>
        </is>
      </c>
      <c r="W637" t="inlineStr">
        <is>
          <t>1</t>
        </is>
      </c>
      <c r="X637" t="inlineStr">
        <is>
          <t>0</t>
        </is>
      </c>
      <c r="Y637" t="inlineStr">
        <is>
          <t>0</t>
        </is>
      </c>
      <c r="Z637" t="inlineStr">
        <is>
          <t>0</t>
        </is>
      </c>
      <c r="AA637" t="inlineStr">
        <is>
          <t>2026-10-08</t>
        </is>
      </c>
      <c r="AB637"/>
      <c r="AC637"/>
      <c r="AD637"/>
      <c r="AE637"/>
      <c r="AF637"/>
      <c r="AG637" s="3"/>
      <c r="AH637" t="inlineStr">
        <is>
          <t>高璇</t>
        </is>
      </c>
      <c r="AI637"/>
      <c r="AJ637" t="inlineStr">
        <is>
          <t>剧名待人工匹配</t>
        </is>
      </c>
      <c r="AK637"/>
      <c r="AL637" s="3"/>
      <c r="AM637" t="inlineStr">
        <is>
          <t>2026-09-26 02:20</t>
        </is>
      </c>
      <c r="AN637" t="inlineStr">
        <is>
          <t>高璇</t>
        </is>
      </c>
      <c r="AO637" t="inlineStr">
        <is>
          <t>2026-09-26</t>
        </is>
      </c>
      <c r="AP637" t="inlineStr">
        <is>
          <t>2026-09-25|dramaclips0364|SD-000258</t>
        </is>
      </c>
      <c r="AQ637" t="inlineStr">
        <is>
          <t>0</t>
        </is>
      </c>
      <c r="AR637" t="inlineStr">
        <is>
          <t>dramaclips0364｜The Vampire Next Door｜4条｜已回填</t>
        </is>
      </c>
    </row>
    <row r="638" ht="25.5" customHeight="1">
      <c r="A638" t="inlineStr">
        <is>
          <t>SR-000764</t>
        </is>
      </c>
      <c r="B638" s="3">
        <v>46290</v>
      </c>
      <c r="C638"/>
      <c r="D638" t="inlineStr">
        <is>
          <t>7689033753733254431</t>
        </is>
      </c>
      <c r="E638"/>
      <c r="F638" t="inlineStr">
        <is>
          <t>manual_url</t>
        </is>
      </c>
      <c r="G638">
        <v>1</v>
      </c>
      <c r="H638" s="3">
        <v>46303.623344907406</v>
      </c>
      <c r="I638"/>
      <c r="J638" t="inlineStr">
        <is>
          <t>active</t>
        </is>
      </c>
      <c r="K638" t="inlineStr">
        <is>
          <t>shirley5278789</t>
        </is>
      </c>
      <c r="L638" t="inlineStr">
        <is>
          <t>Después de siete años y diecisiete condecoraciones, ella lo abandona por no tener estatus. No sabe quién es realmente. 😤 🌟 Continúa la historia aquí 👉 Encuentra la serie completa en “ReelShort” 🔍 Busca “4800851” ✨ #Drama #DramaCorto #Venganza #IdentidadOculta #ReelShort</t>
        </is>
      </c>
      <c r="M638" t="inlineStr">
        <is>
          <t>SD-000265</t>
        </is>
      </c>
      <c r="N638" t="inlineStr">
        <is>
          <t>7689033753733254431</t>
        </is>
      </c>
      <c r="O638" t="inlineStr">
        <is>
          <t>shirley5278789</t>
        </is>
      </c>
      <c r="P638" t="inlineStr">
        <is>
          <t>https://www.tiktok.com/@shirley5278789</t>
        </is>
      </c>
      <c r="Q638" t="inlineStr">
        <is>
          <t>SD-000265</t>
        </is>
      </c>
      <c r="R638" t="inlineStr">
        <is>
          <t>Soberano del páramo</t>
        </is>
      </c>
      <c r="S638"/>
      <c r="T638" s="2" t="str">
        <f>=HYPERLINK("https://www.tiktok.com/@shirley5278789/video/7689033753733254431", "https://www.tiktok.com/@shirley5278789/video/7689033753733254431")</f>
        <v>https://www.tiktok.com/@shirley5278789/video/7689033753733254431</v>
      </c>
      <c r="U638" t="inlineStr">
        <is>
          <t>已回填</t>
        </is>
      </c>
      <c r="V638" t="inlineStr">
        <is>
          <t>15600</t>
        </is>
      </c>
      <c r="W638" t="inlineStr">
        <is>
          <t>14</t>
        </is>
      </c>
      <c r="X638" t="inlineStr">
        <is>
          <t>4</t>
        </is>
      </c>
      <c r="Y638" t="inlineStr">
        <is>
          <t>1</t>
        </is>
      </c>
      <c r="Z638" t="inlineStr">
        <is>
          <t>0</t>
        </is>
      </c>
      <c r="AA638" t="inlineStr">
        <is>
          <t>2026-10-08</t>
        </is>
      </c>
      <c r="AB638"/>
      <c r="AC638"/>
      <c r="AD638"/>
      <c r="AE638"/>
      <c r="AF638"/>
      <c r="AG638" s="3"/>
      <c r="AH638" t="inlineStr">
        <is>
          <t>高璇</t>
        </is>
      </c>
      <c r="AI638"/>
      <c r="AJ638" t="inlineStr">
        <is>
          <t>剧名待人工匹配</t>
        </is>
      </c>
      <c r="AK638"/>
      <c r="AL638" s="3"/>
      <c r="AM638" t="inlineStr">
        <is>
          <t>2026-09-26 03:03</t>
        </is>
      </c>
      <c r="AN638" t="inlineStr">
        <is>
          <t>高璇</t>
        </is>
      </c>
      <c r="AO638" t="inlineStr">
        <is>
          <t>2026-09-26</t>
        </is>
      </c>
      <c r="AP638" t="inlineStr">
        <is>
          <t>2026-09-25|shirley5278789|SD-000265</t>
        </is>
      </c>
      <c r="AQ638" t="inlineStr">
        <is>
          <t>0</t>
        </is>
      </c>
      <c r="AR638" t="inlineStr">
        <is>
          <t>shirley5278789｜Soberano del páramo｜5条｜已回填</t>
        </is>
      </c>
    </row>
    <row r="639" ht="25.5" customHeight="1">
      <c r="A639" t="inlineStr">
        <is>
          <t>SR-000765</t>
        </is>
      </c>
      <c r="B639" s="3">
        <v>46290</v>
      </c>
      <c r="C639"/>
      <c r="D639" t="inlineStr">
        <is>
          <t>7689008556653219103</t>
        </is>
      </c>
      <c r="E639"/>
      <c r="F639" t="inlineStr">
        <is>
          <t>manual_url</t>
        </is>
      </c>
      <c r="G639">
        <v>1</v>
      </c>
      <c r="H639" s="3">
        <v>46303.62364583334</v>
      </c>
      <c r="I639"/>
      <c r="J639" t="inlineStr">
        <is>
          <t>active</t>
        </is>
      </c>
      <c r="K639" t="inlineStr">
        <is>
          <t>plottwistclips11</t>
        </is>
      </c>
      <c r="L639" t="inlineStr">
        <is>
          <t>His father orders him to choose one of five mates, but the future Alpha shocks the entire court by rejecting them all. 😳🔥 🌟 Continue the story here 👉 Find the full series on “ReelShort” 🔍 Look up “4530464” ✨ #ShortDrama #AlphaWolf #ForcedMarriage #ReelShort</t>
        </is>
      </c>
      <c r="M639" t="inlineStr">
        <is>
          <t>SD-000079</t>
        </is>
      </c>
      <c r="N639" t="inlineStr">
        <is>
          <t>7689008556653219103</t>
        </is>
      </c>
      <c r="O639" t="inlineStr">
        <is>
          <t>plottwistclips11</t>
        </is>
      </c>
      <c r="P639" t="inlineStr">
        <is>
          <t>https://www.tiktok.com/@plottwistclips11</t>
        </is>
      </c>
      <c r="Q639" t="inlineStr">
        <is>
          <t>SD-000079</t>
        </is>
      </c>
      <c r="R639" t="inlineStr">
        <is>
          <t>Rejecting My Five Female Mates</t>
        </is>
      </c>
      <c r="S639" t="inlineStr">
        <is>
          <t>男性,禁忌,狼人,身份揭露</t>
        </is>
      </c>
      <c r="T639" s="2" t="str">
        <f>=HYPERLINK("https://www.tiktok.com/@plottwistclips11/video/7689008556653219103", "https://www.tiktok.com/@plottwistclips11/video/7689008556653219103")</f>
        <v>https://www.tiktok.com/@plottwistclips11/video/7689008556653219103</v>
      </c>
      <c r="U639" t="inlineStr">
        <is>
          <t>已回填</t>
        </is>
      </c>
      <c r="V639" t="inlineStr">
        <is>
          <t>406</t>
        </is>
      </c>
      <c r="W639" t="inlineStr">
        <is>
          <t>2</t>
        </is>
      </c>
      <c r="X639" t="inlineStr">
        <is>
          <t>0</t>
        </is>
      </c>
      <c r="Y639" t="inlineStr">
        <is>
          <t>0</t>
        </is>
      </c>
      <c r="Z639" t="inlineStr">
        <is>
          <t>0</t>
        </is>
      </c>
      <c r="AA639" t="inlineStr">
        <is>
          <t>2026-10-08</t>
        </is>
      </c>
      <c r="AB639"/>
      <c r="AC639"/>
      <c r="AD639"/>
      <c r="AE639"/>
      <c r="AF639"/>
      <c r="AG639" s="3"/>
      <c r="AH639" t="inlineStr">
        <is>
          <t>高璇</t>
        </is>
      </c>
      <c r="AI639"/>
      <c r="AJ639" t="inlineStr">
        <is>
          <t>剧名待人工匹配</t>
        </is>
      </c>
      <c r="AK639"/>
      <c r="AL639" s="3"/>
      <c r="AM639" t="inlineStr">
        <is>
          <t>2026-09-26 03:33</t>
        </is>
      </c>
      <c r="AN639" t="inlineStr">
        <is>
          <t>高璇</t>
        </is>
      </c>
      <c r="AO639" t="inlineStr">
        <is>
          <t>2026-09-26</t>
        </is>
      </c>
      <c r="AP639" t="inlineStr">
        <is>
          <t>2026-09-25|plottwistclips11|SD-000079</t>
        </is>
      </c>
      <c r="AQ639" t="inlineStr">
        <is>
          <t>0</t>
        </is>
      </c>
      <c r="AR639" t="inlineStr">
        <is>
          <t>plottwistclips11｜Rejecting My Five Female Mates｜3条｜已回填</t>
        </is>
      </c>
    </row>
    <row r="640" ht="25.5" customHeight="1">
      <c r="A640" t="inlineStr">
        <is>
          <t>SR-000766</t>
        </is>
      </c>
      <c r="B640" s="3">
        <v>46290</v>
      </c>
      <c r="C640"/>
      <c r="D640" t="inlineStr">
        <is>
          <t>7689030848363891981</t>
        </is>
      </c>
      <c r="E640"/>
      <c r="F640" t="inlineStr">
        <is>
          <t>manual_url</t>
        </is>
      </c>
      <c r="G640">
        <v>1</v>
      </c>
      <c r="H640" s="3">
        <v>46303.62394675926</v>
      </c>
      <c r="I640"/>
      <c r="J640" t="inlineStr">
        <is>
          <t>active</t>
        </is>
      </c>
      <c r="K640" t="inlineStr">
        <is>
          <t>dramaflick00</t>
        </is>
      </c>
      <c r="L640" t="inlineStr">
        <is>
          <t>They frame her as a thief and try to humiliate her—without realizing the billionaire CEO is already on his way. 😱🔥 🌟 Continue the story here 👉 Find the full series on “ReelShort” 🔍 Look up “4802835” ✨ #Drama #ShortDrama #RevengeDrama #CEOromance #ReelShort</t>
        </is>
      </c>
      <c r="M640" t="inlineStr">
        <is>
          <t>SD-000057</t>
        </is>
      </c>
      <c r="N640" t="inlineStr">
        <is>
          <t>7689030848363891981</t>
        </is>
      </c>
      <c r="O640" t="inlineStr">
        <is>
          <t>dramaflick00</t>
        </is>
      </c>
      <c r="P640" t="inlineStr">
        <is>
          <t>https://www.tiktok.com/@dramaflick00</t>
        </is>
      </c>
      <c r="Q640" t="inlineStr">
        <is>
          <t>SD-000057</t>
        </is>
      </c>
      <c r="R640" t="inlineStr">
        <is>
          <t>My Billionaire Boss Won't Let Me Quit</t>
        </is>
      </c>
      <c r="S640" t="inlineStr">
        <is>
          <t>爱情,霸总,甜宠</t>
        </is>
      </c>
      <c r="T640" s="2" t="str">
        <f>=HYPERLINK("https://www.tiktok.com/@dramaflick00/video/7689030848363891981", "https://www.tiktok.com/@dramaflick00/video/7689030848363891981")</f>
        <v>https://www.tiktok.com/@dramaflick00/video/7689030848363891981</v>
      </c>
      <c r="U640" t="inlineStr">
        <is>
          <t>已回填</t>
        </is>
      </c>
      <c r="V640" t="inlineStr">
        <is>
          <t>893</t>
        </is>
      </c>
      <c r="W640" t="inlineStr">
        <is>
          <t>2</t>
        </is>
      </c>
      <c r="X640" t="inlineStr">
        <is>
          <t>1</t>
        </is>
      </c>
      <c r="Y640" t="inlineStr">
        <is>
          <t>0</t>
        </is>
      </c>
      <c r="Z640" t="inlineStr">
        <is>
          <t>0</t>
        </is>
      </c>
      <c r="AA640" t="inlineStr">
        <is>
          <t>2026-10-08</t>
        </is>
      </c>
      <c r="AB640"/>
      <c r="AC640"/>
      <c r="AD640"/>
      <c r="AE640"/>
      <c r="AF640"/>
      <c r="AG640" s="3"/>
      <c r="AH640" t="inlineStr">
        <is>
          <t>高璇</t>
        </is>
      </c>
      <c r="AI640"/>
      <c r="AJ640" t="inlineStr">
        <is>
          <t>剧名待人工匹配</t>
        </is>
      </c>
      <c r="AK640"/>
      <c r="AL640" s="3"/>
      <c r="AM640" t="inlineStr">
        <is>
          <t>2026-09-26 05:36</t>
        </is>
      </c>
      <c r="AN640" t="inlineStr">
        <is>
          <t>高璇</t>
        </is>
      </c>
      <c r="AO640" t="inlineStr">
        <is>
          <t>2026-09-26</t>
        </is>
      </c>
      <c r="AP640" t="inlineStr">
        <is>
          <t>2026-09-25|dramaflick00|SD-000057</t>
        </is>
      </c>
      <c r="AQ640" t="inlineStr">
        <is>
          <t>0</t>
        </is>
      </c>
      <c r="AR640" t="inlineStr">
        <is>
          <t>dramaflick00｜My Billionaire Boss Won't Let Me Quit｜3条｜已回填</t>
        </is>
      </c>
    </row>
    <row r="641" ht="25.5" customHeight="1">
      <c r="A641" t="inlineStr">
        <is>
          <t>SR-000767</t>
        </is>
      </c>
      <c r="B641" s="3">
        <v>46290</v>
      </c>
      <c r="C641"/>
      <c r="D641" t="inlineStr">
        <is>
          <t>7689034035204459807</t>
        </is>
      </c>
      <c r="E641"/>
      <c r="F641" t="inlineStr">
        <is>
          <t>manual_url</t>
        </is>
      </c>
      <c r="G641">
        <v>1</v>
      </c>
      <c r="H641" s="3">
        <v>46303.62428240741</v>
      </c>
      <c r="I641"/>
      <c r="J641" t="inlineStr">
        <is>
          <t>active</t>
        </is>
      </c>
      <c r="K641" t="inlineStr">
        <is>
          <t>shirley5278789</t>
        </is>
      </c>
      <c r="L641" t="inlineStr">
        <is>
          <t>Su ex está embarazada de otro comandante… mientras la mujer más poderosa ya ha decidido casarse con él. 😱 🌟 Continúa la historia aquí 👉 Encuentra la serie completa en “ReelShort” 🔍 Busca “4800851” ✨ #Drama #DramaCorto #Infidelidad #RomanceDramático #ReelShort</t>
        </is>
      </c>
      <c r="M641" t="inlineStr">
        <is>
          <t>SD-000265</t>
        </is>
      </c>
      <c r="N641" t="inlineStr">
        <is>
          <t>7689034035204459807</t>
        </is>
      </c>
      <c r="O641" t="inlineStr">
        <is>
          <t>shirley5278789</t>
        </is>
      </c>
      <c r="P641" t="inlineStr">
        <is>
          <t>https://www.tiktok.com/@shirley5278789</t>
        </is>
      </c>
      <c r="Q641" t="inlineStr">
        <is>
          <t>SD-000265</t>
        </is>
      </c>
      <c r="R641" t="inlineStr">
        <is>
          <t>Soberano del páramo</t>
        </is>
      </c>
      <c r="S641"/>
      <c r="T641" s="2" t="str">
        <f>=HYPERLINK("https://www.tiktok.com/@shirley5278789/video/7689034035204459807", "https://www.tiktok.com/@shirley5278789/video/7689034035204459807")</f>
        <v>https://www.tiktok.com/@shirley5278789/video/7689034035204459807</v>
      </c>
      <c r="U641" t="inlineStr">
        <is>
          <t>已回填</t>
        </is>
      </c>
      <c r="V641" t="inlineStr">
        <is>
          <t>13200</t>
        </is>
      </c>
      <c r="W641" t="inlineStr">
        <is>
          <t>18</t>
        </is>
      </c>
      <c r="X641" t="inlineStr">
        <is>
          <t>4</t>
        </is>
      </c>
      <c r="Y641" t="inlineStr">
        <is>
          <t>0</t>
        </is>
      </c>
      <c r="Z641" t="inlineStr">
        <is>
          <t>0</t>
        </is>
      </c>
      <c r="AA641" t="inlineStr">
        <is>
          <t>2026-10-08</t>
        </is>
      </c>
      <c r="AB641"/>
      <c r="AC641"/>
      <c r="AD641"/>
      <c r="AE641"/>
      <c r="AF641"/>
      <c r="AG641" s="3"/>
      <c r="AH641" t="inlineStr">
        <is>
          <t>高璇</t>
        </is>
      </c>
      <c r="AI641"/>
      <c r="AJ641" t="inlineStr">
        <is>
          <t>剧名待人工匹配</t>
        </is>
      </c>
      <c r="AK641"/>
      <c r="AL641" s="3"/>
      <c r="AM641" t="inlineStr">
        <is>
          <t>2026-09-26 06:11</t>
        </is>
      </c>
      <c r="AN641" t="inlineStr">
        <is>
          <t>高璇</t>
        </is>
      </c>
      <c r="AO641" t="inlineStr">
        <is>
          <t>2026-09-26</t>
        </is>
      </c>
      <c r="AP641" t="inlineStr">
        <is>
          <t>2026-09-25|shirley5278789|SD-000265</t>
        </is>
      </c>
      <c r="AQ641" t="inlineStr">
        <is>
          <t>0</t>
        </is>
      </c>
      <c r="AR641" t="inlineStr">
        <is>
          <t>shirley5278789｜Soberano del páramo｜5条｜已回填</t>
        </is>
      </c>
    </row>
    <row r="642" ht="25.5" customHeight="1">
      <c r="A642" t="inlineStr">
        <is>
          <t>SR-000768</t>
        </is>
      </c>
      <c r="B642" s="3">
        <v>46290</v>
      </c>
      <c r="C642"/>
      <c r="D642" t="inlineStr">
        <is>
          <t>7688678770273684750</t>
        </is>
      </c>
      <c r="E642"/>
      <c r="F642" t="inlineStr">
        <is>
          <t>manual_url</t>
        </is>
      </c>
      <c r="G642">
        <v>1</v>
      </c>
      <c r="H642" s="3">
        <v>46303.62464120371</v>
      </c>
      <c r="I642"/>
      <c r="J642" t="inlineStr">
        <is>
          <t>active</t>
        </is>
      </c>
      <c r="K642" t="inlineStr">
        <is>
          <t>dramaclips0364</t>
        </is>
      </c>
      <c r="L642" t="inlineStr">
        <is>
          <t>She demands a ride and offers a dangerous bargain—but he has no idea where this vampire plans to take him. 🚗🩸 🌟 Continue the story here 👉 Find the full series on “ReelShort” 🔍 Look up “4786910” ✨ #ShortDrama #SupernaturalRomance #DangerousDeal #ReelShort</t>
        </is>
      </c>
      <c r="M642" t="inlineStr">
        <is>
          <t>SD-000258</t>
        </is>
      </c>
      <c r="N642" t="inlineStr">
        <is>
          <t>7688678770273684750</t>
        </is>
      </c>
      <c r="O642" t="inlineStr">
        <is>
          <t>dramaclips0364</t>
        </is>
      </c>
      <c r="P642" t="inlineStr">
        <is>
          <t>https://www.tiktok.com/@dramaclips0364</t>
        </is>
      </c>
      <c r="Q642" t="inlineStr">
        <is>
          <t>SD-000258</t>
        </is>
      </c>
      <c r="R642" t="inlineStr">
        <is>
          <t>The Vampire Next Door</t>
        </is>
      </c>
      <c r="S642" t="inlineStr">
        <is>
          <t>霸总,禁忌,身份揭露</t>
        </is>
      </c>
      <c r="T642" s="2" t="str">
        <f>=HYPERLINK("https://www.tiktok.com/@dramaclips0364/video/7688678770273684750", "https://www.tiktok.com/@dramaclips0364/video/7688678770273684750")</f>
        <v>https://www.tiktok.com/@dramaclips0364/video/7688678770273684750</v>
      </c>
      <c r="U642" t="inlineStr">
        <is>
          <t>已回填</t>
        </is>
      </c>
      <c r="V642" t="inlineStr">
        <is>
          <t>217</t>
        </is>
      </c>
      <c r="W642" t="inlineStr">
        <is>
          <t>1</t>
        </is>
      </c>
      <c r="X642" t="inlineStr">
        <is>
          <t>0</t>
        </is>
      </c>
      <c r="Y642" t="inlineStr">
        <is>
          <t>0</t>
        </is>
      </c>
      <c r="Z642" t="inlineStr">
        <is>
          <t>0</t>
        </is>
      </c>
      <c r="AA642" t="inlineStr">
        <is>
          <t>2026-10-08</t>
        </is>
      </c>
      <c r="AB642"/>
      <c r="AC642"/>
      <c r="AD642"/>
      <c r="AE642"/>
      <c r="AF642"/>
      <c r="AG642" s="3"/>
      <c r="AH642" t="inlineStr">
        <is>
          <t>高璇</t>
        </is>
      </c>
      <c r="AI642"/>
      <c r="AJ642" t="inlineStr">
        <is>
          <t>剧名待人工匹配</t>
        </is>
      </c>
      <c r="AK642"/>
      <c r="AL642" s="3"/>
      <c r="AM642" t="inlineStr">
        <is>
          <t>2026-09-26 07:04</t>
        </is>
      </c>
      <c r="AN642" t="inlineStr">
        <is>
          <t>高璇</t>
        </is>
      </c>
      <c r="AO642" t="inlineStr">
        <is>
          <t>2026-09-26</t>
        </is>
      </c>
      <c r="AP642" t="inlineStr">
        <is>
          <t>2026-09-25|dramaclips0364|SD-000258</t>
        </is>
      </c>
      <c r="AQ642" t="inlineStr">
        <is>
          <t>0</t>
        </is>
      </c>
      <c r="AR642" t="inlineStr">
        <is>
          <t>dramaclips0364｜The Vampire Next Door｜4条｜已回填</t>
        </is>
      </c>
    </row>
    <row r="643" ht="25.5" customHeight="1">
      <c r="A643" t="inlineStr">
        <is>
          <t>SR-000769</t>
        </is>
      </c>
      <c r="B643" s="3">
        <v>46290</v>
      </c>
      <c r="C643"/>
      <c r="D643" t="inlineStr">
        <is>
          <t>7689052259832876319</t>
        </is>
      </c>
      <c r="E643"/>
      <c r="F643" t="inlineStr">
        <is>
          <t>manual_url</t>
        </is>
      </c>
      <c r="G643">
        <v>1</v>
      </c>
      <c r="H643" s="3">
        <v>46300.1544212963</v>
      </c>
      <c r="I643"/>
      <c r="J643" t="inlineStr">
        <is>
          <t>active</t>
        </is>
      </c>
      <c r="K643" t="inlineStr">
        <is>
          <t>shirley5278789</t>
        </is>
      </c>
      <c r="L643" t="inlineStr">
        <is>
          <t>Ella intenta cancelar la boda, pero él amenaza a su hermana menor para obligarla a volver. 😱 🌟 Continúa la historia aquí 👉 Encuentra la serie completa en “ReelShort” 🔍 Busca “4809855” ✨ #Drama #DramaCorto #MafiaRomance #AmorProhibido #ReelShort</t>
        </is>
      </c>
      <c r="M643" t="inlineStr">
        <is>
          <t>SD-000264</t>
        </is>
      </c>
      <c r="N643" t="inlineStr">
        <is>
          <t>7689052259832876319</t>
        </is>
      </c>
      <c r="O643" t="inlineStr">
        <is>
          <t>shirley5278789</t>
        </is>
      </c>
      <c r="P643" t="inlineStr">
        <is>
          <t>https://www.tiktok.com/@shirley5278789</t>
        </is>
      </c>
      <c r="Q643" t="inlineStr">
        <is>
          <t>SD-000264</t>
        </is>
      </c>
      <c r="R643" t="inlineStr">
        <is>
          <t>Me acosté con mi cuñado</t>
        </is>
      </c>
      <c r="S643"/>
      <c r="T643" s="2" t="str">
        <f>=HYPERLINK("https://www.tiktok.com/@shirley5278789/video/7689052259832876319", "https://www.tiktok.com/@shirley5278789/video/7689052259832876319")</f>
        <v>https://www.tiktok.com/@shirley5278789/video/7689052259832876319</v>
      </c>
      <c r="U643" t="inlineStr">
        <is>
          <t>已回填</t>
        </is>
      </c>
      <c r="V643" t="inlineStr">
        <is>
          <t>47400</t>
        </is>
      </c>
      <c r="W643" t="inlineStr">
        <is>
          <t>409</t>
        </is>
      </c>
      <c r="X643" t="inlineStr">
        <is>
          <t>89</t>
        </is>
      </c>
      <c r="Y643" t="inlineStr">
        <is>
          <t>12</t>
        </is>
      </c>
      <c r="Z643" t="inlineStr">
        <is>
          <t>1</t>
        </is>
      </c>
      <c r="AA643" t="inlineStr">
        <is>
          <t>2026-10-05</t>
        </is>
      </c>
      <c r="AB643"/>
      <c r="AC643"/>
      <c r="AD643"/>
      <c r="AE643"/>
      <c r="AF643"/>
      <c r="AG643" s="3"/>
      <c r="AH643" t="inlineStr">
        <is>
          <t>高璇</t>
        </is>
      </c>
      <c r="AI643"/>
      <c r="AJ643" t="inlineStr">
        <is>
          <t>剧名待人工匹配</t>
        </is>
      </c>
      <c r="AK643"/>
      <c r="AL643" s="3"/>
      <c r="AM643" t="inlineStr">
        <is>
          <t>2026-09-26 07:05</t>
        </is>
      </c>
      <c r="AN643" t="inlineStr">
        <is>
          <t>高璇</t>
        </is>
      </c>
      <c r="AO643" t="inlineStr">
        <is>
          <t>2026-09-26</t>
        </is>
      </c>
      <c r="AP643" t="inlineStr">
        <is>
          <t>2026-09-25|shirley5278789|SD-000264</t>
        </is>
      </c>
      <c r="AQ643" t="inlineStr">
        <is>
          <t>0</t>
        </is>
      </c>
      <c r="AR643" t="inlineStr">
        <is>
          <t>shirley5278789｜Me acosté con mi cuñado｜3条｜已回填</t>
        </is>
      </c>
    </row>
    <row r="644" ht="25.5" customHeight="1">
      <c r="A644" t="inlineStr">
        <is>
          <t>SR-000770</t>
        </is>
      </c>
      <c r="B644" s="3">
        <v>46290</v>
      </c>
      <c r="C644"/>
      <c r="D644" t="inlineStr">
        <is>
          <t>7689052799908285726</t>
        </is>
      </c>
      <c r="E644"/>
      <c r="F644" t="inlineStr">
        <is>
          <t>manual_url</t>
        </is>
      </c>
      <c r="G644">
        <v>1</v>
      </c>
      <c r="H644" s="3">
        <v>46303.62488425926</v>
      </c>
      <c r="I644"/>
      <c r="J644" t="inlineStr">
        <is>
          <t>active</t>
        </is>
      </c>
      <c r="K644" t="inlineStr">
        <is>
          <t>shirley5278789</t>
        </is>
      </c>
      <c r="L644" t="inlineStr">
        <is>
          <t>El desconocido con quien pasó la noche no era un acompañante… era el temido hermano de su prometido. 👀🔥 🌟 Continúa la historia aquí 👉 Encuentra la serie completa en “ReelShort” 🔍 Busca “4809855” ✨ #Drama #DramaCorto #IdentidadSecreta #GiroInesperado #ReelShort</t>
        </is>
      </c>
      <c r="M644" t="inlineStr">
        <is>
          <t>SD-000264</t>
        </is>
      </c>
      <c r="N644" t="inlineStr">
        <is>
          <t>7689052799908285726</t>
        </is>
      </c>
      <c r="O644" t="inlineStr">
        <is>
          <t>shirley5278789</t>
        </is>
      </c>
      <c r="P644" t="inlineStr">
        <is>
          <t>https://www.tiktok.com/@shirley5278789</t>
        </is>
      </c>
      <c r="Q644" t="inlineStr">
        <is>
          <t>SD-000264</t>
        </is>
      </c>
      <c r="R644" t="inlineStr">
        <is>
          <t>Me acosté con mi cuñado</t>
        </is>
      </c>
      <c r="S644"/>
      <c r="T644" s="2" t="str">
        <f>=HYPERLINK("https://www.tiktok.com/@shirley5278789/video/7689052799908285726", "https://www.tiktok.com/@shirley5278789/video/7689052799908285726")</f>
        <v>https://www.tiktok.com/@shirley5278789/video/7689052799908285726</v>
      </c>
      <c r="U644" t="inlineStr">
        <is>
          <t>已回填</t>
        </is>
      </c>
      <c r="V644" t="inlineStr">
        <is>
          <t>58105</t>
        </is>
      </c>
      <c r="W644" t="inlineStr">
        <is>
          <t>427</t>
        </is>
      </c>
      <c r="X644" t="inlineStr">
        <is>
          <t>101</t>
        </is>
      </c>
      <c r="Y644" t="inlineStr">
        <is>
          <t>8</t>
        </is>
      </c>
      <c r="Z644" t="inlineStr">
        <is>
          <t>4</t>
        </is>
      </c>
      <c r="AA644" t="inlineStr">
        <is>
          <t>2026-10-08</t>
        </is>
      </c>
      <c r="AB644"/>
      <c r="AC644"/>
      <c r="AD644"/>
      <c r="AE644"/>
      <c r="AF644"/>
      <c r="AG644" s="3"/>
      <c r="AH644" t="inlineStr">
        <is>
          <t>高璇</t>
        </is>
      </c>
      <c r="AI644"/>
      <c r="AJ644" t="inlineStr">
        <is>
          <t>剧名待人工匹配</t>
        </is>
      </c>
      <c r="AK644"/>
      <c r="AL644" s="3"/>
      <c r="AM644" t="inlineStr">
        <is>
          <t>2026-09-26 10:23</t>
        </is>
      </c>
      <c r="AN644" t="inlineStr">
        <is>
          <t>高璇</t>
        </is>
      </c>
      <c r="AO644" t="inlineStr">
        <is>
          <t>2026-09-26</t>
        </is>
      </c>
      <c r="AP644" t="inlineStr">
        <is>
          <t>2026-09-25|shirley5278789|SD-000264</t>
        </is>
      </c>
      <c r="AQ644" t="inlineStr">
        <is>
          <t>0</t>
        </is>
      </c>
      <c r="AR644" t="inlineStr">
        <is>
          <t>shirley5278789｜Me acosté con mi cuñado｜3条｜已回填</t>
        </is>
      </c>
    </row>
    <row r="645" ht="25.5" customHeight="1">
      <c r="A645" t="inlineStr">
        <is>
          <t>SR-000771</t>
        </is>
      </c>
      <c r="B645" s="3">
        <v>46290</v>
      </c>
      <c r="C645"/>
      <c r="D645" t="inlineStr">
        <is>
          <t>7689034048714411294</t>
        </is>
      </c>
      <c r="E645"/>
      <c r="F645" t="inlineStr">
        <is>
          <t>manual_url</t>
        </is>
      </c>
      <c r="G645">
        <v>1</v>
      </c>
      <c r="H645" s="3">
        <v>46303.625127314815</v>
      </c>
      <c r="I645"/>
      <c r="J645" t="inlineStr">
        <is>
          <t>active</t>
        </is>
      </c>
      <c r="K645" t="inlineStr">
        <is>
          <t>shirley5278789</t>
        </is>
      </c>
      <c r="L645" t="inlineStr">
        <is>
          <t>Todos lo llaman un don nadie hasta que Eve aparece y revela delante de todos: «Es mi esposo». 👀🔥 🌟 Continúa la historia aquí 👉 Encuentra la serie completa en “ReelShort” 🔍 Busca “4800851” ✨ #Drama #DramaCorto #Revelación #FinalImpactante #ReelShort</t>
        </is>
      </c>
      <c r="M645" t="inlineStr">
        <is>
          <t>SD-000265</t>
        </is>
      </c>
      <c r="N645" t="inlineStr">
        <is>
          <t>7689034048714411294</t>
        </is>
      </c>
      <c r="O645" t="inlineStr">
        <is>
          <t>shirley5278789</t>
        </is>
      </c>
      <c r="P645" t="inlineStr">
        <is>
          <t>https://www.tiktok.com/@shirley5278789</t>
        </is>
      </c>
      <c r="Q645" t="inlineStr">
        <is>
          <t>SD-000265</t>
        </is>
      </c>
      <c r="R645" t="inlineStr">
        <is>
          <t>Soberano del páramo</t>
        </is>
      </c>
      <c r="S645"/>
      <c r="T645" s="2" t="str">
        <f>=HYPERLINK("https://www.tiktok.com/@shirley5278789/video/7689034048714411294", "https://www.tiktok.com/@shirley5278789/video/7689034048714411294")</f>
        <v>https://www.tiktok.com/@shirley5278789/video/7689034048714411294</v>
      </c>
      <c r="U645" t="inlineStr">
        <is>
          <t>已回填</t>
        </is>
      </c>
      <c r="V645" t="inlineStr">
        <is>
          <t>20600</t>
        </is>
      </c>
      <c r="W645" t="inlineStr">
        <is>
          <t>29</t>
        </is>
      </c>
      <c r="X645" t="inlineStr">
        <is>
          <t>6</t>
        </is>
      </c>
      <c r="Y645" t="inlineStr">
        <is>
          <t>0</t>
        </is>
      </c>
      <c r="Z645" t="inlineStr">
        <is>
          <t>0</t>
        </is>
      </c>
      <c r="AA645" t="inlineStr">
        <is>
          <t>2026-10-08</t>
        </is>
      </c>
      <c r="AB645"/>
      <c r="AC645"/>
      <c r="AD645"/>
      <c r="AE645"/>
      <c r="AF645"/>
      <c r="AG645" s="3"/>
      <c r="AH645" t="inlineStr">
        <is>
          <t>高璇</t>
        </is>
      </c>
      <c r="AI645"/>
      <c r="AJ645" t="inlineStr">
        <is>
          <t>剧名待人工匹配</t>
        </is>
      </c>
      <c r="AK645"/>
      <c r="AL645" s="3"/>
      <c r="AM645" t="inlineStr">
        <is>
          <t>2026-09-26 10:25</t>
        </is>
      </c>
      <c r="AN645" t="inlineStr">
        <is>
          <t>高璇</t>
        </is>
      </c>
      <c r="AO645" t="inlineStr">
        <is>
          <t>2026-09-26</t>
        </is>
      </c>
      <c r="AP645" t="inlineStr">
        <is>
          <t>2026-09-25|shirley5278789|SD-000265</t>
        </is>
      </c>
      <c r="AQ645" t="inlineStr">
        <is>
          <t>0</t>
        </is>
      </c>
      <c r="AR645" t="inlineStr">
        <is>
          <t>shirley5278789｜Soberano del páramo｜5条｜已回填</t>
        </is>
      </c>
    </row>
    <row r="646" ht="25.5" customHeight="1">
      <c r="A646" t="inlineStr">
        <is>
          <t>SR-000772</t>
        </is>
      </c>
      <c r="B646" s="3">
        <v>46290</v>
      </c>
      <c r="C646"/>
      <c r="D646" t="inlineStr">
        <is>
          <t>7689009228102602015</t>
        </is>
      </c>
      <c r="E646"/>
      <c r="F646" t="inlineStr">
        <is>
          <t>manual_url</t>
        </is>
      </c>
      <c r="G646">
        <v>1</v>
      </c>
      <c r="H646" s="3">
        <v>46303.625393518516</v>
      </c>
      <c r="I646"/>
      <c r="J646" t="inlineStr">
        <is>
          <t>active</t>
        </is>
      </c>
      <c r="K646" t="inlineStr">
        <is>
          <t>plottwistclips11</t>
        </is>
      </c>
      <c r="L646" t="inlineStr">
        <is>
          <t>Years of exile could not break him. When his wolf power finally awakens, even the warriors hunting him step back. 🐺⚡ 🌟 Continue the story here 👉 Find the full series on “ReelShort” 🔍 Look up “4530464” ✨ #ShortDrama #WolfAwakening #HiddenPower #ReelShort</t>
        </is>
      </c>
      <c r="M646" t="inlineStr">
        <is>
          <t>SD-000079</t>
        </is>
      </c>
      <c r="N646" t="inlineStr">
        <is>
          <t>7689009228102602015</t>
        </is>
      </c>
      <c r="O646" t="inlineStr">
        <is>
          <t>plottwistclips11</t>
        </is>
      </c>
      <c r="P646" t="inlineStr">
        <is>
          <t>https://www.tiktok.com/@plottwistclips11</t>
        </is>
      </c>
      <c r="Q646" t="inlineStr">
        <is>
          <t>SD-000079</t>
        </is>
      </c>
      <c r="R646" t="inlineStr">
        <is>
          <t>Rejecting My Five Female Mates</t>
        </is>
      </c>
      <c r="S646" t="inlineStr">
        <is>
          <t>男性,禁忌,狼人,身份揭露</t>
        </is>
      </c>
      <c r="T646" s="2" t="str">
        <f>=HYPERLINK("https://www.tiktok.com/@plottwistclips11/video/7689009228102602015", "https://www.tiktok.com/@plottwistclips11/video/7689009228102602015")</f>
        <v>https://www.tiktok.com/@plottwistclips11/video/7689009228102602015</v>
      </c>
      <c r="U646" t="inlineStr">
        <is>
          <t>已回填</t>
        </is>
      </c>
      <c r="V646" t="inlineStr">
        <is>
          <t>5062</t>
        </is>
      </c>
      <c r="W646" t="inlineStr">
        <is>
          <t>28</t>
        </is>
      </c>
      <c r="X646" t="inlineStr">
        <is>
          <t>7</t>
        </is>
      </c>
      <c r="Y646" t="inlineStr">
        <is>
          <t>3</t>
        </is>
      </c>
      <c r="Z646" t="inlineStr">
        <is>
          <t>0</t>
        </is>
      </c>
      <c r="AA646" t="inlineStr">
        <is>
          <t>2026-10-08</t>
        </is>
      </c>
      <c r="AB646"/>
      <c r="AC646"/>
      <c r="AD646"/>
      <c r="AE646"/>
      <c r="AF646"/>
      <c r="AG646" s="3"/>
      <c r="AH646" t="inlineStr">
        <is>
          <t>高璇</t>
        </is>
      </c>
      <c r="AI646"/>
      <c r="AJ646" t="inlineStr">
        <is>
          <t>剧名待人工匹配</t>
        </is>
      </c>
      <c r="AK646"/>
      <c r="AL646" s="3"/>
      <c r="AM646" t="inlineStr">
        <is>
          <t>2026-09-26 10:29</t>
        </is>
      </c>
      <c r="AN646" t="inlineStr">
        <is>
          <t>高璇</t>
        </is>
      </c>
      <c r="AO646" t="inlineStr">
        <is>
          <t>2026-09-26</t>
        </is>
      </c>
      <c r="AP646" t="inlineStr">
        <is>
          <t>2026-09-25|plottwistclips11|SD-000079</t>
        </is>
      </c>
      <c r="AQ646" t="inlineStr">
        <is>
          <t>0</t>
        </is>
      </c>
      <c r="AR646" t="inlineStr">
        <is>
          <t>plottwistclips11｜Rejecting My Five Female Mates｜3条｜已回填</t>
        </is>
      </c>
    </row>
    <row r="647" ht="25.5" customHeight="1">
      <c r="A647" t="inlineStr">
        <is>
          <t>SR-000773</t>
        </is>
      </c>
      <c r="B647" s="3">
        <v>46291</v>
      </c>
      <c r="C647"/>
      <c r="D647" t="inlineStr">
        <is>
          <t>7688678784937102605</t>
        </is>
      </c>
      <c r="E647"/>
      <c r="F647" t="inlineStr">
        <is>
          <t>manual_url</t>
        </is>
      </c>
      <c r="G647">
        <v>1</v>
      </c>
      <c r="H647" s="3">
        <v>46303.62568287037</v>
      </c>
      <c r="I647"/>
      <c r="J647" t="inlineStr">
        <is>
          <t>active</t>
        </is>
      </c>
      <c r="K647" t="inlineStr">
        <is>
          <t>dramaclips0364</t>
        </is>
      </c>
      <c r="L647" t="inlineStr">
        <is>
          <t>He waits outside for her return, but the night ends with a brutal attack and a vampire at his car door. 😨🩸 🌟 Continue the story here 👉 Find the full series on “ReelShort” 🔍 Look up “4786910” ✨ #ShortDrama #VampireAttack #Cliffhanger #ReelShort</t>
        </is>
      </c>
      <c r="M647" t="inlineStr">
        <is>
          <t>SD-000258</t>
        </is>
      </c>
      <c r="N647" t="inlineStr">
        <is>
          <t>7688678784937102605</t>
        </is>
      </c>
      <c r="O647" t="inlineStr">
        <is>
          <t>dramaclips0364</t>
        </is>
      </c>
      <c r="P647" t="inlineStr">
        <is>
          <t>https://www.tiktok.com/@dramaclips0364</t>
        </is>
      </c>
      <c r="Q647" t="inlineStr">
        <is>
          <t>SD-000258</t>
        </is>
      </c>
      <c r="R647" t="inlineStr">
        <is>
          <t>The Vampire Next Door</t>
        </is>
      </c>
      <c r="S647" t="inlineStr">
        <is>
          <t>霸总,禁忌,身份揭露</t>
        </is>
      </c>
      <c r="T647" s="2" t="str">
        <f>=HYPERLINK("https://www.tiktok.com/@dramaclips0364/video/7688678784937102605", "https://www.tiktok.com/@dramaclips0364/video/7688678784937102605")</f>
        <v>https://www.tiktok.com/@dramaclips0364/video/7688678784937102605</v>
      </c>
      <c r="U647" t="inlineStr">
        <is>
          <t>已回填</t>
        </is>
      </c>
      <c r="V647" t="inlineStr">
        <is>
          <t>313</t>
        </is>
      </c>
      <c r="W647" t="inlineStr">
        <is>
          <t>9</t>
        </is>
      </c>
      <c r="X647" t="inlineStr">
        <is>
          <t>2</t>
        </is>
      </c>
      <c r="Y647" t="inlineStr">
        <is>
          <t>0</t>
        </is>
      </c>
      <c r="Z647" t="inlineStr">
        <is>
          <t>0</t>
        </is>
      </c>
      <c r="AA647" t="inlineStr">
        <is>
          <t>2026-10-08</t>
        </is>
      </c>
      <c r="AB647"/>
      <c r="AC647"/>
      <c r="AD647"/>
      <c r="AE647"/>
      <c r="AF647"/>
      <c r="AG647" s="3"/>
      <c r="AH647" t="inlineStr">
        <is>
          <t>高璇</t>
        </is>
      </c>
      <c r="AI647"/>
      <c r="AJ647" t="inlineStr">
        <is>
          <t>剧名待人工匹配</t>
        </is>
      </c>
      <c r="AK647"/>
      <c r="AL647" s="3"/>
      <c r="AM647" t="inlineStr">
        <is>
          <t>2026-09-26 13:09</t>
        </is>
      </c>
      <c r="AN647" t="inlineStr">
        <is>
          <t>高璇</t>
        </is>
      </c>
      <c r="AO647" t="inlineStr">
        <is>
          <t>2026-09-26</t>
        </is>
      </c>
      <c r="AP647" t="inlineStr">
        <is>
          <t>2026-09-26|dramaclips0364|SD-000258</t>
        </is>
      </c>
      <c r="AQ647" t="inlineStr">
        <is>
          <t>1</t>
        </is>
      </c>
      <c r="AR647" t="inlineStr">
        <is>
          <t>dramaclips0364｜The Vampire Next Door｜1条｜已回填</t>
        </is>
      </c>
    </row>
    <row r="648" ht="25.5" customHeight="1">
      <c r="A648" t="inlineStr">
        <is>
          <t>SR-000774</t>
        </is>
      </c>
      <c r="B648" s="3">
        <v>46291</v>
      </c>
      <c r="C648"/>
      <c r="D648" t="inlineStr">
        <is>
          <t>7689035643363544333</t>
        </is>
      </c>
      <c r="E648"/>
      <c r="F648" t="inlineStr">
        <is>
          <t>manual_url</t>
        </is>
      </c>
      <c r="G648">
        <v>1</v>
      </c>
      <c r="H648" s="3">
        <v>46303.62603009259</v>
      </c>
      <c r="I648"/>
      <c r="J648" t="inlineStr">
        <is>
          <t>active</t>
        </is>
      </c>
      <c r="K648" t="inlineStr">
        <is>
          <t>dramaflick00</t>
        </is>
      </c>
      <c r="L648" t="inlineStr">
        <is>
          <t>His final wish frees an immortal genie—but his last request binds that genie to a five-year marriage. 🧞‍♂️💍 🌟 Continue the story here 👉 Find the full series on “ReelShort” 🔍 Look up “4568850” ✨ #Drama #ShortDrama #FantasyRomance #SecretIdentity #ReelShort</t>
        </is>
      </c>
      <c r="M648" t="inlineStr">
        <is>
          <t>SD-000014</t>
        </is>
      </c>
      <c r="N648" t="inlineStr">
        <is>
          <t>7689035643363544333</t>
        </is>
      </c>
      <c r="O648" t="inlineStr">
        <is>
          <t>dramaflick00</t>
        </is>
      </c>
      <c r="P648" t="inlineStr">
        <is>
          <t>https://www.tiktok.com/@dramaflick00</t>
        </is>
      </c>
      <c r="Q648" t="inlineStr">
        <is>
          <t>SD-000014</t>
        </is>
      </c>
      <c r="R648" t="inlineStr">
        <is>
          <t>The Great and Powerful Genie</t>
        </is>
      </c>
      <c r="S648" t="inlineStr">
        <is>
          <t>爱情,逆袭</t>
        </is>
      </c>
      <c r="T648" s="2" t="str">
        <f>=HYPERLINK("https://www.tiktok.com/@dramaflick00/video/7689035643363544333", "https://www.tiktok.com/@dramaflick00/video/7689035643363544333")</f>
        <v>https://www.tiktok.com/@dramaflick00/video/7689035643363544333</v>
      </c>
      <c r="U648" t="inlineStr">
        <is>
          <t>已回填</t>
        </is>
      </c>
      <c r="V648" t="inlineStr">
        <is>
          <t>222</t>
        </is>
      </c>
      <c r="W648" t="inlineStr">
        <is>
          <t>5</t>
        </is>
      </c>
      <c r="X648" t="inlineStr">
        <is>
          <t>1</t>
        </is>
      </c>
      <c r="Y648" t="inlineStr">
        <is>
          <t>0</t>
        </is>
      </c>
      <c r="Z648" t="inlineStr">
        <is>
          <t>0</t>
        </is>
      </c>
      <c r="AA648" t="inlineStr">
        <is>
          <t>2026-10-08</t>
        </is>
      </c>
      <c r="AB648"/>
      <c r="AC648"/>
      <c r="AD648"/>
      <c r="AE648"/>
      <c r="AF648"/>
      <c r="AG648" s="3"/>
      <c r="AH648" t="inlineStr">
        <is>
          <t>高璇</t>
        </is>
      </c>
      <c r="AI648"/>
      <c r="AJ648" t="inlineStr">
        <is>
          <t>剧名待人工匹配</t>
        </is>
      </c>
      <c r="AK648"/>
      <c r="AL648" s="3"/>
      <c r="AM648" t="inlineStr">
        <is>
          <t>2026-09-26 14:14</t>
        </is>
      </c>
      <c r="AN648" t="inlineStr">
        <is>
          <t>高璇</t>
        </is>
      </c>
      <c r="AO648" t="inlineStr">
        <is>
          <t>2026-09-26</t>
        </is>
      </c>
      <c r="AP648" t="inlineStr">
        <is>
          <t>2026-09-26|dramaflick00|SD-000014</t>
        </is>
      </c>
      <c r="AQ648" t="inlineStr">
        <is>
          <t>1</t>
        </is>
      </c>
      <c r="AR648" t="inlineStr">
        <is>
          <t>dramaflick00｜The Great and Powerful Genie｜3条｜已回填</t>
        </is>
      </c>
    </row>
    <row r="649" ht="25.5" customHeight="1">
      <c r="A649" t="inlineStr">
        <is>
          <t>SR-000775</t>
        </is>
      </c>
      <c r="B649" s="3">
        <v>46291</v>
      </c>
      <c r="C649"/>
      <c r="D649" t="inlineStr">
        <is>
          <t>7689052818858167583</t>
        </is>
      </c>
      <c r="E649"/>
      <c r="F649" t="inlineStr">
        <is>
          <t>manual_url</t>
        </is>
      </c>
      <c r="G649">
        <v>1</v>
      </c>
      <c r="H649" s="3">
        <v>46303.62634259259</v>
      </c>
      <c r="I649"/>
      <c r="J649" t="inlineStr">
        <is>
          <t>active</t>
        </is>
      </c>
      <c r="K649" t="inlineStr">
        <is>
          <t>shirley5278789</t>
        </is>
      </c>
      <c r="L649" t="inlineStr">
        <is>
          <t>Una tensa cena familiar casi revela el secreto que ella comparte con su futuro cuñado. 😳 🌟 Continúa la historia aquí 👉 Encuentra la serie completa en “ReelShort” 🔍 Busca “4809855” ✨ #Drama #DramaCorto #SecretoProhibido #TriánguloAmoroso #ReelShort</t>
        </is>
      </c>
      <c r="M649" t="inlineStr">
        <is>
          <t>SD-000264</t>
        </is>
      </c>
      <c r="N649" t="inlineStr">
        <is>
          <t>7689052818858167583</t>
        </is>
      </c>
      <c r="O649" t="inlineStr">
        <is>
          <t>shirley5278789</t>
        </is>
      </c>
      <c r="P649" t="inlineStr">
        <is>
          <t>https://www.tiktok.com/@shirley5278789</t>
        </is>
      </c>
      <c r="Q649" t="inlineStr">
        <is>
          <t>SD-000264</t>
        </is>
      </c>
      <c r="R649" t="inlineStr">
        <is>
          <t>Me acosté con mi cuñado</t>
        </is>
      </c>
      <c r="S649"/>
      <c r="T649" s="2" t="str">
        <f>=HYPERLINK("https://www.tiktok.com/@shirley5278789/video/7689052818858167583", "https://www.tiktok.com/@shirley5278789/video/7689052818858167583")</f>
        <v>https://www.tiktok.com/@shirley5278789/video/7689052818858167583</v>
      </c>
      <c r="U649" t="inlineStr">
        <is>
          <t>已回填</t>
        </is>
      </c>
      <c r="V649" t="inlineStr">
        <is>
          <t>29600</t>
        </is>
      </c>
      <c r="W649" t="inlineStr">
        <is>
          <t>447</t>
        </is>
      </c>
      <c r="X649" t="inlineStr">
        <is>
          <t>163</t>
        </is>
      </c>
      <c r="Y649" t="inlineStr">
        <is>
          <t>5</t>
        </is>
      </c>
      <c r="Z649" t="inlineStr">
        <is>
          <t>13</t>
        </is>
      </c>
      <c r="AA649" t="inlineStr">
        <is>
          <t>2026-10-08</t>
        </is>
      </c>
      <c r="AB649"/>
      <c r="AC649"/>
      <c r="AD649"/>
      <c r="AE649"/>
      <c r="AF649"/>
      <c r="AG649" s="3"/>
      <c r="AH649" t="inlineStr">
        <is>
          <t>高璇</t>
        </is>
      </c>
      <c r="AI649"/>
      <c r="AJ649" t="inlineStr">
        <is>
          <t>剧名待人工匹配</t>
        </is>
      </c>
      <c r="AK649"/>
      <c r="AL649" s="3"/>
      <c r="AM649" t="inlineStr">
        <is>
          <t>2026-09-26 14:14</t>
        </is>
      </c>
      <c r="AN649" t="inlineStr">
        <is>
          <t>高璇</t>
        </is>
      </c>
      <c r="AO649" t="inlineStr">
        <is>
          <t>2026-09-26</t>
        </is>
      </c>
      <c r="AP649" t="inlineStr">
        <is>
          <t>2026-09-26|shirley5278789|SD-000264</t>
        </is>
      </c>
      <c r="AQ649" t="inlineStr">
        <is>
          <t>1</t>
        </is>
      </c>
      <c r="AR649" t="inlineStr">
        <is>
          <t>shirley5278789｜Me acosté con mi cuñado｜3条｜已回填</t>
        </is>
      </c>
    </row>
    <row r="650" ht="25.5" customHeight="1">
      <c r="A650" t="inlineStr">
        <is>
          <t>SR-000776</t>
        </is>
      </c>
      <c r="B650" s="3">
        <v>46291</v>
      </c>
      <c r="C650"/>
      <c r="D650" t="inlineStr">
        <is>
          <t>7689035727568424205</t>
        </is>
      </c>
      <c r="E650"/>
      <c r="F650" t="inlineStr">
        <is>
          <t>manual_url</t>
        </is>
      </c>
      <c r="G650">
        <v>1</v>
      </c>
      <c r="H650" s="3">
        <v>46303.62668981482</v>
      </c>
      <c r="I650"/>
      <c r="J650" t="inlineStr">
        <is>
          <t>active</t>
        </is>
      </c>
      <c r="K650" t="inlineStr">
        <is>
          <t>dramaflick00</t>
        </is>
      </c>
      <c r="L650" t="inlineStr">
        <is>
          <t>His final wish frees an immortal genie—but his last request binds that genie to a five-year marriage. 🧞‍♂️💍 🌟 Continue the story here 👉 Find the full series on “ReelShort” 🔍 Look up “4568850” ✨ #Drama #ShortDrama #FantasyRomance #SecretIdentity #ReelShort</t>
        </is>
      </c>
      <c r="M650" t="inlineStr">
        <is>
          <t>SD-000014</t>
        </is>
      </c>
      <c r="N650" t="inlineStr">
        <is>
          <t>7689035727568424205</t>
        </is>
      </c>
      <c r="O650" t="inlineStr">
        <is>
          <t>dramaflick00</t>
        </is>
      </c>
      <c r="P650" t="inlineStr">
        <is>
          <t>https://www.tiktok.com/@dramaflick00</t>
        </is>
      </c>
      <c r="Q650" t="inlineStr">
        <is>
          <t>SD-000014</t>
        </is>
      </c>
      <c r="R650" t="inlineStr">
        <is>
          <t>The Great and Powerful Genie</t>
        </is>
      </c>
      <c r="S650" t="inlineStr">
        <is>
          <t>爱情,逆袭</t>
        </is>
      </c>
      <c r="T650" s="2" t="str">
        <f>=HYPERLINK("https://www.tiktok.com/@dramaflick00/video/7689035727568424205", "https://www.tiktok.com/@dramaflick00/video/7689035727568424205")</f>
        <v>https://www.tiktok.com/@dramaflick00/video/7689035727568424205</v>
      </c>
      <c r="U650" t="inlineStr">
        <is>
          <t>已回填</t>
        </is>
      </c>
      <c r="V650" t="inlineStr">
        <is>
          <t>260</t>
        </is>
      </c>
      <c r="W650" t="inlineStr">
        <is>
          <t>3</t>
        </is>
      </c>
      <c r="X650" t="inlineStr">
        <is>
          <t>0</t>
        </is>
      </c>
      <c r="Y650" t="inlineStr">
        <is>
          <t>0</t>
        </is>
      </c>
      <c r="Z650" t="inlineStr">
        <is>
          <t>0</t>
        </is>
      </c>
      <c r="AA650" t="inlineStr">
        <is>
          <t>2026-10-08</t>
        </is>
      </c>
      <c r="AB650"/>
      <c r="AC650"/>
      <c r="AD650"/>
      <c r="AE650"/>
      <c r="AF650"/>
      <c r="AG650" s="3"/>
      <c r="AH650" t="inlineStr">
        <is>
          <t>高璇</t>
        </is>
      </c>
      <c r="AI650"/>
      <c r="AJ650" t="inlineStr">
        <is>
          <t>剧名待人工匹配</t>
        </is>
      </c>
      <c r="AK650"/>
      <c r="AL650" s="3"/>
      <c r="AM650" t="inlineStr">
        <is>
          <t>2026-09-26 18:07</t>
        </is>
      </c>
      <c r="AN650" t="inlineStr">
        <is>
          <t>高璇</t>
        </is>
      </c>
      <c r="AO650" t="inlineStr">
        <is>
          <t>2026-09-26</t>
        </is>
      </c>
      <c r="AP650" t="inlineStr">
        <is>
          <t>2026-09-26|dramaflick00|SD-000014</t>
        </is>
      </c>
      <c r="AQ650" t="inlineStr">
        <is>
          <t>0</t>
        </is>
      </c>
      <c r="AR650" t="inlineStr">
        <is>
          <t>dramaflick00｜The Great and Powerful Genie｜3条｜已回填</t>
        </is>
      </c>
    </row>
    <row r="651" ht="25.5" customHeight="1">
      <c r="A651" t="inlineStr">
        <is>
          <t>SR-000777</t>
        </is>
      </c>
      <c r="B651" s="3">
        <v>46291</v>
      </c>
      <c r="C651"/>
      <c r="D651" t="inlineStr">
        <is>
          <t>7688689675900325134</t>
        </is>
      </c>
      <c r="E651"/>
      <c r="F651" t="inlineStr">
        <is>
          <t>manual_url</t>
        </is>
      </c>
      <c r="G651">
        <v>1</v>
      </c>
      <c r="H651" s="3">
        <v>46303.627175925925</v>
      </c>
      <c r="I651"/>
      <c r="J651" t="inlineStr">
        <is>
          <t>active</t>
        </is>
      </c>
      <c r="K651" t="inlineStr">
        <is>
          <t>dramaclips0364</t>
        </is>
      </c>
      <c r="L651" t="inlineStr">
        <is>
          <t>One wedding, one missing child, and a woman whose face brings a buried family secret back to life. 😳🌸 🌟 Continue the story here 👉 Find the full series on “ReelShort” 🔍 Look up “4788279” ✨ #ShortDrama #SecretIdentity #FamilyMystery #ReelShort</t>
        </is>
      </c>
      <c r="M651" t="inlineStr">
        <is>
          <t>SD-000257</t>
        </is>
      </c>
      <c r="N651" t="inlineStr">
        <is>
          <t>7688689675900325134</t>
        </is>
      </c>
      <c r="O651" t="inlineStr">
        <is>
          <t>dramaclips0364</t>
        </is>
      </c>
      <c r="P651" t="inlineStr">
        <is>
          <t>https://www.tiktok.com/@dramaclips0364</t>
        </is>
      </c>
      <c r="Q651" t="inlineStr">
        <is>
          <t>SD-000257</t>
        </is>
      </c>
      <c r="R651" t="inlineStr">
        <is>
          <t>The Scent That Found Me</t>
        </is>
      </c>
      <c r="S651" t="inlineStr">
        <is>
          <t>爱情,霸总</t>
        </is>
      </c>
      <c r="T651" s="2" t="str">
        <f>=HYPERLINK("https://www.tiktok.com/@dramaclips0364/video/7688689675900325134", "https://www.tiktok.com/@dramaclips0364/video/7688689675900325134")</f>
        <v>https://www.tiktok.com/@dramaclips0364/video/7688689675900325134</v>
      </c>
      <c r="U651" t="inlineStr">
        <is>
          <t>已回填</t>
        </is>
      </c>
      <c r="V651" t="inlineStr">
        <is>
          <t>304</t>
        </is>
      </c>
      <c r="W651" t="inlineStr">
        <is>
          <t>5</t>
        </is>
      </c>
      <c r="X651" t="inlineStr">
        <is>
          <t>2</t>
        </is>
      </c>
      <c r="Y651" t="inlineStr">
        <is>
          <t>0</t>
        </is>
      </c>
      <c r="Z651" t="inlineStr">
        <is>
          <t>0</t>
        </is>
      </c>
      <c r="AA651" t="inlineStr">
        <is>
          <t>2026-10-08</t>
        </is>
      </c>
      <c r="AB651"/>
      <c r="AC651"/>
      <c r="AD651"/>
      <c r="AE651"/>
      <c r="AF651"/>
      <c r="AG651" s="3"/>
      <c r="AH651" t="inlineStr">
        <is>
          <t>高璇</t>
        </is>
      </c>
      <c r="AI651"/>
      <c r="AJ651" t="inlineStr">
        <is>
          <t>剧名待人工匹配</t>
        </is>
      </c>
      <c r="AK651"/>
      <c r="AL651" s="3"/>
      <c r="AM651" t="inlineStr">
        <is>
          <t>2026-09-26 23:02</t>
        </is>
      </c>
      <c r="AN651" t="inlineStr">
        <is>
          <t>高璇</t>
        </is>
      </c>
      <c r="AO651" t="inlineStr">
        <is>
          <t>2026-09-26</t>
        </is>
      </c>
      <c r="AP651" t="inlineStr">
        <is>
          <t>2026-09-26|dramaclips0364|SD-000257</t>
        </is>
      </c>
      <c r="AQ651" t="inlineStr">
        <is>
          <t>1</t>
        </is>
      </c>
      <c r="AR651" t="inlineStr">
        <is>
          <t>dramaclips0364｜The Scent That Found Me｜4条｜已回填</t>
        </is>
      </c>
    </row>
    <row r="652" ht="25.5" customHeight="1">
      <c r="A652" t="inlineStr">
        <is>
          <t>SR-000778</t>
        </is>
      </c>
      <c r="B652" s="3">
        <v>46291</v>
      </c>
      <c r="C652"/>
      <c r="D652" t="inlineStr">
        <is>
          <t>7689053260375723294</t>
        </is>
      </c>
      <c r="E652"/>
      <c r="F652" t="inlineStr">
        <is>
          <t>manual_url</t>
        </is>
      </c>
      <c r="G652">
        <v>1</v>
      </c>
      <c r="H652" s="3">
        <v>46303.627488425926</v>
      </c>
      <c r="I652"/>
      <c r="J652" t="inlineStr">
        <is>
          <t>active</t>
        </is>
      </c>
      <c r="K652" t="inlineStr">
        <is>
          <t>shirley5278789</t>
        </is>
      </c>
      <c r="L652" t="inlineStr">
        <is>
          <t>El rey de la mafia le da solo tres días para romper su compromiso públicamente y elegir entre dos hermanos. ⏳🔥 🌟 Continúa la historia aquí 👉 Encuentra la serie completa en “ReelShort” 🔍 Busca “4809855” ✨ #Drama #DramaCorto #RomanceMafia #AmorPeligroso #ReelShort</t>
        </is>
      </c>
      <c r="M652" t="inlineStr">
        <is>
          <t>SD-000264</t>
        </is>
      </c>
      <c r="N652" t="inlineStr">
        <is>
          <t>7689053260375723294</t>
        </is>
      </c>
      <c r="O652" t="inlineStr">
        <is>
          <t>shirley5278789</t>
        </is>
      </c>
      <c r="P652" t="inlineStr">
        <is>
          <t>https://www.tiktok.com/@shirley5278789</t>
        </is>
      </c>
      <c r="Q652" t="inlineStr">
        <is>
          <t>SD-000264</t>
        </is>
      </c>
      <c r="R652" t="inlineStr">
        <is>
          <t>Me acosté con mi cuñado</t>
        </is>
      </c>
      <c r="S652"/>
      <c r="T652" s="2" t="str">
        <f>=HYPERLINK("https://www.tiktok.com/@shirley5278789/video/7689053260375723294", "https://www.tiktok.com/@shirley5278789/video/7689053260375723294")</f>
        <v>https://www.tiktok.com/@shirley5278789/video/7689053260375723294</v>
      </c>
      <c r="U652" t="inlineStr">
        <is>
          <t>已回填</t>
        </is>
      </c>
      <c r="V652" t="inlineStr">
        <is>
          <t>64098</t>
        </is>
      </c>
      <c r="W652" t="inlineStr">
        <is>
          <t>767</t>
        </is>
      </c>
      <c r="X652" t="inlineStr">
        <is>
          <t>279</t>
        </is>
      </c>
      <c r="Y652" t="inlineStr">
        <is>
          <t>18</t>
        </is>
      </c>
      <c r="Z652" t="inlineStr">
        <is>
          <t>16</t>
        </is>
      </c>
      <c r="AA652" t="inlineStr">
        <is>
          <t>2026-10-08</t>
        </is>
      </c>
      <c r="AB652"/>
      <c r="AC652"/>
      <c r="AD652"/>
      <c r="AE652"/>
      <c r="AF652"/>
      <c r="AG652" s="3"/>
      <c r="AH652" t="inlineStr">
        <is>
          <t>高璇</t>
        </is>
      </c>
      <c r="AI652"/>
      <c r="AJ652" t="inlineStr">
        <is>
          <t>剧名待人工匹配</t>
        </is>
      </c>
      <c r="AK652"/>
      <c r="AL652" s="3"/>
      <c r="AM652" t="inlineStr">
        <is>
          <t>2026-09-26 23:04</t>
        </is>
      </c>
      <c r="AN652" t="inlineStr">
        <is>
          <t>高璇</t>
        </is>
      </c>
      <c r="AO652" t="inlineStr">
        <is>
          <t>2026-09-26</t>
        </is>
      </c>
      <c r="AP652" t="inlineStr">
        <is>
          <t>2026-09-26|shirley5278789|SD-000264</t>
        </is>
      </c>
      <c r="AQ652" t="inlineStr">
        <is>
          <t>0</t>
        </is>
      </c>
      <c r="AR652" t="inlineStr">
        <is>
          <t>shirley5278789｜Me acosté con mi cuñado｜3条｜已回填</t>
        </is>
      </c>
    </row>
    <row r="653" ht="25.5" customHeight="1">
      <c r="A653" t="inlineStr">
        <is>
          <t>SR-000779</t>
        </is>
      </c>
      <c r="B653" s="3">
        <v>46291</v>
      </c>
      <c r="C653"/>
      <c r="D653" t="inlineStr">
        <is>
          <t>7689009289511390495</t>
        </is>
      </c>
      <c r="E653"/>
      <c r="F653" t="inlineStr">
        <is>
          <t>manual_url</t>
        </is>
      </c>
      <c r="G653">
        <v>1</v>
      </c>
      <c r="H653" s="3">
        <v>46303.62782407407</v>
      </c>
      <c r="I653"/>
      <c r="J653" t="inlineStr">
        <is>
          <t>active</t>
        </is>
      </c>
      <c r="K653" t="inlineStr">
        <is>
          <t>plottwistclips11</t>
        </is>
      </c>
      <c r="L653" t="inlineStr">
        <is>
          <t>Five women were trained to become his perfect mates—but their secret powers reveal how dangerous this alliance really is. 🌙🔥 🌟 Continue the story here 👉 Find the full series on “ReelShort” 🔍 Look up “4530464” ✨ #ShortDrama #FiveMates #SecretPowers #ReelShort</t>
        </is>
      </c>
      <c r="M653" t="inlineStr">
        <is>
          <t>SD-000079</t>
        </is>
      </c>
      <c r="N653" t="inlineStr">
        <is>
          <t>7689009289511390495</t>
        </is>
      </c>
      <c r="O653" t="inlineStr">
        <is>
          <t>plottwistclips11</t>
        </is>
      </c>
      <c r="P653" t="inlineStr">
        <is>
          <t>https://www.tiktok.com/@plottwistclips11</t>
        </is>
      </c>
      <c r="Q653" t="inlineStr">
        <is>
          <t>SD-000079</t>
        </is>
      </c>
      <c r="R653" t="inlineStr">
        <is>
          <t>Rejecting My Five Female Mates</t>
        </is>
      </c>
      <c r="S653" t="inlineStr">
        <is>
          <t>男性,禁忌,狼人,身份揭露</t>
        </is>
      </c>
      <c r="T653" s="2" t="str">
        <f>=HYPERLINK("https://www.tiktok.com/@plottwistclips11/video/7689009289511390495", "https://www.tiktok.com/@plottwistclips11/video/7689009289511390495")</f>
        <v>https://www.tiktok.com/@plottwistclips11/video/7689009289511390495</v>
      </c>
      <c r="U653" t="inlineStr">
        <is>
          <t>已回填</t>
        </is>
      </c>
      <c r="V653" t="inlineStr">
        <is>
          <t>346</t>
        </is>
      </c>
      <c r="W653" t="inlineStr">
        <is>
          <t>1</t>
        </is>
      </c>
      <c r="X653" t="inlineStr">
        <is>
          <t>0</t>
        </is>
      </c>
      <c r="Y653" t="inlineStr">
        <is>
          <t>0</t>
        </is>
      </c>
      <c r="Z653" t="inlineStr">
        <is>
          <t>0</t>
        </is>
      </c>
      <c r="AA653" t="inlineStr">
        <is>
          <t>2026-10-08</t>
        </is>
      </c>
      <c r="AB653"/>
      <c r="AC653"/>
      <c r="AD653"/>
      <c r="AE653"/>
      <c r="AF653"/>
      <c r="AG653" s="3"/>
      <c r="AH653" t="inlineStr">
        <is>
          <t>高璇</t>
        </is>
      </c>
      <c r="AI653"/>
      <c r="AJ653" t="inlineStr">
        <is>
          <t>剧名待人工匹配</t>
        </is>
      </c>
      <c r="AK653"/>
      <c r="AL653" s="3"/>
      <c r="AM653" t="inlineStr">
        <is>
          <t>2026-09-26 23:23</t>
        </is>
      </c>
      <c r="AN653" t="inlineStr">
        <is>
          <t>高璇</t>
        </is>
      </c>
      <c r="AO653" t="inlineStr">
        <is>
          <t>2026-09-26</t>
        </is>
      </c>
      <c r="AP653" t="inlineStr">
        <is>
          <t>2026-09-26|plottwistclips11|SD-000079</t>
        </is>
      </c>
      <c r="AQ653" t="inlineStr">
        <is>
          <t>1</t>
        </is>
      </c>
      <c r="AR653" t="inlineStr">
        <is>
          <t>plottwistclips11｜Rejecting My Five Female Mates｜3条｜已回填</t>
        </is>
      </c>
    </row>
    <row r="654" ht="25.5" customHeight="1">
      <c r="A654" t="inlineStr">
        <is>
          <t>SR-000780</t>
        </is>
      </c>
      <c r="B654" s="3">
        <v>46291</v>
      </c>
      <c r="C654"/>
      <c r="D654" t="inlineStr">
        <is>
          <t>7689035903578246414</t>
        </is>
      </c>
      <c r="E654"/>
      <c r="F654" t="inlineStr">
        <is>
          <t>manual_url</t>
        </is>
      </c>
      <c r="G654">
        <v>1</v>
      </c>
      <c r="H654" s="3">
        <v>46303.628113425926</v>
      </c>
      <c r="I654"/>
      <c r="J654" t="inlineStr">
        <is>
          <t>active</t>
        </is>
      </c>
      <c r="K654" t="inlineStr">
        <is>
          <t>dramaflick00</t>
        </is>
      </c>
      <c r="L654" t="inlineStr">
        <is>
          <t>Every doctor gave up on the dying billionaire. Then a mysterious stranger walked in and promised the impossible. 🔥 🌟 Continue the story here 👉 Find the full series on “ReelShort” 🔍 Look up “4568850” ✨ #Drama #ShortDrama #SupernaturalPower #Miracle #ReelShort</t>
        </is>
      </c>
      <c r="M654" t="inlineStr">
        <is>
          <t>SD-000014</t>
        </is>
      </c>
      <c r="N654" t="inlineStr">
        <is>
          <t>7689035903578246414</t>
        </is>
      </c>
      <c r="O654" t="inlineStr">
        <is>
          <t>dramaflick00</t>
        </is>
      </c>
      <c r="P654" t="inlineStr">
        <is>
          <t>https://www.tiktok.com/@dramaflick00</t>
        </is>
      </c>
      <c r="Q654" t="inlineStr">
        <is>
          <t>SD-000014</t>
        </is>
      </c>
      <c r="R654" t="inlineStr">
        <is>
          <t>The Great and Powerful Genie</t>
        </is>
      </c>
      <c r="S654" t="inlineStr">
        <is>
          <t>爱情,逆袭</t>
        </is>
      </c>
      <c r="T654" s="2" t="str">
        <f>=HYPERLINK("https://www.tiktok.com/@dramaflick00/video/7689035903578246414", "https://www.tiktok.com/@dramaflick00/video/7689035903578246414")</f>
        <v>https://www.tiktok.com/@dramaflick00/video/7689035903578246414</v>
      </c>
      <c r="U654" t="inlineStr">
        <is>
          <t>已回填</t>
        </is>
      </c>
      <c r="V654" t="inlineStr">
        <is>
          <t>217</t>
        </is>
      </c>
      <c r="W654" t="inlineStr">
        <is>
          <t>6</t>
        </is>
      </c>
      <c r="X654" t="inlineStr">
        <is>
          <t>2</t>
        </is>
      </c>
      <c r="Y654" t="inlineStr">
        <is>
          <t>0</t>
        </is>
      </c>
      <c r="Z654" t="inlineStr">
        <is>
          <t>0</t>
        </is>
      </c>
      <c r="AA654" t="inlineStr">
        <is>
          <t>2026-10-08</t>
        </is>
      </c>
      <c r="AB654"/>
      <c r="AC654"/>
      <c r="AD654"/>
      <c r="AE654"/>
      <c r="AF654"/>
      <c r="AG654" s="3"/>
      <c r="AH654" t="inlineStr">
        <is>
          <t>高璇</t>
        </is>
      </c>
      <c r="AI654"/>
      <c r="AJ654" t="inlineStr">
        <is>
          <t>剧名待人工匹配</t>
        </is>
      </c>
      <c r="AK654"/>
      <c r="AL654" s="3"/>
      <c r="AM654" t="inlineStr">
        <is>
          <t>2026-09-27 01:25</t>
        </is>
      </c>
      <c r="AN654" t="inlineStr">
        <is>
          <t>高璇</t>
        </is>
      </c>
      <c r="AO654" t="inlineStr">
        <is>
          <t>2026-09-27</t>
        </is>
      </c>
      <c r="AP654" t="inlineStr">
        <is>
          <t>2026-09-26|dramaflick00|SD-000014</t>
        </is>
      </c>
      <c r="AQ654" t="inlineStr">
        <is>
          <t>0</t>
        </is>
      </c>
      <c r="AR654" t="inlineStr">
        <is>
          <t>dramaflick00｜The Great and Powerful Genie｜3条｜已回填</t>
        </is>
      </c>
    </row>
    <row r="655" ht="25.5" customHeight="1">
      <c r="A655" t="inlineStr">
        <is>
          <t>SR-000781</t>
        </is>
      </c>
      <c r="B655" s="3">
        <v>46291</v>
      </c>
      <c r="C655"/>
      <c r="D655" t="inlineStr">
        <is>
          <t>7689054179452521759</t>
        </is>
      </c>
      <c r="E655"/>
      <c r="F655" t="inlineStr">
        <is>
          <t>manual_url</t>
        </is>
      </c>
      <c r="G655">
        <v>1</v>
      </c>
      <c r="H655" s="3">
        <v>46303.628599537034</v>
      </c>
      <c r="I655"/>
      <c r="J655" t="inlineStr">
        <is>
          <t>active</t>
        </is>
      </c>
      <c r="K655" t="inlineStr">
        <is>
          <t>shirley5278789</t>
        </is>
      </c>
      <c r="L655" t="inlineStr">
        <is>
          <t>Todos exigen saber quién dejó esas marcas en su cuerpo… hasta que él aparece y confiesa la verdad. 😱 🌟 Continúa la historia aquí 👉 Encuentra la serie completa en “ReelShort” 🔍 Busca “4809855” ✨ #Drama #DramaCorto #Revelación #FinalImpactante #ReelShort</t>
        </is>
      </c>
      <c r="M655" t="inlineStr">
        <is>
          <t>SD-000264</t>
        </is>
      </c>
      <c r="N655" t="inlineStr">
        <is>
          <t>7689054179452521759</t>
        </is>
      </c>
      <c r="O655" t="inlineStr">
        <is>
          <t>shirley5278789</t>
        </is>
      </c>
      <c r="P655" t="inlineStr">
        <is>
          <t>https://www.tiktok.com/@shirley5278789</t>
        </is>
      </c>
      <c r="Q655" t="inlineStr">
        <is>
          <t>SD-000264</t>
        </is>
      </c>
      <c r="R655" t="inlineStr">
        <is>
          <t>Me acosté con mi cuñado</t>
        </is>
      </c>
      <c r="S655"/>
      <c r="T655" s="2" t="str">
        <f>=HYPERLINK("https://www.tiktok.com/@shirley5278789/video/7689054179452521759", "https://www.tiktok.com/@shirley5278789/video/7689054179452521759")</f>
        <v>https://www.tiktok.com/@shirley5278789/video/7689054179452521759</v>
      </c>
      <c r="U655" t="inlineStr">
        <is>
          <t>已回填</t>
        </is>
      </c>
      <c r="V655" t="inlineStr">
        <is>
          <t>40400</t>
        </is>
      </c>
      <c r="W655" t="inlineStr">
        <is>
          <t>1153</t>
        </is>
      </c>
      <c r="X655" t="inlineStr">
        <is>
          <t>597</t>
        </is>
      </c>
      <c r="Y655" t="inlineStr">
        <is>
          <t>20</t>
        </is>
      </c>
      <c r="Z655" t="inlineStr">
        <is>
          <t>54</t>
        </is>
      </c>
      <c r="AA655" t="inlineStr">
        <is>
          <t>2026-10-08</t>
        </is>
      </c>
      <c r="AB655"/>
      <c r="AC655"/>
      <c r="AD655"/>
      <c r="AE655"/>
      <c r="AF655"/>
      <c r="AG655" s="3"/>
      <c r="AH655" t="inlineStr">
        <is>
          <t>高璇</t>
        </is>
      </c>
      <c r="AI655"/>
      <c r="AJ655" t="inlineStr">
        <is>
          <t>剧名待人工匹配</t>
        </is>
      </c>
      <c r="AK655"/>
      <c r="AL655" s="3"/>
      <c r="AM655" t="inlineStr">
        <is>
          <t>2026-09-27 02:24</t>
        </is>
      </c>
      <c r="AN655" t="inlineStr">
        <is>
          <t>高璇</t>
        </is>
      </c>
      <c r="AO655" t="inlineStr">
        <is>
          <t>2026-09-27</t>
        </is>
      </c>
      <c r="AP655" t="inlineStr">
        <is>
          <t>2026-09-26|shirley5278789|SD-000264</t>
        </is>
      </c>
      <c r="AQ655" t="inlineStr">
        <is>
          <t>0</t>
        </is>
      </c>
      <c r="AR655" t="inlineStr">
        <is>
          <t>shirley5278789｜Me acosté con mi cuñado｜3条｜已回填</t>
        </is>
      </c>
    </row>
    <row r="656" ht="25.5" customHeight="1">
      <c r="A656" t="inlineStr">
        <is>
          <t>SR-000782</t>
        </is>
      </c>
      <c r="B656" s="3">
        <v>46291</v>
      </c>
      <c r="C656"/>
      <c r="D656" t="inlineStr">
        <is>
          <t>7688689802333392141</t>
        </is>
      </c>
      <c r="E656"/>
      <c r="F656" t="inlineStr">
        <is>
          <t>manual_url</t>
        </is>
      </c>
      <c r="G656">
        <v>1</v>
      </c>
      <c r="H656" s="3">
        <v>46303.62900462963</v>
      </c>
      <c r="I656"/>
      <c r="J656" t="inlineStr">
        <is>
          <t>active</t>
        </is>
      </c>
      <c r="K656" t="inlineStr">
        <is>
          <t>dramaclips0364</t>
        </is>
      </c>
      <c r="L656" t="inlineStr">
        <is>
          <t>The billionaire's children reject every woman around them—until they meet the florist they instantly call Mommy. 🥹💐 🌟 Continue the story here 👉 Find the full series on “ReelShort” 🔍 Look up “4788279” ✨ #ShortDrama #InstantFamily #BillionaireRomance #ReelShort</t>
        </is>
      </c>
      <c r="M656" t="inlineStr">
        <is>
          <t>SD-000257</t>
        </is>
      </c>
      <c r="N656" t="inlineStr">
        <is>
          <t>7688689802333392141</t>
        </is>
      </c>
      <c r="O656" t="inlineStr">
        <is>
          <t>dramaclips0364</t>
        </is>
      </c>
      <c r="P656" t="inlineStr">
        <is>
          <t>https://www.tiktok.com/@dramaclips0364</t>
        </is>
      </c>
      <c r="Q656" t="inlineStr">
        <is>
          <t>SD-000257</t>
        </is>
      </c>
      <c r="R656" t="inlineStr">
        <is>
          <t>The Scent That Found Me</t>
        </is>
      </c>
      <c r="S656" t="inlineStr">
        <is>
          <t>爱情,霸总</t>
        </is>
      </c>
      <c r="T656" s="2" t="str">
        <f>=HYPERLINK("https://www.tiktok.com/@dramaclips0364/video/7688689802333392141", "https://www.tiktok.com/@dramaclips0364/video/7688689802333392141")</f>
        <v>https://www.tiktok.com/@dramaclips0364/video/7688689802333392141</v>
      </c>
      <c r="U656" t="inlineStr">
        <is>
          <t>已回填</t>
        </is>
      </c>
      <c r="V656" t="inlineStr">
        <is>
          <t>589</t>
        </is>
      </c>
      <c r="W656" t="inlineStr">
        <is>
          <t>12</t>
        </is>
      </c>
      <c r="X656" t="inlineStr">
        <is>
          <t>4</t>
        </is>
      </c>
      <c r="Y656" t="inlineStr">
        <is>
          <t>0</t>
        </is>
      </c>
      <c r="Z656" t="inlineStr">
        <is>
          <t>0</t>
        </is>
      </c>
      <c r="AA656" t="inlineStr">
        <is>
          <t>2026-10-08</t>
        </is>
      </c>
      <c r="AB656"/>
      <c r="AC656"/>
      <c r="AD656"/>
      <c r="AE656"/>
      <c r="AF656"/>
      <c r="AG656" s="3"/>
      <c r="AH656" t="inlineStr">
        <is>
          <t>高璇</t>
        </is>
      </c>
      <c r="AI656"/>
      <c r="AJ656" t="inlineStr">
        <is>
          <t>剧名待人工匹配</t>
        </is>
      </c>
      <c r="AK656"/>
      <c r="AL656" s="3"/>
      <c r="AM656" t="inlineStr">
        <is>
          <t>2026-09-27 02:31</t>
        </is>
      </c>
      <c r="AN656" t="inlineStr">
        <is>
          <t>高璇</t>
        </is>
      </c>
      <c r="AO656" t="inlineStr">
        <is>
          <t>2026-09-27</t>
        </is>
      </c>
      <c r="AP656" t="inlineStr">
        <is>
          <t>2026-09-26|dramaclips0364|SD-000257</t>
        </is>
      </c>
      <c r="AQ656" t="inlineStr">
        <is>
          <t>0</t>
        </is>
      </c>
      <c r="AR656" t="inlineStr">
        <is>
          <t>dramaclips0364｜The Scent That Found Me｜4条｜已回填</t>
        </is>
      </c>
    </row>
    <row r="657" ht="25.5" customHeight="1">
      <c r="A657" t="inlineStr">
        <is>
          <t>SR-000783</t>
        </is>
      </c>
      <c r="B657" s="3">
        <v>46291</v>
      </c>
      <c r="C657"/>
      <c r="D657" t="inlineStr">
        <is>
          <t>7689010056402111775</t>
        </is>
      </c>
      <c r="E657"/>
      <c r="F657" t="inlineStr">
        <is>
          <t>manual_url</t>
        </is>
      </c>
      <c r="G657">
        <v>1</v>
      </c>
      <c r="H657" s="3">
        <v>46303.629282407404</v>
      </c>
      <c r="I657"/>
      <c r="J657" t="inlineStr">
        <is>
          <t>active</t>
        </is>
      </c>
      <c r="K657" t="inlineStr">
        <is>
          <t>plottwistclips11</t>
        </is>
      </c>
      <c r="L657" t="inlineStr">
        <is>
          <t>The kingdom's champion wears legendary armor and challenges the rejected prince—until a greater power answers his attack. ⚔️🐺 🌟 Continue the story here 👉 Find the full series on “ReelShort” 🔍 Look up “4530464” ✨ #ShortDrama #MagicArmor #AlphaBattle #ReelShort</t>
        </is>
      </c>
      <c r="M657" t="inlineStr">
        <is>
          <t>SD-000079</t>
        </is>
      </c>
      <c r="N657" t="inlineStr">
        <is>
          <t>7689010056402111775</t>
        </is>
      </c>
      <c r="O657" t="inlineStr">
        <is>
          <t>plottwistclips11</t>
        </is>
      </c>
      <c r="P657" t="inlineStr">
        <is>
          <t>https://www.tiktok.com/@plottwistclips11</t>
        </is>
      </c>
      <c r="Q657" t="inlineStr">
        <is>
          <t>SD-000079</t>
        </is>
      </c>
      <c r="R657" t="inlineStr">
        <is>
          <t>Rejecting My Five Female Mates</t>
        </is>
      </c>
      <c r="S657" t="inlineStr">
        <is>
          <t>男性,禁忌,狼人,身份揭露</t>
        </is>
      </c>
      <c r="T657" s="2" t="str">
        <f>=HYPERLINK("https://www.tiktok.com/@plottwistclips11/video/7689010056402111775", "https://www.tiktok.com/@plottwistclips11/video/7689010056402111775")</f>
        <v>https://www.tiktok.com/@plottwistclips11/video/7689010056402111775</v>
      </c>
      <c r="U657" t="inlineStr">
        <is>
          <t>已回填</t>
        </is>
      </c>
      <c r="V657" t="inlineStr">
        <is>
          <t>761</t>
        </is>
      </c>
      <c r="W657" t="inlineStr">
        <is>
          <t>3</t>
        </is>
      </c>
      <c r="X657" t="inlineStr">
        <is>
          <t>1</t>
        </is>
      </c>
      <c r="Y657" t="inlineStr">
        <is>
          <t>0</t>
        </is>
      </c>
      <c r="Z657" t="inlineStr">
        <is>
          <t>0</t>
        </is>
      </c>
      <c r="AA657" t="inlineStr">
        <is>
          <t>2026-10-08</t>
        </is>
      </c>
      <c r="AB657"/>
      <c r="AC657"/>
      <c r="AD657"/>
      <c r="AE657"/>
      <c r="AF657"/>
      <c r="AG657" s="3"/>
      <c r="AH657" t="inlineStr">
        <is>
          <t>高璇</t>
        </is>
      </c>
      <c r="AI657"/>
      <c r="AJ657" t="inlineStr">
        <is>
          <t>剧名待人工匹配</t>
        </is>
      </c>
      <c r="AK657"/>
      <c r="AL657" s="3"/>
      <c r="AM657" t="inlineStr">
        <is>
          <t>2026-09-27 03:35</t>
        </is>
      </c>
      <c r="AN657" t="inlineStr">
        <is>
          <t>高璇</t>
        </is>
      </c>
      <c r="AO657" t="inlineStr">
        <is>
          <t>2026-09-27</t>
        </is>
      </c>
      <c r="AP657" t="inlineStr">
        <is>
          <t>2026-09-26|plottwistclips11|SD-000079</t>
        </is>
      </c>
      <c r="AQ657" t="inlineStr">
        <is>
          <t>0</t>
        </is>
      </c>
      <c r="AR657" t="inlineStr">
        <is>
          <t>plottwistclips11｜Rejecting My Five Female Mates｜3条｜已回填</t>
        </is>
      </c>
    </row>
    <row r="658" ht="25.5" customHeight="1">
      <c r="A658" t="inlineStr">
        <is>
          <t>SR-000784</t>
        </is>
      </c>
      <c r="B658" s="3">
        <v>46291</v>
      </c>
      <c r="C658"/>
      <c r="D658" t="inlineStr">
        <is>
          <t>7688979414314421518</t>
        </is>
      </c>
      <c r="E658"/>
      <c r="F658" t="inlineStr">
        <is>
          <t>manual_url</t>
        </is>
      </c>
      <c r="G658">
        <v>1</v>
      </c>
      <c r="H658" s="3">
        <v>46303.62957175926</v>
      </c>
      <c r="I658"/>
      <c r="J658" t="inlineStr">
        <is>
          <t>active</t>
        </is>
      </c>
      <c r="K658" t="inlineStr">
        <is>
          <t>dramaclips0364</t>
        </is>
      </c>
      <c r="L658" t="inlineStr">
        <is>
          <t>She says she is their biological mother, but the children only want the stranger who smells like home. 😨🖤 🌟 Continue the story here 👉 Find the full series on “ReelShort” 🔍 Look up “4788279” ✨ #ShortDrama #FamilyDrama #HiddenTruth #ReelShort</t>
        </is>
      </c>
      <c r="M658" t="inlineStr">
        <is>
          <t>SD-000257</t>
        </is>
      </c>
      <c r="N658" t="inlineStr">
        <is>
          <t>7688979414314421518</t>
        </is>
      </c>
      <c r="O658" t="inlineStr">
        <is>
          <t>dramaclips0364</t>
        </is>
      </c>
      <c r="P658" t="inlineStr">
        <is>
          <t>https://www.tiktok.com/@dramaclips0364</t>
        </is>
      </c>
      <c r="Q658" t="inlineStr">
        <is>
          <t>SD-000257</t>
        </is>
      </c>
      <c r="R658" t="inlineStr">
        <is>
          <t>The Scent That Found Me</t>
        </is>
      </c>
      <c r="S658" t="inlineStr">
        <is>
          <t>爱情,霸总</t>
        </is>
      </c>
      <c r="T658" s="2" t="str">
        <f>=HYPERLINK("https://www.tiktok.com/@dramaclips0364/video/7688979414314421518", "https://www.tiktok.com/@dramaclips0364/video/7688979414314421518")</f>
        <v>https://www.tiktok.com/@dramaclips0364/video/7688979414314421518</v>
      </c>
      <c r="U658" t="inlineStr">
        <is>
          <t>已回填</t>
        </is>
      </c>
      <c r="V658" t="inlineStr">
        <is>
          <t>520</t>
        </is>
      </c>
      <c r="W658" t="inlineStr">
        <is>
          <t>16</t>
        </is>
      </c>
      <c r="X658" t="inlineStr">
        <is>
          <t>1</t>
        </is>
      </c>
      <c r="Y658" t="inlineStr">
        <is>
          <t>0</t>
        </is>
      </c>
      <c r="Z658" t="inlineStr">
        <is>
          <t>0</t>
        </is>
      </c>
      <c r="AA658" t="inlineStr">
        <is>
          <t>2026-10-08</t>
        </is>
      </c>
      <c r="AB658"/>
      <c r="AC658"/>
      <c r="AD658"/>
      <c r="AE658"/>
      <c r="AF658"/>
      <c r="AG658" s="3"/>
      <c r="AH658" t="inlineStr">
        <is>
          <t>高璇</t>
        </is>
      </c>
      <c r="AI658"/>
      <c r="AJ658" t="inlineStr">
        <is>
          <t>剧名待人工匹配</t>
        </is>
      </c>
      <c r="AK658"/>
      <c r="AL658" s="3"/>
      <c r="AM658" t="inlineStr">
        <is>
          <t>2026-09-27 07:07</t>
        </is>
      </c>
      <c r="AN658" t="inlineStr">
        <is>
          <t>高璇</t>
        </is>
      </c>
      <c r="AO658" t="inlineStr">
        <is>
          <t>2026-09-27</t>
        </is>
      </c>
      <c r="AP658" t="inlineStr">
        <is>
          <t>2026-09-26|dramaclips0364|SD-000257</t>
        </is>
      </c>
      <c r="AQ658" t="inlineStr">
        <is>
          <t>0</t>
        </is>
      </c>
      <c r="AR658" t="inlineStr">
        <is>
          <t>dramaclips0364｜The Scent That Found Me｜4条｜已回填</t>
        </is>
      </c>
    </row>
    <row r="659" ht="25.5" customHeight="1">
      <c r="A659" t="inlineStr">
        <is>
          <t>SR-000785</t>
        </is>
      </c>
      <c r="B659" s="3">
        <v>46291</v>
      </c>
      <c r="C659"/>
      <c r="D659" t="inlineStr">
        <is>
          <t>7689056398113623327</t>
        </is>
      </c>
      <c r="E659"/>
      <c r="F659" t="inlineStr">
        <is>
          <t>manual_url</t>
        </is>
      </c>
      <c r="G659">
        <v>1</v>
      </c>
      <c r="H659" s="3">
        <v>46303.62987268518</v>
      </c>
      <c r="I659"/>
      <c r="J659" t="inlineStr">
        <is>
          <t>active</t>
        </is>
      </c>
      <c r="K659" t="inlineStr">
        <is>
          <t>shirley5278789</t>
        </is>
      </c>
      <c r="L659" t="inlineStr">
        <is>
          <t>Las cinco mujeres destinadas a ser sus compañeras eligieron al mismo hombre… así que él las rechazó a todas. 🐺🔥 🌟 Continúa la historia aquí 👉 Encuentra la serie completa en “ReelShort” 🔍 Busca “4809701” ✨ #Drama #DramaCorto #HombresLobo #CompañerosDestinados #ReelShort</t>
        </is>
      </c>
      <c r="M659" t="inlineStr">
        <is>
          <t>SD-000260</t>
        </is>
      </c>
      <c r="N659" t="inlineStr">
        <is>
          <t>7689056398113623327</t>
        </is>
      </c>
      <c r="O659" t="inlineStr">
        <is>
          <t>shirley5278789</t>
        </is>
      </c>
      <c r="P659" t="inlineStr">
        <is>
          <t>https://www.tiktok.com/@shirley5278789</t>
        </is>
      </c>
      <c r="Q659" t="inlineStr">
        <is>
          <t>SD-000260</t>
        </is>
      </c>
      <c r="R659" t="inlineStr">
        <is>
          <t>Rechazando a mis cinco compañeras destinadas</t>
        </is>
      </c>
      <c r="S659"/>
      <c r="T659" s="2" t="str">
        <f>=HYPERLINK("https://www.tiktok.com/@shirley5278789/video/7689056398113623327", "https://www.tiktok.com/@shirley5278789/video/7689056398113623327")</f>
        <v>https://www.tiktok.com/@shirley5278789/video/7689056398113623327</v>
      </c>
      <c r="U659" t="inlineStr">
        <is>
          <t>已回填</t>
        </is>
      </c>
      <c r="V659" t="inlineStr">
        <is>
          <t>26700</t>
        </is>
      </c>
      <c r="W659" t="inlineStr">
        <is>
          <t>97</t>
        </is>
      </c>
      <c r="X659" t="inlineStr">
        <is>
          <t>27</t>
        </is>
      </c>
      <c r="Y659" t="inlineStr">
        <is>
          <t>11</t>
        </is>
      </c>
      <c r="Z659" t="inlineStr">
        <is>
          <t>0</t>
        </is>
      </c>
      <c r="AA659" t="inlineStr">
        <is>
          <t>2026-10-08</t>
        </is>
      </c>
      <c r="AB659"/>
      <c r="AC659"/>
      <c r="AD659"/>
      <c r="AE659"/>
      <c r="AF659"/>
      <c r="AG659" s="3"/>
      <c r="AH659" t="inlineStr">
        <is>
          <t>高璇</t>
        </is>
      </c>
      <c r="AI659"/>
      <c r="AJ659" t="inlineStr">
        <is>
          <t>剧名待人工匹配</t>
        </is>
      </c>
      <c r="AK659"/>
      <c r="AL659" s="3"/>
      <c r="AM659" t="inlineStr">
        <is>
          <t>2026-09-27 09:49</t>
        </is>
      </c>
      <c r="AN659" t="inlineStr">
        <is>
          <t>高璇</t>
        </is>
      </c>
      <c r="AO659" t="inlineStr">
        <is>
          <t>2026-09-27</t>
        </is>
      </c>
      <c r="AP659" t="inlineStr">
        <is>
          <t>2026-09-26|shirley5278789|SD-000260</t>
        </is>
      </c>
      <c r="AQ659" t="inlineStr">
        <is>
          <t>1</t>
        </is>
      </c>
      <c r="AR659" t="inlineStr">
        <is>
          <t>shirley5278789｜Rechazando a mis cinco compañeras destinadas｜1条｜已回填</t>
        </is>
      </c>
    </row>
    <row r="660" ht="25.5" customHeight="1">
      <c r="A660" t="inlineStr">
        <is>
          <t>SR-000786</t>
        </is>
      </c>
      <c r="B660" s="3">
        <v>46291</v>
      </c>
      <c r="C660"/>
      <c r="D660" t="inlineStr">
        <is>
          <t>7688979110546197773</t>
        </is>
      </c>
      <c r="E660"/>
      <c r="F660" t="inlineStr">
        <is>
          <t>manual_url</t>
        </is>
      </c>
      <c r="G660">
        <v>1</v>
      </c>
      <c r="H660" s="3">
        <v>46303.63017361111</v>
      </c>
      <c r="I660"/>
      <c r="J660" t="inlineStr">
        <is>
          <t>active</t>
        </is>
      </c>
      <c r="K660" t="inlineStr">
        <is>
          <t>dramaclips0364</t>
        </is>
      </c>
      <c r="L660" t="inlineStr">
        <is>
          <t>A struggling florist receives an impossible offer: marry a powerful stranger and become mother to his children. 💍🌹 🌟 Continue the story here 👉 Find the full series on “ReelShort” 🔍 Look up “4788279” ✨ #ShortDrama #ContractMarriage #RomanceDrama #ReelShort</t>
        </is>
      </c>
      <c r="M660" t="inlineStr">
        <is>
          <t>SD-000257</t>
        </is>
      </c>
      <c r="N660" t="inlineStr">
        <is>
          <t>7688979110546197773</t>
        </is>
      </c>
      <c r="O660" t="inlineStr">
        <is>
          <t>dramaclips0364</t>
        </is>
      </c>
      <c r="P660" t="inlineStr">
        <is>
          <t>https://www.tiktok.com/@dramaclips0364</t>
        </is>
      </c>
      <c r="Q660" t="inlineStr">
        <is>
          <t>SD-000257</t>
        </is>
      </c>
      <c r="R660" t="inlineStr">
        <is>
          <t>The Scent That Found Me</t>
        </is>
      </c>
      <c r="S660" t="inlineStr">
        <is>
          <t>爱情,霸总</t>
        </is>
      </c>
      <c r="T660" s="2" t="str">
        <f>=HYPERLINK("https://www.tiktok.com/@dramaclips0364/video/7688979110546197773", "https://www.tiktok.com/@dramaclips0364/video/7688979110546197773")</f>
        <v>https://www.tiktok.com/@dramaclips0364/video/7688979110546197773</v>
      </c>
      <c r="U660" t="inlineStr">
        <is>
          <t>已回填</t>
        </is>
      </c>
      <c r="V660" t="inlineStr">
        <is>
          <t>1097</t>
        </is>
      </c>
      <c r="W660" t="inlineStr">
        <is>
          <t>14</t>
        </is>
      </c>
      <c r="X660" t="inlineStr">
        <is>
          <t>4</t>
        </is>
      </c>
      <c r="Y660" t="inlineStr">
        <is>
          <t>0</t>
        </is>
      </c>
      <c r="Z660" t="inlineStr">
        <is>
          <t>0</t>
        </is>
      </c>
      <c r="AA660" t="inlineStr">
        <is>
          <t>2026-10-08</t>
        </is>
      </c>
      <c r="AB660"/>
      <c r="AC660"/>
      <c r="AD660"/>
      <c r="AE660"/>
      <c r="AF660"/>
      <c r="AG660" s="3"/>
      <c r="AH660" t="inlineStr">
        <is>
          <t>高璇</t>
        </is>
      </c>
      <c r="AI660"/>
      <c r="AJ660" t="inlineStr">
        <is>
          <t>剧名待人工匹配</t>
        </is>
      </c>
      <c r="AK660"/>
      <c r="AL660" s="3"/>
      <c r="AM660" t="inlineStr">
        <is>
          <t>2026-09-27 10:22</t>
        </is>
      </c>
      <c r="AN660" t="inlineStr">
        <is>
          <t>高璇</t>
        </is>
      </c>
      <c r="AO660" t="inlineStr">
        <is>
          <t>2026-09-27</t>
        </is>
      </c>
      <c r="AP660" t="inlineStr">
        <is>
          <t>2026-09-26|dramaclips0364|SD-000257</t>
        </is>
      </c>
      <c r="AQ660" t="inlineStr">
        <is>
          <t>0</t>
        </is>
      </c>
      <c r="AR660" t="inlineStr">
        <is>
          <t>dramaclips0364｜The Scent That Found Me｜4条｜已回填</t>
        </is>
      </c>
    </row>
    <row r="661" ht="25.5" customHeight="1">
      <c r="A661" t="inlineStr">
        <is>
          <t>SR-000787</t>
        </is>
      </c>
      <c r="B661" s="3">
        <v>46291</v>
      </c>
      <c r="C661"/>
      <c r="D661" t="inlineStr">
        <is>
          <t>7689009869118049567</t>
        </is>
      </c>
      <c r="E661"/>
      <c r="F661" t="inlineStr">
        <is>
          <t>manual_url</t>
        </is>
      </c>
      <c r="G661">
        <v>1</v>
      </c>
      <c r="H661" s="3">
        <v>46303.63054398148</v>
      </c>
      <c r="I661"/>
      <c r="J661" t="inlineStr">
        <is>
          <t>active</t>
        </is>
      </c>
      <c r="K661" t="inlineStr">
        <is>
          <t>plottwistclips11</t>
        </is>
      </c>
      <c r="L661" t="inlineStr">
        <is>
          <t>The kingdom gathers to crown its new Alpha, but one rejected mate is ready to steal the ceremony—and his future. 👑⚡ 🌟 Continue the story here 👉 Find the full series on “ReelShort” 🔍 Look up “4530464” ✨ #ShortDrama #AlphaCeremony #PowerStruggle #ReelShort</t>
        </is>
      </c>
      <c r="M661" t="inlineStr">
        <is>
          <t>SD-000079</t>
        </is>
      </c>
      <c r="N661" t="inlineStr">
        <is>
          <t>7689009869118049567</t>
        </is>
      </c>
      <c r="O661" t="inlineStr">
        <is>
          <t>plottwistclips11</t>
        </is>
      </c>
      <c r="P661" t="inlineStr">
        <is>
          <t>https://www.tiktok.com/@plottwistclips11</t>
        </is>
      </c>
      <c r="Q661" t="inlineStr">
        <is>
          <t>SD-000079</t>
        </is>
      </c>
      <c r="R661" t="inlineStr">
        <is>
          <t>Rejecting My Five Female Mates</t>
        </is>
      </c>
      <c r="S661" t="inlineStr">
        <is>
          <t>男性,禁忌,狼人,身份揭露</t>
        </is>
      </c>
      <c r="T661" s="2" t="str">
        <f>=HYPERLINK("https://www.tiktok.com/@plottwistclips11/video/7689009869118049567", "https://www.tiktok.com/@plottwistclips11/video/7689009869118049567")</f>
        <v>https://www.tiktok.com/@plottwistclips11/video/7689009869118049567</v>
      </c>
      <c r="U661" t="inlineStr">
        <is>
          <t>已回填</t>
        </is>
      </c>
      <c r="V661" t="inlineStr">
        <is>
          <t>461</t>
        </is>
      </c>
      <c r="W661" t="inlineStr">
        <is>
          <t>3</t>
        </is>
      </c>
      <c r="X661" t="inlineStr">
        <is>
          <t>0</t>
        </is>
      </c>
      <c r="Y661" t="inlineStr">
        <is>
          <t>0</t>
        </is>
      </c>
      <c r="Z661" t="inlineStr">
        <is>
          <t>0</t>
        </is>
      </c>
      <c r="AA661" t="inlineStr">
        <is>
          <t>2026-10-08</t>
        </is>
      </c>
      <c r="AB661"/>
      <c r="AC661"/>
      <c r="AD661"/>
      <c r="AE661"/>
      <c r="AF661"/>
      <c r="AG661" s="3"/>
      <c r="AH661" t="inlineStr">
        <is>
          <t>高璇</t>
        </is>
      </c>
      <c r="AI661"/>
      <c r="AJ661" t="inlineStr">
        <is>
          <t>剧名待人工匹配</t>
        </is>
      </c>
      <c r="AK661"/>
      <c r="AL661" s="3"/>
      <c r="AM661" t="inlineStr">
        <is>
          <t>2026-09-27 11:31</t>
        </is>
      </c>
      <c r="AN661" t="inlineStr">
        <is>
          <t>高璇</t>
        </is>
      </c>
      <c r="AO661" t="inlineStr">
        <is>
          <t>2026-09-27</t>
        </is>
      </c>
      <c r="AP661" t="inlineStr">
        <is>
          <t>2026-09-26|plottwistclips11|SD-000079</t>
        </is>
      </c>
      <c r="AQ661" t="inlineStr">
        <is>
          <t>0</t>
        </is>
      </c>
      <c r="AR661" t="inlineStr">
        <is>
          <t>plottwistclips11｜Rejecting My Five Female Mates｜3条｜已回填</t>
        </is>
      </c>
    </row>
    <row r="662" ht="25.5" customHeight="1">
      <c r="A662" t="inlineStr">
        <is>
          <t>SR-000788</t>
        </is>
      </c>
      <c r="B662" s="3">
        <v>46292</v>
      </c>
      <c r="C662"/>
      <c r="D662" t="inlineStr">
        <is>
          <t>7689036111947042061</t>
        </is>
      </c>
      <c r="E662"/>
      <c r="F662" t="inlineStr">
        <is>
          <t>manual_url</t>
        </is>
      </c>
      <c r="G662">
        <v>1</v>
      </c>
      <c r="H662" s="3">
        <v>46303.63085648148</v>
      </c>
      <c r="I662"/>
      <c r="J662" t="inlineStr">
        <is>
          <t>active</t>
        </is>
      </c>
      <c r="K662" t="inlineStr">
        <is>
          <t>dramaflick00</t>
        </is>
      </c>
      <c r="L662" t="inlineStr">
        <is>
          <t>Her famous ex humiliates her husband and throws his precious gift into the pool—but he still dives in to save it. 💔 🌟 Continue the story here 👉 Find the full series on “ReelShort” 🔍 Look up “4568850” ✨ #Drama #ShortDrama #LoveTriangle #Betrayal #ReelShort</t>
        </is>
      </c>
      <c r="M662" t="inlineStr">
        <is>
          <t>SD-000014</t>
        </is>
      </c>
      <c r="N662" t="inlineStr">
        <is>
          <t>7689036111947042061</t>
        </is>
      </c>
      <c r="O662" t="inlineStr">
        <is>
          <t>dramaflick00</t>
        </is>
      </c>
      <c r="P662" t="inlineStr">
        <is>
          <t>https://www.tiktok.com/@dramaflick00</t>
        </is>
      </c>
      <c r="Q662" t="inlineStr">
        <is>
          <t>SD-000014</t>
        </is>
      </c>
      <c r="R662" t="inlineStr">
        <is>
          <t>The Great and Powerful Genie</t>
        </is>
      </c>
      <c r="S662" t="inlineStr">
        <is>
          <t>爱情,逆袭</t>
        </is>
      </c>
      <c r="T662" s="2" t="str">
        <f>=HYPERLINK("https://www.tiktok.com/@dramaflick00/video/7689036111947042061", "https://www.tiktok.com/@dramaflick00/video/7689036111947042061")</f>
        <v>https://www.tiktok.com/@dramaflick00/video/7689036111947042061</v>
      </c>
      <c r="U662" t="inlineStr">
        <is>
          <t>已回填</t>
        </is>
      </c>
      <c r="V662" t="inlineStr">
        <is>
          <t>143</t>
        </is>
      </c>
      <c r="W662" t="inlineStr">
        <is>
          <t>0</t>
        </is>
      </c>
      <c r="X662" t="inlineStr">
        <is>
          <t>0</t>
        </is>
      </c>
      <c r="Y662" t="inlineStr">
        <is>
          <t>0</t>
        </is>
      </c>
      <c r="Z662" t="inlineStr">
        <is>
          <t>0</t>
        </is>
      </c>
      <c r="AA662" t="inlineStr">
        <is>
          <t>2026-10-08</t>
        </is>
      </c>
      <c r="AB662"/>
      <c r="AC662"/>
      <c r="AD662"/>
      <c r="AE662"/>
      <c r="AF662"/>
      <c r="AG662" s="3"/>
      <c r="AH662" t="inlineStr">
        <is>
          <t>高璇</t>
        </is>
      </c>
      <c r="AI662"/>
      <c r="AJ662" t="inlineStr">
        <is>
          <t>剧名待人工匹配</t>
        </is>
      </c>
      <c r="AK662"/>
      <c r="AL662" s="3"/>
      <c r="AM662" t="inlineStr">
        <is>
          <t>2026-09-27 14:11</t>
        </is>
      </c>
      <c r="AN662" t="inlineStr">
        <is>
          <t>高璇</t>
        </is>
      </c>
      <c r="AO662" t="inlineStr">
        <is>
          <t>2026-09-27</t>
        </is>
      </c>
      <c r="AP662" t="inlineStr">
        <is>
          <t>2026-09-27|dramaflick00|SD-000014</t>
        </is>
      </c>
      <c r="AQ662" t="inlineStr">
        <is>
          <t>1</t>
        </is>
      </c>
      <c r="AR662" t="inlineStr">
        <is>
          <t>dramaflick00｜The Great and Powerful Genie｜3条｜已回填</t>
        </is>
      </c>
    </row>
    <row r="663" ht="25.5" customHeight="1">
      <c r="A663" t="inlineStr">
        <is>
          <t>SR-000789</t>
        </is>
      </c>
      <c r="B663" s="3">
        <v>46292</v>
      </c>
      <c r="C663"/>
      <c r="D663" t="inlineStr">
        <is>
          <t>7688981397595278605</t>
        </is>
      </c>
      <c r="E663"/>
      <c r="F663" t="inlineStr">
        <is>
          <t>manual_url</t>
        </is>
      </c>
      <c r="G663">
        <v>1</v>
      </c>
      <c r="H663" s="3">
        <v>46303.63107638889</v>
      </c>
      <c r="I663"/>
      <c r="J663" t="inlineStr">
        <is>
          <t>active</t>
        </is>
      </c>
      <c r="K663" t="inlineStr">
        <is>
          <t>dramaclips0364</t>
        </is>
      </c>
      <c r="L663" t="inlineStr">
        <is>
          <t>An old fragrance formula connects her flower shop to the billionaire's past—and he wants to know who created it. 🌸🔍 🌟 Continue the story here 👉 Find the full series on “ReelShort” 🔍 Look up “4788279” ✨ #ShortDrama #FragranceMystery #SecretPast #ReelShort</t>
        </is>
      </c>
      <c r="M663" t="inlineStr">
        <is>
          <t>SD-000257</t>
        </is>
      </c>
      <c r="N663" t="inlineStr">
        <is>
          <t>7688981397595278605</t>
        </is>
      </c>
      <c r="O663" t="inlineStr">
        <is>
          <t>dramaclips0364</t>
        </is>
      </c>
      <c r="P663" t="inlineStr">
        <is>
          <t>https://www.tiktok.com/@dramaclips0364</t>
        </is>
      </c>
      <c r="Q663" t="inlineStr">
        <is>
          <t>SD-000257</t>
        </is>
      </c>
      <c r="R663" t="inlineStr">
        <is>
          <t>The Scent That Found Me</t>
        </is>
      </c>
      <c r="S663" t="inlineStr">
        <is>
          <t>爱情,霸总</t>
        </is>
      </c>
      <c r="T663" s="2" t="str">
        <f>=HYPERLINK("https://www.tiktok.com/@dramaclips0364/video/7688981397595278605", "https://www.tiktok.com/@dramaclips0364/video/7688981397595278605")</f>
        <v>https://www.tiktok.com/@dramaclips0364/video/7688981397595278605</v>
      </c>
      <c r="U663" t="inlineStr">
        <is>
          <t>已回填</t>
        </is>
      </c>
      <c r="V663" t="inlineStr">
        <is>
          <t>205</t>
        </is>
      </c>
      <c r="W663" t="inlineStr">
        <is>
          <t>5</t>
        </is>
      </c>
      <c r="X663" t="inlineStr">
        <is>
          <t>0</t>
        </is>
      </c>
      <c r="Y663" t="inlineStr">
        <is>
          <t>0</t>
        </is>
      </c>
      <c r="Z663" t="inlineStr">
        <is>
          <t>0</t>
        </is>
      </c>
      <c r="AA663" t="inlineStr">
        <is>
          <t>2026-10-08</t>
        </is>
      </c>
      <c r="AB663"/>
      <c r="AC663"/>
      <c r="AD663"/>
      <c r="AE663"/>
      <c r="AF663"/>
      <c r="AG663" s="3"/>
      <c r="AH663" t="inlineStr">
        <is>
          <t>高璇</t>
        </is>
      </c>
      <c r="AI663"/>
      <c r="AJ663" t="inlineStr">
        <is>
          <t>剧名待人工匹配</t>
        </is>
      </c>
      <c r="AK663"/>
      <c r="AL663" s="3"/>
      <c r="AM663" t="inlineStr">
        <is>
          <t>2026-09-27 14:20</t>
        </is>
      </c>
      <c r="AN663" t="inlineStr">
        <is>
          <t>高璇</t>
        </is>
      </c>
      <c r="AO663" t="inlineStr">
        <is>
          <t>2026-09-27</t>
        </is>
      </c>
      <c r="AP663" t="inlineStr">
        <is>
          <t>2026-09-27|dramaclips0364|SD-000257</t>
        </is>
      </c>
      <c r="AQ663" t="inlineStr">
        <is>
          <t>1</t>
        </is>
      </c>
      <c r="AR663" t="inlineStr">
        <is>
          <t>dramaclips0364｜The Scent That Found Me｜2条｜已回填</t>
        </is>
      </c>
    </row>
    <row r="664" ht="25.5" customHeight="1">
      <c r="A664" t="inlineStr">
        <is>
          <t>SR-000790</t>
        </is>
      </c>
      <c r="B664" s="3">
        <v>46292</v>
      </c>
      <c r="C664"/>
      <c r="D664" t="inlineStr">
        <is>
          <t>7689056550815616286</t>
        </is>
      </c>
      <c r="E664"/>
      <c r="F664" t="inlineStr">
        <is>
          <t>manual_url</t>
        </is>
      </c>
      <c r="G664">
        <v>1</v>
      </c>
      <c r="H664" s="3">
        <v>46303.63135416667</v>
      </c>
      <c r="I664"/>
      <c r="J664" t="inlineStr">
        <is>
          <t>active</t>
        </is>
      </c>
      <c r="K664" t="inlineStr">
        <is>
          <t>shirley5278789</t>
        </is>
      </c>
      <c r="L664" t="inlineStr">
        <is>
          <t>Todos esperaban que eligiera a una de las cinco hermanas, pero él ya había prometido casarse con una princesa. 👑🐺 🌟 Continúa la historia aquí 👉 Encuentra la serie completa en “ReelShort” 🔍 Busca “4809701” ✨ #Drama #DramaCorto #RomanceLobo #MatrimonioSecreto #ReelShort</t>
        </is>
      </c>
      <c r="M664" t="inlineStr">
        <is>
          <t>SD-000260</t>
        </is>
      </c>
      <c r="N664" t="inlineStr">
        <is>
          <t>7689056550815616286</t>
        </is>
      </c>
      <c r="O664" t="inlineStr">
        <is>
          <t>shirley5278789</t>
        </is>
      </c>
      <c r="P664" t="inlineStr">
        <is>
          <t>https://www.tiktok.com/@shirley5278789</t>
        </is>
      </c>
      <c r="Q664" t="inlineStr">
        <is>
          <t>SD-000260</t>
        </is>
      </c>
      <c r="R664" t="inlineStr">
        <is>
          <t>Rechazando a mis cinco compañeras destinadas</t>
        </is>
      </c>
      <c r="S664"/>
      <c r="T664" s="2" t="str">
        <f>=HYPERLINK("https://www.tiktok.com/@shirley5278789/video/7689056550815616286", "https://www.tiktok.com/@shirley5278789/video/7689056550815616286")</f>
        <v>https://www.tiktok.com/@shirley5278789/video/7689056550815616286</v>
      </c>
      <c r="U664" t="inlineStr">
        <is>
          <t>已回填</t>
        </is>
      </c>
      <c r="V664" t="inlineStr">
        <is>
          <t>29500</t>
        </is>
      </c>
      <c r="W664" t="inlineStr">
        <is>
          <t>118</t>
        </is>
      </c>
      <c r="X664" t="inlineStr">
        <is>
          <t>22</t>
        </is>
      </c>
      <c r="Y664" t="inlineStr">
        <is>
          <t>7</t>
        </is>
      </c>
      <c r="Z664" t="inlineStr">
        <is>
          <t>1</t>
        </is>
      </c>
      <c r="AA664" t="inlineStr">
        <is>
          <t>2026-10-08</t>
        </is>
      </c>
      <c r="AB664"/>
      <c r="AC664"/>
      <c r="AD664"/>
      <c r="AE664"/>
      <c r="AF664"/>
      <c r="AG664" s="3"/>
      <c r="AH664" t="inlineStr">
        <is>
          <t>高璇</t>
        </is>
      </c>
      <c r="AI664"/>
      <c r="AJ664" t="inlineStr">
        <is>
          <t>剧名待人工匹配</t>
        </is>
      </c>
      <c r="AK664"/>
      <c r="AL664" s="3"/>
      <c r="AM664" t="inlineStr">
        <is>
          <t>2026-09-27 14:33</t>
        </is>
      </c>
      <c r="AN664" t="inlineStr">
        <is>
          <t>高璇</t>
        </is>
      </c>
      <c r="AO664" t="inlineStr">
        <is>
          <t>2026-09-27</t>
        </is>
      </c>
      <c r="AP664" t="inlineStr">
        <is>
          <t>2026-09-27|shirley5278789|SD-000260</t>
        </is>
      </c>
      <c r="AQ664" t="inlineStr">
        <is>
          <t>1</t>
        </is>
      </c>
      <c r="AR664" t="inlineStr">
        <is>
          <t>shirley5278789｜Rechazando a mis cinco compañeras destinadas｜4条｜已回填</t>
        </is>
      </c>
    </row>
    <row r="665" ht="25.5" customHeight="1">
      <c r="A665" t="inlineStr">
        <is>
          <t>SR-000791</t>
        </is>
      </c>
      <c r="B665" s="3">
        <v>46292</v>
      </c>
      <c r="C665"/>
      <c r="D665" t="inlineStr">
        <is>
          <t>7689036147649023246</t>
        </is>
      </c>
      <c r="E665"/>
      <c r="F665" t="inlineStr">
        <is>
          <t>manual_url</t>
        </is>
      </c>
      <c r="G665">
        <v>1</v>
      </c>
      <c r="H665" s="3">
        <v>46303.63159722222</v>
      </c>
      <c r="I665"/>
      <c r="J665" t="inlineStr">
        <is>
          <t>active</t>
        </is>
      </c>
      <c r="K665" t="inlineStr">
        <is>
          <t>dramaflick00</t>
        </is>
      </c>
      <c r="L665" t="inlineStr">
        <is>
          <t>Her “useless” husband secretly saves her company, but she gives all the credit to the ex who did nothing. 👀 🌟 Continue the story here 👉 Find the full series on “ReelShort” 🔍 Look up “4568850” ✨ #Drama #ShortDrama #HiddenPower #WrongedHusband #ReelShort</t>
        </is>
      </c>
      <c r="M665" t="inlineStr">
        <is>
          <t>SD-000014</t>
        </is>
      </c>
      <c r="N665" t="inlineStr">
        <is>
          <t>7689036147649023246</t>
        </is>
      </c>
      <c r="O665" t="inlineStr">
        <is>
          <t>dramaflick00</t>
        </is>
      </c>
      <c r="P665" t="inlineStr">
        <is>
          <t>https://www.tiktok.com/@dramaflick00</t>
        </is>
      </c>
      <c r="Q665" t="inlineStr">
        <is>
          <t>SD-000014</t>
        </is>
      </c>
      <c r="R665" t="inlineStr">
        <is>
          <t>The Great and Powerful Genie</t>
        </is>
      </c>
      <c r="S665" t="inlineStr">
        <is>
          <t>爱情,逆袭</t>
        </is>
      </c>
      <c r="T665" s="2" t="str">
        <f>=HYPERLINK("https://www.tiktok.com/@dramaflick00/video/7689036147649023246", "https://www.tiktok.com/@dramaflick00/video/7689036147649023246")</f>
        <v>https://www.tiktok.com/@dramaflick00/video/7689036147649023246</v>
      </c>
      <c r="U665" t="inlineStr">
        <is>
          <t>已回填</t>
        </is>
      </c>
      <c r="V665" t="inlineStr">
        <is>
          <t>374</t>
        </is>
      </c>
      <c r="W665" t="inlineStr">
        <is>
          <t>10</t>
        </is>
      </c>
      <c r="X665" t="inlineStr">
        <is>
          <t>2</t>
        </is>
      </c>
      <c r="Y665" t="inlineStr">
        <is>
          <t>0</t>
        </is>
      </c>
      <c r="Z665" t="inlineStr">
        <is>
          <t>0</t>
        </is>
      </c>
      <c r="AA665" t="inlineStr">
        <is>
          <t>2026-10-08</t>
        </is>
      </c>
      <c r="AB665"/>
      <c r="AC665"/>
      <c r="AD665"/>
      <c r="AE665"/>
      <c r="AF665"/>
      <c r="AG665" s="3"/>
      <c r="AH665" t="inlineStr">
        <is>
          <t>高璇</t>
        </is>
      </c>
      <c r="AI665"/>
      <c r="AJ665" t="inlineStr">
        <is>
          <t>剧名待人工匹配</t>
        </is>
      </c>
      <c r="AK665"/>
      <c r="AL665" s="3"/>
      <c r="AM665" t="inlineStr">
        <is>
          <t>2026-09-27 19:16</t>
        </is>
      </c>
      <c r="AN665" t="inlineStr">
        <is>
          <t>高璇</t>
        </is>
      </c>
      <c r="AO665" t="inlineStr">
        <is>
          <t>2026-09-27</t>
        </is>
      </c>
      <c r="AP665" t="inlineStr">
        <is>
          <t>2026-09-27|dramaflick00|SD-000014</t>
        </is>
      </c>
      <c r="AQ665" t="inlineStr">
        <is>
          <t>0</t>
        </is>
      </c>
      <c r="AR665" t="inlineStr">
        <is>
          <t>dramaflick00｜The Great and Powerful Genie｜3条｜已回填</t>
        </is>
      </c>
    </row>
    <row r="666" ht="25.5" customHeight="1">
      <c r="A666" t="inlineStr">
        <is>
          <t>SR-000792</t>
        </is>
      </c>
      <c r="B666" s="3">
        <v>46292</v>
      </c>
      <c r="C666"/>
      <c r="D666" t="inlineStr">
        <is>
          <t>7688981833991687437</t>
        </is>
      </c>
      <c r="E666"/>
      <c r="F666" t="inlineStr">
        <is>
          <t>manual_url</t>
        </is>
      </c>
      <c r="G666">
        <v>1</v>
      </c>
      <c r="H666" s="3">
        <v>46303.63182870371</v>
      </c>
      <c r="I666"/>
      <c r="J666" t="inlineStr">
        <is>
          <t>active</t>
        </is>
      </c>
      <c r="K666" t="inlineStr">
        <is>
          <t>dramaclips0364</t>
        </is>
      </c>
      <c r="L666" t="inlineStr">
        <is>
          <t>At the perfume industry's biggest event, one stolen fragrance threatens to expose the woman who took everything from her. 🔥✨ 🌟 Continue the story here 👉 Find the full series on “ReelShort” 🔍 Look up “4788279” ✨ #ShortDrama #RevengeDrama #PerfumeWar #ReelShort</t>
        </is>
      </c>
      <c r="M666" t="inlineStr">
        <is>
          <t>SD-000257</t>
        </is>
      </c>
      <c r="N666" t="inlineStr">
        <is>
          <t>7688981833991687437</t>
        </is>
      </c>
      <c r="O666" t="inlineStr">
        <is>
          <t>dramaclips0364</t>
        </is>
      </c>
      <c r="P666" t="inlineStr">
        <is>
          <t>https://www.tiktok.com/@dramaclips0364</t>
        </is>
      </c>
      <c r="Q666" t="inlineStr">
        <is>
          <t>SD-000257</t>
        </is>
      </c>
      <c r="R666" t="inlineStr">
        <is>
          <t>The Scent That Found Me</t>
        </is>
      </c>
      <c r="S666" t="inlineStr">
        <is>
          <t>爱情,霸总</t>
        </is>
      </c>
      <c r="T666" s="2" t="str">
        <f>=HYPERLINK("https://www.tiktok.com/@dramaclips0364/video/7688981833991687437", "https://www.tiktok.com/@dramaclips0364/video/7688981833991687437")</f>
        <v>https://www.tiktok.com/@dramaclips0364/video/7688981833991687437</v>
      </c>
      <c r="U666" t="inlineStr">
        <is>
          <t>已回填</t>
        </is>
      </c>
      <c r="V666" t="inlineStr">
        <is>
          <t>505</t>
        </is>
      </c>
      <c r="W666" t="inlineStr">
        <is>
          <t>3</t>
        </is>
      </c>
      <c r="X666" t="inlineStr">
        <is>
          <t>3</t>
        </is>
      </c>
      <c r="Y666" t="inlineStr">
        <is>
          <t>0</t>
        </is>
      </c>
      <c r="Z666" t="inlineStr">
        <is>
          <t>0</t>
        </is>
      </c>
      <c r="AA666" t="inlineStr">
        <is>
          <t>2026-10-08</t>
        </is>
      </c>
      <c r="AB666"/>
      <c r="AC666"/>
      <c r="AD666"/>
      <c r="AE666"/>
      <c r="AF666"/>
      <c r="AG666" s="3"/>
      <c r="AH666" t="inlineStr">
        <is>
          <t>高璇</t>
        </is>
      </c>
      <c r="AI666"/>
      <c r="AJ666" t="inlineStr">
        <is>
          <t>剧名待人工匹配</t>
        </is>
      </c>
      <c r="AK666"/>
      <c r="AL666" s="3"/>
      <c r="AM666" t="inlineStr">
        <is>
          <t>2026-09-27 23:07</t>
        </is>
      </c>
      <c r="AN666" t="inlineStr">
        <is>
          <t>高璇</t>
        </is>
      </c>
      <c r="AO666" t="inlineStr">
        <is>
          <t>2026-09-27</t>
        </is>
      </c>
      <c r="AP666" t="inlineStr">
        <is>
          <t>2026-09-27|dramaclips0364|SD-000257</t>
        </is>
      </c>
      <c r="AQ666" t="inlineStr">
        <is>
          <t>0</t>
        </is>
      </c>
      <c r="AR666" t="inlineStr">
        <is>
          <t>dramaclips0364｜The Scent That Found Me｜2条｜已回填</t>
        </is>
      </c>
    </row>
    <row r="667" ht="25.5" customHeight="1">
      <c r="A667" t="inlineStr">
        <is>
          <t>SR-000793</t>
        </is>
      </c>
      <c r="B667" s="3">
        <v>46292</v>
      </c>
      <c r="C667"/>
      <c r="D667" t="inlineStr">
        <is>
          <t>7689026009512889631</t>
        </is>
      </c>
      <c r="E667"/>
      <c r="F667" t="inlineStr">
        <is>
          <t>manual_url</t>
        </is>
      </c>
      <c r="G667">
        <v>1</v>
      </c>
      <c r="H667" s="3">
        <v>46303.63207175926</v>
      </c>
      <c r="I667"/>
      <c r="J667" t="inlineStr">
        <is>
          <t>active</t>
        </is>
      </c>
      <c r="K667" t="inlineStr">
        <is>
          <t>plottwistclips11</t>
        </is>
      </c>
      <c r="L667" t="inlineStr">
        <is>
          <t>A captured soldier refuses to break, even as his enemy promises that no one is coming to save him. 🎖️🔥 🌟 Continue the story here 👉 Find the full series on “ReelShort” 🔍 Look up “4786896” ✨ #ShortDrama #MilitaryDrama #BrothersInArms #ReelShort</t>
        </is>
      </c>
      <c r="M667"/>
      <c r="N667" t="inlineStr">
        <is>
          <t>7689026009512889631</t>
        </is>
      </c>
      <c r="O667" t="inlineStr">
        <is>
          <t>plottwistclips11</t>
        </is>
      </c>
      <c r="P667" t="inlineStr">
        <is>
          <t>https://www.tiktok.com/@plottwistclips11</t>
        </is>
      </c>
      <c r="Q667"/>
      <c r="R667"/>
      <c r="S667"/>
      <c r="T667" s="2" t="str">
        <f>=HYPERLINK("https://www.tiktok.com/@plottwistclips11/video/7689026009512889631", "https://www.tiktok.com/@plottwistclips11/video/7689026009512889631")</f>
        <v>https://www.tiktok.com/@plottwistclips11/video/7689026009512889631</v>
      </c>
      <c r="U667" t="inlineStr">
        <is>
          <t>已回填</t>
        </is>
      </c>
      <c r="V667" t="inlineStr">
        <is>
          <t>273</t>
        </is>
      </c>
      <c r="W667" t="inlineStr">
        <is>
          <t>0</t>
        </is>
      </c>
      <c r="X667" t="inlineStr">
        <is>
          <t>0</t>
        </is>
      </c>
      <c r="Y667" t="inlineStr">
        <is>
          <t>0</t>
        </is>
      </c>
      <c r="Z667" t="inlineStr">
        <is>
          <t>0</t>
        </is>
      </c>
      <c r="AA667" t="inlineStr">
        <is>
          <t>2026-10-08</t>
        </is>
      </c>
      <c r="AB667"/>
      <c r="AC667"/>
      <c r="AD667"/>
      <c r="AE667"/>
      <c r="AF667"/>
      <c r="AG667" s="3"/>
      <c r="AH667" t="inlineStr">
        <is>
          <t>高璇</t>
        </is>
      </c>
      <c r="AI667"/>
      <c r="AJ667" t="inlineStr">
        <is>
          <t>剧名待人工匹配</t>
        </is>
      </c>
      <c r="AK667"/>
      <c r="AL667" s="3"/>
      <c r="AM667" t="inlineStr">
        <is>
          <t>2026-09-27 23:30</t>
        </is>
      </c>
      <c r="AN667" t="inlineStr">
        <is>
          <t>高璇</t>
        </is>
      </c>
      <c r="AO667" t="inlineStr">
        <is>
          <t>2026-09-27</t>
        </is>
      </c>
      <c r="AP667"/>
      <c r="AQ667" t="inlineStr">
        <is>
          <t>0</t>
        </is>
      </c>
      <c r="AR667"/>
    </row>
    <row r="668" ht="25.5" customHeight="1">
      <c r="A668" t="inlineStr">
        <is>
          <t>SR-000794</t>
        </is>
      </c>
      <c r="B668" s="3">
        <v>46292</v>
      </c>
      <c r="C668"/>
      <c r="D668" t="inlineStr">
        <is>
          <t>7689056912104639775</t>
        </is>
      </c>
      <c r="E668"/>
      <c r="F668" t="inlineStr">
        <is>
          <t>manual_url</t>
        </is>
      </c>
      <c r="G668">
        <v>1</v>
      </c>
      <c r="H668" s="3">
        <v>46303.632372685184</v>
      </c>
      <c r="I668"/>
      <c r="J668" t="inlineStr">
        <is>
          <t>active</t>
        </is>
      </c>
      <c r="K668" t="inlineStr">
        <is>
          <t>shirley5278789</t>
        </is>
      </c>
      <c r="L668" t="inlineStr">
        <is>
          <t>Eva acepta casarse con él solo si deja en paz a Seth… pero su respuesta sorprende a las cinco. 😳 🌟 Continúa la historia aquí 👉 Encuentra la serie completa en “ReelShort” 🔍 Busca “4809701” ✨ #Drama #DramaCorto #Rechazo #AmorYVenganza #ReelShort</t>
        </is>
      </c>
      <c r="M668" t="inlineStr">
        <is>
          <t>SD-000260</t>
        </is>
      </c>
      <c r="N668" t="inlineStr">
        <is>
          <t>7689056912104639775</t>
        </is>
      </c>
      <c r="O668" t="inlineStr">
        <is>
          <t>shirley5278789</t>
        </is>
      </c>
      <c r="P668" t="inlineStr">
        <is>
          <t>https://www.tiktok.com/@shirley5278789</t>
        </is>
      </c>
      <c r="Q668" t="inlineStr">
        <is>
          <t>SD-000260</t>
        </is>
      </c>
      <c r="R668" t="inlineStr">
        <is>
          <t>Rechazando a mis cinco compañeras destinadas</t>
        </is>
      </c>
      <c r="S668"/>
      <c r="T668" s="2" t="str">
        <f>=HYPERLINK("https://www.tiktok.com/@shirley5278789/video/7689056912104639775", "https://www.tiktok.com/@shirley5278789/video/7689056912104639775")</f>
        <v>https://www.tiktok.com/@shirley5278789/video/7689056912104639775</v>
      </c>
      <c r="U668" t="inlineStr">
        <is>
          <t>已回填</t>
        </is>
      </c>
      <c r="V668" t="inlineStr">
        <is>
          <t>12800</t>
        </is>
      </c>
      <c r="W668" t="inlineStr">
        <is>
          <t>52</t>
        </is>
      </c>
      <c r="X668" t="inlineStr">
        <is>
          <t>14</t>
        </is>
      </c>
      <c r="Y668" t="inlineStr">
        <is>
          <t>0</t>
        </is>
      </c>
      <c r="Z668" t="inlineStr">
        <is>
          <t>1</t>
        </is>
      </c>
      <c r="AA668" t="inlineStr">
        <is>
          <t>2026-10-08</t>
        </is>
      </c>
      <c r="AB668"/>
      <c r="AC668"/>
      <c r="AD668"/>
      <c r="AE668"/>
      <c r="AF668"/>
      <c r="AG668" s="3"/>
      <c r="AH668" t="inlineStr">
        <is>
          <t>高璇</t>
        </is>
      </c>
      <c r="AI668"/>
      <c r="AJ668" t="inlineStr">
        <is>
          <t>剧名待人工匹配</t>
        </is>
      </c>
      <c r="AK668"/>
      <c r="AL668" s="3"/>
      <c r="AM668" t="inlineStr">
        <is>
          <t>2026-09-27 23:34</t>
        </is>
      </c>
      <c r="AN668" t="inlineStr">
        <is>
          <t>高璇</t>
        </is>
      </c>
      <c r="AO668" t="inlineStr">
        <is>
          <t>2026-09-27</t>
        </is>
      </c>
      <c r="AP668" t="inlineStr">
        <is>
          <t>2026-09-27|shirley5278789|SD-000260</t>
        </is>
      </c>
      <c r="AQ668" t="inlineStr">
        <is>
          <t>0</t>
        </is>
      </c>
      <c r="AR668" t="inlineStr">
        <is>
          <t>shirley5278789｜Rechazando a mis cinco compañeras destinadas｜4条｜已回填</t>
        </is>
      </c>
    </row>
    <row r="669" ht="25.5" customHeight="1">
      <c r="A669" t="inlineStr">
        <is>
          <t>SR-000795</t>
        </is>
      </c>
      <c r="B669" s="3">
        <v>46292</v>
      </c>
      <c r="C669"/>
      <c r="D669" t="inlineStr">
        <is>
          <t>7689036433805364494</t>
        </is>
      </c>
      <c r="E669"/>
      <c r="F669" t="inlineStr">
        <is>
          <t>manual_url</t>
        </is>
      </c>
      <c r="G669">
        <v>1</v>
      </c>
      <c r="H669" s="3">
        <v>46303.632685185185</v>
      </c>
      <c r="I669"/>
      <c r="J669" t="inlineStr">
        <is>
          <t>active</t>
        </is>
      </c>
      <c r="K669" t="inlineStr">
        <is>
          <t>dramaflick00</t>
        </is>
      </c>
      <c r="L669" t="inlineStr">
        <is>
          <t>He stops her ex from assaulting her—and she rewards him with a slap and says she never wanted him as her husband. 😱🔥 🌟 Continue the story here 👉 Find the full series on “ReelShort” 🔍 Look up “4568850” ✨ #Drama #ShortDrama #MarriageCrisis #RevengeDrama #ReelShort</t>
        </is>
      </c>
      <c r="M669" t="inlineStr">
        <is>
          <t>SD-000014</t>
        </is>
      </c>
      <c r="N669" t="inlineStr">
        <is>
          <t>7689036433805364494</t>
        </is>
      </c>
      <c r="O669" t="inlineStr">
        <is>
          <t>dramaflick00</t>
        </is>
      </c>
      <c r="P669" t="inlineStr">
        <is>
          <t>https://www.tiktok.com/@dramaflick00</t>
        </is>
      </c>
      <c r="Q669" t="inlineStr">
        <is>
          <t>SD-000014</t>
        </is>
      </c>
      <c r="R669" t="inlineStr">
        <is>
          <t>The Great and Powerful Genie</t>
        </is>
      </c>
      <c r="S669" t="inlineStr">
        <is>
          <t>爱情,逆袭</t>
        </is>
      </c>
      <c r="T669" s="2" t="str">
        <f>=HYPERLINK("https://www.tiktok.com/@dramaflick00/video/7689036433805364494", "https://www.tiktok.com/@dramaflick00/video/7689036433805364494")</f>
        <v>https://www.tiktok.com/@dramaflick00/video/7689036433805364494</v>
      </c>
      <c r="U669" t="inlineStr">
        <is>
          <t>已回填</t>
        </is>
      </c>
      <c r="V669" t="inlineStr">
        <is>
          <t>85</t>
        </is>
      </c>
      <c r="W669" t="inlineStr">
        <is>
          <t>1</t>
        </is>
      </c>
      <c r="X669" t="inlineStr">
        <is>
          <t>0</t>
        </is>
      </c>
      <c r="Y669" t="inlineStr">
        <is>
          <t>0</t>
        </is>
      </c>
      <c r="Z669" t="inlineStr">
        <is>
          <t>0</t>
        </is>
      </c>
      <c r="AA669" t="inlineStr">
        <is>
          <t>2026-10-08</t>
        </is>
      </c>
      <c r="AB669"/>
      <c r="AC669"/>
      <c r="AD669"/>
      <c r="AE669"/>
      <c r="AF669"/>
      <c r="AG669" s="3"/>
      <c r="AH669" t="inlineStr">
        <is>
          <t>高璇</t>
        </is>
      </c>
      <c r="AI669"/>
      <c r="AJ669" t="inlineStr">
        <is>
          <t>剧名待人工匹配</t>
        </is>
      </c>
      <c r="AK669"/>
      <c r="AL669" s="3"/>
      <c r="AM669" t="inlineStr">
        <is>
          <t>2026-09-28 01:44</t>
        </is>
      </c>
      <c r="AN669" t="inlineStr">
        <is>
          <t>高璇</t>
        </is>
      </c>
      <c r="AO669" t="inlineStr">
        <is>
          <t>2026-09-28</t>
        </is>
      </c>
      <c r="AP669" t="inlineStr">
        <is>
          <t>2026-09-27|dramaflick00|SD-000014</t>
        </is>
      </c>
      <c r="AQ669" t="inlineStr">
        <is>
          <t>0</t>
        </is>
      </c>
      <c r="AR669" t="inlineStr">
        <is>
          <t>dramaflick00｜The Great and Powerful Genie｜3条｜已回填</t>
        </is>
      </c>
    </row>
    <row r="670" ht="25.5" customHeight="1">
      <c r="A670" t="inlineStr">
        <is>
          <t>SR-000796</t>
        </is>
      </c>
      <c r="B670" s="3">
        <v>46292</v>
      </c>
      <c r="C670"/>
      <c r="D670" t="inlineStr">
        <is>
          <t>7688983381144505614</t>
        </is>
      </c>
      <c r="E670"/>
      <c r="F670" t="inlineStr">
        <is>
          <t>manual_url</t>
        </is>
      </c>
      <c r="G670">
        <v>1</v>
      </c>
      <c r="H670" s="3">
        <v>46303.63300925926</v>
      </c>
      <c r="I670"/>
      <c r="J670" t="inlineStr">
        <is>
          <t>active</t>
        </is>
      </c>
      <c r="K670" t="inlineStr">
        <is>
          <t>dramaclips0364</t>
        </is>
      </c>
      <c r="L670" t="inlineStr">
        <is>
          <t>They put a gun to his friend’s head, thinking the homeless man was helpless—until he showed them who they had threatened. 🔥😨 🌟 Continue the story here 👉 Find the full series on “ReelShort” 🔍 Look up “4717619” ✨ #ShortDrama #HiddenPower #ActionDrama #ReelShor</t>
        </is>
      </c>
      <c r="M670" t="inlineStr">
        <is>
          <t>SD-000214</t>
        </is>
      </c>
      <c r="N670" t="inlineStr">
        <is>
          <t>7688983381144505614</t>
        </is>
      </c>
      <c r="O670" t="inlineStr">
        <is>
          <t>dramaclips0364</t>
        </is>
      </c>
      <c r="P670" t="inlineStr">
        <is>
          <t>https://www.tiktok.com/@dramaclips0364</t>
        </is>
      </c>
      <c r="Q670" t="inlineStr">
        <is>
          <t>SD-000214</t>
        </is>
      </c>
      <c r="R670" t="inlineStr">
        <is>
          <t>Step Back! That Homeless Man Is Not to be Messed with</t>
        </is>
      </c>
      <c r="S670" t="inlineStr">
        <is>
          <t>扮猪吃虎,身份揭露,重生</t>
        </is>
      </c>
      <c r="T670" s="2" t="str">
        <f>=HYPERLINK("https://www.tiktok.com/@dramaclips0364/video/7688983381144505614", "https://www.tiktok.com/@dramaclips0364/video/7688983381144505614")</f>
        <v>https://www.tiktok.com/@dramaclips0364/video/7688983381144505614</v>
      </c>
      <c r="U670" t="inlineStr">
        <is>
          <t>已回填</t>
        </is>
      </c>
      <c r="V670" t="inlineStr">
        <is>
          <t>421</t>
        </is>
      </c>
      <c r="W670" t="inlineStr">
        <is>
          <t>2</t>
        </is>
      </c>
      <c r="X670" t="inlineStr">
        <is>
          <t>0</t>
        </is>
      </c>
      <c r="Y670" t="inlineStr">
        <is>
          <t>0</t>
        </is>
      </c>
      <c r="Z670" t="inlineStr">
        <is>
          <t>0</t>
        </is>
      </c>
      <c r="AA670" t="inlineStr">
        <is>
          <t>2026-10-08</t>
        </is>
      </c>
      <c r="AB670"/>
      <c r="AC670"/>
      <c r="AD670"/>
      <c r="AE670"/>
      <c r="AF670"/>
      <c r="AG670" s="3"/>
      <c r="AH670" t="inlineStr">
        <is>
          <t>高璇</t>
        </is>
      </c>
      <c r="AI670"/>
      <c r="AJ670" t="inlineStr">
        <is>
          <t>剧名待人工匹配</t>
        </is>
      </c>
      <c r="AK670"/>
      <c r="AL670" s="3"/>
      <c r="AM670" t="inlineStr">
        <is>
          <t>2026-09-28 02:33</t>
        </is>
      </c>
      <c r="AN670" t="inlineStr">
        <is>
          <t>高璇</t>
        </is>
      </c>
      <c r="AO670" t="inlineStr">
        <is>
          <t>2026-09-28</t>
        </is>
      </c>
      <c r="AP670" t="inlineStr">
        <is>
          <t>2026-09-27|dramaclips0364|SD-000214</t>
        </is>
      </c>
      <c r="AQ670" t="inlineStr">
        <is>
          <t>1</t>
        </is>
      </c>
      <c r="AR670" t="inlineStr">
        <is>
          <t>dramaclips0364｜Step Back! That Homeless Man Is Not to be Messed with｜1条｜已回填</t>
        </is>
      </c>
    </row>
    <row r="671" ht="25.5" customHeight="1">
      <c r="A671" t="inlineStr">
        <is>
          <t>SR-000797</t>
        </is>
      </c>
      <c r="B671" s="3">
        <v>46292</v>
      </c>
      <c r="C671"/>
      <c r="D671" t="inlineStr">
        <is>
          <t>7689058565968989471</t>
        </is>
      </c>
      <c r="E671"/>
      <c r="F671" t="inlineStr">
        <is>
          <t>manual_url</t>
        </is>
      </c>
      <c r="G671">
        <v>1</v>
      </c>
      <c r="H671" s="3">
        <v>46303.63340277778</v>
      </c>
      <c r="I671"/>
      <c r="J671" t="inlineStr">
        <is>
          <t>active</t>
        </is>
      </c>
      <c r="K671" t="inlineStr">
        <is>
          <t>shirley5278789</t>
        </is>
      </c>
      <c r="L671" t="inlineStr">
        <is>
          <t>Recibe la armadura sagrada del Dios de la Luna, pero ellas le ordenan arrancársela y entregársela a Seth. ⚔️🔥 🌟 Continúa la historia aquí 👉 Encuentra la serie completa en “ReelShort” 🔍 Busca “4809701” ✨ #Drama #DramaCorto #PoderOculto #Traición #ReelShort</t>
        </is>
      </c>
      <c r="M671" t="inlineStr">
        <is>
          <t>SD-000260</t>
        </is>
      </c>
      <c r="N671" t="inlineStr">
        <is>
          <t>7689058565968989471</t>
        </is>
      </c>
      <c r="O671" t="inlineStr">
        <is>
          <t>shirley5278789</t>
        </is>
      </c>
      <c r="P671" t="inlineStr">
        <is>
          <t>https://www.tiktok.com/@shirley5278789</t>
        </is>
      </c>
      <c r="Q671" t="inlineStr">
        <is>
          <t>SD-000260</t>
        </is>
      </c>
      <c r="R671" t="inlineStr">
        <is>
          <t>Rechazando a mis cinco compañeras destinadas</t>
        </is>
      </c>
      <c r="S671"/>
      <c r="T671" s="2" t="str">
        <f>=HYPERLINK("https://www.tiktok.com/@shirley5278789/video/7689058565968989471", "https://www.tiktok.com/@shirley5278789/video/7689058565968989471")</f>
        <v>https://www.tiktok.com/@shirley5278789/video/7689058565968989471</v>
      </c>
      <c r="U671" t="inlineStr">
        <is>
          <t>已回填</t>
        </is>
      </c>
      <c r="V671" t="inlineStr">
        <is>
          <t>11600</t>
        </is>
      </c>
      <c r="W671" t="inlineStr">
        <is>
          <t>145</t>
        </is>
      </c>
      <c r="X671" t="inlineStr">
        <is>
          <t>20</t>
        </is>
      </c>
      <c r="Y671" t="inlineStr">
        <is>
          <t>4</t>
        </is>
      </c>
      <c r="Z671" t="inlineStr">
        <is>
          <t>0</t>
        </is>
      </c>
      <c r="AA671" t="inlineStr">
        <is>
          <t>2026-10-08</t>
        </is>
      </c>
      <c r="AB671"/>
      <c r="AC671"/>
      <c r="AD671"/>
      <c r="AE671"/>
      <c r="AF671"/>
      <c r="AG671" s="3"/>
      <c r="AH671" t="inlineStr">
        <is>
          <t>高璇</t>
        </is>
      </c>
      <c r="AI671"/>
      <c r="AJ671" t="inlineStr">
        <is>
          <t>剧名待人工匹配</t>
        </is>
      </c>
      <c r="AK671"/>
      <c r="AL671" s="3"/>
      <c r="AM671" t="inlineStr">
        <is>
          <t>2026-09-28 03:37</t>
        </is>
      </c>
      <c r="AN671" t="inlineStr">
        <is>
          <t>高璇</t>
        </is>
      </c>
      <c r="AO671" t="inlineStr">
        <is>
          <t>2026-09-28</t>
        </is>
      </c>
      <c r="AP671" t="inlineStr">
        <is>
          <t>2026-09-27|shirley5278789|SD-000260</t>
        </is>
      </c>
      <c r="AQ671" t="inlineStr">
        <is>
          <t>0</t>
        </is>
      </c>
      <c r="AR671" t="inlineStr">
        <is>
          <t>shirley5278789｜Rechazando a mis cinco compañeras destinadas｜4条｜已回填</t>
        </is>
      </c>
    </row>
    <row r="672" ht="25.5" customHeight="1">
      <c r="A672" t="inlineStr">
        <is>
          <t>SR-000798</t>
        </is>
      </c>
      <c r="B672" s="3">
        <v>46292</v>
      </c>
      <c r="C672"/>
      <c r="D672" t="inlineStr">
        <is>
          <t>7689024708351675678</t>
        </is>
      </c>
      <c r="E672"/>
      <c r="F672" t="inlineStr">
        <is>
          <t>manual_url</t>
        </is>
      </c>
      <c r="G672">
        <v>1</v>
      </c>
      <c r="H672" s="3">
        <v>46303.63371527778</v>
      </c>
      <c r="I672"/>
      <c r="J672" t="inlineStr">
        <is>
          <t>active</t>
        </is>
      </c>
      <c r="K672" t="inlineStr">
        <is>
          <t>plottwistclips11</t>
        </is>
      </c>
      <c r="L672" t="inlineStr">
        <is>
          <t>His brothers storm the enemy base, but the wounded soldier fears he may never make it home to his daughter. 💔🪖 🌟 Continue the story here 👉 Find the full series on “ReelShort” 🔍 Look up “4786896” ✨ #ShortDrama #RescueMission #Brotherhood #ReelShort</t>
        </is>
      </c>
      <c r="M672"/>
      <c r="N672" t="inlineStr">
        <is>
          <t>7689024708351675678</t>
        </is>
      </c>
      <c r="O672" t="inlineStr">
        <is>
          <t>plottwistclips11</t>
        </is>
      </c>
      <c r="P672" t="inlineStr">
        <is>
          <t>https://www.tiktok.com/@plottwistclips11</t>
        </is>
      </c>
      <c r="Q672"/>
      <c r="R672"/>
      <c r="S672"/>
      <c r="T672" s="2" t="str">
        <f>=HYPERLINK("https://www.tiktok.com/@plottwistclips11/video/7689024708351675678", "https://www.tiktok.com/@plottwistclips11/video/7689024708351675678")</f>
        <v>https://www.tiktok.com/@plottwistclips11/video/7689024708351675678</v>
      </c>
      <c r="U672" t="inlineStr">
        <is>
          <t>已回填</t>
        </is>
      </c>
      <c r="V672" t="inlineStr">
        <is>
          <t>234</t>
        </is>
      </c>
      <c r="W672" t="inlineStr">
        <is>
          <t>0</t>
        </is>
      </c>
      <c r="X672" t="inlineStr">
        <is>
          <t>0</t>
        </is>
      </c>
      <c r="Y672" t="inlineStr">
        <is>
          <t>0</t>
        </is>
      </c>
      <c r="Z672" t="inlineStr">
        <is>
          <t>0</t>
        </is>
      </c>
      <c r="AA672" t="inlineStr">
        <is>
          <t>2026-10-08</t>
        </is>
      </c>
      <c r="AB672"/>
      <c r="AC672"/>
      <c r="AD672"/>
      <c r="AE672"/>
      <c r="AF672"/>
      <c r="AG672" s="3"/>
      <c r="AH672" t="inlineStr">
        <is>
          <t>高璇</t>
        </is>
      </c>
      <c r="AI672"/>
      <c r="AJ672" t="inlineStr">
        <is>
          <t>剧名待人工匹配</t>
        </is>
      </c>
      <c r="AK672"/>
      <c r="AL672" s="3"/>
      <c r="AM672" t="inlineStr">
        <is>
          <t>2026-09-28 03:42</t>
        </is>
      </c>
      <c r="AN672" t="inlineStr">
        <is>
          <t>高璇</t>
        </is>
      </c>
      <c r="AO672" t="inlineStr">
        <is>
          <t>2026-09-28</t>
        </is>
      </c>
      <c r="AP672"/>
      <c r="AQ672" t="inlineStr">
        <is>
          <t>0</t>
        </is>
      </c>
      <c r="AR672"/>
    </row>
    <row r="673" ht="25.5" customHeight="1">
      <c r="A673" t="inlineStr">
        <is>
          <t>SR-000799</t>
        </is>
      </c>
      <c r="B673" s="3">
        <v>46292</v>
      </c>
      <c r="C673"/>
      <c r="D673" t="inlineStr">
        <is>
          <t>7688983229151415565</t>
        </is>
      </c>
      <c r="E673"/>
      <c r="F673" t="inlineStr">
        <is>
          <t>manual_url</t>
        </is>
      </c>
      <c r="G673">
        <v>1</v>
      </c>
      <c r="H673" s="3">
        <v>46303.634050925924</v>
      </c>
      <c r="I673"/>
      <c r="J673" t="inlineStr">
        <is>
          <t>active</t>
        </is>
      </c>
      <c r="K673" t="inlineStr">
        <is>
          <t>dramaclips0364</t>
        </is>
      </c>
      <c r="L673" t="inlineStr">
        <is>
          <t>The mysterious woman finds a homeless man on the street and announces that he is heir to America’s most powerful underworld empire. 👑🔥 🌟 Continue the story here 👉 Find the full series on “ReelShort” 🔍 Look up “4717619” ✨ #ShortDrama #SecretHeir #MafiaDrama #ReelShort</t>
        </is>
      </c>
      <c r="M673" t="inlineStr">
        <is>
          <t>SD-000124</t>
        </is>
      </c>
      <c r="N673" t="inlineStr">
        <is>
          <t>7688983229151415565</t>
        </is>
      </c>
      <c r="O673" t="inlineStr">
        <is>
          <t>dramaclips0364</t>
        </is>
      </c>
      <c r="P673" t="inlineStr">
        <is>
          <t>https://www.tiktok.com/@dramaclips0364</t>
        </is>
      </c>
      <c r="Q673" t="inlineStr">
        <is>
          <t>SD-000124</t>
        </is>
      </c>
      <c r="R673" t="inlineStr">
        <is>
          <t>Step Back! That Homeless Man Is Not to be Messed with</t>
        </is>
      </c>
      <c r="S673" t="inlineStr">
        <is>
          <t>男性,逆袭,身份揭露</t>
        </is>
      </c>
      <c r="T673" s="2" t="str">
        <f>=HYPERLINK("https://www.tiktok.com/@dramaclips0364/video/7688983229151415565", "https://www.tiktok.com/@dramaclips0364/video/7688983229151415565")</f>
        <v>https://www.tiktok.com/@dramaclips0364/video/7688983229151415565</v>
      </c>
      <c r="U673" t="inlineStr">
        <is>
          <t>已回填</t>
        </is>
      </c>
      <c r="V673" t="inlineStr">
        <is>
          <t>963</t>
        </is>
      </c>
      <c r="W673" t="inlineStr">
        <is>
          <t>3</t>
        </is>
      </c>
      <c r="X673" t="inlineStr">
        <is>
          <t>0</t>
        </is>
      </c>
      <c r="Y673" t="inlineStr">
        <is>
          <t>0</t>
        </is>
      </c>
      <c r="Z673" t="inlineStr">
        <is>
          <t>0</t>
        </is>
      </c>
      <c r="AA673" t="inlineStr">
        <is>
          <t>2026-10-08</t>
        </is>
      </c>
      <c r="AB673"/>
      <c r="AC673"/>
      <c r="AD673"/>
      <c r="AE673"/>
      <c r="AF673"/>
      <c r="AG673" s="3"/>
      <c r="AH673" t="inlineStr">
        <is>
          <t>高璇</t>
        </is>
      </c>
      <c r="AI673"/>
      <c r="AJ673" t="inlineStr">
        <is>
          <t>剧名待人工匹配</t>
        </is>
      </c>
      <c r="AK673"/>
      <c r="AL673" s="3"/>
      <c r="AM673" t="inlineStr">
        <is>
          <t>2026-09-28 07:30</t>
        </is>
      </c>
      <c r="AN673" t="inlineStr">
        <is>
          <t>高璇</t>
        </is>
      </c>
      <c r="AO673" t="inlineStr">
        <is>
          <t>2026-09-28</t>
        </is>
      </c>
      <c r="AP673" t="inlineStr">
        <is>
          <t>2026-09-27|dramaclips0364|SD-000124</t>
        </is>
      </c>
      <c r="AQ673" t="inlineStr">
        <is>
          <t>1</t>
        </is>
      </c>
      <c r="AR673" t="inlineStr">
        <is>
          <t>dramaclips0364｜Step Back! That Homeless Man Is Not to be Messed with｜2条｜已回填</t>
        </is>
      </c>
    </row>
    <row r="674" ht="25.5" customHeight="1">
      <c r="A674" t="inlineStr">
        <is>
          <t>SR-000800</t>
        </is>
      </c>
      <c r="B674" s="3">
        <v>46292</v>
      </c>
      <c r="C674"/>
      <c r="D674" t="inlineStr">
        <is>
          <t>7688983908381101326</t>
        </is>
      </c>
      <c r="E674"/>
      <c r="F674" t="inlineStr">
        <is>
          <t>manual_url</t>
        </is>
      </c>
      <c r="G674">
        <v>1</v>
      </c>
      <c r="H674" s="3">
        <v>46303.63428240741</v>
      </c>
      <c r="I674"/>
      <c r="J674" t="inlineStr">
        <is>
          <t>active</t>
        </is>
      </c>
      <c r="K674" t="inlineStr">
        <is>
          <t>dramaclips0364</t>
        </is>
      </c>
      <c r="L674" t="inlineStr">
        <is>
          <t>A billionaire heiress gives him a priceless ring, but the women around her believe the homeless stranger stole it. 💍😳 🌟 Continue the story here 👉 Find the full series on “ReelShort” 🔍 Look up “4717619” ✨ #ShortDrama #HiddenIdentity #BillionaireDrama #ReelShort</t>
        </is>
      </c>
      <c r="M674" t="inlineStr">
        <is>
          <t>SD-000124</t>
        </is>
      </c>
      <c r="N674" t="inlineStr">
        <is>
          <t>7688983908381101326</t>
        </is>
      </c>
      <c r="O674" t="inlineStr">
        <is>
          <t>dramaclips0364</t>
        </is>
      </c>
      <c r="P674" t="inlineStr">
        <is>
          <t>https://www.tiktok.com/@dramaclips0364</t>
        </is>
      </c>
      <c r="Q674" t="inlineStr">
        <is>
          <t>SD-000124</t>
        </is>
      </c>
      <c r="R674" t="inlineStr">
        <is>
          <t>Step Back! That Homeless Man Is Not to be Messed with</t>
        </is>
      </c>
      <c r="S674" t="inlineStr">
        <is>
          <t>男性,逆袭,身份揭露</t>
        </is>
      </c>
      <c r="T674" s="2" t="str">
        <f>=HYPERLINK("https://www.tiktok.com/@dramaclips0364/video/7688983908381101326", "https://www.tiktok.com/@dramaclips0364/video/7688983908381101326")</f>
        <v>https://www.tiktok.com/@dramaclips0364/video/7688983908381101326</v>
      </c>
      <c r="U674" t="inlineStr">
        <is>
          <t>已回填</t>
        </is>
      </c>
      <c r="V674" t="inlineStr">
        <is>
          <t>231</t>
        </is>
      </c>
      <c r="W674" t="inlineStr">
        <is>
          <t>1</t>
        </is>
      </c>
      <c r="X674" t="inlineStr">
        <is>
          <t>0</t>
        </is>
      </c>
      <c r="Y674" t="inlineStr">
        <is>
          <t>0</t>
        </is>
      </c>
      <c r="Z674" t="inlineStr">
        <is>
          <t>0</t>
        </is>
      </c>
      <c r="AA674" t="inlineStr">
        <is>
          <t>2026-10-08</t>
        </is>
      </c>
      <c r="AB674"/>
      <c r="AC674"/>
      <c r="AD674"/>
      <c r="AE674"/>
      <c r="AF674"/>
      <c r="AG674" s="3"/>
      <c r="AH674" t="inlineStr">
        <is>
          <t>高璇</t>
        </is>
      </c>
      <c r="AI674"/>
      <c r="AJ674" t="inlineStr">
        <is>
          <t>剧名待人工匹配</t>
        </is>
      </c>
      <c r="AK674"/>
      <c r="AL674" s="3"/>
      <c r="AM674" t="inlineStr">
        <is>
          <t>2026-09-28 09:54</t>
        </is>
      </c>
      <c r="AN674" t="inlineStr">
        <is>
          <t>高璇</t>
        </is>
      </c>
      <c r="AO674" t="inlineStr">
        <is>
          <t>2026-09-28</t>
        </is>
      </c>
      <c r="AP674" t="inlineStr">
        <is>
          <t>2026-09-27|dramaclips0364|SD-000124</t>
        </is>
      </c>
      <c r="AQ674" t="inlineStr">
        <is>
          <t>0</t>
        </is>
      </c>
      <c r="AR674" t="inlineStr">
        <is>
          <t>dramaclips0364｜Step Back! That Homeless Man Is Not to be Messed with｜2条｜已回填</t>
        </is>
      </c>
    </row>
    <row r="675" ht="25.5" customHeight="1">
      <c r="A675" t="inlineStr">
        <is>
          <t>SR-000801</t>
        </is>
      </c>
      <c r="B675" s="3">
        <v>46292</v>
      </c>
      <c r="C675"/>
      <c r="D675" t="inlineStr">
        <is>
          <t>7689059632152661279</t>
        </is>
      </c>
      <c r="E675"/>
      <c r="F675" t="inlineStr">
        <is>
          <t>manual_url</t>
        </is>
      </c>
      <c r="G675">
        <v>1</v>
      </c>
      <c r="H675" s="3">
        <v>46303.634664351855</v>
      </c>
      <c r="I675"/>
      <c r="J675" t="inlineStr">
        <is>
          <t>active</t>
        </is>
      </c>
      <c r="K675" t="inlineStr">
        <is>
          <t>shirley5278789</t>
        </is>
      </c>
      <c r="L675" t="inlineStr">
        <is>
          <t>Quitarle la armadura podría dejarlo inválido para siempre… aun así, las cinco dicen que Seth la merece más. 💔 🌟 Continúa la historia aquí 👉 Encuentra la serie completa en “ReelShort” 🔍 Busca “4809701” ✨ #Drama #DramaCorto #Fantasía #Venganza #ReelShort</t>
        </is>
      </c>
      <c r="M675" t="inlineStr">
        <is>
          <t>SD-000260</t>
        </is>
      </c>
      <c r="N675" t="inlineStr">
        <is>
          <t>7689059632152661279</t>
        </is>
      </c>
      <c r="O675" t="inlineStr">
        <is>
          <t>shirley5278789</t>
        </is>
      </c>
      <c r="P675" t="inlineStr">
        <is>
          <t>https://www.tiktok.com/@shirley5278789</t>
        </is>
      </c>
      <c r="Q675" t="inlineStr">
        <is>
          <t>SD-000260</t>
        </is>
      </c>
      <c r="R675" t="inlineStr">
        <is>
          <t>Rechazando a mis cinco compañeras destinadas</t>
        </is>
      </c>
      <c r="S675"/>
      <c r="T675" s="2" t="str">
        <f>=HYPERLINK("https://www.tiktok.com/@shirley5278789/video/7689059632152661279", "https://www.tiktok.com/@shirley5278789/video/7689059632152661279")</f>
        <v>https://www.tiktok.com/@shirley5278789/video/7689059632152661279</v>
      </c>
      <c r="U675" t="inlineStr">
        <is>
          <t>已回填</t>
        </is>
      </c>
      <c r="V675" t="inlineStr">
        <is>
          <t>16100</t>
        </is>
      </c>
      <c r="W675" t="inlineStr">
        <is>
          <t>324</t>
        </is>
      </c>
      <c r="X675" t="inlineStr">
        <is>
          <t>46</t>
        </is>
      </c>
      <c r="Y675" t="inlineStr">
        <is>
          <t>6</t>
        </is>
      </c>
      <c r="Z675" t="inlineStr">
        <is>
          <t>1</t>
        </is>
      </c>
      <c r="AA675" t="inlineStr">
        <is>
          <t>2026-10-08</t>
        </is>
      </c>
      <c r="AB675"/>
      <c r="AC675"/>
      <c r="AD675"/>
      <c r="AE675"/>
      <c r="AF675"/>
      <c r="AG675" s="3"/>
      <c r="AH675" t="inlineStr">
        <is>
          <t>高璇</t>
        </is>
      </c>
      <c r="AI675"/>
      <c r="AJ675" t="inlineStr">
        <is>
          <t>剧名待人工匹配</t>
        </is>
      </c>
      <c r="AK675"/>
      <c r="AL675" s="3"/>
      <c r="AM675" t="inlineStr">
        <is>
          <t>2026-09-28 10:21</t>
        </is>
      </c>
      <c r="AN675" t="inlineStr">
        <is>
          <t>高璇</t>
        </is>
      </c>
      <c r="AO675" t="inlineStr">
        <is>
          <t>2026-09-28</t>
        </is>
      </c>
      <c r="AP675" t="inlineStr">
        <is>
          <t>2026-09-27|shirley5278789|SD-000260</t>
        </is>
      </c>
      <c r="AQ675" t="inlineStr">
        <is>
          <t>0</t>
        </is>
      </c>
      <c r="AR675" t="inlineStr">
        <is>
          <t>shirley5278789｜Rechazando a mis cinco compañeras destinadas｜4条｜已回填</t>
        </is>
      </c>
    </row>
    <row r="676" ht="25.5" customHeight="1">
      <c r="A676" t="inlineStr">
        <is>
          <t>SR-000802</t>
        </is>
      </c>
      <c r="B676" s="3">
        <v>46292</v>
      </c>
      <c r="C676"/>
      <c r="D676" t="inlineStr">
        <is>
          <t>7689032427758472478</t>
        </is>
      </c>
      <c r="E676"/>
      <c r="F676" t="inlineStr">
        <is>
          <t>manual_url</t>
        </is>
      </c>
      <c r="G676">
        <v>1</v>
      </c>
      <c r="H676" s="3">
        <v>46303.634930555556</v>
      </c>
      <c r="I676"/>
      <c r="J676" t="inlineStr">
        <is>
          <t>active</t>
        </is>
      </c>
      <c r="K676" t="inlineStr">
        <is>
          <t>plottwistclips11</t>
        </is>
      </c>
      <c r="L676" t="inlineStr">
        <is>
          <t>A little girl knows why her father never came home, but her mother is terrified to tell her the truth. 😢🖤 🌟 Continue the story here 👉 Find the full series on “ReelShort” 🔍 Look up “4786896” ✨ #ShortDrama #FamilySecret #SoldierFamily #ReelShort</t>
        </is>
      </c>
      <c r="M676"/>
      <c r="N676" t="inlineStr">
        <is>
          <t>7689032427758472478</t>
        </is>
      </c>
      <c r="O676" t="inlineStr">
        <is>
          <t>plottwistclips11</t>
        </is>
      </c>
      <c r="P676" t="inlineStr">
        <is>
          <t>https://www.tiktok.com/@plottwistclips11</t>
        </is>
      </c>
      <c r="Q676"/>
      <c r="R676"/>
      <c r="S676"/>
      <c r="T676" s="2" t="str">
        <f>=HYPERLINK("https://www.tiktok.com/@plottwistclips11/video/7689032427758472478", "https://www.tiktok.com/@plottwistclips11/video/7689032427758472478")</f>
        <v>https://www.tiktok.com/@plottwistclips11/video/7689032427758472478</v>
      </c>
      <c r="U676" t="inlineStr">
        <is>
          <t>已回填</t>
        </is>
      </c>
      <c r="V676" t="inlineStr">
        <is>
          <t>93</t>
        </is>
      </c>
      <c r="W676" t="inlineStr">
        <is>
          <t>0</t>
        </is>
      </c>
      <c r="X676" t="inlineStr">
        <is>
          <t>0</t>
        </is>
      </c>
      <c r="Y676" t="inlineStr">
        <is>
          <t>0</t>
        </is>
      </c>
      <c r="Z676" t="inlineStr">
        <is>
          <t>0</t>
        </is>
      </c>
      <c r="AA676" t="inlineStr">
        <is>
          <t>2026-10-08</t>
        </is>
      </c>
      <c r="AB676"/>
      <c r="AC676"/>
      <c r="AD676"/>
      <c r="AE676"/>
      <c r="AF676"/>
      <c r="AG676" s="3"/>
      <c r="AH676" t="inlineStr">
        <is>
          <t>高璇</t>
        </is>
      </c>
      <c r="AI676"/>
      <c r="AJ676" t="inlineStr">
        <is>
          <t>剧名待人工匹配</t>
        </is>
      </c>
      <c r="AK676"/>
      <c r="AL676" s="3"/>
      <c r="AM676" t="inlineStr">
        <is>
          <t>2026-09-28 10:47</t>
        </is>
      </c>
      <c r="AN676" t="inlineStr">
        <is>
          <t>高璇</t>
        </is>
      </c>
      <c r="AO676" t="inlineStr">
        <is>
          <t>2026-09-28</t>
        </is>
      </c>
      <c r="AP676"/>
      <c r="AQ676" t="inlineStr">
        <is>
          <t>0</t>
        </is>
      </c>
      <c r="AR676"/>
    </row>
    <row r="677" ht="25.5" customHeight="1">
      <c r="A677" t="inlineStr">
        <is>
          <t>SR-000803</t>
        </is>
      </c>
      <c r="B677" s="3">
        <v>46292</v>
      </c>
      <c r="C677"/>
      <c r="D677" t="inlineStr">
        <is>
          <t>7689035941599612173</t>
        </is>
      </c>
      <c r="E677"/>
      <c r="F677" t="inlineStr">
        <is>
          <t>manual_url</t>
        </is>
      </c>
      <c r="G677">
        <v>1</v>
      </c>
      <c r="H677" s="3">
        <v>46303.635196759256</v>
      </c>
      <c r="I677"/>
      <c r="J677" t="inlineStr">
        <is>
          <t>active</t>
        </is>
      </c>
      <c r="K677" t="inlineStr">
        <is>
          <t>dramavault163</t>
        </is>
      </c>
      <c r="L677" t="inlineStr">
        <is>
          <t>This time she refuses to chase the man who broke her heart and chooses the one person who always treated her like family. ✨🖤 🌟 Continue the story here 👉 Find the full series on “ReelShort” 🔍 Look up “4802581” ✨ #ShortDrama #RewriteThePast #RomanceDrama #ReelShort</t>
        </is>
      </c>
      <c r="M677" t="inlineStr">
        <is>
          <t>SD-000261</t>
        </is>
      </c>
      <c r="N677" t="inlineStr">
        <is>
          <t>7689035941599612173</t>
        </is>
      </c>
      <c r="O677" t="inlineStr">
        <is>
          <t>dramavault163</t>
        </is>
      </c>
      <c r="P677" t="inlineStr">
        <is>
          <t>https://www.tiktok.com/@dramavault163</t>
        </is>
      </c>
      <c r="Q677" t="inlineStr">
        <is>
          <t>SD-000261</t>
        </is>
      </c>
      <c r="R677" t="inlineStr">
        <is>
          <t>Take Me Back to the Night We Met</t>
        </is>
      </c>
      <c r="S677"/>
      <c r="T677" s="2" t="str">
        <f>=HYPERLINK("https://www.tiktok.com/@dramavault163/video/7689035941599612173", "https://www.tiktok.com/@dramavault163/video/7689035941599612173")</f>
        <v>https://www.tiktok.com/@dramavault163/video/7689035941599612173</v>
      </c>
      <c r="U677" t="inlineStr">
        <is>
          <t>已回填</t>
        </is>
      </c>
      <c r="V677" t="inlineStr">
        <is>
          <t>108</t>
        </is>
      </c>
      <c r="W677" t="inlineStr">
        <is>
          <t>0</t>
        </is>
      </c>
      <c r="X677" t="inlineStr">
        <is>
          <t>0</t>
        </is>
      </c>
      <c r="Y677" t="inlineStr">
        <is>
          <t>0</t>
        </is>
      </c>
      <c r="Z677" t="inlineStr">
        <is>
          <t>0</t>
        </is>
      </c>
      <c r="AA677" t="inlineStr">
        <is>
          <t>2026-10-08</t>
        </is>
      </c>
      <c r="AB677"/>
      <c r="AC677"/>
      <c r="AD677"/>
      <c r="AE677"/>
      <c r="AF677"/>
      <c r="AG677" s="3"/>
      <c r="AH677" t="inlineStr">
        <is>
          <t>高璇</t>
        </is>
      </c>
      <c r="AI677"/>
      <c r="AJ677" t="inlineStr">
        <is>
          <t>剧名待人工匹配</t>
        </is>
      </c>
      <c r="AK677"/>
      <c r="AL677" s="3"/>
      <c r="AM677" t="inlineStr">
        <is>
          <t>2026-09-28 11:09</t>
        </is>
      </c>
      <c r="AN677" t="inlineStr">
        <is>
          <t>高璇</t>
        </is>
      </c>
      <c r="AO677" t="inlineStr">
        <is>
          <t>2026-09-28</t>
        </is>
      </c>
      <c r="AP677" t="inlineStr">
        <is>
          <t>2026-09-27|dramavault163|SD-000261</t>
        </is>
      </c>
      <c r="AQ677" t="inlineStr">
        <is>
          <t>0</t>
        </is>
      </c>
      <c r="AR677" t="inlineStr">
        <is>
          <t>dramavault163｜Take Me Back to the Night We Met｜4条｜已回填</t>
        </is>
      </c>
    </row>
    <row r="678" ht="25.5" customHeight="1">
      <c r="A678" t="inlineStr">
        <is>
          <t>SR-000804</t>
        </is>
      </c>
      <c r="B678" s="3">
        <v>46293</v>
      </c>
      <c r="C678"/>
      <c r="D678" t="inlineStr">
        <is>
          <t>7689058784760663326</t>
        </is>
      </c>
      <c r="E678"/>
      <c r="F678" t="inlineStr">
        <is>
          <t>manual_url</t>
        </is>
      </c>
      <c r="G678">
        <v>1</v>
      </c>
      <c r="H678" s="3">
        <v>46303.63550925926</v>
      </c>
      <c r="I678"/>
      <c r="J678" t="inlineStr">
        <is>
          <t>active</t>
        </is>
      </c>
      <c r="K678" t="inlineStr">
        <is>
          <t>shirley5278789</t>
        </is>
      </c>
      <c r="L678" t="inlineStr">
        <is>
          <t>Su ceremonia de ascenso se convierte en una amenaza mortal cuando Seth aparece dispuesto a quitarle todo. 😱🐺 🌟 Continúa la historia aquí 👉 Encuentra la serie completa en “ReelShort” 🔍 Busca “4809701” ✨ #Drama #DramaCorto #Alfa #FinalImpactante #ReelShort</t>
        </is>
      </c>
      <c r="M678" t="inlineStr">
        <is>
          <t>SD-000260</t>
        </is>
      </c>
      <c r="N678" t="inlineStr">
        <is>
          <t>7689058784760663326</t>
        </is>
      </c>
      <c r="O678" t="inlineStr">
        <is>
          <t>shirley5278789</t>
        </is>
      </c>
      <c r="P678" t="inlineStr">
        <is>
          <t>https://www.tiktok.com/@shirley5278789</t>
        </is>
      </c>
      <c r="Q678" t="inlineStr">
        <is>
          <t>SD-000260</t>
        </is>
      </c>
      <c r="R678" t="inlineStr">
        <is>
          <t>Rechazando a mis cinco compañeras destinadas</t>
        </is>
      </c>
      <c r="S678"/>
      <c r="T678" s="2" t="str">
        <f>=HYPERLINK("https://www.tiktok.com/@shirley5278789/video/7689058784760663326", "https://www.tiktok.com/@shirley5278789/video/7689058784760663326")</f>
        <v>https://www.tiktok.com/@shirley5278789/video/7689058784760663326</v>
      </c>
      <c r="U678" t="inlineStr">
        <is>
          <t>已回填</t>
        </is>
      </c>
      <c r="V678" t="inlineStr">
        <is>
          <t>88400</t>
        </is>
      </c>
      <c r="W678" t="inlineStr">
        <is>
          <t>1092</t>
        </is>
      </c>
      <c r="X678" t="inlineStr">
        <is>
          <t>175</t>
        </is>
      </c>
      <c r="Y678" t="inlineStr">
        <is>
          <t>25</t>
        </is>
      </c>
      <c r="Z678" t="inlineStr">
        <is>
          <t>6</t>
        </is>
      </c>
      <c r="AA678" t="inlineStr">
        <is>
          <t>2026-10-08</t>
        </is>
      </c>
      <c r="AB678"/>
      <c r="AC678"/>
      <c r="AD678"/>
      <c r="AE678"/>
      <c r="AF678"/>
      <c r="AG678" s="3"/>
      <c r="AH678" t="inlineStr">
        <is>
          <t>高璇</t>
        </is>
      </c>
      <c r="AI678"/>
      <c r="AJ678" t="inlineStr">
        <is>
          <t>剧名待人工匹配</t>
        </is>
      </c>
      <c r="AK678"/>
      <c r="AL678" s="3"/>
      <c r="AM678" t="inlineStr">
        <is>
          <t>2026-09-28 14:17</t>
        </is>
      </c>
      <c r="AN678" t="inlineStr">
        <is>
          <t>高璇</t>
        </is>
      </c>
      <c r="AO678" t="inlineStr">
        <is>
          <t>2026-09-28</t>
        </is>
      </c>
      <c r="AP678" t="inlineStr">
        <is>
          <t>2026-09-28|shirley5278789|SD-000260</t>
        </is>
      </c>
      <c r="AQ678" t="inlineStr">
        <is>
          <t>1</t>
        </is>
      </c>
      <c r="AR678" t="inlineStr">
        <is>
          <t>shirley5278789｜Rechazando a mis cinco compañeras destinadas｜1条｜已回填</t>
        </is>
      </c>
    </row>
    <row r="679" ht="25.5" customHeight="1">
      <c r="A679" t="inlineStr">
        <is>
          <t>SR-000805</t>
        </is>
      </c>
      <c r="B679" s="3">
        <v>46293</v>
      </c>
      <c r="C679"/>
      <c r="D679" t="inlineStr">
        <is>
          <t>7688984038853381389</t>
        </is>
      </c>
      <c r="E679"/>
      <c r="F679" t="inlineStr">
        <is>
          <t>manual_url</t>
        </is>
      </c>
      <c r="G679">
        <v>1</v>
      </c>
      <c r="H679" s="3">
        <v>46303.635775462964</v>
      </c>
      <c r="I679"/>
      <c r="J679" t="inlineStr">
        <is>
          <t>active</t>
        </is>
      </c>
      <c r="K679" t="inlineStr">
        <is>
          <t>dramaclips0364</t>
        </is>
      </c>
      <c r="L679" t="inlineStr">
        <is>
          <t>Her family wants to control her future, but she shocks everyone by choosing the homeless man standing beside her. ❤️🔥 🌟 Continue the story here 👉 Find the full series on “ReelShort” 🔍 Look up “4717619” ✨ #ShortDrama #ForbiddenLove #RichGirlRomance #ReelShort</t>
        </is>
      </c>
      <c r="M679" t="inlineStr">
        <is>
          <t>SD-000124</t>
        </is>
      </c>
      <c r="N679" t="inlineStr">
        <is>
          <t>7688984038853381389</t>
        </is>
      </c>
      <c r="O679" t="inlineStr">
        <is>
          <t>dramaclips0364</t>
        </is>
      </c>
      <c r="P679" t="inlineStr">
        <is>
          <t>https://www.tiktok.com/@dramaclips0364</t>
        </is>
      </c>
      <c r="Q679" t="inlineStr">
        <is>
          <t>SD-000124</t>
        </is>
      </c>
      <c r="R679" t="inlineStr">
        <is>
          <t>Step Back! That Homeless Man Is Not to be Messed with</t>
        </is>
      </c>
      <c r="S679" t="inlineStr">
        <is>
          <t>男性,逆袭,身份揭露</t>
        </is>
      </c>
      <c r="T679" s="2" t="str">
        <f>=HYPERLINK("https://www.tiktok.com/@dramaclips0364/video/7688984038853381389", "https://www.tiktok.com/@dramaclips0364/video/7688984038853381389")</f>
        <v>https://www.tiktok.com/@dramaclips0364/video/7688984038853381389</v>
      </c>
      <c r="U679" t="inlineStr">
        <is>
          <t>已回填</t>
        </is>
      </c>
      <c r="V679" t="inlineStr">
        <is>
          <t>323</t>
        </is>
      </c>
      <c r="W679" t="inlineStr">
        <is>
          <t>0</t>
        </is>
      </c>
      <c r="X679" t="inlineStr">
        <is>
          <t>0</t>
        </is>
      </c>
      <c r="Y679" t="inlineStr">
        <is>
          <t>0</t>
        </is>
      </c>
      <c r="Z679" t="inlineStr">
        <is>
          <t>0</t>
        </is>
      </c>
      <c r="AA679" t="inlineStr">
        <is>
          <t>2026-10-08</t>
        </is>
      </c>
      <c r="AB679"/>
      <c r="AC679"/>
      <c r="AD679"/>
      <c r="AE679"/>
      <c r="AF679"/>
      <c r="AG679" s="3"/>
      <c r="AH679" t="inlineStr">
        <is>
          <t>高璇</t>
        </is>
      </c>
      <c r="AI679"/>
      <c r="AJ679" t="inlineStr">
        <is>
          <t>剧名待人工匹配</t>
        </is>
      </c>
      <c r="AK679"/>
      <c r="AL679" s="3"/>
      <c r="AM679" t="inlineStr">
        <is>
          <t>2026-09-28 14:22</t>
        </is>
      </c>
      <c r="AN679" t="inlineStr">
        <is>
          <t>高璇</t>
        </is>
      </c>
      <c r="AO679" t="inlineStr">
        <is>
          <t>2026-09-28</t>
        </is>
      </c>
      <c r="AP679" t="inlineStr">
        <is>
          <t>2026-09-28|dramaclips0364|SD-000124</t>
        </is>
      </c>
      <c r="AQ679" t="inlineStr">
        <is>
          <t>1</t>
        </is>
      </c>
      <c r="AR679" t="inlineStr">
        <is>
          <t>dramaclips0364｜Step Back! That Homeless Man Is Not to be Messed with｜1条｜已回填</t>
        </is>
      </c>
    </row>
    <row r="680" ht="25.5" customHeight="1">
      <c r="A680" t="inlineStr">
        <is>
          <t>SR-000806</t>
        </is>
      </c>
      <c r="B680" s="3">
        <v>46293</v>
      </c>
      <c r="C680"/>
      <c r="D680" t="inlineStr">
        <is>
          <t>7689036176061123854</t>
        </is>
      </c>
      <c r="E680"/>
      <c r="F680" t="inlineStr">
        <is>
          <t>manual_url</t>
        </is>
      </c>
      <c r="G680">
        <v>1</v>
      </c>
      <c r="H680" s="3">
        <v>46303.636087962965</v>
      </c>
      <c r="I680"/>
      <c r="J680" t="inlineStr">
        <is>
          <t>active</t>
        </is>
      </c>
      <c r="K680" t="inlineStr">
        <is>
          <t>dramavault163</t>
        </is>
      </c>
      <c r="L680" t="inlineStr">
        <is>
          <t>At the engagement party, her old love demands an answer—until she reveals the choice that changes everyone's future. 😳🥂 🌟 Continue the story here 👉 Find the full series on “ReelShort” 🔍 Look up “4802581” ✨ #ShortDrama #EngagementDrama #LoveTriangle #ReelShort</t>
        </is>
      </c>
      <c r="M680" t="inlineStr">
        <is>
          <t>SD-000261</t>
        </is>
      </c>
      <c r="N680" t="inlineStr">
        <is>
          <t>7689036176061123854</t>
        </is>
      </c>
      <c r="O680" t="inlineStr">
        <is>
          <t>dramavault163</t>
        </is>
      </c>
      <c r="P680" t="inlineStr">
        <is>
          <t>https://www.tiktok.com/@dramavault163</t>
        </is>
      </c>
      <c r="Q680" t="inlineStr">
        <is>
          <t>SD-000261</t>
        </is>
      </c>
      <c r="R680" t="inlineStr">
        <is>
          <t>Take Me Back to the Night We Met</t>
        </is>
      </c>
      <c r="S680"/>
      <c r="T680" s="2" t="str">
        <f>=HYPERLINK("https://www.tiktok.com/@dramavault163/video/7689036176061123854", "https://www.tiktok.com/@dramavault163/video/7689036176061123854")</f>
        <v>https://www.tiktok.com/@dramavault163/video/7689036176061123854</v>
      </c>
      <c r="U680" t="inlineStr">
        <is>
          <t>已回填</t>
        </is>
      </c>
      <c r="V680" t="inlineStr">
        <is>
          <t>304</t>
        </is>
      </c>
      <c r="W680" t="inlineStr">
        <is>
          <t>1</t>
        </is>
      </c>
      <c r="X680" t="inlineStr">
        <is>
          <t>0</t>
        </is>
      </c>
      <c r="Y680" t="inlineStr">
        <is>
          <t>0</t>
        </is>
      </c>
      <c r="Z680" t="inlineStr">
        <is>
          <t>0</t>
        </is>
      </c>
      <c r="AA680" t="inlineStr">
        <is>
          <t>2026-10-08</t>
        </is>
      </c>
      <c r="AB680"/>
      <c r="AC680"/>
      <c r="AD680"/>
      <c r="AE680"/>
      <c r="AF680"/>
      <c r="AG680" s="3"/>
      <c r="AH680" t="inlineStr">
        <is>
          <t>高璇</t>
        </is>
      </c>
      <c r="AI680"/>
      <c r="AJ680" t="inlineStr">
        <is>
          <t>剧名待人工匹配</t>
        </is>
      </c>
      <c r="AK680"/>
      <c r="AL680" s="3"/>
      <c r="AM680" t="inlineStr">
        <is>
          <t>2026-09-28 20:10</t>
        </is>
      </c>
      <c r="AN680" t="inlineStr">
        <is>
          <t>高璇</t>
        </is>
      </c>
      <c r="AO680" t="inlineStr">
        <is>
          <t>2026-09-28</t>
        </is>
      </c>
      <c r="AP680" t="inlineStr">
        <is>
          <t>2026-09-28|dramavault163|SD-000261</t>
        </is>
      </c>
      <c r="AQ680" t="inlineStr">
        <is>
          <t>1</t>
        </is>
      </c>
      <c r="AR680" t="inlineStr">
        <is>
          <t>dramavault163｜Take Me Back to the Night We Met｜2条｜已回填</t>
        </is>
      </c>
    </row>
    <row r="681" ht="25.5" customHeight="1">
      <c r="A681" t="inlineStr">
        <is>
          <t>SR-000807</t>
        </is>
      </c>
      <c r="B681" s="3">
        <v>46293</v>
      </c>
      <c r="C681"/>
      <c r="D681" t="inlineStr">
        <is>
          <t>7690490400842304798</t>
        </is>
      </c>
      <c r="E681"/>
      <c r="F681" t="inlineStr">
        <is>
          <t>manual_url</t>
        </is>
      </c>
      <c r="G681">
        <v>1</v>
      </c>
      <c r="H681" s="3">
        <v>46303.63638888889</v>
      </c>
      <c r="I681"/>
      <c r="J681" t="inlineStr">
        <is>
          <t>active</t>
        </is>
      </c>
      <c r="K681" t="inlineStr">
        <is>
          <t>shirley5278789</t>
        </is>
      </c>
      <c r="L681" t="inlineStr">
        <is>
          <t>Traicionada bajo la luna de sangre, una mujer embarazada huye por su vida. Pero el bebé que lleva podría cambiar el mundo de los Alfas para siempre. 🌕🐺 🌟 Continúa la historia aquí 👉 Encuentra la serie completa en “ReelShort” 🔍 Busca “4931565” ✨ #DramaCorto #RomanceDeHombresLobo #DramaDeAlfas #ReelShort</t>
        </is>
      </c>
      <c r="M681" t="inlineStr">
        <is>
          <t>SD-000344</t>
        </is>
      </c>
      <c r="N681" t="inlineStr">
        <is>
          <t>7690490400842304798</t>
        </is>
      </c>
      <c r="O681" t="inlineStr">
        <is>
          <t>shirley5278789</t>
        </is>
      </c>
      <c r="P681" t="inlineStr">
        <is>
          <t>https://www.tiktok.com/@shirley5278789</t>
        </is>
      </c>
      <c r="Q681" t="inlineStr">
        <is>
          <t>SD-000344</t>
        </is>
      </c>
      <c r="R681" t="inlineStr">
        <is>
          <t>Alfa a jeho chůva Luna</t>
        </is>
      </c>
      <c r="S681" t="inlineStr">
        <is>
          <t>狼人,萌宝,甜宠</t>
        </is>
      </c>
      <c r="T681" s="2" t="str">
        <f>=HYPERLINK("https://www.tiktok.com/@shirley5278789/video/7690490400842304798", "https://www.tiktok.com/@shirley5278789/video/7690490400842304798")</f>
        <v>https://www.tiktok.com/@shirley5278789/video/7690490400842304798</v>
      </c>
      <c r="U681" t="inlineStr">
        <is>
          <t>已回填</t>
        </is>
      </c>
      <c r="V681" t="inlineStr">
        <is>
          <t>38100</t>
        </is>
      </c>
      <c r="W681" t="inlineStr">
        <is>
          <t>235</t>
        </is>
      </c>
      <c r="X681" t="inlineStr">
        <is>
          <t>72</t>
        </is>
      </c>
      <c r="Y681" t="inlineStr">
        <is>
          <t>5</t>
        </is>
      </c>
      <c r="Z681" t="inlineStr">
        <is>
          <t>3</t>
        </is>
      </c>
      <c r="AA681" t="inlineStr">
        <is>
          <t>2026-10-08</t>
        </is>
      </c>
      <c r="AB681"/>
      <c r="AC681"/>
      <c r="AD681"/>
      <c r="AE681"/>
      <c r="AF681"/>
      <c r="AG681" s="3"/>
      <c r="AH681" t="inlineStr">
        <is>
          <t>高璇</t>
        </is>
      </c>
      <c r="AI681"/>
      <c r="AJ681" t="inlineStr">
        <is>
          <t>剧名待人工匹配</t>
        </is>
      </c>
      <c r="AK681"/>
      <c r="AL681" s="3"/>
      <c r="AM681" t="inlineStr">
        <is>
          <t>2026-09-28 23:02</t>
        </is>
      </c>
      <c r="AN681" t="inlineStr">
        <is>
          <t>高璇</t>
        </is>
      </c>
      <c r="AO681" t="inlineStr">
        <is>
          <t>2026-09-28</t>
        </is>
      </c>
      <c r="AP681" t="inlineStr">
        <is>
          <t>2026-09-28|shirley5278789|SD-000344</t>
        </is>
      </c>
      <c r="AQ681" t="inlineStr">
        <is>
          <t>1</t>
        </is>
      </c>
      <c r="AR681" t="inlineStr">
        <is>
          <t>shirley5278789｜Alfa a jeho chůva Luna｜1条｜已回填</t>
        </is>
      </c>
    </row>
    <row r="682" ht="25.5" customHeight="1">
      <c r="A682" t="inlineStr">
        <is>
          <t>SR-000808</t>
        </is>
      </c>
      <c r="B682" s="3">
        <v>46293</v>
      </c>
      <c r="C682"/>
      <c r="D682" t="inlineStr">
        <is>
          <t>7689033064860618015</t>
        </is>
      </c>
      <c r="E682"/>
      <c r="F682" t="inlineStr">
        <is>
          <t>manual_url</t>
        </is>
      </c>
      <c r="G682">
        <v>1</v>
      </c>
      <c r="H682" s="3">
        <v>46303.63667824074</v>
      </c>
      <c r="I682"/>
      <c r="J682" t="inlineStr">
        <is>
          <t>active</t>
        </is>
      </c>
      <c r="K682" t="inlineStr">
        <is>
          <t>plottwistclips11</t>
        </is>
      </c>
      <c r="L682" t="inlineStr">
        <is>
          <t>A wounded veteran hides in his fallen brother's home—until the little girl runs in and mistakes him for the father she lost. 😳💔 🌟 Continue the story here 👉 Find the full series on “ReelShort” 🔍 Look up “4786896” ✨ #ShortDrama #HiddenIdentity #FamilyMystery #ReelShort</t>
        </is>
      </c>
      <c r="M682"/>
      <c r="N682" t="inlineStr">
        <is>
          <t>7689033064860618015</t>
        </is>
      </c>
      <c r="O682" t="inlineStr">
        <is>
          <t>plottwistclips11</t>
        </is>
      </c>
      <c r="P682" t="inlineStr">
        <is>
          <t>https://www.tiktok.com/@plottwistclips11</t>
        </is>
      </c>
      <c r="Q682"/>
      <c r="R682"/>
      <c r="S682"/>
      <c r="T682" s="2" t="str">
        <f>=HYPERLINK("https://www.tiktok.com/@plottwistclips11/video/7689033064860618015", "https://www.tiktok.com/@plottwistclips11/video/7689033064860618015")</f>
        <v>https://www.tiktok.com/@plottwistclips11/video/7689033064860618015</v>
      </c>
      <c r="U682" t="inlineStr">
        <is>
          <t>已回填</t>
        </is>
      </c>
      <c r="V682" t="inlineStr">
        <is>
          <t>115</t>
        </is>
      </c>
      <c r="W682" t="inlineStr">
        <is>
          <t>0</t>
        </is>
      </c>
      <c r="X682" t="inlineStr">
        <is>
          <t>0</t>
        </is>
      </c>
      <c r="Y682" t="inlineStr">
        <is>
          <t>0</t>
        </is>
      </c>
      <c r="Z682" t="inlineStr">
        <is>
          <t>0</t>
        </is>
      </c>
      <c r="AA682" t="inlineStr">
        <is>
          <t>2026-10-08</t>
        </is>
      </c>
      <c r="AB682"/>
      <c r="AC682"/>
      <c r="AD682"/>
      <c r="AE682"/>
      <c r="AF682"/>
      <c r="AG682" s="3"/>
      <c r="AH682" t="inlineStr">
        <is>
          <t>高璇</t>
        </is>
      </c>
      <c r="AI682"/>
      <c r="AJ682" t="inlineStr">
        <is>
          <t>剧名待人工匹配</t>
        </is>
      </c>
      <c r="AK682"/>
      <c r="AL682" s="3"/>
      <c r="AM682" t="inlineStr">
        <is>
          <t>2026-09-28 23:29</t>
        </is>
      </c>
      <c r="AN682" t="inlineStr">
        <is>
          <t>高璇</t>
        </is>
      </c>
      <c r="AO682" t="inlineStr">
        <is>
          <t>2026-09-28</t>
        </is>
      </c>
      <c r="AP682"/>
      <c r="AQ682" t="inlineStr">
        <is>
          <t>0</t>
        </is>
      </c>
      <c r="AR682"/>
    </row>
    <row r="683" ht="25.5" customHeight="1">
      <c r="A683" t="inlineStr">
        <is>
          <t>SR-000809</t>
        </is>
      </c>
      <c r="B683" s="3">
        <v>46293</v>
      </c>
      <c r="C683"/>
      <c r="D683" t="inlineStr">
        <is>
          <t>7689036623085833486</t>
        </is>
      </c>
      <c r="E683"/>
      <c r="F683" t="inlineStr">
        <is>
          <t>manual_url</t>
        </is>
      </c>
      <c r="G683">
        <v>1</v>
      </c>
      <c r="H683" s="3">
        <v>46303.63700231481</v>
      </c>
      <c r="I683"/>
      <c r="J683" t="inlineStr">
        <is>
          <t>active</t>
        </is>
      </c>
      <c r="K683" t="inlineStr">
        <is>
          <t>dramavault163</t>
        </is>
      </c>
      <c r="L683" t="inlineStr">
        <is>
          <t>He leaves her alone in the rain after a brutal argument, but the man who finds her may be the one she should have chosen. 🌧️💔 🌟 Continue the story here 👉 Find the full series on “ReelShort” 🔍 Look up “4802581” ✨ #ShortDrama #RainyNight #SecondChanceLove #ReelShort</t>
        </is>
      </c>
      <c r="M683" t="inlineStr">
        <is>
          <t>SD-000261</t>
        </is>
      </c>
      <c r="N683" t="inlineStr">
        <is>
          <t>7689036623085833486</t>
        </is>
      </c>
      <c r="O683" t="inlineStr">
        <is>
          <t>dramavault163</t>
        </is>
      </c>
      <c r="P683" t="inlineStr">
        <is>
          <t>https://www.tiktok.com/@dramavault163</t>
        </is>
      </c>
      <c r="Q683" t="inlineStr">
        <is>
          <t>SD-000261</t>
        </is>
      </c>
      <c r="R683" t="inlineStr">
        <is>
          <t>Take Me Back to the Night We Met</t>
        </is>
      </c>
      <c r="S683"/>
      <c r="T683" s="2" t="str">
        <f>=HYPERLINK("https://www.tiktok.com/@dramavault163/video/7689036623085833486", "https://www.tiktok.com/@dramavault163/video/7689036623085833486")</f>
        <v>https://www.tiktok.com/@dramavault163/video/7689036623085833486</v>
      </c>
      <c r="U683" t="inlineStr">
        <is>
          <t>已回填</t>
        </is>
      </c>
      <c r="V683" t="inlineStr">
        <is>
          <t>159</t>
        </is>
      </c>
      <c r="W683" t="inlineStr">
        <is>
          <t>3</t>
        </is>
      </c>
      <c r="X683" t="inlineStr">
        <is>
          <t>1</t>
        </is>
      </c>
      <c r="Y683" t="inlineStr">
        <is>
          <t>0</t>
        </is>
      </c>
      <c r="Z683" t="inlineStr">
        <is>
          <t>0</t>
        </is>
      </c>
      <c r="AA683" t="inlineStr">
        <is>
          <t>2026-10-08</t>
        </is>
      </c>
      <c r="AB683"/>
      <c r="AC683"/>
      <c r="AD683"/>
      <c r="AE683"/>
      <c r="AF683"/>
      <c r="AG683" s="3"/>
      <c r="AH683" t="inlineStr">
        <is>
          <t>高璇</t>
        </is>
      </c>
      <c r="AI683"/>
      <c r="AJ683" t="inlineStr">
        <is>
          <t>剧名待人工匹配</t>
        </is>
      </c>
      <c r="AK683"/>
      <c r="AL683" s="3"/>
      <c r="AM683" t="inlineStr">
        <is>
          <t>2026-09-29 00:04</t>
        </is>
      </c>
      <c r="AN683" t="inlineStr">
        <is>
          <t>高璇</t>
        </is>
      </c>
      <c r="AO683" t="inlineStr">
        <is>
          <t>2026-09-29</t>
        </is>
      </c>
      <c r="AP683" t="inlineStr">
        <is>
          <t>2026-09-28|dramavault163|SD-000261</t>
        </is>
      </c>
      <c r="AQ683" t="inlineStr">
        <is>
          <t>0</t>
        </is>
      </c>
      <c r="AR683" t="inlineStr">
        <is>
          <t>dramavault163｜Take Me Back to the Night We Met｜2条｜已回填</t>
        </is>
      </c>
    </row>
    <row r="684" ht="25.5" customHeight="1">
      <c r="A684" t="inlineStr">
        <is>
          <t>SR-000810</t>
        </is>
      </c>
      <c r="B684" s="3">
        <v>46293</v>
      </c>
      <c r="C684"/>
      <c r="D684" t="inlineStr">
        <is>
          <t>7690519365564779789</t>
        </is>
      </c>
      <c r="E684"/>
      <c r="F684" t="inlineStr">
        <is>
          <t>manual_url</t>
        </is>
      </c>
      <c r="G684">
        <v>1</v>
      </c>
      <c r="H684" s="3">
        <v>46303.63731481481</v>
      </c>
      <c r="I684"/>
      <c r="J684" t="inlineStr">
        <is>
          <t>active</t>
        </is>
      </c>
      <c r="K684" t="inlineStr">
        <is>
          <t>lthung263</t>
        </is>
      </c>
      <c r="L684" t="inlineStr">
        <is>
          <t>Part 1 | Alpha’s Cursed Mate — The Serpent Ambush A student is cornered by hunters who want the power hidden inside her, and a mysterious protector throws himself into the fight. ✨ Download the ReelShort app. 👉 Copy the code [4802790] and search it. #Drama #AIDrama #ShortDrama #WerewolfRomance #FatedMates</t>
        </is>
      </c>
      <c r="M684" t="inlineStr">
        <is>
          <t>SD-000252</t>
        </is>
      </c>
      <c r="N684" t="inlineStr">
        <is>
          <t>7690519365564779789</t>
        </is>
      </c>
      <c r="O684" t="inlineStr">
        <is>
          <t>Flexlthung</t>
        </is>
      </c>
      <c r="P684" t="inlineStr">
        <is>
          <t>https://www.tiktok.com/@lthung263</t>
        </is>
      </c>
      <c r="Q684" t="inlineStr">
        <is>
          <t>SD-000252</t>
        </is>
      </c>
      <c r="R684" t="inlineStr">
        <is>
          <t>Alpha’s Cursed Mate</t>
        </is>
      </c>
      <c r="S684" t="inlineStr">
        <is>
          <t>扮猪吃虎</t>
        </is>
      </c>
      <c r="T684" s="2" t="str">
        <f>=HYPERLINK("https://www.tiktok.com/@lthung263/video/7690519365564779789", "https://www.tiktok.com/@lthung263/video/7690519365564779789")</f>
        <v>https://www.tiktok.com/@lthung263/video/7690519365564779789</v>
      </c>
      <c r="U684" t="inlineStr">
        <is>
          <t>已回填</t>
        </is>
      </c>
      <c r="V684" t="inlineStr">
        <is>
          <t>426</t>
        </is>
      </c>
      <c r="W684" t="inlineStr">
        <is>
          <t>12</t>
        </is>
      </c>
      <c r="X684" t="inlineStr">
        <is>
          <t>3</t>
        </is>
      </c>
      <c r="Y684" t="inlineStr">
        <is>
          <t>0</t>
        </is>
      </c>
      <c r="Z684" t="inlineStr">
        <is>
          <t>0</t>
        </is>
      </c>
      <c r="AA684" t="inlineStr">
        <is>
          <t>2026-10-08</t>
        </is>
      </c>
      <c r="AB684"/>
      <c r="AC684"/>
      <c r="AD684"/>
      <c r="AE684"/>
      <c r="AF684"/>
      <c r="AG684" s="3"/>
      <c r="AH684" t="inlineStr">
        <is>
          <t>张凯风</t>
        </is>
      </c>
      <c r="AI684"/>
      <c r="AJ684"/>
      <c r="AK684"/>
      <c r="AL684" s="3"/>
      <c r="AM684" t="inlineStr">
        <is>
          <t>2026-09-28 23:07</t>
        </is>
      </c>
      <c r="AN684" t="inlineStr">
        <is>
          <t>张凯风</t>
        </is>
      </c>
      <c r="AO684" t="inlineStr">
        <is>
          <t>2026-09-28</t>
        </is>
      </c>
      <c r="AP684" t="inlineStr">
        <is>
          <t>2026-09-28|lthung263|SD-000252</t>
        </is>
      </c>
      <c r="AQ684" t="inlineStr">
        <is>
          <t>1</t>
        </is>
      </c>
      <c r="AR684" t="inlineStr">
        <is>
          <t>lthung263｜Alpha’s Cursed Mate｜3条｜已回填</t>
        </is>
      </c>
    </row>
    <row r="685" ht="25.5" customHeight="1">
      <c r="A685" t="inlineStr">
        <is>
          <t>SR-000811</t>
        </is>
      </c>
      <c r="B685" s="3">
        <v>46293</v>
      </c>
      <c r="C685"/>
      <c r="D685" t="inlineStr">
        <is>
          <t>7690530102974729485</t>
        </is>
      </c>
      <c r="E685"/>
      <c r="F685" t="inlineStr">
        <is>
          <t>manual_url</t>
        </is>
      </c>
      <c r="G685">
        <v>1</v>
      </c>
      <c r="H685" s="3">
        <v>46303.637604166666</v>
      </c>
      <c r="I685"/>
      <c r="J685" t="inlineStr">
        <is>
          <t>active</t>
        </is>
      </c>
      <c r="K685" t="inlineStr">
        <is>
          <t>nobleltcpnj</t>
        </is>
      </c>
      <c r="L685" t="inlineStr">
        <is>
          <t>Part 1 | The Lazy Fairy Solves Two Mysteries (The Fairy Who Slept Her Way to the Throne) All she wants is a little more sleep. Instead, two strange mysteries pull her into the heart of the royal court. ✨ Download the ReelShort app. 👉 Copy the code [4931406] and search it. #ShortDrama #AIDrama #FantasyDrama #FairyDrama</t>
        </is>
      </c>
      <c r="M685" t="inlineStr">
        <is>
          <t>SD-000280</t>
        </is>
      </c>
      <c r="N685" t="inlineStr">
        <is>
          <t>7690530102974729485</t>
        </is>
      </c>
      <c r="O685" t="inlineStr">
        <is>
          <t>Mouse glue trap</t>
        </is>
      </c>
      <c r="P685" t="inlineStr">
        <is>
          <t>https://www.tiktok.com/@nobleltcpnj</t>
        </is>
      </c>
      <c r="Q685" t="inlineStr">
        <is>
          <t>SD-000280</t>
        </is>
      </c>
      <c r="R685" t="inlineStr">
        <is>
          <t>The Fairy Who Slept Her Way to the Throne</t>
        </is>
      </c>
      <c r="S685" t="inlineStr">
        <is>
          <t>扮猪吃虎,奇幻</t>
        </is>
      </c>
      <c r="T685" s="2" t="str">
        <f>=HYPERLINK("https://www.tiktok.com/@nobleltcpnj/video/7690530102974729485", "https://www.tiktok.com/@nobleltcpnj/video/7690530102974729485")</f>
        <v>https://www.tiktok.com/@nobleltcpnj/video/7690530102974729485</v>
      </c>
      <c r="U685" t="inlineStr">
        <is>
          <t>已回填</t>
        </is>
      </c>
      <c r="V685" t="inlineStr">
        <is>
          <t>8790</t>
        </is>
      </c>
      <c r="W685" t="inlineStr">
        <is>
          <t>61</t>
        </is>
      </c>
      <c r="X685" t="inlineStr">
        <is>
          <t>29</t>
        </is>
      </c>
      <c r="Y685" t="inlineStr">
        <is>
          <t>1</t>
        </is>
      </c>
      <c r="Z685" t="inlineStr">
        <is>
          <t>0</t>
        </is>
      </c>
      <c r="AA685" t="inlineStr">
        <is>
          <t>2026-10-08</t>
        </is>
      </c>
      <c r="AB685"/>
      <c r="AC685"/>
      <c r="AD685"/>
      <c r="AE685"/>
      <c r="AF685"/>
      <c r="AG685" s="3"/>
      <c r="AH685" t="inlineStr">
        <is>
          <t>张凯风</t>
        </is>
      </c>
      <c r="AI685"/>
      <c r="AJ685"/>
      <c r="AK685"/>
      <c r="AL685" s="3"/>
      <c r="AM685" t="inlineStr">
        <is>
          <t>2026-09-28 20:43</t>
        </is>
      </c>
      <c r="AN685" t="inlineStr">
        <is>
          <t>张凯风</t>
        </is>
      </c>
      <c r="AO685" t="inlineStr">
        <is>
          <t>2026-09-28</t>
        </is>
      </c>
      <c r="AP685" t="inlineStr">
        <is>
          <t>2026-09-28|nobleltcpnj|SD-000280</t>
        </is>
      </c>
      <c r="AQ685" t="inlineStr">
        <is>
          <t>1</t>
        </is>
      </c>
      <c r="AR685" t="inlineStr">
        <is>
          <t>nobleltcpnj｜The Fairy Who Slept Her Way to the Throne｜3条｜已回填</t>
        </is>
      </c>
    </row>
    <row r="686" ht="25.5" customHeight="1">
      <c r="A686" t="inlineStr">
        <is>
          <t>SR-000812</t>
        </is>
      </c>
      <c r="B686" s="3">
        <v>46293</v>
      </c>
      <c r="C686"/>
      <c r="D686" t="inlineStr">
        <is>
          <t>7690536143875509518</t>
        </is>
      </c>
      <c r="E686"/>
      <c r="F686" t="inlineStr">
        <is>
          <t>manual_url</t>
        </is>
      </c>
      <c r="G686">
        <v>1</v>
      </c>
      <c r="H686" s="3">
        <v>46303.6378587963</v>
      </c>
      <c r="I686"/>
      <c r="J686" t="inlineStr">
        <is>
          <t>active</t>
        </is>
      </c>
      <c r="K686" t="inlineStr">
        <is>
          <t>dramaexpedition</t>
        </is>
      </c>
      <c r="L686" t="inlineStr">
        <is>
          <t>part 1 | The Ice Man A man's weakness is mocked in front of others. Watch on ReelShort. Search code 4933302. https://reelslink.com/cps/N249DE #drama #shortdrama #aidrama #revengedrama #fyp</t>
        </is>
      </c>
      <c r="M686" t="inlineStr">
        <is>
          <t>SD-000310</t>
        </is>
      </c>
      <c r="N686" t="inlineStr">
        <is>
          <t>7690536143875509518</t>
        </is>
      </c>
      <c r="O686" t="inlineStr">
        <is>
          <t>dramaexpedition</t>
        </is>
      </c>
      <c r="P686" t="inlineStr">
        <is>
          <t>https://www.tiktok.com/@dramaexpedition</t>
        </is>
      </c>
      <c r="Q686" t="inlineStr">
        <is>
          <t>SD-000310</t>
        </is>
      </c>
      <c r="R686" t="inlineStr">
        <is>
          <t>The Ice Man</t>
        </is>
      </c>
      <c r="S686"/>
      <c r="T686" s="2" t="str">
        <f>=HYPERLINK("https://www.tiktok.com/@dramaexpedition/video/7690536143875509518", "https://www.tiktok.com/@dramaexpedition/video/7690536143875509518")</f>
        <v>https://www.tiktok.com/@dramaexpedition/video/7690536143875509518</v>
      </c>
      <c r="U686" t="inlineStr">
        <is>
          <t>已回填</t>
        </is>
      </c>
      <c r="V686" t="inlineStr">
        <is>
          <t>221</t>
        </is>
      </c>
      <c r="W686" t="inlineStr">
        <is>
          <t>9</t>
        </is>
      </c>
      <c r="X686" t="inlineStr">
        <is>
          <t>2</t>
        </is>
      </c>
      <c r="Y686" t="inlineStr">
        <is>
          <t>0</t>
        </is>
      </c>
      <c r="Z686" t="inlineStr">
        <is>
          <t>0</t>
        </is>
      </c>
      <c r="AA686" t="inlineStr">
        <is>
          <t>2026-10-08</t>
        </is>
      </c>
      <c r="AB686"/>
      <c r="AC686"/>
      <c r="AD686"/>
      <c r="AE686"/>
      <c r="AF686"/>
      <c r="AG686" s="3"/>
      <c r="AH686" t="inlineStr">
        <is>
          <t>彭满</t>
        </is>
      </c>
      <c r="AI686"/>
      <c r="AJ686"/>
      <c r="AK686"/>
      <c r="AL686" s="3"/>
      <c r="AM686" t="inlineStr">
        <is>
          <t>2026-09-28 20:15</t>
        </is>
      </c>
      <c r="AN686" t="inlineStr">
        <is>
          <t>彭满</t>
        </is>
      </c>
      <c r="AO686" t="inlineStr">
        <is>
          <t>2026-09-28</t>
        </is>
      </c>
      <c r="AP686" t="inlineStr">
        <is>
          <t>2026-09-28|dramaexpedition|SD-000310</t>
        </is>
      </c>
      <c r="AQ686" t="inlineStr">
        <is>
          <t>1</t>
        </is>
      </c>
      <c r="AR686" t="inlineStr">
        <is>
          <t>dramaexpedition｜The Ice Man｜3条｜已回填</t>
        </is>
      </c>
    </row>
    <row r="687" ht="25.5" customHeight="1">
      <c r="A687" t="inlineStr">
        <is>
          <t>SR-000813</t>
        </is>
      </c>
      <c r="B687" s="3">
        <v>46293</v>
      </c>
      <c r="C687"/>
      <c r="D687" t="inlineStr">
        <is>
          <t>7690419013289069855</t>
        </is>
      </c>
      <c r="E687"/>
      <c r="F687" t="inlineStr">
        <is>
          <t>manual_url</t>
        </is>
      </c>
      <c r="G687">
        <v>1</v>
      </c>
      <c r="H687" s="3">
        <v>46303.6381712963</v>
      </c>
      <c r="I687"/>
      <c r="J687" t="inlineStr">
        <is>
          <t>active</t>
        </is>
      </c>
      <c r="K687" t="inlineStr">
        <is>
          <t>jolienqaq</t>
        </is>
      </c>
      <c r="L687" t="inlineStr">
        <is>
          <t>Part 1 | My Two Dangerous Roommates Crave Me Full series link in bio He said he’d choose Noah over his mocking roommate. Noah was standing in the doorway—and he heard every word. ✨ Download the ReelShort app. 👉 Copy the code [4802542] and search it. #BL #BoysLove #bldrama #shortdrama #LoveTriangle</t>
        </is>
      </c>
      <c r="M687" t="inlineStr">
        <is>
          <t>SD-000251</t>
        </is>
      </c>
      <c r="N687" t="inlineStr">
        <is>
          <t>7690419013289069855</t>
        </is>
      </c>
      <c r="O687" t="inlineStr">
        <is>
          <t>jolienqaq</t>
        </is>
      </c>
      <c r="P687" t="inlineStr">
        <is>
          <t>https://www.tiktok.com/@jolienqaq</t>
        </is>
      </c>
      <c r="Q687" t="inlineStr">
        <is>
          <t>SD-000251</t>
        </is>
      </c>
      <c r="R687" t="inlineStr">
        <is>
          <t>My Two Dangerous Roommates Crave Me</t>
        </is>
      </c>
      <c r="S687"/>
      <c r="T687" s="2" t="str">
        <f>=HYPERLINK("https://www.tiktok.com/@jolienqaq/video/7690419013289069855", "https://www.tiktok.com/@jolienqaq/video/7690419013289069855")</f>
        <v>https://www.tiktok.com/@jolienqaq/video/7690419013289069855</v>
      </c>
      <c r="U687" t="inlineStr">
        <is>
          <t>已回填</t>
        </is>
      </c>
      <c r="V687" t="inlineStr">
        <is>
          <t>1331</t>
        </is>
      </c>
      <c r="W687" t="inlineStr">
        <is>
          <t>28</t>
        </is>
      </c>
      <c r="X687" t="inlineStr">
        <is>
          <t>13</t>
        </is>
      </c>
      <c r="Y687" t="inlineStr">
        <is>
          <t>0</t>
        </is>
      </c>
      <c r="Z687" t="inlineStr">
        <is>
          <t>0</t>
        </is>
      </c>
      <c r="AA687" t="inlineStr">
        <is>
          <t>2026-10-08</t>
        </is>
      </c>
      <c r="AB687"/>
      <c r="AC687"/>
      <c r="AD687"/>
      <c r="AE687"/>
      <c r="AF687"/>
      <c r="AG687" s="3"/>
      <c r="AH687" t="inlineStr">
        <is>
          <t>彭满</t>
        </is>
      </c>
      <c r="AI687"/>
      <c r="AJ687"/>
      <c r="AK687"/>
      <c r="AL687" s="3"/>
      <c r="AM687" t="inlineStr">
        <is>
          <t>2026-09-28 20:15</t>
        </is>
      </c>
      <c r="AN687" t="inlineStr">
        <is>
          <t>彭满</t>
        </is>
      </c>
      <c r="AO687" t="inlineStr">
        <is>
          <t>2026-09-28</t>
        </is>
      </c>
      <c r="AP687" t="inlineStr">
        <is>
          <t>2026-09-28|jolienqaq|SD-000251</t>
        </is>
      </c>
      <c r="AQ687" t="inlineStr">
        <is>
          <t>1</t>
        </is>
      </c>
      <c r="AR687" t="inlineStr">
        <is>
          <t>jolienqaq｜My Two Dangerous Roommates Crave Me｜3条｜已回填</t>
        </is>
      </c>
    </row>
    <row r="688" ht="25.5" customHeight="1">
      <c r="A688" t="inlineStr">
        <is>
          <t>SR-000814</t>
        </is>
      </c>
      <c r="B688" s="3">
        <v>46293</v>
      </c>
      <c r="C688"/>
      <c r="D688" t="inlineStr">
        <is>
          <t>7690512797838494990</t>
        </is>
      </c>
      <c r="E688"/>
      <c r="F688" t="inlineStr">
        <is>
          <t>manual_url</t>
        </is>
      </c>
      <c r="G688">
        <v>1</v>
      </c>
      <c r="H688" s="3">
        <v>46303.63842592593</v>
      </c>
      <c r="I688"/>
      <c r="J688" t="inlineStr">
        <is>
          <t>active</t>
        </is>
      </c>
      <c r="K688" t="inlineStr">
        <is>
          <t>ngphnggiang40</t>
        </is>
      </c>
      <c r="L688" t="inlineStr">
        <is>
          <t>Part 1 | Dragon blood Uprising A sick old guardian humiliates himself to save a persecuted half-dragon boy, but the lord's men murder him and leave Kyle with nothing but rage. ✨ Download the ReelShort app. 👉 Copy the code [4928735] and search it. #Drama #AIDrama #ShortDrama #DragonDrama #RevengeDrama</t>
        </is>
      </c>
      <c r="M688" t="inlineStr">
        <is>
          <t>SD-000267</t>
        </is>
      </c>
      <c r="N688" t="inlineStr">
        <is>
          <t>7690512797838494990</t>
        </is>
      </c>
      <c r="O688" t="inlineStr">
        <is>
          <t>VoidFaic</t>
        </is>
      </c>
      <c r="P688" t="inlineStr">
        <is>
          <t>https://www.tiktok.com/@ngphnggiang40</t>
        </is>
      </c>
      <c r="Q688" t="inlineStr">
        <is>
          <t>SD-000267</t>
        </is>
      </c>
      <c r="R688" t="inlineStr">
        <is>
          <t>Dragon blood Uprising</t>
        </is>
      </c>
      <c r="S688" t="inlineStr">
        <is>
          <t>扮猪吃虎</t>
        </is>
      </c>
      <c r="T688" s="2" t="str">
        <f>=HYPERLINK("https://www.tiktok.com/@ngphnggiang40/video/7690512797838494990", "https://www.tiktok.com/@ngphnggiang40/video/7690512797838494990")</f>
        <v>https://www.tiktok.com/@ngphnggiang40/video/7690512797838494990</v>
      </c>
      <c r="U688" t="inlineStr">
        <is>
          <t>已回填</t>
        </is>
      </c>
      <c r="V688" t="inlineStr">
        <is>
          <t>989</t>
        </is>
      </c>
      <c r="W688" t="inlineStr">
        <is>
          <t>11</t>
        </is>
      </c>
      <c r="X688" t="inlineStr">
        <is>
          <t>3</t>
        </is>
      </c>
      <c r="Y688" t="inlineStr">
        <is>
          <t>0</t>
        </is>
      </c>
      <c r="Z688" t="inlineStr">
        <is>
          <t>0</t>
        </is>
      </c>
      <c r="AA688" t="inlineStr">
        <is>
          <t>2026-10-08</t>
        </is>
      </c>
      <c r="AB688"/>
      <c r="AC688"/>
      <c r="AD688"/>
      <c r="AE688"/>
      <c r="AF688"/>
      <c r="AG688" s="3"/>
      <c r="AH688" t="inlineStr">
        <is>
          <t>张凯风</t>
        </is>
      </c>
      <c r="AI688"/>
      <c r="AJ688"/>
      <c r="AK688"/>
      <c r="AL688" s="3"/>
      <c r="AM688" t="inlineStr">
        <is>
          <t>2026-09-28 19:43</t>
        </is>
      </c>
      <c r="AN688" t="inlineStr">
        <is>
          <t>张凯风</t>
        </is>
      </c>
      <c r="AO688" t="inlineStr">
        <is>
          <t>2026-09-28</t>
        </is>
      </c>
      <c r="AP688" t="inlineStr">
        <is>
          <t>2026-09-28|ngphnggiang40|SD-000267</t>
        </is>
      </c>
      <c r="AQ688" t="inlineStr">
        <is>
          <t>1</t>
        </is>
      </c>
      <c r="AR688" t="inlineStr">
        <is>
          <t>ngphnggiang40｜Dragon blood Uprising｜3条｜已回填</t>
        </is>
      </c>
    </row>
    <row r="689" ht="25.5" customHeight="1">
      <c r="A689" t="inlineStr">
        <is>
          <t>SR-000815</t>
        </is>
      </c>
      <c r="B689" s="3">
        <v>46293</v>
      </c>
      <c r="C689"/>
      <c r="D689" t="inlineStr">
        <is>
          <t>7690476329560591630</t>
        </is>
      </c>
      <c r="E689"/>
      <c r="F689" t="inlineStr">
        <is>
          <t>manual_url</t>
        </is>
      </c>
      <c r="G689">
        <v>1</v>
      </c>
      <c r="H689" s="3">
        <v>46303.63869212963</v>
      </c>
      <c r="I689"/>
      <c r="J689" t="inlineStr">
        <is>
          <t>active</t>
        </is>
      </c>
      <c r="K689" t="inlineStr">
        <is>
          <t>dramaclips0364</t>
        </is>
      </c>
      <c r="L689" t="inlineStr">
        <is>
          <t>#OneBetrayalOneNightWithMyBoss  She fears one night with her boss will cost her the job she loves. Instead, he tells her she is his—and asks her to move into his estate. 😳🏡❤️‍🔥 ✨ Download the MoboReels app. 👉 Copy the code [269RSC] and search it. 👀 A huge number of short dramas are waiting for you to explore. 🌈 #ShortDrama #PossessiveBoss #OfficeRomance #MoboReels</t>
        </is>
      </c>
      <c r="M689" t="inlineStr">
        <is>
          <t>SD-000311</t>
        </is>
      </c>
      <c r="N689" t="inlineStr">
        <is>
          <t>7690476329560591630</t>
        </is>
      </c>
      <c r="O689" t="inlineStr">
        <is>
          <t>dramaclips0364</t>
        </is>
      </c>
      <c r="P689" t="inlineStr">
        <is>
          <t>https://www.tiktok.com/@dramaclips0364</t>
        </is>
      </c>
      <c r="Q689" t="inlineStr">
        <is>
          <t>SD-000311</t>
        </is>
      </c>
      <c r="R689" t="inlineStr">
        <is>
          <t>One Betrayal One Night With My Boss</t>
        </is>
      </c>
      <c r="S689"/>
      <c r="T689" s="2" t="str">
        <f>=HYPERLINK("https://www.tiktok.com/@dramaclips0364/video/7690476329560591630", "https://www.tiktok.com/@dramaclips0364/video/7690476329560591630")</f>
        <v>https://www.tiktok.com/@dramaclips0364/video/7690476329560591630</v>
      </c>
      <c r="U689" t="inlineStr">
        <is>
          <t>已回填</t>
        </is>
      </c>
      <c r="V689" t="inlineStr">
        <is>
          <t>4885</t>
        </is>
      </c>
      <c r="W689" t="inlineStr">
        <is>
          <t>69</t>
        </is>
      </c>
      <c r="X689" t="inlineStr">
        <is>
          <t>23</t>
        </is>
      </c>
      <c r="Y689" t="inlineStr">
        <is>
          <t>1</t>
        </is>
      </c>
      <c r="Z689" t="inlineStr">
        <is>
          <t>0</t>
        </is>
      </c>
      <c r="AA689" t="inlineStr">
        <is>
          <t>2026-10-08</t>
        </is>
      </c>
      <c r="AB689"/>
      <c r="AC689"/>
      <c r="AD689"/>
      <c r="AE689"/>
      <c r="AF689"/>
      <c r="AG689" s="3"/>
      <c r="AH689" t="inlineStr">
        <is>
          <t>高璇</t>
        </is>
      </c>
      <c r="AI689"/>
      <c r="AJ689"/>
      <c r="AK689"/>
      <c r="AL689" s="3"/>
      <c r="AM689" t="inlineStr">
        <is>
          <t>2026-09-28 15:08</t>
        </is>
      </c>
      <c r="AN689" t="inlineStr">
        <is>
          <t>高璇</t>
        </is>
      </c>
      <c r="AO689" t="inlineStr">
        <is>
          <t>2026-09-28</t>
        </is>
      </c>
      <c r="AP689" t="inlineStr">
        <is>
          <t>2026-09-28|dramaclips0364|SD-000311</t>
        </is>
      </c>
      <c r="AQ689" t="inlineStr">
        <is>
          <t>1</t>
        </is>
      </c>
      <c r="AR689" t="inlineStr">
        <is>
          <t>dramaclips0364｜One Betrayal One Night With My Boss｜1条｜已回填</t>
        </is>
      </c>
    </row>
    <row r="690" ht="25.5" customHeight="1">
      <c r="A690" t="inlineStr">
        <is>
          <t>SR-000816</t>
        </is>
      </c>
      <c r="B690" s="3">
        <v>46293</v>
      </c>
      <c r="C690"/>
      <c r="D690" t="inlineStr">
        <is>
          <t>7690475832627744014</t>
        </is>
      </c>
      <c r="E690"/>
      <c r="F690" t="inlineStr">
        <is>
          <t>manual_url</t>
        </is>
      </c>
      <c r="G690">
        <v>1</v>
      </c>
      <c r="H690" s="3">
        <v>46303.63899305555</v>
      </c>
      <c r="I690"/>
      <c r="J690" t="inlineStr">
        <is>
          <t>active</t>
        </is>
      </c>
      <c r="K690" t="inlineStr">
        <is>
          <t>dramaflick00</t>
        </is>
      </c>
      <c r="L690" t="inlineStr">
        <is>
          <t>#OneBetrayalOneNightWithMyBoss  Her boss secretly moves her into his estate, while the cousin who betrayed her watches her pack in silence—and hides something even worse. 🏡👀💔 ✨ Download the MoboReels app. 👉 Copy the code [269RSC] and search it. 👀 A huge number of short dramas are waiting for you to explore. 🌈 #ShortDrama #HiddenSecret #BetrayalDrama #MoboReels</t>
        </is>
      </c>
      <c r="M690" t="inlineStr">
        <is>
          <t>SD-000311</t>
        </is>
      </c>
      <c r="N690" t="inlineStr">
        <is>
          <t>7690475832627744014</t>
        </is>
      </c>
      <c r="O690" t="inlineStr">
        <is>
          <t>dramaflick00</t>
        </is>
      </c>
      <c r="P690" t="inlineStr">
        <is>
          <t>https://www.tiktok.com/@dramaflick00</t>
        </is>
      </c>
      <c r="Q690" t="inlineStr">
        <is>
          <t>SD-000311</t>
        </is>
      </c>
      <c r="R690" t="inlineStr">
        <is>
          <t>One Betrayal One Night With My Boss</t>
        </is>
      </c>
      <c r="S690"/>
      <c r="T690" s="2" t="str">
        <f>=HYPERLINK("https://www.tiktok.com/@dramaflick00/video/7690475832627744014", "https://www.tiktok.com/@dramaflick00/video/7690475832627744014")</f>
        <v>https://www.tiktok.com/@dramaflick00/video/7690475832627744014</v>
      </c>
      <c r="U690" t="inlineStr">
        <is>
          <t>已回填</t>
        </is>
      </c>
      <c r="V690" t="inlineStr">
        <is>
          <t>686</t>
        </is>
      </c>
      <c r="W690" t="inlineStr">
        <is>
          <t>6</t>
        </is>
      </c>
      <c r="X690" t="inlineStr">
        <is>
          <t>3</t>
        </is>
      </c>
      <c r="Y690" t="inlineStr">
        <is>
          <t>0</t>
        </is>
      </c>
      <c r="Z690" t="inlineStr">
        <is>
          <t>0</t>
        </is>
      </c>
      <c r="AA690" t="inlineStr">
        <is>
          <t>2026-10-08</t>
        </is>
      </c>
      <c r="AB690"/>
      <c r="AC690"/>
      <c r="AD690"/>
      <c r="AE690"/>
      <c r="AF690"/>
      <c r="AG690" s="3"/>
      <c r="AH690" t="inlineStr">
        <is>
          <t>高璇</t>
        </is>
      </c>
      <c r="AI690"/>
      <c r="AJ690"/>
      <c r="AK690"/>
      <c r="AL690" s="3"/>
      <c r="AM690" t="inlineStr">
        <is>
          <t>2026-09-28 15:02</t>
        </is>
      </c>
      <c r="AN690" t="inlineStr">
        <is>
          <t>高璇</t>
        </is>
      </c>
      <c r="AO690" t="inlineStr">
        <is>
          <t>2026-09-28</t>
        </is>
      </c>
      <c r="AP690" t="inlineStr">
        <is>
          <t>2026-09-28|dramaflick00|SD-000311</t>
        </is>
      </c>
      <c r="AQ690" t="inlineStr">
        <is>
          <t>1</t>
        </is>
      </c>
      <c r="AR690" t="inlineStr">
        <is>
          <t>dramaflick00｜One Betrayal One Night With My Boss｜3条｜已回填</t>
        </is>
      </c>
    </row>
    <row r="691" ht="25.5" customHeight="1">
      <c r="A691" t="inlineStr">
        <is>
          <t>SR-000817</t>
        </is>
      </c>
      <c r="B691" s="3">
        <v>46293</v>
      </c>
      <c r="C691"/>
      <c r="D691" t="inlineStr">
        <is>
          <t>7690476082373463309</t>
        </is>
      </c>
      <c r="E691"/>
      <c r="F691" t="inlineStr">
        <is>
          <t>manual_url</t>
        </is>
      </c>
      <c r="G691">
        <v>1</v>
      </c>
      <c r="H691" s="3">
        <v>46303.63935185185</v>
      </c>
      <c r="I691"/>
      <c r="J691" t="inlineStr">
        <is>
          <t>active</t>
        </is>
      </c>
      <c r="K691" t="inlineStr">
        <is>
          <t>dramaflick00</t>
        </is>
      </c>
      <c r="L691" t="inlineStr">
        <is>
          <t>#OneBetrayalOneNightWithMyBoss  She thinks sleeping with her boss makes her no better than her cheating fiancé. He insists their chemistry was real—then catches her getting jealous. 😳🔥💼 ✨ Download the MoboReels app. 👉 Copy the code [269RSC] and search it. 👀 A huge number of short dramas are waiting for you to explore. 🌈 #ShortDrama #JealousRomance #OfficeDrama #MoboReels</t>
        </is>
      </c>
      <c r="M691" t="inlineStr">
        <is>
          <t>SD-000311</t>
        </is>
      </c>
      <c r="N691" t="inlineStr">
        <is>
          <t>7690476082373463309</t>
        </is>
      </c>
      <c r="O691" t="inlineStr">
        <is>
          <t>dramaflick00</t>
        </is>
      </c>
      <c r="P691" t="inlineStr">
        <is>
          <t>https://www.tiktok.com/@dramaflick00</t>
        </is>
      </c>
      <c r="Q691" t="inlineStr">
        <is>
          <t>SD-000311</t>
        </is>
      </c>
      <c r="R691" t="inlineStr">
        <is>
          <t>One Betrayal One Night With My Boss</t>
        </is>
      </c>
      <c r="S691"/>
      <c r="T691" s="2" t="str">
        <f>=HYPERLINK("https://www.tiktok.com/@dramaflick00/video/7690476082373463309", "https://www.tiktok.com/@dramaflick00/video/7690476082373463309")</f>
        <v>https://www.tiktok.com/@dramaflick00/video/7690476082373463309</v>
      </c>
      <c r="U691" t="inlineStr">
        <is>
          <t>已回填</t>
        </is>
      </c>
      <c r="V691" t="inlineStr">
        <is>
          <t>1158</t>
        </is>
      </c>
      <c r="W691" t="inlineStr">
        <is>
          <t>19</t>
        </is>
      </c>
      <c r="X691" t="inlineStr">
        <is>
          <t>6</t>
        </is>
      </c>
      <c r="Y691" t="inlineStr">
        <is>
          <t>0</t>
        </is>
      </c>
      <c r="Z691" t="inlineStr">
        <is>
          <t>0</t>
        </is>
      </c>
      <c r="AA691" t="inlineStr">
        <is>
          <t>2026-10-08</t>
        </is>
      </c>
      <c r="AB691"/>
      <c r="AC691"/>
      <c r="AD691"/>
      <c r="AE691"/>
      <c r="AF691"/>
      <c r="AG691" s="3"/>
      <c r="AH691" t="inlineStr">
        <is>
          <t>高璇</t>
        </is>
      </c>
      <c r="AI691"/>
      <c r="AJ691"/>
      <c r="AK691"/>
      <c r="AL691" s="3"/>
      <c r="AM691" t="inlineStr">
        <is>
          <t>2026-09-28 15:02</t>
        </is>
      </c>
      <c r="AN691" t="inlineStr">
        <is>
          <t>高璇</t>
        </is>
      </c>
      <c r="AO691" t="inlineStr">
        <is>
          <t>2026-09-28</t>
        </is>
      </c>
      <c r="AP691" t="inlineStr">
        <is>
          <t>2026-09-28|dramaflick00|SD-000311</t>
        </is>
      </c>
      <c r="AQ691" t="inlineStr">
        <is>
          <t>0</t>
        </is>
      </c>
      <c r="AR691" t="inlineStr">
        <is>
          <t>dramaflick00｜One Betrayal One Night With My Boss｜3条｜已回填</t>
        </is>
      </c>
    </row>
    <row r="692" ht="25.5" customHeight="1">
      <c r="A692" t="inlineStr">
        <is>
          <t>SR-000818</t>
        </is>
      </c>
      <c r="B692" s="3">
        <v>46293</v>
      </c>
      <c r="C692"/>
      <c r="D692" t="inlineStr">
        <is>
          <t>7690475611550141710</t>
        </is>
      </c>
      <c r="E692"/>
      <c r="F692" t="inlineStr">
        <is>
          <t>manual_url</t>
        </is>
      </c>
      <c r="G692">
        <v>1</v>
      </c>
      <c r="H692" s="3">
        <v>46303.63958333333</v>
      </c>
      <c r="I692"/>
      <c r="J692" t="inlineStr">
        <is>
          <t>active</t>
        </is>
      </c>
      <c r="K692" t="inlineStr">
        <is>
          <t>dramaflick00</t>
        </is>
      </c>
      <c r="L692" t="inlineStr">
        <is>
          <t>#OneBetrayalOneNightWithMyBoss  She drunkenly asks her boss if he ever cheated on his ex-wife—then discovers the powerful man beside her was betrayed too. 🍷👀💔 ✨ Download the MoboReels app. 👉 Copy the code [269RSC] and search it. 👀 A huge number of short dramas are waiting for you to explore. 🌈 #ShortDrama #BrokenTrust #BossRomance #MoboReels</t>
        </is>
      </c>
      <c r="M692" t="inlineStr">
        <is>
          <t>SD-000311</t>
        </is>
      </c>
      <c r="N692" t="inlineStr">
        <is>
          <t>7690475611550141710</t>
        </is>
      </c>
      <c r="O692" t="inlineStr">
        <is>
          <t>dramaflick00</t>
        </is>
      </c>
      <c r="P692" t="inlineStr">
        <is>
          <t>https://www.tiktok.com/@dramaflick00</t>
        </is>
      </c>
      <c r="Q692" t="inlineStr">
        <is>
          <t>SD-000311</t>
        </is>
      </c>
      <c r="R692" t="inlineStr">
        <is>
          <t>One Betrayal One Night With My Boss</t>
        </is>
      </c>
      <c r="S692"/>
      <c r="T692" s="2" t="str">
        <f>=HYPERLINK("https://www.tiktok.com/@dramaflick00/video/7690475611550141710", "https://www.tiktok.com/@dramaflick00/video/7690475611550141710")</f>
        <v>https://www.tiktok.com/@dramaflick00/video/7690475611550141710</v>
      </c>
      <c r="U692" t="inlineStr">
        <is>
          <t>已回填</t>
        </is>
      </c>
      <c r="V692" t="inlineStr">
        <is>
          <t>7997</t>
        </is>
      </c>
      <c r="W692" t="inlineStr">
        <is>
          <t>44</t>
        </is>
      </c>
      <c r="X692" t="inlineStr">
        <is>
          <t>11</t>
        </is>
      </c>
      <c r="Y692" t="inlineStr">
        <is>
          <t>0</t>
        </is>
      </c>
      <c r="Z692" t="inlineStr">
        <is>
          <t>0</t>
        </is>
      </c>
      <c r="AA692" t="inlineStr">
        <is>
          <t>2026-10-08</t>
        </is>
      </c>
      <c r="AB692"/>
      <c r="AC692"/>
      <c r="AD692"/>
      <c r="AE692"/>
      <c r="AF692"/>
      <c r="AG692" s="3"/>
      <c r="AH692" t="inlineStr">
        <is>
          <t>高璇</t>
        </is>
      </c>
      <c r="AI692"/>
      <c r="AJ692"/>
      <c r="AK692"/>
      <c r="AL692" s="3"/>
      <c r="AM692" t="inlineStr">
        <is>
          <t>2026-09-28 15:00</t>
        </is>
      </c>
      <c r="AN692" t="inlineStr">
        <is>
          <t>高璇</t>
        </is>
      </c>
      <c r="AO692" t="inlineStr">
        <is>
          <t>2026-09-28</t>
        </is>
      </c>
      <c r="AP692" t="inlineStr">
        <is>
          <t>2026-09-28|dramaflick00|SD-000311</t>
        </is>
      </c>
      <c r="AQ692" t="inlineStr">
        <is>
          <t>0</t>
        </is>
      </c>
      <c r="AR692" t="inlineStr">
        <is>
          <t>dramaflick00｜One Betrayal One Night With My Boss｜3条｜已回填</t>
        </is>
      </c>
    </row>
    <row r="693" ht="25.5" customHeight="1">
      <c r="A693" t="inlineStr">
        <is>
          <t>SR-000819</t>
        </is>
      </c>
      <c r="B693" s="3">
        <v>46292</v>
      </c>
      <c r="C693"/>
      <c r="D693" t="inlineStr">
        <is>
          <t>7688979016509967629</t>
        </is>
      </c>
      <c r="E693"/>
      <c r="F693" t="inlineStr">
        <is>
          <t>manual_url</t>
        </is>
      </c>
      <c r="G693">
        <v>1</v>
      </c>
      <c r="H693" s="3">
        <v>46303.639861111114</v>
      </c>
      <c r="I693"/>
      <c r="J693" t="inlineStr">
        <is>
          <t>active</t>
        </is>
      </c>
      <c r="K693" t="inlineStr">
        <is>
          <t>lthung263</t>
        </is>
      </c>
      <c r="L693" t="inlineStr">
        <is>
          <t>Part 3 | The Billion-Dollar Heiress’ Reckoning Humiliated in front of the entire VIP suite, Serena challenges the arrogant mistress to call Liam and find out which woman he will publicly choose. ✨ Download the ReelShort app.   👉 Copy the code [4787382] and search it. #Drama #ShortDrama #CheatingHusband #PublicShowdown #RevengeDrama</t>
        </is>
      </c>
      <c r="M693" t="inlineStr">
        <is>
          <t>SD-000231</t>
        </is>
      </c>
      <c r="N693" t="inlineStr">
        <is>
          <t>7688979016509967629</t>
        </is>
      </c>
      <c r="O693" t="inlineStr">
        <is>
          <t>Flexlthung</t>
        </is>
      </c>
      <c r="P693" t="inlineStr">
        <is>
          <t>https://www.tiktok.com/@lthung263</t>
        </is>
      </c>
      <c r="Q693" t="inlineStr">
        <is>
          <t>SD-000231</t>
        </is>
      </c>
      <c r="R693" t="inlineStr">
        <is>
          <t>The Billion-Dollar Heiress’ Reckoning</t>
        </is>
      </c>
      <c r="S693" t="inlineStr">
        <is>
          <t>复仇,爱情</t>
        </is>
      </c>
      <c r="T693" s="2" t="str">
        <f>=HYPERLINK("https://www.tiktok.com/@lthung263/video/7688979016509967629", "https://www.tiktok.com/@lthung263/video/7688979016509967629")</f>
        <v>https://www.tiktok.com/@lthung263/video/7688979016509967629</v>
      </c>
      <c r="U693" t="inlineStr">
        <is>
          <t>已回填</t>
        </is>
      </c>
      <c r="V693" t="inlineStr">
        <is>
          <t>548</t>
        </is>
      </c>
      <c r="W693" t="inlineStr">
        <is>
          <t>11</t>
        </is>
      </c>
      <c r="X693" t="inlineStr">
        <is>
          <t>2</t>
        </is>
      </c>
      <c r="Y693" t="inlineStr">
        <is>
          <t>0</t>
        </is>
      </c>
      <c r="Z693" t="inlineStr">
        <is>
          <t>0</t>
        </is>
      </c>
      <c r="AA693" t="inlineStr">
        <is>
          <t>2026-10-08</t>
        </is>
      </c>
      <c r="AB693"/>
      <c r="AC693"/>
      <c r="AD693"/>
      <c r="AE693"/>
      <c r="AF693"/>
      <c r="AG693" s="3"/>
      <c r="AH693" t="inlineStr">
        <is>
          <t>张凯风</t>
        </is>
      </c>
      <c r="AI693"/>
      <c r="AJ693"/>
      <c r="AK693"/>
      <c r="AL693" s="3"/>
      <c r="AM693" t="inlineStr">
        <is>
          <t>2026-09-28 09:16</t>
        </is>
      </c>
      <c r="AN693" t="inlineStr">
        <is>
          <t>张凯风</t>
        </is>
      </c>
      <c r="AO693" t="inlineStr">
        <is>
          <t>2026-09-28</t>
        </is>
      </c>
      <c r="AP693" t="inlineStr">
        <is>
          <t>2026-09-27|lthung263|SD-000231</t>
        </is>
      </c>
      <c r="AQ693" t="inlineStr">
        <is>
          <t>1</t>
        </is>
      </c>
      <c r="AR693" t="inlineStr">
        <is>
          <t>lthung263｜The Billion-Dollar Heiress’ Reckoning｜3条｜已回填</t>
        </is>
      </c>
    </row>
    <row r="694" ht="25.5" customHeight="1">
      <c r="A694" t="inlineStr">
        <is>
          <t>SR-000820</t>
        </is>
      </c>
      <c r="B694" s="3">
        <v>46292</v>
      </c>
      <c r="C694"/>
      <c r="D694" t="inlineStr">
        <is>
          <t>7688986074823150861</t>
        </is>
      </c>
      <c r="E694"/>
      <c r="F694" t="inlineStr">
        <is>
          <t>manual_url</t>
        </is>
      </c>
      <c r="G694">
        <v>1</v>
      </c>
      <c r="H694" s="3">
        <v>46303.64015046296</v>
      </c>
      <c r="I694"/>
      <c r="J694" t="inlineStr">
        <is>
          <t>active</t>
        </is>
      </c>
      <c r="K694" t="inlineStr">
        <is>
          <t>ngphnggiang40</t>
        </is>
      </c>
      <c r="L694" t="inlineStr">
        <is>
          <t>Part 3 | He Was About to Destroy His Own Son (He Broke the Heart That Saved Him) Blinded by lies and resentment, he came dangerously close to destroying the child he never knew was his. ✨ Download the DramaBox app. 👉 Copy the code [vne00] and search it. #Drama #ShortDrama #SecretChild #Regret #RomanticDrama</t>
        </is>
      </c>
      <c r="M694" t="inlineStr">
        <is>
          <t>SD-000196</t>
        </is>
      </c>
      <c r="N694" t="inlineStr">
        <is>
          <t>7688986074823150861</t>
        </is>
      </c>
      <c r="O694" t="inlineStr">
        <is>
          <t>VoidFaic</t>
        </is>
      </c>
      <c r="P694" t="inlineStr">
        <is>
          <t>https://www.tiktok.com/@ngphnggiang40</t>
        </is>
      </c>
      <c r="Q694" t="inlineStr">
        <is>
          <t>SD-000196</t>
        </is>
      </c>
      <c r="R694" t="inlineStr">
        <is>
          <t>He Broke the Heart That Saved Him</t>
        </is>
      </c>
      <c r="S694" t="inlineStr">
        <is>
          <t>虐恋,离婚,爱情</t>
        </is>
      </c>
      <c r="T694" s="2" t="str">
        <f>=HYPERLINK("https://www.tiktok.com/@ngphnggiang40/video/7688986074823150861", "https://www.tiktok.com/@ngphnggiang40/video/7688986074823150861")</f>
        <v>https://www.tiktok.com/@ngphnggiang40/video/7688986074823150861</v>
      </c>
      <c r="U694" t="inlineStr">
        <is>
          <t>已回填</t>
        </is>
      </c>
      <c r="V694" t="inlineStr">
        <is>
          <t>764</t>
        </is>
      </c>
      <c r="W694" t="inlineStr">
        <is>
          <t>8</t>
        </is>
      </c>
      <c r="X694" t="inlineStr">
        <is>
          <t>1</t>
        </is>
      </c>
      <c r="Y694" t="inlineStr">
        <is>
          <t>1</t>
        </is>
      </c>
      <c r="Z694" t="inlineStr">
        <is>
          <t>1</t>
        </is>
      </c>
      <c r="AA694" t="inlineStr">
        <is>
          <t>2026-10-08</t>
        </is>
      </c>
      <c r="AB694"/>
      <c r="AC694"/>
      <c r="AD694"/>
      <c r="AE694"/>
      <c r="AF694"/>
      <c r="AG694" s="3"/>
      <c r="AH694" t="inlineStr">
        <is>
          <t>张凯风</t>
        </is>
      </c>
      <c r="AI694"/>
      <c r="AJ694" t="inlineStr">
        <is>
          <t>选剧池同名候选不唯一，剧名待人工匹配</t>
        </is>
      </c>
      <c r="AK694"/>
      <c r="AL694" s="3"/>
      <c r="AM694" t="inlineStr">
        <is>
          <t>2026-09-28 05:41</t>
        </is>
      </c>
      <c r="AN694" t="inlineStr">
        <is>
          <t>张凯风</t>
        </is>
      </c>
      <c r="AO694" t="inlineStr">
        <is>
          <t>2026-09-28</t>
        </is>
      </c>
      <c r="AP694" t="inlineStr">
        <is>
          <t>2026-09-27|ngphnggiang40|SD-000196</t>
        </is>
      </c>
      <c r="AQ694" t="inlineStr">
        <is>
          <t>1</t>
        </is>
      </c>
      <c r="AR694" t="inlineStr">
        <is>
          <t>ngphnggiang40｜He Broke the Heart That Saved Him｜3条｜已回填</t>
        </is>
      </c>
    </row>
    <row r="695" ht="25.5" customHeight="1">
      <c r="A695" t="inlineStr">
        <is>
          <t>SR-000821</t>
        </is>
      </c>
      <c r="B695" s="3">
        <v>46292</v>
      </c>
      <c r="C695"/>
      <c r="D695" t="inlineStr">
        <is>
          <t>7688979884403690766</t>
        </is>
      </c>
      <c r="E695"/>
      <c r="F695" t="inlineStr">
        <is>
          <t>manual_url</t>
        </is>
      </c>
      <c r="G695">
        <v>1</v>
      </c>
      <c r="H695" s="3">
        <v>46303.640393518515</v>
      </c>
      <c r="I695"/>
      <c r="J695" t="inlineStr">
        <is>
          <t>active</t>
        </is>
      </c>
      <c r="K695" t="inlineStr">
        <is>
          <t>lthung263</t>
        </is>
      </c>
      <c r="L695" t="inlineStr">
        <is>
          <t>Part 2 | The Billion-Dollar Heiress’ Reckoning After losing her daughter, Serena believed her husband’s promise that she was the only woman he would ever love. Now his mistress is wearing her stolen ring—and proudly reveals the name of the man they share. ✨ Download the ReelShort app.   👉 Copy the code [4787382] and search it. #Drama #ShortDrama #MarriageBetrayal #HiddenIdentity #RevengeDrama</t>
        </is>
      </c>
      <c r="M695" t="inlineStr">
        <is>
          <t>SD-000231</t>
        </is>
      </c>
      <c r="N695" t="inlineStr">
        <is>
          <t>7688979884403690766</t>
        </is>
      </c>
      <c r="O695" t="inlineStr">
        <is>
          <t>Flexlthung</t>
        </is>
      </c>
      <c r="P695" t="inlineStr">
        <is>
          <t>https://www.tiktok.com/@lthung263</t>
        </is>
      </c>
      <c r="Q695" t="inlineStr">
        <is>
          <t>SD-000231</t>
        </is>
      </c>
      <c r="R695" t="inlineStr">
        <is>
          <t>The Billion-Dollar Heiress’ Reckoning</t>
        </is>
      </c>
      <c r="S695" t="inlineStr">
        <is>
          <t>复仇,爱情</t>
        </is>
      </c>
      <c r="T695" s="2" t="str">
        <f>=HYPERLINK("https://www.tiktok.com/@lthung263/video/7688979884403690766", "https://www.tiktok.com/@lthung263/video/7688979884403690766")</f>
        <v>https://www.tiktok.com/@lthung263/video/7688979884403690766</v>
      </c>
      <c r="U695" t="inlineStr">
        <is>
          <t>已回填</t>
        </is>
      </c>
      <c r="V695" t="inlineStr">
        <is>
          <t>691</t>
        </is>
      </c>
      <c r="W695" t="inlineStr">
        <is>
          <t>7</t>
        </is>
      </c>
      <c r="X695" t="inlineStr">
        <is>
          <t>2</t>
        </is>
      </c>
      <c r="Y695" t="inlineStr">
        <is>
          <t>0</t>
        </is>
      </c>
      <c r="Z695" t="inlineStr">
        <is>
          <t>1</t>
        </is>
      </c>
      <c r="AA695" t="inlineStr">
        <is>
          <t>2026-10-08</t>
        </is>
      </c>
      <c r="AB695"/>
      <c r="AC695"/>
      <c r="AD695"/>
      <c r="AE695"/>
      <c r="AF695"/>
      <c r="AG695" s="3"/>
      <c r="AH695" t="inlineStr">
        <is>
          <t>张凯风</t>
        </is>
      </c>
      <c r="AI695"/>
      <c r="AJ695"/>
      <c r="AK695"/>
      <c r="AL695" s="3"/>
      <c r="AM695" t="inlineStr">
        <is>
          <t>2026-09-28 03:18</t>
        </is>
      </c>
      <c r="AN695" t="inlineStr">
        <is>
          <t>张凯风</t>
        </is>
      </c>
      <c r="AO695" t="inlineStr">
        <is>
          <t>2026-09-28</t>
        </is>
      </c>
      <c r="AP695" t="inlineStr">
        <is>
          <t>2026-09-27|lthung263|SD-000231</t>
        </is>
      </c>
      <c r="AQ695" t="inlineStr">
        <is>
          <t>0</t>
        </is>
      </c>
      <c r="AR695" t="inlineStr">
        <is>
          <t>lthung263｜The Billion-Dollar Heiress’ Reckoning｜3条｜已回填</t>
        </is>
      </c>
    </row>
    <row r="696" ht="25.5" customHeight="1">
      <c r="A696" t="inlineStr">
        <is>
          <t>SR-000822</t>
        </is>
      </c>
      <c r="B696" s="3">
        <v>46292</v>
      </c>
      <c r="C696"/>
      <c r="D696" t="inlineStr">
        <is>
          <t>7688984744561790221</t>
        </is>
      </c>
      <c r="E696"/>
      <c r="F696" t="inlineStr">
        <is>
          <t>manual_url</t>
        </is>
      </c>
      <c r="G696">
        <v>1</v>
      </c>
      <c r="H696" s="3">
        <v>46303.640648148146</v>
      </c>
      <c r="I696"/>
      <c r="J696" t="inlineStr">
        <is>
          <t>active</t>
        </is>
      </c>
      <c r="K696" t="inlineStr">
        <is>
          <t>ngphnggiang40</t>
        </is>
      </c>
      <c r="L696" t="inlineStr">
        <is>
          <t>Part 2 | She Begged Him for a Heart Chip—He Gave Her a Fake (He Broke the Heart That Saved Him) She returned to beg for the only heart chip that could save their son, unaware that the access key in her hands had already been voided. ✨ Download the DramaBox app. 👉 Copy the code [vne00] and search it. #Drama #ShortDrama #Betrayal #SecretChild #EmotionalDrama</t>
        </is>
      </c>
      <c r="M696" t="inlineStr">
        <is>
          <t>SD-000196</t>
        </is>
      </c>
      <c r="N696" t="inlineStr">
        <is>
          <t>7688984744561790221</t>
        </is>
      </c>
      <c r="O696" t="inlineStr">
        <is>
          <t>VoidFaic</t>
        </is>
      </c>
      <c r="P696" t="inlineStr">
        <is>
          <t>https://www.tiktok.com/@ngphnggiang40</t>
        </is>
      </c>
      <c r="Q696" t="inlineStr">
        <is>
          <t>SD-000196</t>
        </is>
      </c>
      <c r="R696" t="inlineStr">
        <is>
          <t>He Broke the Heart That Saved Him</t>
        </is>
      </c>
      <c r="S696" t="inlineStr">
        <is>
          <t>虐恋,离婚,爱情</t>
        </is>
      </c>
      <c r="T696" s="2" t="str">
        <f>=HYPERLINK("https://www.tiktok.com/@ngphnggiang40/video/7688984744561790221", "https://www.tiktok.com/@ngphnggiang40/video/7688984744561790221")</f>
        <v>https://www.tiktok.com/@ngphnggiang40/video/7688984744561790221</v>
      </c>
      <c r="U696" t="inlineStr">
        <is>
          <t>已回填</t>
        </is>
      </c>
      <c r="V696" t="inlineStr">
        <is>
          <t>897</t>
        </is>
      </c>
      <c r="W696" t="inlineStr">
        <is>
          <t>18</t>
        </is>
      </c>
      <c r="X696" t="inlineStr">
        <is>
          <t>5</t>
        </is>
      </c>
      <c r="Y696" t="inlineStr">
        <is>
          <t>0</t>
        </is>
      </c>
      <c r="Z696" t="inlineStr">
        <is>
          <t>0</t>
        </is>
      </c>
      <c r="AA696" t="inlineStr">
        <is>
          <t>2026-10-08</t>
        </is>
      </c>
      <c r="AB696"/>
      <c r="AC696"/>
      <c r="AD696"/>
      <c r="AE696"/>
      <c r="AF696"/>
      <c r="AG696" s="3"/>
      <c r="AH696" t="inlineStr">
        <is>
          <t>张凯风</t>
        </is>
      </c>
      <c r="AI696"/>
      <c r="AJ696" t="inlineStr">
        <is>
          <t>选剧池同名候选不唯一，剧名待人工匹配</t>
        </is>
      </c>
      <c r="AK696"/>
      <c r="AL696" s="3"/>
      <c r="AM696" t="inlineStr">
        <is>
          <t>2026-09-28 00:40</t>
        </is>
      </c>
      <c r="AN696" t="inlineStr">
        <is>
          <t>张凯风</t>
        </is>
      </c>
      <c r="AO696" t="inlineStr">
        <is>
          <t>2026-09-28</t>
        </is>
      </c>
      <c r="AP696" t="inlineStr">
        <is>
          <t>2026-09-27|ngphnggiang40|SD-000196</t>
        </is>
      </c>
      <c r="AQ696" t="inlineStr">
        <is>
          <t>0</t>
        </is>
      </c>
      <c r="AR696" t="inlineStr">
        <is>
          <t>ngphnggiang40｜He Broke the Heart That Saved Him｜3条｜已回填</t>
        </is>
      </c>
    </row>
    <row r="697" ht="25.5" customHeight="1">
      <c r="A697" t="inlineStr">
        <is>
          <t>SR-000823</t>
        </is>
      </c>
      <c r="B697" s="3">
        <v>46292</v>
      </c>
      <c r="C697"/>
      <c r="D697" t="inlineStr">
        <is>
          <t>7688980290420641037</t>
        </is>
      </c>
      <c r="E697"/>
      <c r="F697" t="inlineStr">
        <is>
          <t>manual_url</t>
        </is>
      </c>
      <c r="G697">
        <v>1</v>
      </c>
      <c r="H697" s="3">
        <v>46303.640868055554</v>
      </c>
      <c r="I697"/>
      <c r="J697" t="inlineStr">
        <is>
          <t>active</t>
        </is>
      </c>
      <c r="K697" t="inlineStr">
        <is>
          <t>lthung263</t>
        </is>
      </c>
      <c r="L697" t="inlineStr">
        <is>
          <t>Part 1 | The Billion-Dollar Heiress’ Reckoning Serena planned the perfect anniversary surprise—until another woman showed her a one-of-a-kind wedding ring that should have belonged to Serena alone. ✨ Download the ReelShort app.   👉 Copy the code [4787382] and search it. #Drama #ShortDrama #Betrayal #SecretAffair #RevengeDrama</t>
        </is>
      </c>
      <c r="M697" t="inlineStr">
        <is>
          <t>SD-000231</t>
        </is>
      </c>
      <c r="N697" t="inlineStr">
        <is>
          <t>7688980290420641037</t>
        </is>
      </c>
      <c r="O697" t="inlineStr">
        <is>
          <t>Flexlthung</t>
        </is>
      </c>
      <c r="P697" t="inlineStr">
        <is>
          <t>https://www.tiktok.com/@lthung263</t>
        </is>
      </c>
      <c r="Q697" t="inlineStr">
        <is>
          <t>SD-000231</t>
        </is>
      </c>
      <c r="R697" t="inlineStr">
        <is>
          <t>The Billion-Dollar Heiress’ Reckoning</t>
        </is>
      </c>
      <c r="S697" t="inlineStr">
        <is>
          <t>复仇,爱情</t>
        </is>
      </c>
      <c r="T697" s="2" t="str">
        <f>=HYPERLINK("https://www.tiktok.com/@lthung263/video/7688980290420641037", "https://www.tiktok.com/@lthung263/video/7688980290420641037")</f>
        <v>https://www.tiktok.com/@lthung263/video/7688980290420641037</v>
      </c>
      <c r="U697" t="inlineStr">
        <is>
          <t>已回填</t>
        </is>
      </c>
      <c r="V697" t="inlineStr">
        <is>
          <t>757</t>
        </is>
      </c>
      <c r="W697" t="inlineStr">
        <is>
          <t>10</t>
        </is>
      </c>
      <c r="X697" t="inlineStr">
        <is>
          <t>4</t>
        </is>
      </c>
      <c r="Y697" t="inlineStr">
        <is>
          <t>0</t>
        </is>
      </c>
      <c r="Z697" t="inlineStr">
        <is>
          <t>0</t>
        </is>
      </c>
      <c r="AA697" t="inlineStr">
        <is>
          <t>2026-10-08</t>
        </is>
      </c>
      <c r="AB697"/>
      <c r="AC697"/>
      <c r="AD697"/>
      <c r="AE697"/>
      <c r="AF697"/>
      <c r="AG697" s="3"/>
      <c r="AH697" t="inlineStr">
        <is>
          <t>张凯风</t>
        </is>
      </c>
      <c r="AI697"/>
      <c r="AJ697"/>
      <c r="AK697"/>
      <c r="AL697" s="3"/>
      <c r="AM697" t="inlineStr">
        <is>
          <t>2026-09-27 22:15</t>
        </is>
      </c>
      <c r="AN697" t="inlineStr">
        <is>
          <t>张凯风</t>
        </is>
      </c>
      <c r="AO697" t="inlineStr">
        <is>
          <t>2026-09-27</t>
        </is>
      </c>
      <c r="AP697" t="inlineStr">
        <is>
          <t>2026-09-27|lthung263|SD-000231</t>
        </is>
      </c>
      <c r="AQ697" t="inlineStr">
        <is>
          <t>0</t>
        </is>
      </c>
      <c r="AR697" t="inlineStr">
        <is>
          <t>lthung263｜The Billion-Dollar Heiress’ Reckoning｜3条｜已回填</t>
        </is>
      </c>
    </row>
    <row r="698" ht="25.5" customHeight="1">
      <c r="A698" t="inlineStr">
        <is>
          <t>SR-000824</t>
        </is>
      </c>
      <c r="B698" s="3">
        <v>46292</v>
      </c>
      <c r="C698"/>
      <c r="D698" t="inlineStr">
        <is>
          <t>7688984703512202509</t>
        </is>
      </c>
      <c r="E698"/>
      <c r="F698" t="inlineStr">
        <is>
          <t>manual_url</t>
        </is>
      </c>
      <c r="G698">
        <v>1</v>
      </c>
      <c r="H698" s="3">
        <v>46303.641076388885</v>
      </c>
      <c r="I698"/>
      <c r="J698" t="inlineStr">
        <is>
          <t>active</t>
        </is>
      </c>
      <c r="K698" t="inlineStr">
        <is>
          <t>ngphnggiang40</t>
        </is>
      </c>
      <c r="L698" t="inlineStr">
        <is>
          <t>Part 1 | Pregnant, She Broke His Heart to Save Him (He Broke the Heart That Saved Him) She discovered she was carrying his child—but saving his life meant making him believe she never loved him. ✨ Download the DramaBox app. 👉 Copy the code [vne00] and search it. #Drama #ShortDrama #SecretPregnancy #Heartbreak #RomanticDrama</t>
        </is>
      </c>
      <c r="M698" t="inlineStr">
        <is>
          <t>SD-000196</t>
        </is>
      </c>
      <c r="N698" t="inlineStr">
        <is>
          <t>7688984703512202509</t>
        </is>
      </c>
      <c r="O698" t="inlineStr">
        <is>
          <t>VoidFaic</t>
        </is>
      </c>
      <c r="P698" t="inlineStr">
        <is>
          <t>https://www.tiktok.com/@ngphnggiang40</t>
        </is>
      </c>
      <c r="Q698" t="inlineStr">
        <is>
          <t>SD-000196</t>
        </is>
      </c>
      <c r="R698" t="inlineStr">
        <is>
          <t>He Broke the Heart That Saved Him</t>
        </is>
      </c>
      <c r="S698" t="inlineStr">
        <is>
          <t>虐恋,离婚,爱情</t>
        </is>
      </c>
      <c r="T698" s="2" t="str">
        <f>=HYPERLINK("https://www.tiktok.com/@ngphnggiang40/video/7688984703512202509", "https://www.tiktok.com/@ngphnggiang40/video/7688984703512202509")</f>
        <v>https://www.tiktok.com/@ngphnggiang40/video/7688984703512202509</v>
      </c>
      <c r="U698" t="inlineStr">
        <is>
          <t>已回填</t>
        </is>
      </c>
      <c r="V698" t="inlineStr">
        <is>
          <t>1048</t>
        </is>
      </c>
      <c r="W698" t="inlineStr">
        <is>
          <t>7</t>
        </is>
      </c>
      <c r="X698" t="inlineStr">
        <is>
          <t>0</t>
        </is>
      </c>
      <c r="Y698" t="inlineStr">
        <is>
          <t>0</t>
        </is>
      </c>
      <c r="Z698" t="inlineStr">
        <is>
          <t>0</t>
        </is>
      </c>
      <c r="AA698" t="inlineStr">
        <is>
          <t>2026-10-08</t>
        </is>
      </c>
      <c r="AB698"/>
      <c r="AC698"/>
      <c r="AD698"/>
      <c r="AE698"/>
      <c r="AF698"/>
      <c r="AG698" s="3"/>
      <c r="AH698" t="inlineStr">
        <is>
          <t>张凯风</t>
        </is>
      </c>
      <c r="AI698"/>
      <c r="AJ698" t="inlineStr">
        <is>
          <t>选剧池同名候选不唯一，剧名待人工匹配</t>
        </is>
      </c>
      <c r="AK698"/>
      <c r="AL698" s="3"/>
      <c r="AM698" t="inlineStr">
        <is>
          <t>2026-09-27 20:39</t>
        </is>
      </c>
      <c r="AN698" t="inlineStr">
        <is>
          <t>张凯风</t>
        </is>
      </c>
      <c r="AO698" t="inlineStr">
        <is>
          <t>2026-09-27</t>
        </is>
      </c>
      <c r="AP698" t="inlineStr">
        <is>
          <t>2026-09-27|ngphnggiang40|SD-000196</t>
        </is>
      </c>
      <c r="AQ698" t="inlineStr">
        <is>
          <t>0</t>
        </is>
      </c>
      <c r="AR698" t="inlineStr">
        <is>
          <t>ngphnggiang40｜He Broke the Heart That Saved Him｜3条｜已回填</t>
        </is>
      </c>
    </row>
    <row r="699" ht="25.5" customHeight="1">
      <c r="A699" t="inlineStr">
        <is>
          <t>SR-000825</t>
        </is>
      </c>
      <c r="B699" s="3">
        <v>46289</v>
      </c>
      <c r="C699"/>
      <c r="D699" t="inlineStr">
        <is>
          <t>7689057499776863518</t>
        </is>
      </c>
      <c r="E699"/>
      <c r="F699" t="inlineStr">
        <is>
          <t>manual_url</t>
        </is>
      </c>
      <c r="G699">
        <v>1</v>
      </c>
      <c r="H699" s="3">
        <v>46303.64129629629</v>
      </c>
      <c r="I699"/>
      <c r="J699" t="inlineStr">
        <is>
          <t>active</t>
        </is>
      </c>
      <c r="K699" t="inlineStr">
        <is>
          <t>shirley5278789</t>
        </is>
      </c>
      <c r="L699"/>
      <c r="M699" t="inlineStr">
        <is>
          <t>SD-000260</t>
        </is>
      </c>
      <c r="N699" t="inlineStr">
        <is>
          <t>7689057499776863518</t>
        </is>
      </c>
      <c r="O699" t="inlineStr">
        <is>
          <t>shirley5278789</t>
        </is>
      </c>
      <c r="P699" t="inlineStr">
        <is>
          <t>https://www.tiktok.com/@shirley5278789</t>
        </is>
      </c>
      <c r="Q699" t="inlineStr">
        <is>
          <t>SD-000260</t>
        </is>
      </c>
      <c r="R699" t="inlineStr">
        <is>
          <t>Rechazando a mis cinco compañeras destinadas</t>
        </is>
      </c>
      <c r="S699"/>
      <c r="T699" s="2" t="str">
        <f>=HYPERLINK("https://www.tiktok.com/@shirley5278789/video/7689057499776863518", "https://www.tiktok.com/@shirley5278789/video/7689057499776863518")</f>
        <v>https://www.tiktok.com/@shirley5278789/video/7689057499776863518</v>
      </c>
      <c r="U699" t="inlineStr">
        <is>
          <t>已回填</t>
        </is>
      </c>
      <c r="V699" t="inlineStr">
        <is>
          <t>77200</t>
        </is>
      </c>
      <c r="W699" t="inlineStr">
        <is>
          <t>329</t>
        </is>
      </c>
      <c r="X699" t="inlineStr">
        <is>
          <t>61</t>
        </is>
      </c>
      <c r="Y699" t="inlineStr">
        <is>
          <t>11</t>
        </is>
      </c>
      <c r="Z699" t="inlineStr">
        <is>
          <t>2</t>
        </is>
      </c>
      <c r="AA699" t="inlineStr">
        <is>
          <t>2026-10-08</t>
        </is>
      </c>
      <c r="AB699"/>
      <c r="AC699"/>
      <c r="AD699"/>
      <c r="AE699"/>
      <c r="AF699"/>
      <c r="AG699" s="3"/>
      <c r="AH699" t="inlineStr">
        <is>
          <t>高璇</t>
        </is>
      </c>
      <c r="AI699"/>
      <c r="AJ699" t="inlineStr">
        <is>
          <t>Caption为空，剧名待人工匹配</t>
        </is>
      </c>
      <c r="AK699"/>
      <c r="AL699" s="3"/>
      <c r="AM699" t="inlineStr">
        <is>
          <t>2026-09-24 19:10</t>
        </is>
      </c>
      <c r="AN699" t="inlineStr">
        <is>
          <t>高璇</t>
        </is>
      </c>
      <c r="AO699" t="inlineStr">
        <is>
          <t>2026-09-24</t>
        </is>
      </c>
      <c r="AP699" t="inlineStr">
        <is>
          <t>2026-09-24|shirley5278789|SD-000260</t>
        </is>
      </c>
      <c r="AQ699" t="inlineStr">
        <is>
          <t>1</t>
        </is>
      </c>
      <c r="AR699" t="inlineStr">
        <is>
          <t>shirley5278789｜Rechazando a mis cinco compañeras destinadas｜1条｜已回填</t>
        </is>
      </c>
    </row>
    <row r="700" ht="25.5" customHeight="1">
      <c r="A700" t="inlineStr">
        <is>
          <t>SR-000826</t>
        </is>
      </c>
      <c r="B700" s="3">
        <v>46289</v>
      </c>
      <c r="C700"/>
      <c r="D700" t="inlineStr">
        <is>
          <t>7688984496410053902</t>
        </is>
      </c>
      <c r="E700"/>
      <c r="F700" t="inlineStr">
        <is>
          <t>manual_url</t>
        </is>
      </c>
      <c r="G700">
        <v>1</v>
      </c>
      <c r="H700" s="3">
        <v>46303.641493055555</v>
      </c>
      <c r="I700"/>
      <c r="J700" t="inlineStr">
        <is>
          <t>active</t>
        </is>
      </c>
      <c r="K700" t="inlineStr">
        <is>
          <t>dramaexpedition</t>
        </is>
      </c>
      <c r="L700" t="inlineStr">
        <is>
          <t xml:space="preserve">#The7YearOldBoxingChampion  Part 1 | The 7-Year-Old Boxing Champion An aging champion dies after losing his title. He bargains for one more life—and wakes up with a child's hands. ✨ Download the MoboReels app. 👉 Copy [266CXP] and search it. #drama #MoboReels #BoxingChampion #Reborn </t>
        </is>
      </c>
      <c r="M700" t="inlineStr">
        <is>
          <t>SD-000193</t>
        </is>
      </c>
      <c r="N700" t="inlineStr">
        <is>
          <t>7688984496410053902</t>
        </is>
      </c>
      <c r="O700" t="inlineStr">
        <is>
          <t>dramaexpedition</t>
        </is>
      </c>
      <c r="P700" t="inlineStr">
        <is>
          <t>https://www.tiktok.com/@dramaexpedition</t>
        </is>
      </c>
      <c r="Q700" t="inlineStr">
        <is>
          <t>SD-000193</t>
        </is>
      </c>
      <c r="R700" t="inlineStr">
        <is>
          <t>The 7-Year-Old Boxing Champion</t>
        </is>
      </c>
      <c r="S700" t="inlineStr">
        <is>
          <t>萌宝,逆袭,重生</t>
        </is>
      </c>
      <c r="T700" s="2" t="str">
        <f>=HYPERLINK("https://www.tiktok.com/@dramaexpedition/video/7688984496410053902", "https://www.tiktok.com/@dramaexpedition/video/7688984496410053902")</f>
        <v>https://www.tiktok.com/@dramaexpedition/video/7688984496410053902</v>
      </c>
      <c r="U700" t="inlineStr">
        <is>
          <t>已回填</t>
        </is>
      </c>
      <c r="V700" t="inlineStr">
        <is>
          <t>855</t>
        </is>
      </c>
      <c r="W700" t="inlineStr">
        <is>
          <t>8</t>
        </is>
      </c>
      <c r="X700" t="inlineStr">
        <is>
          <t>0</t>
        </is>
      </c>
      <c r="Y700" t="inlineStr">
        <is>
          <t>0</t>
        </is>
      </c>
      <c r="Z700" t="inlineStr">
        <is>
          <t>0</t>
        </is>
      </c>
      <c r="AA700" t="inlineStr">
        <is>
          <t>2026-10-08</t>
        </is>
      </c>
      <c r="AB700"/>
      <c r="AC700"/>
      <c r="AD700"/>
      <c r="AE700"/>
      <c r="AF700"/>
      <c r="AG700" s="3"/>
      <c r="AH700" t="inlineStr">
        <is>
          <t>彭满</t>
        </is>
      </c>
      <c r="AI700"/>
      <c r="AJ700"/>
      <c r="AK700"/>
      <c r="AL700" s="3"/>
      <c r="AM700" t="inlineStr">
        <is>
          <t>2026-09-24 14:34</t>
        </is>
      </c>
      <c r="AN700" t="inlineStr">
        <is>
          <t>彭满</t>
        </is>
      </c>
      <c r="AO700" t="inlineStr">
        <is>
          <t>2026-09-24</t>
        </is>
      </c>
      <c r="AP700" t="inlineStr">
        <is>
          <t>2026-09-24|dramaexpedition|SD-000193</t>
        </is>
      </c>
      <c r="AQ700" t="inlineStr">
        <is>
          <t>1</t>
        </is>
      </c>
      <c r="AR700" t="inlineStr">
        <is>
          <t>dramaexpedition｜The 7-Year-Old Boxing Champion｜2条｜已回填</t>
        </is>
      </c>
    </row>
    <row r="701" ht="25.5" customHeight="1">
      <c r="A701" t="inlineStr">
        <is>
          <t>SR-000827</t>
        </is>
      </c>
      <c r="B701" s="3">
        <v>46289</v>
      </c>
      <c r="C701"/>
      <c r="D701" t="inlineStr">
        <is>
          <t>7688983059282038029</t>
        </is>
      </c>
      <c r="E701"/>
      <c r="F701" t="inlineStr">
        <is>
          <t>manual_url</t>
        </is>
      </c>
      <c r="G701">
        <v>1</v>
      </c>
      <c r="H701" s="3">
        <v>46303.64171296296</v>
      </c>
      <c r="I701"/>
      <c r="J701" t="inlineStr">
        <is>
          <t>active</t>
        </is>
      </c>
      <c r="K701" t="inlineStr">
        <is>
          <t>dramaexpedition</t>
        </is>
      </c>
      <c r="L701" t="inlineStr">
        <is>
          <t xml:space="preserve">#The7YearOldBoxingChampion </t>
        </is>
      </c>
      <c r="M701" t="inlineStr">
        <is>
          <t>SD-000193</t>
        </is>
      </c>
      <c r="N701" t="inlineStr">
        <is>
          <t>7688983059282038029</t>
        </is>
      </c>
      <c r="O701" t="inlineStr">
        <is>
          <t>dramaexpedition</t>
        </is>
      </c>
      <c r="P701" t="inlineStr">
        <is>
          <t>https://www.tiktok.com/@dramaexpedition</t>
        </is>
      </c>
      <c r="Q701" t="inlineStr">
        <is>
          <t>SD-000193</t>
        </is>
      </c>
      <c r="R701" t="inlineStr">
        <is>
          <t>The 7-Year-Old Boxing Champion</t>
        </is>
      </c>
      <c r="S701" t="inlineStr">
        <is>
          <t>萌宝,逆袭,重生</t>
        </is>
      </c>
      <c r="T701" s="2" t="str">
        <f>=HYPERLINK("https://www.tiktok.com/@dramaexpedition/video/7688983059282038029", "https://www.tiktok.com/@dramaexpedition/video/7688983059282038029")</f>
        <v>https://www.tiktok.com/@dramaexpedition/video/7688983059282038029</v>
      </c>
      <c r="U701" t="inlineStr">
        <is>
          <t>已回填</t>
        </is>
      </c>
      <c r="V701" t="inlineStr">
        <is>
          <t>623</t>
        </is>
      </c>
      <c r="W701" t="inlineStr">
        <is>
          <t>13</t>
        </is>
      </c>
      <c r="X701" t="inlineStr">
        <is>
          <t>1</t>
        </is>
      </c>
      <c r="Y701" t="inlineStr">
        <is>
          <t>1</t>
        </is>
      </c>
      <c r="Z701" t="inlineStr">
        <is>
          <t>0</t>
        </is>
      </c>
      <c r="AA701" t="inlineStr">
        <is>
          <t>2026-10-08</t>
        </is>
      </c>
      <c r="AB701"/>
      <c r="AC701"/>
      <c r="AD701"/>
      <c r="AE701"/>
      <c r="AF701"/>
      <c r="AG701" s="3"/>
      <c r="AH701" t="inlineStr">
        <is>
          <t>彭满</t>
        </is>
      </c>
      <c r="AI701"/>
      <c r="AJ701"/>
      <c r="AK701"/>
      <c r="AL701" s="3"/>
      <c r="AM701" t="inlineStr">
        <is>
          <t>2026-09-24 14:30</t>
        </is>
      </c>
      <c r="AN701" t="inlineStr">
        <is>
          <t>彭满</t>
        </is>
      </c>
      <c r="AO701" t="inlineStr">
        <is>
          <t>2026-09-24</t>
        </is>
      </c>
      <c r="AP701" t="inlineStr">
        <is>
          <t>2026-09-24|dramaexpedition|SD-000193</t>
        </is>
      </c>
      <c r="AQ701" t="inlineStr">
        <is>
          <t>0</t>
        </is>
      </c>
      <c r="AR701" t="inlineStr">
        <is>
          <t>dramaexpedition｜The 7-Year-Old Boxing Champion｜2条｜已回填</t>
        </is>
      </c>
    </row>
    <row r="702" ht="25.5" customHeight="1">
      <c r="A702" t="inlineStr">
        <is>
          <t>SR-000828</t>
        </is>
      </c>
      <c r="B702" s="3">
        <v>46289</v>
      </c>
      <c r="C702"/>
      <c r="D702" t="inlineStr">
        <is>
          <t>7688320542566321422</t>
        </is>
      </c>
      <c r="E702"/>
      <c r="F702" t="inlineStr">
        <is>
          <t>manual_url</t>
        </is>
      </c>
      <c r="G702">
        <v>1</v>
      </c>
      <c r="H702" s="3">
        <v>46303.64193287037</v>
      </c>
      <c r="I702"/>
      <c r="J702" t="inlineStr">
        <is>
          <t>active</t>
        </is>
      </c>
      <c r="K702" t="inlineStr">
        <is>
          <t>dramadetour0</t>
        </is>
      </c>
      <c r="L702" t="inlineStr">
        <is>
          <t>Part 3 | My Boyfriend and His Sweetheart's Deadly Prank Full series link in bio The director demanded the key. Luke dropped it down a drain before anyone could open the door. ✨ Download the ShortMax app. 👉 Copy the code [vzg857] and search it. #ShortDrama #ShortMax #TruthRevealed #DeadlyPrank #DramaClips</t>
        </is>
      </c>
      <c r="M702" t="inlineStr">
        <is>
          <t>SD-000209</t>
        </is>
      </c>
      <c r="N702" t="inlineStr">
        <is>
          <t>7688320542566321422</t>
        </is>
      </c>
      <c r="O702" t="inlineStr">
        <is>
          <t>dramadetour0</t>
        </is>
      </c>
      <c r="P702" t="inlineStr">
        <is>
          <t>https://www.tiktok.com/@dramadetour0</t>
        </is>
      </c>
      <c r="Q702" t="inlineStr">
        <is>
          <t>SD-000209</t>
        </is>
      </c>
      <c r="R702" t="inlineStr">
        <is>
          <t>My Boyfriend and His Sweetheart’s Deadly Prank</t>
        </is>
      </c>
      <c r="S702" t="inlineStr">
        <is>
          <t>多角关系,校园</t>
        </is>
      </c>
      <c r="T702" s="2" t="str">
        <f>=HYPERLINK("https://www.tiktok.com/@dramadetour0/video/7688320542566321422", "https://www.tiktok.com/@dramadetour0/video/7688320542566321422")</f>
        <v>https://www.tiktok.com/@dramadetour0/video/7688320542566321422</v>
      </c>
      <c r="U702" t="inlineStr">
        <is>
          <t>已回填</t>
        </is>
      </c>
      <c r="V702" t="inlineStr">
        <is>
          <t>2279</t>
        </is>
      </c>
      <c r="W702" t="inlineStr">
        <is>
          <t>17</t>
        </is>
      </c>
      <c r="X702" t="inlineStr">
        <is>
          <t>4</t>
        </is>
      </c>
      <c r="Y702" t="inlineStr">
        <is>
          <t>0</t>
        </is>
      </c>
      <c r="Z702" t="inlineStr">
        <is>
          <t>0</t>
        </is>
      </c>
      <c r="AA702" t="inlineStr">
        <is>
          <t>2026-10-08</t>
        </is>
      </c>
      <c r="AB702"/>
      <c r="AC702"/>
      <c r="AD702"/>
      <c r="AE702"/>
      <c r="AF702"/>
      <c r="AG702" s="3"/>
      <c r="AH702" t="inlineStr">
        <is>
          <t>彭满</t>
        </is>
      </c>
      <c r="AI702"/>
      <c r="AJ702" t="inlineStr">
        <is>
          <t>选剧池同名候选不唯一，剧名待人工匹配</t>
        </is>
      </c>
      <c r="AK702"/>
      <c r="AL702" s="3"/>
      <c r="AM702" t="inlineStr">
        <is>
          <t>2026-09-24 06:57</t>
        </is>
      </c>
      <c r="AN702" t="inlineStr">
        <is>
          <t>彭满</t>
        </is>
      </c>
      <c r="AO702" t="inlineStr">
        <is>
          <t>2026-09-24</t>
        </is>
      </c>
      <c r="AP702" t="inlineStr">
        <is>
          <t>2026-09-24|dramadetour0|SD-000209</t>
        </is>
      </c>
      <c r="AQ702" t="inlineStr">
        <is>
          <t>1</t>
        </is>
      </c>
      <c r="AR702" t="inlineStr">
        <is>
          <t>dramadetour0｜My Boyfriend and His Sweetheart’s Deadly Prank｜1条｜已回填</t>
        </is>
      </c>
    </row>
    <row r="703" ht="25.5" customHeight="1">
      <c r="A703" t="inlineStr">
        <is>
          <t>SR-000829</t>
        </is>
      </c>
      <c r="B703" s="3">
        <v>46288</v>
      </c>
      <c r="C703"/>
      <c r="D703" t="inlineStr">
        <is>
          <t>7688687591708806413</t>
        </is>
      </c>
      <c r="E703"/>
      <c r="F703" t="inlineStr">
        <is>
          <t>exact_post_id</t>
        </is>
      </c>
      <c r="G703"/>
      <c r="H703" s="3"/>
      <c r="I703"/>
      <c r="J703" t="inlineStr">
        <is>
          <t>active</t>
        </is>
      </c>
      <c r="K703" t="inlineStr">
        <is>
          <t>dramaexpedition</t>
        </is>
      </c>
      <c r="L703" t="inlineStr">
        <is>
          <t xml:space="preserve">#GodOfWarDeliversPackagesNotMercy  Part 5 | God of War Delivers Packages, Not Mercy Trevor exposes a fake fortune teller. Then the crowd lines up for readings, and his answers are painfully practical. ✨ Download the MoboReels app. 👉 Copy [266GSU] and search it. #drama #MoboReels #Comedy #fortune </t>
        </is>
      </c>
      <c r="M703" t="inlineStr">
        <is>
          <t>SD-000234</t>
        </is>
      </c>
      <c r="N703" t="inlineStr">
        <is>
          <t>7688687591708806413</t>
        </is>
      </c>
      <c r="O703" t="inlineStr">
        <is>
          <t>dramaexpedition</t>
        </is>
      </c>
      <c r="P703" t="inlineStr">
        <is>
          <t>https://www.tiktok.com/@dramaexpedition</t>
        </is>
      </c>
      <c r="Q703" t="inlineStr">
        <is>
          <t>SD-000234</t>
        </is>
      </c>
      <c r="R703" t="inlineStr">
        <is>
          <t>God of War Delivers Packages, Not Mercy</t>
        </is>
      </c>
      <c r="S703" t="inlineStr">
        <is>
          <t>扮猪吃虎,男性</t>
        </is>
      </c>
      <c r="T703" s="2" t="str">
        <f>=HYPERLINK("https://www.tiktok.com/@dramaexpedition/video/7688687591708806413", "https://www.tiktok.com/@dramaexpedition/video/7688687591708806413")</f>
        <v>https://www.tiktok.com/@dramaexpedition/video/7688687591708806413</v>
      </c>
      <c r="U703" t="inlineStr">
        <is>
          <t>已回填</t>
        </is>
      </c>
      <c r="V703" t="inlineStr">
        <is>
          <t>57</t>
        </is>
      </c>
      <c r="W703" t="inlineStr">
        <is>
          <t>1</t>
        </is>
      </c>
      <c r="X703" t="inlineStr">
        <is>
          <t>0</t>
        </is>
      </c>
      <c r="Y703" t="inlineStr">
        <is>
          <t>0</t>
        </is>
      </c>
      <c r="Z703" t="inlineStr">
        <is>
          <t>0</t>
        </is>
      </c>
      <c r="AA703" t="inlineStr">
        <is>
          <t>2026-09-24</t>
        </is>
      </c>
      <c r="AB703"/>
      <c r="AC703"/>
      <c r="AD703"/>
      <c r="AE703"/>
      <c r="AF703"/>
      <c r="AG703" s="3"/>
      <c r="AH703" t="inlineStr">
        <is>
          <t>彭满</t>
        </is>
      </c>
      <c r="AI703"/>
      <c r="AJ703"/>
      <c r="AK703"/>
      <c r="AL703" s="3"/>
      <c r="AM703" t="inlineStr">
        <is>
          <t>2026-09-23 19:20</t>
        </is>
      </c>
      <c r="AN703" t="inlineStr">
        <is>
          <t>彭满</t>
        </is>
      </c>
      <c r="AO703" t="inlineStr">
        <is>
          <t>2026-09-23</t>
        </is>
      </c>
      <c r="AP703" t="inlineStr">
        <is>
          <t>2026-09-23|dramaexpedition|SD-000234</t>
        </is>
      </c>
      <c r="AQ703" t="inlineStr">
        <is>
          <t>0</t>
        </is>
      </c>
      <c r="AR703" t="inlineStr">
        <is>
          <t>dramaexpedition｜God of War Delivers Packages, Not Mercy｜4条｜已回填</t>
        </is>
      </c>
    </row>
    <row r="704" ht="25.5" customHeight="1">
      <c r="A704" t="inlineStr">
        <is>
          <t>SR-000830</t>
        </is>
      </c>
      <c r="B704" s="3">
        <v>46288</v>
      </c>
      <c r="C704"/>
      <c r="D704" t="inlineStr">
        <is>
          <t>7688659252465995021</t>
        </is>
      </c>
      <c r="E704"/>
      <c r="F704" t="inlineStr">
        <is>
          <t>manual_url</t>
        </is>
      </c>
      <c r="G704">
        <v>1</v>
      </c>
      <c r="H704" s="3">
        <v>46303.642280092594</v>
      </c>
      <c r="I704"/>
      <c r="J704" t="inlineStr">
        <is>
          <t>active</t>
        </is>
      </c>
      <c r="K704" t="inlineStr">
        <is>
          <t>dramaflick00</t>
        </is>
      </c>
      <c r="L704" t="inlineStr">
        <is>
          <t>#TheSecretOfGalaNight  After she saves his sick son, the CEO has one warning for her: don’t fall for him. ❤️‍🔥 ✨ Download the MoboReels app. 👉 Copy the code [259KAR] and search it. 👀 A huge number of short dramas are waiting for you to explore. 🌈 #ShortDrama #CEOStory #SlowBurnRomance #MoboReels</t>
        </is>
      </c>
      <c r="M704" t="inlineStr">
        <is>
          <t>SD-000206</t>
        </is>
      </c>
      <c r="N704" t="inlineStr">
        <is>
          <t>7688659252465995021</t>
        </is>
      </c>
      <c r="O704" t="inlineStr">
        <is>
          <t>dramaflick00</t>
        </is>
      </c>
      <c r="P704" t="inlineStr">
        <is>
          <t>https://www.tiktok.com/@dramaflick00</t>
        </is>
      </c>
      <c r="Q704" t="inlineStr">
        <is>
          <t>SD-000206</t>
        </is>
      </c>
      <c r="R704" t="inlineStr">
        <is>
          <t>The Secret of Gala Night</t>
        </is>
      </c>
      <c r="S704" t="inlineStr">
        <is>
          <t>爱情,萌宝,霸总</t>
        </is>
      </c>
      <c r="T704" s="2" t="str">
        <f>=HYPERLINK("https://www.tiktok.com/@dramaflick00/video/7688659252465995021", "https://www.tiktok.com/@dramaflick00/video/7688659252465995021")</f>
        <v>https://www.tiktok.com/@dramaflick00/video/7688659252465995021</v>
      </c>
      <c r="U704" t="inlineStr">
        <is>
          <t>已回填</t>
        </is>
      </c>
      <c r="V704" t="inlineStr">
        <is>
          <t>1579</t>
        </is>
      </c>
      <c r="W704" t="inlineStr">
        <is>
          <t>4</t>
        </is>
      </c>
      <c r="X704" t="inlineStr">
        <is>
          <t>1</t>
        </is>
      </c>
      <c r="Y704" t="inlineStr">
        <is>
          <t>0</t>
        </is>
      </c>
      <c r="Z704" t="inlineStr">
        <is>
          <t>0</t>
        </is>
      </c>
      <c r="AA704" t="inlineStr">
        <is>
          <t>2026-10-08</t>
        </is>
      </c>
      <c r="AB704"/>
      <c r="AC704"/>
      <c r="AD704"/>
      <c r="AE704"/>
      <c r="AF704"/>
      <c r="AG704" s="3"/>
      <c r="AH704" t="inlineStr">
        <is>
          <t>高璇</t>
        </is>
      </c>
      <c r="AI704"/>
      <c r="AJ704"/>
      <c r="AK704"/>
      <c r="AL704" s="3"/>
      <c r="AM704" t="inlineStr">
        <is>
          <t>2026-09-23 17:29</t>
        </is>
      </c>
      <c r="AN704" t="inlineStr">
        <is>
          <t>高璇</t>
        </is>
      </c>
      <c r="AO704" t="inlineStr">
        <is>
          <t>2026-09-23</t>
        </is>
      </c>
      <c r="AP704" t="inlineStr">
        <is>
          <t>2026-09-23|dramaflick00|SD-000206</t>
        </is>
      </c>
      <c r="AQ704" t="inlineStr">
        <is>
          <t>1</t>
        </is>
      </c>
      <c r="AR704" t="inlineStr">
        <is>
          <t>dramaflick00｜The Secret of Gala Night｜4条｜已回填</t>
        </is>
      </c>
    </row>
    <row r="705" ht="25.5" customHeight="1">
      <c r="A705" t="inlineStr">
        <is>
          <t>SR-000831</t>
        </is>
      </c>
      <c r="B705" s="3">
        <v>46288</v>
      </c>
      <c r="C705"/>
      <c r="D705" t="inlineStr">
        <is>
          <t>7688658563547352334</t>
        </is>
      </c>
      <c r="E705"/>
      <c r="F705" t="inlineStr">
        <is>
          <t>manual_url</t>
        </is>
      </c>
      <c r="G705">
        <v>1</v>
      </c>
      <c r="H705" s="3">
        <v>46303.64255787037</v>
      </c>
      <c r="I705"/>
      <c r="J705" t="inlineStr">
        <is>
          <t>active</t>
        </is>
      </c>
      <c r="K705" t="inlineStr">
        <is>
          <t>dramaflick00</t>
        </is>
      </c>
      <c r="L705" t="inlineStr">
        <is>
          <t>#TheSecretOfGalaNight  They call her a gold digger in front of everyone—until the billionaire reveals exactly who she is. 😤✨ ✨ Download the MoboReels app. 👉 Copy the code [259KAR] and search it. 👀 A huge number of short dramas are waiting for you to explore. 🌈 #ShortDrama #BossRomance #HiddenIdentity #MoboReels</t>
        </is>
      </c>
      <c r="M705" t="inlineStr">
        <is>
          <t>SD-000206</t>
        </is>
      </c>
      <c r="N705" t="inlineStr">
        <is>
          <t>7688658563547352334</t>
        </is>
      </c>
      <c r="O705" t="inlineStr">
        <is>
          <t>dramaflick00</t>
        </is>
      </c>
      <c r="P705" t="inlineStr">
        <is>
          <t>https://www.tiktok.com/@dramaflick00</t>
        </is>
      </c>
      <c r="Q705" t="inlineStr">
        <is>
          <t>SD-000206</t>
        </is>
      </c>
      <c r="R705" t="inlineStr">
        <is>
          <t>The Secret of Gala Night</t>
        </is>
      </c>
      <c r="S705" t="inlineStr">
        <is>
          <t>爱情,萌宝,霸总</t>
        </is>
      </c>
      <c r="T705" s="2" t="str">
        <f>=HYPERLINK("https://www.tiktok.com/@dramaflick00/video/7688658563547352334", "https://www.tiktok.com/@dramaflick00/video/7688658563547352334")</f>
        <v>https://www.tiktok.com/@dramaflick00/video/7688658563547352334</v>
      </c>
      <c r="U705" t="inlineStr">
        <is>
          <t>已回填</t>
        </is>
      </c>
      <c r="V705" t="inlineStr">
        <is>
          <t>2559</t>
        </is>
      </c>
      <c r="W705" t="inlineStr">
        <is>
          <t>59</t>
        </is>
      </c>
      <c r="X705" t="inlineStr">
        <is>
          <t>24</t>
        </is>
      </c>
      <c r="Y705" t="inlineStr">
        <is>
          <t>15</t>
        </is>
      </c>
      <c r="Z705" t="inlineStr">
        <is>
          <t>0</t>
        </is>
      </c>
      <c r="AA705" t="inlineStr">
        <is>
          <t>2026-10-08</t>
        </is>
      </c>
      <c r="AB705"/>
      <c r="AC705"/>
      <c r="AD705"/>
      <c r="AE705"/>
      <c r="AF705"/>
      <c r="AG705" s="3"/>
      <c r="AH705" t="inlineStr">
        <is>
          <t>高璇</t>
        </is>
      </c>
      <c r="AI705"/>
      <c r="AJ705"/>
      <c r="AK705"/>
      <c r="AL705" s="3"/>
      <c r="AM705" t="inlineStr">
        <is>
          <t>2026-09-23 17:28</t>
        </is>
      </c>
      <c r="AN705" t="inlineStr">
        <is>
          <t>高璇</t>
        </is>
      </c>
      <c r="AO705" t="inlineStr">
        <is>
          <t>2026-09-23</t>
        </is>
      </c>
      <c r="AP705" t="inlineStr">
        <is>
          <t>2026-09-23|dramaflick00|SD-000206</t>
        </is>
      </c>
      <c r="AQ705" t="inlineStr">
        <is>
          <t>0</t>
        </is>
      </c>
      <c r="AR705" t="inlineStr">
        <is>
          <t>dramaflick00｜The Secret of Gala Night｜4条｜已回填</t>
        </is>
      </c>
    </row>
    <row r="706" ht="25.5" customHeight="1">
      <c r="A706" t="inlineStr">
        <is>
          <t>SR-000832</t>
        </is>
      </c>
      <c r="B706" s="3">
        <v>46288</v>
      </c>
      <c r="C706"/>
      <c r="D706" t="inlineStr">
        <is>
          <t>7688658088693337357</t>
        </is>
      </c>
      <c r="E706"/>
      <c r="F706" t="inlineStr">
        <is>
          <t>manual_url</t>
        </is>
      </c>
      <c r="G706">
        <v>1</v>
      </c>
      <c r="H706" s="3">
        <v>46303.64289351852</v>
      </c>
      <c r="I706"/>
      <c r="J706" t="inlineStr">
        <is>
          <t>active</t>
        </is>
      </c>
      <c r="K706" t="inlineStr">
        <is>
          <t>dramaflick00</t>
        </is>
      </c>
      <c r="L706" t="inlineStr">
        <is>
          <t>#TheSecretOfGalaNight  Thirty thousand a month sounds perfect—until the new nanny is sent somewhere she was never meant to go. 😮‍💨🏠 ✨ Download the MoboReels app. 👉 Copy the code [259KAR] and search it. 👀 A huge number of short dramas are waiting for you to explore. 🌈 #ShortDrama #NannyDrama #BillionaireRomance #MoboReels</t>
        </is>
      </c>
      <c r="M706" t="inlineStr">
        <is>
          <t>SD-000206</t>
        </is>
      </c>
      <c r="N706" t="inlineStr">
        <is>
          <t>7688658088693337357</t>
        </is>
      </c>
      <c r="O706" t="inlineStr">
        <is>
          <t>dramaflick00</t>
        </is>
      </c>
      <c r="P706" t="inlineStr">
        <is>
          <t>https://www.tiktok.com/@dramaflick00</t>
        </is>
      </c>
      <c r="Q706" t="inlineStr">
        <is>
          <t>SD-000206</t>
        </is>
      </c>
      <c r="R706" t="inlineStr">
        <is>
          <t>The Secret of Gala Night</t>
        </is>
      </c>
      <c r="S706" t="inlineStr">
        <is>
          <t>爱情,萌宝,霸总</t>
        </is>
      </c>
      <c r="T706" s="2" t="str">
        <f>=HYPERLINK("https://www.tiktok.com/@dramaflick00/video/7688658088693337357", "https://www.tiktok.com/@dramaflick00/video/7688658088693337357")</f>
        <v>https://www.tiktok.com/@dramaflick00/video/7688658088693337357</v>
      </c>
      <c r="U706" t="inlineStr">
        <is>
          <t>已回填</t>
        </is>
      </c>
      <c r="V706" t="inlineStr">
        <is>
          <t>1005</t>
        </is>
      </c>
      <c r="W706" t="inlineStr">
        <is>
          <t>54</t>
        </is>
      </c>
      <c r="X706" t="inlineStr">
        <is>
          <t>13</t>
        </is>
      </c>
      <c r="Y706" t="inlineStr">
        <is>
          <t>2</t>
        </is>
      </c>
      <c r="Z706" t="inlineStr">
        <is>
          <t>1</t>
        </is>
      </c>
      <c r="AA706" t="inlineStr">
        <is>
          <t>2026-10-08</t>
        </is>
      </c>
      <c r="AB706"/>
      <c r="AC706"/>
      <c r="AD706"/>
      <c r="AE706"/>
      <c r="AF706"/>
      <c r="AG706" s="3"/>
      <c r="AH706" t="inlineStr">
        <is>
          <t>高璇</t>
        </is>
      </c>
      <c r="AI706"/>
      <c r="AJ706"/>
      <c r="AK706"/>
      <c r="AL706" s="3"/>
      <c r="AM706" t="inlineStr">
        <is>
          <t>2026-09-23 17:25</t>
        </is>
      </c>
      <c r="AN706" t="inlineStr">
        <is>
          <t>高璇</t>
        </is>
      </c>
      <c r="AO706" t="inlineStr">
        <is>
          <t>2026-09-23</t>
        </is>
      </c>
      <c r="AP706" t="inlineStr">
        <is>
          <t>2026-09-23|dramaflick00|SD-000206</t>
        </is>
      </c>
      <c r="AQ706" t="inlineStr">
        <is>
          <t>0</t>
        </is>
      </c>
      <c r="AR706" t="inlineStr">
        <is>
          <t>dramaflick00｜The Secret of Gala Night｜4条｜已回填</t>
        </is>
      </c>
    </row>
    <row r="707" ht="25.5" customHeight="1">
      <c r="A707" t="inlineStr">
        <is>
          <t>SR-000833</t>
        </is>
      </c>
      <c r="B707" s="3">
        <v>46288</v>
      </c>
      <c r="C707"/>
      <c r="D707" t="inlineStr">
        <is>
          <t>7688657646949354766</t>
        </is>
      </c>
      <c r="E707"/>
      <c r="F707" t="inlineStr">
        <is>
          <t>manual_url</t>
        </is>
      </c>
      <c r="G707">
        <v>1</v>
      </c>
      <c r="H707" s="3">
        <v>46303.643159722225</v>
      </c>
      <c r="I707"/>
      <c r="J707" t="inlineStr">
        <is>
          <t>active</t>
        </is>
      </c>
      <c r="K707" t="inlineStr">
        <is>
          <t>dramaflick00</t>
        </is>
      </c>
      <c r="L707" t="inlineStr">
        <is>
          <t>#TheSecretOfGalaNight  The billionaire has every clue except the one that matters: the woman who saved him has disappeared. 🔥👀 ✨ Download the MoboReels app. 👉 Copy the code [259KAR] and search it. 👀 A huge number of short dramas are waiting for you to explore. 🌈 #ShortDrama #HiddenIdentity #RomanceDrama #MoboReels</t>
        </is>
      </c>
      <c r="M707" t="inlineStr">
        <is>
          <t>SD-000206</t>
        </is>
      </c>
      <c r="N707" t="inlineStr">
        <is>
          <t>7688657646949354766</t>
        </is>
      </c>
      <c r="O707" t="inlineStr">
        <is>
          <t>dramaflick00</t>
        </is>
      </c>
      <c r="P707" t="inlineStr">
        <is>
          <t>https://www.tiktok.com/@dramaflick00</t>
        </is>
      </c>
      <c r="Q707" t="inlineStr">
        <is>
          <t>SD-000206</t>
        </is>
      </c>
      <c r="R707" t="inlineStr">
        <is>
          <t>The Secret of Gala Night</t>
        </is>
      </c>
      <c r="S707" t="inlineStr">
        <is>
          <t>爱情,萌宝,霸总</t>
        </is>
      </c>
      <c r="T707" s="2" t="str">
        <f>=HYPERLINK("https://www.tiktok.com/@dramaflick00/video/7688657646949354766", "https://www.tiktok.com/@dramaflick00/video/7688657646949354766")</f>
        <v>https://www.tiktok.com/@dramaflick00/video/7688657646949354766</v>
      </c>
      <c r="U707" t="inlineStr">
        <is>
          <t>已回填</t>
        </is>
      </c>
      <c r="V707" t="inlineStr">
        <is>
          <t>722</t>
        </is>
      </c>
      <c r="W707" t="inlineStr">
        <is>
          <t>21</t>
        </is>
      </c>
      <c r="X707" t="inlineStr">
        <is>
          <t>3</t>
        </is>
      </c>
      <c r="Y707" t="inlineStr">
        <is>
          <t>0</t>
        </is>
      </c>
      <c r="Z707" t="inlineStr">
        <is>
          <t>0</t>
        </is>
      </c>
      <c r="AA707" t="inlineStr">
        <is>
          <t>2026-10-08</t>
        </is>
      </c>
      <c r="AB707"/>
      <c r="AC707"/>
      <c r="AD707"/>
      <c r="AE707"/>
      <c r="AF707"/>
      <c r="AG707" s="3"/>
      <c r="AH707" t="inlineStr">
        <is>
          <t>高璇</t>
        </is>
      </c>
      <c r="AI707"/>
      <c r="AJ707"/>
      <c r="AK707"/>
      <c r="AL707" s="3"/>
      <c r="AM707" t="inlineStr">
        <is>
          <t>2026-09-23 17:23</t>
        </is>
      </c>
      <c r="AN707" t="inlineStr">
        <is>
          <t>高璇</t>
        </is>
      </c>
      <c r="AO707" t="inlineStr">
        <is>
          <t>2026-09-23</t>
        </is>
      </c>
      <c r="AP707" t="inlineStr">
        <is>
          <t>2026-09-23|dramaflick00|SD-000206</t>
        </is>
      </c>
      <c r="AQ707" t="inlineStr">
        <is>
          <t>0</t>
        </is>
      </c>
      <c r="AR707" t="inlineStr">
        <is>
          <t>dramaflick00｜The Secret of Gala Night｜4条｜已回填</t>
        </is>
      </c>
    </row>
    <row r="708" ht="25.5" customHeight="1">
      <c r="A708" t="inlineStr">
        <is>
          <t>SR-000834</t>
        </is>
      </c>
      <c r="B708" s="3">
        <v>46287</v>
      </c>
      <c r="C708"/>
      <c r="D708" t="inlineStr">
        <is>
          <t>7687950156083236127</t>
        </is>
      </c>
      <c r="E708"/>
      <c r="F708" t="inlineStr">
        <is>
          <t>manual_url</t>
        </is>
      </c>
      <c r="G708">
        <v>1</v>
      </c>
      <c r="H708" s="3">
        <v>46303.6433912037</v>
      </c>
      <c r="I708"/>
      <c r="J708" t="inlineStr">
        <is>
          <t>active</t>
        </is>
      </c>
      <c r="K708" t="inlineStr">
        <is>
          <t>shirley5278789</t>
        </is>
      </c>
      <c r="L708" t="inlineStr">
        <is>
          <t>El depósito de chatarra parece abandonado, pero Kate descubre demasiado tarde que todo el lugar es una trampa. 😨🎯 🌟 La historia continúa 👉 Mira la serie completa en “ReelShort” 🔍 Busca el código “4737389” ✨ #Minidrama #TrampaMortal #AccionApocaliptica #ReelShort</t>
        </is>
      </c>
      <c r="M708" t="inlineStr">
        <is>
          <t>SD-000195</t>
        </is>
      </c>
      <c r="N708" t="inlineStr">
        <is>
          <t>7687950156083236127</t>
        </is>
      </c>
      <c r="O708" t="inlineStr">
        <is>
          <t>shirley5278789</t>
        </is>
      </c>
      <c r="P708" t="inlineStr">
        <is>
          <t>https://www.tiktok.com/@shirley5278789</t>
        </is>
      </c>
      <c r="Q708" t="inlineStr">
        <is>
          <t>SD-000195</t>
        </is>
      </c>
      <c r="R708" t="inlineStr">
        <is>
          <t>Gobierno el harén del yermo</t>
        </is>
      </c>
      <c r="S708" t="inlineStr">
        <is>
          <t>校园,超能力</t>
        </is>
      </c>
      <c r="T708" s="2" t="str">
        <f>=HYPERLINK("https://www.tiktok.com/@shirley5278789/video/7687950156083236127", "https://www.tiktok.com/@shirley5278789/video/7687950156083236127")</f>
        <v>https://www.tiktok.com/@shirley5278789/video/7687950156083236127</v>
      </c>
      <c r="U708" t="inlineStr">
        <is>
          <t>已回填</t>
        </is>
      </c>
      <c r="V708" t="inlineStr">
        <is>
          <t>13300</t>
        </is>
      </c>
      <c r="W708" t="inlineStr">
        <is>
          <t>94</t>
        </is>
      </c>
      <c r="X708" t="inlineStr">
        <is>
          <t>19</t>
        </is>
      </c>
      <c r="Y708" t="inlineStr">
        <is>
          <t>1</t>
        </is>
      </c>
      <c r="Z708" t="inlineStr">
        <is>
          <t>1</t>
        </is>
      </c>
      <c r="AA708" t="inlineStr">
        <is>
          <t>2026-10-08</t>
        </is>
      </c>
      <c r="AB708"/>
      <c r="AC708"/>
      <c r="AD708"/>
      <c r="AE708"/>
      <c r="AF708"/>
      <c r="AG708" s="3"/>
      <c r="AH708" t="inlineStr">
        <is>
          <t>高璇</t>
        </is>
      </c>
      <c r="AI708"/>
      <c r="AJ708"/>
      <c r="AK708"/>
      <c r="AL708" s="3"/>
      <c r="AM708" t="inlineStr">
        <is>
          <t>2026-09-22 23:40</t>
        </is>
      </c>
      <c r="AN708" t="inlineStr">
        <is>
          <t>高璇</t>
        </is>
      </c>
      <c r="AO708" t="inlineStr">
        <is>
          <t>2026-09-22</t>
        </is>
      </c>
      <c r="AP708" t="inlineStr">
        <is>
          <t>2026-09-22|shirley5278789|SD-000195</t>
        </is>
      </c>
      <c r="AQ708" t="inlineStr">
        <is>
          <t>1</t>
        </is>
      </c>
      <c r="AR708" t="inlineStr">
        <is>
          <t>shirley5278789｜Gobierno el harén del yermo｜1条｜已回填</t>
        </is>
      </c>
    </row>
    <row r="709" ht="25.5" customHeight="1">
      <c r="A709" t="inlineStr">
        <is>
          <t>SR-000841</t>
        </is>
      </c>
      <c r="B709" s="3">
        <v>46294</v>
      </c>
      <c r="C709"/>
      <c r="D709" t="inlineStr">
        <is>
          <t>7690536741803019533</t>
        </is>
      </c>
      <c r="E709"/>
      <c r="F709" t="inlineStr">
        <is>
          <t>manual_url</t>
        </is>
      </c>
      <c r="G709">
        <v>1</v>
      </c>
      <c r="H709" s="3">
        <v>46303.64381944444</v>
      </c>
      <c r="I709"/>
      <c r="J709" t="inlineStr">
        <is>
          <t>active</t>
        </is>
      </c>
      <c r="K709" t="inlineStr">
        <is>
          <t>dramaexpedition</t>
        </is>
      </c>
      <c r="L709" t="inlineStr">
        <is>
          <t>part 4 | The Ice Man Old feelings surface after one night. Watch on ReelShort. Search code 4933302. https://reelslink.com/cps/N249DE #drama #shortdrama #aidrama #revengedrama #fyp</t>
        </is>
      </c>
      <c r="M709" t="inlineStr">
        <is>
          <t>SD-000310</t>
        </is>
      </c>
      <c r="N709" t="inlineStr">
        <is>
          <t>7690536741803019533</t>
        </is>
      </c>
      <c r="O709" t="inlineStr">
        <is>
          <t>dramaexpedition</t>
        </is>
      </c>
      <c r="P709" t="inlineStr">
        <is>
          <t>https://www.tiktok.com/@dramaexpedition</t>
        </is>
      </c>
      <c r="Q709" t="inlineStr">
        <is>
          <t>SD-000310</t>
        </is>
      </c>
      <c r="R709" t="inlineStr">
        <is>
          <t>The Ice Man</t>
        </is>
      </c>
      <c r="S709"/>
      <c r="T709" s="2" t="str">
        <f>=HYPERLINK("https://www.tiktok.com/@dramaexpedition/video/7690536741803019533", "https://www.tiktok.com/@dramaexpedition/video/7690536741803019533")</f>
        <v>https://www.tiktok.com/@dramaexpedition/video/7690536741803019533</v>
      </c>
      <c r="U709" t="inlineStr">
        <is>
          <t>已回填</t>
        </is>
      </c>
      <c r="V709" t="inlineStr">
        <is>
          <t>174</t>
        </is>
      </c>
      <c r="W709" t="inlineStr">
        <is>
          <t>8</t>
        </is>
      </c>
      <c r="X709" t="inlineStr">
        <is>
          <t>1</t>
        </is>
      </c>
      <c r="Y709" t="inlineStr">
        <is>
          <t>0</t>
        </is>
      </c>
      <c r="Z709" t="inlineStr">
        <is>
          <t>0</t>
        </is>
      </c>
      <c r="AA709" t="inlineStr">
        <is>
          <t>2026-10-08</t>
        </is>
      </c>
      <c r="AB709"/>
      <c r="AC709"/>
      <c r="AD709" t="inlineStr">
        <is>
          <t>SB-11467518-583d-4b91-a938-31512b3d32c3</t>
        </is>
      </c>
      <c r="AE709">
        <v>2</v>
      </c>
      <c r="AF709">
        <v>3</v>
      </c>
      <c r="AG709" s="3">
        <v>46294</v>
      </c>
      <c r="AH709" t="inlineStr">
        <is>
          <t>彭满</t>
        </is>
      </c>
      <c r="AI709" t="inlineStr">
        <is>
          <t>关联或批次冲突</t>
        </is>
      </c>
      <c r="AJ709" t="inlineStr">
        <is>
          <t>排期未建完整或字段不一致；现有 2 / 计划 3 条；缺少第1条</t>
        </is>
      </c>
      <c r="AK709" t="inlineStr">
        <is>
          <t>关联或批次冲突；计划 2026-09-29（America/Chicago）3 条，已关联 2 条，候选 0 条。
这是排期问题，不需要确认视频。请由维护人员核对已确认排期并补齐缺失名额；不要重建整批或重放旧回执。</t>
        </is>
      </c>
      <c r="AL709" s="3">
        <v>46295.544699074075</v>
      </c>
      <c r="AM709" t="inlineStr">
        <is>
          <t>2026-09-29 20:20</t>
        </is>
      </c>
      <c r="AN709" t="inlineStr">
        <is>
          <t>彭满</t>
        </is>
      </c>
      <c r="AO709" t="inlineStr">
        <is>
          <t>2026-09-29</t>
        </is>
      </c>
      <c r="AP709" t="inlineStr">
        <is>
          <t>2026-09-29|dramaexpedition|SD-000310</t>
        </is>
      </c>
      <c r="AQ709" t="inlineStr">
        <is>
          <t>1</t>
        </is>
      </c>
      <c r="AR709" t="inlineStr">
        <is>
          <t>dramaexpedition｜The Ice Man｜3条｜已回填</t>
        </is>
      </c>
    </row>
    <row r="710" ht="25.5" customHeight="1">
      <c r="A710" t="inlineStr">
        <is>
          <t>SR-000842</t>
        </is>
      </c>
      <c r="B710" s="3">
        <v>46294</v>
      </c>
      <c r="C710"/>
      <c r="D710" t="inlineStr">
        <is>
          <t>7690537121098042637</t>
        </is>
      </c>
      <c r="E710"/>
      <c r="F710" t="inlineStr">
        <is>
          <t>manual_url</t>
        </is>
      </c>
      <c r="G710">
        <v>1</v>
      </c>
      <c r="H710" s="3">
        <v>46303.64417824074</v>
      </c>
      <c r="I710"/>
      <c r="J710" t="inlineStr">
        <is>
          <t>active</t>
        </is>
      </c>
      <c r="K710" t="inlineStr">
        <is>
          <t>dramaexpedition</t>
        </is>
      </c>
      <c r="L710" t="inlineStr">
        <is>
          <t>part 5 | The Ice Man A search for Alan raises questions. Watch on ReelShort. Search code 4933302. https://reelslink.com/cps/N249DE #drama #shortdrama #aidrama #revengedrama #fyp</t>
        </is>
      </c>
      <c r="M710" t="inlineStr">
        <is>
          <t>SD-000310</t>
        </is>
      </c>
      <c r="N710" t="inlineStr">
        <is>
          <t>7690537121098042637</t>
        </is>
      </c>
      <c r="O710" t="inlineStr">
        <is>
          <t>dramaexpedition</t>
        </is>
      </c>
      <c r="P710" t="inlineStr">
        <is>
          <t>https://www.tiktok.com/@dramaexpedition</t>
        </is>
      </c>
      <c r="Q710" t="inlineStr">
        <is>
          <t>SD-000310</t>
        </is>
      </c>
      <c r="R710" t="inlineStr">
        <is>
          <t>The Ice Man</t>
        </is>
      </c>
      <c r="S710"/>
      <c r="T710" s="2" t="str">
        <f>=HYPERLINK("https://www.tiktok.com/@dramaexpedition/video/7690537121098042637", "https://www.tiktok.com/@dramaexpedition/video/7690537121098042637")</f>
        <v>https://www.tiktok.com/@dramaexpedition/video/7690537121098042637</v>
      </c>
      <c r="U710" t="inlineStr">
        <is>
          <t>已回填</t>
        </is>
      </c>
      <c r="V710" t="inlineStr">
        <is>
          <t>185</t>
        </is>
      </c>
      <c r="W710" t="inlineStr">
        <is>
          <t>11</t>
        </is>
      </c>
      <c r="X710" t="inlineStr">
        <is>
          <t>1</t>
        </is>
      </c>
      <c r="Y710" t="inlineStr">
        <is>
          <t>0</t>
        </is>
      </c>
      <c r="Z710" t="inlineStr">
        <is>
          <t>0</t>
        </is>
      </c>
      <c r="AA710" t="inlineStr">
        <is>
          <t>2026-10-08</t>
        </is>
      </c>
      <c r="AB710"/>
      <c r="AC710"/>
      <c r="AD710" t="inlineStr">
        <is>
          <t>SB-11467518-583d-4b91-a938-31512b3d32c3</t>
        </is>
      </c>
      <c r="AE710">
        <v>3</v>
      </c>
      <c r="AF710">
        <v>3</v>
      </c>
      <c r="AG710" s="3">
        <v>46294</v>
      </c>
      <c r="AH710" t="inlineStr">
        <is>
          <t>彭满</t>
        </is>
      </c>
      <c r="AI710" t="inlineStr">
        <is>
          <t>关联或批次冲突</t>
        </is>
      </c>
      <c r="AJ710" t="inlineStr">
        <is>
          <t>排期未建完整或字段不一致；现有 2 / 计划 3 条；缺少第1条</t>
        </is>
      </c>
      <c r="AK710" t="inlineStr">
        <is>
          <t>关联或批次冲突；计划 2026-09-29（America/Chicago）3 条，已关联 2 条，候选 0 条。
这是排期问题，不需要确认视频。请由维护人员核对已确认排期并补齐缺失名额；不要重建整批或重放旧回执。</t>
        </is>
      </c>
      <c r="AL710" s="3">
        <v>46294.732256944444</v>
      </c>
      <c r="AM710" t="inlineStr">
        <is>
          <t>2026-09-30 01:20</t>
        </is>
      </c>
      <c r="AN710" t="inlineStr">
        <is>
          <t>彭满</t>
        </is>
      </c>
      <c r="AO710" t="inlineStr">
        <is>
          <t>2026-09-30</t>
        </is>
      </c>
      <c r="AP710" t="inlineStr">
        <is>
          <t>2026-09-29|dramaexpedition|SD-000310</t>
        </is>
      </c>
      <c r="AQ710" t="inlineStr">
        <is>
          <t>0</t>
        </is>
      </c>
      <c r="AR710" t="inlineStr">
        <is>
          <t>dramaexpedition｜The Ice Man｜3条｜已回填</t>
        </is>
      </c>
    </row>
    <row r="711" ht="25.5" customHeight="1">
      <c r="A711" t="inlineStr">
        <is>
          <t>SR-000843</t>
        </is>
      </c>
      <c r="B711" s="3">
        <v>46295</v>
      </c>
      <c r="C711"/>
      <c r="D711" t="inlineStr">
        <is>
          <t>7690538788346465550</t>
        </is>
      </c>
      <c r="E711"/>
      <c r="F711" t="inlineStr">
        <is>
          <t>manual_url</t>
        </is>
      </c>
      <c r="G711">
        <v>1</v>
      </c>
      <c r="H711" s="3">
        <v>46303.644421296296</v>
      </c>
      <c r="I711"/>
      <c r="J711" t="inlineStr">
        <is>
          <t>active</t>
        </is>
      </c>
      <c r="K711" t="inlineStr">
        <is>
          <t>dramaexpedition</t>
        </is>
      </c>
      <c r="L711" t="inlineStr">
        <is>
          <t>part 1 | The Husband She Took for Granted A doctor's family call interrupts his breakthrough. Watch on ReelShort. Search code 4933308. https://reelslink.com/cps/i3dj2y #drama #shortdrama #aidrama #romancedrama #fyp</t>
        </is>
      </c>
      <c r="M711" t="inlineStr">
        <is>
          <t>SD-000317</t>
        </is>
      </c>
      <c r="N711" t="inlineStr">
        <is>
          <t>7690538788346465550</t>
        </is>
      </c>
      <c r="O711" t="inlineStr">
        <is>
          <t>dramaexpedition</t>
        </is>
      </c>
      <c r="P711" t="inlineStr">
        <is>
          <t>https://www.tiktok.com/@dramaexpedition</t>
        </is>
      </c>
      <c r="Q711" t="inlineStr">
        <is>
          <t>SD-000317</t>
        </is>
      </c>
      <c r="R711" t="inlineStr">
        <is>
          <t>The Husband She Took for Granted</t>
        </is>
      </c>
      <c r="S711"/>
      <c r="T711" s="2" t="str">
        <f>=HYPERLINK("https://www.tiktok.com/@dramaexpedition/video/7690538788346465550", "https://www.tiktok.com/@dramaexpedition/video/7690538788346465550")</f>
        <v>https://www.tiktok.com/@dramaexpedition/video/7690538788346465550</v>
      </c>
      <c r="U711" t="inlineStr">
        <is>
          <t>已回填</t>
        </is>
      </c>
      <c r="V711" t="inlineStr">
        <is>
          <t>151</t>
        </is>
      </c>
      <c r="W711" t="inlineStr">
        <is>
          <t>1</t>
        </is>
      </c>
      <c r="X711" t="inlineStr">
        <is>
          <t>0</t>
        </is>
      </c>
      <c r="Y711" t="inlineStr">
        <is>
          <t>0</t>
        </is>
      </c>
      <c r="Z711" t="inlineStr">
        <is>
          <t>0</t>
        </is>
      </c>
      <c r="AA711" t="inlineStr">
        <is>
          <t>2026-10-08</t>
        </is>
      </c>
      <c r="AB711"/>
      <c r="AC711"/>
      <c r="AD711" t="inlineStr">
        <is>
          <t>SB-893143a7-9b7e-4d23-bf48-2c55fc9d2d35</t>
        </is>
      </c>
      <c r="AE711">
        <v>1</v>
      </c>
      <c r="AF711">
        <v>3</v>
      </c>
      <c r="AG711" s="3">
        <v>46295</v>
      </c>
      <c r="AH711" t="inlineStr">
        <is>
          <t>彭满</t>
        </is>
      </c>
      <c r="AI711" t="inlineStr">
        <is>
          <t>已处理</t>
        </is>
      </c>
      <c r="AJ711"/>
      <c r="AK711" t="inlineStr">
        <is>
          <t>已处理；计划 2026-09-30（America/Chicago）3 条，已关联 3 条，候选 0 条。
目前没有候选可确认。请核实实际发布情况或等待有效采集；不要使用候选确认指令。</t>
        </is>
      </c>
      <c r="AL711" s="3"/>
      <c r="AM711" t="inlineStr">
        <is>
          <t>2026-09-30 20:25</t>
        </is>
      </c>
      <c r="AN711" t="inlineStr">
        <is>
          <t>彭满</t>
        </is>
      </c>
      <c r="AO711" t="inlineStr">
        <is>
          <t>2026-09-30</t>
        </is>
      </c>
      <c r="AP711" t="inlineStr">
        <is>
          <t>2026-09-30|dramaexpedition|SD-000317</t>
        </is>
      </c>
      <c r="AQ711" t="inlineStr">
        <is>
          <t>1</t>
        </is>
      </c>
      <c r="AR711" t="inlineStr">
        <is>
          <t>dramaexpedition｜The Husband She Took for Granted｜3条｜已回填</t>
        </is>
      </c>
    </row>
    <row r="712" ht="25.5" customHeight="1">
      <c r="A712" t="inlineStr">
        <is>
          <t>SR-000844</t>
        </is>
      </c>
      <c r="B712" s="3">
        <v>46295</v>
      </c>
      <c r="C712"/>
      <c r="D712" t="inlineStr">
        <is>
          <t>7690539027761515789</t>
        </is>
      </c>
      <c r="E712"/>
      <c r="F712" t="inlineStr">
        <is>
          <t>manual_url</t>
        </is>
      </c>
      <c r="G712">
        <v>1</v>
      </c>
      <c r="H712" s="3">
        <v>46303.6446875</v>
      </c>
      <c r="I712"/>
      <c r="J712" t="inlineStr">
        <is>
          <t>active</t>
        </is>
      </c>
      <c r="K712" t="inlineStr">
        <is>
          <t>dramaexpedition</t>
        </is>
      </c>
      <c r="L712" t="inlineStr">
        <is>
          <t>part 2 | The Husband She Took for Granted A secret that her husband does not know begins to unravel. Watch on ReelShort. Search code 4933308. https://reelslink.com/cps/i3dj2y #drama #shortdrama #aidrama #romancedrama #fyp</t>
        </is>
      </c>
      <c r="M712" t="inlineStr">
        <is>
          <t>SD-000317</t>
        </is>
      </c>
      <c r="N712" t="inlineStr">
        <is>
          <t>7690539027761515789</t>
        </is>
      </c>
      <c r="O712" t="inlineStr">
        <is>
          <t>dramaexpedition</t>
        </is>
      </c>
      <c r="P712" t="inlineStr">
        <is>
          <t>https://www.tiktok.com/@dramaexpedition</t>
        </is>
      </c>
      <c r="Q712" t="inlineStr">
        <is>
          <t>SD-000317</t>
        </is>
      </c>
      <c r="R712" t="inlineStr">
        <is>
          <t>The Husband She Took for Granted</t>
        </is>
      </c>
      <c r="S712"/>
      <c r="T712" s="2" t="str">
        <f>=HYPERLINK("https://www.tiktok.com/@dramaexpedition/video/7690539027761515789", "https://www.tiktok.com/@dramaexpedition/video/7690539027761515789")</f>
        <v>https://www.tiktok.com/@dramaexpedition/video/7690539027761515789</v>
      </c>
      <c r="U712" t="inlineStr">
        <is>
          <t>已回填</t>
        </is>
      </c>
      <c r="V712" t="inlineStr">
        <is>
          <t>220</t>
        </is>
      </c>
      <c r="W712" t="inlineStr">
        <is>
          <t>8</t>
        </is>
      </c>
      <c r="X712" t="inlineStr">
        <is>
          <t>0</t>
        </is>
      </c>
      <c r="Y712" t="inlineStr">
        <is>
          <t>0</t>
        </is>
      </c>
      <c r="Z712" t="inlineStr">
        <is>
          <t>0</t>
        </is>
      </c>
      <c r="AA712" t="inlineStr">
        <is>
          <t>2026-10-08</t>
        </is>
      </c>
      <c r="AB712"/>
      <c r="AC712"/>
      <c r="AD712" t="inlineStr">
        <is>
          <t>SB-893143a7-9b7e-4d23-bf48-2c55fc9d2d35</t>
        </is>
      </c>
      <c r="AE712">
        <v>2</v>
      </c>
      <c r="AF712">
        <v>3</v>
      </c>
      <c r="AG712" s="3">
        <v>46295</v>
      </c>
      <c r="AH712" t="inlineStr">
        <is>
          <t>彭满</t>
        </is>
      </c>
      <c r="AI712" t="inlineStr">
        <is>
          <t>已处理</t>
        </is>
      </c>
      <c r="AJ712"/>
      <c r="AK712" t="inlineStr">
        <is>
          <t>已处理；计划 2026-09-30（America/Chicago）3 条，已关联 3 条，候选 0 条。
目前没有候选可确认。请核实实际发布情况或等待有效采集；不要使用候选确认指令。</t>
        </is>
      </c>
      <c r="AL712" s="3"/>
      <c r="AM712" t="inlineStr">
        <is>
          <t>2026-10-01 01:30</t>
        </is>
      </c>
      <c r="AN712" t="inlineStr">
        <is>
          <t>彭满</t>
        </is>
      </c>
      <c r="AO712" t="inlineStr">
        <is>
          <t>2026-10-01</t>
        </is>
      </c>
      <c r="AP712" t="inlineStr">
        <is>
          <t>2026-09-30|dramaexpedition|SD-000317</t>
        </is>
      </c>
      <c r="AQ712" t="inlineStr">
        <is>
          <t>0</t>
        </is>
      </c>
      <c r="AR712" t="inlineStr">
        <is>
          <t>dramaexpedition｜The Husband She Took for Granted｜3条｜已回填</t>
        </is>
      </c>
    </row>
    <row r="713" ht="25.5" customHeight="1">
      <c r="A713" t="inlineStr">
        <is>
          <t>SR-000845</t>
        </is>
      </c>
      <c r="B713" s="3">
        <v>46295</v>
      </c>
      <c r="C713"/>
      <c r="D713" t="inlineStr">
        <is>
          <t>7690539556029959438</t>
        </is>
      </c>
      <c r="E713"/>
      <c r="F713" t="inlineStr">
        <is>
          <t>manual_url</t>
        </is>
      </c>
      <c r="G713">
        <v>1</v>
      </c>
      <c r="H713" s="3">
        <v>46303.64502314815</v>
      </c>
      <c r="I713"/>
      <c r="J713" t="inlineStr">
        <is>
          <t>active</t>
        </is>
      </c>
      <c r="K713" t="inlineStr">
        <is>
          <t>dramaexpedition</t>
        </is>
      </c>
      <c r="L713" t="inlineStr">
        <is>
          <t>part 3 | The Husband She Took for Granted A painful truth about their baby comes out. Watch on ReelShort. Search code 4933308. https://reelslink.com/cps/i3dj2y #drama #shortdrama #aidrama #romancedrama #fyp</t>
        </is>
      </c>
      <c r="M713" t="inlineStr">
        <is>
          <t>SD-000317</t>
        </is>
      </c>
      <c r="N713" t="inlineStr">
        <is>
          <t>7690539556029959438</t>
        </is>
      </c>
      <c r="O713" t="inlineStr">
        <is>
          <t>dramaexpedition</t>
        </is>
      </c>
      <c r="P713" t="inlineStr">
        <is>
          <t>https://www.tiktok.com/@dramaexpedition</t>
        </is>
      </c>
      <c r="Q713" t="inlineStr">
        <is>
          <t>SD-000317</t>
        </is>
      </c>
      <c r="R713" t="inlineStr">
        <is>
          <t>The Husband She Took for Granted</t>
        </is>
      </c>
      <c r="S713"/>
      <c r="T713" s="2" t="str">
        <f>=HYPERLINK("https://www.tiktok.com/@dramaexpedition/video/7690539556029959438", "https://www.tiktok.com/@dramaexpedition/video/7690539556029959438")</f>
        <v>https://www.tiktok.com/@dramaexpedition/video/7690539556029959438</v>
      </c>
      <c r="U713" t="inlineStr">
        <is>
          <t>已回填</t>
        </is>
      </c>
      <c r="V713" t="inlineStr">
        <is>
          <t>271</t>
        </is>
      </c>
      <c r="W713" t="inlineStr">
        <is>
          <t>10</t>
        </is>
      </c>
      <c r="X713" t="inlineStr">
        <is>
          <t>2</t>
        </is>
      </c>
      <c r="Y713" t="inlineStr">
        <is>
          <t>0</t>
        </is>
      </c>
      <c r="Z713" t="inlineStr">
        <is>
          <t>1</t>
        </is>
      </c>
      <c r="AA713" t="inlineStr">
        <is>
          <t>2026-10-08</t>
        </is>
      </c>
      <c r="AB713"/>
      <c r="AC713"/>
      <c r="AD713" t="inlineStr">
        <is>
          <t>SB-893143a7-9b7e-4d23-bf48-2c55fc9d2d35</t>
        </is>
      </c>
      <c r="AE713">
        <v>3</v>
      </c>
      <c r="AF713">
        <v>3</v>
      </c>
      <c r="AG713" s="3">
        <v>46295</v>
      </c>
      <c r="AH713" t="inlineStr">
        <is>
          <t>彭满</t>
        </is>
      </c>
      <c r="AI713" t="inlineStr">
        <is>
          <t>已处理</t>
        </is>
      </c>
      <c r="AJ713"/>
      <c r="AK713" t="inlineStr">
        <is>
          <t>已处理；计划 2026-09-30（America/Chicago）3 条，已关联 3 条，候选 0 条。
目前没有候选可确认。请核实实际发布情况或等待有效采集；不要使用候选确认指令。</t>
        </is>
      </c>
      <c r="AL713" s="3"/>
      <c r="AM713" t="inlineStr">
        <is>
          <t>2026-10-01 07:30</t>
        </is>
      </c>
      <c r="AN713" t="inlineStr">
        <is>
          <t>彭满</t>
        </is>
      </c>
      <c r="AO713" t="inlineStr">
        <is>
          <t>2026-10-01</t>
        </is>
      </c>
      <c r="AP713" t="inlineStr">
        <is>
          <t>2026-09-30|dramaexpedition|SD-000317</t>
        </is>
      </c>
      <c r="AQ713" t="inlineStr">
        <is>
          <t>0</t>
        </is>
      </c>
      <c r="AR713" t="inlineStr">
        <is>
          <t>dramaexpedition｜The Husband She Took for Granted｜3条｜已回填</t>
        </is>
      </c>
    </row>
    <row r="714" ht="25.5" customHeight="1">
      <c r="A714" t="inlineStr">
        <is>
          <t>SR-000846</t>
        </is>
      </c>
      <c r="B714" s="3">
        <v>46296</v>
      </c>
      <c r="C714"/>
      <c r="D714" t="inlineStr">
        <is>
          <t>7690540489371585805</t>
        </is>
      </c>
      <c r="E714"/>
      <c r="F714" t="inlineStr">
        <is>
          <t>manual_url</t>
        </is>
      </c>
      <c r="G714">
        <v>1</v>
      </c>
      <c r="H714" s="3">
        <v>46303.64525462963</v>
      </c>
      <c r="I714"/>
      <c r="J714" t="inlineStr">
        <is>
          <t>active</t>
        </is>
      </c>
      <c r="K714" t="inlineStr">
        <is>
          <t>dramaexpedition</t>
        </is>
      </c>
      <c r="L714" t="inlineStr">
        <is>
          <t>part 4 | The Husband She Took for Granted The couple's conflict escalates. Watch on ReelShort. Search code 4933308. https://reelslink.com/cps/i3dj2y #drama #shortdrama #aidrama #romancedrama #fyp</t>
        </is>
      </c>
      <c r="M714" t="inlineStr">
        <is>
          <t>SD-000317</t>
        </is>
      </c>
      <c r="N714" t="inlineStr">
        <is>
          <t>7690540489371585805</t>
        </is>
      </c>
      <c r="O714" t="inlineStr">
        <is>
          <t>dramaexpedition</t>
        </is>
      </c>
      <c r="P714" t="inlineStr">
        <is>
          <t>https://www.tiktok.com/@dramaexpedition</t>
        </is>
      </c>
      <c r="Q714" t="inlineStr">
        <is>
          <t>SD-000317</t>
        </is>
      </c>
      <c r="R714" t="inlineStr">
        <is>
          <t>The Husband She Took for Granted</t>
        </is>
      </c>
      <c r="S714"/>
      <c r="T714" s="2" t="str">
        <f>=HYPERLINK("https://www.tiktok.com/@dramaexpedition/video/7690540489371585805", "https://www.tiktok.com/@dramaexpedition/video/7690540489371585805")</f>
        <v>https://www.tiktok.com/@dramaexpedition/video/7690540489371585805</v>
      </c>
      <c r="U714" t="inlineStr">
        <is>
          <t>已回填</t>
        </is>
      </c>
      <c r="V714" t="inlineStr">
        <is>
          <t>184</t>
        </is>
      </c>
      <c r="W714" t="inlineStr">
        <is>
          <t>1</t>
        </is>
      </c>
      <c r="X714" t="inlineStr">
        <is>
          <t>0</t>
        </is>
      </c>
      <c r="Y714" t="inlineStr">
        <is>
          <t>0</t>
        </is>
      </c>
      <c r="Z714" t="inlineStr">
        <is>
          <t>0</t>
        </is>
      </c>
      <c r="AA714" t="inlineStr">
        <is>
          <t>2026-10-08</t>
        </is>
      </c>
      <c r="AB714"/>
      <c r="AC714"/>
      <c r="AD714" t="inlineStr">
        <is>
          <t>SB-a5566996-4ccf-445b-a68e-e925b7fb0c93</t>
        </is>
      </c>
      <c r="AE714">
        <v>1</v>
      </c>
      <c r="AF714">
        <v>3</v>
      </c>
      <c r="AG714" s="3">
        <v>46296</v>
      </c>
      <c r="AH714" t="inlineStr">
        <is>
          <t>彭满</t>
        </is>
      </c>
      <c r="AI714" t="inlineStr">
        <is>
          <t>已处理</t>
        </is>
      </c>
      <c r="AJ714"/>
      <c r="AK714" t="inlineStr">
        <is>
          <t>已处理；计划 2026-10-01（America/Chicago）3 条，已关联 3 条，候选 0 条。
目前没有候选可确认。请核实实际发布情况或等待有效采集；不要使用候选确认指令。</t>
        </is>
      </c>
      <c r="AL714" s="3"/>
      <c r="AM714" t="inlineStr">
        <is>
          <t>2026-10-01 20:31</t>
        </is>
      </c>
      <c r="AN714" t="inlineStr">
        <is>
          <t>彭满</t>
        </is>
      </c>
      <c r="AO714" t="inlineStr">
        <is>
          <t>2026-10-01</t>
        </is>
      </c>
      <c r="AP714" t="inlineStr">
        <is>
          <t>2026-10-01|dramaexpedition|SD-000317</t>
        </is>
      </c>
      <c r="AQ714" t="inlineStr">
        <is>
          <t>1</t>
        </is>
      </c>
      <c r="AR714" t="inlineStr">
        <is>
          <t>dramaexpedition｜The Husband She Took for Granted｜3条｜已回填</t>
        </is>
      </c>
    </row>
    <row r="715" ht="25.5" customHeight="1">
      <c r="A715" t="inlineStr">
        <is>
          <t>SR-000847</t>
        </is>
      </c>
      <c r="B715" s="3">
        <v>46296</v>
      </c>
      <c r="C715"/>
      <c r="D715" t="inlineStr">
        <is>
          <t>7690540259104378125</t>
        </is>
      </c>
      <c r="E715"/>
      <c r="F715" t="inlineStr">
        <is>
          <t>manual_url</t>
        </is>
      </c>
      <c r="G715">
        <v>1</v>
      </c>
      <c r="H715" s="3">
        <v>46303.645474537036</v>
      </c>
      <c r="I715"/>
      <c r="J715" t="inlineStr">
        <is>
          <t>active</t>
        </is>
      </c>
      <c r="K715" t="inlineStr">
        <is>
          <t>dramaexpedition</t>
        </is>
      </c>
      <c r="L715" t="inlineStr">
        <is>
          <t>part 5 | The Husband She Took for Granted He asks what is left for him to come home to. Watch on ReelShort. Search code 4933308. https://reelslink.com/cps/i3dj2y #drama #shortdrama #aidrama #romancedrama #fyp</t>
        </is>
      </c>
      <c r="M715" t="inlineStr">
        <is>
          <t>SD-000317</t>
        </is>
      </c>
      <c r="N715" t="inlineStr">
        <is>
          <t>7690540259104378125</t>
        </is>
      </c>
      <c r="O715" t="inlineStr">
        <is>
          <t>dramaexpedition</t>
        </is>
      </c>
      <c r="P715" t="inlineStr">
        <is>
          <t>https://www.tiktok.com/@dramaexpedition</t>
        </is>
      </c>
      <c r="Q715" t="inlineStr">
        <is>
          <t>SD-000317</t>
        </is>
      </c>
      <c r="R715" t="inlineStr">
        <is>
          <t>The Husband She Took for Granted</t>
        </is>
      </c>
      <c r="S715"/>
      <c r="T715" s="2" t="str">
        <f>=HYPERLINK("https://www.tiktok.com/@dramaexpedition/video/7690540259104378125", "https://www.tiktok.com/@dramaexpedition/video/7690540259104378125")</f>
        <v>https://www.tiktok.com/@dramaexpedition/video/7690540259104378125</v>
      </c>
      <c r="U715" t="inlineStr">
        <is>
          <t>已回填</t>
        </is>
      </c>
      <c r="V715" t="inlineStr">
        <is>
          <t>265</t>
        </is>
      </c>
      <c r="W715" t="inlineStr">
        <is>
          <t>5</t>
        </is>
      </c>
      <c r="X715" t="inlineStr">
        <is>
          <t>1</t>
        </is>
      </c>
      <c r="Y715" t="inlineStr">
        <is>
          <t>0</t>
        </is>
      </c>
      <c r="Z715" t="inlineStr">
        <is>
          <t>0</t>
        </is>
      </c>
      <c r="AA715" t="inlineStr">
        <is>
          <t>2026-10-08</t>
        </is>
      </c>
      <c r="AB715"/>
      <c r="AC715"/>
      <c r="AD715" t="inlineStr">
        <is>
          <t>SB-a5566996-4ccf-445b-a68e-e925b7fb0c93</t>
        </is>
      </c>
      <c r="AE715">
        <v>2</v>
      </c>
      <c r="AF715">
        <v>3</v>
      </c>
      <c r="AG715" s="3">
        <v>46296</v>
      </c>
      <c r="AH715" t="inlineStr">
        <is>
          <t>彭满</t>
        </is>
      </c>
      <c r="AI715" t="inlineStr">
        <is>
          <t>已处理</t>
        </is>
      </c>
      <c r="AJ715"/>
      <c r="AK715" t="inlineStr">
        <is>
          <t>已处理；计划 2026-10-01（America/Chicago）3 条，已关联 3 条，候选 0 条。
目前没有候选可确认。请核实实际发布情况或等待有效采集；不要使用候选确认指令。</t>
        </is>
      </c>
      <c r="AL715" s="3"/>
      <c r="AM715" t="inlineStr">
        <is>
          <t>2026-10-02 01:32</t>
        </is>
      </c>
      <c r="AN715" t="inlineStr">
        <is>
          <t>彭满</t>
        </is>
      </c>
      <c r="AO715" t="inlineStr">
        <is>
          <t>2026-10-02</t>
        </is>
      </c>
      <c r="AP715" t="inlineStr">
        <is>
          <t>2026-10-01|dramaexpedition|SD-000317</t>
        </is>
      </c>
      <c r="AQ715" t="inlineStr">
        <is>
          <t>0</t>
        </is>
      </c>
      <c r="AR715" t="inlineStr">
        <is>
          <t>dramaexpedition｜The Husband She Took for Granted｜3条｜已回填</t>
        </is>
      </c>
    </row>
    <row r="716" ht="25.5" customHeight="1">
      <c r="A716" t="inlineStr">
        <is>
          <t>SR-000848</t>
        </is>
      </c>
      <c r="B716" s="3">
        <v>46296</v>
      </c>
      <c r="C716"/>
      <c r="D716" t="inlineStr">
        <is>
          <t>7690540666517998862</t>
        </is>
      </c>
      <c r="E716"/>
      <c r="F716" t="inlineStr">
        <is>
          <t>manual_url</t>
        </is>
      </c>
      <c r="G716">
        <v>1</v>
      </c>
      <c r="H716" s="3">
        <v>46303.64579861111</v>
      </c>
      <c r="I716"/>
      <c r="J716" t="inlineStr">
        <is>
          <t>active</t>
        </is>
      </c>
      <c r="K716" t="inlineStr">
        <is>
          <t>dramaexpedition</t>
        </is>
      </c>
      <c r="L716" t="inlineStr">
        <is>
          <t>part 6 | The Husband She Took for Granted A crisis forces the truth into the open. Watch on ReelShort. Search code 4933308. https://reelslink.com/cps/i3dj2y #drama #shortdrama #aidrama #romancedrama #fyp</t>
        </is>
      </c>
      <c r="M716" t="inlineStr">
        <is>
          <t>SD-000317</t>
        </is>
      </c>
      <c r="N716" t="inlineStr">
        <is>
          <t>7690540666517998862</t>
        </is>
      </c>
      <c r="O716" t="inlineStr">
        <is>
          <t>dramaexpedition</t>
        </is>
      </c>
      <c r="P716" t="inlineStr">
        <is>
          <t>https://www.tiktok.com/@dramaexpedition</t>
        </is>
      </c>
      <c r="Q716" t="inlineStr">
        <is>
          <t>SD-000317</t>
        </is>
      </c>
      <c r="R716" t="inlineStr">
        <is>
          <t>The Husband She Took for Granted</t>
        </is>
      </c>
      <c r="S716"/>
      <c r="T716" s="2" t="str">
        <f>=HYPERLINK("https://www.tiktok.com/@dramaexpedition/video/7690540666517998862", "https://www.tiktok.com/@dramaexpedition/video/7690540666517998862")</f>
        <v>https://www.tiktok.com/@dramaexpedition/video/7690540666517998862</v>
      </c>
      <c r="U716" t="inlineStr">
        <is>
          <t>已回填</t>
        </is>
      </c>
      <c r="V716" t="inlineStr">
        <is>
          <t>322</t>
        </is>
      </c>
      <c r="W716" t="inlineStr">
        <is>
          <t>5</t>
        </is>
      </c>
      <c r="X716" t="inlineStr">
        <is>
          <t>0</t>
        </is>
      </c>
      <c r="Y716" t="inlineStr">
        <is>
          <t>0</t>
        </is>
      </c>
      <c r="Z716" t="inlineStr">
        <is>
          <t>0</t>
        </is>
      </c>
      <c r="AA716" t="inlineStr">
        <is>
          <t>2026-10-08</t>
        </is>
      </c>
      <c r="AB716"/>
      <c r="AC716"/>
      <c r="AD716" t="inlineStr">
        <is>
          <t>SB-a5566996-4ccf-445b-a68e-e925b7fb0c93</t>
        </is>
      </c>
      <c r="AE716">
        <v>3</v>
      </c>
      <c r="AF716">
        <v>3</v>
      </c>
      <c r="AG716" s="3">
        <v>46296</v>
      </c>
      <c r="AH716" t="inlineStr">
        <is>
          <t>彭满</t>
        </is>
      </c>
      <c r="AI716" t="inlineStr">
        <is>
          <t>已处理</t>
        </is>
      </c>
      <c r="AJ716"/>
      <c r="AK716" t="inlineStr">
        <is>
          <t>已处理；计划 2026-10-01（America/Chicago）3 条，已关联 3 条，候选 0 条。
目前没有候选可确认。请核实实际发布情况或等待有效采集；不要使用候选确认指令。</t>
        </is>
      </c>
      <c r="AL716" s="3"/>
      <c r="AM716" t="inlineStr">
        <is>
          <t>2026-10-02 07:34</t>
        </is>
      </c>
      <c r="AN716" t="inlineStr">
        <is>
          <t>彭满</t>
        </is>
      </c>
      <c r="AO716" t="inlineStr">
        <is>
          <t>2026-10-02</t>
        </is>
      </c>
      <c r="AP716" t="inlineStr">
        <is>
          <t>2026-10-01|dramaexpedition|SD-000317</t>
        </is>
      </c>
      <c r="AQ716" t="inlineStr">
        <is>
          <t>0</t>
        </is>
      </c>
      <c r="AR716" t="inlineStr">
        <is>
          <t>dramaexpedition｜The Husband She Took for Granted｜3条｜已回填</t>
        </is>
      </c>
    </row>
    <row r="717" ht="25.5" customHeight="1">
      <c r="A717" t="inlineStr">
        <is>
          <t>SR-000849</t>
        </is>
      </c>
      <c r="B717" s="3">
        <v>46297</v>
      </c>
      <c r="C717"/>
      <c r="D717"/>
      <c r="E717"/>
      <c r="F717"/>
      <c r="G717"/>
      <c r="H717" s="3"/>
      <c r="I717"/>
      <c r="J717" t="inlineStr">
        <is>
          <t>active</t>
        </is>
      </c>
      <c r="K717" t="inlineStr">
        <is>
          <t>dramaexpedition</t>
        </is>
      </c>
      <c r="L717"/>
      <c r="M717" t="inlineStr">
        <is>
          <t>SD-000278</t>
        </is>
      </c>
      <c r="N717"/>
      <c r="O717" t="inlineStr">
        <is>
          <t>dramaexpedition</t>
        </is>
      </c>
      <c r="P717" t="inlineStr">
        <is>
          <t>https://www.tiktok.com/@dramaexpedition</t>
        </is>
      </c>
      <c r="Q717" t="inlineStr">
        <is>
          <t>SD-000278</t>
        </is>
      </c>
      <c r="R717" t="inlineStr">
        <is>
          <t>Bedded and Buffed: Claiming My Shifter Harem</t>
        </is>
      </c>
      <c r="S717" t="inlineStr">
        <is>
          <t>扮猪吃虎,男性</t>
        </is>
      </c>
      <c r="T717" s="2"/>
      <c r="U717" t="inlineStr">
        <is>
          <t>待公开</t>
        </is>
      </c>
      <c r="V717"/>
      <c r="W717"/>
      <c r="X717"/>
      <c r="Y717"/>
      <c r="Z717"/>
      <c r="AA717"/>
      <c r="AB717"/>
      <c r="AC717"/>
      <c r="AD717" t="inlineStr">
        <is>
          <t>SB-ccc0a1dc-8e8e-4bca-937b-3241cccae61c</t>
        </is>
      </c>
      <c r="AE717">
        <v>1</v>
      </c>
      <c r="AF717">
        <v>3</v>
      </c>
      <c r="AG717" s="3">
        <v>46297</v>
      </c>
      <c r="AH717" t="inlineStr">
        <is>
          <t>彭满</t>
        </is>
      </c>
      <c r="AI717" t="inlineStr">
        <is>
          <t>待人工确认</t>
        </is>
      </c>
      <c r="AJ717" t="inlineStr">
        <is>
          <t>候选数量不足，需核实延迟或采集遗漏</t>
        </is>
      </c>
      <c r="AK717" t="inlineStr">
        <is>
          <t>待人工确认；计划 2026-10-02（America/Chicago）3 条，已关联 1 条，候选 1 条。
1. 2026-10-02 18:25（America/Chicago） https://www.tiktok.com/@dramaexpedition/video/7690832570480643341
part 3 | Bedded and Buffed: Claiming My Shifter Harem A dangerous bargain turns unexpectedly intimate. Watch on ReelShort. Search code 4933311. https://reelslink.com/cps/zMYbWO #dr
向 Social 发送：查看批次 SB-ccc0a1dc-8e8e-4bca-937b-3241cccae61c</t>
        </is>
      </c>
      <c r="AL717" s="3">
        <v>46300.55059027778</v>
      </c>
      <c r="AM717"/>
      <c r="AN717" t="inlineStr">
        <is>
          <t>彭满</t>
        </is>
      </c>
      <c r="AO717"/>
      <c r="AP717" t="inlineStr">
        <is>
          <t>2026-10-02|dramaexpedition|SD-000278</t>
        </is>
      </c>
      <c r="AQ717" t="inlineStr">
        <is>
          <t>1</t>
        </is>
      </c>
      <c r="AR717" t="inlineStr">
        <is>
          <t>dramaexpedition｜Bedded and Buffed: Claiming My Shifter Harem｜3条｜已回填/待公开</t>
        </is>
      </c>
    </row>
    <row r="718" ht="25.5" customHeight="1">
      <c r="A718" t="inlineStr">
        <is>
          <t>SR-000850</t>
        </is>
      </c>
      <c r="B718" s="3">
        <v>46297</v>
      </c>
      <c r="C718"/>
      <c r="D718" t="inlineStr">
        <is>
          <t>7690831572076973326</t>
        </is>
      </c>
      <c r="E718"/>
      <c r="F718" t="inlineStr">
        <is>
          <t>manual_url</t>
        </is>
      </c>
      <c r="G718">
        <v>1</v>
      </c>
      <c r="H718" s="3">
        <v>46303.64604166667</v>
      </c>
      <c r="I718"/>
      <c r="J718" t="inlineStr">
        <is>
          <t>active</t>
        </is>
      </c>
      <c r="K718" t="inlineStr">
        <is>
          <t>dramaexpedition</t>
        </is>
      </c>
      <c r="L718" t="inlineStr">
        <is>
          <t>part 2 | Bedded and Buffed: Claiming My Shifter Harem A threat exposes the danger around Owen. Watch on ReelShort. Search code 4933311. https://reelslink.com/cps/zMYbWO #drama #shortdrama #aidrama #fantasydrama #fyp</t>
        </is>
      </c>
      <c r="M718" t="inlineStr">
        <is>
          <t>SD-000278</t>
        </is>
      </c>
      <c r="N718" t="inlineStr">
        <is>
          <t>7690831572076973326</t>
        </is>
      </c>
      <c r="O718" t="inlineStr">
        <is>
          <t>dramaexpedition</t>
        </is>
      </c>
      <c r="P718" t="inlineStr">
        <is>
          <t>https://www.tiktok.com/@dramaexpedition</t>
        </is>
      </c>
      <c r="Q718" t="inlineStr">
        <is>
          <t>SD-000278</t>
        </is>
      </c>
      <c r="R718" t="inlineStr">
        <is>
          <t>Bedded and Buffed: Claiming My Shifter Harem</t>
        </is>
      </c>
      <c r="S718" t="inlineStr">
        <is>
          <t>扮猪吃虎,男性</t>
        </is>
      </c>
      <c r="T718" s="2" t="str">
        <f>=HYPERLINK("https://www.tiktok.com/@dramaexpedition/video/7690831572076973326", "https://www.tiktok.com/@dramaexpedition/video/7690831572076973326")</f>
        <v>https://www.tiktok.com/@dramaexpedition/video/7690831572076973326</v>
      </c>
      <c r="U718" t="inlineStr">
        <is>
          <t>已回填</t>
        </is>
      </c>
      <c r="V718" t="inlineStr">
        <is>
          <t>3506</t>
        </is>
      </c>
      <c r="W718" t="inlineStr">
        <is>
          <t>28</t>
        </is>
      </c>
      <c r="X718" t="inlineStr">
        <is>
          <t>16</t>
        </is>
      </c>
      <c r="Y718" t="inlineStr">
        <is>
          <t>1</t>
        </is>
      </c>
      <c r="Z718" t="inlineStr">
        <is>
          <t>0</t>
        </is>
      </c>
      <c r="AA718" t="inlineStr">
        <is>
          <t>2026-10-08</t>
        </is>
      </c>
      <c r="AB718"/>
      <c r="AC718"/>
      <c r="AD718" t="inlineStr">
        <is>
          <t>SB-ccc0a1dc-8e8e-4bca-937b-3241cccae61c</t>
        </is>
      </c>
      <c r="AE718">
        <v>2</v>
      </c>
      <c r="AF718">
        <v>3</v>
      </c>
      <c r="AG718" s="3">
        <v>46297</v>
      </c>
      <c r="AH718" t="inlineStr">
        <is>
          <t>彭满</t>
        </is>
      </c>
      <c r="AI718" t="inlineStr">
        <is>
          <t>待人工确认</t>
        </is>
      </c>
      <c r="AJ718" t="inlineStr">
        <is>
          <t>候选数量不足，需核实延迟或采集遗漏</t>
        </is>
      </c>
      <c r="AK718" t="inlineStr">
        <is>
          <t>待人工确认；计划 2026-10-02（America/Chicago）3 条，已关联 1 条，候选 1 条。
1. 2026-10-02 18:25（America/Chicago） https://www.tiktok.com/@dramaexpedition/video/7690832570480643341
part 3 | Bedded and Buffed: Claiming My Shifter Harem A dangerous bargain turns unexpectedly intimate. Watch on ReelShort. Search code 4933311. https://reelslink.com/cps/zMYbWO #dr
向 Social 发送：查看批次 SB-ccc0a1dc-8e8e-4bca-937b-3241cccae61c</t>
        </is>
      </c>
      <c r="AL718" s="3">
        <v>46300.55059027778</v>
      </c>
      <c r="AM718" t="inlineStr">
        <is>
          <t>2026-10-03 01:30</t>
        </is>
      </c>
      <c r="AN718" t="inlineStr">
        <is>
          <t>彭满</t>
        </is>
      </c>
      <c r="AO718" t="inlineStr">
        <is>
          <t>2026-10-03</t>
        </is>
      </c>
      <c r="AP718" t="inlineStr">
        <is>
          <t>2026-10-02|dramaexpedition|SD-000278</t>
        </is>
      </c>
      <c r="AQ718" t="inlineStr">
        <is>
          <t>0</t>
        </is>
      </c>
      <c r="AR718" t="inlineStr">
        <is>
          <t>dramaexpedition｜Bedded and Buffed: Claiming My Shifter Harem｜3条｜已回填/待公开</t>
        </is>
      </c>
    </row>
    <row r="719" ht="25.5" customHeight="1">
      <c r="A719" t="inlineStr">
        <is>
          <t>SR-000851</t>
        </is>
      </c>
      <c r="B719" s="3">
        <v>46297</v>
      </c>
      <c r="C719"/>
      <c r="D719"/>
      <c r="E719"/>
      <c r="F719" t="inlineStr">
        <is>
          <t>manual_url</t>
        </is>
      </c>
      <c r="G719">
        <v>1</v>
      </c>
      <c r="H719" s="3">
        <v>46303.64640046296</v>
      </c>
      <c r="I719"/>
      <c r="J719" t="inlineStr">
        <is>
          <t>active</t>
        </is>
      </c>
      <c r="K719" t="inlineStr">
        <is>
          <t>dramaexpedition</t>
        </is>
      </c>
      <c r="L719" t="inlineStr">
        <is>
          <t>part 3 | Bedded and Buffed: Claiming My Shifter Harem A dangerous bargain turns unexpectedly intimate. Watch on ReelShort. Search code 4933311. https://reelslink.com/cps/zMYbWO #drama #shortdrama #aidrama #fantasydrama #fyp</t>
        </is>
      </c>
      <c r="M719" t="inlineStr">
        <is>
          <t>SD-000278</t>
        </is>
      </c>
      <c r="N719" t="inlineStr">
        <is>
          <t>7690832570480643341</t>
        </is>
      </c>
      <c r="O719" t="inlineStr">
        <is>
          <t>dramaexpedition</t>
        </is>
      </c>
      <c r="P719" t="inlineStr">
        <is>
          <t>https://www.tiktok.com/@dramaexpedition</t>
        </is>
      </c>
      <c r="Q719" t="inlineStr">
        <is>
          <t>SD-000278</t>
        </is>
      </c>
      <c r="R719" t="inlineStr">
        <is>
          <t>Bedded and Buffed: Claiming My Shifter Harem</t>
        </is>
      </c>
      <c r="S719" t="inlineStr">
        <is>
          <t>扮猪吃虎,男性</t>
        </is>
      </c>
      <c r="T719" s="2" t="str">
        <f>=HYPERLINK("https://www.tiktok.com/@dramaexpedition/video/7690832570480643341", "https://www.tiktok.com/@dramaexpedition/video/7690832570480643341")</f>
        <v>https://www.tiktok.com/@dramaexpedition/video/7690832570480643341</v>
      </c>
      <c r="U719" t="inlineStr">
        <is>
          <t>已回填</t>
        </is>
      </c>
      <c r="V719" t="inlineStr">
        <is>
          <t>393</t>
        </is>
      </c>
      <c r="W719" t="inlineStr">
        <is>
          <t>18</t>
        </is>
      </c>
      <c r="X719" t="inlineStr">
        <is>
          <t>5</t>
        </is>
      </c>
      <c r="Y719" t="inlineStr">
        <is>
          <t>0</t>
        </is>
      </c>
      <c r="Z719" t="inlineStr">
        <is>
          <t>0</t>
        </is>
      </c>
      <c r="AA719" t="inlineStr">
        <is>
          <t>2026-10-08</t>
        </is>
      </c>
      <c r="AB719"/>
      <c r="AC719"/>
      <c r="AD719" t="inlineStr">
        <is>
          <t>SB-ccc0a1dc-8e8e-4bca-937b-3241cccae61c</t>
        </is>
      </c>
      <c r="AE719">
        <v>3</v>
      </c>
      <c r="AF719">
        <v>3</v>
      </c>
      <c r="AG719" s="3">
        <v>46297</v>
      </c>
      <c r="AH719" t="inlineStr">
        <is>
          <t>彭满</t>
        </is>
      </c>
      <c r="AI719" t="inlineStr">
        <is>
          <t>待人工确认</t>
        </is>
      </c>
      <c r="AJ719" t="inlineStr">
        <is>
          <t>候选数量不足，需核实延迟或采集遗漏</t>
        </is>
      </c>
      <c r="AK719" t="inlineStr">
        <is>
          <t>待人工确认；计划 2026-10-02（America/Chicago）3 条，已关联 1 条，候选 1 条。
1. 2026-10-02 18:25（America/Chicago） https://www.tiktok.com/@dramaexpedition/video/7690832570480643341
part 3 | Bedded and Buffed: Claiming My Shifter Harem A dangerous bargain turns unexpectedly intimate. Watch on ReelShort. Search code 4933311. https://reelslink.com/cps/zMYbWO #dr
向 Social 发送：查看批次 SB-ccc0a1dc-8e8e-4bca-937b-3241cccae61c</t>
        </is>
      </c>
      <c r="AL719" s="3">
        <v>46300.55059027778</v>
      </c>
      <c r="AM719" t="inlineStr">
        <is>
          <t>2026-10-03 07:25</t>
        </is>
      </c>
      <c r="AN719" t="inlineStr">
        <is>
          <t>彭满</t>
        </is>
      </c>
      <c r="AO719" t="inlineStr">
        <is>
          <t>2026-10-03</t>
        </is>
      </c>
      <c r="AP719" t="inlineStr">
        <is>
          <t>2026-10-02|dramaexpedition|SD-000278</t>
        </is>
      </c>
      <c r="AQ719" t="inlineStr">
        <is>
          <t>0</t>
        </is>
      </c>
      <c r="AR719" t="inlineStr">
        <is>
          <t>dramaexpedition｜Bedded and Buffed: Claiming My Shifter Harem｜3条｜已回填/待公开</t>
        </is>
      </c>
    </row>
    <row r="720" ht="25.5" customHeight="1">
      <c r="A720" t="inlineStr">
        <is>
          <t>SR-000852</t>
        </is>
      </c>
      <c r="B720" s="3">
        <v>46298</v>
      </c>
      <c r="C720"/>
      <c r="D720" t="inlineStr">
        <is>
          <t>7690833330090167566</t>
        </is>
      </c>
      <c r="E720"/>
      <c r="F720" t="inlineStr">
        <is>
          <t>manual_url</t>
        </is>
      </c>
      <c r="G720">
        <v>1</v>
      </c>
      <c r="H720" s="3">
        <v>46303.64677083334</v>
      </c>
      <c r="I720"/>
      <c r="J720" t="inlineStr">
        <is>
          <t>active</t>
        </is>
      </c>
      <c r="K720" t="inlineStr">
        <is>
          <t>dramaexpedition</t>
        </is>
      </c>
      <c r="L720" t="inlineStr">
        <is>
          <t>part 1 | LadyAid: From Dumped Pauper to Tycoon His girlfriend dismisses him as a delivery driver before the LadyAid system activates. Watch on ReelShort. Search code 4931563. https://reelslink.com/cps/bOncrZ #drama #shortdrama #aidrama #revengedrama #fyp</t>
        </is>
      </c>
      <c r="M720" t="inlineStr">
        <is>
          <t>SD-000308</t>
        </is>
      </c>
      <c r="N720" t="inlineStr">
        <is>
          <t>7690833330090167566</t>
        </is>
      </c>
      <c r="O720" t="inlineStr">
        <is>
          <t>dramaexpedition</t>
        </is>
      </c>
      <c r="P720" t="inlineStr">
        <is>
          <t>https://www.tiktok.com/@dramaexpedition</t>
        </is>
      </c>
      <c r="Q720" t="inlineStr">
        <is>
          <t>SD-000308</t>
        </is>
      </c>
      <c r="R720" t="inlineStr">
        <is>
          <t>LadyAid: From Dumped Pauper to Tycoon</t>
        </is>
      </c>
      <c r="S720"/>
      <c r="T720" s="2" t="str">
        <f>=HYPERLINK("https://www.tiktok.com/@dramaexpedition/video/7690833330090167566", "https://www.tiktok.com/@dramaexpedition/video/7690833330090167566")</f>
        <v>https://www.tiktok.com/@dramaexpedition/video/7690833330090167566</v>
      </c>
      <c r="U720" t="inlineStr">
        <is>
          <t>已回填</t>
        </is>
      </c>
      <c r="V720" t="inlineStr">
        <is>
          <t>117</t>
        </is>
      </c>
      <c r="W720" t="inlineStr">
        <is>
          <t>0</t>
        </is>
      </c>
      <c r="X720" t="inlineStr">
        <is>
          <t>0</t>
        </is>
      </c>
      <c r="Y720" t="inlineStr">
        <is>
          <t>0</t>
        </is>
      </c>
      <c r="Z720" t="inlineStr">
        <is>
          <t>0</t>
        </is>
      </c>
      <c r="AA720" t="inlineStr">
        <is>
          <t>2026-10-08</t>
        </is>
      </c>
      <c r="AB720"/>
      <c r="AC720"/>
      <c r="AD720" t="inlineStr">
        <is>
          <t>SB-faa1769f-4316-4363-abb7-d27239c2b1a9</t>
        </is>
      </c>
      <c r="AE720">
        <v>1</v>
      </c>
      <c r="AF720">
        <v>3</v>
      </c>
      <c r="AG720" s="3">
        <v>46298</v>
      </c>
      <c r="AH720" t="inlineStr">
        <is>
          <t>彭满</t>
        </is>
      </c>
      <c r="AI720" t="inlineStr">
        <is>
          <t>已处理</t>
        </is>
      </c>
      <c r="AJ720"/>
      <c r="AK720" t="inlineStr">
        <is>
          <t>已处理；计划 2026-10-03（America/Chicago）3 条，已关联 3 条，候选 0 条。
目前没有候选可确认。请核实实际发布情况或等待有效采集；不要使用候选确认指令。</t>
        </is>
      </c>
      <c r="AL720" s="3"/>
      <c r="AM720" t="inlineStr">
        <is>
          <t>2026-10-03 20:30</t>
        </is>
      </c>
      <c r="AN720" t="inlineStr">
        <is>
          <t>彭满</t>
        </is>
      </c>
      <c r="AO720" t="inlineStr">
        <is>
          <t>2026-10-03</t>
        </is>
      </c>
      <c r="AP720" t="inlineStr">
        <is>
          <t>2026-10-03|dramaexpedition|SD-000308</t>
        </is>
      </c>
      <c r="AQ720" t="inlineStr">
        <is>
          <t>1</t>
        </is>
      </c>
      <c r="AR720" t="inlineStr">
        <is>
          <t>dramaexpedition｜LadyAid: From Dumped Pauper to Tycoon｜3条｜已回填</t>
        </is>
      </c>
    </row>
    <row r="721" ht="25.5" customHeight="1">
      <c r="A721" t="inlineStr">
        <is>
          <t>SR-000853</t>
        </is>
      </c>
      <c r="B721" s="3">
        <v>46298</v>
      </c>
      <c r="C721"/>
      <c r="D721" t="inlineStr">
        <is>
          <t>7690833778280779021</t>
        </is>
      </c>
      <c r="E721"/>
      <c r="F721" t="inlineStr">
        <is>
          <t>manual_url</t>
        </is>
      </c>
      <c r="G721">
        <v>1</v>
      </c>
      <c r="H721" s="3">
        <v>46303.64707175926</v>
      </c>
      <c r="I721"/>
      <c r="J721" t="inlineStr">
        <is>
          <t>active</t>
        </is>
      </c>
      <c r="K721" t="inlineStr">
        <is>
          <t>dramaexpedition</t>
        </is>
      </c>
      <c r="L721" t="inlineStr">
        <is>
          <t>part 2 | LadyAid: From Dumped Pauper to Tycoon An old rival calls his watch a fake while a new ally stands beside him. Watch on ReelShort. Search code 4931563. https://reelslink.com/cps/bOncrZ #drama #shortdrama #aidrama #revengedrama #fyp</t>
        </is>
      </c>
      <c r="M721" t="inlineStr">
        <is>
          <t>SD-000308</t>
        </is>
      </c>
      <c r="N721" t="inlineStr">
        <is>
          <t>7690833778280779021</t>
        </is>
      </c>
      <c r="O721" t="inlineStr">
        <is>
          <t>dramaexpedition</t>
        </is>
      </c>
      <c r="P721" t="inlineStr">
        <is>
          <t>https://www.tiktok.com/@dramaexpedition</t>
        </is>
      </c>
      <c r="Q721" t="inlineStr">
        <is>
          <t>SD-000308</t>
        </is>
      </c>
      <c r="R721" t="inlineStr">
        <is>
          <t>LadyAid: From Dumped Pauper to Tycoon</t>
        </is>
      </c>
      <c r="S721"/>
      <c r="T721" s="2" t="str">
        <f>=HYPERLINK("https://www.tiktok.com/@dramaexpedition/video/7690833778280779021", "https://www.tiktok.com/@dramaexpedition/video/7690833778280779021")</f>
        <v>https://www.tiktok.com/@dramaexpedition/video/7690833778280779021</v>
      </c>
      <c r="U721" t="inlineStr">
        <is>
          <t>已回填</t>
        </is>
      </c>
      <c r="V721" t="inlineStr">
        <is>
          <t>176</t>
        </is>
      </c>
      <c r="W721" t="inlineStr">
        <is>
          <t>0</t>
        </is>
      </c>
      <c r="X721" t="inlineStr">
        <is>
          <t>0</t>
        </is>
      </c>
      <c r="Y721" t="inlineStr">
        <is>
          <t>0</t>
        </is>
      </c>
      <c r="Z721" t="inlineStr">
        <is>
          <t>0</t>
        </is>
      </c>
      <c r="AA721" t="inlineStr">
        <is>
          <t>2026-10-08</t>
        </is>
      </c>
      <c r="AB721"/>
      <c r="AC721"/>
      <c r="AD721" t="inlineStr">
        <is>
          <t>SB-faa1769f-4316-4363-abb7-d27239c2b1a9</t>
        </is>
      </c>
      <c r="AE721">
        <v>2</v>
      </c>
      <c r="AF721">
        <v>3</v>
      </c>
      <c r="AG721" s="3">
        <v>46298</v>
      </c>
      <c r="AH721" t="inlineStr">
        <is>
          <t>彭满</t>
        </is>
      </c>
      <c r="AI721" t="inlineStr">
        <is>
          <t>已处理</t>
        </is>
      </c>
      <c r="AJ721"/>
      <c r="AK721" t="inlineStr">
        <is>
          <t>已处理；计划 2026-10-03（America/Chicago）3 条，已关联 3 条，候选 0 条。
目前没有候选可确认。请核实实际发布情况或等待有效采集；不要使用候选确认指令。</t>
        </is>
      </c>
      <c r="AL721" s="3"/>
      <c r="AM721" t="inlineStr">
        <is>
          <t>2026-10-04 01:30</t>
        </is>
      </c>
      <c r="AN721" t="inlineStr">
        <is>
          <t>彭满</t>
        </is>
      </c>
      <c r="AO721" t="inlineStr">
        <is>
          <t>2026-10-04</t>
        </is>
      </c>
      <c r="AP721" t="inlineStr">
        <is>
          <t>2026-10-03|dramaexpedition|SD-000308</t>
        </is>
      </c>
      <c r="AQ721" t="inlineStr">
        <is>
          <t>0</t>
        </is>
      </c>
      <c r="AR721" t="inlineStr">
        <is>
          <t>dramaexpedition｜LadyAid: From Dumped Pauper to Tycoon｜3条｜已回填</t>
        </is>
      </c>
    </row>
    <row r="722" ht="25.5" customHeight="1">
      <c r="A722" t="inlineStr">
        <is>
          <t>SR-000854</t>
        </is>
      </c>
      <c r="B722" s="3">
        <v>46298</v>
      </c>
      <c r="C722"/>
      <c r="D722" t="inlineStr">
        <is>
          <t>7690834022729075982</t>
        </is>
      </c>
      <c r="E722"/>
      <c r="F722" t="inlineStr">
        <is>
          <t>manual_url</t>
        </is>
      </c>
      <c r="G722">
        <v>1</v>
      </c>
      <c r="H722" s="3">
        <v>46303.64741898148</v>
      </c>
      <c r="I722"/>
      <c r="J722" t="inlineStr">
        <is>
          <t>active</t>
        </is>
      </c>
      <c r="K722" t="inlineStr">
        <is>
          <t>dramaexpedition</t>
        </is>
      </c>
      <c r="L722" t="inlineStr">
        <is>
          <t>part 3 | LadyAid: From Dumped Pauper to Tycoon Buying a gift triggers an enormous cashback reward. Watch on ReelShort. Search code 4931563. https://reelslink.com/cps/bOncrZ #drama #shortdrama #aidrama #revengedrama #fyp</t>
        </is>
      </c>
      <c r="M722" t="inlineStr">
        <is>
          <t>SD-000308</t>
        </is>
      </c>
      <c r="N722" t="inlineStr">
        <is>
          <t>7690834022729075982</t>
        </is>
      </c>
      <c r="O722" t="inlineStr">
        <is>
          <t>dramaexpedition</t>
        </is>
      </c>
      <c r="P722" t="inlineStr">
        <is>
          <t>https://www.tiktok.com/@dramaexpedition</t>
        </is>
      </c>
      <c r="Q722" t="inlineStr">
        <is>
          <t>SD-000308</t>
        </is>
      </c>
      <c r="R722" t="inlineStr">
        <is>
          <t>LadyAid: From Dumped Pauper to Tycoon</t>
        </is>
      </c>
      <c r="S722"/>
      <c r="T722" s="2" t="str">
        <f>=HYPERLINK("https://www.tiktok.com/@dramaexpedition/video/7690834022729075982", "https://www.tiktok.com/@dramaexpedition/video/7690834022729075982")</f>
        <v>https://www.tiktok.com/@dramaexpedition/video/7690834022729075982</v>
      </c>
      <c r="U722" t="inlineStr">
        <is>
          <t>已回填</t>
        </is>
      </c>
      <c r="V722" t="inlineStr">
        <is>
          <t>294</t>
        </is>
      </c>
      <c r="W722" t="inlineStr">
        <is>
          <t>0</t>
        </is>
      </c>
      <c r="X722" t="inlineStr">
        <is>
          <t>0</t>
        </is>
      </c>
      <c r="Y722" t="inlineStr">
        <is>
          <t>0</t>
        </is>
      </c>
      <c r="Z722" t="inlineStr">
        <is>
          <t>0</t>
        </is>
      </c>
      <c r="AA722" t="inlineStr">
        <is>
          <t>2026-10-08</t>
        </is>
      </c>
      <c r="AB722"/>
      <c r="AC722"/>
      <c r="AD722" t="inlineStr">
        <is>
          <t>SB-faa1769f-4316-4363-abb7-d27239c2b1a9</t>
        </is>
      </c>
      <c r="AE722">
        <v>3</v>
      </c>
      <c r="AF722">
        <v>3</v>
      </c>
      <c r="AG722" s="3">
        <v>46298</v>
      </c>
      <c r="AH722" t="inlineStr">
        <is>
          <t>彭满</t>
        </is>
      </c>
      <c r="AI722" t="inlineStr">
        <is>
          <t>已处理</t>
        </is>
      </c>
      <c r="AJ722"/>
      <c r="AK722" t="inlineStr">
        <is>
          <t>已处理；计划 2026-10-03（America/Chicago）3 条，已关联 3 条，候选 0 条。
目前没有候选可确认。请核实实际发布情况或等待有效采集；不要使用候选确认指令。</t>
        </is>
      </c>
      <c r="AL722" s="3"/>
      <c r="AM722" t="inlineStr">
        <is>
          <t>2026-10-04 08:33</t>
        </is>
      </c>
      <c r="AN722" t="inlineStr">
        <is>
          <t>彭满</t>
        </is>
      </c>
      <c r="AO722" t="inlineStr">
        <is>
          <t>2026-10-04</t>
        </is>
      </c>
      <c r="AP722" t="inlineStr">
        <is>
          <t>2026-10-03|dramaexpedition|SD-000308</t>
        </is>
      </c>
      <c r="AQ722" t="inlineStr">
        <is>
          <t>0</t>
        </is>
      </c>
      <c r="AR722" t="inlineStr">
        <is>
          <t>dramaexpedition｜LadyAid: From Dumped Pauper to Tycoon｜3条｜已回填</t>
        </is>
      </c>
    </row>
    <row r="723" ht="25.5" customHeight="1">
      <c r="A723" t="inlineStr">
        <is>
          <t>SR-000855</t>
        </is>
      </c>
      <c r="B723" s="3">
        <v>46299</v>
      </c>
      <c r="C723"/>
      <c r="D723" t="inlineStr">
        <is>
          <t>7690834393962646798</t>
        </is>
      </c>
      <c r="E723"/>
      <c r="F723" t="inlineStr">
        <is>
          <t>manual_url</t>
        </is>
      </c>
      <c r="G723">
        <v>1</v>
      </c>
      <c r="H723" s="3">
        <v>46303.647627314815</v>
      </c>
      <c r="I723"/>
      <c r="J723" t="inlineStr">
        <is>
          <t>active</t>
        </is>
      </c>
      <c r="K723" t="inlineStr">
        <is>
          <t>dramaexpedition</t>
        </is>
      </c>
      <c r="L723" t="inlineStr">
        <is>
          <t>part 4 | LadyAid: From Dumped Pauper to Tycoon A reunion gift turns into an extravagant bag purchase. Watch on ReelShort. Search code 4931563. https://reelslink.com/cps/bOncrZ #drama #shortdrama #aidrama #revengedrama #fyp</t>
        </is>
      </c>
      <c r="M723" t="inlineStr">
        <is>
          <t>SD-000308</t>
        </is>
      </c>
      <c r="N723" t="inlineStr">
        <is>
          <t>7690834393962646798</t>
        </is>
      </c>
      <c r="O723" t="inlineStr">
        <is>
          <t>dramaexpedition</t>
        </is>
      </c>
      <c r="P723" t="inlineStr">
        <is>
          <t>https://www.tiktok.com/@dramaexpedition</t>
        </is>
      </c>
      <c r="Q723" t="inlineStr">
        <is>
          <t>SD-000308</t>
        </is>
      </c>
      <c r="R723" t="inlineStr">
        <is>
          <t>LadyAid: From Dumped Pauper to Tycoon</t>
        </is>
      </c>
      <c r="S723"/>
      <c r="T723" s="2" t="str">
        <f>=HYPERLINK("https://www.tiktok.com/@dramaexpedition/video/7690834393962646798", "https://www.tiktok.com/@dramaexpedition/video/7690834393962646798")</f>
        <v>https://www.tiktok.com/@dramaexpedition/video/7690834393962646798</v>
      </c>
      <c r="U723" t="inlineStr">
        <is>
          <t>已回填</t>
        </is>
      </c>
      <c r="V723" t="inlineStr">
        <is>
          <t>184</t>
        </is>
      </c>
      <c r="W723" t="inlineStr">
        <is>
          <t>0</t>
        </is>
      </c>
      <c r="X723" t="inlineStr">
        <is>
          <t>1</t>
        </is>
      </c>
      <c r="Y723" t="inlineStr">
        <is>
          <t>0</t>
        </is>
      </c>
      <c r="Z723" t="inlineStr">
        <is>
          <t>0</t>
        </is>
      </c>
      <c r="AA723" t="inlineStr">
        <is>
          <t>2026-10-08</t>
        </is>
      </c>
      <c r="AB723"/>
      <c r="AC723"/>
      <c r="AD723" t="inlineStr">
        <is>
          <t>SB-a8870ed1-32be-400d-8b11-7850964eadd5</t>
        </is>
      </c>
      <c r="AE723">
        <v>1</v>
      </c>
      <c r="AF723">
        <v>3</v>
      </c>
      <c r="AG723" s="3">
        <v>46299</v>
      </c>
      <c r="AH723" t="inlineStr">
        <is>
          <t>彭满</t>
        </is>
      </c>
      <c r="AI723" t="inlineStr">
        <is>
          <t>已处理</t>
        </is>
      </c>
      <c r="AJ723"/>
      <c r="AK723" t="inlineStr">
        <is>
          <t>已处理；计划 2026-10-04（America/Chicago）3 条，已关联 3 条，候选 0 条。
目前没有候选可确认。请核实实际发布情况或等待有效采集；不要使用候选确认指令。</t>
        </is>
      </c>
      <c r="AL723" s="3"/>
      <c r="AM723" t="inlineStr">
        <is>
          <t>2026-10-04 20:30</t>
        </is>
      </c>
      <c r="AN723" t="inlineStr">
        <is>
          <t>彭满</t>
        </is>
      </c>
      <c r="AO723" t="inlineStr">
        <is>
          <t>2026-10-04</t>
        </is>
      </c>
      <c r="AP723" t="inlineStr">
        <is>
          <t>2026-10-04|dramaexpedition|SD-000308</t>
        </is>
      </c>
      <c r="AQ723" t="inlineStr">
        <is>
          <t>1</t>
        </is>
      </c>
      <c r="AR723" t="inlineStr">
        <is>
          <t>dramaexpedition｜LadyAid: From Dumped Pauper to Tycoon｜3条｜已回填</t>
        </is>
      </c>
    </row>
    <row r="724" ht="25.5" customHeight="1">
      <c r="A724" t="inlineStr">
        <is>
          <t>SR-000856</t>
        </is>
      </c>
      <c r="B724" s="3">
        <v>46299</v>
      </c>
      <c r="C724"/>
      <c r="D724" t="inlineStr">
        <is>
          <t>7690834508047781133</t>
        </is>
      </c>
      <c r="E724"/>
      <c r="F724" t="inlineStr">
        <is>
          <t>manual_url</t>
        </is>
      </c>
      <c r="G724">
        <v>1</v>
      </c>
      <c r="H724" s="3">
        <v>46303.64795138889</v>
      </c>
      <c r="I724"/>
      <c r="J724" t="inlineStr">
        <is>
          <t>active</t>
        </is>
      </c>
      <c r="K724" t="inlineStr">
        <is>
          <t>dramaexpedition</t>
        </is>
      </c>
      <c r="L724" t="inlineStr">
        <is>
          <t>part 5 | LadyAid: From Dumped Pauper to Tycoon His spending shocks everyone around him. Watch on ReelShort. Search code 4931563. https://reelslink.com/cps/bOncrZ #drama #shortdrama #aidrama #revengedrama #fyp</t>
        </is>
      </c>
      <c r="M724" t="inlineStr">
        <is>
          <t>SD-000308</t>
        </is>
      </c>
      <c r="N724" t="inlineStr">
        <is>
          <t>7690834508047781133</t>
        </is>
      </c>
      <c r="O724" t="inlineStr">
        <is>
          <t>dramaexpedition</t>
        </is>
      </c>
      <c r="P724" t="inlineStr">
        <is>
          <t>https://www.tiktok.com/@dramaexpedition</t>
        </is>
      </c>
      <c r="Q724" t="inlineStr">
        <is>
          <t>SD-000308</t>
        </is>
      </c>
      <c r="R724" t="inlineStr">
        <is>
          <t>LadyAid: From Dumped Pauper to Tycoon</t>
        </is>
      </c>
      <c r="S724"/>
      <c r="T724" s="2" t="str">
        <f>=HYPERLINK("https://www.tiktok.com/@dramaexpedition/video/7690834508047781133", "https://www.tiktok.com/@dramaexpedition/video/7690834508047781133")</f>
        <v>https://www.tiktok.com/@dramaexpedition/video/7690834508047781133</v>
      </c>
      <c r="U724" t="inlineStr">
        <is>
          <t>已回填</t>
        </is>
      </c>
      <c r="V724" t="inlineStr">
        <is>
          <t>145</t>
        </is>
      </c>
      <c r="W724" t="inlineStr">
        <is>
          <t>0</t>
        </is>
      </c>
      <c r="X724" t="inlineStr">
        <is>
          <t>0</t>
        </is>
      </c>
      <c r="Y724" t="inlineStr">
        <is>
          <t>0</t>
        </is>
      </c>
      <c r="Z724" t="inlineStr">
        <is>
          <t>0</t>
        </is>
      </c>
      <c r="AA724" t="inlineStr">
        <is>
          <t>2026-10-08</t>
        </is>
      </c>
      <c r="AB724"/>
      <c r="AC724"/>
      <c r="AD724" t="inlineStr">
        <is>
          <t>SB-a8870ed1-32be-400d-8b11-7850964eadd5</t>
        </is>
      </c>
      <c r="AE724">
        <v>2</v>
      </c>
      <c r="AF724">
        <v>3</v>
      </c>
      <c r="AG724" s="3">
        <v>46299</v>
      </c>
      <c r="AH724" t="inlineStr">
        <is>
          <t>彭满</t>
        </is>
      </c>
      <c r="AI724" t="inlineStr">
        <is>
          <t>已处理</t>
        </is>
      </c>
      <c r="AJ724"/>
      <c r="AK724" t="inlineStr">
        <is>
          <t>已处理；计划 2026-10-04（America/Chicago）3 条，已关联 3 条，候选 0 条。
目前没有候选可确认。请核实实际发布情况或等待有效采集；不要使用候选确认指令。</t>
        </is>
      </c>
      <c r="AL724" s="3"/>
      <c r="AM724" t="inlineStr">
        <is>
          <t>2026-10-05 01:35</t>
        </is>
      </c>
      <c r="AN724" t="inlineStr">
        <is>
          <t>彭满</t>
        </is>
      </c>
      <c r="AO724" t="inlineStr">
        <is>
          <t>2026-10-05</t>
        </is>
      </c>
      <c r="AP724" t="inlineStr">
        <is>
          <t>2026-10-04|dramaexpedition|SD-000308</t>
        </is>
      </c>
      <c r="AQ724" t="inlineStr">
        <is>
          <t>0</t>
        </is>
      </c>
      <c r="AR724" t="inlineStr">
        <is>
          <t>dramaexpedition｜LadyAid: From Dumped Pauper to Tycoon｜3条｜已回填</t>
        </is>
      </c>
    </row>
    <row r="725" ht="25.5" customHeight="1">
      <c r="A725" t="inlineStr">
        <is>
          <t>SR-000857</t>
        </is>
      </c>
      <c r="B725" s="3">
        <v>46299</v>
      </c>
      <c r="C725"/>
      <c r="D725" t="inlineStr">
        <is>
          <t>7690834838630206733</t>
        </is>
      </c>
      <c r="E725"/>
      <c r="F725" t="inlineStr">
        <is>
          <t>manual_url</t>
        </is>
      </c>
      <c r="G725">
        <v>1</v>
      </c>
      <c r="H725" s="3">
        <v>46303.64827546296</v>
      </c>
      <c r="I725"/>
      <c r="J725" t="inlineStr">
        <is>
          <t>active</t>
        </is>
      </c>
      <c r="K725" t="inlineStr">
        <is>
          <t>dramaexpedition</t>
        </is>
      </c>
      <c r="L725" t="inlineStr">
        <is>
          <t>part 6 | LadyAid: From Dumped Pauper to Tycoon A rival mocks his delivery job and doubts he can afford a car. Watch on ReelShort. Search code 4931563. https://reelslink.com/cps/bOncrZ #drama #shortdrama #aidrama #revengedrama #fyp</t>
        </is>
      </c>
      <c r="M725" t="inlineStr">
        <is>
          <t>SD-000308</t>
        </is>
      </c>
      <c r="N725" t="inlineStr">
        <is>
          <t>7690834838630206733</t>
        </is>
      </c>
      <c r="O725" t="inlineStr">
        <is>
          <t>dramaexpedition</t>
        </is>
      </c>
      <c r="P725" t="inlineStr">
        <is>
          <t>https://www.tiktok.com/@dramaexpedition</t>
        </is>
      </c>
      <c r="Q725" t="inlineStr">
        <is>
          <t>SD-000308</t>
        </is>
      </c>
      <c r="R725" t="inlineStr">
        <is>
          <t>LadyAid: From Dumped Pauper to Tycoon</t>
        </is>
      </c>
      <c r="S725"/>
      <c r="T725" s="2" t="str">
        <f>=HYPERLINK("https://www.tiktok.com/@dramaexpedition/video/7690834838630206733", "https://www.tiktok.com/@dramaexpedition/video/7690834838630206733")</f>
        <v>https://www.tiktok.com/@dramaexpedition/video/7690834838630206733</v>
      </c>
      <c r="U725" t="inlineStr">
        <is>
          <t>已回填</t>
        </is>
      </c>
      <c r="V725" t="inlineStr">
        <is>
          <t>260</t>
        </is>
      </c>
      <c r="W725" t="inlineStr">
        <is>
          <t>1</t>
        </is>
      </c>
      <c r="X725" t="inlineStr">
        <is>
          <t>0</t>
        </is>
      </c>
      <c r="Y725" t="inlineStr">
        <is>
          <t>0</t>
        </is>
      </c>
      <c r="Z725" t="inlineStr">
        <is>
          <t>0</t>
        </is>
      </c>
      <c r="AA725" t="inlineStr">
        <is>
          <t>2026-10-08</t>
        </is>
      </c>
      <c r="AB725"/>
      <c r="AC725"/>
      <c r="AD725" t="inlineStr">
        <is>
          <t>SB-a8870ed1-32be-400d-8b11-7850964eadd5</t>
        </is>
      </c>
      <c r="AE725">
        <v>3</v>
      </c>
      <c r="AF725">
        <v>3</v>
      </c>
      <c r="AG725" s="3">
        <v>46299</v>
      </c>
      <c r="AH725" t="inlineStr">
        <is>
          <t>彭满</t>
        </is>
      </c>
      <c r="AI725" t="inlineStr">
        <is>
          <t>已处理</t>
        </is>
      </c>
      <c r="AJ725"/>
      <c r="AK725" t="inlineStr">
        <is>
          <t>已处理；计划 2026-10-04（America/Chicago）3 条，已关联 3 条，候选 0 条。
目前没有候选可确认。请核实实际发布情况或等待有效采集；不要使用候选确认指令。</t>
        </is>
      </c>
      <c r="AL725" s="3"/>
      <c r="AM725" t="inlineStr">
        <is>
          <t>2026-10-05 07:35</t>
        </is>
      </c>
      <c r="AN725" t="inlineStr">
        <is>
          <t>彭满</t>
        </is>
      </c>
      <c r="AO725" t="inlineStr">
        <is>
          <t>2026-10-05</t>
        </is>
      </c>
      <c r="AP725" t="inlineStr">
        <is>
          <t>2026-10-04|dramaexpedition|SD-000308</t>
        </is>
      </c>
      <c r="AQ725" t="inlineStr">
        <is>
          <t>0</t>
        </is>
      </c>
      <c r="AR725" t="inlineStr">
        <is>
          <t>dramaexpedition｜LadyAid: From Dumped Pauper to Tycoon｜3条｜已回填</t>
        </is>
      </c>
    </row>
    <row r="726" ht="25.5" customHeight="1">
      <c r="A726" t="inlineStr">
        <is>
          <t>SR-000858</t>
        </is>
      </c>
      <c r="B726" s="3">
        <v>46300</v>
      </c>
      <c r="C726"/>
      <c r="D726" t="inlineStr">
        <is>
          <t>7690836232229637390</t>
        </is>
      </c>
      <c r="E726"/>
      <c r="F726" t="inlineStr">
        <is>
          <t>manual_url</t>
        </is>
      </c>
      <c r="G726">
        <v>1</v>
      </c>
      <c r="H726" s="3">
        <v>46303.648680555554</v>
      </c>
      <c r="I726"/>
      <c r="J726" t="inlineStr">
        <is>
          <t>active</t>
        </is>
      </c>
      <c r="K726" t="inlineStr">
        <is>
          <t>dramaexpedition</t>
        </is>
      </c>
      <c r="L726" t="inlineStr">
        <is>
          <t>part 1 | The Unbreakables: Super Son Returns A father and son face a dangerous machine together. Watch on ReelShort. Search code 4935426. https://reelslink.com/cps/TH3xVj #drama #shortdrama #aidrama #actiondrama #fyp</t>
        </is>
      </c>
      <c r="M726" t="inlineStr">
        <is>
          <t>SD-000185</t>
        </is>
      </c>
      <c r="N726" t="inlineStr">
        <is>
          <t>7690836232229637390</t>
        </is>
      </c>
      <c r="O726" t="inlineStr">
        <is>
          <t>dramaexpedition</t>
        </is>
      </c>
      <c r="P726" t="inlineStr">
        <is>
          <t>https://www.tiktok.com/@dramaexpedition</t>
        </is>
      </c>
      <c r="Q726" t="inlineStr">
        <is>
          <t>SD-000185</t>
        </is>
      </c>
      <c r="R726" t="inlineStr">
        <is>
          <t>The Unbreakables: Super Son Returns</t>
        </is>
      </c>
      <c r="S726" t="inlineStr">
        <is>
          <t>身份揭露,超能力,男性,家庭</t>
        </is>
      </c>
      <c r="T726" s="2" t="str">
        <f>=HYPERLINK("https://www.tiktok.com/@dramaexpedition/video/7690836232229637390", "https://www.tiktok.com/@dramaexpedition/video/7690836232229637390")</f>
        <v>https://www.tiktok.com/@dramaexpedition/video/7690836232229637390</v>
      </c>
      <c r="U726" t="inlineStr">
        <is>
          <t>已回填</t>
        </is>
      </c>
      <c r="V726" t="inlineStr">
        <is>
          <t>430</t>
        </is>
      </c>
      <c r="W726" t="inlineStr">
        <is>
          <t>15</t>
        </is>
      </c>
      <c r="X726" t="inlineStr">
        <is>
          <t>2</t>
        </is>
      </c>
      <c r="Y726" t="inlineStr">
        <is>
          <t>0</t>
        </is>
      </c>
      <c r="Z726" t="inlineStr">
        <is>
          <t>1</t>
        </is>
      </c>
      <c r="AA726" t="inlineStr">
        <is>
          <t>2026-10-08</t>
        </is>
      </c>
      <c r="AB726"/>
      <c r="AC726"/>
      <c r="AD726" t="inlineStr">
        <is>
          <t>SB-b616228b-00eb-4256-88d9-31bd59e6c99c</t>
        </is>
      </c>
      <c r="AE726">
        <v>1</v>
      </c>
      <c r="AF726">
        <v>3</v>
      </c>
      <c r="AG726" s="3">
        <v>46300</v>
      </c>
      <c r="AH726" t="inlineStr">
        <is>
          <t>彭满</t>
        </is>
      </c>
      <c r="AI726" t="inlineStr">
        <is>
          <t>等待有效采集</t>
        </is>
      </c>
      <c r="AJ726" t="inlineStr">
        <is>
          <t>缺少计划结束后的有效采集证据；候选数量不足，需核实延迟或采集遗漏</t>
        </is>
      </c>
      <c r="AK726" t="inlineStr">
        <is>
          <t>等待有效采集；计划 2026-10-05（America/Chicago）3 条，已关联 2 条，候选 0 条。
目前没有候选可确认。请核实实际发布情况或等待有效采集；不要使用候选确认指令。</t>
        </is>
      </c>
      <c r="AL726" s="3"/>
      <c r="AM726" t="inlineStr">
        <is>
          <t>2026-10-05 20:40</t>
        </is>
      </c>
      <c r="AN726" t="inlineStr">
        <is>
          <t>彭满</t>
        </is>
      </c>
      <c r="AO726" t="inlineStr">
        <is>
          <t>2026-10-05</t>
        </is>
      </c>
      <c r="AP726" t="inlineStr">
        <is>
          <t>2026-10-05|dramaexpedition|SD-000185</t>
        </is>
      </c>
      <c r="AQ726" t="inlineStr">
        <is>
          <t>1</t>
        </is>
      </c>
      <c r="AR726" t="inlineStr">
        <is>
          <t>dramaexpedition｜The Unbreakables: Super Son Returns｜3条｜已回填</t>
        </is>
      </c>
    </row>
    <row r="727" ht="25.5" customHeight="1">
      <c r="A727" t="inlineStr">
        <is>
          <t>SR-000859</t>
        </is>
      </c>
      <c r="B727" s="3">
        <v>46300</v>
      </c>
      <c r="C727"/>
      <c r="D727" t="inlineStr">
        <is>
          <t>7690836595104058637</t>
        </is>
      </c>
      <c r="E727"/>
      <c r="F727" t="inlineStr">
        <is>
          <t>manual_url</t>
        </is>
      </c>
      <c r="G727">
        <v>1</v>
      </c>
      <c r="H727" s="3">
        <v>46303.64895833333</v>
      </c>
      <c r="I727"/>
      <c r="J727" t="inlineStr">
        <is>
          <t>active</t>
        </is>
      </c>
      <c r="K727" t="inlineStr">
        <is>
          <t>dramaexpedition</t>
        </is>
      </c>
      <c r="L727" t="inlineStr">
        <is>
          <t>part 2 | The Unbreakables: Super Son Returns The son disobeys a warning when danger closes in. Watch on ReelShort. Search code 4935426. https://reelslink.com/cps/TH3xVj #drama #shortdrama #aidrama #actiondrama #fyp</t>
        </is>
      </c>
      <c r="M727" t="inlineStr">
        <is>
          <t>SD-000185</t>
        </is>
      </c>
      <c r="N727" t="inlineStr">
        <is>
          <t>7690836595104058637</t>
        </is>
      </c>
      <c r="O727" t="inlineStr">
        <is>
          <t>dramaexpedition</t>
        </is>
      </c>
      <c r="P727" t="inlineStr">
        <is>
          <t>https://www.tiktok.com/@dramaexpedition</t>
        </is>
      </c>
      <c r="Q727" t="inlineStr">
        <is>
          <t>SD-000185</t>
        </is>
      </c>
      <c r="R727" t="inlineStr">
        <is>
          <t>The Unbreakables: Super Son Returns</t>
        </is>
      </c>
      <c r="S727" t="inlineStr">
        <is>
          <t>身份揭露,超能力,男性,家庭</t>
        </is>
      </c>
      <c r="T727" s="2" t="str">
        <f>=HYPERLINK("https://www.tiktok.com/@dramaexpedition/video/7690836595104058637", "https://www.tiktok.com/@dramaexpedition/video/7690836595104058637")</f>
        <v>https://www.tiktok.com/@dramaexpedition/video/7690836595104058637</v>
      </c>
      <c r="U727" t="inlineStr">
        <is>
          <t>已回填</t>
        </is>
      </c>
      <c r="V727" t="inlineStr">
        <is>
          <t>412</t>
        </is>
      </c>
      <c r="W727" t="inlineStr">
        <is>
          <t>13</t>
        </is>
      </c>
      <c r="X727" t="inlineStr">
        <is>
          <t>3</t>
        </is>
      </c>
      <c r="Y727" t="inlineStr">
        <is>
          <t>0</t>
        </is>
      </c>
      <c r="Z727" t="inlineStr">
        <is>
          <t>0</t>
        </is>
      </c>
      <c r="AA727" t="inlineStr">
        <is>
          <t>2026-10-08</t>
        </is>
      </c>
      <c r="AB727"/>
      <c r="AC727"/>
      <c r="AD727" t="inlineStr">
        <is>
          <t>SB-b616228b-00eb-4256-88d9-31bd59e6c99c</t>
        </is>
      </c>
      <c r="AE727">
        <v>2</v>
      </c>
      <c r="AF727">
        <v>3</v>
      </c>
      <c r="AG727" s="3">
        <v>46300</v>
      </c>
      <c r="AH727" t="inlineStr">
        <is>
          <t>彭满</t>
        </is>
      </c>
      <c r="AI727" t="inlineStr">
        <is>
          <t>等待有效采集</t>
        </is>
      </c>
      <c r="AJ727" t="inlineStr">
        <is>
          <t>缺少计划结束后的有效采集证据；候选数量不足，需核实延迟或采集遗漏</t>
        </is>
      </c>
      <c r="AK727" t="inlineStr">
        <is>
          <t>等待有效采集；计划 2026-10-05（America/Chicago）3 条，已关联 2 条，候选 0 条。
目前没有候选可确认。请核实实际发布情况或等待有效采集；不要使用候选确认指令。</t>
        </is>
      </c>
      <c r="AL727" s="3"/>
      <c r="AM727" t="inlineStr">
        <is>
          <t>2026-10-06 01:40</t>
        </is>
      </c>
      <c r="AN727" t="inlineStr">
        <is>
          <t>彭满</t>
        </is>
      </c>
      <c r="AO727" t="inlineStr">
        <is>
          <t>2026-10-06</t>
        </is>
      </c>
      <c r="AP727" t="inlineStr">
        <is>
          <t>2026-10-05|dramaexpedition|SD-000185</t>
        </is>
      </c>
      <c r="AQ727" t="inlineStr">
        <is>
          <t>0</t>
        </is>
      </c>
      <c r="AR727" t="inlineStr">
        <is>
          <t>dramaexpedition｜The Unbreakables: Super Son Returns｜3条｜已回填</t>
        </is>
      </c>
    </row>
    <row r="728" ht="25.5" customHeight="1">
      <c r="A728" t="inlineStr">
        <is>
          <t>SR-000860</t>
        </is>
      </c>
      <c r="B728" s="3">
        <v>46300</v>
      </c>
      <c r="C728"/>
      <c r="D728" t="inlineStr">
        <is>
          <t>7690836838554144014</t>
        </is>
      </c>
      <c r="E728"/>
      <c r="F728" t="inlineStr">
        <is>
          <t>manual_url</t>
        </is>
      </c>
      <c r="G728">
        <v>1</v>
      </c>
      <c r="H728" s="3">
        <v>46303.64929398148</v>
      </c>
      <c r="I728"/>
      <c r="J728" t="inlineStr">
        <is>
          <t>active</t>
        </is>
      </c>
      <c r="K728" t="inlineStr">
        <is>
          <t>dramaexpedition</t>
        </is>
      </c>
      <c r="L728" t="inlineStr">
        <is>
          <t>part 3 | The Unbreakables: Super Son Returns Someone searches for Kit Unbreakable and questions what is being hidden. Watch on ReelShort. Search code 4935426. https://reelslink.com/cps/TH3xVj #drama #shortdrama #aidrama #actiondrama #fyp</t>
        </is>
      </c>
      <c r="M728" t="inlineStr">
        <is>
          <t>SD-000185</t>
        </is>
      </c>
      <c r="N728" t="inlineStr">
        <is>
          <t>7690836838554144014</t>
        </is>
      </c>
      <c r="O728" t="inlineStr">
        <is>
          <t>dramaexpedition</t>
        </is>
      </c>
      <c r="P728" t="inlineStr">
        <is>
          <t>https://www.tiktok.com/@dramaexpedition</t>
        </is>
      </c>
      <c r="Q728" t="inlineStr">
        <is>
          <t>SD-000185</t>
        </is>
      </c>
      <c r="R728" t="inlineStr">
        <is>
          <t>The Unbreakables: Super Son Returns</t>
        </is>
      </c>
      <c r="S728" t="inlineStr">
        <is>
          <t>身份揭露,超能力,男性,家庭</t>
        </is>
      </c>
      <c r="T728" s="2" t="str">
        <f>=HYPERLINK("https://www.tiktok.com/@dramaexpedition/video/7690836838554144014", "https://www.tiktok.com/@dramaexpedition/video/7690836838554144014")</f>
        <v>https://www.tiktok.com/@dramaexpedition/video/7690836838554144014</v>
      </c>
      <c r="U728" t="inlineStr">
        <is>
          <t>已回填</t>
        </is>
      </c>
      <c r="V728" t="inlineStr">
        <is>
          <t>341</t>
        </is>
      </c>
      <c r="W728" t="inlineStr">
        <is>
          <t>10</t>
        </is>
      </c>
      <c r="X728" t="inlineStr">
        <is>
          <t>2</t>
        </is>
      </c>
      <c r="Y728" t="inlineStr">
        <is>
          <t>0</t>
        </is>
      </c>
      <c r="Z728" t="inlineStr">
        <is>
          <t>0</t>
        </is>
      </c>
      <c r="AA728" t="inlineStr">
        <is>
          <t>2026-10-08</t>
        </is>
      </c>
      <c r="AB728"/>
      <c r="AC728"/>
      <c r="AD728" t="inlineStr">
        <is>
          <t>SB-b616228b-00eb-4256-88d9-31bd59e6c99c</t>
        </is>
      </c>
      <c r="AE728">
        <v>3</v>
      </c>
      <c r="AF728">
        <v>3</v>
      </c>
      <c r="AG728" s="3">
        <v>46300</v>
      </c>
      <c r="AH728" t="inlineStr">
        <is>
          <t>彭满</t>
        </is>
      </c>
      <c r="AI728" t="inlineStr">
        <is>
          <t>等待有效采集</t>
        </is>
      </c>
      <c r="AJ728" t="inlineStr">
        <is>
          <t>缺少计划结束后的有效采集证据；候选数量不足，需核实延迟或采集遗漏</t>
        </is>
      </c>
      <c r="AK728" t="inlineStr">
        <is>
          <t>等待有效采集；计划 2026-10-05（America/Chicago）3 条，已关联 2 条，候选 0 条。
目前没有候选可确认。请核实实际发布情况或等待有效采集；不要使用候选确认指令。</t>
        </is>
      </c>
      <c r="AL728" s="3"/>
      <c r="AM728" t="inlineStr">
        <is>
          <t>2026-10-06 07:40</t>
        </is>
      </c>
      <c r="AN728" t="inlineStr">
        <is>
          <t>彭满</t>
        </is>
      </c>
      <c r="AO728" t="inlineStr">
        <is>
          <t>2026-10-06</t>
        </is>
      </c>
      <c r="AP728" t="inlineStr">
        <is>
          <t>2026-10-05|dramaexpedition|SD-000185</t>
        </is>
      </c>
      <c r="AQ728" t="inlineStr">
        <is>
          <t>0</t>
        </is>
      </c>
      <c r="AR728" t="inlineStr">
        <is>
          <t>dramaexpedition｜The Unbreakables: Super Son Returns｜3条｜已回填</t>
        </is>
      </c>
    </row>
    <row r="729" ht="25.5" customHeight="1">
      <c r="A729" t="inlineStr">
        <is>
          <t>SR-000861</t>
        </is>
      </c>
      <c r="B729" s="3">
        <v>46301</v>
      </c>
      <c r="C729"/>
      <c r="D729" t="inlineStr">
        <is>
          <t>7690837317233184013</t>
        </is>
      </c>
      <c r="E729"/>
      <c r="F729" t="inlineStr">
        <is>
          <t>exact_post_id</t>
        </is>
      </c>
      <c r="G729"/>
      <c r="H729" s="3"/>
      <c r="I729"/>
      <c r="J729" t="inlineStr">
        <is>
          <t>active</t>
        </is>
      </c>
      <c r="K729" t="inlineStr">
        <is>
          <t>dramaexpedition</t>
        </is>
      </c>
      <c r="L729" t="inlineStr">
        <is>
          <t>part 4 | The Unbreakables: Super Son Returns A father hides his weakness from his son as a larger threat rises. Watch on ReelShort. Search code 4935426. https://reelslink.com/cps/TH3xVj #drama #shortdrama #aidrama #actiondrama #fyp</t>
        </is>
      </c>
      <c r="M729" t="inlineStr">
        <is>
          <t>SD-000185</t>
        </is>
      </c>
      <c r="N729" t="inlineStr">
        <is>
          <t>7690837317233184013</t>
        </is>
      </c>
      <c r="O729" t="inlineStr">
        <is>
          <t>dramaexpedition</t>
        </is>
      </c>
      <c r="P729" t="inlineStr">
        <is>
          <t>https://www.tiktok.com/@dramaexpedition</t>
        </is>
      </c>
      <c r="Q729" t="inlineStr">
        <is>
          <t>SD-000185</t>
        </is>
      </c>
      <c r="R729" t="inlineStr">
        <is>
          <t>The Unbreakables: Super Son Returns</t>
        </is>
      </c>
      <c r="S729" t="inlineStr">
        <is>
          <t>身份揭露,超能力,男性,家庭</t>
        </is>
      </c>
      <c r="T729" s="2" t="str">
        <f>=HYPERLINK("https://www.tiktok.com/@dramaexpedition/video/7690837317233184013", "https://www.tiktok.com/@dramaexpedition/video/7690837317233184013")</f>
        <v>https://www.tiktok.com/@dramaexpedition/video/7690837317233184013</v>
      </c>
      <c r="U729" t="inlineStr">
        <is>
          <t>已回填</t>
        </is>
      </c>
      <c r="V729" t="inlineStr">
        <is>
          <t>348</t>
        </is>
      </c>
      <c r="W729" t="inlineStr">
        <is>
          <t>8</t>
        </is>
      </c>
      <c r="X729" t="inlineStr">
        <is>
          <t>3</t>
        </is>
      </c>
      <c r="Y729" t="inlineStr">
        <is>
          <t>0</t>
        </is>
      </c>
      <c r="Z729" t="inlineStr">
        <is>
          <t>0</t>
        </is>
      </c>
      <c r="AA729" t="inlineStr">
        <is>
          <t>2026-10-08</t>
        </is>
      </c>
      <c r="AB729"/>
      <c r="AC729"/>
      <c r="AD729" t="inlineStr">
        <is>
          <t>SB-5f179631-dd56-43d5-9206-0bcf89e96ac7</t>
        </is>
      </c>
      <c r="AE729">
        <v>1</v>
      </c>
      <c r="AF729">
        <v>3</v>
      </c>
      <c r="AG729" s="3">
        <v>46301</v>
      </c>
      <c r="AH729" t="inlineStr">
        <is>
          <t>彭满</t>
        </is>
      </c>
      <c r="AI729" t="inlineStr">
        <is>
          <t>已排期</t>
        </is>
      </c>
      <c r="AJ729"/>
      <c r="AK729" t="inlineStr">
        <is>
          <t>已排期；计划 2026-10-06（America/Chicago）3 条，已关联 0 条，候选 0 条。
尚未到计划日结束，请按排期发布；当前不需要确认候选。</t>
        </is>
      </c>
      <c r="AL729" s="3"/>
      <c r="AM729" t="inlineStr">
        <is>
          <t>2026-10-06 20:45</t>
        </is>
      </c>
      <c r="AN729" t="inlineStr">
        <is>
          <t>彭满</t>
        </is>
      </c>
      <c r="AO729" t="inlineStr">
        <is>
          <t>2026-10-06</t>
        </is>
      </c>
      <c r="AP729" t="inlineStr">
        <is>
          <t>2026-10-06|dramaexpedition|SD-000185</t>
        </is>
      </c>
      <c r="AQ729" t="inlineStr">
        <is>
          <t>1</t>
        </is>
      </c>
      <c r="AR729" t="inlineStr">
        <is>
          <t>dramaexpedition｜The Unbreakables: Super Son Returns｜3条｜已回填</t>
        </is>
      </c>
    </row>
    <row r="730" ht="25.5" customHeight="1">
      <c r="A730" t="inlineStr">
        <is>
          <t>SR-000862</t>
        </is>
      </c>
      <c r="B730" s="3">
        <v>46301</v>
      </c>
      <c r="C730"/>
      <c r="D730" t="inlineStr">
        <is>
          <t>7690837551308999949</t>
        </is>
      </c>
      <c r="E730"/>
      <c r="F730" t="inlineStr">
        <is>
          <t>exact_post_id</t>
        </is>
      </c>
      <c r="G730"/>
      <c r="H730" s="3"/>
      <c r="I730"/>
      <c r="J730" t="inlineStr">
        <is>
          <t>active</t>
        </is>
      </c>
      <c r="K730" t="inlineStr">
        <is>
          <t>dramaexpedition</t>
        </is>
      </c>
      <c r="L730" t="inlineStr">
        <is>
          <t>part 5 | The Unbreakables: Super Son Returns A harsh lesson challenges the meaning of being a hero. Watch on ReelShort. Search code 4935426. https://reelslink.com/cps/TH3xVj #drama #shortdrama #aidrama #actiondrama #fyp</t>
        </is>
      </c>
      <c r="M730" t="inlineStr">
        <is>
          <t>SD-000185</t>
        </is>
      </c>
      <c r="N730" t="inlineStr">
        <is>
          <t>7690837551308999949</t>
        </is>
      </c>
      <c r="O730" t="inlineStr">
        <is>
          <t>dramaexpedition</t>
        </is>
      </c>
      <c r="P730" t="inlineStr">
        <is>
          <t>https://www.tiktok.com/@dramaexpedition</t>
        </is>
      </c>
      <c r="Q730" t="inlineStr">
        <is>
          <t>SD-000185</t>
        </is>
      </c>
      <c r="R730" t="inlineStr">
        <is>
          <t>The Unbreakables: Super Son Returns</t>
        </is>
      </c>
      <c r="S730" t="inlineStr">
        <is>
          <t>身份揭露,超能力,男性,家庭</t>
        </is>
      </c>
      <c r="T730" s="2" t="str">
        <f>=HYPERLINK("https://www.tiktok.com/@dramaexpedition/video/7690837551308999949", "https://www.tiktok.com/@dramaexpedition/video/7690837551308999949")</f>
        <v>https://www.tiktok.com/@dramaexpedition/video/7690837551308999949</v>
      </c>
      <c r="U730" t="inlineStr">
        <is>
          <t>已回填</t>
        </is>
      </c>
      <c r="V730" t="inlineStr">
        <is>
          <t>508</t>
        </is>
      </c>
      <c r="W730" t="inlineStr">
        <is>
          <t>9</t>
        </is>
      </c>
      <c r="X730" t="inlineStr">
        <is>
          <t>4</t>
        </is>
      </c>
      <c r="Y730" t="inlineStr">
        <is>
          <t>0</t>
        </is>
      </c>
      <c r="Z730" t="inlineStr">
        <is>
          <t>0</t>
        </is>
      </c>
      <c r="AA730" t="inlineStr">
        <is>
          <t>2026-10-08</t>
        </is>
      </c>
      <c r="AB730"/>
      <c r="AC730"/>
      <c r="AD730" t="inlineStr">
        <is>
          <t>SB-5f179631-dd56-43d5-9206-0bcf89e96ac7</t>
        </is>
      </c>
      <c r="AE730">
        <v>2</v>
      </c>
      <c r="AF730">
        <v>3</v>
      </c>
      <c r="AG730" s="3">
        <v>46301</v>
      </c>
      <c r="AH730" t="inlineStr">
        <is>
          <t>彭满</t>
        </is>
      </c>
      <c r="AI730" t="inlineStr">
        <is>
          <t>已排期</t>
        </is>
      </c>
      <c r="AJ730"/>
      <c r="AK730" t="inlineStr">
        <is>
          <t>已排期；计划 2026-10-06（America/Chicago）3 条，已关联 0 条，候选 0 条。
尚未到计划日结束，请按排期发布；当前不需要确认候选。</t>
        </is>
      </c>
      <c r="AL730" s="3"/>
      <c r="AM730" t="inlineStr">
        <is>
          <t>2026-10-07 01:46</t>
        </is>
      </c>
      <c r="AN730" t="inlineStr">
        <is>
          <t>彭满</t>
        </is>
      </c>
      <c r="AO730" t="inlineStr">
        <is>
          <t>2026-10-07</t>
        </is>
      </c>
      <c r="AP730" t="inlineStr">
        <is>
          <t>2026-10-06|dramaexpedition|SD-000185</t>
        </is>
      </c>
      <c r="AQ730" t="inlineStr">
        <is>
          <t>0</t>
        </is>
      </c>
      <c r="AR730" t="inlineStr">
        <is>
          <t>dramaexpedition｜The Unbreakables: Super Son Returns｜3条｜已回填</t>
        </is>
      </c>
    </row>
    <row r="731" ht="25.5" customHeight="1">
      <c r="A731" t="inlineStr">
        <is>
          <t>SR-000863</t>
        </is>
      </c>
      <c r="B731" s="3">
        <v>46301</v>
      </c>
      <c r="C731"/>
      <c r="D731" t="inlineStr">
        <is>
          <t>7690837912665017614</t>
        </is>
      </c>
      <c r="E731"/>
      <c r="F731" t="inlineStr">
        <is>
          <t>exact_post_id</t>
        </is>
      </c>
      <c r="G731"/>
      <c r="H731" s="3"/>
      <c r="I731"/>
      <c r="J731" t="inlineStr">
        <is>
          <t>active</t>
        </is>
      </c>
      <c r="K731" t="inlineStr">
        <is>
          <t>dramaexpedition</t>
        </is>
      </c>
      <c r="L731" t="inlineStr">
        <is>
          <t>part 6 | The Unbreakables: Super Son Returns A promise to bring a brother home drives the next move. Watch on ReelShort. Search code 4935426. https://reelslink.com/cps/TH3xVj #drama #shortdrama #aidrama #actiondrama #fyp</t>
        </is>
      </c>
      <c r="M731" t="inlineStr">
        <is>
          <t>SD-000185</t>
        </is>
      </c>
      <c r="N731" t="inlineStr">
        <is>
          <t>7690837912665017614</t>
        </is>
      </c>
      <c r="O731" t="inlineStr">
        <is>
          <t>dramaexpedition</t>
        </is>
      </c>
      <c r="P731" t="inlineStr">
        <is>
          <t>https://www.tiktok.com/@dramaexpedition</t>
        </is>
      </c>
      <c r="Q731" t="inlineStr">
        <is>
          <t>SD-000185</t>
        </is>
      </c>
      <c r="R731" t="inlineStr">
        <is>
          <t>The Unbreakables: Super Son Returns</t>
        </is>
      </c>
      <c r="S731" t="inlineStr">
        <is>
          <t>身份揭露,超能力,男性,家庭</t>
        </is>
      </c>
      <c r="T731" s="2" t="str">
        <f>=HYPERLINK("https://www.tiktok.com/@dramaexpedition/video/7690837912665017614", "https://www.tiktok.com/@dramaexpedition/video/7690837912665017614")</f>
        <v>https://www.tiktok.com/@dramaexpedition/video/7690837912665017614</v>
      </c>
      <c r="U731" t="inlineStr">
        <is>
          <t>已回填</t>
        </is>
      </c>
      <c r="V731" t="inlineStr">
        <is>
          <t>368</t>
        </is>
      </c>
      <c r="W731" t="inlineStr">
        <is>
          <t>13</t>
        </is>
      </c>
      <c r="X731" t="inlineStr">
        <is>
          <t>1</t>
        </is>
      </c>
      <c r="Y731" t="inlineStr">
        <is>
          <t>1</t>
        </is>
      </c>
      <c r="Z731" t="inlineStr">
        <is>
          <t>0</t>
        </is>
      </c>
      <c r="AA731" t="inlineStr">
        <is>
          <t>2026-10-08</t>
        </is>
      </c>
      <c r="AB731"/>
      <c r="AC731"/>
      <c r="AD731" t="inlineStr">
        <is>
          <t>SB-5f179631-dd56-43d5-9206-0bcf89e96ac7</t>
        </is>
      </c>
      <c r="AE731">
        <v>3</v>
      </c>
      <c r="AF731">
        <v>3</v>
      </c>
      <c r="AG731" s="3">
        <v>46301</v>
      </c>
      <c r="AH731" t="inlineStr">
        <is>
          <t>彭满</t>
        </is>
      </c>
      <c r="AI731" t="inlineStr">
        <is>
          <t>已排期</t>
        </is>
      </c>
      <c r="AJ731"/>
      <c r="AK731" t="inlineStr">
        <is>
          <t>已排期；计划 2026-10-06（America/Chicago）3 条，已关联 0 条，候选 0 条。
尚未到计划日结束，请按排期发布；当前不需要确认候选。</t>
        </is>
      </c>
      <c r="AL731" s="3"/>
      <c r="AM731" t="inlineStr">
        <is>
          <t>2026-10-07 07:48</t>
        </is>
      </c>
      <c r="AN731" t="inlineStr">
        <is>
          <t>彭满</t>
        </is>
      </c>
      <c r="AO731" t="inlineStr">
        <is>
          <t>2026-10-07</t>
        </is>
      </c>
      <c r="AP731" t="inlineStr">
        <is>
          <t>2026-10-06|dramaexpedition|SD-000185</t>
        </is>
      </c>
      <c r="AQ731" t="inlineStr">
        <is>
          <t>0</t>
        </is>
      </c>
      <c r="AR731" t="inlineStr">
        <is>
          <t>dramaexpedition｜The Unbreakables: Super Son Returns｜3条｜已回填</t>
        </is>
      </c>
    </row>
    <row r="732" ht="25.5" customHeight="1">
      <c r="A732" t="inlineStr">
        <is>
          <t>SR-000864</t>
        </is>
      </c>
      <c r="B732" s="3">
        <v>46302</v>
      </c>
      <c r="C732"/>
      <c r="D732" t="inlineStr">
        <is>
          <t>7690839136932056333</t>
        </is>
      </c>
      <c r="E732"/>
      <c r="F732" t="inlineStr">
        <is>
          <t>exact_post_id</t>
        </is>
      </c>
      <c r="G732"/>
      <c r="H732" s="3"/>
      <c r="I732"/>
      <c r="J732" t="inlineStr">
        <is>
          <t>active</t>
        </is>
      </c>
      <c r="K732" t="inlineStr">
        <is>
          <t>dramaexpedition</t>
        </is>
      </c>
      <c r="L732" t="inlineStr">
        <is>
          <t>part 1 | Weak in Sight, Keeper in Secret A masked fighter faces a Rift Specter in the street. Watch on ReelShort. Search code 4935467. https://reelslink.com/cps/d3SbWs #drama #shortdrama #aidrama #fantasydrama #fyp</t>
        </is>
      </c>
      <c r="M732" t="inlineStr">
        <is>
          <t>SD-000309</t>
        </is>
      </c>
      <c r="N732" t="inlineStr">
        <is>
          <t>7690839136932056333</t>
        </is>
      </c>
      <c r="O732" t="inlineStr">
        <is>
          <t>dramaexpedition</t>
        </is>
      </c>
      <c r="P732" t="inlineStr">
        <is>
          <t>https://www.tiktok.com/@dramaexpedition</t>
        </is>
      </c>
      <c r="Q732" t="inlineStr">
        <is>
          <t>SD-000309</t>
        </is>
      </c>
      <c r="R732" t="inlineStr">
        <is>
          <t>Weak in Sight, Keeper in Secret</t>
        </is>
      </c>
      <c r="S732"/>
      <c r="T732" s="2" t="str">
        <f>=HYPERLINK("https://www.tiktok.com/@dramaexpedition/video/7690839136932056333", "https://www.tiktok.com/@dramaexpedition/video/7690839136932056333")</f>
        <v>https://www.tiktok.com/@dramaexpedition/video/7690839136932056333</v>
      </c>
      <c r="U732" t="inlineStr">
        <is>
          <t>已回填</t>
        </is>
      </c>
      <c r="V732" t="inlineStr">
        <is>
          <t>230</t>
        </is>
      </c>
      <c r="W732" t="inlineStr">
        <is>
          <t>6</t>
        </is>
      </c>
      <c r="X732" t="inlineStr">
        <is>
          <t>1</t>
        </is>
      </c>
      <c r="Y732" t="inlineStr">
        <is>
          <t>0</t>
        </is>
      </c>
      <c r="Z732" t="inlineStr">
        <is>
          <t>0</t>
        </is>
      </c>
      <c r="AA732" t="inlineStr">
        <is>
          <t>2026-10-08</t>
        </is>
      </c>
      <c r="AB732"/>
      <c r="AC732"/>
      <c r="AD732" t="inlineStr">
        <is>
          <t>SB-e0bc26e8-a845-47b2-b12f-d4e25895a056</t>
        </is>
      </c>
      <c r="AE732">
        <v>1</v>
      </c>
      <c r="AF732">
        <v>3</v>
      </c>
      <c r="AG732" s="3">
        <v>46302</v>
      </c>
      <c r="AH732" t="inlineStr">
        <is>
          <t>彭满</t>
        </is>
      </c>
      <c r="AI732" t="inlineStr">
        <is>
          <t>已排期</t>
        </is>
      </c>
      <c r="AJ732"/>
      <c r="AK732" t="inlineStr">
        <is>
          <t>已排期；计划 2026-10-07（America/Chicago）3 条，已关联 0 条，候选 0 条。
尚未到计划日结束，请按排期发布；当前不需要确认候选。</t>
        </is>
      </c>
      <c r="AL732" s="3"/>
      <c r="AM732" t="inlineStr">
        <is>
          <t>2026-10-07 20:52</t>
        </is>
      </c>
      <c r="AN732" t="inlineStr">
        <is>
          <t>彭满</t>
        </is>
      </c>
      <c r="AO732" t="inlineStr">
        <is>
          <t>2026-10-07</t>
        </is>
      </c>
      <c r="AP732" t="inlineStr">
        <is>
          <t>2026-10-07|dramaexpedition|SD-000309</t>
        </is>
      </c>
      <c r="AQ732" t="inlineStr">
        <is>
          <t>1</t>
        </is>
      </c>
      <c r="AR732" t="inlineStr">
        <is>
          <t>dramaexpedition｜Weak in Sight, Keeper in Secret｜3条｜已回填</t>
        </is>
      </c>
    </row>
    <row r="733" ht="25.5" customHeight="1">
      <c r="A733" t="inlineStr">
        <is>
          <t>SR-000865</t>
        </is>
      </c>
      <c r="B733" s="3">
        <v>46302</v>
      </c>
      <c r="C733"/>
      <c r="D733" t="inlineStr">
        <is>
          <t>7690840275417042190</t>
        </is>
      </c>
      <c r="E733"/>
      <c r="F733" t="inlineStr">
        <is>
          <t>exact_post_id</t>
        </is>
      </c>
      <c r="G733"/>
      <c r="H733" s="3"/>
      <c r="I733"/>
      <c r="J733" t="inlineStr">
        <is>
          <t>active</t>
        </is>
      </c>
      <c r="K733" t="inlineStr">
        <is>
          <t>dramaexpedition</t>
        </is>
      </c>
      <c r="L733" t="inlineStr">
        <is>
          <t>part 2 | Weak in Sight, Keeper in Secret A suspicious cough makes an opponent question what is being hidden. Watch on ReelShort. Search code 4935467. https://reelslink.com/cps/d3SbWs #drama #shortdrama #aidrama #fantasydrama #fyp</t>
        </is>
      </c>
      <c r="M733" t="inlineStr">
        <is>
          <t>SD-000309</t>
        </is>
      </c>
      <c r="N733" t="inlineStr">
        <is>
          <t>7690840275417042190</t>
        </is>
      </c>
      <c r="O733" t="inlineStr">
        <is>
          <t>dramaexpedition</t>
        </is>
      </c>
      <c r="P733" t="inlineStr">
        <is>
          <t>https://www.tiktok.com/@dramaexpedition</t>
        </is>
      </c>
      <c r="Q733" t="inlineStr">
        <is>
          <t>SD-000309</t>
        </is>
      </c>
      <c r="R733" t="inlineStr">
        <is>
          <t>Weak in Sight, Keeper in Secret</t>
        </is>
      </c>
      <c r="S733"/>
      <c r="T733" s="2" t="str">
        <f>=HYPERLINK("https://www.tiktok.com/@dramaexpedition/video/7690840275417042190", "https://www.tiktok.com/@dramaexpedition/video/7690840275417042190")</f>
        <v>https://www.tiktok.com/@dramaexpedition/video/7690840275417042190</v>
      </c>
      <c r="U733" t="inlineStr">
        <is>
          <t>已回填</t>
        </is>
      </c>
      <c r="V733" t="inlineStr">
        <is>
          <t>340</t>
        </is>
      </c>
      <c r="W733" t="inlineStr">
        <is>
          <t>11</t>
        </is>
      </c>
      <c r="X733" t="inlineStr">
        <is>
          <t>5</t>
        </is>
      </c>
      <c r="Y733" t="inlineStr">
        <is>
          <t>0</t>
        </is>
      </c>
      <c r="Z733" t="inlineStr">
        <is>
          <t>0</t>
        </is>
      </c>
      <c r="AA733" t="inlineStr">
        <is>
          <t>2026-10-08</t>
        </is>
      </c>
      <c r="AB733"/>
      <c r="AC733"/>
      <c r="AD733" t="inlineStr">
        <is>
          <t>SB-e0bc26e8-a845-47b2-b12f-d4e25895a056</t>
        </is>
      </c>
      <c r="AE733">
        <v>2</v>
      </c>
      <c r="AF733">
        <v>3</v>
      </c>
      <c r="AG733" s="3">
        <v>46302</v>
      </c>
      <c r="AH733" t="inlineStr">
        <is>
          <t>彭满</t>
        </is>
      </c>
      <c r="AI733" t="inlineStr">
        <is>
          <t>已排期</t>
        </is>
      </c>
      <c r="AJ733"/>
      <c r="AK733" t="inlineStr">
        <is>
          <t>已排期；计划 2026-10-07（America/Chicago）3 条，已关联 0 条，候选 0 条。
尚未到计划日结束，请按排期发布；当前不需要确认候选。</t>
        </is>
      </c>
      <c r="AL733" s="3"/>
      <c r="AM733" t="inlineStr">
        <is>
          <t>2026-10-08 01:55</t>
        </is>
      </c>
      <c r="AN733" t="inlineStr">
        <is>
          <t>彭满</t>
        </is>
      </c>
      <c r="AO733" t="inlineStr">
        <is>
          <t>2026-10-08</t>
        </is>
      </c>
      <c r="AP733" t="inlineStr">
        <is>
          <t>2026-10-07|dramaexpedition|SD-000309</t>
        </is>
      </c>
      <c r="AQ733" t="inlineStr">
        <is>
          <t>0</t>
        </is>
      </c>
      <c r="AR733" t="inlineStr">
        <is>
          <t>dramaexpedition｜Weak in Sight, Keeper in Secret｜3条｜已回填</t>
        </is>
      </c>
    </row>
    <row r="734" ht="25.5" customHeight="1">
      <c r="A734" t="inlineStr">
        <is>
          <t>SR-000866</t>
        </is>
      </c>
      <c r="B734" s="3">
        <v>46302</v>
      </c>
      <c r="C734"/>
      <c r="D734" t="inlineStr">
        <is>
          <t>7690840962083376397</t>
        </is>
      </c>
      <c r="E734"/>
      <c r="F734" t="inlineStr">
        <is>
          <t>exact_post_id</t>
        </is>
      </c>
      <c r="G734"/>
      <c r="H734" s="3"/>
      <c r="I734"/>
      <c r="J734" t="inlineStr">
        <is>
          <t>active</t>
        </is>
      </c>
      <c r="K734" t="inlineStr">
        <is>
          <t>dramaexpedition</t>
        </is>
      </c>
      <c r="L734" t="inlineStr">
        <is>
          <t>part 3 | Weak in Sight, Keeper in Secret The rivalry between Lucas Shelby and Adrian Walker reaches another test. Watch on ReelShort. Search code 4935467. https://reelslink.com/cps/d3SbWs #drama #shortdrama #aidrama #fantasydrama #fyp</t>
        </is>
      </c>
      <c r="M734" t="inlineStr">
        <is>
          <t>SD-000309</t>
        </is>
      </c>
      <c r="N734" t="inlineStr">
        <is>
          <t>7690840962083376397</t>
        </is>
      </c>
      <c r="O734" t="inlineStr">
        <is>
          <t>dramaexpedition</t>
        </is>
      </c>
      <c r="P734" t="inlineStr">
        <is>
          <t>https://www.tiktok.com/@dramaexpedition</t>
        </is>
      </c>
      <c r="Q734" t="inlineStr">
        <is>
          <t>SD-000309</t>
        </is>
      </c>
      <c r="R734" t="inlineStr">
        <is>
          <t>Weak in Sight, Keeper in Secret</t>
        </is>
      </c>
      <c r="S734"/>
      <c r="T734" s="2" t="str">
        <f>=HYPERLINK("https://www.tiktok.com/@dramaexpedition/video/7690840962083376397", "https://www.tiktok.com/@dramaexpedition/video/7690840962083376397")</f>
        <v>https://www.tiktok.com/@dramaexpedition/video/7690840962083376397</v>
      </c>
      <c r="U734" t="inlineStr">
        <is>
          <t>已回填</t>
        </is>
      </c>
      <c r="V734" t="inlineStr">
        <is>
          <t>361</t>
        </is>
      </c>
      <c r="W734" t="inlineStr">
        <is>
          <t>9</t>
        </is>
      </c>
      <c r="X734" t="inlineStr">
        <is>
          <t>3</t>
        </is>
      </c>
      <c r="Y734" t="inlineStr">
        <is>
          <t>0</t>
        </is>
      </c>
      <c r="Z734" t="inlineStr">
        <is>
          <t>0</t>
        </is>
      </c>
      <c r="AA734" t="inlineStr">
        <is>
          <t>2026-10-08</t>
        </is>
      </c>
      <c r="AB734"/>
      <c r="AC734"/>
      <c r="AD734" t="inlineStr">
        <is>
          <t>SB-e0bc26e8-a845-47b2-b12f-d4e25895a056</t>
        </is>
      </c>
      <c r="AE734">
        <v>3</v>
      </c>
      <c r="AF734">
        <v>3</v>
      </c>
      <c r="AG734" s="3">
        <v>46302</v>
      </c>
      <c r="AH734" t="inlineStr">
        <is>
          <t>彭满</t>
        </is>
      </c>
      <c r="AI734" t="inlineStr">
        <is>
          <t>已排期</t>
        </is>
      </c>
      <c r="AJ734"/>
      <c r="AK734" t="inlineStr">
        <is>
          <t>已排期；计划 2026-10-07（America/Chicago）3 条，已关联 0 条，候选 0 条。
尚未到计划日结束，请按排期发布；当前不需要确认候选。</t>
        </is>
      </c>
      <c r="AL734" s="3"/>
      <c r="AM734" t="inlineStr">
        <is>
          <t>2026-10-08 07:00</t>
        </is>
      </c>
      <c r="AN734" t="inlineStr">
        <is>
          <t>彭满</t>
        </is>
      </c>
      <c r="AO734" t="inlineStr">
        <is>
          <t>2026-10-08</t>
        </is>
      </c>
      <c r="AP734" t="inlineStr">
        <is>
          <t>2026-10-07|dramaexpedition|SD-000309</t>
        </is>
      </c>
      <c r="AQ734" t="inlineStr">
        <is>
          <t>0</t>
        </is>
      </c>
      <c r="AR734" t="inlineStr">
        <is>
          <t>dramaexpedition｜Weak in Sight, Keeper in Secret｜3条｜已回填</t>
        </is>
      </c>
    </row>
    <row r="735" ht="25.5" customHeight="1">
      <c r="A735" t="inlineStr">
        <is>
          <t>SR-000867</t>
        </is>
      </c>
      <c r="B735" s="3">
        <v>46303</v>
      </c>
      <c r="C735"/>
      <c r="D735"/>
      <c r="E735"/>
      <c r="F735"/>
      <c r="G735"/>
      <c r="H735" s="3"/>
      <c r="I735"/>
      <c r="J735" t="inlineStr">
        <is>
          <t>active</t>
        </is>
      </c>
      <c r="K735" t="inlineStr">
        <is>
          <t>dramaexpedition</t>
        </is>
      </c>
      <c r="L735"/>
      <c r="M735" t="inlineStr">
        <is>
          <t>SD-000318</t>
        </is>
      </c>
      <c r="N735"/>
      <c r="O735" t="inlineStr">
        <is>
          <t>dramaexpedition</t>
        </is>
      </c>
      <c r="P735" t="inlineStr">
        <is>
          <t>https://www.tiktok.com/@dramaexpedition</t>
        </is>
      </c>
      <c r="Q735" t="inlineStr">
        <is>
          <t>SD-000318</t>
        </is>
      </c>
      <c r="R735" t="inlineStr">
        <is>
          <t>My Car Tried to Kill Me</t>
        </is>
      </c>
      <c r="S735"/>
      <c r="T735" s="2"/>
      <c r="U735" t="inlineStr">
        <is>
          <t>待公开</t>
        </is>
      </c>
      <c r="V735"/>
      <c r="W735"/>
      <c r="X735"/>
      <c r="Y735"/>
      <c r="Z735"/>
      <c r="AA735"/>
      <c r="AB735"/>
      <c r="AC735"/>
      <c r="AD735" t="inlineStr">
        <is>
          <t>SB-f0f86350-18b9-4436-b603-856e508c2d50</t>
        </is>
      </c>
      <c r="AE735">
        <v>1</v>
      </c>
      <c r="AF735">
        <v>3</v>
      </c>
      <c r="AG735" s="3">
        <v>46303</v>
      </c>
      <c r="AH735" t="inlineStr">
        <is>
          <t>彭满</t>
        </is>
      </c>
      <c r="AI735" t="inlineStr">
        <is>
          <t>已排期</t>
        </is>
      </c>
      <c r="AJ735"/>
      <c r="AK735" t="inlineStr">
        <is>
          <t>已排期；计划 2026-10-08（America/Chicago）3 条，已关联 0 条，候选 0 条。
尚未到计划日结束，请按排期发布；当前不需要确认候选。</t>
        </is>
      </c>
      <c r="AL735" s="3"/>
      <c r="AM735"/>
      <c r="AN735" t="inlineStr">
        <is>
          <t>彭满</t>
        </is>
      </c>
      <c r="AO735"/>
      <c r="AP735" t="inlineStr">
        <is>
          <t>2026-10-08|dramaexpedition|SD-000318</t>
        </is>
      </c>
      <c r="AQ735" t="inlineStr">
        <is>
          <t>1</t>
        </is>
      </c>
      <c r="AR735" t="inlineStr">
        <is>
          <t>dramaexpedition｜My Car Tried to Kill Me｜3条｜待公开</t>
        </is>
      </c>
    </row>
    <row r="736" ht="25.5" customHeight="1">
      <c r="A736" t="inlineStr">
        <is>
          <t>SR-000868</t>
        </is>
      </c>
      <c r="B736" s="3">
        <v>46303</v>
      </c>
      <c r="C736"/>
      <c r="D736"/>
      <c r="E736"/>
      <c r="F736"/>
      <c r="G736"/>
      <c r="H736" s="3"/>
      <c r="I736"/>
      <c r="J736" t="inlineStr">
        <is>
          <t>active</t>
        </is>
      </c>
      <c r="K736" t="inlineStr">
        <is>
          <t>dramaexpedition</t>
        </is>
      </c>
      <c r="L736"/>
      <c r="M736" t="inlineStr">
        <is>
          <t>SD-000318</t>
        </is>
      </c>
      <c r="N736"/>
      <c r="O736" t="inlineStr">
        <is>
          <t>dramaexpedition</t>
        </is>
      </c>
      <c r="P736" t="inlineStr">
        <is>
          <t>https://www.tiktok.com/@dramaexpedition</t>
        </is>
      </c>
      <c r="Q736" t="inlineStr">
        <is>
          <t>SD-000318</t>
        </is>
      </c>
      <c r="R736" t="inlineStr">
        <is>
          <t>My Car Tried to Kill Me</t>
        </is>
      </c>
      <c r="S736"/>
      <c r="T736" s="2"/>
      <c r="U736" t="inlineStr">
        <is>
          <t>待公开</t>
        </is>
      </c>
      <c r="V736"/>
      <c r="W736"/>
      <c r="X736"/>
      <c r="Y736"/>
      <c r="Z736"/>
      <c r="AA736"/>
      <c r="AB736"/>
      <c r="AC736"/>
      <c r="AD736" t="inlineStr">
        <is>
          <t>SB-f0f86350-18b9-4436-b603-856e508c2d50</t>
        </is>
      </c>
      <c r="AE736">
        <v>2</v>
      </c>
      <c r="AF736">
        <v>3</v>
      </c>
      <c r="AG736" s="3">
        <v>46303</v>
      </c>
      <c r="AH736" t="inlineStr">
        <is>
          <t>彭满</t>
        </is>
      </c>
      <c r="AI736" t="inlineStr">
        <is>
          <t>已排期</t>
        </is>
      </c>
      <c r="AJ736"/>
      <c r="AK736" t="inlineStr">
        <is>
          <t>已排期；计划 2026-10-08（America/Chicago）3 条，已关联 0 条，候选 0 条。
尚未到计划日结束，请按排期发布；当前不需要确认候选。</t>
        </is>
      </c>
      <c r="AL736" s="3"/>
      <c r="AM736"/>
      <c r="AN736" t="inlineStr">
        <is>
          <t>彭满</t>
        </is>
      </c>
      <c r="AO736"/>
      <c r="AP736" t="inlineStr">
        <is>
          <t>2026-10-08|dramaexpedition|SD-000318</t>
        </is>
      </c>
      <c r="AQ736" t="inlineStr">
        <is>
          <t>0</t>
        </is>
      </c>
      <c r="AR736" t="inlineStr">
        <is>
          <t>dramaexpedition｜My Car Tried to Kill Me｜3条｜待公开</t>
        </is>
      </c>
    </row>
    <row r="737" ht="25.5" customHeight="1">
      <c r="A737" t="inlineStr">
        <is>
          <t>SR-000869</t>
        </is>
      </c>
      <c r="B737" s="3">
        <v>46303</v>
      </c>
      <c r="C737"/>
      <c r="D737"/>
      <c r="E737"/>
      <c r="F737"/>
      <c r="G737"/>
      <c r="H737" s="3"/>
      <c r="I737"/>
      <c r="J737" t="inlineStr">
        <is>
          <t>active</t>
        </is>
      </c>
      <c r="K737" t="inlineStr">
        <is>
          <t>dramaexpedition</t>
        </is>
      </c>
      <c r="L737"/>
      <c r="M737" t="inlineStr">
        <is>
          <t>SD-000318</t>
        </is>
      </c>
      <c r="N737"/>
      <c r="O737" t="inlineStr">
        <is>
          <t>dramaexpedition</t>
        </is>
      </c>
      <c r="P737" t="inlineStr">
        <is>
          <t>https://www.tiktok.com/@dramaexpedition</t>
        </is>
      </c>
      <c r="Q737" t="inlineStr">
        <is>
          <t>SD-000318</t>
        </is>
      </c>
      <c r="R737" t="inlineStr">
        <is>
          <t>My Car Tried to Kill Me</t>
        </is>
      </c>
      <c r="S737"/>
      <c r="T737" s="2"/>
      <c r="U737" t="inlineStr">
        <is>
          <t>待公开</t>
        </is>
      </c>
      <c r="V737"/>
      <c r="W737"/>
      <c r="X737"/>
      <c r="Y737"/>
      <c r="Z737"/>
      <c r="AA737"/>
      <c r="AB737"/>
      <c r="AC737"/>
      <c r="AD737" t="inlineStr">
        <is>
          <t>SB-f0f86350-18b9-4436-b603-856e508c2d50</t>
        </is>
      </c>
      <c r="AE737">
        <v>3</v>
      </c>
      <c r="AF737">
        <v>3</v>
      </c>
      <c r="AG737" s="3">
        <v>46303</v>
      </c>
      <c r="AH737" t="inlineStr">
        <is>
          <t>彭满</t>
        </is>
      </c>
      <c r="AI737" t="inlineStr">
        <is>
          <t>已排期</t>
        </is>
      </c>
      <c r="AJ737"/>
      <c r="AK737" t="inlineStr">
        <is>
          <t>已排期；计划 2026-10-08（America/Chicago）3 条，已关联 0 条，候选 0 条。
尚未到计划日结束，请按排期发布；当前不需要确认候选。</t>
        </is>
      </c>
      <c r="AL737" s="3"/>
      <c r="AM737"/>
      <c r="AN737" t="inlineStr">
        <is>
          <t>彭满</t>
        </is>
      </c>
      <c r="AO737"/>
      <c r="AP737" t="inlineStr">
        <is>
          <t>2026-10-08|dramaexpedition|SD-000318</t>
        </is>
      </c>
      <c r="AQ737" t="inlineStr">
        <is>
          <t>0</t>
        </is>
      </c>
      <c r="AR737" t="inlineStr">
        <is>
          <t>dramaexpedition｜My Car Tried to Kill Me｜3条｜待公开</t>
        </is>
      </c>
    </row>
    <row r="738" ht="25.5" customHeight="1">
      <c r="A738" t="inlineStr">
        <is>
          <t>SR-000870</t>
        </is>
      </c>
      <c r="B738" s="3">
        <v>46304</v>
      </c>
      <c r="C738"/>
      <c r="D738"/>
      <c r="E738"/>
      <c r="F738"/>
      <c r="G738"/>
      <c r="H738" s="3"/>
      <c r="I738"/>
      <c r="J738" t="inlineStr">
        <is>
          <t>active</t>
        </is>
      </c>
      <c r="K738" t="inlineStr">
        <is>
          <t>dramaexpedition</t>
        </is>
      </c>
      <c r="L738"/>
      <c r="M738" t="inlineStr">
        <is>
          <t>SD-000312</t>
        </is>
      </c>
      <c r="N738"/>
      <c r="O738" t="inlineStr">
        <is>
          <t>dramaexpedition</t>
        </is>
      </c>
      <c r="P738" t="inlineStr">
        <is>
          <t>https://www.tiktok.com/@dramaexpedition</t>
        </is>
      </c>
      <c r="Q738" t="inlineStr">
        <is>
          <t>SD-000312</t>
        </is>
      </c>
      <c r="R738" t="inlineStr">
        <is>
          <t>Rise of the Failed Son</t>
        </is>
      </c>
      <c r="S738"/>
      <c r="T738" s="2"/>
      <c r="U738" t="inlineStr">
        <is>
          <t>已排期</t>
        </is>
      </c>
      <c r="V738"/>
      <c r="W738"/>
      <c r="X738"/>
      <c r="Y738"/>
      <c r="Z738"/>
      <c r="AA738"/>
      <c r="AB738"/>
      <c r="AC738"/>
      <c r="AD738" t="inlineStr">
        <is>
          <t>SB-bf14a331-9d78-4a5c-a1f0-451dfe11bfe9</t>
        </is>
      </c>
      <c r="AE738">
        <v>1</v>
      </c>
      <c r="AF738">
        <v>3</v>
      </c>
      <c r="AG738" s="3">
        <v>46304</v>
      </c>
      <c r="AH738" t="inlineStr">
        <is>
          <t>彭满</t>
        </is>
      </c>
      <c r="AI738" t="inlineStr">
        <is>
          <t>已排期</t>
        </is>
      </c>
      <c r="AJ738"/>
      <c r="AK738" t="inlineStr">
        <is>
          <t>已排期；计划 2026-10-09（America/Chicago）3 条，已关联 0 条，候选 0 条。
尚未到计划日结束，请按排期发布；当前不需要确认候选。</t>
        </is>
      </c>
      <c r="AL738" s="3"/>
      <c r="AM738"/>
      <c r="AN738" t="inlineStr">
        <is>
          <t>彭满</t>
        </is>
      </c>
      <c r="AO738"/>
      <c r="AP738" t="inlineStr">
        <is>
          <t>2026-10-09|dramaexpedition|SD-000312</t>
        </is>
      </c>
      <c r="AQ738" t="inlineStr">
        <is>
          <t>1</t>
        </is>
      </c>
      <c r="AR738" t="inlineStr">
        <is>
          <t>dramaexpedition｜Rise of the Failed Son｜3条｜已排期</t>
        </is>
      </c>
    </row>
    <row r="739" ht="25.5" customHeight="1">
      <c r="A739" t="inlineStr">
        <is>
          <t>SR-000871</t>
        </is>
      </c>
      <c r="B739" s="3">
        <v>46304</v>
      </c>
      <c r="C739"/>
      <c r="D739"/>
      <c r="E739"/>
      <c r="F739"/>
      <c r="G739"/>
      <c r="H739" s="3"/>
      <c r="I739"/>
      <c r="J739" t="inlineStr">
        <is>
          <t>active</t>
        </is>
      </c>
      <c r="K739" t="inlineStr">
        <is>
          <t>dramaexpedition</t>
        </is>
      </c>
      <c r="L739"/>
      <c r="M739" t="inlineStr">
        <is>
          <t>SD-000312</t>
        </is>
      </c>
      <c r="N739"/>
      <c r="O739" t="inlineStr">
        <is>
          <t>dramaexpedition</t>
        </is>
      </c>
      <c r="P739" t="inlineStr">
        <is>
          <t>https://www.tiktok.com/@dramaexpedition</t>
        </is>
      </c>
      <c r="Q739" t="inlineStr">
        <is>
          <t>SD-000312</t>
        </is>
      </c>
      <c r="R739" t="inlineStr">
        <is>
          <t>Rise of the Failed Son</t>
        </is>
      </c>
      <c r="S739"/>
      <c r="T739" s="2"/>
      <c r="U739" t="inlineStr">
        <is>
          <t>已排期</t>
        </is>
      </c>
      <c r="V739"/>
      <c r="W739"/>
      <c r="X739"/>
      <c r="Y739"/>
      <c r="Z739"/>
      <c r="AA739"/>
      <c r="AB739"/>
      <c r="AC739"/>
      <c r="AD739" t="inlineStr">
        <is>
          <t>SB-bf14a331-9d78-4a5c-a1f0-451dfe11bfe9</t>
        </is>
      </c>
      <c r="AE739">
        <v>2</v>
      </c>
      <c r="AF739">
        <v>3</v>
      </c>
      <c r="AG739" s="3">
        <v>46304</v>
      </c>
      <c r="AH739" t="inlineStr">
        <is>
          <t>彭满</t>
        </is>
      </c>
      <c r="AI739" t="inlineStr">
        <is>
          <t>已排期</t>
        </is>
      </c>
      <c r="AJ739"/>
      <c r="AK739" t="inlineStr">
        <is>
          <t>已排期；计划 2026-10-09（America/Chicago）3 条，已关联 0 条，候选 0 条。
尚未到计划日结束，请按排期发布；当前不需要确认候选。</t>
        </is>
      </c>
      <c r="AL739" s="3"/>
      <c r="AM739"/>
      <c r="AN739" t="inlineStr">
        <is>
          <t>彭满</t>
        </is>
      </c>
      <c r="AO739"/>
      <c r="AP739" t="inlineStr">
        <is>
          <t>2026-10-09|dramaexpedition|SD-000312</t>
        </is>
      </c>
      <c r="AQ739" t="inlineStr">
        <is>
          <t>0</t>
        </is>
      </c>
      <c r="AR739" t="inlineStr">
        <is>
          <t>dramaexpedition｜Rise of the Failed Son｜3条｜已排期</t>
        </is>
      </c>
    </row>
    <row r="740" ht="25.5" customHeight="1">
      <c r="A740" t="inlineStr">
        <is>
          <t>SR-000872</t>
        </is>
      </c>
      <c r="B740" s="3">
        <v>46304</v>
      </c>
      <c r="C740"/>
      <c r="D740"/>
      <c r="E740"/>
      <c r="F740"/>
      <c r="G740"/>
      <c r="H740" s="3"/>
      <c r="I740"/>
      <c r="J740" t="inlineStr">
        <is>
          <t>active</t>
        </is>
      </c>
      <c r="K740" t="inlineStr">
        <is>
          <t>dramaexpedition</t>
        </is>
      </c>
      <c r="L740"/>
      <c r="M740" t="inlineStr">
        <is>
          <t>SD-000312</t>
        </is>
      </c>
      <c r="N740"/>
      <c r="O740" t="inlineStr">
        <is>
          <t>dramaexpedition</t>
        </is>
      </c>
      <c r="P740" t="inlineStr">
        <is>
          <t>https://www.tiktok.com/@dramaexpedition</t>
        </is>
      </c>
      <c r="Q740" t="inlineStr">
        <is>
          <t>SD-000312</t>
        </is>
      </c>
      <c r="R740" t="inlineStr">
        <is>
          <t>Rise of the Failed Son</t>
        </is>
      </c>
      <c r="S740"/>
      <c r="T740" s="2"/>
      <c r="U740" t="inlineStr">
        <is>
          <t>已排期</t>
        </is>
      </c>
      <c r="V740"/>
      <c r="W740"/>
      <c r="X740"/>
      <c r="Y740"/>
      <c r="Z740"/>
      <c r="AA740"/>
      <c r="AB740"/>
      <c r="AC740"/>
      <c r="AD740" t="inlineStr">
        <is>
          <t>SB-bf14a331-9d78-4a5c-a1f0-451dfe11bfe9</t>
        </is>
      </c>
      <c r="AE740">
        <v>3</v>
      </c>
      <c r="AF740">
        <v>3</v>
      </c>
      <c r="AG740" s="3">
        <v>46304</v>
      </c>
      <c r="AH740" t="inlineStr">
        <is>
          <t>彭满</t>
        </is>
      </c>
      <c r="AI740" t="inlineStr">
        <is>
          <t>已排期</t>
        </is>
      </c>
      <c r="AJ740"/>
      <c r="AK740" t="inlineStr">
        <is>
          <t>已排期；计划 2026-10-09（America/Chicago）3 条，已关联 0 条，候选 0 条。
尚未到计划日结束，请按排期发布；当前不需要确认候选。</t>
        </is>
      </c>
      <c r="AL740" s="3"/>
      <c r="AM740"/>
      <c r="AN740" t="inlineStr">
        <is>
          <t>彭满</t>
        </is>
      </c>
      <c r="AO740"/>
      <c r="AP740" t="inlineStr">
        <is>
          <t>2026-10-09|dramaexpedition|SD-000312</t>
        </is>
      </c>
      <c r="AQ740" t="inlineStr">
        <is>
          <t>0</t>
        </is>
      </c>
      <c r="AR740" t="inlineStr">
        <is>
          <t>dramaexpedition｜Rise of the Failed Son｜3条｜已排期</t>
        </is>
      </c>
    </row>
    <row r="741" ht="25.5" customHeight="1">
      <c r="A741" t="inlineStr">
        <is>
          <t>SR-000873</t>
        </is>
      </c>
      <c r="B741" s="3">
        <v>46306</v>
      </c>
      <c r="C741"/>
      <c r="D741"/>
      <c r="E741"/>
      <c r="F741"/>
      <c r="G741"/>
      <c r="H741" s="3"/>
      <c r="I741"/>
      <c r="J741" t="inlineStr">
        <is>
          <t>active</t>
        </is>
      </c>
      <c r="K741" t="inlineStr">
        <is>
          <t>dramaexpedition</t>
        </is>
      </c>
      <c r="L741"/>
      <c r="M741" t="inlineStr">
        <is>
          <t>SD-000316</t>
        </is>
      </c>
      <c r="N741"/>
      <c r="O741" t="inlineStr">
        <is>
          <t>dramaexpedition</t>
        </is>
      </c>
      <c r="P741" t="inlineStr">
        <is>
          <t>https://www.tiktok.com/@dramaexpedition</t>
        </is>
      </c>
      <c r="Q741" t="inlineStr">
        <is>
          <t>SD-000316</t>
        </is>
      </c>
      <c r="R741" t="inlineStr">
        <is>
          <t>Cooking My Way Out of Servitude</t>
        </is>
      </c>
      <c r="S741"/>
      <c r="T741" s="2"/>
      <c r="U741" t="inlineStr">
        <is>
          <t>已排期</t>
        </is>
      </c>
      <c r="V741"/>
      <c r="W741"/>
      <c r="X741"/>
      <c r="Y741"/>
      <c r="Z741"/>
      <c r="AA741"/>
      <c r="AB741"/>
      <c r="AC741"/>
      <c r="AD741" t="inlineStr">
        <is>
          <t>SB-be0521a8-377d-4d1a-9f78-cbaec3492e24</t>
        </is>
      </c>
      <c r="AE741">
        <v>1</v>
      </c>
      <c r="AF741">
        <v>3</v>
      </c>
      <c r="AG741" s="3">
        <v>46306</v>
      </c>
      <c r="AH741" t="inlineStr">
        <is>
          <t>彭满</t>
        </is>
      </c>
      <c r="AI741" t="inlineStr">
        <is>
          <t>已排期</t>
        </is>
      </c>
      <c r="AJ741"/>
      <c r="AK741" t="inlineStr">
        <is>
          <t>已排期；计划 2026-10-11（America/Chicago）3 条，已关联 0 条，候选 0 条。
尚未到计划日结束，请按排期发布；当前不需要确认候选。</t>
        </is>
      </c>
      <c r="AL741" s="3"/>
      <c r="AM741"/>
      <c r="AN741" t="inlineStr">
        <is>
          <t>彭满</t>
        </is>
      </c>
      <c r="AO741"/>
      <c r="AP741" t="inlineStr">
        <is>
          <t>2026-10-11|dramaexpedition|SD-000316</t>
        </is>
      </c>
      <c r="AQ741" t="inlineStr">
        <is>
          <t>1</t>
        </is>
      </c>
      <c r="AR741" t="inlineStr">
        <is>
          <t>dramaexpedition｜Cooking My Way Out of Servitude｜3条｜已排期</t>
        </is>
      </c>
    </row>
    <row r="742" ht="25.5" customHeight="1">
      <c r="A742" t="inlineStr">
        <is>
          <t>SR-000874</t>
        </is>
      </c>
      <c r="B742" s="3">
        <v>46306</v>
      </c>
      <c r="C742"/>
      <c r="D742"/>
      <c r="E742"/>
      <c r="F742"/>
      <c r="G742"/>
      <c r="H742" s="3"/>
      <c r="I742"/>
      <c r="J742" t="inlineStr">
        <is>
          <t>active</t>
        </is>
      </c>
      <c r="K742" t="inlineStr">
        <is>
          <t>dramaexpedition</t>
        </is>
      </c>
      <c r="L742"/>
      <c r="M742" t="inlineStr">
        <is>
          <t>SD-000316</t>
        </is>
      </c>
      <c r="N742"/>
      <c r="O742" t="inlineStr">
        <is>
          <t>dramaexpedition</t>
        </is>
      </c>
      <c r="P742" t="inlineStr">
        <is>
          <t>https://www.tiktok.com/@dramaexpedition</t>
        </is>
      </c>
      <c r="Q742" t="inlineStr">
        <is>
          <t>SD-000316</t>
        </is>
      </c>
      <c r="R742" t="inlineStr">
        <is>
          <t>Cooking My Way Out of Servitude</t>
        </is>
      </c>
      <c r="S742"/>
      <c r="T742" s="2"/>
      <c r="U742" t="inlineStr">
        <is>
          <t>已排期</t>
        </is>
      </c>
      <c r="V742"/>
      <c r="W742"/>
      <c r="X742"/>
      <c r="Y742"/>
      <c r="Z742"/>
      <c r="AA742"/>
      <c r="AB742"/>
      <c r="AC742"/>
      <c r="AD742" t="inlineStr">
        <is>
          <t>SB-be0521a8-377d-4d1a-9f78-cbaec3492e24</t>
        </is>
      </c>
      <c r="AE742">
        <v>2</v>
      </c>
      <c r="AF742">
        <v>3</v>
      </c>
      <c r="AG742" s="3">
        <v>46306</v>
      </c>
      <c r="AH742" t="inlineStr">
        <is>
          <t>彭满</t>
        </is>
      </c>
      <c r="AI742" t="inlineStr">
        <is>
          <t>已排期</t>
        </is>
      </c>
      <c r="AJ742"/>
      <c r="AK742" t="inlineStr">
        <is>
          <t>已排期；计划 2026-10-11（America/Chicago）3 条，已关联 0 条，候选 0 条。
尚未到计划日结束，请按排期发布；当前不需要确认候选。</t>
        </is>
      </c>
      <c r="AL742" s="3"/>
      <c r="AM742"/>
      <c r="AN742" t="inlineStr">
        <is>
          <t>彭满</t>
        </is>
      </c>
      <c r="AO742"/>
      <c r="AP742" t="inlineStr">
        <is>
          <t>2026-10-11|dramaexpedition|SD-000316</t>
        </is>
      </c>
      <c r="AQ742" t="inlineStr">
        <is>
          <t>0</t>
        </is>
      </c>
      <c r="AR742" t="inlineStr">
        <is>
          <t>dramaexpedition｜Cooking My Way Out of Servitude｜3条｜已排期</t>
        </is>
      </c>
    </row>
    <row r="743" ht="25.5" customHeight="1">
      <c r="A743" t="inlineStr">
        <is>
          <t>SR-000875</t>
        </is>
      </c>
      <c r="B743" s="3">
        <v>46306</v>
      </c>
      <c r="C743"/>
      <c r="D743"/>
      <c r="E743"/>
      <c r="F743"/>
      <c r="G743"/>
      <c r="H743" s="3"/>
      <c r="I743"/>
      <c r="J743" t="inlineStr">
        <is>
          <t>active</t>
        </is>
      </c>
      <c r="K743" t="inlineStr">
        <is>
          <t>dramaexpedition</t>
        </is>
      </c>
      <c r="L743"/>
      <c r="M743" t="inlineStr">
        <is>
          <t>SD-000316</t>
        </is>
      </c>
      <c r="N743"/>
      <c r="O743" t="inlineStr">
        <is>
          <t>dramaexpedition</t>
        </is>
      </c>
      <c r="P743" t="inlineStr">
        <is>
          <t>https://www.tiktok.com/@dramaexpedition</t>
        </is>
      </c>
      <c r="Q743" t="inlineStr">
        <is>
          <t>SD-000316</t>
        </is>
      </c>
      <c r="R743" t="inlineStr">
        <is>
          <t>Cooking My Way Out of Servitude</t>
        </is>
      </c>
      <c r="S743"/>
      <c r="T743" s="2"/>
      <c r="U743" t="inlineStr">
        <is>
          <t>已排期</t>
        </is>
      </c>
      <c r="V743"/>
      <c r="W743"/>
      <c r="X743"/>
      <c r="Y743"/>
      <c r="Z743"/>
      <c r="AA743"/>
      <c r="AB743"/>
      <c r="AC743"/>
      <c r="AD743" t="inlineStr">
        <is>
          <t>SB-be0521a8-377d-4d1a-9f78-cbaec3492e24</t>
        </is>
      </c>
      <c r="AE743">
        <v>3</v>
      </c>
      <c r="AF743">
        <v>3</v>
      </c>
      <c r="AG743" s="3">
        <v>46306</v>
      </c>
      <c r="AH743" t="inlineStr">
        <is>
          <t>彭满</t>
        </is>
      </c>
      <c r="AI743" t="inlineStr">
        <is>
          <t>已排期</t>
        </is>
      </c>
      <c r="AJ743"/>
      <c r="AK743" t="inlineStr">
        <is>
          <t>已排期；计划 2026-10-11（America/Chicago）3 条，已关联 0 条，候选 0 条。
尚未到计划日结束，请按排期发布；当前不需要确认候选。</t>
        </is>
      </c>
      <c r="AL743" s="3"/>
      <c r="AM743"/>
      <c r="AN743" t="inlineStr">
        <is>
          <t>彭满</t>
        </is>
      </c>
      <c r="AO743"/>
      <c r="AP743" t="inlineStr">
        <is>
          <t>2026-10-11|dramaexpedition|SD-000316</t>
        </is>
      </c>
      <c r="AQ743" t="inlineStr">
        <is>
          <t>0</t>
        </is>
      </c>
      <c r="AR743" t="inlineStr">
        <is>
          <t>dramaexpedition｜Cooking My Way Out of Servitude｜3条｜已排期</t>
        </is>
      </c>
    </row>
    <row r="744" ht="25.5" customHeight="1">
      <c r="A744" t="inlineStr">
        <is>
          <t>SR-000876</t>
        </is>
      </c>
      <c r="B744" s="3">
        <v>46305</v>
      </c>
      <c r="C744"/>
      <c r="D744"/>
      <c r="E744"/>
      <c r="F744"/>
      <c r="G744"/>
      <c r="H744" s="3"/>
      <c r="I744"/>
      <c r="J744" t="inlineStr">
        <is>
          <t>active</t>
        </is>
      </c>
      <c r="K744" t="inlineStr">
        <is>
          <t>dramaexpedition</t>
        </is>
      </c>
      <c r="L744"/>
      <c r="M744" t="inlineStr">
        <is>
          <t>SD-000315</t>
        </is>
      </c>
      <c r="N744"/>
      <c r="O744" t="inlineStr">
        <is>
          <t>dramaexpedition</t>
        </is>
      </c>
      <c r="P744" t="inlineStr">
        <is>
          <t>https://www.tiktok.com/@dramaexpedition</t>
        </is>
      </c>
      <c r="Q744" t="inlineStr">
        <is>
          <t>SD-000315</t>
        </is>
      </c>
      <c r="R744" t="inlineStr">
        <is>
          <t>My Brother Thought He Won</t>
        </is>
      </c>
      <c r="S744"/>
      <c r="T744" s="2"/>
      <c r="U744" t="inlineStr">
        <is>
          <t>已排期</t>
        </is>
      </c>
      <c r="V744"/>
      <c r="W744"/>
      <c r="X744"/>
      <c r="Y744"/>
      <c r="Z744"/>
      <c r="AA744"/>
      <c r="AB744"/>
      <c r="AC744"/>
      <c r="AD744" t="inlineStr">
        <is>
          <t>SB-70e56f7b-45de-4d43-a1f9-1fe48ca03c93</t>
        </is>
      </c>
      <c r="AE744">
        <v>1</v>
      </c>
      <c r="AF744">
        <v>3</v>
      </c>
      <c r="AG744" s="3">
        <v>46305</v>
      </c>
      <c r="AH744" t="inlineStr">
        <is>
          <t>彭满</t>
        </is>
      </c>
      <c r="AI744" t="inlineStr">
        <is>
          <t>已排期</t>
        </is>
      </c>
      <c r="AJ744"/>
      <c r="AK744" t="inlineStr">
        <is>
          <t>已排期；计划 2026-10-10（America/Chicago）3 条，已关联 0 条，候选 0 条。
尚未到计划日结束，请按排期发布；当前不需要确认候选。</t>
        </is>
      </c>
      <c r="AL744" s="3"/>
      <c r="AM744"/>
      <c r="AN744" t="inlineStr">
        <is>
          <t>彭满</t>
        </is>
      </c>
      <c r="AO744"/>
      <c r="AP744" t="inlineStr">
        <is>
          <t>2026-10-10|dramaexpedition|SD-000315</t>
        </is>
      </c>
      <c r="AQ744" t="inlineStr">
        <is>
          <t>1</t>
        </is>
      </c>
      <c r="AR744" t="inlineStr">
        <is>
          <t>dramaexpedition｜My Brother Thought He Won｜3条｜已排期</t>
        </is>
      </c>
    </row>
    <row r="745" ht="25.5" customHeight="1">
      <c r="A745" t="inlineStr">
        <is>
          <t>SR-000877</t>
        </is>
      </c>
      <c r="B745" s="3">
        <v>46305</v>
      </c>
      <c r="C745"/>
      <c r="D745"/>
      <c r="E745"/>
      <c r="F745"/>
      <c r="G745"/>
      <c r="H745" s="3"/>
      <c r="I745"/>
      <c r="J745" t="inlineStr">
        <is>
          <t>active</t>
        </is>
      </c>
      <c r="K745" t="inlineStr">
        <is>
          <t>dramaexpedition</t>
        </is>
      </c>
      <c r="L745"/>
      <c r="M745" t="inlineStr">
        <is>
          <t>SD-000315</t>
        </is>
      </c>
      <c r="N745"/>
      <c r="O745" t="inlineStr">
        <is>
          <t>dramaexpedition</t>
        </is>
      </c>
      <c r="P745" t="inlineStr">
        <is>
          <t>https://www.tiktok.com/@dramaexpedition</t>
        </is>
      </c>
      <c r="Q745" t="inlineStr">
        <is>
          <t>SD-000315</t>
        </is>
      </c>
      <c r="R745" t="inlineStr">
        <is>
          <t>My Brother Thought He Won</t>
        </is>
      </c>
      <c r="S745"/>
      <c r="T745" s="2"/>
      <c r="U745" t="inlineStr">
        <is>
          <t>已排期</t>
        </is>
      </c>
      <c r="V745"/>
      <c r="W745"/>
      <c r="X745"/>
      <c r="Y745"/>
      <c r="Z745"/>
      <c r="AA745"/>
      <c r="AB745"/>
      <c r="AC745"/>
      <c r="AD745" t="inlineStr">
        <is>
          <t>SB-70e56f7b-45de-4d43-a1f9-1fe48ca03c93</t>
        </is>
      </c>
      <c r="AE745">
        <v>2</v>
      </c>
      <c r="AF745">
        <v>3</v>
      </c>
      <c r="AG745" s="3">
        <v>46305</v>
      </c>
      <c r="AH745" t="inlineStr">
        <is>
          <t>彭满</t>
        </is>
      </c>
      <c r="AI745" t="inlineStr">
        <is>
          <t>已排期</t>
        </is>
      </c>
      <c r="AJ745"/>
      <c r="AK745" t="inlineStr">
        <is>
          <t>已排期；计划 2026-10-10（America/Chicago）3 条，已关联 0 条，候选 0 条。
尚未到计划日结束，请按排期发布；当前不需要确认候选。</t>
        </is>
      </c>
      <c r="AL745" s="3"/>
      <c r="AM745"/>
      <c r="AN745" t="inlineStr">
        <is>
          <t>彭满</t>
        </is>
      </c>
      <c r="AO745"/>
      <c r="AP745" t="inlineStr">
        <is>
          <t>2026-10-10|dramaexpedition|SD-000315</t>
        </is>
      </c>
      <c r="AQ745" t="inlineStr">
        <is>
          <t>0</t>
        </is>
      </c>
      <c r="AR745" t="inlineStr">
        <is>
          <t>dramaexpedition｜My Brother Thought He Won｜3条｜已排期</t>
        </is>
      </c>
    </row>
    <row r="746" ht="25.5" customHeight="1">
      <c r="A746" t="inlineStr">
        <is>
          <t>SR-000878</t>
        </is>
      </c>
      <c r="B746" s="3">
        <v>46305</v>
      </c>
      <c r="C746"/>
      <c r="D746"/>
      <c r="E746"/>
      <c r="F746"/>
      <c r="G746"/>
      <c r="H746" s="3"/>
      <c r="I746"/>
      <c r="J746" t="inlineStr">
        <is>
          <t>active</t>
        </is>
      </c>
      <c r="K746" t="inlineStr">
        <is>
          <t>dramaexpedition</t>
        </is>
      </c>
      <c r="L746"/>
      <c r="M746" t="inlineStr">
        <is>
          <t>SD-000315</t>
        </is>
      </c>
      <c r="N746"/>
      <c r="O746" t="inlineStr">
        <is>
          <t>dramaexpedition</t>
        </is>
      </c>
      <c r="P746" t="inlineStr">
        <is>
          <t>https://www.tiktok.com/@dramaexpedition</t>
        </is>
      </c>
      <c r="Q746" t="inlineStr">
        <is>
          <t>SD-000315</t>
        </is>
      </c>
      <c r="R746" t="inlineStr">
        <is>
          <t>My Brother Thought He Won</t>
        </is>
      </c>
      <c r="S746"/>
      <c r="T746" s="2"/>
      <c r="U746" t="inlineStr">
        <is>
          <t>已排期</t>
        </is>
      </c>
      <c r="V746"/>
      <c r="W746"/>
      <c r="X746"/>
      <c r="Y746"/>
      <c r="Z746"/>
      <c r="AA746"/>
      <c r="AB746"/>
      <c r="AC746"/>
      <c r="AD746" t="inlineStr">
        <is>
          <t>SB-70e56f7b-45de-4d43-a1f9-1fe48ca03c93</t>
        </is>
      </c>
      <c r="AE746">
        <v>3</v>
      </c>
      <c r="AF746">
        <v>3</v>
      </c>
      <c r="AG746" s="3">
        <v>46305</v>
      </c>
      <c r="AH746" t="inlineStr">
        <is>
          <t>彭满</t>
        </is>
      </c>
      <c r="AI746" t="inlineStr">
        <is>
          <t>已排期</t>
        </is>
      </c>
      <c r="AJ746"/>
      <c r="AK746" t="inlineStr">
        <is>
          <t>已排期；计划 2026-10-10（America/Chicago）3 条，已关联 0 条，候选 0 条。
尚未到计划日结束，请按排期发布；当前不需要确认候选。</t>
        </is>
      </c>
      <c r="AL746" s="3"/>
      <c r="AM746"/>
      <c r="AN746" t="inlineStr">
        <is>
          <t>彭满</t>
        </is>
      </c>
      <c r="AO746"/>
      <c r="AP746" t="inlineStr">
        <is>
          <t>2026-10-10|dramaexpedition|SD-000315</t>
        </is>
      </c>
      <c r="AQ746" t="inlineStr">
        <is>
          <t>0</t>
        </is>
      </c>
      <c r="AR746" t="inlineStr">
        <is>
          <t>dramaexpedition｜My Brother Thought He Won｜3条｜已排期</t>
        </is>
      </c>
    </row>
    <row r="747" ht="25.5" customHeight="1">
      <c r="A747" t="inlineStr">
        <is>
          <t>SR-000879</t>
        </is>
      </c>
      <c r="B747" s="3">
        <v>46307</v>
      </c>
      <c r="C747"/>
      <c r="D747"/>
      <c r="E747"/>
      <c r="F747"/>
      <c r="G747"/>
      <c r="H747" s="3"/>
      <c r="I747"/>
      <c r="J747" t="inlineStr">
        <is>
          <t>active</t>
        </is>
      </c>
      <c r="K747" t="inlineStr">
        <is>
          <t>dramaexpedition</t>
        </is>
      </c>
      <c r="L747"/>
      <c r="M747" t="inlineStr">
        <is>
          <t>SD-000316</t>
        </is>
      </c>
      <c r="N747"/>
      <c r="O747" t="inlineStr">
        <is>
          <t>dramaexpedition</t>
        </is>
      </c>
      <c r="P747" t="inlineStr">
        <is>
          <t>https://www.tiktok.com/@dramaexpedition</t>
        </is>
      </c>
      <c r="Q747" t="inlineStr">
        <is>
          <t>SD-000316</t>
        </is>
      </c>
      <c r="R747" t="inlineStr">
        <is>
          <t>Cooking My Way Out of Servitude</t>
        </is>
      </c>
      <c r="S747"/>
      <c r="T747" s="2"/>
      <c r="U747" t="inlineStr">
        <is>
          <t>已排期</t>
        </is>
      </c>
      <c r="V747"/>
      <c r="W747"/>
      <c r="X747"/>
      <c r="Y747"/>
      <c r="Z747"/>
      <c r="AA747"/>
      <c r="AB747"/>
      <c r="AC747"/>
      <c r="AD747" t="inlineStr">
        <is>
          <t>SB-44044839-02dd-4249-aa60-3ce8ce2481bb</t>
        </is>
      </c>
      <c r="AE747">
        <v>1</v>
      </c>
      <c r="AF747">
        <v>3</v>
      </c>
      <c r="AG747" s="3">
        <v>46307</v>
      </c>
      <c r="AH747" t="inlineStr">
        <is>
          <t>彭满</t>
        </is>
      </c>
      <c r="AI747" t="inlineStr">
        <is>
          <t>已排期</t>
        </is>
      </c>
      <c r="AJ747"/>
      <c r="AK747" t="inlineStr">
        <is>
          <t>已排期；计划 2026-10-12（America/Chicago）3 条，已关联 0 条，候选 0 条。
尚未到计划日结束，请按排期发布；当前不需要确认候选。</t>
        </is>
      </c>
      <c r="AL747" s="3"/>
      <c r="AM747"/>
      <c r="AN747" t="inlineStr">
        <is>
          <t>彭满</t>
        </is>
      </c>
      <c r="AO747"/>
      <c r="AP747" t="inlineStr">
        <is>
          <t>2026-10-12|dramaexpedition|SD-000316</t>
        </is>
      </c>
      <c r="AQ747" t="inlineStr">
        <is>
          <t>1</t>
        </is>
      </c>
      <c r="AR747" t="inlineStr">
        <is>
          <t>dramaexpedition｜Cooking My Way Out of Servitude｜3条｜已排期</t>
        </is>
      </c>
    </row>
    <row r="748" ht="25.5" customHeight="1">
      <c r="A748" t="inlineStr">
        <is>
          <t>SR-000880</t>
        </is>
      </c>
      <c r="B748" s="3">
        <v>46307</v>
      </c>
      <c r="C748"/>
      <c r="D748"/>
      <c r="E748"/>
      <c r="F748"/>
      <c r="G748"/>
      <c r="H748" s="3"/>
      <c r="I748"/>
      <c r="J748" t="inlineStr">
        <is>
          <t>active</t>
        </is>
      </c>
      <c r="K748" t="inlineStr">
        <is>
          <t>dramaexpedition</t>
        </is>
      </c>
      <c r="L748"/>
      <c r="M748" t="inlineStr">
        <is>
          <t>SD-000316</t>
        </is>
      </c>
      <c r="N748"/>
      <c r="O748" t="inlineStr">
        <is>
          <t>dramaexpedition</t>
        </is>
      </c>
      <c r="P748" t="inlineStr">
        <is>
          <t>https://www.tiktok.com/@dramaexpedition</t>
        </is>
      </c>
      <c r="Q748" t="inlineStr">
        <is>
          <t>SD-000316</t>
        </is>
      </c>
      <c r="R748" t="inlineStr">
        <is>
          <t>Cooking My Way Out of Servitude</t>
        </is>
      </c>
      <c r="S748"/>
      <c r="T748" s="2"/>
      <c r="U748" t="inlineStr">
        <is>
          <t>已排期</t>
        </is>
      </c>
      <c r="V748"/>
      <c r="W748"/>
      <c r="X748"/>
      <c r="Y748"/>
      <c r="Z748"/>
      <c r="AA748"/>
      <c r="AB748"/>
      <c r="AC748"/>
      <c r="AD748" t="inlineStr">
        <is>
          <t>SB-44044839-02dd-4249-aa60-3ce8ce2481bb</t>
        </is>
      </c>
      <c r="AE748">
        <v>2</v>
      </c>
      <c r="AF748">
        <v>3</v>
      </c>
      <c r="AG748" s="3">
        <v>46307</v>
      </c>
      <c r="AH748" t="inlineStr">
        <is>
          <t>彭满</t>
        </is>
      </c>
      <c r="AI748" t="inlineStr">
        <is>
          <t>已排期</t>
        </is>
      </c>
      <c r="AJ748"/>
      <c r="AK748" t="inlineStr">
        <is>
          <t>已排期；计划 2026-10-12（America/Chicago）3 条，已关联 0 条，候选 0 条。
尚未到计划日结束，请按排期发布；当前不需要确认候选。</t>
        </is>
      </c>
      <c r="AL748" s="3"/>
      <c r="AM748"/>
      <c r="AN748" t="inlineStr">
        <is>
          <t>彭满</t>
        </is>
      </c>
      <c r="AO748"/>
      <c r="AP748" t="inlineStr">
        <is>
          <t>2026-10-12|dramaexpedition|SD-000316</t>
        </is>
      </c>
      <c r="AQ748" t="inlineStr">
        <is>
          <t>0</t>
        </is>
      </c>
      <c r="AR748" t="inlineStr">
        <is>
          <t>dramaexpedition｜Cooking My Way Out of Servitude｜3条｜已排期</t>
        </is>
      </c>
    </row>
    <row r="749" ht="25.5" customHeight="1">
      <c r="A749" t="inlineStr">
        <is>
          <t>SR-000881</t>
        </is>
      </c>
      <c r="B749" s="3">
        <v>46307</v>
      </c>
      <c r="C749"/>
      <c r="D749"/>
      <c r="E749"/>
      <c r="F749"/>
      <c r="G749"/>
      <c r="H749" s="3"/>
      <c r="I749"/>
      <c r="J749" t="inlineStr">
        <is>
          <t>active</t>
        </is>
      </c>
      <c r="K749" t="inlineStr">
        <is>
          <t>dramaexpedition</t>
        </is>
      </c>
      <c r="L749"/>
      <c r="M749" t="inlineStr">
        <is>
          <t>SD-000316</t>
        </is>
      </c>
      <c r="N749"/>
      <c r="O749" t="inlineStr">
        <is>
          <t>dramaexpedition</t>
        </is>
      </c>
      <c r="P749" t="inlineStr">
        <is>
          <t>https://www.tiktok.com/@dramaexpedition</t>
        </is>
      </c>
      <c r="Q749" t="inlineStr">
        <is>
          <t>SD-000316</t>
        </is>
      </c>
      <c r="R749" t="inlineStr">
        <is>
          <t>Cooking My Way Out of Servitude</t>
        </is>
      </c>
      <c r="S749"/>
      <c r="T749" s="2"/>
      <c r="U749" t="inlineStr">
        <is>
          <t>已排期</t>
        </is>
      </c>
      <c r="V749"/>
      <c r="W749"/>
      <c r="X749"/>
      <c r="Y749"/>
      <c r="Z749"/>
      <c r="AA749"/>
      <c r="AB749"/>
      <c r="AC749"/>
      <c r="AD749" t="inlineStr">
        <is>
          <t>SB-44044839-02dd-4249-aa60-3ce8ce2481bb</t>
        </is>
      </c>
      <c r="AE749">
        <v>3</v>
      </c>
      <c r="AF749">
        <v>3</v>
      </c>
      <c r="AG749" s="3">
        <v>46307</v>
      </c>
      <c r="AH749" t="inlineStr">
        <is>
          <t>彭满</t>
        </is>
      </c>
      <c r="AI749" t="inlineStr">
        <is>
          <t>已排期</t>
        </is>
      </c>
      <c r="AJ749"/>
      <c r="AK749" t="inlineStr">
        <is>
          <t>已排期；计划 2026-10-12（America/Chicago）3 条，已关联 0 条，候选 0 条。
尚未到计划日结束，请按排期发布；当前不需要确认候选。</t>
        </is>
      </c>
      <c r="AL749" s="3"/>
      <c r="AM749"/>
      <c r="AN749" t="inlineStr">
        <is>
          <t>彭满</t>
        </is>
      </c>
      <c r="AO749"/>
      <c r="AP749" t="inlineStr">
        <is>
          <t>2026-10-12|dramaexpedition|SD-000316</t>
        </is>
      </c>
      <c r="AQ749" t="inlineStr">
        <is>
          <t>0</t>
        </is>
      </c>
      <c r="AR749" t="inlineStr">
        <is>
          <t>dramaexpedition｜Cooking My Way Out of Servitude｜3条｜已排期</t>
        </is>
      </c>
    </row>
    <row r="750" ht="25.5" customHeight="1">
      <c r="A750" t="inlineStr">
        <is>
          <t>SR-000884</t>
        </is>
      </c>
      <c r="B750" s="3">
        <v>46294</v>
      </c>
      <c r="C750"/>
      <c r="D750" t="inlineStr">
        <is>
          <t>7690909926650055967</t>
        </is>
      </c>
      <c r="E750"/>
      <c r="F750" t="inlineStr">
        <is>
          <t>manual_url</t>
        </is>
      </c>
      <c r="G750">
        <v>1</v>
      </c>
      <c r="H750" s="3">
        <v>46303.64954861111</v>
      </c>
      <c r="I750"/>
      <c r="J750" t="inlineStr">
        <is>
          <t>active</t>
        </is>
      </c>
      <c r="K750" t="inlineStr">
        <is>
          <t>jolienqaq</t>
        </is>
      </c>
      <c r="L750" t="inlineStr">
        <is>
          <t>Part 1 | My Two Spy Daddies Two fake husbands turn up the chemistry for an adoption interview, but their new daughter sees right through them. 👀 Full series link in bio. ✨ Download the ReelShort app. 👉 Copy the code 4958248 and search it. #MyTwoSpyDaddies #BLDrama #SpyRomance #ReelShort</t>
        </is>
      </c>
      <c r="M750" t="inlineStr">
        <is>
          <t>SD-000304</t>
        </is>
      </c>
      <c r="N750" t="inlineStr">
        <is>
          <t>7690909926650055967</t>
        </is>
      </c>
      <c r="O750" t="inlineStr">
        <is>
          <t>jolienqaq</t>
        </is>
      </c>
      <c r="P750" t="inlineStr">
        <is>
          <t>https://www.tiktok.com/@jolienqaq</t>
        </is>
      </c>
      <c r="Q750" t="inlineStr">
        <is>
          <t>SD-000304</t>
        </is>
      </c>
      <c r="R750" t="inlineStr">
        <is>
          <t>My Two Spy Daddies</t>
        </is>
      </c>
      <c r="S750" t="inlineStr">
        <is>
          <t>lgbtq</t>
        </is>
      </c>
      <c r="T750" s="2" t="str">
        <f>=HYPERLINK("https://www.tiktok.com/@jolienqaq/video/7690909926650055967", "https://www.tiktok.com/@jolienqaq/video/7690909926650055967")</f>
        <v>https://www.tiktok.com/@jolienqaq/video/7690909926650055967</v>
      </c>
      <c r="U750" t="inlineStr">
        <is>
          <t>已回填</t>
        </is>
      </c>
      <c r="V750" t="inlineStr">
        <is>
          <t>1858</t>
        </is>
      </c>
      <c r="W750" t="inlineStr">
        <is>
          <t>78</t>
        </is>
      </c>
      <c r="X750" t="inlineStr">
        <is>
          <t>45</t>
        </is>
      </c>
      <c r="Y750" t="inlineStr">
        <is>
          <t>4</t>
        </is>
      </c>
      <c r="Z750" t="inlineStr">
        <is>
          <t>0</t>
        </is>
      </c>
      <c r="AA750" t="inlineStr">
        <is>
          <t>2026-10-08</t>
        </is>
      </c>
      <c r="AB750"/>
      <c r="AC750" t="inlineStr">
        <is>
          <t>Part 1–3</t>
        </is>
      </c>
      <c r="AD750" t="inlineStr">
        <is>
          <t>SB-204535ea-7998-4a15-92bd-c1c38dac3f7d</t>
        </is>
      </c>
      <c r="AE750">
        <v>1</v>
      </c>
      <c r="AF750">
        <v>3</v>
      </c>
      <c r="AG750" s="3">
        <v>46294</v>
      </c>
      <c r="AH750" t="inlineStr">
        <is>
          <t>彭满</t>
        </is>
      </c>
      <c r="AI750" t="inlineStr">
        <is>
          <t>已处理</t>
        </is>
      </c>
      <c r="AJ750"/>
      <c r="AK750" t="inlineStr">
        <is>
          <t>已处理；计划 2026-09-29（America/Chicago）3 条，已关联 3 条，候选 0 条。
目前没有候选可确认。请核实实际发布情况或等待有效采集；不要使用候选确认指令。</t>
        </is>
      </c>
      <c r="AL750" s="3"/>
      <c r="AM750" t="inlineStr">
        <is>
          <t>2026-09-29 20:20</t>
        </is>
      </c>
      <c r="AN750" t="inlineStr">
        <is>
          <t>彭满</t>
        </is>
      </c>
      <c r="AO750" t="inlineStr">
        <is>
          <t>2026-09-29</t>
        </is>
      </c>
      <c r="AP750" t="inlineStr">
        <is>
          <t>2026-09-29|jolienqaq|SD-000304</t>
        </is>
      </c>
      <c r="AQ750" t="inlineStr">
        <is>
          <t>1</t>
        </is>
      </c>
      <c r="AR750" t="inlineStr">
        <is>
          <t>jolienqaq｜My Two Spy Daddies｜3条｜已回填</t>
        </is>
      </c>
    </row>
    <row r="751" ht="25.5" customHeight="1">
      <c r="A751" t="inlineStr">
        <is>
          <t>SR-000885</t>
        </is>
      </c>
      <c r="B751" s="3">
        <v>46294</v>
      </c>
      <c r="C751"/>
      <c r="D751" t="inlineStr">
        <is>
          <t>7690909629580201247</t>
        </is>
      </c>
      <c r="E751"/>
      <c r="F751" t="inlineStr">
        <is>
          <t>manual_url</t>
        </is>
      </c>
      <c r="G751">
        <v>1</v>
      </c>
      <c r="H751" s="3">
        <v>46303.64984953704</v>
      </c>
      <c r="I751"/>
      <c r="J751" t="inlineStr">
        <is>
          <t>active</t>
        </is>
      </c>
      <c r="K751" t="inlineStr">
        <is>
          <t>jolienqaq</t>
        </is>
      </c>
      <c r="L751" t="inlineStr">
        <is>
          <t>Part 2 | My Two Spy Daddies Their daughter insists her two dads share a bed. The undercover husbands take the act a little too far. 🛏️ Full series link in bio. ✨ Download the ReelShort app. 👉 Copy the code 4958248 and search it. #MyTwoSpyDaddies #BLDrama #SpyRomance #ReelShort</t>
        </is>
      </c>
      <c r="M751" t="inlineStr">
        <is>
          <t>SD-000304</t>
        </is>
      </c>
      <c r="N751" t="inlineStr">
        <is>
          <t>7690909629580201247</t>
        </is>
      </c>
      <c r="O751" t="inlineStr">
        <is>
          <t>jolienqaq</t>
        </is>
      </c>
      <c r="P751" t="inlineStr">
        <is>
          <t>https://www.tiktok.com/@jolienqaq</t>
        </is>
      </c>
      <c r="Q751" t="inlineStr">
        <is>
          <t>SD-000304</t>
        </is>
      </c>
      <c r="R751" t="inlineStr">
        <is>
          <t>My Two Spy Daddies</t>
        </is>
      </c>
      <c r="S751" t="inlineStr">
        <is>
          <t>lgbtq</t>
        </is>
      </c>
      <c r="T751" s="2" t="str">
        <f>=HYPERLINK("https://www.tiktok.com/@jolienqaq/video/7690909629580201247", "https://www.tiktok.com/@jolienqaq/video/7690909629580201247")</f>
        <v>https://www.tiktok.com/@jolienqaq/video/7690909629580201247</v>
      </c>
      <c r="U751" t="inlineStr">
        <is>
          <t>已回填</t>
        </is>
      </c>
      <c r="V751" t="inlineStr">
        <is>
          <t>871</t>
        </is>
      </c>
      <c r="W751" t="inlineStr">
        <is>
          <t>38</t>
        </is>
      </c>
      <c r="X751" t="inlineStr">
        <is>
          <t>11</t>
        </is>
      </c>
      <c r="Y751" t="inlineStr">
        <is>
          <t>1</t>
        </is>
      </c>
      <c r="Z751" t="inlineStr">
        <is>
          <t>0</t>
        </is>
      </c>
      <c r="AA751" t="inlineStr">
        <is>
          <t>2026-10-08</t>
        </is>
      </c>
      <c r="AB751"/>
      <c r="AC751" t="inlineStr">
        <is>
          <t>Part 1–3</t>
        </is>
      </c>
      <c r="AD751" t="inlineStr">
        <is>
          <t>SB-204535ea-7998-4a15-92bd-c1c38dac3f7d</t>
        </is>
      </c>
      <c r="AE751">
        <v>2</v>
      </c>
      <c r="AF751">
        <v>3</v>
      </c>
      <c r="AG751" s="3">
        <v>46294</v>
      </c>
      <c r="AH751" t="inlineStr">
        <is>
          <t>彭满</t>
        </is>
      </c>
      <c r="AI751" t="inlineStr">
        <is>
          <t>已处理</t>
        </is>
      </c>
      <c r="AJ751"/>
      <c r="AK751" t="inlineStr">
        <is>
          <t>已处理；计划 2026-09-29（America/Chicago）3 条，已关联 3 条，候选 0 条。
目前没有候选可确认。请核实实际发布情况或等待有效采集；不要使用候选确认指令。</t>
        </is>
      </c>
      <c r="AL751" s="3"/>
      <c r="AM751" t="inlineStr">
        <is>
          <t>2026-09-30 01:30</t>
        </is>
      </c>
      <c r="AN751" t="inlineStr">
        <is>
          <t>彭满</t>
        </is>
      </c>
      <c r="AO751" t="inlineStr">
        <is>
          <t>2026-09-30</t>
        </is>
      </c>
      <c r="AP751" t="inlineStr">
        <is>
          <t>2026-09-29|jolienqaq|SD-000304</t>
        </is>
      </c>
      <c r="AQ751" t="inlineStr">
        <is>
          <t>0</t>
        </is>
      </c>
      <c r="AR751" t="inlineStr">
        <is>
          <t>jolienqaq｜My Two Spy Daddies｜3条｜已回填</t>
        </is>
      </c>
    </row>
    <row r="752" ht="25.5" customHeight="1">
      <c r="A752" t="inlineStr">
        <is>
          <t>SR-000886</t>
        </is>
      </c>
      <c r="B752" s="3">
        <v>46294</v>
      </c>
      <c r="C752"/>
      <c r="D752" t="inlineStr">
        <is>
          <t>7690910325448707359</t>
        </is>
      </c>
      <c r="E752"/>
      <c r="F752" t="inlineStr">
        <is>
          <t>manual_url</t>
        </is>
      </c>
      <c r="G752">
        <v>1</v>
      </c>
      <c r="H752" s="3">
        <v>46303.65013888889</v>
      </c>
      <c r="I752"/>
      <c r="J752" t="inlineStr">
        <is>
          <t>active</t>
        </is>
      </c>
      <c r="K752" t="inlineStr">
        <is>
          <t>jolienqaq</t>
        </is>
      </c>
      <c r="L752" t="inlineStr">
        <is>
          <t>Part 3 | My Two Spy Daddies A heated moment with his husband turns into a mission-ending reveal: they work for opposite sides. 🔥 Full series link in bio. ✨ Download the ReelShort app. 👉 Copy the code 4958248 and search it. #MyTwoSpyDaddies #BLDrama #SpyRomance #ReelShort</t>
        </is>
      </c>
      <c r="M752" t="inlineStr">
        <is>
          <t>SD-000304</t>
        </is>
      </c>
      <c r="N752" t="inlineStr">
        <is>
          <t>7690910325448707359</t>
        </is>
      </c>
      <c r="O752" t="inlineStr">
        <is>
          <t>jolienqaq</t>
        </is>
      </c>
      <c r="P752" t="inlineStr">
        <is>
          <t>https://www.tiktok.com/@jolienqaq</t>
        </is>
      </c>
      <c r="Q752" t="inlineStr">
        <is>
          <t>SD-000304</t>
        </is>
      </c>
      <c r="R752" t="inlineStr">
        <is>
          <t>My Two Spy Daddies</t>
        </is>
      </c>
      <c r="S752" t="inlineStr">
        <is>
          <t>lgbtq</t>
        </is>
      </c>
      <c r="T752" s="2" t="str">
        <f>=HYPERLINK("https://www.tiktok.com/@jolienqaq/video/7690910325448707359", "https://www.tiktok.com/@jolienqaq/video/7690910325448707359")</f>
        <v>https://www.tiktok.com/@jolienqaq/video/7690910325448707359</v>
      </c>
      <c r="U752" t="inlineStr">
        <is>
          <t>已回填</t>
        </is>
      </c>
      <c r="V752" t="inlineStr">
        <is>
          <t>9109</t>
        </is>
      </c>
      <c r="W752" t="inlineStr">
        <is>
          <t>157</t>
        </is>
      </c>
      <c r="X752" t="inlineStr">
        <is>
          <t>54</t>
        </is>
      </c>
      <c r="Y752" t="inlineStr">
        <is>
          <t>5</t>
        </is>
      </c>
      <c r="Z752" t="inlineStr">
        <is>
          <t>2</t>
        </is>
      </c>
      <c r="AA752" t="inlineStr">
        <is>
          <t>2026-10-08</t>
        </is>
      </c>
      <c r="AB752"/>
      <c r="AC752" t="inlineStr">
        <is>
          <t>Part 1–3</t>
        </is>
      </c>
      <c r="AD752" t="inlineStr">
        <is>
          <t>SB-204535ea-7998-4a15-92bd-c1c38dac3f7d</t>
        </is>
      </c>
      <c r="AE752">
        <v>3</v>
      </c>
      <c r="AF752">
        <v>3</v>
      </c>
      <c r="AG752" s="3">
        <v>46294</v>
      </c>
      <c r="AH752" t="inlineStr">
        <is>
          <t>彭满</t>
        </is>
      </c>
      <c r="AI752" t="inlineStr">
        <is>
          <t>已处理</t>
        </is>
      </c>
      <c r="AJ752"/>
      <c r="AK752" t="inlineStr">
        <is>
          <t>已处理；计划 2026-09-29（America/Chicago）3 条，已关联 3 条，候选 0 条。
目前没有候选可确认。请核实实际发布情况或等待有效采集；不要使用候选确认指令。</t>
        </is>
      </c>
      <c r="AL752" s="3"/>
      <c r="AM752" t="inlineStr">
        <is>
          <t>2026-09-30 07:30</t>
        </is>
      </c>
      <c r="AN752" t="inlineStr">
        <is>
          <t>彭满</t>
        </is>
      </c>
      <c r="AO752" t="inlineStr">
        <is>
          <t>2026-09-30</t>
        </is>
      </c>
      <c r="AP752" t="inlineStr">
        <is>
          <t>2026-09-29|jolienqaq|SD-000304</t>
        </is>
      </c>
      <c r="AQ752" t="inlineStr">
        <is>
          <t>0</t>
        </is>
      </c>
      <c r="AR752" t="inlineStr">
        <is>
          <t>jolienqaq｜My Two Spy Daddies｜3条｜已回填</t>
        </is>
      </c>
    </row>
    <row r="753" ht="25.5" customHeight="1">
      <c r="A753" t="inlineStr">
        <is>
          <t>SR-000887</t>
        </is>
      </c>
      <c r="B753" s="3">
        <v>46295</v>
      </c>
      <c r="C753"/>
      <c r="D753" t="inlineStr">
        <is>
          <t>7690911205417962783</t>
        </is>
      </c>
      <c r="E753"/>
      <c r="F753" t="inlineStr">
        <is>
          <t>manual_url</t>
        </is>
      </c>
      <c r="G753">
        <v>1</v>
      </c>
      <c r="H753" s="3">
        <v>46303.65038194445</v>
      </c>
      <c r="I753"/>
      <c r="J753" t="inlineStr">
        <is>
          <t>active</t>
        </is>
      </c>
      <c r="K753" t="inlineStr">
        <is>
          <t>jolienqaq</t>
        </is>
      </c>
      <c r="L753" t="inlineStr">
        <is>
          <t>Part 1 | The Double Life of My Mafia Husband At a funeral, a stranger steps in and calls him “my husband” to save him. 💍 Full series link in bio. ✨ Download the ReelShort app. 👉 Copy the code 4961621 and search it. #TheDoubleLifeOfMyMafiaHusband #BLDrama #MafiaRomance #ReelShort</t>
        </is>
      </c>
      <c r="M753" t="inlineStr">
        <is>
          <t>SD-000337</t>
        </is>
      </c>
      <c r="N753" t="inlineStr">
        <is>
          <t>7690911205417962783</t>
        </is>
      </c>
      <c r="O753" t="inlineStr">
        <is>
          <t>jolienqaq</t>
        </is>
      </c>
      <c r="P753" t="inlineStr">
        <is>
          <t>https://www.tiktok.com/@jolienqaq</t>
        </is>
      </c>
      <c r="Q753" t="inlineStr">
        <is>
          <t>SD-000337</t>
        </is>
      </c>
      <c r="R753" t="inlineStr">
        <is>
          <t>The Double Life of My Mafia Husband</t>
        </is>
      </c>
      <c r="S753" t="inlineStr">
        <is>
          <t>lgbtq</t>
        </is>
      </c>
      <c r="T753" s="2" t="str">
        <f>=HYPERLINK("https://www.tiktok.com/@jolienqaq/video/7690911205417962783", "https://www.tiktok.com/@jolienqaq/video/7690911205417962783")</f>
        <v>https://www.tiktok.com/@jolienqaq/video/7690911205417962783</v>
      </c>
      <c r="U753" t="inlineStr">
        <is>
          <t>已回填</t>
        </is>
      </c>
      <c r="V753" t="inlineStr">
        <is>
          <t>1390</t>
        </is>
      </c>
      <c r="W753" t="inlineStr">
        <is>
          <t>43</t>
        </is>
      </c>
      <c r="X753" t="inlineStr">
        <is>
          <t>19</t>
        </is>
      </c>
      <c r="Y753" t="inlineStr">
        <is>
          <t>0</t>
        </is>
      </c>
      <c r="Z753" t="inlineStr">
        <is>
          <t>0</t>
        </is>
      </c>
      <c r="AA753" t="inlineStr">
        <is>
          <t>2026-10-08</t>
        </is>
      </c>
      <c r="AB753"/>
      <c r="AC753" t="inlineStr">
        <is>
          <t>Part 1–3</t>
        </is>
      </c>
      <c r="AD753" t="inlineStr">
        <is>
          <t>SB-c7eb56e0-6ed9-402f-957c-06168fc66891</t>
        </is>
      </c>
      <c r="AE753">
        <v>1</v>
      </c>
      <c r="AF753">
        <v>3</v>
      </c>
      <c r="AG753" s="3">
        <v>46295</v>
      </c>
      <c r="AH753" t="inlineStr">
        <is>
          <t>彭满</t>
        </is>
      </c>
      <c r="AI753" t="inlineStr">
        <is>
          <t>已处理</t>
        </is>
      </c>
      <c r="AJ753"/>
      <c r="AK753" t="inlineStr">
        <is>
          <t>已处理；计划 2026-09-30（America/Chicago）3 条，已关联 3 条，候选 0 条。
目前没有候选可确认。请核实实际发布情况或等待有效采集；不要使用候选确认指令。</t>
        </is>
      </c>
      <c r="AL753" s="3"/>
      <c r="AM753" t="inlineStr">
        <is>
          <t>2026-09-30 20:30</t>
        </is>
      </c>
      <c r="AN753" t="inlineStr">
        <is>
          <t>彭满</t>
        </is>
      </c>
      <c r="AO753" t="inlineStr">
        <is>
          <t>2026-09-30</t>
        </is>
      </c>
      <c r="AP753" t="inlineStr">
        <is>
          <t>2026-09-30|jolienqaq|SD-000337</t>
        </is>
      </c>
      <c r="AQ753" t="inlineStr">
        <is>
          <t>1</t>
        </is>
      </c>
      <c r="AR753" t="inlineStr">
        <is>
          <t>jolienqaq｜The Double Life of My Mafia Husband｜3条｜已回填</t>
        </is>
      </c>
    </row>
    <row r="754" ht="25.5" customHeight="1">
      <c r="A754" t="inlineStr">
        <is>
          <t>SR-000888</t>
        </is>
      </c>
      <c r="B754" s="3">
        <v>46295</v>
      </c>
      <c r="C754"/>
      <c r="D754" t="inlineStr">
        <is>
          <t>7690911491679112478</t>
        </is>
      </c>
      <c r="E754"/>
      <c r="F754" t="inlineStr">
        <is>
          <t>manual_url</t>
        </is>
      </c>
      <c r="G754">
        <v>1</v>
      </c>
      <c r="H754" s="3">
        <v>46303.65059027778</v>
      </c>
      <c r="I754"/>
      <c r="J754" t="inlineStr">
        <is>
          <t>active</t>
        </is>
      </c>
      <c r="K754" t="inlineStr">
        <is>
          <t>jolienqaq</t>
        </is>
      </c>
      <c r="L754" t="inlineStr">
        <is>
          <t>Part 2 | The Double Life of My Mafia Husband His fake husband kisses him in front of everyone, and the billionaire finally backs off. 😳 Full series link in bio. ✨ Download the ReelShort app. 👉 Copy the code 4961621 and search it. #TheDoubleLifeOfMyMafiaHusband #BLDrama #MafiaRomance #ReelShort</t>
        </is>
      </c>
      <c r="M754" t="inlineStr">
        <is>
          <t>SD-000337</t>
        </is>
      </c>
      <c r="N754" t="inlineStr">
        <is>
          <t>7690911491679112478</t>
        </is>
      </c>
      <c r="O754" t="inlineStr">
        <is>
          <t>jolienqaq</t>
        </is>
      </c>
      <c r="P754" t="inlineStr">
        <is>
          <t>https://www.tiktok.com/@jolienqaq</t>
        </is>
      </c>
      <c r="Q754" t="inlineStr">
        <is>
          <t>SD-000337</t>
        </is>
      </c>
      <c r="R754" t="inlineStr">
        <is>
          <t>The Double Life of My Mafia Husband</t>
        </is>
      </c>
      <c r="S754" t="inlineStr">
        <is>
          <t>lgbtq</t>
        </is>
      </c>
      <c r="T754" s="2" t="str">
        <f>=HYPERLINK("https://www.tiktok.com/@jolienqaq/video/7690911491679112478", "https://www.tiktok.com/@jolienqaq/video/7690911491679112478")</f>
        <v>https://www.tiktok.com/@jolienqaq/video/7690911491679112478</v>
      </c>
      <c r="U754" t="inlineStr">
        <is>
          <t>已回填</t>
        </is>
      </c>
      <c r="V754" t="inlineStr">
        <is>
          <t>604</t>
        </is>
      </c>
      <c r="W754" t="inlineStr">
        <is>
          <t>26</t>
        </is>
      </c>
      <c r="X754" t="inlineStr">
        <is>
          <t>11</t>
        </is>
      </c>
      <c r="Y754" t="inlineStr">
        <is>
          <t>0</t>
        </is>
      </c>
      <c r="Z754" t="inlineStr">
        <is>
          <t>0</t>
        </is>
      </c>
      <c r="AA754" t="inlineStr">
        <is>
          <t>2026-10-08</t>
        </is>
      </c>
      <c r="AB754"/>
      <c r="AC754" t="inlineStr">
        <is>
          <t>Part 1–3</t>
        </is>
      </c>
      <c r="AD754" t="inlineStr">
        <is>
          <t>SB-c7eb56e0-6ed9-402f-957c-06168fc66891</t>
        </is>
      </c>
      <c r="AE754">
        <v>2</v>
      </c>
      <c r="AF754">
        <v>3</v>
      </c>
      <c r="AG754" s="3">
        <v>46295</v>
      </c>
      <c r="AH754" t="inlineStr">
        <is>
          <t>彭满</t>
        </is>
      </c>
      <c r="AI754" t="inlineStr">
        <is>
          <t>已处理</t>
        </is>
      </c>
      <c r="AJ754"/>
      <c r="AK754" t="inlineStr">
        <is>
          <t>已处理；计划 2026-09-30（America/Chicago）3 条，已关联 3 条，候选 0 条。
目前没有候选可确认。请核实实际发布情况或等待有效采集；不要使用候选确认指令。</t>
        </is>
      </c>
      <c r="AL754" s="3"/>
      <c r="AM754" t="inlineStr">
        <is>
          <t>2026-10-01 01:30</t>
        </is>
      </c>
      <c r="AN754" t="inlineStr">
        <is>
          <t>彭满</t>
        </is>
      </c>
      <c r="AO754" t="inlineStr">
        <is>
          <t>2026-10-01</t>
        </is>
      </c>
      <c r="AP754" t="inlineStr">
        <is>
          <t>2026-09-30|jolienqaq|SD-000337</t>
        </is>
      </c>
      <c r="AQ754" t="inlineStr">
        <is>
          <t>0</t>
        </is>
      </c>
      <c r="AR754" t="inlineStr">
        <is>
          <t>jolienqaq｜The Double Life of My Mafia Husband｜3条｜已回填</t>
        </is>
      </c>
    </row>
    <row r="755" ht="25.5" customHeight="1">
      <c r="A755" t="inlineStr">
        <is>
          <t>SR-000889</t>
        </is>
      </c>
      <c r="B755" s="3">
        <v>46295</v>
      </c>
      <c r="C755"/>
      <c r="D755" t="inlineStr">
        <is>
          <t>7690911884895194399</t>
        </is>
      </c>
      <c r="E755"/>
      <c r="F755" t="inlineStr">
        <is>
          <t>manual_url</t>
        </is>
      </c>
      <c r="G755">
        <v>1</v>
      </c>
      <c r="H755" s="3">
        <v>46303.65079861111</v>
      </c>
      <c r="I755"/>
      <c r="J755" t="inlineStr">
        <is>
          <t>active</t>
        </is>
      </c>
      <c r="K755" t="inlineStr">
        <is>
          <t>jolienqaq</t>
        </is>
      </c>
      <c r="L755" t="inlineStr">
        <is>
          <t>Part 3 | The Double Life of My Mafia Husband They met an hour ago. Now he wants a marriage license. 💍 Full series link in bio. ✨ Download the ReelShort app. 👉 Copy the code 4961621 and search it. #TheDoubleLifeOfMyMafiaHusband #BLDrama #MafiaRomance #ReelShort</t>
        </is>
      </c>
      <c r="M755" t="inlineStr">
        <is>
          <t>SD-000337</t>
        </is>
      </c>
      <c r="N755" t="inlineStr">
        <is>
          <t>7690911884895194399</t>
        </is>
      </c>
      <c r="O755" t="inlineStr">
        <is>
          <t>jolienqaq</t>
        </is>
      </c>
      <c r="P755" t="inlineStr">
        <is>
          <t>https://www.tiktok.com/@jolienqaq</t>
        </is>
      </c>
      <c r="Q755" t="inlineStr">
        <is>
          <t>SD-000337</t>
        </is>
      </c>
      <c r="R755" t="inlineStr">
        <is>
          <t>The Double Life of My Mafia Husband</t>
        </is>
      </c>
      <c r="S755" t="inlineStr">
        <is>
          <t>lgbtq</t>
        </is>
      </c>
      <c r="T755" s="2" t="str">
        <f>=HYPERLINK("https://www.tiktok.com/@jolienqaq/video/7690911884895194399", "https://www.tiktok.com/@jolienqaq/video/7690911884895194399")</f>
        <v>https://www.tiktok.com/@jolienqaq/video/7690911884895194399</v>
      </c>
      <c r="U755" t="inlineStr">
        <is>
          <t>已回填</t>
        </is>
      </c>
      <c r="V755" t="inlineStr">
        <is>
          <t>816</t>
        </is>
      </c>
      <c r="W755" t="inlineStr">
        <is>
          <t>39</t>
        </is>
      </c>
      <c r="X755" t="inlineStr">
        <is>
          <t>12</t>
        </is>
      </c>
      <c r="Y755" t="inlineStr">
        <is>
          <t>0</t>
        </is>
      </c>
      <c r="Z755" t="inlineStr">
        <is>
          <t>0</t>
        </is>
      </c>
      <c r="AA755" t="inlineStr">
        <is>
          <t>2026-10-08</t>
        </is>
      </c>
      <c r="AB755"/>
      <c r="AC755" t="inlineStr">
        <is>
          <t>Part 1–3</t>
        </is>
      </c>
      <c r="AD755" t="inlineStr">
        <is>
          <t>SB-c7eb56e0-6ed9-402f-957c-06168fc66891</t>
        </is>
      </c>
      <c r="AE755">
        <v>3</v>
      </c>
      <c r="AF755">
        <v>3</v>
      </c>
      <c r="AG755" s="3">
        <v>46295</v>
      </c>
      <c r="AH755" t="inlineStr">
        <is>
          <t>彭满</t>
        </is>
      </c>
      <c r="AI755" t="inlineStr">
        <is>
          <t>已处理</t>
        </is>
      </c>
      <c r="AJ755"/>
      <c r="AK755" t="inlineStr">
        <is>
          <t>已处理；计划 2026-09-30（America/Chicago）3 条，已关联 3 条，候选 0 条。
目前没有候选可确认。请核实实际发布情况或等待有效采集；不要使用候选确认指令。</t>
        </is>
      </c>
      <c r="AL755" s="3"/>
      <c r="AM755" t="inlineStr">
        <is>
          <t>2026-10-01 07:40</t>
        </is>
      </c>
      <c r="AN755" t="inlineStr">
        <is>
          <t>彭满</t>
        </is>
      </c>
      <c r="AO755" t="inlineStr">
        <is>
          <t>2026-10-01</t>
        </is>
      </c>
      <c r="AP755" t="inlineStr">
        <is>
          <t>2026-09-30|jolienqaq|SD-000337</t>
        </is>
      </c>
      <c r="AQ755" t="inlineStr">
        <is>
          <t>0</t>
        </is>
      </c>
      <c r="AR755" t="inlineStr">
        <is>
          <t>jolienqaq｜The Double Life of My Mafia Husband｜3条｜已回填</t>
        </is>
      </c>
    </row>
    <row r="756" ht="25.5" customHeight="1">
      <c r="A756" t="inlineStr">
        <is>
          <t>SR-000890</t>
        </is>
      </c>
      <c r="B756" s="3">
        <v>46296</v>
      </c>
      <c r="C756"/>
      <c r="D756" t="inlineStr">
        <is>
          <t>7690912826365316383</t>
        </is>
      </c>
      <c r="E756"/>
      <c r="F756" t="inlineStr">
        <is>
          <t>manual_url</t>
        </is>
      </c>
      <c r="G756">
        <v>1</v>
      </c>
      <c r="H756" s="3">
        <v>46303.65114583333</v>
      </c>
      <c r="I756"/>
      <c r="J756" t="inlineStr">
        <is>
          <t>active</t>
        </is>
      </c>
      <c r="K756" t="inlineStr">
        <is>
          <t>jolienqaq</t>
        </is>
      </c>
      <c r="L756" t="inlineStr">
        <is>
          <t>Part 1 | The White Snake Wants My Baby The giant snake keeps teasing his male keeper. What if it’s actually flirting? 🐍 Full series link in bio. ✨ Download the ReelShort app. 👉 Copy the code 4958222 and search it. #TheWhiteSnakeWantsMyBaby #BLDrama #FantasyRomance #ReelShort</t>
        </is>
      </c>
      <c r="M756" t="inlineStr">
        <is>
          <t>SD-000303</t>
        </is>
      </c>
      <c r="N756" t="inlineStr">
        <is>
          <t>7690912826365316383</t>
        </is>
      </c>
      <c r="O756" t="inlineStr">
        <is>
          <t>jolienqaq</t>
        </is>
      </c>
      <c r="P756" t="inlineStr">
        <is>
          <t>https://www.tiktok.com/@jolienqaq</t>
        </is>
      </c>
      <c r="Q756" t="inlineStr">
        <is>
          <t>SD-000303</t>
        </is>
      </c>
      <c r="R756" t="inlineStr">
        <is>
          <t>The White Snake Wants My Baby</t>
        </is>
      </c>
      <c r="S756" t="inlineStr">
        <is>
          <t>lgbtq</t>
        </is>
      </c>
      <c r="T756" s="2" t="str">
        <f>=HYPERLINK("https://www.tiktok.com/@jolienqaq/video/7690912826365316383", "https://www.tiktok.com/@jolienqaq/video/7690912826365316383")</f>
        <v>https://www.tiktok.com/@jolienqaq/video/7690912826365316383</v>
      </c>
      <c r="U756" t="inlineStr">
        <is>
          <t>已回填</t>
        </is>
      </c>
      <c r="V756" t="inlineStr">
        <is>
          <t>17900</t>
        </is>
      </c>
      <c r="W756" t="inlineStr">
        <is>
          <t>911</t>
        </is>
      </c>
      <c r="X756" t="inlineStr">
        <is>
          <t>426</t>
        </is>
      </c>
      <c r="Y756" t="inlineStr">
        <is>
          <t>38</t>
        </is>
      </c>
      <c r="Z756" t="inlineStr">
        <is>
          <t>20</t>
        </is>
      </c>
      <c r="AA756" t="inlineStr">
        <is>
          <t>2026-10-08</t>
        </is>
      </c>
      <c r="AB756"/>
      <c r="AC756" t="inlineStr">
        <is>
          <t>Part 1–3</t>
        </is>
      </c>
      <c r="AD756" t="inlineStr">
        <is>
          <t>SB-1e349297-7170-4480-8843-42c51597b944</t>
        </is>
      </c>
      <c r="AE756">
        <v>1</v>
      </c>
      <c r="AF756">
        <v>3</v>
      </c>
      <c r="AG756" s="3">
        <v>46296</v>
      </c>
      <c r="AH756" t="inlineStr">
        <is>
          <t>彭满</t>
        </is>
      </c>
      <c r="AI756" t="inlineStr">
        <is>
          <t>已处理</t>
        </is>
      </c>
      <c r="AJ756"/>
      <c r="AK756" t="inlineStr">
        <is>
          <t>已处理；计划 2026-10-01（America/Chicago）3 条，已关联 3 条，候选 0 条。
目前没有候选可确认。请核实实际发布情况或等待有效采集；不要使用候选确认指令。</t>
        </is>
      </c>
      <c r="AL756" s="3"/>
      <c r="AM756" t="inlineStr">
        <is>
          <t>2026-10-01 20:36</t>
        </is>
      </c>
      <c r="AN756" t="inlineStr">
        <is>
          <t>彭满</t>
        </is>
      </c>
      <c r="AO756" t="inlineStr">
        <is>
          <t>2026-10-01</t>
        </is>
      </c>
      <c r="AP756" t="inlineStr">
        <is>
          <t>2026-10-01|jolienqaq|SD-000303</t>
        </is>
      </c>
      <c r="AQ756" t="inlineStr">
        <is>
          <t>1</t>
        </is>
      </c>
      <c r="AR756" t="inlineStr">
        <is>
          <t>jolienqaq｜The White Snake Wants My Baby｜3条｜已回填</t>
        </is>
      </c>
    </row>
    <row r="757" ht="25.5" customHeight="1">
      <c r="A757" t="inlineStr">
        <is>
          <t>SR-000891</t>
        </is>
      </c>
      <c r="B757" s="3">
        <v>46296</v>
      </c>
      <c r="C757"/>
      <c r="D757" t="inlineStr">
        <is>
          <t>7690913065793080606</t>
        </is>
      </c>
      <c r="E757"/>
      <c r="F757" t="inlineStr">
        <is>
          <t>manual_url</t>
        </is>
      </c>
      <c r="G757">
        <v>1</v>
      </c>
      <c r="H757" s="3">
        <v>46303.65149305556</v>
      </c>
      <c r="I757"/>
      <c r="J757" t="inlineStr">
        <is>
          <t>active</t>
        </is>
      </c>
      <c r="K757" t="inlineStr">
        <is>
          <t>jolienqaq</t>
        </is>
      </c>
      <c r="L757" t="inlineStr">
        <is>
          <t>Part 2 | The White Snake Wants My Baby One kiss makes the giant snake blush. The vet’s diagnosis explains everything. 😳 Full series link in bio. ✨ Download the ReelShort app. 👉 Copy the code 4958222 and search it. #TheWhiteSnakeWantsMyBaby #BLDrama #FantasyRomance #ReelShort</t>
        </is>
      </c>
      <c r="M757" t="inlineStr">
        <is>
          <t>SD-000303</t>
        </is>
      </c>
      <c r="N757" t="inlineStr">
        <is>
          <t>7690913065793080606</t>
        </is>
      </c>
      <c r="O757" t="inlineStr">
        <is>
          <t>jolienqaq</t>
        </is>
      </c>
      <c r="P757" t="inlineStr">
        <is>
          <t>https://www.tiktok.com/@jolienqaq</t>
        </is>
      </c>
      <c r="Q757" t="inlineStr">
        <is>
          <t>SD-000303</t>
        </is>
      </c>
      <c r="R757" t="inlineStr">
        <is>
          <t>The White Snake Wants My Baby</t>
        </is>
      </c>
      <c r="S757" t="inlineStr">
        <is>
          <t>lgbtq</t>
        </is>
      </c>
      <c r="T757" s="2" t="str">
        <f>=HYPERLINK("https://www.tiktok.com/@jolienqaq/video/7690913065793080606", "https://www.tiktok.com/@jolienqaq/video/7690913065793080606")</f>
        <v>https://www.tiktok.com/@jolienqaq/video/7690913065793080606</v>
      </c>
      <c r="U757" t="inlineStr">
        <is>
          <t>已回填</t>
        </is>
      </c>
      <c r="V757" t="inlineStr">
        <is>
          <t>13900</t>
        </is>
      </c>
      <c r="W757" t="inlineStr">
        <is>
          <t>660</t>
        </is>
      </c>
      <c r="X757" t="inlineStr">
        <is>
          <t>176</t>
        </is>
      </c>
      <c r="Y757" t="inlineStr">
        <is>
          <t>13</t>
        </is>
      </c>
      <c r="Z757" t="inlineStr">
        <is>
          <t>8</t>
        </is>
      </c>
      <c r="AA757" t="inlineStr">
        <is>
          <t>2026-10-08</t>
        </is>
      </c>
      <c r="AB757"/>
      <c r="AC757" t="inlineStr">
        <is>
          <t>Part 1–3</t>
        </is>
      </c>
      <c r="AD757" t="inlineStr">
        <is>
          <t>SB-1e349297-7170-4480-8843-42c51597b944</t>
        </is>
      </c>
      <c r="AE757">
        <v>2</v>
      </c>
      <c r="AF757">
        <v>3</v>
      </c>
      <c r="AG757" s="3">
        <v>46296</v>
      </c>
      <c r="AH757" t="inlineStr">
        <is>
          <t>彭满</t>
        </is>
      </c>
      <c r="AI757" t="inlineStr">
        <is>
          <t>已处理</t>
        </is>
      </c>
      <c r="AJ757"/>
      <c r="AK757" t="inlineStr">
        <is>
          <t>已处理；计划 2026-10-01（America/Chicago）3 条，已关联 3 条，候选 0 条。
目前没有候选可确认。请核实实际发布情况或等待有效采集；不要使用候选确认指令。</t>
        </is>
      </c>
      <c r="AL757" s="3"/>
      <c r="AM757" t="inlineStr">
        <is>
          <t>2026-10-02 01:40</t>
        </is>
      </c>
      <c r="AN757" t="inlineStr">
        <is>
          <t>彭满</t>
        </is>
      </c>
      <c r="AO757" t="inlineStr">
        <is>
          <t>2026-10-02</t>
        </is>
      </c>
      <c r="AP757" t="inlineStr">
        <is>
          <t>2026-10-01|jolienqaq|SD-000303</t>
        </is>
      </c>
      <c r="AQ757" t="inlineStr">
        <is>
          <t>0</t>
        </is>
      </c>
      <c r="AR757" t="inlineStr">
        <is>
          <t>jolienqaq｜The White Snake Wants My Baby｜3条｜已回填</t>
        </is>
      </c>
    </row>
    <row r="758" ht="25.5" customHeight="1">
      <c r="A758" t="inlineStr">
        <is>
          <t>SR-000892</t>
        </is>
      </c>
      <c r="B758" s="3">
        <v>46296</v>
      </c>
      <c r="C758"/>
      <c r="D758" t="inlineStr">
        <is>
          <t>7690916397060328734</t>
        </is>
      </c>
      <c r="E758"/>
      <c r="F758" t="inlineStr">
        <is>
          <t>manual_url</t>
        </is>
      </c>
      <c r="G758">
        <v>1</v>
      </c>
      <c r="H758" s="3">
        <v>46303.65179398148</v>
      </c>
      <c r="I758"/>
      <c r="J758" t="inlineStr">
        <is>
          <t>active</t>
        </is>
      </c>
      <c r="K758" t="inlineStr">
        <is>
          <t>jolienqaq</t>
        </is>
      </c>
      <c r="L758" t="inlineStr">
        <is>
          <t>Part 3 | The White Snake Wants My Baby He rejected both female snakes. Then he appeared by his keeper’s bed with one shocking question. 🐍 Full series link in bio. ✨ Download the ReelShort app. 👉 Copy the code 4958222 and search it. #TheWhiteSnakeWantsMyBaby #BLDrama #FantasyRomance #ReelShort</t>
        </is>
      </c>
      <c r="M758" t="inlineStr">
        <is>
          <t>SD-000303</t>
        </is>
      </c>
      <c r="N758" t="inlineStr">
        <is>
          <t>7690916397060328734</t>
        </is>
      </c>
      <c r="O758" t="inlineStr">
        <is>
          <t>jolienqaq</t>
        </is>
      </c>
      <c r="P758" t="inlineStr">
        <is>
          <t>https://www.tiktok.com/@jolienqaq</t>
        </is>
      </c>
      <c r="Q758" t="inlineStr">
        <is>
          <t>SD-000303</t>
        </is>
      </c>
      <c r="R758" t="inlineStr">
        <is>
          <t>The White Snake Wants My Baby</t>
        </is>
      </c>
      <c r="S758" t="inlineStr">
        <is>
          <t>lgbtq</t>
        </is>
      </c>
      <c r="T758" s="2" t="str">
        <f>=HYPERLINK("https://www.tiktok.com/@jolienqaq/video/7690916397060328734", "https://www.tiktok.com/@jolienqaq/video/7690916397060328734")</f>
        <v>https://www.tiktok.com/@jolienqaq/video/7690916397060328734</v>
      </c>
      <c r="U758" t="inlineStr">
        <is>
          <t>已回填</t>
        </is>
      </c>
      <c r="V758" t="inlineStr">
        <is>
          <t>3529</t>
        </is>
      </c>
      <c r="W758" t="inlineStr">
        <is>
          <t>173</t>
        </is>
      </c>
      <c r="X758" t="inlineStr">
        <is>
          <t>68</t>
        </is>
      </c>
      <c r="Y758" t="inlineStr">
        <is>
          <t>3</t>
        </is>
      </c>
      <c r="Z758" t="inlineStr">
        <is>
          <t>3</t>
        </is>
      </c>
      <c r="AA758" t="inlineStr">
        <is>
          <t>2026-10-08</t>
        </is>
      </c>
      <c r="AB758"/>
      <c r="AC758" t="inlineStr">
        <is>
          <t>Part 1–3</t>
        </is>
      </c>
      <c r="AD758" t="inlineStr">
        <is>
          <t>SB-1e349297-7170-4480-8843-42c51597b944</t>
        </is>
      </c>
      <c r="AE758">
        <v>3</v>
      </c>
      <c r="AF758">
        <v>3</v>
      </c>
      <c r="AG758" s="3">
        <v>46296</v>
      </c>
      <c r="AH758" t="inlineStr">
        <is>
          <t>彭满</t>
        </is>
      </c>
      <c r="AI758" t="inlineStr">
        <is>
          <t>已处理</t>
        </is>
      </c>
      <c r="AJ758"/>
      <c r="AK758" t="inlineStr">
        <is>
          <t>已处理；计划 2026-10-01（America/Chicago）3 条，已关联 3 条，候选 0 条。
目前没有候选可确认。请核实实际发布情况或等待有效采集；不要使用候选确认指令。</t>
        </is>
      </c>
      <c r="AL758" s="3"/>
      <c r="AM758" t="inlineStr">
        <is>
          <t>2026-10-02 07:40</t>
        </is>
      </c>
      <c r="AN758" t="inlineStr">
        <is>
          <t>彭满</t>
        </is>
      </c>
      <c r="AO758" t="inlineStr">
        <is>
          <t>2026-10-02</t>
        </is>
      </c>
      <c r="AP758" t="inlineStr">
        <is>
          <t>2026-10-01|jolienqaq|SD-000303</t>
        </is>
      </c>
      <c r="AQ758" t="inlineStr">
        <is>
          <t>0</t>
        </is>
      </c>
      <c r="AR758" t="inlineStr">
        <is>
          <t>jolienqaq｜The White Snake Wants My Baby｜3条｜已回填</t>
        </is>
      </c>
    </row>
    <row r="759" ht="25.5" customHeight="1">
      <c r="A759" t="inlineStr">
        <is>
          <t>SR-000893</t>
        </is>
      </c>
      <c r="B759" s="3">
        <v>46297</v>
      </c>
      <c r="C759"/>
      <c r="D759" t="inlineStr">
        <is>
          <t>7690915425990872351</t>
        </is>
      </c>
      <c r="E759"/>
      <c r="F759" t="inlineStr">
        <is>
          <t>manual_url</t>
        </is>
      </c>
      <c r="G759">
        <v>1</v>
      </c>
      <c r="H759" s="3">
        <v>46303.65221064815</v>
      </c>
      <c r="I759"/>
      <c r="J759" t="inlineStr">
        <is>
          <t>active</t>
        </is>
      </c>
      <c r="K759" t="inlineStr">
        <is>
          <t>jolienqaq</t>
        </is>
      </c>
      <c r="L759" t="inlineStr">
        <is>
          <t>Part 1 | Seduced by My Boyfriend’s Uncle His boyfriend takes him to meet the family, and the uncle looks far too familiar. 👀 Full series link in bio. ✨ Download the ReelShort app. 👉 Copy the code 4961635 and search it. #SeducedByMyBoyfriendsUncle #BLDrama #ForbiddenRomance #ReelShort</t>
        </is>
      </c>
      <c r="M759" t="inlineStr">
        <is>
          <t>SD-000338</t>
        </is>
      </c>
      <c r="N759" t="inlineStr">
        <is>
          <t>7690915425990872351</t>
        </is>
      </c>
      <c r="O759" t="inlineStr">
        <is>
          <t>jolienqaq</t>
        </is>
      </c>
      <c r="P759" t="inlineStr">
        <is>
          <t>https://www.tiktok.com/@jolienqaq</t>
        </is>
      </c>
      <c r="Q759" t="inlineStr">
        <is>
          <t>SD-000338</t>
        </is>
      </c>
      <c r="R759" t="inlineStr">
        <is>
          <t>Seduced by My Boyfriend’s Uncle</t>
        </is>
      </c>
      <c r="S759" t="inlineStr">
        <is>
          <t>lgbtq,扮猪吃虎</t>
        </is>
      </c>
      <c r="T759" s="2" t="str">
        <f>=HYPERLINK("https://www.tiktok.com/@jolienqaq/video/7690915425990872351", "https://www.tiktok.com/@jolienqaq/video/7690915425990872351")</f>
        <v>https://www.tiktok.com/@jolienqaq/video/7690915425990872351</v>
      </c>
      <c r="U759" t="inlineStr">
        <is>
          <t>已回填</t>
        </is>
      </c>
      <c r="V759" t="inlineStr">
        <is>
          <t>1120</t>
        </is>
      </c>
      <c r="W759" t="inlineStr">
        <is>
          <t>40</t>
        </is>
      </c>
      <c r="X759" t="inlineStr">
        <is>
          <t>14</t>
        </is>
      </c>
      <c r="Y759" t="inlineStr">
        <is>
          <t>1</t>
        </is>
      </c>
      <c r="Z759" t="inlineStr">
        <is>
          <t>0</t>
        </is>
      </c>
      <c r="AA759" t="inlineStr">
        <is>
          <t>2026-10-08</t>
        </is>
      </c>
      <c r="AB759"/>
      <c r="AC759" t="inlineStr">
        <is>
          <t>Part 1–3</t>
        </is>
      </c>
      <c r="AD759" t="inlineStr">
        <is>
          <t>SB-55f2294c-375e-465f-a299-45f60de87d94</t>
        </is>
      </c>
      <c r="AE759">
        <v>1</v>
      </c>
      <c r="AF759">
        <v>3</v>
      </c>
      <c r="AG759" s="3">
        <v>46297</v>
      </c>
      <c r="AH759" t="inlineStr">
        <is>
          <t>彭满</t>
        </is>
      </c>
      <c r="AI759" t="inlineStr">
        <is>
          <t>已处理</t>
        </is>
      </c>
      <c r="AJ759"/>
      <c r="AK759" t="inlineStr">
        <is>
          <t>已处理；计划 2026-10-02（America/Chicago）3 条，已关联 3 条，候选 0 条。
目前没有候选可确认。请核实实际发布情况或等待有效采集；不要使用候选确认指令。</t>
        </is>
      </c>
      <c r="AL759" s="3"/>
      <c r="AM759" t="inlineStr">
        <is>
          <t>2026-10-02 20:45</t>
        </is>
      </c>
      <c r="AN759" t="inlineStr">
        <is>
          <t>彭满</t>
        </is>
      </c>
      <c r="AO759" t="inlineStr">
        <is>
          <t>2026-10-02</t>
        </is>
      </c>
      <c r="AP759" t="inlineStr">
        <is>
          <t>2026-10-02|jolienqaq|SD-000338</t>
        </is>
      </c>
      <c r="AQ759" t="inlineStr">
        <is>
          <t>1</t>
        </is>
      </c>
      <c r="AR759" t="inlineStr">
        <is>
          <t>jolienqaq｜Seduced by My Boyfriend’s Uncle｜3条｜已回填</t>
        </is>
      </c>
    </row>
    <row r="760" ht="25.5" customHeight="1">
      <c r="A760" t="inlineStr">
        <is>
          <t>SR-000894</t>
        </is>
      </c>
      <c r="B760" s="3">
        <v>46297</v>
      </c>
      <c r="C760"/>
      <c r="D760" t="inlineStr">
        <is>
          <t>7690916928700828958</t>
        </is>
      </c>
      <c r="E760"/>
      <c r="F760" t="inlineStr">
        <is>
          <t>manual_url</t>
        </is>
      </c>
      <c r="G760">
        <v>1</v>
      </c>
      <c r="H760" s="3">
        <v>46303.65246527778</v>
      </c>
      <c r="I760"/>
      <c r="J760" t="inlineStr">
        <is>
          <t>active</t>
        </is>
      </c>
      <c r="K760" t="inlineStr">
        <is>
          <t>jolienqaq</t>
        </is>
      </c>
      <c r="L760" t="inlineStr">
        <is>
          <t>Part 2 | Seduced by My Boyfriend’s Uncle A tense piano audition exposes why he blocked his boyfriend’s uncle. 🎹 Full series link in bio. ✨ Download the ReelShort app. 👉 Copy the code 4961635 and search it. #SeducedByMyBoyfriendsUncle #BLDrama #ForbiddenRomance #ReelShort</t>
        </is>
      </c>
      <c r="M760" t="inlineStr">
        <is>
          <t>SD-000338</t>
        </is>
      </c>
      <c r="N760" t="inlineStr">
        <is>
          <t>7690916928700828958</t>
        </is>
      </c>
      <c r="O760" t="inlineStr">
        <is>
          <t>jolienqaq</t>
        </is>
      </c>
      <c r="P760" t="inlineStr">
        <is>
          <t>https://www.tiktok.com/@jolienqaq</t>
        </is>
      </c>
      <c r="Q760" t="inlineStr">
        <is>
          <t>SD-000338</t>
        </is>
      </c>
      <c r="R760" t="inlineStr">
        <is>
          <t>Seduced by My Boyfriend’s Uncle</t>
        </is>
      </c>
      <c r="S760" t="inlineStr">
        <is>
          <t>lgbtq,扮猪吃虎</t>
        </is>
      </c>
      <c r="T760" s="2" t="str">
        <f>=HYPERLINK("https://www.tiktok.com/@jolienqaq/video/7690916928700828958", "https://www.tiktok.com/@jolienqaq/video/7690916928700828958")</f>
        <v>https://www.tiktok.com/@jolienqaq/video/7690916928700828958</v>
      </c>
      <c r="U760" t="inlineStr">
        <is>
          <t>已回填</t>
        </is>
      </c>
      <c r="V760" t="inlineStr">
        <is>
          <t>709</t>
        </is>
      </c>
      <c r="W760" t="inlineStr">
        <is>
          <t>15</t>
        </is>
      </c>
      <c r="X760" t="inlineStr">
        <is>
          <t>5</t>
        </is>
      </c>
      <c r="Y760" t="inlineStr">
        <is>
          <t>0</t>
        </is>
      </c>
      <c r="Z760" t="inlineStr">
        <is>
          <t>0</t>
        </is>
      </c>
      <c r="AA760" t="inlineStr">
        <is>
          <t>2026-10-08</t>
        </is>
      </c>
      <c r="AB760"/>
      <c r="AC760" t="inlineStr">
        <is>
          <t>Part 1–3</t>
        </is>
      </c>
      <c r="AD760" t="inlineStr">
        <is>
          <t>SB-55f2294c-375e-465f-a299-45f60de87d94</t>
        </is>
      </c>
      <c r="AE760">
        <v>2</v>
      </c>
      <c r="AF760">
        <v>3</v>
      </c>
      <c r="AG760" s="3">
        <v>46297</v>
      </c>
      <c r="AH760" t="inlineStr">
        <is>
          <t>彭满</t>
        </is>
      </c>
      <c r="AI760" t="inlineStr">
        <is>
          <t>已处理</t>
        </is>
      </c>
      <c r="AJ760"/>
      <c r="AK760" t="inlineStr">
        <is>
          <t>已处理；计划 2026-10-02（America/Chicago）3 条，已关联 3 条，候选 0 条。
目前没有候选可确认。请核实实际发布情况或等待有效采集；不要使用候选确认指令。</t>
        </is>
      </c>
      <c r="AL760" s="3"/>
      <c r="AM760" t="inlineStr">
        <is>
          <t>2026-10-03 01:50</t>
        </is>
      </c>
      <c r="AN760" t="inlineStr">
        <is>
          <t>彭满</t>
        </is>
      </c>
      <c r="AO760" t="inlineStr">
        <is>
          <t>2026-10-03</t>
        </is>
      </c>
      <c r="AP760" t="inlineStr">
        <is>
          <t>2026-10-02|jolienqaq|SD-000338</t>
        </is>
      </c>
      <c r="AQ760" t="inlineStr">
        <is>
          <t>0</t>
        </is>
      </c>
      <c r="AR760" t="inlineStr">
        <is>
          <t>jolienqaq｜Seduced by My Boyfriend’s Uncle｜3条｜已回填</t>
        </is>
      </c>
    </row>
    <row r="761" ht="25.5" customHeight="1">
      <c r="A761" t="inlineStr">
        <is>
          <t>SR-000895</t>
        </is>
      </c>
      <c r="B761" s="3">
        <v>46297</v>
      </c>
      <c r="C761"/>
      <c r="D761" t="inlineStr">
        <is>
          <t>7690917228975492383</t>
        </is>
      </c>
      <c r="E761"/>
      <c r="F761" t="inlineStr">
        <is>
          <t>manual_url</t>
        </is>
      </c>
      <c r="G761">
        <v>1</v>
      </c>
      <c r="H761" s="3">
        <v>46303.652708333335</v>
      </c>
      <c r="I761"/>
      <c r="J761" t="inlineStr">
        <is>
          <t>active</t>
        </is>
      </c>
      <c r="K761" t="inlineStr">
        <is>
          <t>jolienqaq</t>
        </is>
      </c>
      <c r="L761" t="inlineStr">
        <is>
          <t>Part 3 | Seduced by My Boyfriend’s Uncle He needs the uncle’s sponsorship. The uncle asks just how far he is willing to go. 🔥 Full series link in bio. ✨ Download the ReelShort app. 👉 Copy the code 4961635 and search it. #SeducedByMyBoyfriendsUncle #BLDrama #ForbiddenRomance #ReelShort</t>
        </is>
      </c>
      <c r="M761" t="inlineStr">
        <is>
          <t>SD-000338</t>
        </is>
      </c>
      <c r="N761" t="inlineStr">
        <is>
          <t>7690917228975492383</t>
        </is>
      </c>
      <c r="O761" t="inlineStr">
        <is>
          <t>jolienqaq</t>
        </is>
      </c>
      <c r="P761" t="inlineStr">
        <is>
          <t>https://www.tiktok.com/@jolienqaq</t>
        </is>
      </c>
      <c r="Q761" t="inlineStr">
        <is>
          <t>SD-000338</t>
        </is>
      </c>
      <c r="R761" t="inlineStr">
        <is>
          <t>Seduced by My Boyfriend’s Uncle</t>
        </is>
      </c>
      <c r="S761" t="inlineStr">
        <is>
          <t>lgbtq,扮猪吃虎</t>
        </is>
      </c>
      <c r="T761" s="2" t="str">
        <f>=HYPERLINK("https://www.tiktok.com/@jolienqaq/video/7690917228975492383", "https://www.tiktok.com/@jolienqaq/video/7690917228975492383")</f>
        <v>https://www.tiktok.com/@jolienqaq/video/7690917228975492383</v>
      </c>
      <c r="U761" t="inlineStr">
        <is>
          <t>已回填</t>
        </is>
      </c>
      <c r="V761" t="inlineStr">
        <is>
          <t>586</t>
        </is>
      </c>
      <c r="W761" t="inlineStr">
        <is>
          <t>35</t>
        </is>
      </c>
      <c r="X761" t="inlineStr">
        <is>
          <t>8</t>
        </is>
      </c>
      <c r="Y761" t="inlineStr">
        <is>
          <t>0</t>
        </is>
      </c>
      <c r="Z761" t="inlineStr">
        <is>
          <t>0</t>
        </is>
      </c>
      <c r="AA761" t="inlineStr">
        <is>
          <t>2026-10-08</t>
        </is>
      </c>
      <c r="AB761"/>
      <c r="AC761" t="inlineStr">
        <is>
          <t>Part 1–3</t>
        </is>
      </c>
      <c r="AD761" t="inlineStr">
        <is>
          <t>SB-55f2294c-375e-465f-a299-45f60de87d94</t>
        </is>
      </c>
      <c r="AE761">
        <v>3</v>
      </c>
      <c r="AF761">
        <v>3</v>
      </c>
      <c r="AG761" s="3">
        <v>46297</v>
      </c>
      <c r="AH761" t="inlineStr">
        <is>
          <t>彭满</t>
        </is>
      </c>
      <c r="AI761" t="inlineStr">
        <is>
          <t>已处理</t>
        </is>
      </c>
      <c r="AJ761"/>
      <c r="AK761" t="inlineStr">
        <is>
          <t>已处理；计划 2026-10-02（America/Chicago）3 条，已关联 3 条，候选 0 条。
目前没有候选可确认。请核实实际发布情况或等待有效采集；不要使用候选确认指令。</t>
        </is>
      </c>
      <c r="AL761" s="3"/>
      <c r="AM761" t="inlineStr">
        <is>
          <t>2026-10-03 07:52</t>
        </is>
      </c>
      <c r="AN761" t="inlineStr">
        <is>
          <t>彭满</t>
        </is>
      </c>
      <c r="AO761" t="inlineStr">
        <is>
          <t>2026-10-03</t>
        </is>
      </c>
      <c r="AP761" t="inlineStr">
        <is>
          <t>2026-10-02|jolienqaq|SD-000338</t>
        </is>
      </c>
      <c r="AQ761" t="inlineStr">
        <is>
          <t>0</t>
        </is>
      </c>
      <c r="AR761" t="inlineStr">
        <is>
          <t>jolienqaq｜Seduced by My Boyfriend’s Uncle｜3条｜已回填</t>
        </is>
      </c>
    </row>
    <row r="762" ht="25.5" customHeight="1">
      <c r="A762" t="inlineStr">
        <is>
          <t>SR-000896</t>
        </is>
      </c>
      <c r="B762" s="3">
        <v>46298</v>
      </c>
      <c r="C762"/>
      <c r="D762" t="inlineStr">
        <is>
          <t>7690918696151272735</t>
        </is>
      </c>
      <c r="E762"/>
      <c r="F762" t="inlineStr">
        <is>
          <t>manual_url</t>
        </is>
      </c>
      <c r="G762">
        <v>1</v>
      </c>
      <c r="H762" s="3">
        <v>46303.65300925926</v>
      </c>
      <c r="I762"/>
      <c r="J762" t="inlineStr">
        <is>
          <t>active</t>
        </is>
      </c>
      <c r="K762" t="inlineStr">
        <is>
          <t>jolienqaq</t>
        </is>
      </c>
      <c r="L762" t="inlineStr">
        <is>
          <t>Part 4 | Seduced by My Boyfriend’s Uncle His boyfriend lied about the party. Standing beside the uncle makes the truth even harder to ignore. 🥀 Full series link in bio. ✨ Download the ReelShort app. 👉 Copy the code 4961635 and search it. #SeducedByMyBoyfriendsUncle #BLDrama #ForbiddenRomance #ReelShort</t>
        </is>
      </c>
      <c r="M762" t="inlineStr">
        <is>
          <t>SD-000338</t>
        </is>
      </c>
      <c r="N762" t="inlineStr">
        <is>
          <t>7690918696151272735</t>
        </is>
      </c>
      <c r="O762" t="inlineStr">
        <is>
          <t>jolienqaq</t>
        </is>
      </c>
      <c r="P762" t="inlineStr">
        <is>
          <t>https://www.tiktok.com/@jolienqaq</t>
        </is>
      </c>
      <c r="Q762" t="inlineStr">
        <is>
          <t>SD-000338</t>
        </is>
      </c>
      <c r="R762" t="inlineStr">
        <is>
          <t>Seduced by My Boyfriend’s Uncle</t>
        </is>
      </c>
      <c r="S762" t="inlineStr">
        <is>
          <t>lgbtq,扮猪吃虎</t>
        </is>
      </c>
      <c r="T762" s="2" t="str">
        <f>=HYPERLINK("https://www.tiktok.com/@jolienqaq/video/7690918696151272735", "https://www.tiktok.com/@jolienqaq/video/7690918696151272735")</f>
        <v>https://www.tiktok.com/@jolienqaq/video/7690918696151272735</v>
      </c>
      <c r="U762" t="inlineStr">
        <is>
          <t>已回填</t>
        </is>
      </c>
      <c r="V762" t="inlineStr">
        <is>
          <t>714</t>
        </is>
      </c>
      <c r="W762" t="inlineStr">
        <is>
          <t>23</t>
        </is>
      </c>
      <c r="X762" t="inlineStr">
        <is>
          <t>8</t>
        </is>
      </c>
      <c r="Y762" t="inlineStr">
        <is>
          <t>1</t>
        </is>
      </c>
      <c r="Z762" t="inlineStr">
        <is>
          <t>0</t>
        </is>
      </c>
      <c r="AA762" t="inlineStr">
        <is>
          <t>2026-10-08</t>
        </is>
      </c>
      <c r="AB762"/>
      <c r="AC762" t="inlineStr">
        <is>
          <t>Part 4–6</t>
        </is>
      </c>
      <c r="AD762" t="inlineStr">
        <is>
          <t>SB-8c51f5ef-5f7b-4474-bbb1-94529ff91ae6</t>
        </is>
      </c>
      <c r="AE762">
        <v>1</v>
      </c>
      <c r="AF762">
        <v>3</v>
      </c>
      <c r="AG762" s="3">
        <v>46298</v>
      </c>
      <c r="AH762" t="inlineStr">
        <is>
          <t>彭满</t>
        </is>
      </c>
      <c r="AI762" t="inlineStr">
        <is>
          <t>已处理</t>
        </is>
      </c>
      <c r="AJ762"/>
      <c r="AK762" t="inlineStr">
        <is>
          <t>已处理；计划 2026-10-03（America/Chicago）3 条，已关联 3 条，候选 0 条。
目前没有候选可确认。请核实实际发布情况或等待有效采集；不要使用候选确认指令。</t>
        </is>
      </c>
      <c r="AL762" s="3"/>
      <c r="AM762" t="inlineStr">
        <is>
          <t>2026-10-03 20:59</t>
        </is>
      </c>
      <c r="AN762" t="inlineStr">
        <is>
          <t>彭满</t>
        </is>
      </c>
      <c r="AO762" t="inlineStr">
        <is>
          <t>2026-10-03</t>
        </is>
      </c>
      <c r="AP762" t="inlineStr">
        <is>
          <t>2026-10-03|jolienqaq|SD-000338</t>
        </is>
      </c>
      <c r="AQ762" t="inlineStr">
        <is>
          <t>1</t>
        </is>
      </c>
      <c r="AR762" t="inlineStr">
        <is>
          <t>jolienqaq｜Seduced by My Boyfriend’s Uncle｜3条｜已回填</t>
        </is>
      </c>
    </row>
    <row r="763" ht="25.5" customHeight="1">
      <c r="A763" t="inlineStr">
        <is>
          <t>SR-000897</t>
        </is>
      </c>
      <c r="B763" s="3">
        <v>46298</v>
      </c>
      <c r="C763"/>
      <c r="D763" t="inlineStr">
        <is>
          <t>7691160751586741534</t>
        </is>
      </c>
      <c r="E763"/>
      <c r="F763" t="inlineStr">
        <is>
          <t>manual_url</t>
        </is>
      </c>
      <c r="G763">
        <v>1</v>
      </c>
      <c r="H763" s="3">
        <v>46303.65336805556</v>
      </c>
      <c r="I763"/>
      <c r="J763" t="inlineStr">
        <is>
          <t>active</t>
        </is>
      </c>
      <c r="K763" t="inlineStr">
        <is>
          <t>jolienqaq</t>
        </is>
      </c>
      <c r="L763" t="inlineStr">
        <is>
          <t>Part 5 | Seduced by My Boyfriend’s Uncle His boyfriend’s family pressures him to beg the uncle for a second chance. 💔 Full series link in bio. ✨ Download the ReelShort app. 👉 Copy the code 4961635 and search it. #SeducedByMyBoyfriendsUncle #BLDrama #ForbiddenRomance #ReelShort</t>
        </is>
      </c>
      <c r="M763" t="inlineStr">
        <is>
          <t>SD-000338</t>
        </is>
      </c>
      <c r="N763" t="inlineStr">
        <is>
          <t>7691160751586741534</t>
        </is>
      </c>
      <c r="O763" t="inlineStr">
        <is>
          <t>jolienqaq</t>
        </is>
      </c>
      <c r="P763" t="inlineStr">
        <is>
          <t>https://www.tiktok.com/@jolienqaq</t>
        </is>
      </c>
      <c r="Q763" t="inlineStr">
        <is>
          <t>SD-000338</t>
        </is>
      </c>
      <c r="R763" t="inlineStr">
        <is>
          <t>Seduced by My Boyfriend’s Uncle</t>
        </is>
      </c>
      <c r="S763" t="inlineStr">
        <is>
          <t>lgbtq,扮猪吃虎</t>
        </is>
      </c>
      <c r="T763" s="2" t="str">
        <f>=HYPERLINK("https://www.tiktok.com/@jolienqaq/video/7691160751586741534", "https://www.tiktok.com/@jolienqaq/video/7691160751586741534")</f>
        <v>https://www.tiktok.com/@jolienqaq/video/7691160751586741534</v>
      </c>
      <c r="U763" t="inlineStr">
        <is>
          <t>已回填</t>
        </is>
      </c>
      <c r="V763" t="inlineStr">
        <is>
          <t>727</t>
        </is>
      </c>
      <c r="W763" t="inlineStr">
        <is>
          <t>29</t>
        </is>
      </c>
      <c r="X763" t="inlineStr">
        <is>
          <t>12</t>
        </is>
      </c>
      <c r="Y763" t="inlineStr">
        <is>
          <t>0</t>
        </is>
      </c>
      <c r="Z763" t="inlineStr">
        <is>
          <t>0</t>
        </is>
      </c>
      <c r="AA763" t="inlineStr">
        <is>
          <t>2026-10-08</t>
        </is>
      </c>
      <c r="AB763"/>
      <c r="AC763" t="inlineStr">
        <is>
          <t>Part 4–6</t>
        </is>
      </c>
      <c r="AD763" t="inlineStr">
        <is>
          <t>SB-8c51f5ef-5f7b-4474-bbb1-94529ff91ae6</t>
        </is>
      </c>
      <c r="AE763">
        <v>2</v>
      </c>
      <c r="AF763">
        <v>3</v>
      </c>
      <c r="AG763" s="3">
        <v>46298</v>
      </c>
      <c r="AH763" t="inlineStr">
        <is>
          <t>彭满</t>
        </is>
      </c>
      <c r="AI763" t="inlineStr">
        <is>
          <t>已处理</t>
        </is>
      </c>
      <c r="AJ763"/>
      <c r="AK763" t="inlineStr">
        <is>
          <t>已处理；计划 2026-10-03（America/Chicago）3 条，已关联 3 条，候选 0 条。
目前没有候选可确认。请核实实际发布情况或等待有效采集；不要使用候选确认指令。</t>
        </is>
      </c>
      <c r="AL763" s="3"/>
      <c r="AM763" t="inlineStr">
        <is>
          <t>2026-10-04 01:20</t>
        </is>
      </c>
      <c r="AN763" t="inlineStr">
        <is>
          <t>彭满</t>
        </is>
      </c>
      <c r="AO763" t="inlineStr">
        <is>
          <t>2026-10-04</t>
        </is>
      </c>
      <c r="AP763" t="inlineStr">
        <is>
          <t>2026-10-03|jolienqaq|SD-000338</t>
        </is>
      </c>
      <c r="AQ763" t="inlineStr">
        <is>
          <t>0</t>
        </is>
      </c>
      <c r="AR763" t="inlineStr">
        <is>
          <t>jolienqaq｜Seduced by My Boyfriend’s Uncle｜3条｜已回填</t>
        </is>
      </c>
    </row>
    <row r="764" ht="25.5" customHeight="1">
      <c r="A764" t="inlineStr">
        <is>
          <t>SR-000898</t>
        </is>
      </c>
      <c r="B764" s="3">
        <v>46298</v>
      </c>
      <c r="C764"/>
      <c r="D764" t="inlineStr">
        <is>
          <t>7691160696473554206</t>
        </is>
      </c>
      <c r="E764"/>
      <c r="F764" t="inlineStr">
        <is>
          <t>manual_url</t>
        </is>
      </c>
      <c r="G764">
        <v>1</v>
      </c>
      <c r="H764" s="3">
        <v>46303.653703703705</v>
      </c>
      <c r="I764"/>
      <c r="J764" t="inlineStr">
        <is>
          <t>active</t>
        </is>
      </c>
      <c r="K764" t="inlineStr">
        <is>
          <t>jolienqaq</t>
        </is>
      </c>
      <c r="L764" t="inlineStr">
        <is>
          <t>Part 6 | Seduced by My Boyfriend’s Uncle A deal about an R-rated film turns into a dangerously personal audition. 🎬 Full series link in bio. ✨ Download the ReelShort app. 👉 Copy the code 4961635 and search it. #SeducedByMyBoyfriendsUncle #BLDrama #ForbiddenRomance #ReelShort</t>
        </is>
      </c>
      <c r="M764" t="inlineStr">
        <is>
          <t>SD-000338</t>
        </is>
      </c>
      <c r="N764" t="inlineStr">
        <is>
          <t>7691160696473554206</t>
        </is>
      </c>
      <c r="O764" t="inlineStr">
        <is>
          <t>jolienqaq</t>
        </is>
      </c>
      <c r="P764" t="inlineStr">
        <is>
          <t>https://www.tiktok.com/@jolienqaq</t>
        </is>
      </c>
      <c r="Q764" t="inlineStr">
        <is>
          <t>SD-000338</t>
        </is>
      </c>
      <c r="R764" t="inlineStr">
        <is>
          <t>Seduced by My Boyfriend’s Uncle</t>
        </is>
      </c>
      <c r="S764" t="inlineStr">
        <is>
          <t>lgbtq,扮猪吃虎</t>
        </is>
      </c>
      <c r="T764" s="2" t="str">
        <f>=HYPERLINK("https://www.tiktok.com/@jolienqaq/video/7691160696473554206", "https://www.tiktok.com/@jolienqaq/video/7691160696473554206")</f>
        <v>https://www.tiktok.com/@jolienqaq/video/7691160696473554206</v>
      </c>
      <c r="U764" t="inlineStr">
        <is>
          <t>已回填</t>
        </is>
      </c>
      <c r="V764" t="inlineStr">
        <is>
          <t>951</t>
        </is>
      </c>
      <c r="W764" t="inlineStr">
        <is>
          <t>43</t>
        </is>
      </c>
      <c r="X764" t="inlineStr">
        <is>
          <t>9</t>
        </is>
      </c>
      <c r="Y764" t="inlineStr">
        <is>
          <t>1</t>
        </is>
      </c>
      <c r="Z764" t="inlineStr">
        <is>
          <t>0</t>
        </is>
      </c>
      <c r="AA764" t="inlineStr">
        <is>
          <t>2026-10-08</t>
        </is>
      </c>
      <c r="AB764"/>
      <c r="AC764" t="inlineStr">
        <is>
          <t>Part 4–6</t>
        </is>
      </c>
      <c r="AD764" t="inlineStr">
        <is>
          <t>SB-8c51f5ef-5f7b-4474-bbb1-94529ff91ae6</t>
        </is>
      </c>
      <c r="AE764">
        <v>3</v>
      </c>
      <c r="AF764">
        <v>3</v>
      </c>
      <c r="AG764" s="3">
        <v>46298</v>
      </c>
      <c r="AH764" t="inlineStr">
        <is>
          <t>彭满</t>
        </is>
      </c>
      <c r="AI764" t="inlineStr">
        <is>
          <t>已处理</t>
        </is>
      </c>
      <c r="AJ764"/>
      <c r="AK764" t="inlineStr">
        <is>
          <t>已处理；计划 2026-10-03（America/Chicago）3 条，已关联 3 条，候选 0 条。
目前没有候选可确认。请核实实际发布情况或等待有效采集；不要使用候选确认指令。</t>
        </is>
      </c>
      <c r="AL764" s="3"/>
      <c r="AM764" t="inlineStr">
        <is>
          <t>2026-10-04 07:20</t>
        </is>
      </c>
      <c r="AN764" t="inlineStr">
        <is>
          <t>彭满</t>
        </is>
      </c>
      <c r="AO764" t="inlineStr">
        <is>
          <t>2026-10-04</t>
        </is>
      </c>
      <c r="AP764" t="inlineStr">
        <is>
          <t>2026-10-03|jolienqaq|SD-000338</t>
        </is>
      </c>
      <c r="AQ764" t="inlineStr">
        <is>
          <t>0</t>
        </is>
      </c>
      <c r="AR764" t="inlineStr">
        <is>
          <t>jolienqaq｜Seduced by My Boyfriend’s Uncle｜3条｜已回填</t>
        </is>
      </c>
    </row>
    <row r="765" ht="25.5" customHeight="1">
      <c r="A765" t="inlineStr">
        <is>
          <t>SR-000899</t>
        </is>
      </c>
      <c r="B765" s="3">
        <v>46299</v>
      </c>
      <c r="C765"/>
      <c r="D765" t="inlineStr">
        <is>
          <t>7691166334868147487</t>
        </is>
      </c>
      <c r="E765"/>
      <c r="F765" t="inlineStr">
        <is>
          <t>manual_url</t>
        </is>
      </c>
      <c r="G765">
        <v>1</v>
      </c>
      <c r="H765" s="3">
        <v>46303.65405092593</v>
      </c>
      <c r="I765"/>
      <c r="J765" t="inlineStr">
        <is>
          <t>active</t>
        </is>
      </c>
      <c r="K765" t="inlineStr">
        <is>
          <t>jolienqaq</t>
        </is>
      </c>
      <c r="L765" t="inlineStr">
        <is>
          <t>Part 1 | The Wolf's Painter A wolf leader finds the painter he lost twenty years ago. The painter remembers nothing. 🐺 Full series link in bio. ✨ Download the ReelShort app. 👉 Copy the code 4958242 and search it. #shortdrama #BLDrama #WerewolfRomance #ReelShort</t>
        </is>
      </c>
      <c r="M765" t="inlineStr">
        <is>
          <t>SD-000287</t>
        </is>
      </c>
      <c r="N765" t="inlineStr">
        <is>
          <t>7691166334868147487</t>
        </is>
      </c>
      <c r="O765" t="inlineStr">
        <is>
          <t>jolienqaq</t>
        </is>
      </c>
      <c r="P765" t="inlineStr">
        <is>
          <t>https://www.tiktok.com/@jolienqaq</t>
        </is>
      </c>
      <c r="Q765" t="inlineStr">
        <is>
          <t>SD-000287</t>
        </is>
      </c>
      <c r="R765" t="inlineStr">
        <is>
          <t>The Wolf's Painter</t>
        </is>
      </c>
      <c r="S765" t="inlineStr">
        <is>
          <t>扮猪吃虎,lgbtq</t>
        </is>
      </c>
      <c r="T765" s="2" t="str">
        <f>=HYPERLINK("https://www.tiktok.com/@jolienqaq/video/7691166334868147487", "https://www.tiktok.com/@jolienqaq/video/7691166334868147487")</f>
        <v>https://www.tiktok.com/@jolienqaq/video/7691166334868147487</v>
      </c>
      <c r="U765" t="inlineStr">
        <is>
          <t>已回填</t>
        </is>
      </c>
      <c r="V765" t="inlineStr">
        <is>
          <t>581</t>
        </is>
      </c>
      <c r="W765" t="inlineStr">
        <is>
          <t>26</t>
        </is>
      </c>
      <c r="X765" t="inlineStr">
        <is>
          <t>10</t>
        </is>
      </c>
      <c r="Y765" t="inlineStr">
        <is>
          <t>0</t>
        </is>
      </c>
      <c r="Z765" t="inlineStr">
        <is>
          <t>0</t>
        </is>
      </c>
      <c r="AA765" t="inlineStr">
        <is>
          <t>2026-10-08</t>
        </is>
      </c>
      <c r="AB765"/>
      <c r="AC765" t="inlineStr">
        <is>
          <t>Part 1–3</t>
        </is>
      </c>
      <c r="AD765" t="inlineStr">
        <is>
          <t>SB-f37735f7-b596-4ea0-ab37-67fcef085806</t>
        </is>
      </c>
      <c r="AE765">
        <v>1</v>
      </c>
      <c r="AF765">
        <v>3</v>
      </c>
      <c r="AG765" s="3">
        <v>46299</v>
      </c>
      <c r="AH765" t="inlineStr">
        <is>
          <t>彭满</t>
        </is>
      </c>
      <c r="AI765" t="inlineStr">
        <is>
          <t>已处理</t>
        </is>
      </c>
      <c r="AJ765"/>
      <c r="AK765" t="inlineStr">
        <is>
          <t>已处理；计划 2026-10-04（America/Chicago）3 条，已关联 3 条，候选 0 条。
目前没有候选可确认。请核实实际发布情况或等待有效采集；不要使用候选确认指令。</t>
        </is>
      </c>
      <c r="AL765" s="3"/>
      <c r="AM765" t="inlineStr">
        <is>
          <t>2026-10-04 20:01</t>
        </is>
      </c>
      <c r="AN765" t="inlineStr">
        <is>
          <t>彭满</t>
        </is>
      </c>
      <c r="AO765" t="inlineStr">
        <is>
          <t>2026-10-04</t>
        </is>
      </c>
      <c r="AP765" t="inlineStr">
        <is>
          <t>2026-10-04|jolienqaq|SD-000287</t>
        </is>
      </c>
      <c r="AQ765" t="inlineStr">
        <is>
          <t>1</t>
        </is>
      </c>
      <c r="AR765" t="inlineStr">
        <is>
          <t>jolienqaq｜The Wolf's Painter｜3条｜已回填</t>
        </is>
      </c>
    </row>
    <row r="766" ht="25.5" customHeight="1">
      <c r="A766" t="inlineStr">
        <is>
          <t>SR-000900</t>
        </is>
      </c>
      <c r="B766" s="3">
        <v>46299</v>
      </c>
      <c r="C766"/>
      <c r="D766" t="inlineStr">
        <is>
          <t>7691166938306809119</t>
        </is>
      </c>
      <c r="E766"/>
      <c r="F766" t="inlineStr">
        <is>
          <t>manual_url</t>
        </is>
      </c>
      <c r="G766">
        <v>1</v>
      </c>
      <c r="H766" s="3">
        <v>46303.654340277775</v>
      </c>
      <c r="I766"/>
      <c r="J766" t="inlineStr">
        <is>
          <t>active</t>
        </is>
      </c>
      <c r="K766" t="inlineStr">
        <is>
          <t>jolienqaq</t>
        </is>
      </c>
      <c r="L766" t="inlineStr">
        <is>
          <t>Part 2 | The Wolf's Painter The Vatican wants the painter alive. The wolf says he is the reason they are hunting him. ⚔️ Full series link in bio. ✨ Download the ReelShort app. 👉 Copy the code 4958242 and search it. #TheWolfsPainter #BLDrama #WerewolfRomance #ReelShort</t>
        </is>
      </c>
      <c r="M766" t="inlineStr">
        <is>
          <t>SD-000287</t>
        </is>
      </c>
      <c r="N766" t="inlineStr">
        <is>
          <t>7691166938306809119</t>
        </is>
      </c>
      <c r="O766" t="inlineStr">
        <is>
          <t>jolienqaq</t>
        </is>
      </c>
      <c r="P766" t="inlineStr">
        <is>
          <t>https://www.tiktok.com/@jolienqaq</t>
        </is>
      </c>
      <c r="Q766" t="inlineStr">
        <is>
          <t>SD-000287</t>
        </is>
      </c>
      <c r="R766" t="inlineStr">
        <is>
          <t>The Wolf's Painter</t>
        </is>
      </c>
      <c r="S766" t="inlineStr">
        <is>
          <t>扮猪吃虎,lgbtq</t>
        </is>
      </c>
      <c r="T766" s="2" t="str">
        <f>=HYPERLINK("https://www.tiktok.com/@jolienqaq/video/7691166938306809119", "https://www.tiktok.com/@jolienqaq/video/7691166938306809119")</f>
        <v>https://www.tiktok.com/@jolienqaq/video/7691166938306809119</v>
      </c>
      <c r="U766" t="inlineStr">
        <is>
          <t>已回填</t>
        </is>
      </c>
      <c r="V766" t="inlineStr">
        <is>
          <t>554</t>
        </is>
      </c>
      <c r="W766" t="inlineStr">
        <is>
          <t>26</t>
        </is>
      </c>
      <c r="X766" t="inlineStr">
        <is>
          <t>10</t>
        </is>
      </c>
      <c r="Y766" t="inlineStr">
        <is>
          <t>0</t>
        </is>
      </c>
      <c r="Z766" t="inlineStr">
        <is>
          <t>0</t>
        </is>
      </c>
      <c r="AA766" t="inlineStr">
        <is>
          <t>2026-10-08</t>
        </is>
      </c>
      <c r="AB766"/>
      <c r="AC766" t="inlineStr">
        <is>
          <t>Part 1–3</t>
        </is>
      </c>
      <c r="AD766" t="inlineStr">
        <is>
          <t>SB-f37735f7-b596-4ea0-ab37-67fcef085806</t>
        </is>
      </c>
      <c r="AE766">
        <v>2</v>
      </c>
      <c r="AF766">
        <v>3</v>
      </c>
      <c r="AG766" s="3">
        <v>46299</v>
      </c>
      <c r="AH766" t="inlineStr">
        <is>
          <t>彭满</t>
        </is>
      </c>
      <c r="AI766" t="inlineStr">
        <is>
          <t>已处理</t>
        </is>
      </c>
      <c r="AJ766"/>
      <c r="AK766" t="inlineStr">
        <is>
          <t>已处理；计划 2026-10-04（America/Chicago）3 条，已关联 3 条，候选 0 条。
目前没有候选可确认。请核实实际发布情况或等待有效采集；不要使用候选确认指令。</t>
        </is>
      </c>
      <c r="AL766" s="3"/>
      <c r="AM766" t="inlineStr">
        <is>
          <t>2026-10-05 01:00</t>
        </is>
      </c>
      <c r="AN766" t="inlineStr">
        <is>
          <t>彭满</t>
        </is>
      </c>
      <c r="AO766" t="inlineStr">
        <is>
          <t>2026-10-05</t>
        </is>
      </c>
      <c r="AP766" t="inlineStr">
        <is>
          <t>2026-10-04|jolienqaq|SD-000287</t>
        </is>
      </c>
      <c r="AQ766" t="inlineStr">
        <is>
          <t>0</t>
        </is>
      </c>
      <c r="AR766" t="inlineStr">
        <is>
          <t>jolienqaq｜The Wolf's Painter｜3条｜已回填</t>
        </is>
      </c>
    </row>
    <row r="767" ht="25.5" customHeight="1">
      <c r="A767" t="inlineStr">
        <is>
          <t>SR-000901</t>
        </is>
      </c>
      <c r="B767" s="3">
        <v>46299</v>
      </c>
      <c r="C767"/>
      <c r="D767" t="inlineStr">
        <is>
          <t>7691167311327202591</t>
        </is>
      </c>
      <c r="E767"/>
      <c r="F767" t="inlineStr">
        <is>
          <t>manual_url</t>
        </is>
      </c>
      <c r="G767">
        <v>1</v>
      </c>
      <c r="H767" s="3">
        <v>46303.6547337963</v>
      </c>
      <c r="I767"/>
      <c r="J767" t="inlineStr">
        <is>
          <t>active</t>
        </is>
      </c>
      <c r="K767" t="inlineStr">
        <is>
          <t>jolienqaq</t>
        </is>
      </c>
      <c r="L767" t="inlineStr">
        <is>
          <t>Part 3 | The Wolf's Painter He says he has never met the wolf. Then the wolf points to twenty years of paintings. 🎨 Full series link in bio. ✨ Download the ReelShort app. 👉 Copy the code 4958242 and search it. #TheWolfsPainter #BLDrama #WerewolfRomance #ReelShort</t>
        </is>
      </c>
      <c r="M767" t="inlineStr">
        <is>
          <t>SD-000287</t>
        </is>
      </c>
      <c r="N767" t="inlineStr">
        <is>
          <t>7691167311327202591</t>
        </is>
      </c>
      <c r="O767" t="inlineStr">
        <is>
          <t>jolienqaq</t>
        </is>
      </c>
      <c r="P767" t="inlineStr">
        <is>
          <t>https://www.tiktok.com/@jolienqaq</t>
        </is>
      </c>
      <c r="Q767" t="inlineStr">
        <is>
          <t>SD-000287</t>
        </is>
      </c>
      <c r="R767" t="inlineStr">
        <is>
          <t>The Wolf's Painter</t>
        </is>
      </c>
      <c r="S767" t="inlineStr">
        <is>
          <t>扮猪吃虎,lgbtq</t>
        </is>
      </c>
      <c r="T767" s="2" t="str">
        <f>=HYPERLINK("https://www.tiktok.com/@jolienqaq/video/7691167311327202591", "https://www.tiktok.com/@jolienqaq/video/7691167311327202591")</f>
        <v>https://www.tiktok.com/@jolienqaq/video/7691167311327202591</v>
      </c>
      <c r="U767" t="inlineStr">
        <is>
          <t>已回填</t>
        </is>
      </c>
      <c r="V767" t="inlineStr">
        <is>
          <t>1035</t>
        </is>
      </c>
      <c r="W767" t="inlineStr">
        <is>
          <t>34</t>
        </is>
      </c>
      <c r="X767" t="inlineStr">
        <is>
          <t>21</t>
        </is>
      </c>
      <c r="Y767" t="inlineStr">
        <is>
          <t>2</t>
        </is>
      </c>
      <c r="Z767" t="inlineStr">
        <is>
          <t>0</t>
        </is>
      </c>
      <c r="AA767" t="inlineStr">
        <is>
          <t>2026-10-08</t>
        </is>
      </c>
      <c r="AB767"/>
      <c r="AC767" t="inlineStr">
        <is>
          <t>Part 1–3</t>
        </is>
      </c>
      <c r="AD767" t="inlineStr">
        <is>
          <t>SB-f37735f7-b596-4ea0-ab37-67fcef085806</t>
        </is>
      </c>
      <c r="AE767">
        <v>3</v>
      </c>
      <c r="AF767">
        <v>3</v>
      </c>
      <c r="AG767" s="3">
        <v>46299</v>
      </c>
      <c r="AH767" t="inlineStr">
        <is>
          <t>彭满</t>
        </is>
      </c>
      <c r="AI767" t="inlineStr">
        <is>
          <t>已处理</t>
        </is>
      </c>
      <c r="AJ767"/>
      <c r="AK767" t="inlineStr">
        <is>
          <t>已处理；计划 2026-10-04（America/Chicago）3 条，已关联 3 条，候选 0 条。
目前没有候选可确认。请核实实际发布情况或等待有效采集；不要使用候选确认指令。</t>
        </is>
      </c>
      <c r="AL767" s="3"/>
      <c r="AM767" t="inlineStr">
        <is>
          <t>2026-10-05 07:00</t>
        </is>
      </c>
      <c r="AN767" t="inlineStr">
        <is>
          <t>彭满</t>
        </is>
      </c>
      <c r="AO767" t="inlineStr">
        <is>
          <t>2026-10-05</t>
        </is>
      </c>
      <c r="AP767" t="inlineStr">
        <is>
          <t>2026-10-04|jolienqaq|SD-000287</t>
        </is>
      </c>
      <c r="AQ767" t="inlineStr">
        <is>
          <t>0</t>
        </is>
      </c>
      <c r="AR767" t="inlineStr">
        <is>
          <t>jolienqaq｜The Wolf's Painter｜3条｜已回填</t>
        </is>
      </c>
    </row>
    <row r="768" ht="25.5" customHeight="1">
      <c r="A768" t="inlineStr">
        <is>
          <t>SR-000902</t>
        </is>
      </c>
      <c r="B768" s="3">
        <v>46300</v>
      </c>
      <c r="C768"/>
      <c r="D768" t="inlineStr">
        <is>
          <t>7691173068856659230</t>
        </is>
      </c>
      <c r="E768"/>
      <c r="F768" t="inlineStr">
        <is>
          <t>manual_url</t>
        </is>
      </c>
      <c r="G768">
        <v>1</v>
      </c>
      <c r="H768" s="3">
        <v>46303.655011574076</v>
      </c>
      <c r="I768"/>
      <c r="J768" t="inlineStr">
        <is>
          <t>active</t>
        </is>
      </c>
      <c r="K768" t="inlineStr">
        <is>
          <t>jolienqaq</t>
        </is>
      </c>
      <c r="L768" t="inlineStr">
        <is>
          <t>Part 1 | Paladin Betrays God for the Wolf The wolf prisoner knows the paladin’s deepest secret, and the murder case may be a lie. 🐺 Full series link in bio. ✨ Download the ReelShort app. 👉 Copy the code 4930844 and search it. #PaladinBetraysGodForTheWolf #BLDrama #WerewolfRomance #ReelShort #shortdrama</t>
        </is>
      </c>
      <c r="M768" t="inlineStr">
        <is>
          <t>SD-000283</t>
        </is>
      </c>
      <c r="N768" t="inlineStr">
        <is>
          <t>7691173068856659230</t>
        </is>
      </c>
      <c r="O768" t="inlineStr">
        <is>
          <t>jolienqaq</t>
        </is>
      </c>
      <c r="P768" t="inlineStr">
        <is>
          <t>https://www.tiktok.com/@jolienqaq</t>
        </is>
      </c>
      <c r="Q768" t="inlineStr">
        <is>
          <t>SD-000283</t>
        </is>
      </c>
      <c r="R768" t="inlineStr">
        <is>
          <t>Paladin Betrays God for the Wolf</t>
        </is>
      </c>
      <c r="S768" t="inlineStr">
        <is>
          <t>lgbtq,狼人,复仇</t>
        </is>
      </c>
      <c r="T768" s="2" t="str">
        <f>=HYPERLINK("https://www.tiktok.com/@jolienqaq/video/7691173068856659230", "https://www.tiktok.com/@jolienqaq/video/7691173068856659230")</f>
        <v>https://www.tiktok.com/@jolienqaq/video/7691173068856659230</v>
      </c>
      <c r="U768" t="inlineStr">
        <is>
          <t>已回填</t>
        </is>
      </c>
      <c r="V768" t="inlineStr">
        <is>
          <t>397</t>
        </is>
      </c>
      <c r="W768" t="inlineStr">
        <is>
          <t>21</t>
        </is>
      </c>
      <c r="X768" t="inlineStr">
        <is>
          <t>5</t>
        </is>
      </c>
      <c r="Y768" t="inlineStr">
        <is>
          <t>0</t>
        </is>
      </c>
      <c r="Z768" t="inlineStr">
        <is>
          <t>0</t>
        </is>
      </c>
      <c r="AA768" t="inlineStr">
        <is>
          <t>2026-10-08</t>
        </is>
      </c>
      <c r="AB768"/>
      <c r="AC768" t="inlineStr">
        <is>
          <t>Part 1–3</t>
        </is>
      </c>
      <c r="AD768" t="inlineStr">
        <is>
          <t>SB-c42be659-feb3-43c8-b652-6c533f6ba34a</t>
        </is>
      </c>
      <c r="AE768">
        <v>1</v>
      </c>
      <c r="AF768">
        <v>3</v>
      </c>
      <c r="AG768" s="3">
        <v>46300</v>
      </c>
      <c r="AH768" t="inlineStr">
        <is>
          <t>彭满</t>
        </is>
      </c>
      <c r="AI768" t="inlineStr">
        <is>
          <t>等待有效采集</t>
        </is>
      </c>
      <c r="AJ768" t="inlineStr">
        <is>
          <t>缺少计划结束后的有效采集证据；候选数量不足，需核实延迟或采集遗漏</t>
        </is>
      </c>
      <c r="AK768" t="inlineStr">
        <is>
          <t>等待有效采集；计划 2026-10-05（America/Chicago）3 条，已关联 1 条，候选 0 条。
目前没有候选可确认。请核实实际发布情况或等待有效采集；不要使用候选确认指令。</t>
        </is>
      </c>
      <c r="AL768" s="3"/>
      <c r="AM768" t="inlineStr">
        <is>
          <t>2026-10-05 21:10</t>
        </is>
      </c>
      <c r="AN768" t="inlineStr">
        <is>
          <t>彭满</t>
        </is>
      </c>
      <c r="AO768" t="inlineStr">
        <is>
          <t>2026-10-05</t>
        </is>
      </c>
      <c r="AP768" t="inlineStr">
        <is>
          <t>2026-10-05|jolienqaq|SD-000283</t>
        </is>
      </c>
      <c r="AQ768" t="inlineStr">
        <is>
          <t>1</t>
        </is>
      </c>
      <c r="AR768" t="inlineStr">
        <is>
          <t>jolienqaq｜Paladin Betrays God for the Wolf｜3条｜已回填</t>
        </is>
      </c>
    </row>
    <row r="769" ht="25.5" customHeight="1">
      <c r="A769" t="inlineStr">
        <is>
          <t>SR-000903</t>
        </is>
      </c>
      <c r="B769" s="3">
        <v>46300</v>
      </c>
      <c r="C769"/>
      <c r="D769" t="inlineStr">
        <is>
          <t>7691172747086433567</t>
        </is>
      </c>
      <c r="E769"/>
      <c r="F769" t="inlineStr">
        <is>
          <t>exact_post_id</t>
        </is>
      </c>
      <c r="G769"/>
      <c r="H769" s="3"/>
      <c r="I769"/>
      <c r="J769" t="inlineStr">
        <is>
          <t>active</t>
        </is>
      </c>
      <c r="K769" t="inlineStr">
        <is>
          <t>jolienqaq</t>
        </is>
      </c>
      <c r="L769" t="inlineStr">
        <is>
          <t>Part 2 | Paladin Betrays God for the Wolf One drop of wolf blood exposes a deadly lie at the heart of the temple. ⚔️ Full series link in bio. ✨ Download the ReelShort app. 👉 Copy the code 4930844 and search it. #PaladinBetraysGodForTheWolf #BLDrama #WerewolfRomance #ReelShort</t>
        </is>
      </c>
      <c r="M769" t="inlineStr">
        <is>
          <t>SD-000283</t>
        </is>
      </c>
      <c r="N769" t="inlineStr">
        <is>
          <t>7691172747086433567</t>
        </is>
      </c>
      <c r="O769" t="inlineStr">
        <is>
          <t>jolienqaq</t>
        </is>
      </c>
      <c r="P769" t="inlineStr">
        <is>
          <t>https://www.tiktok.com/@jolienqaq</t>
        </is>
      </c>
      <c r="Q769" t="inlineStr">
        <is>
          <t>SD-000283</t>
        </is>
      </c>
      <c r="R769" t="inlineStr">
        <is>
          <t>Paladin Betrays God for the Wolf</t>
        </is>
      </c>
      <c r="S769" t="inlineStr">
        <is>
          <t>lgbtq,狼人,复仇</t>
        </is>
      </c>
      <c r="T769" s="2" t="str">
        <f>=HYPERLINK("https://www.tiktok.com/@jolienqaq/video/7691172747086433567", "https://www.tiktok.com/@jolienqaq/video/7691172747086433567")</f>
        <v>https://www.tiktok.com/@jolienqaq/video/7691172747086433567</v>
      </c>
      <c r="U769" t="inlineStr">
        <is>
          <t>已回填</t>
        </is>
      </c>
      <c r="V769" t="inlineStr">
        <is>
          <t>101</t>
        </is>
      </c>
      <c r="W769" t="inlineStr">
        <is>
          <t>1</t>
        </is>
      </c>
      <c r="X769" t="inlineStr">
        <is>
          <t>0</t>
        </is>
      </c>
      <c r="Y769" t="inlineStr">
        <is>
          <t>0</t>
        </is>
      </c>
      <c r="Z769" t="inlineStr">
        <is>
          <t>0</t>
        </is>
      </c>
      <c r="AA769" t="inlineStr">
        <is>
          <t>2026-10-08</t>
        </is>
      </c>
      <c r="AB769"/>
      <c r="AC769" t="inlineStr">
        <is>
          <t>Part 1–3</t>
        </is>
      </c>
      <c r="AD769" t="inlineStr">
        <is>
          <t>SB-c42be659-feb3-43c8-b652-6c533f6ba34a</t>
        </is>
      </c>
      <c r="AE769">
        <v>2</v>
      </c>
      <c r="AF769">
        <v>3</v>
      </c>
      <c r="AG769" s="3">
        <v>46300</v>
      </c>
      <c r="AH769" t="inlineStr">
        <is>
          <t>彭满</t>
        </is>
      </c>
      <c r="AI769" t="inlineStr">
        <is>
          <t>等待有效采集</t>
        </is>
      </c>
      <c r="AJ769" t="inlineStr">
        <is>
          <t>缺少计划结束后的有效采集证据；候选数量不足，需核实延迟或采集遗漏</t>
        </is>
      </c>
      <c r="AK769" t="inlineStr">
        <is>
          <t>等待有效采集；计划 2026-10-05（America/Chicago）3 条，已关联 1 条，候选 0 条。
目前没有候选可确认。请核实实际发布情况或等待有效采集；不要使用候选确认指令。</t>
        </is>
      </c>
      <c r="AL769" s="3"/>
      <c r="AM769" t="inlineStr">
        <is>
          <t>2026-10-06 01:10</t>
        </is>
      </c>
      <c r="AN769" t="inlineStr">
        <is>
          <t>彭满</t>
        </is>
      </c>
      <c r="AO769" t="inlineStr">
        <is>
          <t>2026-10-06</t>
        </is>
      </c>
      <c r="AP769" t="inlineStr">
        <is>
          <t>2026-10-05|jolienqaq|SD-000283</t>
        </is>
      </c>
      <c r="AQ769" t="inlineStr">
        <is>
          <t>0</t>
        </is>
      </c>
      <c r="AR769" t="inlineStr">
        <is>
          <t>jolienqaq｜Paladin Betrays God for the Wolf｜3条｜已回填</t>
        </is>
      </c>
    </row>
    <row r="770" ht="25.5" customHeight="1">
      <c r="A770" t="inlineStr">
        <is>
          <t>SR-000904</t>
        </is>
      </c>
      <c r="B770" s="3">
        <v>46300</v>
      </c>
      <c r="C770"/>
      <c r="D770" t="inlineStr">
        <is>
          <t>7691173757188082974</t>
        </is>
      </c>
      <c r="E770"/>
      <c r="F770" t="inlineStr">
        <is>
          <t>exact_post_id</t>
        </is>
      </c>
      <c r="G770"/>
      <c r="H770" s="3"/>
      <c r="I770"/>
      <c r="J770" t="inlineStr">
        <is>
          <t>active</t>
        </is>
      </c>
      <c r="K770" t="inlineStr">
        <is>
          <t>jolienqaq</t>
        </is>
      </c>
      <c r="L770" t="inlineStr">
        <is>
          <t>Part 3 | Paladin Betrays God for the Wolf The paladin binds his life to the wolf’s and draws his sword for him. 🌙 Full series link in bio. ✨ Download the ReelShort app. 👉 Copy the code 4930844 and search it. #PaladinBetraysGodForTheWolf #BLDrama #WerewolfRomance #ReelShort</t>
        </is>
      </c>
      <c r="M770" t="inlineStr">
        <is>
          <t>SD-000283</t>
        </is>
      </c>
      <c r="N770" t="inlineStr">
        <is>
          <t>7691173757188082974</t>
        </is>
      </c>
      <c r="O770" t="inlineStr">
        <is>
          <t>jolienqaq</t>
        </is>
      </c>
      <c r="P770" t="inlineStr">
        <is>
          <t>https://www.tiktok.com/@jolienqaq</t>
        </is>
      </c>
      <c r="Q770" t="inlineStr">
        <is>
          <t>SD-000283</t>
        </is>
      </c>
      <c r="R770" t="inlineStr">
        <is>
          <t>Paladin Betrays God for the Wolf</t>
        </is>
      </c>
      <c r="S770" t="inlineStr">
        <is>
          <t>lgbtq,狼人,复仇</t>
        </is>
      </c>
      <c r="T770" s="2" t="str">
        <f>=HYPERLINK("https://www.tiktok.com/@jolienqaq/video/7691173757188082974", "https://www.tiktok.com/@jolienqaq/video/7691173757188082974")</f>
        <v>https://www.tiktok.com/@jolienqaq/video/7691173757188082974</v>
      </c>
      <c r="U770" t="inlineStr">
        <is>
          <t>已回填</t>
        </is>
      </c>
      <c r="V770" t="inlineStr">
        <is>
          <t>369</t>
        </is>
      </c>
      <c r="W770" t="inlineStr">
        <is>
          <t>19</t>
        </is>
      </c>
      <c r="X770" t="inlineStr">
        <is>
          <t>2</t>
        </is>
      </c>
      <c r="Y770" t="inlineStr">
        <is>
          <t>0</t>
        </is>
      </c>
      <c r="Z770" t="inlineStr">
        <is>
          <t>0</t>
        </is>
      </c>
      <c r="AA770" t="inlineStr">
        <is>
          <t>2026-10-08</t>
        </is>
      </c>
      <c r="AB770"/>
      <c r="AC770" t="inlineStr">
        <is>
          <t>Part 1–3</t>
        </is>
      </c>
      <c r="AD770" t="inlineStr">
        <is>
          <t>SB-c42be659-feb3-43c8-b652-6c533f6ba34a</t>
        </is>
      </c>
      <c r="AE770">
        <v>3</v>
      </c>
      <c r="AF770">
        <v>3</v>
      </c>
      <c r="AG770" s="3">
        <v>46300</v>
      </c>
      <c r="AH770" t="inlineStr">
        <is>
          <t>彭满</t>
        </is>
      </c>
      <c r="AI770" t="inlineStr">
        <is>
          <t>等待有效采集</t>
        </is>
      </c>
      <c r="AJ770" t="inlineStr">
        <is>
          <t>缺少计划结束后的有效采集证据；候选数量不足，需核实延迟或采集遗漏</t>
        </is>
      </c>
      <c r="AK770" t="inlineStr">
        <is>
          <t>等待有效采集；计划 2026-10-05（America/Chicago）3 条，已关联 1 条，候选 0 条。
目前没有候选可确认。请核实实际发布情况或等待有效采集；不要使用候选确认指令。</t>
        </is>
      </c>
      <c r="AL770" s="3"/>
      <c r="AM770" t="inlineStr">
        <is>
          <t>2026-10-06 07:15</t>
        </is>
      </c>
      <c r="AN770" t="inlineStr">
        <is>
          <t>彭满</t>
        </is>
      </c>
      <c r="AO770" t="inlineStr">
        <is>
          <t>2026-10-06</t>
        </is>
      </c>
      <c r="AP770" t="inlineStr">
        <is>
          <t>2026-10-05|jolienqaq|SD-000283</t>
        </is>
      </c>
      <c r="AQ770" t="inlineStr">
        <is>
          <t>0</t>
        </is>
      </c>
      <c r="AR770" t="inlineStr">
        <is>
          <t>jolienqaq｜Paladin Betrays God for the Wolf｜3条｜已回填</t>
        </is>
      </c>
    </row>
    <row r="771" ht="25.5" customHeight="1">
      <c r="A771" t="inlineStr">
        <is>
          <t>SR-000905</t>
        </is>
      </c>
      <c r="B771" s="3">
        <v>46288</v>
      </c>
      <c r="C771"/>
      <c r="D771" t="inlineStr">
        <is>
          <t>7688282178387528973</t>
        </is>
      </c>
      <c r="E771"/>
      <c r="F771" t="inlineStr">
        <is>
          <t>manual_url</t>
        </is>
      </c>
      <c r="G771">
        <v>1</v>
      </c>
      <c r="H771" s="3">
        <v>46303.655335648145</v>
      </c>
      <c r="I771"/>
      <c r="J771" t="inlineStr">
        <is>
          <t>active</t>
        </is>
      </c>
      <c r="K771" t="inlineStr">
        <is>
          <t>nobleltcpnj</t>
        </is>
      </c>
      <c r="L771" t="inlineStr">
        <is>
          <t>Part 3 | Call Me a Substitute? Kill Me and Your Mistress Dies Too As Elara collapses from poison, every wound on her body suddenly appears on the new queen. The court finally discovers the truth: if Elara dies, her husband’s beloved mistress dies with her. ✨ Download the DramaBox app. 👉 Copy the code [vlh50] and search it. #DramaBox #AIDrama #ShortDrama #Revenge #FantasyDrama</t>
        </is>
      </c>
      <c r="M771"/>
      <c r="N771" t="inlineStr">
        <is>
          <t>7688282178387528973</t>
        </is>
      </c>
      <c r="O771" t="inlineStr">
        <is>
          <t>Mouse glue trap</t>
        </is>
      </c>
      <c r="P771" t="inlineStr">
        <is>
          <t>https://www.tiktok.com/@nobleltcpnj</t>
        </is>
      </c>
      <c r="Q771"/>
      <c r="R771"/>
      <c r="S771"/>
      <c r="T771" s="2" t="str">
        <f>=HYPERLINK("https://www.tiktok.com/@nobleltcpnj/video/7688282178387528973", "https://www.tiktok.com/@nobleltcpnj/video/7688282178387528973")</f>
        <v>https://www.tiktok.com/@nobleltcpnj/video/7688282178387528973</v>
      </c>
      <c r="U771" t="inlineStr">
        <is>
          <t>已回填</t>
        </is>
      </c>
      <c r="V771" t="inlineStr">
        <is>
          <t>104</t>
        </is>
      </c>
      <c r="W771" t="inlineStr">
        <is>
          <t>2</t>
        </is>
      </c>
      <c r="X771" t="inlineStr">
        <is>
          <t>0</t>
        </is>
      </c>
      <c r="Y771" t="inlineStr">
        <is>
          <t>0</t>
        </is>
      </c>
      <c r="Z771" t="inlineStr">
        <is>
          <t>0</t>
        </is>
      </c>
      <c r="AA771" t="inlineStr">
        <is>
          <t>2026-10-08</t>
        </is>
      </c>
      <c r="AB771"/>
      <c r="AC771"/>
      <c r="AD771"/>
      <c r="AE771"/>
      <c r="AF771"/>
      <c r="AG771" s="3"/>
      <c r="AH771" t="inlineStr">
        <is>
          <t>张凯风</t>
        </is>
      </c>
      <c r="AI771"/>
      <c r="AJ771" t="inlineStr">
        <is>
          <t>剧名待人工匹配</t>
        </is>
      </c>
      <c r="AK771"/>
      <c r="AL771" s="3"/>
      <c r="AM771" t="inlineStr">
        <is>
          <t>2026-09-23 06:04</t>
        </is>
      </c>
      <c r="AN771" t="inlineStr">
        <is>
          <t>张凯风</t>
        </is>
      </c>
      <c r="AO771" t="inlineStr">
        <is>
          <t>2026-09-23</t>
        </is>
      </c>
      <c r="AP771"/>
      <c r="AQ771" t="inlineStr">
        <is>
          <t>0</t>
        </is>
      </c>
      <c r="AR771"/>
    </row>
    <row r="772" ht="25.5" customHeight="1">
      <c r="A772" t="inlineStr">
        <is>
          <t>SR-000906</t>
        </is>
      </c>
      <c r="B772" s="3">
        <v>46276</v>
      </c>
      <c r="C772"/>
      <c r="D772" t="inlineStr">
        <is>
          <t>7683065521583050015</t>
        </is>
      </c>
      <c r="E772"/>
      <c r="F772" t="inlineStr">
        <is>
          <t>manual_url</t>
        </is>
      </c>
      <c r="G772">
        <v>1</v>
      </c>
      <c r="H772" s="3">
        <v>46303.65577546296</v>
      </c>
      <c r="I772"/>
      <c r="J772" t="inlineStr">
        <is>
          <t>active</t>
        </is>
      </c>
      <c r="K772" t="inlineStr">
        <is>
          <t>shirley5278789</t>
        </is>
      </c>
      <c r="L772" t="inlineStr">
        <is>
          <t>La presión de un gran dragón debía hacerlo caer de rodillas. Cuando siguió en pie, todos lo acusaron de hacer trampa. 🐉😱 🌟 Continúa la historia aquí 👉 Encuentra la serie completa en “ReelShort” 🔍 Busca “4154939” ✨ #Drama #SerieCorta #Fantasía #Superación #ReelShort</t>
        </is>
      </c>
      <c r="M772"/>
      <c r="N772" t="inlineStr">
        <is>
          <t>7683065521583050015</t>
        </is>
      </c>
      <c r="O772" t="inlineStr">
        <is>
          <t>shirley5278789</t>
        </is>
      </c>
      <c r="P772" t="inlineStr">
        <is>
          <t>https://www.tiktok.com/@shirley5278789</t>
        </is>
      </c>
      <c r="Q772"/>
      <c r="R772"/>
      <c r="S772"/>
      <c r="T772" s="2" t="str">
        <f>=HYPERLINK("https://www.tiktok.com/@shirley5278789/video/7683065521583050015", "https://www.tiktok.com/@shirley5278789/video/7683065521583050015")</f>
        <v>https://www.tiktok.com/@shirley5278789/video/7683065521583050015</v>
      </c>
      <c r="U772" t="inlineStr">
        <is>
          <t>已回填</t>
        </is>
      </c>
      <c r="V772" t="inlineStr">
        <is>
          <t>8663</t>
        </is>
      </c>
      <c r="W772" t="inlineStr">
        <is>
          <t>57</t>
        </is>
      </c>
      <c r="X772" t="inlineStr">
        <is>
          <t>10</t>
        </is>
      </c>
      <c r="Y772" t="inlineStr">
        <is>
          <t>6</t>
        </is>
      </c>
      <c r="Z772" t="inlineStr">
        <is>
          <t>0</t>
        </is>
      </c>
      <c r="AA772" t="inlineStr">
        <is>
          <t>2026-10-08</t>
        </is>
      </c>
      <c r="AB772"/>
      <c r="AC772"/>
      <c r="AD772"/>
      <c r="AE772"/>
      <c r="AF772"/>
      <c r="AG772" s="3"/>
      <c r="AH772" t="inlineStr">
        <is>
          <t>高璇</t>
        </is>
      </c>
      <c r="AI772"/>
      <c r="AJ772" t="inlineStr">
        <is>
          <t>剧名待人工匹配</t>
        </is>
      </c>
      <c r="AK772"/>
      <c r="AL772" s="3"/>
      <c r="AM772" t="inlineStr">
        <is>
          <t>2026-09-11 17:00</t>
        </is>
      </c>
      <c r="AN772" t="inlineStr">
        <is>
          <t>高璇</t>
        </is>
      </c>
      <c r="AO772" t="inlineStr">
        <is>
          <t>2026-09-11</t>
        </is>
      </c>
      <c r="AP772"/>
      <c r="AQ772" t="inlineStr">
        <is>
          <t>0</t>
        </is>
      </c>
      <c r="AR772"/>
    </row>
    <row r="773" ht="25.5" customHeight="1">
      <c r="A773" t="inlineStr">
        <is>
          <t>SR-000907</t>
        </is>
      </c>
      <c r="B773" s="3">
        <v>46276</v>
      </c>
      <c r="C773"/>
      <c r="D773" t="inlineStr">
        <is>
          <t>7684199372350901518</t>
        </is>
      </c>
      <c r="E773"/>
      <c r="F773" t="inlineStr">
        <is>
          <t>manual_url</t>
        </is>
      </c>
      <c r="G773">
        <v>1</v>
      </c>
      <c r="H773" s="3">
        <v>46303.65609953704</v>
      </c>
      <c r="I773"/>
      <c r="J773" t="inlineStr">
        <is>
          <t>active</t>
        </is>
      </c>
      <c r="K773" t="inlineStr">
        <is>
          <t>dramavault163</t>
        </is>
      </c>
      <c r="L773" t="inlineStr">
        <is>
          <t>She discovers she's carrying the mob boss's twins—then her own father tries to trade her for her brother's debt. 😳💔 🌟 Continue the story here 👉 Find the full series on “ReelShort” 🔍 Look up “4560014” ✨ #ShortDrama #MafiaDrama #PregnancyDrama #Betrayal #ReelShort</t>
        </is>
      </c>
      <c r="M773" t="inlineStr">
        <is>
          <t>SD-000082</t>
        </is>
      </c>
      <c r="N773" t="inlineStr">
        <is>
          <t>7684199372350901518</t>
        </is>
      </c>
      <c r="O773" t="inlineStr">
        <is>
          <t>dramavault163</t>
        </is>
      </c>
      <c r="P773" t="inlineStr">
        <is>
          <t>https://www.tiktok.com/@dramavault163</t>
        </is>
      </c>
      <c r="Q773" t="inlineStr">
        <is>
          <t>SD-000082</t>
        </is>
      </c>
      <c r="R773" t="inlineStr">
        <is>
          <t>The mob boss spoils his pregnant wife</t>
        </is>
      </c>
      <c r="S773" t="inlineStr">
        <is>
          <t>爱情</t>
        </is>
      </c>
      <c r="T773" s="2" t="str">
        <f>=HYPERLINK("https://www.tiktok.com/@dramavault163/video/7684199372350901518", "https://www.tiktok.com/@dramavault163/video/7684199372350901518")</f>
        <v>https://www.tiktok.com/@dramavault163/video/7684199372350901518</v>
      </c>
      <c r="U773" t="inlineStr">
        <is>
          <t>已回填</t>
        </is>
      </c>
      <c r="V773" t="inlineStr">
        <is>
          <t>45900</t>
        </is>
      </c>
      <c r="W773" t="inlineStr">
        <is>
          <t>131</t>
        </is>
      </c>
      <c r="X773" t="inlineStr">
        <is>
          <t>58</t>
        </is>
      </c>
      <c r="Y773" t="inlineStr">
        <is>
          <t>5</t>
        </is>
      </c>
      <c r="Z773" t="inlineStr">
        <is>
          <t>0</t>
        </is>
      </c>
      <c r="AA773" t="inlineStr">
        <is>
          <t>2026-10-08</t>
        </is>
      </c>
      <c r="AB773"/>
      <c r="AC773"/>
      <c r="AD773"/>
      <c r="AE773"/>
      <c r="AF773"/>
      <c r="AG773" s="3"/>
      <c r="AH773" t="inlineStr">
        <is>
          <t>高璇</t>
        </is>
      </c>
      <c r="AI773"/>
      <c r="AJ773"/>
      <c r="AK773"/>
      <c r="AL773" s="3"/>
      <c r="AM773" t="inlineStr">
        <is>
          <t>2026-09-11 20:22</t>
        </is>
      </c>
      <c r="AN773" t="inlineStr">
        <is>
          <t>高璇</t>
        </is>
      </c>
      <c r="AO773" t="inlineStr">
        <is>
          <t>2026-09-11</t>
        </is>
      </c>
      <c r="AP773" t="inlineStr">
        <is>
          <t>2026-09-11|dramavault163|SD-000082</t>
        </is>
      </c>
      <c r="AQ773" t="inlineStr">
        <is>
          <t>1</t>
        </is>
      </c>
      <c r="AR773" t="inlineStr">
        <is>
          <t>dramavault163｜The mob boss spoils his pregnant wife｜2条｜已回填</t>
        </is>
      </c>
    </row>
    <row r="774" ht="25.5" customHeight="1">
      <c r="A774" t="inlineStr">
        <is>
          <t>SR-000908</t>
        </is>
      </c>
      <c r="B774" s="3">
        <v>46276</v>
      </c>
      <c r="C774"/>
      <c r="D774" t="inlineStr">
        <is>
          <t>7683066362326945054</t>
        </is>
      </c>
      <c r="E774"/>
      <c r="F774" t="inlineStr">
        <is>
          <t>manual_url</t>
        </is>
      </c>
      <c r="G774">
        <v>1</v>
      </c>
      <c r="H774" s="3">
        <v>46303.65640046296</v>
      </c>
      <c r="I774"/>
      <c r="J774" t="inlineStr">
        <is>
          <t>active</t>
        </is>
      </c>
      <c r="K774" t="inlineStr">
        <is>
          <t>shirley5278789</t>
        </is>
      </c>
      <c r="L774" t="inlineStr">
        <is>
          <t>Su padre lo culpó por la muerte de su madre y lo expulsó de la familia delante de toda la ciudad. Esta vez, él decidió responder. 💔⚔️ 🌟 Continúa la historia aquí 👉 Encuentra la serie completa en “ReelShort” 🔍 Busca “4154939” ✨ #Drama #Miniserie #Traición #ConflictoFamiliar #ReelShort</t>
        </is>
      </c>
      <c r="M774"/>
      <c r="N774" t="inlineStr">
        <is>
          <t>7683066362326945054</t>
        </is>
      </c>
      <c r="O774" t="inlineStr">
        <is>
          <t>shirley5278789</t>
        </is>
      </c>
      <c r="P774" t="inlineStr">
        <is>
          <t>https://www.tiktok.com/@shirley5278789</t>
        </is>
      </c>
      <c r="Q774"/>
      <c r="R774"/>
      <c r="S774"/>
      <c r="T774" s="2" t="str">
        <f>=HYPERLINK("https://www.tiktok.com/@shirley5278789/video/7683066362326945054", "https://www.tiktok.com/@shirley5278789/video/7683066362326945054")</f>
        <v>https://www.tiktok.com/@shirley5278789/video/7683066362326945054</v>
      </c>
      <c r="U774" t="inlineStr">
        <is>
          <t>已回填</t>
        </is>
      </c>
      <c r="V774" t="inlineStr">
        <is>
          <t>11100</t>
        </is>
      </c>
      <c r="W774" t="inlineStr">
        <is>
          <t>66</t>
        </is>
      </c>
      <c r="X774" t="inlineStr">
        <is>
          <t>9</t>
        </is>
      </c>
      <c r="Y774" t="inlineStr">
        <is>
          <t>2</t>
        </is>
      </c>
      <c r="Z774" t="inlineStr">
        <is>
          <t>0</t>
        </is>
      </c>
      <c r="AA774" t="inlineStr">
        <is>
          <t>2026-10-08</t>
        </is>
      </c>
      <c r="AB774"/>
      <c r="AC774"/>
      <c r="AD774"/>
      <c r="AE774"/>
      <c r="AF774"/>
      <c r="AG774" s="3"/>
      <c r="AH774" t="inlineStr">
        <is>
          <t>高璇</t>
        </is>
      </c>
      <c r="AI774"/>
      <c r="AJ774" t="inlineStr">
        <is>
          <t>剧名待人工匹配</t>
        </is>
      </c>
      <c r="AK774"/>
      <c r="AL774" s="3"/>
      <c r="AM774" t="inlineStr">
        <is>
          <t>2026-09-11 21:00</t>
        </is>
      </c>
      <c r="AN774" t="inlineStr">
        <is>
          <t>高璇</t>
        </is>
      </c>
      <c r="AO774" t="inlineStr">
        <is>
          <t>2026-09-11</t>
        </is>
      </c>
      <c r="AP774"/>
      <c r="AQ774" t="inlineStr">
        <is>
          <t>0</t>
        </is>
      </c>
      <c r="AR774"/>
    </row>
    <row r="775" ht="25.5" customHeight="1">
      <c r="A775" t="inlineStr">
        <is>
          <t>SR-000909</t>
        </is>
      </c>
      <c r="B775" s="3">
        <v>46276</v>
      </c>
      <c r="C775"/>
      <c r="D775" t="inlineStr">
        <is>
          <t>7684199427468266765</t>
        </is>
      </c>
      <c r="E775"/>
      <c r="F775" t="inlineStr">
        <is>
          <t>manual_url</t>
        </is>
      </c>
      <c r="G775">
        <v>1</v>
      </c>
      <c r="H775" s="3">
        <v>46303.65663194445</v>
      </c>
      <c r="I775"/>
      <c r="J775" t="inlineStr">
        <is>
          <t>active</t>
        </is>
      </c>
      <c r="K775" t="inlineStr">
        <is>
          <t>dramavault163</t>
        </is>
      </c>
      <c r="L775" t="inlineStr">
        <is>
          <t>Her family stole her future for their favorite son—then threw her out when she refused to sacrifice herself again. 💔🔥 🌟 Continue the story here 👉 Find the full series on “ReelShort” 🔍 Look up “4560014” ✨ #ShortDrama #MafiaRomance #FamilyDrama #Revenge #ReelShort</t>
        </is>
      </c>
      <c r="M775" t="inlineStr">
        <is>
          <t>SD-000082</t>
        </is>
      </c>
      <c r="N775" t="inlineStr">
        <is>
          <t>7684199427468266765</t>
        </is>
      </c>
      <c r="O775" t="inlineStr">
        <is>
          <t>dramavault163</t>
        </is>
      </c>
      <c r="P775" t="inlineStr">
        <is>
          <t>https://www.tiktok.com/@dramavault163</t>
        </is>
      </c>
      <c r="Q775" t="inlineStr">
        <is>
          <t>SD-000082</t>
        </is>
      </c>
      <c r="R775" t="inlineStr">
        <is>
          <t>The mob boss spoils his pregnant wife</t>
        </is>
      </c>
      <c r="S775" t="inlineStr">
        <is>
          <t>爱情</t>
        </is>
      </c>
      <c r="T775" s="2" t="str">
        <f>=HYPERLINK("https://www.tiktok.com/@dramavault163/video/7684199427468266765", "https://www.tiktok.com/@dramavault163/video/7684199427468266765")</f>
        <v>https://www.tiktok.com/@dramavault163/video/7684199427468266765</v>
      </c>
      <c r="U775" t="inlineStr">
        <is>
          <t>已回填</t>
        </is>
      </c>
      <c r="V775" t="inlineStr">
        <is>
          <t>34900</t>
        </is>
      </c>
      <c r="W775" t="inlineStr">
        <is>
          <t>111</t>
        </is>
      </c>
      <c r="X775" t="inlineStr">
        <is>
          <t>29</t>
        </is>
      </c>
      <c r="Y775" t="inlineStr">
        <is>
          <t>2</t>
        </is>
      </c>
      <c r="Z775" t="inlineStr">
        <is>
          <t>2</t>
        </is>
      </c>
      <c r="AA775" t="inlineStr">
        <is>
          <t>2026-10-08</t>
        </is>
      </c>
      <c r="AB775"/>
      <c r="AC775"/>
      <c r="AD775"/>
      <c r="AE775"/>
      <c r="AF775"/>
      <c r="AG775" s="3"/>
      <c r="AH775" t="inlineStr">
        <is>
          <t>高璇</t>
        </is>
      </c>
      <c r="AI775"/>
      <c r="AJ775"/>
      <c r="AK775"/>
      <c r="AL775" s="3"/>
      <c r="AM775" t="inlineStr">
        <is>
          <t>2026-09-11 23:36</t>
        </is>
      </c>
      <c r="AN775" t="inlineStr">
        <is>
          <t>高璇</t>
        </is>
      </c>
      <c r="AO775" t="inlineStr">
        <is>
          <t>2026-09-11</t>
        </is>
      </c>
      <c r="AP775" t="inlineStr">
        <is>
          <t>2026-09-11|dramavault163|SD-000082</t>
        </is>
      </c>
      <c r="AQ775" t="inlineStr">
        <is>
          <t>0</t>
        </is>
      </c>
      <c r="AR775" t="inlineStr">
        <is>
          <t>dramavault163｜The mob boss spoils his pregnant wife｜2条｜已回填</t>
        </is>
      </c>
    </row>
    <row r="776" ht="25.5" customHeight="1">
      <c r="A776" t="inlineStr">
        <is>
          <t>SR-000910</t>
        </is>
      </c>
      <c r="B776" s="3">
        <v>46277</v>
      </c>
      <c r="C776"/>
      <c r="D776" t="inlineStr">
        <is>
          <t>7683067513650810143</t>
        </is>
      </c>
      <c r="E776"/>
      <c r="F776" t="inlineStr">
        <is>
          <t>manual_url</t>
        </is>
      </c>
      <c r="G776">
        <v>1</v>
      </c>
      <c r="H776" s="3">
        <v>46303.65684027778</v>
      </c>
      <c r="I776"/>
      <c r="J776" t="inlineStr">
        <is>
          <t>active</t>
        </is>
      </c>
      <c r="K776" t="inlineStr">
        <is>
          <t>shirley5278789</t>
        </is>
      </c>
      <c r="L776" t="inlineStr">
        <is>
          <t>Renunció al apellido que siempre lo despreció justo cuando su hermano presumía del dragón que supuestamente lo convertiría en una leyenda. 🔥🐲 🌟 Continúa la historia aquí 👉 Encuentra la serie completa en “ReelShort” 🔍 Busca “4154939” ✨ #Drama #SerieCorta #FantasíaÉpica #GiroInesperado #ReelShort</t>
        </is>
      </c>
      <c r="M776"/>
      <c r="N776" t="inlineStr">
        <is>
          <t>7683067513650810143</t>
        </is>
      </c>
      <c r="O776" t="inlineStr">
        <is>
          <t>shirley5278789</t>
        </is>
      </c>
      <c r="P776" t="inlineStr">
        <is>
          <t>https://www.tiktok.com/@shirley5278789</t>
        </is>
      </c>
      <c r="Q776"/>
      <c r="R776"/>
      <c r="S776"/>
      <c r="T776" s="2" t="str">
        <f>=HYPERLINK("https://www.tiktok.com/@shirley5278789/video/7683067513650810143", "https://www.tiktok.com/@shirley5278789/video/7683067513650810143")</f>
        <v>https://www.tiktok.com/@shirley5278789/video/7683067513650810143</v>
      </c>
      <c r="U776" t="inlineStr">
        <is>
          <t>已回填</t>
        </is>
      </c>
      <c r="V776" t="inlineStr">
        <is>
          <t>14500</t>
        </is>
      </c>
      <c r="W776" t="inlineStr">
        <is>
          <t>89</t>
        </is>
      </c>
      <c r="X776" t="inlineStr">
        <is>
          <t>7</t>
        </is>
      </c>
      <c r="Y776" t="inlineStr">
        <is>
          <t>3</t>
        </is>
      </c>
      <c r="Z776" t="inlineStr">
        <is>
          <t>2</t>
        </is>
      </c>
      <c r="AA776" t="inlineStr">
        <is>
          <t>2026-10-08</t>
        </is>
      </c>
      <c r="AB776"/>
      <c r="AC776"/>
      <c r="AD776"/>
      <c r="AE776"/>
      <c r="AF776"/>
      <c r="AG776" s="3"/>
      <c r="AH776" t="inlineStr">
        <is>
          <t>高璇</t>
        </is>
      </c>
      <c r="AI776"/>
      <c r="AJ776" t="inlineStr">
        <is>
          <t>剧名待人工匹配</t>
        </is>
      </c>
      <c r="AK776"/>
      <c r="AL776" s="3"/>
      <c r="AM776" t="inlineStr">
        <is>
          <t>2026-09-12 03:00</t>
        </is>
      </c>
      <c r="AN776" t="inlineStr">
        <is>
          <t>高璇</t>
        </is>
      </c>
      <c r="AO776" t="inlineStr">
        <is>
          <t>2026-09-12</t>
        </is>
      </c>
      <c r="AP776"/>
      <c r="AQ776" t="inlineStr">
        <is>
          <t>0</t>
        </is>
      </c>
      <c r="AR776"/>
    </row>
    <row r="777" ht="25.5" customHeight="1">
      <c r="A777" t="inlineStr">
        <is>
          <t>SR-000911</t>
        </is>
      </c>
      <c r="B777" s="3">
        <v>46277</v>
      </c>
      <c r="C777"/>
      <c r="D777" t="inlineStr">
        <is>
          <t>7684199641205804301</t>
        </is>
      </c>
      <c r="E777"/>
      <c r="F777" t="inlineStr">
        <is>
          <t>manual_url</t>
        </is>
      </c>
      <c r="G777">
        <v>1</v>
      </c>
      <c r="H777" s="3">
        <v>46303.65707175926</v>
      </c>
      <c r="I777"/>
      <c r="J777" t="inlineStr">
        <is>
          <t>active</t>
        </is>
      </c>
      <c r="K777" t="inlineStr">
        <is>
          <t>dramavault163</t>
        </is>
      </c>
      <c r="L777" t="inlineStr">
        <is>
          <t>Seven months pregnant and still working, she collapses just steps away from the powerful man who fathered her babies. 😱🍼 🌟 Continue the story here 👉 Find the full series on “ReelShort” 🔍 Look up “4560014” ✨ #ShortDrama #MafiaDrama #PregnancyDrama #SecretBaby #ReelShort</t>
        </is>
      </c>
      <c r="M777" t="inlineStr">
        <is>
          <t>SD-000082</t>
        </is>
      </c>
      <c r="N777" t="inlineStr">
        <is>
          <t>7684199641205804301</t>
        </is>
      </c>
      <c r="O777" t="inlineStr">
        <is>
          <t>dramavault163</t>
        </is>
      </c>
      <c r="P777" t="inlineStr">
        <is>
          <t>https://www.tiktok.com/@dramavault163</t>
        </is>
      </c>
      <c r="Q777" t="inlineStr">
        <is>
          <t>SD-000082</t>
        </is>
      </c>
      <c r="R777" t="inlineStr">
        <is>
          <t>The mob boss spoils his pregnant wife</t>
        </is>
      </c>
      <c r="S777" t="inlineStr">
        <is>
          <t>爱情</t>
        </is>
      </c>
      <c r="T777" s="2" t="str">
        <f>=HYPERLINK("https://www.tiktok.com/@dramavault163/video/7684199641205804301", "https://www.tiktok.com/@dramavault163/video/7684199641205804301")</f>
        <v>https://www.tiktok.com/@dramavault163/video/7684199641205804301</v>
      </c>
      <c r="U777" t="inlineStr">
        <is>
          <t>已回填</t>
        </is>
      </c>
      <c r="V777" t="inlineStr">
        <is>
          <t>76600</t>
        </is>
      </c>
      <c r="W777" t="inlineStr">
        <is>
          <t>289</t>
        </is>
      </c>
      <c r="X777" t="inlineStr">
        <is>
          <t>107</t>
        </is>
      </c>
      <c r="Y777" t="inlineStr">
        <is>
          <t>7</t>
        </is>
      </c>
      <c r="Z777" t="inlineStr">
        <is>
          <t>1</t>
        </is>
      </c>
      <c r="AA777" t="inlineStr">
        <is>
          <t>2026-10-08</t>
        </is>
      </c>
      <c r="AB777"/>
      <c r="AC777"/>
      <c r="AD777"/>
      <c r="AE777"/>
      <c r="AF777"/>
      <c r="AG777" s="3"/>
      <c r="AH777" t="inlineStr">
        <is>
          <t>高璇</t>
        </is>
      </c>
      <c r="AI777"/>
      <c r="AJ777"/>
      <c r="AK777"/>
      <c r="AL777" s="3"/>
      <c r="AM777" t="inlineStr">
        <is>
          <t>2026-09-12 04:21</t>
        </is>
      </c>
      <c r="AN777" t="inlineStr">
        <is>
          <t>高璇</t>
        </is>
      </c>
      <c r="AO777" t="inlineStr">
        <is>
          <t>2026-09-12</t>
        </is>
      </c>
      <c r="AP777" t="inlineStr">
        <is>
          <t>2026-09-12|dramavault163|SD-000082</t>
        </is>
      </c>
      <c r="AQ777" t="inlineStr">
        <is>
          <t>1</t>
        </is>
      </c>
      <c r="AR777" t="inlineStr">
        <is>
          <t>dramavault163｜The mob boss spoils his pregnant wife｜4条｜已回填</t>
        </is>
      </c>
    </row>
    <row r="778" ht="25.5" customHeight="1">
      <c r="A778" t="inlineStr">
        <is>
          <t>SR-000912</t>
        </is>
      </c>
      <c r="B778" s="3">
        <v>46277</v>
      </c>
      <c r="C778"/>
      <c r="D778" t="inlineStr">
        <is>
          <t>7684200212113509645</t>
        </is>
      </c>
      <c r="E778"/>
      <c r="F778" t="inlineStr">
        <is>
          <t>manual_url</t>
        </is>
      </c>
      <c r="G778">
        <v>1</v>
      </c>
      <c r="H778" s="3">
        <v>46303.65730324074</v>
      </c>
      <c r="I778"/>
      <c r="J778" t="inlineStr">
        <is>
          <t>active</t>
        </is>
      </c>
      <c r="K778" t="inlineStr">
        <is>
          <t>dramavault163</t>
        </is>
      </c>
      <c r="L778" t="inlineStr">
        <is>
          <t>The mob boss sends a pregnant woman away without realizing the endangered baby she carries is his own. 👀💔 🌟 Continue the story here 👉 Find the full series on “ReelShort” 🔍 Look up “4560014” ✨ #ShortDrama #MafiaRomance #SecretBaby #PlotTwist #ReelShort</t>
        </is>
      </c>
      <c r="M778" t="inlineStr">
        <is>
          <t>SD-000082</t>
        </is>
      </c>
      <c r="N778" t="inlineStr">
        <is>
          <t>7684200212113509645</t>
        </is>
      </c>
      <c r="O778" t="inlineStr">
        <is>
          <t>dramavault163</t>
        </is>
      </c>
      <c r="P778" t="inlineStr">
        <is>
          <t>https://www.tiktok.com/@dramavault163</t>
        </is>
      </c>
      <c r="Q778" t="inlineStr">
        <is>
          <t>SD-000082</t>
        </is>
      </c>
      <c r="R778" t="inlineStr">
        <is>
          <t>The mob boss spoils his pregnant wife</t>
        </is>
      </c>
      <c r="S778" t="inlineStr">
        <is>
          <t>爱情</t>
        </is>
      </c>
      <c r="T778" s="2" t="str">
        <f>=HYPERLINK("https://www.tiktok.com/@dramavault163/video/7684200212113509645", "https://www.tiktok.com/@dramavault163/video/7684200212113509645")</f>
        <v>https://www.tiktok.com/@dramavault163/video/7684200212113509645</v>
      </c>
      <c r="U778" t="inlineStr">
        <is>
          <t>已回填</t>
        </is>
      </c>
      <c r="V778" t="inlineStr">
        <is>
          <t>104300</t>
        </is>
      </c>
      <c r="W778" t="inlineStr">
        <is>
          <t>317</t>
        </is>
      </c>
      <c r="X778" t="inlineStr">
        <is>
          <t>128</t>
        </is>
      </c>
      <c r="Y778" t="inlineStr">
        <is>
          <t>9</t>
        </is>
      </c>
      <c r="Z778" t="inlineStr">
        <is>
          <t>5</t>
        </is>
      </c>
      <c r="AA778" t="inlineStr">
        <is>
          <t>2026-10-08</t>
        </is>
      </c>
      <c r="AB778"/>
      <c r="AC778"/>
      <c r="AD778"/>
      <c r="AE778"/>
      <c r="AF778"/>
      <c r="AG778" s="3"/>
      <c r="AH778" t="inlineStr">
        <is>
          <t>高璇</t>
        </is>
      </c>
      <c r="AI778"/>
      <c r="AJ778"/>
      <c r="AK778"/>
      <c r="AL778" s="3"/>
      <c r="AM778" t="inlineStr">
        <is>
          <t>2026-09-12 07:54</t>
        </is>
      </c>
      <c r="AN778" t="inlineStr">
        <is>
          <t>高璇</t>
        </is>
      </c>
      <c r="AO778" t="inlineStr">
        <is>
          <t>2026-09-12</t>
        </is>
      </c>
      <c r="AP778" t="inlineStr">
        <is>
          <t>2026-09-12|dramavault163|SD-000082</t>
        </is>
      </c>
      <c r="AQ778" t="inlineStr">
        <is>
          <t>0</t>
        </is>
      </c>
      <c r="AR778" t="inlineStr">
        <is>
          <t>dramavault163｜The mob boss spoils his pregnant wife｜4条｜已回填</t>
        </is>
      </c>
    </row>
    <row r="779" ht="25.5" customHeight="1">
      <c r="A779" t="inlineStr">
        <is>
          <t>SR-000913</t>
        </is>
      </c>
      <c r="B779" s="3">
        <v>46277</v>
      </c>
      <c r="C779"/>
      <c r="D779" t="inlineStr">
        <is>
          <t>7684200687189773582</t>
        </is>
      </c>
      <c r="E779"/>
      <c r="F779" t="inlineStr">
        <is>
          <t>manual_url</t>
        </is>
      </c>
      <c r="G779">
        <v>1</v>
      </c>
      <c r="H779" s="3">
        <v>46303.65752314815</v>
      </c>
      <c r="I779"/>
      <c r="J779" t="inlineStr">
        <is>
          <t>active</t>
        </is>
      </c>
      <c r="K779" t="inlineStr">
        <is>
          <t>dramavault163</t>
        </is>
      </c>
      <c r="L779" t="inlineStr">
        <is>
          <t>Her hospital payment is declined—because her mother stole the baby's money to rescue her reckless brother again. 😡🔥 🌟 Continue the story here 👉 Find the full series on “ReelShort” 🔍 Look up “4560014” ✨ #ShortDrama #FamilyBetrayal #PregnancyDrama #EmotionalDrama #ReelShort</t>
        </is>
      </c>
      <c r="M779" t="inlineStr">
        <is>
          <t>SD-000082</t>
        </is>
      </c>
      <c r="N779" t="inlineStr">
        <is>
          <t>7684200687189773582</t>
        </is>
      </c>
      <c r="O779" t="inlineStr">
        <is>
          <t>dramavault163</t>
        </is>
      </c>
      <c r="P779" t="inlineStr">
        <is>
          <t>https://www.tiktok.com/@dramavault163</t>
        </is>
      </c>
      <c r="Q779" t="inlineStr">
        <is>
          <t>SD-000082</t>
        </is>
      </c>
      <c r="R779" t="inlineStr">
        <is>
          <t>The mob boss spoils his pregnant wife</t>
        </is>
      </c>
      <c r="S779" t="inlineStr">
        <is>
          <t>爱情</t>
        </is>
      </c>
      <c r="T779" s="2" t="str">
        <f>=HYPERLINK("https://www.tiktok.com/@dramavault163/video/7684200687189773582", "https://www.tiktok.com/@dramavault163/video/7684200687189773582")</f>
        <v>https://www.tiktok.com/@dramavault163/video/7684200687189773582</v>
      </c>
      <c r="U779" t="inlineStr">
        <is>
          <t>已回填</t>
        </is>
      </c>
      <c r="V779" t="inlineStr">
        <is>
          <t>29800</t>
        </is>
      </c>
      <c r="W779" t="inlineStr">
        <is>
          <t>128</t>
        </is>
      </c>
      <c r="X779" t="inlineStr">
        <is>
          <t>55</t>
        </is>
      </c>
      <c r="Y779" t="inlineStr">
        <is>
          <t>3</t>
        </is>
      </c>
      <c r="Z779" t="inlineStr">
        <is>
          <t>3</t>
        </is>
      </c>
      <c r="AA779" t="inlineStr">
        <is>
          <t>2026-10-08</t>
        </is>
      </c>
      <c r="AB779"/>
      <c r="AC779"/>
      <c r="AD779"/>
      <c r="AE779"/>
      <c r="AF779"/>
      <c r="AG779" s="3"/>
      <c r="AH779" t="inlineStr">
        <is>
          <t>高璇</t>
        </is>
      </c>
      <c r="AI779"/>
      <c r="AJ779"/>
      <c r="AK779"/>
      <c r="AL779" s="3"/>
      <c r="AM779" t="inlineStr">
        <is>
          <t>2026-09-12 10:39</t>
        </is>
      </c>
      <c r="AN779" t="inlineStr">
        <is>
          <t>高璇</t>
        </is>
      </c>
      <c r="AO779" t="inlineStr">
        <is>
          <t>2026-09-12</t>
        </is>
      </c>
      <c r="AP779" t="inlineStr">
        <is>
          <t>2026-09-12|dramavault163|SD-000082</t>
        </is>
      </c>
      <c r="AQ779" t="inlineStr">
        <is>
          <t>0</t>
        </is>
      </c>
      <c r="AR779" t="inlineStr">
        <is>
          <t>dramavault163｜The mob boss spoils his pregnant wife｜4条｜已回填</t>
        </is>
      </c>
    </row>
    <row r="780" ht="25.5" customHeight="1">
      <c r="A780" t="inlineStr">
        <is>
          <t>SR-000914</t>
        </is>
      </c>
      <c r="B780" s="3">
        <v>46277</v>
      </c>
      <c r="C780"/>
      <c r="D780" t="inlineStr">
        <is>
          <t>7683424611555364127</t>
        </is>
      </c>
      <c r="E780"/>
      <c r="F780" t="inlineStr">
        <is>
          <t>manual_url</t>
        </is>
      </c>
      <c r="G780">
        <v>1</v>
      </c>
      <c r="H780" s="3">
        <v>46303.657743055555</v>
      </c>
      <c r="I780"/>
      <c r="J780" t="inlineStr">
        <is>
          <t>active</t>
        </is>
      </c>
      <c r="K780" t="inlineStr">
        <is>
          <t>shirley5278789</t>
        </is>
      </c>
      <c r="L780" t="inlineStr">
        <is>
          <t>Esperó ocho años para convertirse en su Luna, pero su futuro Alpha la humilló y la rechazó frente a toda la manada. 💔🐺 🌟 Continúa la historia aquí 👉 Encuentra la serie completa en “ReelShort” 🔍 Busca “4485973” ✨ #Drama #DramaCorto #HombresLobo #Traición #ReelShort</t>
        </is>
      </c>
      <c r="M780"/>
      <c r="N780" t="inlineStr">
        <is>
          <t>7683424611555364127</t>
        </is>
      </c>
      <c r="O780" t="inlineStr">
        <is>
          <t>shirley5278789</t>
        </is>
      </c>
      <c r="P780" t="inlineStr">
        <is>
          <t>https://www.tiktok.com/@shirley5278789</t>
        </is>
      </c>
      <c r="Q780"/>
      <c r="R780"/>
      <c r="S780"/>
      <c r="T780" s="2" t="str">
        <f>=HYPERLINK("https://www.tiktok.com/@shirley5278789/video/7683424611555364127", "https://www.tiktok.com/@shirley5278789/video/7683424611555364127")</f>
        <v>https://www.tiktok.com/@shirley5278789/video/7683424611555364127</v>
      </c>
      <c r="U780" t="inlineStr">
        <is>
          <t>已回填</t>
        </is>
      </c>
      <c r="V780" t="inlineStr">
        <is>
          <t>5700</t>
        </is>
      </c>
      <c r="W780" t="inlineStr">
        <is>
          <t>29</t>
        </is>
      </c>
      <c r="X780" t="inlineStr">
        <is>
          <t>7</t>
        </is>
      </c>
      <c r="Y780" t="inlineStr">
        <is>
          <t>1</t>
        </is>
      </c>
      <c r="Z780" t="inlineStr">
        <is>
          <t>0</t>
        </is>
      </c>
      <c r="AA780" t="inlineStr">
        <is>
          <t>2026-10-08</t>
        </is>
      </c>
      <c r="AB780"/>
      <c r="AC780"/>
      <c r="AD780"/>
      <c r="AE780"/>
      <c r="AF780"/>
      <c r="AG780" s="3"/>
      <c r="AH780" t="inlineStr">
        <is>
          <t>高璇</t>
        </is>
      </c>
      <c r="AI780"/>
      <c r="AJ780" t="inlineStr">
        <is>
          <t>剧名待人工匹配</t>
        </is>
      </c>
      <c r="AK780"/>
      <c r="AL780" s="3"/>
      <c r="AM780" t="inlineStr">
        <is>
          <t>2026-09-12 17:00</t>
        </is>
      </c>
      <c r="AN780" t="inlineStr">
        <is>
          <t>高璇</t>
        </is>
      </c>
      <c r="AO780" t="inlineStr">
        <is>
          <t>2026-09-12</t>
        </is>
      </c>
      <c r="AP780"/>
      <c r="AQ780" t="inlineStr">
        <is>
          <t>0</t>
        </is>
      </c>
      <c r="AR780"/>
    </row>
    <row r="781" ht="25.5" customHeight="1">
      <c r="A781" t="inlineStr">
        <is>
          <t>SR-000915</t>
        </is>
      </c>
      <c r="B781" s="3">
        <v>46277</v>
      </c>
      <c r="C781"/>
      <c r="D781" t="inlineStr">
        <is>
          <t>7684201096826359054</t>
        </is>
      </c>
      <c r="E781"/>
      <c r="F781" t="inlineStr">
        <is>
          <t>manual_url</t>
        </is>
      </c>
      <c r="G781">
        <v>1</v>
      </c>
      <c r="H781" s="3">
        <v>46303.657997685186</v>
      </c>
      <c r="I781"/>
      <c r="J781" t="inlineStr">
        <is>
          <t>active</t>
        </is>
      </c>
      <c r="K781" t="inlineStr">
        <is>
          <t>dramavault163</t>
        </is>
      </c>
      <c r="L781" t="inlineStr">
        <is>
          <t>One rare watch exposes the truth: the abandoned pregnant woman is carrying the mob boss's twins. ⌚😳 🌟 Continue the story here 👉 Find the full series on “ReelShort” 🔍 Look up “4560014” ✨ #ShortDrama #MafiaRomance #SecretBaby #DramaSeries #ReelShort</t>
        </is>
      </c>
      <c r="M781" t="inlineStr">
        <is>
          <t>SD-000082</t>
        </is>
      </c>
      <c r="N781" t="inlineStr">
        <is>
          <t>7684201096826359054</t>
        </is>
      </c>
      <c r="O781" t="inlineStr">
        <is>
          <t>dramavault163</t>
        </is>
      </c>
      <c r="P781" t="inlineStr">
        <is>
          <t>https://www.tiktok.com/@dramavault163</t>
        </is>
      </c>
      <c r="Q781" t="inlineStr">
        <is>
          <t>SD-000082</t>
        </is>
      </c>
      <c r="R781" t="inlineStr">
        <is>
          <t>The mob boss spoils his pregnant wife</t>
        </is>
      </c>
      <c r="S781" t="inlineStr">
        <is>
          <t>爱情</t>
        </is>
      </c>
      <c r="T781" s="2" t="str">
        <f>=HYPERLINK("https://www.tiktok.com/@dramavault163/video/7684201096826359054", "https://www.tiktok.com/@dramavault163/video/7684201096826359054")</f>
        <v>https://www.tiktok.com/@dramavault163/video/7684201096826359054</v>
      </c>
      <c r="U781" t="inlineStr">
        <is>
          <t>已回填</t>
        </is>
      </c>
      <c r="V781" t="inlineStr">
        <is>
          <t>69100</t>
        </is>
      </c>
      <c r="W781" t="inlineStr">
        <is>
          <t>362</t>
        </is>
      </c>
      <c r="X781" t="inlineStr">
        <is>
          <t>152</t>
        </is>
      </c>
      <c r="Y781" t="inlineStr">
        <is>
          <t>5</t>
        </is>
      </c>
      <c r="Z781" t="inlineStr">
        <is>
          <t>10</t>
        </is>
      </c>
      <c r="AA781" t="inlineStr">
        <is>
          <t>2026-10-08</t>
        </is>
      </c>
      <c r="AB781"/>
      <c r="AC781"/>
      <c r="AD781"/>
      <c r="AE781"/>
      <c r="AF781"/>
      <c r="AG781" s="3"/>
      <c r="AH781" t="inlineStr">
        <is>
          <t>高璇</t>
        </is>
      </c>
      <c r="AI781"/>
      <c r="AJ781"/>
      <c r="AK781"/>
      <c r="AL781" s="3"/>
      <c r="AM781" t="inlineStr">
        <is>
          <t>2026-09-12 20:23</t>
        </is>
      </c>
      <c r="AN781" t="inlineStr">
        <is>
          <t>高璇</t>
        </is>
      </c>
      <c r="AO781" t="inlineStr">
        <is>
          <t>2026-09-12</t>
        </is>
      </c>
      <c r="AP781" t="inlineStr">
        <is>
          <t>2026-09-12|dramavault163|SD-000082</t>
        </is>
      </c>
      <c r="AQ781" t="inlineStr">
        <is>
          <t>0</t>
        </is>
      </c>
      <c r="AR781" t="inlineStr">
        <is>
          <t>dramavault163｜The mob boss spoils his pregnant wife｜4条｜已回填</t>
        </is>
      </c>
    </row>
    <row r="782" ht="25.5" customHeight="1">
      <c r="A782" t="inlineStr">
        <is>
          <t>SR-000916</t>
        </is>
      </c>
      <c r="B782" s="3">
        <v>46277</v>
      </c>
      <c r="C782"/>
      <c r="D782" t="inlineStr">
        <is>
          <t>7683424530362027294</t>
        </is>
      </c>
      <c r="E782"/>
      <c r="F782" t="inlineStr">
        <is>
          <t>manual_url</t>
        </is>
      </c>
      <c r="G782">
        <v>1</v>
      </c>
      <c r="H782" s="3">
        <v>46303.65831018519</v>
      </c>
      <c r="I782"/>
      <c r="J782" t="inlineStr">
        <is>
          <t>active</t>
        </is>
      </c>
      <c r="K782" t="inlineStr">
        <is>
          <t>shirley5278789</t>
        </is>
      </c>
      <c r="L782" t="inlineStr">
        <is>
          <t>Todos se burlaron de la chica “sin loba”… hasta que rompió el vínculo y despertó como una poderosa loba blanca. 😱🐺 🌟 Continúa la historia aquí 👉 Encuentra la serie completa en “ReelShort” 🔍 Busca “4485973” ✨ #Drama #DramaCorto #LobaBlanca #MujerFuerte #ReelShort</t>
        </is>
      </c>
      <c r="M782"/>
      <c r="N782" t="inlineStr">
        <is>
          <t>7683424530362027294</t>
        </is>
      </c>
      <c r="O782" t="inlineStr">
        <is>
          <t>shirley5278789</t>
        </is>
      </c>
      <c r="P782" t="inlineStr">
        <is>
          <t>https://www.tiktok.com/@shirley5278789</t>
        </is>
      </c>
      <c r="Q782"/>
      <c r="R782"/>
      <c r="S782"/>
      <c r="T782" s="2" t="str">
        <f>=HYPERLINK("https://www.tiktok.com/@shirley5278789/video/7683424530362027294", "https://www.tiktok.com/@shirley5278789/video/7683424530362027294")</f>
        <v>https://www.tiktok.com/@shirley5278789/video/7683424530362027294</v>
      </c>
      <c r="U782" t="inlineStr">
        <is>
          <t>已回填</t>
        </is>
      </c>
      <c r="V782" t="inlineStr">
        <is>
          <t>4205</t>
        </is>
      </c>
      <c r="W782" t="inlineStr">
        <is>
          <t>16</t>
        </is>
      </c>
      <c r="X782" t="inlineStr">
        <is>
          <t>7</t>
        </is>
      </c>
      <c r="Y782" t="inlineStr">
        <is>
          <t>0</t>
        </is>
      </c>
      <c r="Z782" t="inlineStr">
        <is>
          <t>0</t>
        </is>
      </c>
      <c r="AA782" t="inlineStr">
        <is>
          <t>2026-10-08</t>
        </is>
      </c>
      <c r="AB782"/>
      <c r="AC782"/>
      <c r="AD782"/>
      <c r="AE782"/>
      <c r="AF782"/>
      <c r="AG782" s="3"/>
      <c r="AH782" t="inlineStr">
        <is>
          <t>高璇</t>
        </is>
      </c>
      <c r="AI782"/>
      <c r="AJ782" t="inlineStr">
        <is>
          <t>剧名待人工匹配</t>
        </is>
      </c>
      <c r="AK782"/>
      <c r="AL782" s="3"/>
      <c r="AM782" t="inlineStr">
        <is>
          <t>2026-09-12 21:20</t>
        </is>
      </c>
      <c r="AN782" t="inlineStr">
        <is>
          <t>高璇</t>
        </is>
      </c>
      <c r="AO782" t="inlineStr">
        <is>
          <t>2026-09-12</t>
        </is>
      </c>
      <c r="AP782"/>
      <c r="AQ782" t="inlineStr">
        <is>
          <t>0</t>
        </is>
      </c>
      <c r="AR782"/>
    </row>
    <row r="783" ht="25.5" customHeight="1">
      <c r="A783" t="inlineStr">
        <is>
          <t>SR-000917</t>
        </is>
      </c>
      <c r="B783" s="3">
        <v>46277</v>
      </c>
      <c r="C783"/>
      <c r="D783" t="inlineStr">
        <is>
          <t>7684243453173058830</t>
        </is>
      </c>
      <c r="E783"/>
      <c r="F783" t="inlineStr">
        <is>
          <t>manual_url</t>
        </is>
      </c>
      <c r="G783">
        <v>1</v>
      </c>
      <c r="H783" s="3">
        <v>46303.65855324074</v>
      </c>
      <c r="I783"/>
      <c r="J783" t="inlineStr">
        <is>
          <t>active</t>
        </is>
      </c>
      <c r="K783" t="inlineStr">
        <is>
          <t>dramavault163</t>
        </is>
      </c>
      <c r="L783" t="inlineStr">
        <is>
          <t>The Godfather gives Kane an impossible mission: seize his ex-fiancée’s family empire in only three days. ⏳🔥 🌟 Continue the story here 👉 Find the full series on “ReelShort” 🔍 Look up “4566978” ✨ #ShortDrama #MafiaDrama #PowerDrama #PlotTwist #ReelShort</t>
        </is>
      </c>
      <c r="M783" t="inlineStr">
        <is>
          <t>SD-000083</t>
        </is>
      </c>
      <c r="N783" t="inlineStr">
        <is>
          <t>7684243453173058830</t>
        </is>
      </c>
      <c r="O783" t="inlineStr">
        <is>
          <t>dramavault163</t>
        </is>
      </c>
      <c r="P783" t="inlineStr">
        <is>
          <t>https://www.tiktok.com/@dramavault163</t>
        </is>
      </c>
      <c r="Q783" t="inlineStr">
        <is>
          <t>SD-000083</t>
        </is>
      </c>
      <c r="R783" t="inlineStr">
        <is>
          <t>Super Godfather 2: My Ex Dumped the Wrong Man</t>
        </is>
      </c>
      <c r="S783" t="inlineStr">
        <is>
          <t>逆袭,男性,超能力</t>
        </is>
      </c>
      <c r="T783" s="2" t="str">
        <f>=HYPERLINK("https://www.tiktok.com/@dramavault163/video/7684243453173058830", "https://www.tiktok.com/@dramavault163/video/7684243453173058830")</f>
        <v>https://www.tiktok.com/@dramavault163/video/7684243453173058830</v>
      </c>
      <c r="U783" t="inlineStr">
        <is>
          <t>已回填</t>
        </is>
      </c>
      <c r="V783" t="inlineStr">
        <is>
          <t>7527</t>
        </is>
      </c>
      <c r="W783" t="inlineStr">
        <is>
          <t>6</t>
        </is>
      </c>
      <c r="X783" t="inlineStr">
        <is>
          <t>1</t>
        </is>
      </c>
      <c r="Y783" t="inlineStr">
        <is>
          <t>1</t>
        </is>
      </c>
      <c r="Z783" t="inlineStr">
        <is>
          <t>0</t>
        </is>
      </c>
      <c r="AA783" t="inlineStr">
        <is>
          <t>2026-10-08</t>
        </is>
      </c>
      <c r="AB783"/>
      <c r="AC783"/>
      <c r="AD783"/>
      <c r="AE783"/>
      <c r="AF783"/>
      <c r="AG783" s="3"/>
      <c r="AH783" t="inlineStr">
        <is>
          <t>高璇</t>
        </is>
      </c>
      <c r="AI783"/>
      <c r="AJ783"/>
      <c r="AK783"/>
      <c r="AL783" s="3"/>
      <c r="AM783" t="inlineStr">
        <is>
          <t>2026-09-12 23:13</t>
        </is>
      </c>
      <c r="AN783" t="inlineStr">
        <is>
          <t>高璇</t>
        </is>
      </c>
      <c r="AO783" t="inlineStr">
        <is>
          <t>2026-09-12</t>
        </is>
      </c>
      <c r="AP783" t="inlineStr">
        <is>
          <t>2026-09-12|dramavault163|SD-000083</t>
        </is>
      </c>
      <c r="AQ783" t="inlineStr">
        <is>
          <t>1</t>
        </is>
      </c>
      <c r="AR783" t="inlineStr">
        <is>
          <t>dramavault163｜Super Godfather 2: My Ex Dumped the Wrong Man｜1条｜已回填</t>
        </is>
      </c>
    </row>
    <row r="784" ht="25.5" customHeight="1">
      <c r="A784" t="inlineStr">
        <is>
          <t>SR-000918</t>
        </is>
      </c>
      <c r="B784" s="3">
        <v>46278</v>
      </c>
      <c r="C784"/>
      <c r="D784" t="inlineStr">
        <is>
          <t>7683425164872191263</t>
        </is>
      </c>
      <c r="E784"/>
      <c r="F784" t="inlineStr">
        <is>
          <t>manual_url</t>
        </is>
      </c>
      <c r="G784">
        <v>1</v>
      </c>
      <c r="H784" s="3">
        <v>46303.65877314815</v>
      </c>
      <c r="I784"/>
      <c r="J784" t="inlineStr">
        <is>
          <t>active</t>
        </is>
      </c>
      <c r="K784" t="inlineStr">
        <is>
          <t>shirley5278789</t>
        </is>
      </c>
      <c r="L784" t="inlineStr">
        <is>
          <t>Él la rechazó sin remordimiento, pero cuando ella decidió irse, intentó obligarla a volver como si nada hubiera pasado. 🔥💔 🌟 Continúa la historia aquí 👉 Encuentra la serie completa en “ReelShort” 🔍 Busca “4485973” ✨ #Drama #DramaCorto #RomanceProhibido #Venganza #ReelShort</t>
        </is>
      </c>
      <c r="M784"/>
      <c r="N784" t="inlineStr">
        <is>
          <t>7683425164872191263</t>
        </is>
      </c>
      <c r="O784" t="inlineStr">
        <is>
          <t>shirley5278789</t>
        </is>
      </c>
      <c r="P784" t="inlineStr">
        <is>
          <t>https://www.tiktok.com/@shirley5278789</t>
        </is>
      </c>
      <c r="Q784"/>
      <c r="R784"/>
      <c r="S784"/>
      <c r="T784" s="2" t="str">
        <f>=HYPERLINK("https://www.tiktok.com/@shirley5278789/video/7683425164872191263", "https://www.tiktok.com/@shirley5278789/video/7683425164872191263")</f>
        <v>https://www.tiktok.com/@shirley5278789/video/7683425164872191263</v>
      </c>
      <c r="U784" t="inlineStr">
        <is>
          <t>已回填</t>
        </is>
      </c>
      <c r="V784" t="inlineStr">
        <is>
          <t>2879</t>
        </is>
      </c>
      <c r="W784" t="inlineStr">
        <is>
          <t>13</t>
        </is>
      </c>
      <c r="X784" t="inlineStr">
        <is>
          <t>5</t>
        </is>
      </c>
      <c r="Y784" t="inlineStr">
        <is>
          <t>0</t>
        </is>
      </c>
      <c r="Z784" t="inlineStr">
        <is>
          <t>0</t>
        </is>
      </c>
      <c r="AA784" t="inlineStr">
        <is>
          <t>2026-10-08</t>
        </is>
      </c>
      <c r="AB784"/>
      <c r="AC784"/>
      <c r="AD784"/>
      <c r="AE784"/>
      <c r="AF784"/>
      <c r="AG784" s="3"/>
      <c r="AH784" t="inlineStr">
        <is>
          <t>高璇</t>
        </is>
      </c>
      <c r="AI784"/>
      <c r="AJ784" t="inlineStr">
        <is>
          <t>剧名待人工匹配</t>
        </is>
      </c>
      <c r="AK784"/>
      <c r="AL784" s="3"/>
      <c r="AM784" t="inlineStr">
        <is>
          <t>2026-09-13 03:00</t>
        </is>
      </c>
      <c r="AN784" t="inlineStr">
        <is>
          <t>高璇</t>
        </is>
      </c>
      <c r="AO784" t="inlineStr">
        <is>
          <t>2026-09-13</t>
        </is>
      </c>
      <c r="AP784"/>
      <c r="AQ784" t="inlineStr">
        <is>
          <t>0</t>
        </is>
      </c>
      <c r="AR784"/>
    </row>
    <row r="785" ht="25.5" customHeight="1">
      <c r="A785" t="inlineStr">
        <is>
          <t>SR-000919</t>
        </is>
      </c>
      <c r="B785" s="3">
        <v>46278</v>
      </c>
      <c r="C785"/>
      <c r="D785" t="inlineStr">
        <is>
          <t>7684244005621632269</t>
        </is>
      </c>
      <c r="E785"/>
      <c r="F785" t="inlineStr">
        <is>
          <t>manual_url</t>
        </is>
      </c>
      <c r="G785">
        <v>1</v>
      </c>
      <c r="H785" s="3">
        <v>46303.65899305556</v>
      </c>
      <c r="I785"/>
      <c r="J785" t="inlineStr">
        <is>
          <t>active</t>
        </is>
      </c>
      <c r="K785" t="inlineStr">
        <is>
          <t>dramavault163</t>
        </is>
      </c>
      <c r="L785" t="inlineStr">
        <is>
          <t>She ended their engagement without an explanation—but Kane refuses to walk away until she tells him the truth. 💔👀 🌟 Continue the story here 👉 Find the full series on “ReelShort” 🔍 Look up “4566978” ✨ #ShortDrama #MafiaRomance #SecondChance #Betrayal #ReelShort</t>
        </is>
      </c>
      <c r="M785" t="inlineStr">
        <is>
          <t>SD-000083</t>
        </is>
      </c>
      <c r="N785" t="inlineStr">
        <is>
          <t>7684244005621632269</t>
        </is>
      </c>
      <c r="O785" t="inlineStr">
        <is>
          <t>dramavault163</t>
        </is>
      </c>
      <c r="P785" t="inlineStr">
        <is>
          <t>https://www.tiktok.com/@dramavault163</t>
        </is>
      </c>
      <c r="Q785" t="inlineStr">
        <is>
          <t>SD-000083</t>
        </is>
      </c>
      <c r="R785" t="inlineStr">
        <is>
          <t>Super Godfather 2: My Ex Dumped the Wrong Man</t>
        </is>
      </c>
      <c r="S785" t="inlineStr">
        <is>
          <t>逆袭,男性,超能力</t>
        </is>
      </c>
      <c r="T785" s="2" t="str">
        <f>=HYPERLINK("https://www.tiktok.com/@dramavault163/video/7684244005621632269", "https://www.tiktok.com/@dramavault163/video/7684244005621632269")</f>
        <v>https://www.tiktok.com/@dramavault163/video/7684244005621632269</v>
      </c>
      <c r="U785" t="inlineStr">
        <is>
          <t>已回填</t>
        </is>
      </c>
      <c r="V785" t="inlineStr">
        <is>
          <t>2877</t>
        </is>
      </c>
      <c r="W785" t="inlineStr">
        <is>
          <t>6</t>
        </is>
      </c>
      <c r="X785" t="inlineStr">
        <is>
          <t>0</t>
        </is>
      </c>
      <c r="Y785" t="inlineStr">
        <is>
          <t>1</t>
        </is>
      </c>
      <c r="Z785" t="inlineStr">
        <is>
          <t>0</t>
        </is>
      </c>
      <c r="AA785" t="inlineStr">
        <is>
          <t>2026-10-08</t>
        </is>
      </c>
      <c r="AB785"/>
      <c r="AC785"/>
      <c r="AD785"/>
      <c r="AE785"/>
      <c r="AF785"/>
      <c r="AG785" s="3"/>
      <c r="AH785" t="inlineStr">
        <is>
          <t>高璇</t>
        </is>
      </c>
      <c r="AI785"/>
      <c r="AJ785"/>
      <c r="AK785"/>
      <c r="AL785" s="3"/>
      <c r="AM785" t="inlineStr">
        <is>
          <t>2026-09-13 03:39</t>
        </is>
      </c>
      <c r="AN785" t="inlineStr">
        <is>
          <t>高璇</t>
        </is>
      </c>
      <c r="AO785" t="inlineStr">
        <is>
          <t>2026-09-13</t>
        </is>
      </c>
      <c r="AP785" t="inlineStr">
        <is>
          <t>2026-09-13|dramavault163|SD-000083</t>
        </is>
      </c>
      <c r="AQ785" t="inlineStr">
        <is>
          <t>1</t>
        </is>
      </c>
      <c r="AR785" t="inlineStr">
        <is>
          <t>dramavault163｜Super Godfather 2: My Ex Dumped the Wrong Man｜5条｜已回填</t>
        </is>
      </c>
    </row>
    <row r="786" ht="25.5" customHeight="1">
      <c r="A786" t="inlineStr">
        <is>
          <t>SR-000920</t>
        </is>
      </c>
      <c r="B786" s="3">
        <v>46278</v>
      </c>
      <c r="C786"/>
      <c r="D786" t="inlineStr">
        <is>
          <t>7684245386600484110</t>
        </is>
      </c>
      <c r="E786"/>
      <c r="F786" t="inlineStr">
        <is>
          <t>manual_url</t>
        </is>
      </c>
      <c r="G786">
        <v>1</v>
      </c>
      <c r="H786" s="3">
        <v>46303.659224537034</v>
      </c>
      <c r="I786"/>
      <c r="J786" t="inlineStr">
        <is>
          <t>active</t>
        </is>
      </c>
      <c r="K786" t="inlineStr">
        <is>
          <t>dramavault163</t>
        </is>
      </c>
      <c r="L786" t="inlineStr">
        <is>
          <t>A deadly chase proves Kane is far more dangerous—and far more powerful—than anyone expected. 🚗🔥 🌟 Continue the story here 👉 Find the full series on “ReelShort” 🔍 Look up “4566978” ✨ #ShortDrama #ActionDrama #MafiaDrama #HeroRescue #ReelShort</t>
        </is>
      </c>
      <c r="M786" t="inlineStr">
        <is>
          <t>SD-000083</t>
        </is>
      </c>
      <c r="N786" t="inlineStr">
        <is>
          <t>7684245386600484110</t>
        </is>
      </c>
      <c r="O786" t="inlineStr">
        <is>
          <t>dramavault163</t>
        </is>
      </c>
      <c r="P786" t="inlineStr">
        <is>
          <t>https://www.tiktok.com/@dramavault163</t>
        </is>
      </c>
      <c r="Q786" t="inlineStr">
        <is>
          <t>SD-000083</t>
        </is>
      </c>
      <c r="R786" t="inlineStr">
        <is>
          <t>Super Godfather 2: My Ex Dumped the Wrong Man</t>
        </is>
      </c>
      <c r="S786" t="inlineStr">
        <is>
          <t>逆袭,男性,超能力</t>
        </is>
      </c>
      <c r="T786" s="2" t="str">
        <f>=HYPERLINK("https://www.tiktok.com/@dramavault163/video/7684245386600484110", "https://www.tiktok.com/@dramavault163/video/7684245386600484110")</f>
        <v>https://www.tiktok.com/@dramavault163/video/7684245386600484110</v>
      </c>
      <c r="U786" t="inlineStr">
        <is>
          <t>已回填</t>
        </is>
      </c>
      <c r="V786" t="inlineStr">
        <is>
          <t>1611</t>
        </is>
      </c>
      <c r="W786" t="inlineStr">
        <is>
          <t>0</t>
        </is>
      </c>
      <c r="X786" t="inlineStr">
        <is>
          <t>2</t>
        </is>
      </c>
      <c r="Y786" t="inlineStr">
        <is>
          <t>0</t>
        </is>
      </c>
      <c r="Z786" t="inlineStr">
        <is>
          <t>0</t>
        </is>
      </c>
      <c r="AA786" t="inlineStr">
        <is>
          <t>2026-10-08</t>
        </is>
      </c>
      <c r="AB786"/>
      <c r="AC786"/>
      <c r="AD786"/>
      <c r="AE786"/>
      <c r="AF786"/>
      <c r="AG786" s="3"/>
      <c r="AH786" t="inlineStr">
        <is>
          <t>高璇</t>
        </is>
      </c>
      <c r="AI786"/>
      <c r="AJ786"/>
      <c r="AK786"/>
      <c r="AL786" s="3"/>
      <c r="AM786" t="inlineStr">
        <is>
          <t>2026-09-13 06:16</t>
        </is>
      </c>
      <c r="AN786" t="inlineStr">
        <is>
          <t>高璇</t>
        </is>
      </c>
      <c r="AO786" t="inlineStr">
        <is>
          <t>2026-09-13</t>
        </is>
      </c>
      <c r="AP786" t="inlineStr">
        <is>
          <t>2026-09-13|dramavault163|SD-000083</t>
        </is>
      </c>
      <c r="AQ786" t="inlineStr">
        <is>
          <t>0</t>
        </is>
      </c>
      <c r="AR786" t="inlineStr">
        <is>
          <t>dramavault163｜Super Godfather 2: My Ex Dumped the Wrong Man｜5条｜已回填</t>
        </is>
      </c>
    </row>
    <row r="787" ht="25.5" customHeight="1">
      <c r="A787" t="inlineStr">
        <is>
          <t>SR-000921</t>
        </is>
      </c>
      <c r="B787" s="3">
        <v>46278</v>
      </c>
      <c r="C787"/>
      <c r="D787" t="inlineStr">
        <is>
          <t>7684209586856840479</t>
        </is>
      </c>
      <c r="E787"/>
      <c r="F787" t="inlineStr">
        <is>
          <t>manual_url</t>
        </is>
      </c>
      <c r="G787">
        <v>1</v>
      </c>
      <c r="H787" s="3">
        <v>46303.659467592595</v>
      </c>
      <c r="I787"/>
      <c r="J787" t="inlineStr">
        <is>
          <t>active</t>
        </is>
      </c>
      <c r="K787" t="inlineStr">
        <is>
          <t>shirley5278789</t>
        </is>
      </c>
      <c r="L787" t="inlineStr">
        <is>
          <t>Su hermanastra mintió, su padre la humilló y la mujer que debía cuidarla la atormentó durante años. Esta vez, Tessa no se quedó callada. 🔥 🌟 Continúa la historia aquí 👉 Encuentra la serie completa en “ReelShort” 🔍 Busca “4493493” ✨ #DramaCorto #DramaRomántico #TraiciónFamiliar #MujerFuerte #ReelShort</t>
        </is>
      </c>
      <c r="M787"/>
      <c r="N787" t="inlineStr">
        <is>
          <t>7684209586856840479</t>
        </is>
      </c>
      <c r="O787" t="inlineStr">
        <is>
          <t>shirley5278789</t>
        </is>
      </c>
      <c r="P787" t="inlineStr">
        <is>
          <t>https://www.tiktok.com/@shirley5278789</t>
        </is>
      </c>
      <c r="Q787"/>
      <c r="R787"/>
      <c r="S787"/>
      <c r="T787" s="2" t="str">
        <f>=HYPERLINK("https://www.tiktok.com/@shirley5278789/video/7684209586856840479", "https://www.tiktok.com/@shirley5278789/video/7684209586856840479")</f>
        <v>https://www.tiktok.com/@shirley5278789/video/7684209586856840479</v>
      </c>
      <c r="U787" t="inlineStr">
        <is>
          <t>已回填</t>
        </is>
      </c>
      <c r="V787" t="inlineStr">
        <is>
          <t>79400</t>
        </is>
      </c>
      <c r="W787" t="inlineStr">
        <is>
          <t>268</t>
        </is>
      </c>
      <c r="X787" t="inlineStr">
        <is>
          <t>66</t>
        </is>
      </c>
      <c r="Y787" t="inlineStr">
        <is>
          <t>18</t>
        </is>
      </c>
      <c r="Z787" t="inlineStr">
        <is>
          <t>1</t>
        </is>
      </c>
      <c r="AA787" t="inlineStr">
        <is>
          <t>2026-10-08</t>
        </is>
      </c>
      <c r="AB787"/>
      <c r="AC787"/>
      <c r="AD787"/>
      <c r="AE787"/>
      <c r="AF787"/>
      <c r="AG787" s="3"/>
      <c r="AH787" t="inlineStr">
        <is>
          <t>高璇</t>
        </is>
      </c>
      <c r="AI787"/>
      <c r="AJ787" t="inlineStr">
        <is>
          <t>剧名待人工匹配</t>
        </is>
      </c>
      <c r="AK787"/>
      <c r="AL787" s="3"/>
      <c r="AM787" t="inlineStr">
        <is>
          <t>2026-09-13 07:10</t>
        </is>
      </c>
      <c r="AN787" t="inlineStr">
        <is>
          <t>高璇</t>
        </is>
      </c>
      <c r="AO787" t="inlineStr">
        <is>
          <t>2026-09-13</t>
        </is>
      </c>
      <c r="AP787"/>
      <c r="AQ787" t="inlineStr">
        <is>
          <t>0</t>
        </is>
      </c>
      <c r="AR787"/>
    </row>
    <row r="788" ht="25.5" customHeight="1">
      <c r="A788" t="inlineStr">
        <is>
          <t>SR-000922</t>
        </is>
      </c>
      <c r="B788" s="3">
        <v>46278</v>
      </c>
      <c r="C788"/>
      <c r="D788" t="inlineStr">
        <is>
          <t>7684244566635023629</t>
        </is>
      </c>
      <c r="E788"/>
      <c r="F788" t="inlineStr">
        <is>
          <t>manual_url</t>
        </is>
      </c>
      <c r="G788">
        <v>1</v>
      </c>
      <c r="H788" s="3">
        <v>46303.659733796296</v>
      </c>
      <c r="I788"/>
      <c r="J788" t="inlineStr">
        <is>
          <t>active</t>
        </is>
      </c>
      <c r="K788" t="inlineStr">
        <is>
          <t>dramavault163</t>
        </is>
      </c>
      <c r="L788" t="inlineStr">
        <is>
          <t>Her own family drugged her and sold her future to save their failing empire—but she refuses to obey. 😡🔥 🌟 Continue the story here 👉 Find the full series on “ReelShort” 🔍 Look up “4566978” ✨ #ShortDrama #ForcedMarriage #FamilyBetrayal #Revenge #ReelShort</t>
        </is>
      </c>
      <c r="M788" t="inlineStr">
        <is>
          <t>SD-000083</t>
        </is>
      </c>
      <c r="N788" t="inlineStr">
        <is>
          <t>7684244566635023629</t>
        </is>
      </c>
      <c r="O788" t="inlineStr">
        <is>
          <t>dramavault163</t>
        </is>
      </c>
      <c r="P788" t="inlineStr">
        <is>
          <t>https://www.tiktok.com/@dramavault163</t>
        </is>
      </c>
      <c r="Q788" t="inlineStr">
        <is>
          <t>SD-000083</t>
        </is>
      </c>
      <c r="R788" t="inlineStr">
        <is>
          <t>Super Godfather 2: My Ex Dumped the Wrong Man</t>
        </is>
      </c>
      <c r="S788" t="inlineStr">
        <is>
          <t>逆袭,男性,超能力</t>
        </is>
      </c>
      <c r="T788" s="2" t="str">
        <f>=HYPERLINK("https://www.tiktok.com/@dramavault163/video/7684244566635023629", "https://www.tiktok.com/@dramavault163/video/7684244566635023629")</f>
        <v>https://www.tiktok.com/@dramavault163/video/7684244566635023629</v>
      </c>
      <c r="U788" t="inlineStr">
        <is>
          <t>已回填</t>
        </is>
      </c>
      <c r="V788" t="inlineStr">
        <is>
          <t>1136</t>
        </is>
      </c>
      <c r="W788" t="inlineStr">
        <is>
          <t>2</t>
        </is>
      </c>
      <c r="X788" t="inlineStr">
        <is>
          <t>1</t>
        </is>
      </c>
      <c r="Y788" t="inlineStr">
        <is>
          <t>0</t>
        </is>
      </c>
      <c r="Z788" t="inlineStr">
        <is>
          <t>0</t>
        </is>
      </c>
      <c r="AA788" t="inlineStr">
        <is>
          <t>2026-10-08</t>
        </is>
      </c>
      <c r="AB788"/>
      <c r="AC788"/>
      <c r="AD788"/>
      <c r="AE788"/>
      <c r="AF788"/>
      <c r="AG788" s="3"/>
      <c r="AH788" t="inlineStr">
        <is>
          <t>高璇</t>
        </is>
      </c>
      <c r="AI788"/>
      <c r="AJ788"/>
      <c r="AK788"/>
      <c r="AL788" s="3"/>
      <c r="AM788" t="inlineStr">
        <is>
          <t>2026-09-13 10:34</t>
        </is>
      </c>
      <c r="AN788" t="inlineStr">
        <is>
          <t>高璇</t>
        </is>
      </c>
      <c r="AO788" t="inlineStr">
        <is>
          <t>2026-09-13</t>
        </is>
      </c>
      <c r="AP788" t="inlineStr">
        <is>
          <t>2026-09-13|dramavault163|SD-000083</t>
        </is>
      </c>
      <c r="AQ788" t="inlineStr">
        <is>
          <t>0</t>
        </is>
      </c>
      <c r="AR788" t="inlineStr">
        <is>
          <t>dramavault163｜Super Godfather 2: My Ex Dumped the Wrong Man｜5条｜已回填</t>
        </is>
      </c>
    </row>
    <row r="789" ht="25.5" customHeight="1">
      <c r="A789" t="inlineStr">
        <is>
          <t>SR-000923</t>
        </is>
      </c>
      <c r="B789" s="3">
        <v>46278</v>
      </c>
      <c r="C789"/>
      <c r="D789" t="inlineStr">
        <is>
          <t>7684244835892595981</t>
        </is>
      </c>
      <c r="E789"/>
      <c r="F789" t="inlineStr">
        <is>
          <t>manual_url</t>
        </is>
      </c>
      <c r="G789">
        <v>1</v>
      </c>
      <c r="H789" s="3">
        <v>46303.66002314815</v>
      </c>
      <c r="I789"/>
      <c r="J789" t="inlineStr">
        <is>
          <t>active</t>
        </is>
      </c>
      <c r="K789" t="inlineStr">
        <is>
          <t>dramavault163</t>
        </is>
      </c>
      <c r="L789" t="inlineStr">
        <is>
          <t>Her wedding to a man she despises has already been arranged—and both families expect her to surrender. 💍😳 🌟 Continue the story here 👉 Find the full series on “ReelShort” 🔍 Look up “4566978” ✨ #ShortDrama #MafiaRomance #ForcedMarriage #DramaSeries #ReelShort</t>
        </is>
      </c>
      <c r="M789" t="inlineStr">
        <is>
          <t>SD-000083</t>
        </is>
      </c>
      <c r="N789" t="inlineStr">
        <is>
          <t>7684244835892595981</t>
        </is>
      </c>
      <c r="O789" t="inlineStr">
        <is>
          <t>dramavault163</t>
        </is>
      </c>
      <c r="P789" t="inlineStr">
        <is>
          <t>https://www.tiktok.com/@dramavault163</t>
        </is>
      </c>
      <c r="Q789" t="inlineStr">
        <is>
          <t>SD-000083</t>
        </is>
      </c>
      <c r="R789" t="inlineStr">
        <is>
          <t>Super Godfather 2: My Ex Dumped the Wrong Man</t>
        </is>
      </c>
      <c r="S789" t="inlineStr">
        <is>
          <t>逆袭,男性,超能力</t>
        </is>
      </c>
      <c r="T789" s="2" t="str">
        <f>=HYPERLINK("https://www.tiktok.com/@dramavault163/video/7684244835892595981", "https://www.tiktok.com/@dramavault163/video/7684244835892595981")</f>
        <v>https://www.tiktok.com/@dramavault163/video/7684244835892595981</v>
      </c>
      <c r="U789" t="inlineStr">
        <is>
          <t>已回填</t>
        </is>
      </c>
      <c r="V789" t="inlineStr">
        <is>
          <t>1053</t>
        </is>
      </c>
      <c r="W789" t="inlineStr">
        <is>
          <t>0</t>
        </is>
      </c>
      <c r="X789" t="inlineStr">
        <is>
          <t>0</t>
        </is>
      </c>
      <c r="Y789" t="inlineStr">
        <is>
          <t>0</t>
        </is>
      </c>
      <c r="Z789" t="inlineStr">
        <is>
          <t>0</t>
        </is>
      </c>
      <c r="AA789" t="inlineStr">
        <is>
          <t>2026-10-08</t>
        </is>
      </c>
      <c r="AB789"/>
      <c r="AC789"/>
      <c r="AD789"/>
      <c r="AE789"/>
      <c r="AF789"/>
      <c r="AG789" s="3"/>
      <c r="AH789" t="inlineStr">
        <is>
          <t>高璇</t>
        </is>
      </c>
      <c r="AI789"/>
      <c r="AJ789"/>
      <c r="AK789"/>
      <c r="AL789" s="3"/>
      <c r="AM789" t="inlineStr">
        <is>
          <t>2026-09-13 19:42</t>
        </is>
      </c>
      <c r="AN789" t="inlineStr">
        <is>
          <t>高璇</t>
        </is>
      </c>
      <c r="AO789" t="inlineStr">
        <is>
          <t>2026-09-13</t>
        </is>
      </c>
      <c r="AP789" t="inlineStr">
        <is>
          <t>2026-09-13|dramavault163|SD-000083</t>
        </is>
      </c>
      <c r="AQ789" t="inlineStr">
        <is>
          <t>0</t>
        </is>
      </c>
      <c r="AR789" t="inlineStr">
        <is>
          <t>dramavault163｜Super Godfather 2: My Ex Dumped the Wrong Man｜5条｜已回填</t>
        </is>
      </c>
    </row>
    <row r="790" ht="25.5" customHeight="1">
      <c r="A790" t="inlineStr">
        <is>
          <t>SR-000924</t>
        </is>
      </c>
      <c r="B790" s="3">
        <v>46278</v>
      </c>
      <c r="C790"/>
      <c r="D790" t="inlineStr">
        <is>
          <t>7684216093640084767</t>
        </is>
      </c>
      <c r="E790"/>
      <c r="F790" t="inlineStr">
        <is>
          <t>manual_url</t>
        </is>
      </c>
      <c r="G790">
        <v>1</v>
      </c>
      <c r="H790" s="3">
        <v>46303.66025462963</v>
      </c>
      <c r="I790"/>
      <c r="J790" t="inlineStr">
        <is>
          <t>active</t>
        </is>
      </c>
      <c r="K790" t="inlineStr">
        <is>
          <t>shirley5278789</t>
        </is>
      </c>
      <c r="L790" t="inlineStr">
        <is>
          <t>Su novio besó a su hermanastra delante de todos… y cuatro años de mentiras quedaron al descubierto. 😱💔 🌟 Continúa la historia aquí 👉 Encuentra la serie completa en “ReelShort” 🔍 Busca “4493493” ✨ #DramaCorto #DramaRomántico #Infidelidad #Traición #ReelShort</t>
        </is>
      </c>
      <c r="M790"/>
      <c r="N790" t="inlineStr">
        <is>
          <t>7684216093640084767</t>
        </is>
      </c>
      <c r="O790" t="inlineStr">
        <is>
          <t>shirley5278789</t>
        </is>
      </c>
      <c r="P790" t="inlineStr">
        <is>
          <t>https://www.tiktok.com/@shirley5278789</t>
        </is>
      </c>
      <c r="Q790"/>
      <c r="R790"/>
      <c r="S790"/>
      <c r="T790" s="2" t="str">
        <f>=HYPERLINK("https://www.tiktok.com/@shirley5278789/video/7684216093640084767", "https://www.tiktok.com/@shirley5278789/video/7684216093640084767")</f>
        <v>https://www.tiktok.com/@shirley5278789/video/7684216093640084767</v>
      </c>
      <c r="U790" t="inlineStr">
        <is>
          <t>已回填</t>
        </is>
      </c>
      <c r="V790" t="inlineStr">
        <is>
          <t>6219</t>
        </is>
      </c>
      <c r="W790" t="inlineStr">
        <is>
          <t>24</t>
        </is>
      </c>
      <c r="X790" t="inlineStr">
        <is>
          <t>5</t>
        </is>
      </c>
      <c r="Y790" t="inlineStr">
        <is>
          <t>2</t>
        </is>
      </c>
      <c r="Z790" t="inlineStr">
        <is>
          <t>0</t>
        </is>
      </c>
      <c r="AA790" t="inlineStr">
        <is>
          <t>2026-10-08</t>
        </is>
      </c>
      <c r="AB790"/>
      <c r="AC790"/>
      <c r="AD790"/>
      <c r="AE790"/>
      <c r="AF790"/>
      <c r="AG790" s="3"/>
      <c r="AH790" t="inlineStr">
        <is>
          <t>高璇</t>
        </is>
      </c>
      <c r="AI790"/>
      <c r="AJ790" t="inlineStr">
        <is>
          <t>剧名待人工匹配</t>
        </is>
      </c>
      <c r="AK790"/>
      <c r="AL790" s="3"/>
      <c r="AM790" t="inlineStr">
        <is>
          <t>2026-09-13 23:01</t>
        </is>
      </c>
      <c r="AN790" t="inlineStr">
        <is>
          <t>高璇</t>
        </is>
      </c>
      <c r="AO790" t="inlineStr">
        <is>
          <t>2026-09-13</t>
        </is>
      </c>
      <c r="AP790"/>
      <c r="AQ790" t="inlineStr">
        <is>
          <t>0</t>
        </is>
      </c>
      <c r="AR790"/>
    </row>
    <row r="791" ht="25.5" customHeight="1">
      <c r="A791" t="inlineStr">
        <is>
          <t>SR-000925</t>
        </is>
      </c>
      <c r="B791" s="3">
        <v>46278</v>
      </c>
      <c r="C791"/>
      <c r="D791" t="inlineStr">
        <is>
          <t>7684245108836863245</t>
        </is>
      </c>
      <c r="E791"/>
      <c r="F791" t="inlineStr">
        <is>
          <t>manual_url</t>
        </is>
      </c>
      <c r="G791">
        <v>1</v>
      </c>
      <c r="H791" s="3">
        <v>46303.660474537035</v>
      </c>
      <c r="I791"/>
      <c r="J791" t="inlineStr">
        <is>
          <t>active</t>
        </is>
      </c>
      <c r="K791" t="inlineStr">
        <is>
          <t>dramavault163</t>
        </is>
      </c>
      <c r="L791" t="inlineStr">
        <is>
          <t>His ex dumped him to protect him, so the future Godfather enters her estate disguised as a guard. 🖤🔥 🌟 Continue the story here 👉 Find the full series on “ReelShort” 🔍 Look up “4566978” ✨ #ShortDrama #MafiaDrama #SecretIdentity #RomanceDrama #ReelShort</t>
        </is>
      </c>
      <c r="M791" t="inlineStr">
        <is>
          <t>SD-000083</t>
        </is>
      </c>
      <c r="N791" t="inlineStr">
        <is>
          <t>7684245108836863245</t>
        </is>
      </c>
      <c r="O791" t="inlineStr">
        <is>
          <t>dramavault163</t>
        </is>
      </c>
      <c r="P791" t="inlineStr">
        <is>
          <t>https://www.tiktok.com/@dramavault163</t>
        </is>
      </c>
      <c r="Q791" t="inlineStr">
        <is>
          <t>SD-000083</t>
        </is>
      </c>
      <c r="R791" t="inlineStr">
        <is>
          <t>Super Godfather 2: My Ex Dumped the Wrong Man</t>
        </is>
      </c>
      <c r="S791" t="inlineStr">
        <is>
          <t>逆袭,男性,超能力</t>
        </is>
      </c>
      <c r="T791" s="2" t="str">
        <f>=HYPERLINK("https://www.tiktok.com/@dramavault163/video/7684245108836863245", "https://www.tiktok.com/@dramavault163/video/7684245108836863245")</f>
        <v>https://www.tiktok.com/@dramavault163/video/7684245108836863245</v>
      </c>
      <c r="U791" t="inlineStr">
        <is>
          <t>已回填</t>
        </is>
      </c>
      <c r="V791" t="inlineStr">
        <is>
          <t>1158</t>
        </is>
      </c>
      <c r="W791" t="inlineStr">
        <is>
          <t>7</t>
        </is>
      </c>
      <c r="X791" t="inlineStr">
        <is>
          <t>1</t>
        </is>
      </c>
      <c r="Y791" t="inlineStr">
        <is>
          <t>0</t>
        </is>
      </c>
      <c r="Z791" t="inlineStr">
        <is>
          <t>0</t>
        </is>
      </c>
      <c r="AA791" t="inlineStr">
        <is>
          <t>2026-10-08</t>
        </is>
      </c>
      <c r="AB791"/>
      <c r="AC791"/>
      <c r="AD791"/>
      <c r="AE791"/>
      <c r="AF791"/>
      <c r="AG791" s="3"/>
      <c r="AH791" t="inlineStr">
        <is>
          <t>高璇</t>
        </is>
      </c>
      <c r="AI791"/>
      <c r="AJ791"/>
      <c r="AK791"/>
      <c r="AL791" s="3"/>
      <c r="AM791" t="inlineStr">
        <is>
          <t>2026-09-13 23:37</t>
        </is>
      </c>
      <c r="AN791" t="inlineStr">
        <is>
          <t>高璇</t>
        </is>
      </c>
      <c r="AO791" t="inlineStr">
        <is>
          <t>2026-09-13</t>
        </is>
      </c>
      <c r="AP791" t="inlineStr">
        <is>
          <t>2026-09-13|dramavault163|SD-000083</t>
        </is>
      </c>
      <c r="AQ791" t="inlineStr">
        <is>
          <t>0</t>
        </is>
      </c>
      <c r="AR791" t="inlineStr">
        <is>
          <t>dramavault163｜Super Godfather 2: My Ex Dumped the Wrong Man｜5条｜已回填</t>
        </is>
      </c>
    </row>
    <row r="792" ht="25.5" customHeight="1">
      <c r="A792" t="inlineStr">
        <is>
          <t>SR-000926</t>
        </is>
      </c>
      <c r="B792" s="3">
        <v>46280</v>
      </c>
      <c r="C792"/>
      <c r="D792" t="inlineStr">
        <is>
          <t>7685708647367757069</t>
        </is>
      </c>
      <c r="E792"/>
      <c r="F792" t="inlineStr">
        <is>
          <t>manual_url</t>
        </is>
      </c>
      <c r="G792">
        <v>1</v>
      </c>
      <c r="H792" s="3">
        <v>46303.66068287037</v>
      </c>
      <c r="I792"/>
      <c r="J792" t="inlineStr">
        <is>
          <t>active</t>
        </is>
      </c>
      <c r="K792" t="inlineStr">
        <is>
          <t>ngphnggiang40</t>
        </is>
      </c>
      <c r="L792" t="inlineStr">
        <is>
          <t>Part 1|Poisoned and barely standing, Kane watches the five women he trusted rush to protect Seth—while accusing Kane of faking everything. ✨ Download the ReelShort app. 👉 Copy the code [4483909] and search it. #Drama #ShortDrama #Betrayal #WerewolfRomance #Revenge</t>
        </is>
      </c>
      <c r="M792"/>
      <c r="N792" t="inlineStr">
        <is>
          <t>7685708647367757069</t>
        </is>
      </c>
      <c r="O792" t="inlineStr">
        <is>
          <t>VoidFaic</t>
        </is>
      </c>
      <c r="P792" t="inlineStr">
        <is>
          <t>https://www.tiktok.com/@ngphnggiang40</t>
        </is>
      </c>
      <c r="Q792"/>
      <c r="R792"/>
      <c r="S792"/>
      <c r="T792" s="2" t="str">
        <f>=HYPERLINK("https://www.tiktok.com/@ngphnggiang40/video/7685708647367757069", "https://www.tiktok.com/@ngphnggiang40/video/7685708647367757069")</f>
        <v>https://www.tiktok.com/@ngphnggiang40/video/7685708647367757069</v>
      </c>
      <c r="U792" t="inlineStr">
        <is>
          <t>已回填</t>
        </is>
      </c>
      <c r="V792" t="inlineStr">
        <is>
          <t>437</t>
        </is>
      </c>
      <c r="W792" t="inlineStr">
        <is>
          <t>2</t>
        </is>
      </c>
      <c r="X792" t="inlineStr">
        <is>
          <t>2</t>
        </is>
      </c>
      <c r="Y792" t="inlineStr">
        <is>
          <t>0</t>
        </is>
      </c>
      <c r="Z792" t="inlineStr">
        <is>
          <t>0</t>
        </is>
      </c>
      <c r="AA792" t="inlineStr">
        <is>
          <t>2026-10-08</t>
        </is>
      </c>
      <c r="AB792"/>
      <c r="AC792"/>
      <c r="AD792"/>
      <c r="AE792"/>
      <c r="AF792"/>
      <c r="AG792" s="3"/>
      <c r="AH792" t="inlineStr">
        <is>
          <t>张凯风</t>
        </is>
      </c>
      <c r="AI792"/>
      <c r="AJ792" t="inlineStr">
        <is>
          <t>剧名待人工匹配</t>
        </is>
      </c>
      <c r="AK792"/>
      <c r="AL792" s="3"/>
      <c r="AM792" t="inlineStr">
        <is>
          <t>2026-09-15 20:30</t>
        </is>
      </c>
      <c r="AN792" t="inlineStr">
        <is>
          <t>张凯风</t>
        </is>
      </c>
      <c r="AO792" t="inlineStr">
        <is>
          <t>2026-09-15</t>
        </is>
      </c>
      <c r="AP792"/>
      <c r="AQ792" t="inlineStr">
        <is>
          <t>0</t>
        </is>
      </c>
      <c r="AR792"/>
    </row>
    <row r="793" ht="25.5" customHeight="1">
      <c r="A793" t="inlineStr">
        <is>
          <t>SR-000927</t>
        </is>
      </c>
      <c r="B793" s="3">
        <v>46281</v>
      </c>
      <c r="C793"/>
      <c r="D793" t="inlineStr">
        <is>
          <t>7685710521424825613</t>
        </is>
      </c>
      <c r="E793"/>
      <c r="F793" t="inlineStr">
        <is>
          <t>manual_url</t>
        </is>
      </c>
      <c r="G793">
        <v>1</v>
      </c>
      <c r="H793" s="3">
        <v>46303.660891203705</v>
      </c>
      <c r="I793"/>
      <c r="J793" t="inlineStr">
        <is>
          <t>active</t>
        </is>
      </c>
      <c r="K793" t="inlineStr">
        <is>
          <t>ngphnggiang40</t>
        </is>
      </c>
      <c r="L793" t="inlineStr">
        <is>
          <t>Part 2| Rejecting My Five Female Mates They demand that Kane tear the sacred armor from his own bones and give it to Seth—but this final betrayal may cost them everything. ✨ Download the ReelShort app. 👉 Copy the code [4483909] and search it. #Drama #ShortDrama #Betrayal #WerewolfDrama #Revenge</t>
        </is>
      </c>
      <c r="M793"/>
      <c r="N793" t="inlineStr">
        <is>
          <t>7685710521424825613</t>
        </is>
      </c>
      <c r="O793" t="inlineStr">
        <is>
          <t>VoidFaic</t>
        </is>
      </c>
      <c r="P793" t="inlineStr">
        <is>
          <t>https://www.tiktok.com/@ngphnggiang40</t>
        </is>
      </c>
      <c r="Q793"/>
      <c r="R793"/>
      <c r="S793"/>
      <c r="T793" s="2" t="str">
        <f>=HYPERLINK("https://www.tiktok.com/@ngphnggiang40/video/7685710521424825613", "https://www.tiktok.com/@ngphnggiang40/video/7685710521424825613")</f>
        <v>https://www.tiktok.com/@ngphnggiang40/video/7685710521424825613</v>
      </c>
      <c r="U793" t="inlineStr">
        <is>
          <t>已回填</t>
        </is>
      </c>
      <c r="V793" t="inlineStr">
        <is>
          <t>4896</t>
        </is>
      </c>
      <c r="W793" t="inlineStr">
        <is>
          <t>10</t>
        </is>
      </c>
      <c r="X793" t="inlineStr">
        <is>
          <t>2</t>
        </is>
      </c>
      <c r="Y793" t="inlineStr">
        <is>
          <t>0</t>
        </is>
      </c>
      <c r="Z793" t="inlineStr">
        <is>
          <t>0</t>
        </is>
      </c>
      <c r="AA793" t="inlineStr">
        <is>
          <t>2026-10-08</t>
        </is>
      </c>
      <c r="AB793"/>
      <c r="AC793"/>
      <c r="AD793"/>
      <c r="AE793"/>
      <c r="AF793"/>
      <c r="AG793" s="3"/>
      <c r="AH793" t="inlineStr">
        <is>
          <t>张凯风</t>
        </is>
      </c>
      <c r="AI793"/>
      <c r="AJ793" t="inlineStr">
        <is>
          <t>剧名待人工匹配</t>
        </is>
      </c>
      <c r="AK793"/>
      <c r="AL793" s="3"/>
      <c r="AM793" t="inlineStr">
        <is>
          <t>2026-09-16 00:31</t>
        </is>
      </c>
      <c r="AN793" t="inlineStr">
        <is>
          <t>张凯风</t>
        </is>
      </c>
      <c r="AO793" t="inlineStr">
        <is>
          <t>2026-09-16</t>
        </is>
      </c>
      <c r="AP793"/>
      <c r="AQ793" t="inlineStr">
        <is>
          <t>0</t>
        </is>
      </c>
      <c r="AR793"/>
    </row>
    <row r="794" ht="25.5" customHeight="1">
      <c r="A794" t="inlineStr">
        <is>
          <t>SR-000928</t>
        </is>
      </c>
      <c r="B794" s="3">
        <v>46281</v>
      </c>
      <c r="C794"/>
      <c r="D794" t="inlineStr">
        <is>
          <t>7685709884741995789</t>
        </is>
      </c>
      <c r="E794"/>
      <c r="F794" t="inlineStr">
        <is>
          <t>manual_url</t>
        </is>
      </c>
      <c r="G794">
        <v>1</v>
      </c>
      <c r="H794" s="3">
        <v>46303.66112268518</v>
      </c>
      <c r="I794"/>
      <c r="J794" t="inlineStr">
        <is>
          <t>active</t>
        </is>
      </c>
      <c r="K794" t="inlineStr">
        <is>
          <t>ngphnggiang40</t>
        </is>
      </c>
      <c r="L794" t="inlineStr">
        <is>
          <t>Part 3| Rejecting My Five Female Mates They were certain he would come back and beg—until the Silvermoon Princess chose him and ordered their wedding at once. ✨ Download the MoboReels app. 👉 Copy the code [258QFM] and search it. #Drama #ShortDrama #WerewolfRomance #RejectedMates #RoyalRomance</t>
        </is>
      </c>
      <c r="M794" t="inlineStr">
        <is>
          <t>SD-000079</t>
        </is>
      </c>
      <c r="N794" t="inlineStr">
        <is>
          <t>7685709884741995789</t>
        </is>
      </c>
      <c r="O794" t="inlineStr">
        <is>
          <t>VoidFaic</t>
        </is>
      </c>
      <c r="P794" t="inlineStr">
        <is>
          <t>https://www.tiktok.com/@ngphnggiang40</t>
        </is>
      </c>
      <c r="Q794" t="inlineStr">
        <is>
          <t>SD-000079</t>
        </is>
      </c>
      <c r="R794" t="inlineStr">
        <is>
          <t>Rejecting My Five Female Mates</t>
        </is>
      </c>
      <c r="S794" t="inlineStr">
        <is>
          <t>男性,禁忌,狼人,身份揭露</t>
        </is>
      </c>
      <c r="T794" s="2" t="str">
        <f>=HYPERLINK("https://www.tiktok.com/@ngphnggiang40/video/7685709884741995789", "https://www.tiktok.com/@ngphnggiang40/video/7685709884741995789")</f>
        <v>https://www.tiktok.com/@ngphnggiang40/video/7685709884741995789</v>
      </c>
      <c r="U794" t="inlineStr">
        <is>
          <t>已回填</t>
        </is>
      </c>
      <c r="V794" t="inlineStr">
        <is>
          <t>3715</t>
        </is>
      </c>
      <c r="W794" t="inlineStr">
        <is>
          <t>28</t>
        </is>
      </c>
      <c r="X794" t="inlineStr">
        <is>
          <t>6</t>
        </is>
      </c>
      <c r="Y794" t="inlineStr">
        <is>
          <t>1</t>
        </is>
      </c>
      <c r="Z794" t="inlineStr">
        <is>
          <t>0</t>
        </is>
      </c>
      <c r="AA794" t="inlineStr">
        <is>
          <t>2026-10-08</t>
        </is>
      </c>
      <c r="AB794"/>
      <c r="AC794"/>
      <c r="AD794"/>
      <c r="AE794"/>
      <c r="AF794"/>
      <c r="AG794" s="3"/>
      <c r="AH794" t="inlineStr">
        <is>
          <t>张凯风</t>
        </is>
      </c>
      <c r="AI794"/>
      <c r="AJ794"/>
      <c r="AK794"/>
      <c r="AL794" s="3"/>
      <c r="AM794" t="inlineStr">
        <is>
          <t>2026-09-16 06:05</t>
        </is>
      </c>
      <c r="AN794" t="inlineStr">
        <is>
          <t>张凯风</t>
        </is>
      </c>
      <c r="AO794" t="inlineStr">
        <is>
          <t>2026-09-16</t>
        </is>
      </c>
      <c r="AP794" t="inlineStr">
        <is>
          <t>2026-09-16|ngphnggiang40|SD-000079</t>
        </is>
      </c>
      <c r="AQ794" t="inlineStr">
        <is>
          <t>1</t>
        </is>
      </c>
      <c r="AR794" t="inlineStr">
        <is>
          <t>ngphnggiang40｜Rejecting My Five Female Mates｜1条｜已回填</t>
        </is>
      </c>
    </row>
    <row r="795" ht="25.5" customHeight="1">
      <c r="A795" t="inlineStr">
        <is>
          <t>SR-000929</t>
        </is>
      </c>
      <c r="B795" s="3">
        <v>46281</v>
      </c>
      <c r="C795"/>
      <c r="D795" t="inlineStr">
        <is>
          <t>7686051667619482894</t>
        </is>
      </c>
      <c r="E795"/>
      <c r="F795" t="inlineStr">
        <is>
          <t>manual_url</t>
        </is>
      </c>
      <c r="G795">
        <v>1</v>
      </c>
      <c r="H795" s="3">
        <v>46303.66133101852</v>
      </c>
      <c r="I795"/>
      <c r="J795" t="inlineStr">
        <is>
          <t>active</t>
        </is>
      </c>
      <c r="K795" t="inlineStr">
        <is>
          <t>ngphnggiang40</t>
        </is>
      </c>
      <c r="L795" t="inlineStr">
        <is>
          <t>Part 1 | The God They Called a Fool They left him for dead and forced his wife to marry another man—until the “fool” walked into her wedding. ✨ Download the ReelShort app. 👉 Copy the code [4496059] and search it. #Drama #ShortDrama #HiddenIdentity #ForcedMarriage #RomanticDrama</t>
        </is>
      </c>
      <c r="M795" t="inlineStr">
        <is>
          <t>SD-000091</t>
        </is>
      </c>
      <c r="N795" t="inlineStr">
        <is>
          <t>7686051667619482894</t>
        </is>
      </c>
      <c r="O795" t="inlineStr">
        <is>
          <t>VoidFaic</t>
        </is>
      </c>
      <c r="P795" t="inlineStr">
        <is>
          <t>https://www.tiktok.com/@ngphnggiang40</t>
        </is>
      </c>
      <c r="Q795" t="inlineStr">
        <is>
          <t>SD-000091</t>
        </is>
      </c>
      <c r="R795" t="inlineStr">
        <is>
          <t>The God They Called a Fool</t>
        </is>
      </c>
      <c r="S795" t="inlineStr">
        <is>
          <t>扮猪吃虎,复仇,男性,身份揭露</t>
        </is>
      </c>
      <c r="T795" s="2" t="str">
        <f>=HYPERLINK("https://www.tiktok.com/@ngphnggiang40/video/7686051667619482894", "https://www.tiktok.com/@ngphnggiang40/video/7686051667619482894")</f>
        <v>https://www.tiktok.com/@ngphnggiang40/video/7686051667619482894</v>
      </c>
      <c r="U795" t="inlineStr">
        <is>
          <t>已回填</t>
        </is>
      </c>
      <c r="V795" t="inlineStr">
        <is>
          <t>709</t>
        </is>
      </c>
      <c r="W795" t="inlineStr">
        <is>
          <t>14</t>
        </is>
      </c>
      <c r="X795" t="inlineStr">
        <is>
          <t>3</t>
        </is>
      </c>
      <c r="Y795" t="inlineStr">
        <is>
          <t>0</t>
        </is>
      </c>
      <c r="Z795" t="inlineStr">
        <is>
          <t>0</t>
        </is>
      </c>
      <c r="AA795" t="inlineStr">
        <is>
          <t>2026-10-08</t>
        </is>
      </c>
      <c r="AB795"/>
      <c r="AC795"/>
      <c r="AD795"/>
      <c r="AE795"/>
      <c r="AF795"/>
      <c r="AG795" s="3"/>
      <c r="AH795" t="inlineStr">
        <is>
          <t>张凯风</t>
        </is>
      </c>
      <c r="AI795"/>
      <c r="AJ795"/>
      <c r="AK795"/>
      <c r="AL795" s="3"/>
      <c r="AM795" t="inlineStr">
        <is>
          <t>2026-09-16 20:09</t>
        </is>
      </c>
      <c r="AN795" t="inlineStr">
        <is>
          <t>张凯风</t>
        </is>
      </c>
      <c r="AO795" t="inlineStr">
        <is>
          <t>2026-09-16</t>
        </is>
      </c>
      <c r="AP795" t="inlineStr">
        <is>
          <t>2026-09-16|ngphnggiang40|SD-000091</t>
        </is>
      </c>
      <c r="AQ795" t="inlineStr">
        <is>
          <t>1</t>
        </is>
      </c>
      <c r="AR795" t="inlineStr">
        <is>
          <t>ngphnggiang40｜The God They Called a Fool｜1条｜已回填</t>
        </is>
      </c>
    </row>
    <row r="796" ht="25.5" customHeight="1">
      <c r="A796" t="inlineStr">
        <is>
          <t>SR-000930</t>
        </is>
      </c>
      <c r="B796" s="3">
        <v>46281</v>
      </c>
      <c r="C796"/>
      <c r="D796" t="inlineStr">
        <is>
          <t>7685976348375928078</t>
        </is>
      </c>
      <c r="E796"/>
      <c r="F796" t="inlineStr">
        <is>
          <t>manual_url</t>
        </is>
      </c>
      <c r="G796">
        <v>1</v>
      </c>
      <c r="H796" s="3">
        <v>46303.66155092593</v>
      </c>
      <c r="I796"/>
      <c r="J796" t="inlineStr">
        <is>
          <t>active</t>
        </is>
      </c>
      <c r="K796" t="inlineStr">
        <is>
          <t>lthung263</t>
        </is>
      </c>
      <c r="L796" t="inlineStr">
        <is>
          <t>Part 1 | The Frozen Lycan King Claims His Bride Chosen to marry a Lycan King trapped in an icy sleep, Isabella must escape her father’s betrayal and find the mate she truly loves. ✨ Download the ReelShort app. 👉 Copy the code [4613126] and search it. #Drama #ShortDrama #LycanKing #ForcedMarriage #WerewolfRomance</t>
        </is>
      </c>
      <c r="M796" t="inlineStr">
        <is>
          <t>SD-000187</t>
        </is>
      </c>
      <c r="N796" t="inlineStr">
        <is>
          <t>7685976348375928078</t>
        </is>
      </c>
      <c r="O796" t="inlineStr">
        <is>
          <t>Flexlthung</t>
        </is>
      </c>
      <c r="P796" t="inlineStr">
        <is>
          <t>https://www.tiktok.com/@lthung263</t>
        </is>
      </c>
      <c r="Q796" t="inlineStr">
        <is>
          <t>SD-000187</t>
        </is>
      </c>
      <c r="R796" t="inlineStr">
        <is>
          <t>The Frozen Lycan King Claims His Bride</t>
        </is>
      </c>
      <c r="S796" t="inlineStr">
        <is>
          <t>扮猪吃虎,狼人</t>
        </is>
      </c>
      <c r="T796" s="2" t="str">
        <f>=HYPERLINK("https://www.tiktok.com/@lthung263/video/7685976348375928078", "https://www.tiktok.com/@lthung263/video/7685976348375928078")</f>
        <v>https://www.tiktok.com/@lthung263/video/7685976348375928078</v>
      </c>
      <c r="U796" t="inlineStr">
        <is>
          <t>已回填</t>
        </is>
      </c>
      <c r="V796" t="inlineStr">
        <is>
          <t>7609</t>
        </is>
      </c>
      <c r="W796" t="inlineStr">
        <is>
          <t>40</t>
        </is>
      </c>
      <c r="X796" t="inlineStr">
        <is>
          <t>20</t>
        </is>
      </c>
      <c r="Y796" t="inlineStr">
        <is>
          <t>0</t>
        </is>
      </c>
      <c r="Z796" t="inlineStr">
        <is>
          <t>0</t>
        </is>
      </c>
      <c r="AA796" t="inlineStr">
        <is>
          <t>2026-10-08</t>
        </is>
      </c>
      <c r="AB796"/>
      <c r="AC796"/>
      <c r="AD796"/>
      <c r="AE796"/>
      <c r="AF796"/>
      <c r="AG796" s="3"/>
      <c r="AH796" t="inlineStr">
        <is>
          <t>张凯风</t>
        </is>
      </c>
      <c r="AI796"/>
      <c r="AJ796"/>
      <c r="AK796"/>
      <c r="AL796" s="3"/>
      <c r="AM796" t="inlineStr">
        <is>
          <t>2026-09-16 22:30</t>
        </is>
      </c>
      <c r="AN796" t="inlineStr">
        <is>
          <t>张凯风</t>
        </is>
      </c>
      <c r="AO796" t="inlineStr">
        <is>
          <t>2026-09-16</t>
        </is>
      </c>
      <c r="AP796" t="inlineStr">
        <is>
          <t>2026-09-16|lthung263|SD-000187</t>
        </is>
      </c>
      <c r="AQ796" t="inlineStr">
        <is>
          <t>0</t>
        </is>
      </c>
      <c r="AR796" t="inlineStr">
        <is>
          <t>lthung263｜The Frozen Lycan King Claims His Bride｜2条｜已回填</t>
        </is>
      </c>
    </row>
    <row r="797" ht="25.5" customHeight="1">
      <c r="A797" t="inlineStr">
        <is>
          <t>SR-000931</t>
        </is>
      </c>
      <c r="B797" s="3">
        <v>46282</v>
      </c>
      <c r="C797"/>
      <c r="D797" t="inlineStr">
        <is>
          <t>7686051470701104397</t>
        </is>
      </c>
      <c r="E797"/>
      <c r="F797" t="inlineStr">
        <is>
          <t>manual_url</t>
        </is>
      </c>
      <c r="G797">
        <v>1</v>
      </c>
      <c r="H797" s="3">
        <v>46303.661840277775</v>
      </c>
      <c r="I797"/>
      <c r="J797" t="inlineStr">
        <is>
          <t>active</t>
        </is>
      </c>
      <c r="K797" t="inlineStr">
        <is>
          <t>ngphnggiang40</t>
        </is>
      </c>
      <c r="L797" t="inlineStr">
        <is>
          <t>Part 2 | The God They Called a Fool Everyone mocked his worthless gift—until the broken box revealed one of Zeus’s greatest treasures. ✨ Download the ReelShort app. 👉 Copy the code [4496059] and search it. #Drama #ShortDrama #DivineRevenge #HiddenIdentity #RomanticDrama</t>
        </is>
      </c>
      <c r="M797" t="inlineStr">
        <is>
          <t>SD-000091</t>
        </is>
      </c>
      <c r="N797" t="inlineStr">
        <is>
          <t>7686051470701104397</t>
        </is>
      </c>
      <c r="O797" t="inlineStr">
        <is>
          <t>VoidFaic</t>
        </is>
      </c>
      <c r="P797" t="inlineStr">
        <is>
          <t>https://www.tiktok.com/@ngphnggiang40</t>
        </is>
      </c>
      <c r="Q797" t="inlineStr">
        <is>
          <t>SD-000091</t>
        </is>
      </c>
      <c r="R797" t="inlineStr">
        <is>
          <t>The God They Called a Fool</t>
        </is>
      </c>
      <c r="S797" t="inlineStr">
        <is>
          <t>扮猪吃虎,复仇,男性,身份揭露</t>
        </is>
      </c>
      <c r="T797" s="2" t="str">
        <f>=HYPERLINK("https://www.tiktok.com/@ngphnggiang40/video/7686051470701104397", "https://www.tiktok.com/@ngphnggiang40/video/7686051470701104397")</f>
        <v>https://www.tiktok.com/@ngphnggiang40/video/7686051470701104397</v>
      </c>
      <c r="U797" t="inlineStr">
        <is>
          <t>已回填</t>
        </is>
      </c>
      <c r="V797" t="inlineStr">
        <is>
          <t>806</t>
        </is>
      </c>
      <c r="W797" t="inlineStr">
        <is>
          <t>17</t>
        </is>
      </c>
      <c r="X797" t="inlineStr">
        <is>
          <t>3</t>
        </is>
      </c>
      <c r="Y797" t="inlineStr">
        <is>
          <t>0</t>
        </is>
      </c>
      <c r="Z797" t="inlineStr">
        <is>
          <t>0</t>
        </is>
      </c>
      <c r="AA797" t="inlineStr">
        <is>
          <t>2026-10-08</t>
        </is>
      </c>
      <c r="AB797"/>
      <c r="AC797"/>
      <c r="AD797"/>
      <c r="AE797"/>
      <c r="AF797"/>
      <c r="AG797" s="3"/>
      <c r="AH797" t="inlineStr">
        <is>
          <t>张凯风</t>
        </is>
      </c>
      <c r="AI797"/>
      <c r="AJ797"/>
      <c r="AK797"/>
      <c r="AL797" s="3"/>
      <c r="AM797" t="inlineStr">
        <is>
          <t>2026-09-17 00:02</t>
        </is>
      </c>
      <c r="AN797" t="inlineStr">
        <is>
          <t>张凯风</t>
        </is>
      </c>
      <c r="AO797" t="inlineStr">
        <is>
          <t>2026-09-17</t>
        </is>
      </c>
      <c r="AP797" t="inlineStr">
        <is>
          <t>2026-09-17|ngphnggiang40|SD-000091</t>
        </is>
      </c>
      <c r="AQ797" t="inlineStr">
        <is>
          <t>0</t>
        </is>
      </c>
      <c r="AR797" t="inlineStr">
        <is>
          <t>ngphnggiang40｜The God They Called a Fool｜2条｜已回填</t>
        </is>
      </c>
    </row>
    <row r="798" ht="25.5" customHeight="1">
      <c r="A798" t="inlineStr">
        <is>
          <t>SR-000932</t>
        </is>
      </c>
      <c r="B798" s="3">
        <v>46293</v>
      </c>
      <c r="C798"/>
      <c r="D798" t="inlineStr">
        <is>
          <t>7690531819070033165</t>
        </is>
      </c>
      <c r="E798"/>
      <c r="F798" t="inlineStr">
        <is>
          <t>manual_url</t>
        </is>
      </c>
      <c r="G798">
        <v>1</v>
      </c>
      <c r="H798" s="3">
        <v>46303.662199074075</v>
      </c>
      <c r="I798"/>
      <c r="J798" t="inlineStr">
        <is>
          <t>active</t>
        </is>
      </c>
      <c r="K798" t="inlineStr">
        <is>
          <t>nobleltcpnj</t>
        </is>
      </c>
      <c r="L798" t="inlineStr">
        <is>
          <t>Part 2 | The Death Sentence Poison Reversal (The Fairy Who Slept Her Way to the Throne) A poisoning accusation could end in a death sentence—until the sleepy fairy turns the case upside down. ✨ Download the ReelShort app. 👉 Copy the code [4931406] and search it. #ShortDrama #AIDrama #FantasyDrama #MysteryDrama</t>
        </is>
      </c>
      <c r="M798" t="inlineStr">
        <is>
          <t>SD-000280</t>
        </is>
      </c>
      <c r="N798" t="inlineStr">
        <is>
          <t>7690531819070033165</t>
        </is>
      </c>
      <c r="O798" t="inlineStr">
        <is>
          <t>Mouse glue trap</t>
        </is>
      </c>
      <c r="P798" t="inlineStr">
        <is>
          <t>https://www.tiktok.com/@nobleltcpnj</t>
        </is>
      </c>
      <c r="Q798" t="inlineStr">
        <is>
          <t>SD-000280</t>
        </is>
      </c>
      <c r="R798" t="inlineStr">
        <is>
          <t>The Fairy Who Slept Her Way to the Throne</t>
        </is>
      </c>
      <c r="S798" t="inlineStr">
        <is>
          <t>扮猪吃虎,奇幻</t>
        </is>
      </c>
      <c r="T798" s="2" t="str">
        <f>=HYPERLINK("https://www.tiktok.com/@nobleltcpnj/video/7690531819070033165", "https://www.tiktok.com/@nobleltcpnj/video/7690531819070033165")</f>
        <v>https://www.tiktok.com/@nobleltcpnj/video/7690531819070033165</v>
      </c>
      <c r="U798" t="inlineStr">
        <is>
          <t>已回填</t>
        </is>
      </c>
      <c r="V798" t="inlineStr">
        <is>
          <t>1409</t>
        </is>
      </c>
      <c r="W798" t="inlineStr">
        <is>
          <t>12</t>
        </is>
      </c>
      <c r="X798" t="inlineStr">
        <is>
          <t>4</t>
        </is>
      </c>
      <c r="Y798" t="inlineStr">
        <is>
          <t>0</t>
        </is>
      </c>
      <c r="Z798" t="inlineStr">
        <is>
          <t>0</t>
        </is>
      </c>
      <c r="AA798" t="inlineStr">
        <is>
          <t>2026-10-08</t>
        </is>
      </c>
      <c r="AB798"/>
      <c r="AC798"/>
      <c r="AD798"/>
      <c r="AE798"/>
      <c r="AF798"/>
      <c r="AG798" s="3"/>
      <c r="AH798" t="inlineStr">
        <is>
          <t>张凯风</t>
        </is>
      </c>
      <c r="AI798"/>
      <c r="AJ798"/>
      <c r="AK798"/>
      <c r="AL798" s="3"/>
      <c r="AM798" t="inlineStr">
        <is>
          <t>2026-09-29 00:45</t>
        </is>
      </c>
      <c r="AN798" t="inlineStr">
        <is>
          <t>张凯风</t>
        </is>
      </c>
      <c r="AO798" t="inlineStr">
        <is>
          <t>2026-09-29</t>
        </is>
      </c>
      <c r="AP798" t="inlineStr">
        <is>
          <t>2026-09-28|nobleltcpnj|SD-000280</t>
        </is>
      </c>
      <c r="AQ798" t="inlineStr">
        <is>
          <t>0</t>
        </is>
      </c>
      <c r="AR798" t="inlineStr">
        <is>
          <t>nobleltcpnj｜The Fairy Who Slept Her Way to the Throne｜3条｜已回填</t>
        </is>
      </c>
    </row>
    <row r="799" ht="25.5" customHeight="1">
      <c r="A799" t="inlineStr">
        <is>
          <t>SR-000933</t>
        </is>
      </c>
      <c r="B799" s="3">
        <v>46293</v>
      </c>
      <c r="C799"/>
      <c r="D799" t="inlineStr">
        <is>
          <t>7690514639540571405</t>
        </is>
      </c>
      <c r="E799"/>
      <c r="F799" t="inlineStr">
        <is>
          <t>manual_url</t>
        </is>
      </c>
      <c r="G799">
        <v>1</v>
      </c>
      <c r="H799" s="3">
        <v>46303.66253472222</v>
      </c>
      <c r="I799"/>
      <c r="J799" t="inlineStr">
        <is>
          <t>active</t>
        </is>
      </c>
      <c r="K799" t="inlineStr">
        <is>
          <t>ngphnggiang40</t>
        </is>
      </c>
      <c r="L799" t="inlineStr">
        <is>
          <t>Part 2 | Dragon blood Uprising Cornered after Arthur's death, Kyle awakens an ancient dragon egg and turns the lord's executioners into prey. ✨ Download the ReelShort app. 👉 Copy the code [4928735] and search it. #Drama #AIDrama #ShortDrama #DragonDrama #RevengeDrama</t>
        </is>
      </c>
      <c r="M799" t="inlineStr">
        <is>
          <t>SD-000267</t>
        </is>
      </c>
      <c r="N799" t="inlineStr">
        <is>
          <t>7690514639540571405</t>
        </is>
      </c>
      <c r="O799" t="inlineStr">
        <is>
          <t>VoidFaic</t>
        </is>
      </c>
      <c r="P799" t="inlineStr">
        <is>
          <t>https://www.tiktok.com/@ngphnggiang40</t>
        </is>
      </c>
      <c r="Q799" t="inlineStr">
        <is>
          <t>SD-000267</t>
        </is>
      </c>
      <c r="R799" t="inlineStr">
        <is>
          <t>Dragon blood Uprising</t>
        </is>
      </c>
      <c r="S799" t="inlineStr">
        <is>
          <t>扮猪吃虎</t>
        </is>
      </c>
      <c r="T799" s="2" t="str">
        <f>=HYPERLINK("https://www.tiktok.com/@ngphnggiang40/video/7690514639540571405", "https://www.tiktok.com/@ngphnggiang40/video/7690514639540571405")</f>
        <v>https://www.tiktok.com/@ngphnggiang40/video/7690514639540571405</v>
      </c>
      <c r="U799" t="inlineStr">
        <is>
          <t>已回填</t>
        </is>
      </c>
      <c r="V799" t="inlineStr">
        <is>
          <t>1290</t>
        </is>
      </c>
      <c r="W799" t="inlineStr">
        <is>
          <t>15</t>
        </is>
      </c>
      <c r="X799" t="inlineStr">
        <is>
          <t>4</t>
        </is>
      </c>
      <c r="Y799" t="inlineStr">
        <is>
          <t>0</t>
        </is>
      </c>
      <c r="Z799" t="inlineStr">
        <is>
          <t>0</t>
        </is>
      </c>
      <c r="AA799" t="inlineStr">
        <is>
          <t>2026-10-08</t>
        </is>
      </c>
      <c r="AB799"/>
      <c r="AC799"/>
      <c r="AD799"/>
      <c r="AE799"/>
      <c r="AF799"/>
      <c r="AG799" s="3"/>
      <c r="AH799" t="inlineStr">
        <is>
          <t>张凯风</t>
        </is>
      </c>
      <c r="AI799"/>
      <c r="AJ799"/>
      <c r="AK799"/>
      <c r="AL799" s="3"/>
      <c r="AM799" t="inlineStr">
        <is>
          <t>2026-09-29 00:52</t>
        </is>
      </c>
      <c r="AN799" t="inlineStr">
        <is>
          <t>张凯风</t>
        </is>
      </c>
      <c r="AO799" t="inlineStr">
        <is>
          <t>2026-09-29</t>
        </is>
      </c>
      <c r="AP799" t="inlineStr">
        <is>
          <t>2026-09-28|ngphnggiang40|SD-000267</t>
        </is>
      </c>
      <c r="AQ799" t="inlineStr">
        <is>
          <t>0</t>
        </is>
      </c>
      <c r="AR799" t="inlineStr">
        <is>
          <t>ngphnggiang40｜Dragon blood Uprising｜3条｜已回填</t>
        </is>
      </c>
    </row>
    <row r="800" ht="25.5" customHeight="1">
      <c r="A800" t="inlineStr">
        <is>
          <t>SR-000934</t>
        </is>
      </c>
      <c r="B800" s="3">
        <v>46293</v>
      </c>
      <c r="C800"/>
      <c r="D800" t="inlineStr">
        <is>
          <t>7690419931954957599</t>
        </is>
      </c>
      <c r="E800"/>
      <c r="F800" t="inlineStr">
        <is>
          <t>manual_url</t>
        </is>
      </c>
      <c r="G800">
        <v>1</v>
      </c>
      <c r="H800" s="3">
        <v>46303.66280092593</v>
      </c>
      <c r="I800"/>
      <c r="J800" t="inlineStr">
        <is>
          <t>active</t>
        </is>
      </c>
      <c r="K800" t="inlineStr">
        <is>
          <t>jolienqaq</t>
        </is>
      </c>
      <c r="L800" t="inlineStr">
        <is>
          <t>Part 2 | My Two Dangerous Roommates Crave Me Full series link in bio Chase warned him to stay away from Noah. Eli answered with an ice cube—and a few truths Chase didn’t want to hear. ✨ Download the ReelShort app. 👉 Copy the code [4802542] and search it. #BL #BoysLove #LoveTriangle #Rivalry #CampusDrama</t>
        </is>
      </c>
      <c r="M800" t="inlineStr">
        <is>
          <t>SD-000251</t>
        </is>
      </c>
      <c r="N800" t="inlineStr">
        <is>
          <t>7690419931954957599</t>
        </is>
      </c>
      <c r="O800" t="inlineStr">
        <is>
          <t>jolienqaq</t>
        </is>
      </c>
      <c r="P800" t="inlineStr">
        <is>
          <t>https://www.tiktok.com/@jolienqaq</t>
        </is>
      </c>
      <c r="Q800" t="inlineStr">
        <is>
          <t>SD-000251</t>
        </is>
      </c>
      <c r="R800" t="inlineStr">
        <is>
          <t>My Two Dangerous Roommates Crave Me</t>
        </is>
      </c>
      <c r="S800"/>
      <c r="T800" s="2" t="str">
        <f>=HYPERLINK("https://www.tiktok.com/@jolienqaq/video/7690419931954957599", "https://www.tiktok.com/@jolienqaq/video/7690419931954957599")</f>
        <v>https://www.tiktok.com/@jolienqaq/video/7690419931954957599</v>
      </c>
      <c r="U800" t="inlineStr">
        <is>
          <t>已回填</t>
        </is>
      </c>
      <c r="V800" t="inlineStr">
        <is>
          <t>666</t>
        </is>
      </c>
      <c r="W800" t="inlineStr">
        <is>
          <t>26</t>
        </is>
      </c>
      <c r="X800" t="inlineStr">
        <is>
          <t>9</t>
        </is>
      </c>
      <c r="Y800" t="inlineStr">
        <is>
          <t>0</t>
        </is>
      </c>
      <c r="Z800" t="inlineStr">
        <is>
          <t>1</t>
        </is>
      </c>
      <c r="AA800" t="inlineStr">
        <is>
          <t>2026-10-08</t>
        </is>
      </c>
      <c r="AB800"/>
      <c r="AC800"/>
      <c r="AD800"/>
      <c r="AE800"/>
      <c r="AF800"/>
      <c r="AG800" s="3"/>
      <c r="AH800" t="inlineStr">
        <is>
          <t>彭满</t>
        </is>
      </c>
      <c r="AI800"/>
      <c r="AJ800"/>
      <c r="AK800"/>
      <c r="AL800" s="3"/>
      <c r="AM800" t="inlineStr">
        <is>
          <t>2026-09-29 01:00</t>
        </is>
      </c>
      <c r="AN800" t="inlineStr">
        <is>
          <t>彭满</t>
        </is>
      </c>
      <c r="AO800" t="inlineStr">
        <is>
          <t>2026-09-29</t>
        </is>
      </c>
      <c r="AP800" t="inlineStr">
        <is>
          <t>2026-09-28|jolienqaq|SD-000251</t>
        </is>
      </c>
      <c r="AQ800" t="inlineStr">
        <is>
          <t>0</t>
        </is>
      </c>
      <c r="AR800" t="inlineStr">
        <is>
          <t>jolienqaq｜My Two Dangerous Roommates Crave Me｜3条｜已回填</t>
        </is>
      </c>
    </row>
    <row r="801" ht="25.5" customHeight="1">
      <c r="A801" t="inlineStr">
        <is>
          <t>SR-000935</t>
        </is>
      </c>
      <c r="B801" s="3">
        <v>46293</v>
      </c>
      <c r="C801"/>
      <c r="D801" t="inlineStr">
        <is>
          <t>7690536423790890254</t>
        </is>
      </c>
      <c r="E801"/>
      <c r="F801" t="inlineStr">
        <is>
          <t>manual_url</t>
        </is>
      </c>
      <c r="G801">
        <v>1</v>
      </c>
      <c r="H801" s="3">
        <v>46303.66303240741</v>
      </c>
      <c r="I801"/>
      <c r="J801" t="inlineStr">
        <is>
          <t>active</t>
        </is>
      </c>
      <c r="K801" t="inlineStr">
        <is>
          <t>dramaexpedition</t>
        </is>
      </c>
      <c r="L801" t="inlineStr">
        <is>
          <t>part 2 | The Ice Man An unexpected confrontation changes the mood. Watch on ReelShort. Search code 4933302. https://reelslink.com/cps/N249DE #drama #shortdrama #aidrama #revengedrama #fyp</t>
        </is>
      </c>
      <c r="M801" t="inlineStr">
        <is>
          <t>SD-000310</t>
        </is>
      </c>
      <c r="N801" t="inlineStr">
        <is>
          <t>7690536423790890254</t>
        </is>
      </c>
      <c r="O801" t="inlineStr">
        <is>
          <t>dramaexpedition</t>
        </is>
      </c>
      <c r="P801" t="inlineStr">
        <is>
          <t>https://www.tiktok.com/@dramaexpedition</t>
        </is>
      </c>
      <c r="Q801" t="inlineStr">
        <is>
          <t>SD-000310</t>
        </is>
      </c>
      <c r="R801" t="inlineStr">
        <is>
          <t>The Ice Man</t>
        </is>
      </c>
      <c r="S801"/>
      <c r="T801" s="2" t="str">
        <f>=HYPERLINK("https://www.tiktok.com/@dramaexpedition/video/7690536423790890254", "https://www.tiktok.com/@dramaexpedition/video/7690536423790890254")</f>
        <v>https://www.tiktok.com/@dramaexpedition/video/7690536423790890254</v>
      </c>
      <c r="U801" t="inlineStr">
        <is>
          <t>已回填</t>
        </is>
      </c>
      <c r="V801" t="inlineStr">
        <is>
          <t>158</t>
        </is>
      </c>
      <c r="W801" t="inlineStr">
        <is>
          <t>5</t>
        </is>
      </c>
      <c r="X801" t="inlineStr">
        <is>
          <t>0</t>
        </is>
      </c>
      <c r="Y801" t="inlineStr">
        <is>
          <t>0</t>
        </is>
      </c>
      <c r="Z801" t="inlineStr">
        <is>
          <t>0</t>
        </is>
      </c>
      <c r="AA801" t="inlineStr">
        <is>
          <t>2026-10-08</t>
        </is>
      </c>
      <c r="AB801"/>
      <c r="AC801"/>
      <c r="AD801"/>
      <c r="AE801"/>
      <c r="AF801"/>
      <c r="AG801" s="3"/>
      <c r="AH801" t="inlineStr">
        <is>
          <t>彭满</t>
        </is>
      </c>
      <c r="AI801"/>
      <c r="AJ801"/>
      <c r="AK801"/>
      <c r="AL801" s="3"/>
      <c r="AM801" t="inlineStr">
        <is>
          <t>2026-09-29 01:00</t>
        </is>
      </c>
      <c r="AN801" t="inlineStr">
        <is>
          <t>彭满</t>
        </is>
      </c>
      <c r="AO801" t="inlineStr">
        <is>
          <t>2026-09-29</t>
        </is>
      </c>
      <c r="AP801" t="inlineStr">
        <is>
          <t>2026-09-28|dramaexpedition|SD-000310</t>
        </is>
      </c>
      <c r="AQ801" t="inlineStr">
        <is>
          <t>0</t>
        </is>
      </c>
      <c r="AR801" t="inlineStr">
        <is>
          <t>dramaexpedition｜The Ice Man｜3条｜已回填</t>
        </is>
      </c>
    </row>
    <row r="802" ht="25.5" customHeight="1">
      <c r="A802" t="inlineStr">
        <is>
          <t>SR-000936</t>
        </is>
      </c>
      <c r="B802" s="3">
        <v>46293</v>
      </c>
      <c r="C802"/>
      <c r="D802" t="inlineStr">
        <is>
          <t>7690521317635886350</t>
        </is>
      </c>
      <c r="E802"/>
      <c r="F802" t="inlineStr">
        <is>
          <t>manual_url</t>
        </is>
      </c>
      <c r="G802">
        <v>1</v>
      </c>
      <c r="H802" s="3">
        <v>46303.66333333333</v>
      </c>
      <c r="I802"/>
      <c r="J802" t="inlineStr">
        <is>
          <t>active</t>
        </is>
      </c>
      <c r="K802" t="inlineStr">
        <is>
          <t>lthung263</t>
        </is>
      </c>
      <c r="L802" t="inlineStr">
        <is>
          <t>Part 2 | Alpha’s Cursed Mate — The Queen’s Blood Awakens Lila’s hidden serpent power erupts, forcing her to face the truth about her mother and the war that has followed her since childhood. ✨ Download the ReelShort app. 👉 Copy the code [4802790] and search it. #Drama #AIDrama #ShortDrama #WerewolfRomance #FatedMates</t>
        </is>
      </c>
      <c r="M802" t="inlineStr">
        <is>
          <t>SD-000252</t>
        </is>
      </c>
      <c r="N802" t="inlineStr">
        <is>
          <t>7690521317635886350</t>
        </is>
      </c>
      <c r="O802" t="inlineStr">
        <is>
          <t>Flexlthung</t>
        </is>
      </c>
      <c r="P802" t="inlineStr">
        <is>
          <t>https://www.tiktok.com/@lthung263</t>
        </is>
      </c>
      <c r="Q802" t="inlineStr">
        <is>
          <t>SD-000252</t>
        </is>
      </c>
      <c r="R802" t="inlineStr">
        <is>
          <t>Alpha’s Cursed Mate</t>
        </is>
      </c>
      <c r="S802" t="inlineStr">
        <is>
          <t>扮猪吃虎</t>
        </is>
      </c>
      <c r="T802" s="2" t="str">
        <f>=HYPERLINK("https://www.tiktok.com/@lthung263/video/7690521317635886350", "https://www.tiktok.com/@lthung263/video/7690521317635886350")</f>
        <v>https://www.tiktok.com/@lthung263/video/7690521317635886350</v>
      </c>
      <c r="U802" t="inlineStr">
        <is>
          <t>已回填</t>
        </is>
      </c>
      <c r="V802" t="inlineStr">
        <is>
          <t>930</t>
        </is>
      </c>
      <c r="W802" t="inlineStr">
        <is>
          <t>17</t>
        </is>
      </c>
      <c r="X802" t="inlineStr">
        <is>
          <t>7</t>
        </is>
      </c>
      <c r="Y802" t="inlineStr">
        <is>
          <t>0</t>
        </is>
      </c>
      <c r="Z802" t="inlineStr">
        <is>
          <t>0</t>
        </is>
      </c>
      <c r="AA802" t="inlineStr">
        <is>
          <t>2026-10-08</t>
        </is>
      </c>
      <c r="AB802"/>
      <c r="AC802"/>
      <c r="AD802"/>
      <c r="AE802"/>
      <c r="AF802"/>
      <c r="AG802" s="3"/>
      <c r="AH802" t="inlineStr">
        <is>
          <t>张凯风</t>
        </is>
      </c>
      <c r="AI802"/>
      <c r="AJ802"/>
      <c r="AK802"/>
      <c r="AL802" s="3"/>
      <c r="AM802" t="inlineStr">
        <is>
          <t>2026-09-29 03:16</t>
        </is>
      </c>
      <c r="AN802" t="inlineStr">
        <is>
          <t>张凯风</t>
        </is>
      </c>
      <c r="AO802" t="inlineStr">
        <is>
          <t>2026-09-29</t>
        </is>
      </c>
      <c r="AP802" t="inlineStr">
        <is>
          <t>2026-09-28|lthung263|SD-000252</t>
        </is>
      </c>
      <c r="AQ802" t="inlineStr">
        <is>
          <t>0</t>
        </is>
      </c>
      <c r="AR802" t="inlineStr">
        <is>
          <t>lthung263｜Alpha’s Cursed Mate｜3条｜已回填</t>
        </is>
      </c>
    </row>
    <row r="803" ht="25.5" customHeight="1">
      <c r="A803" t="inlineStr">
        <is>
          <t>SR-000937</t>
        </is>
      </c>
      <c r="B803" s="3">
        <v>46293</v>
      </c>
      <c r="C803"/>
      <c r="D803" t="inlineStr">
        <is>
          <t>7689033989146840351</t>
        </is>
      </c>
      <c r="E803"/>
      <c r="F803" t="inlineStr">
        <is>
          <t>manual_url</t>
        </is>
      </c>
      <c r="G803">
        <v>1</v>
      </c>
      <c r="H803" s="3">
        <v>46303.66355324074</v>
      </c>
      <c r="I803"/>
      <c r="J803" t="inlineStr">
        <is>
          <t>active</t>
        </is>
      </c>
      <c r="K803" t="inlineStr">
        <is>
          <t>plottwistclips11</t>
        </is>
      </c>
      <c r="L803" t="inlineStr">
        <is>
          <t>A ruthless gangster corners the soldier's widow and demands payment, unaware her husband's brothers are watching. 🔥⚠️ 🌟 Continue the story here 👉 Find the full series on “ReelShort” 🔍 Look up “4786896” ✨ #ShortDrama #FamilyThreat #ProtectiveSoldier #ReelShort</t>
        </is>
      </c>
      <c r="M803"/>
      <c r="N803" t="inlineStr">
        <is>
          <t>7689033989146840351</t>
        </is>
      </c>
      <c r="O803" t="inlineStr">
        <is>
          <t>plottwistclips11</t>
        </is>
      </c>
      <c r="P803" t="inlineStr">
        <is>
          <t>https://www.tiktok.com/@plottwistclips11</t>
        </is>
      </c>
      <c r="Q803"/>
      <c r="R803"/>
      <c r="S803"/>
      <c r="T803" s="2" t="str">
        <f>=HYPERLINK("https://www.tiktok.com/@plottwistclips11/video/7689033989146840351", "https://www.tiktok.com/@plottwistclips11/video/7689033989146840351")</f>
        <v>https://www.tiktok.com/@plottwistclips11/video/7689033989146840351</v>
      </c>
      <c r="U803" t="inlineStr">
        <is>
          <t>已回填</t>
        </is>
      </c>
      <c r="V803" t="inlineStr">
        <is>
          <t>161</t>
        </is>
      </c>
      <c r="W803" t="inlineStr">
        <is>
          <t>0</t>
        </is>
      </c>
      <c r="X803" t="inlineStr">
        <is>
          <t>0</t>
        </is>
      </c>
      <c r="Y803" t="inlineStr">
        <is>
          <t>0</t>
        </is>
      </c>
      <c r="Z803" t="inlineStr">
        <is>
          <t>0</t>
        </is>
      </c>
      <c r="AA803" t="inlineStr">
        <is>
          <t>2026-10-08</t>
        </is>
      </c>
      <c r="AB803"/>
      <c r="AC803"/>
      <c r="AD803"/>
      <c r="AE803"/>
      <c r="AF803"/>
      <c r="AG803" s="3"/>
      <c r="AH803" t="inlineStr">
        <is>
          <t>高璇</t>
        </is>
      </c>
      <c r="AI803"/>
      <c r="AJ803" t="inlineStr">
        <is>
          <t>剧名待人工匹配</t>
        </is>
      </c>
      <c r="AK803"/>
      <c r="AL803" s="3"/>
      <c r="AM803" t="inlineStr">
        <is>
          <t>2026-09-29 03:37</t>
        </is>
      </c>
      <c r="AN803" t="inlineStr">
        <is>
          <t>高璇</t>
        </is>
      </c>
      <c r="AO803" t="inlineStr">
        <is>
          <t>2026-09-29</t>
        </is>
      </c>
      <c r="AP803"/>
      <c r="AQ803" t="inlineStr">
        <is>
          <t>0</t>
        </is>
      </c>
      <c r="AR803"/>
    </row>
    <row r="804" ht="25.5" customHeight="1">
      <c r="A804" t="inlineStr">
        <is>
          <t>SR-000938</t>
        </is>
      </c>
      <c r="B804" s="3">
        <v>46293</v>
      </c>
      <c r="C804"/>
      <c r="D804" t="inlineStr">
        <is>
          <t>7690514453992967437</t>
        </is>
      </c>
      <c r="E804"/>
      <c r="F804" t="inlineStr">
        <is>
          <t>manual_url</t>
        </is>
      </c>
      <c r="G804">
        <v>1</v>
      </c>
      <c r="H804" s="3">
        <v>46303.6637962963</v>
      </c>
      <c r="I804"/>
      <c r="J804" t="inlineStr">
        <is>
          <t>active</t>
        </is>
      </c>
      <c r="K804" t="inlineStr">
        <is>
          <t>ngphnggiang40</t>
        </is>
      </c>
      <c r="L804" t="inlineStr">
        <is>
          <t>Part 3 | Dragon blood Uprising A fugitive wolf girl refuses to abandon a broken half-dragon, and their bond gives them the power to destroy the slavers hunting them. ✨ Download the ReelShort app. 👉 Copy the code [4928735] and search it. #Drama #AIDrama #ShortDrama #DragonDrama #RevengeDrama</t>
        </is>
      </c>
      <c r="M804" t="inlineStr">
        <is>
          <t>SD-000267</t>
        </is>
      </c>
      <c r="N804" t="inlineStr">
        <is>
          <t>7690514453992967437</t>
        </is>
      </c>
      <c r="O804" t="inlineStr">
        <is>
          <t>VoidFaic</t>
        </is>
      </c>
      <c r="P804" t="inlineStr">
        <is>
          <t>https://www.tiktok.com/@ngphnggiang40</t>
        </is>
      </c>
      <c r="Q804" t="inlineStr">
        <is>
          <t>SD-000267</t>
        </is>
      </c>
      <c r="R804" t="inlineStr">
        <is>
          <t>Dragon blood Uprising</t>
        </is>
      </c>
      <c r="S804" t="inlineStr">
        <is>
          <t>扮猪吃虎</t>
        </is>
      </c>
      <c r="T804" s="2" t="str">
        <f>=HYPERLINK("https://www.tiktok.com/@ngphnggiang40/video/7690514453992967437", "https://www.tiktok.com/@ngphnggiang40/video/7690514453992967437")</f>
        <v>https://www.tiktok.com/@ngphnggiang40/video/7690514453992967437</v>
      </c>
      <c r="U804" t="inlineStr">
        <is>
          <t>已回填</t>
        </is>
      </c>
      <c r="V804" t="inlineStr">
        <is>
          <t>481</t>
        </is>
      </c>
      <c r="W804" t="inlineStr">
        <is>
          <t>10</t>
        </is>
      </c>
      <c r="X804" t="inlineStr">
        <is>
          <t>3</t>
        </is>
      </c>
      <c r="Y804" t="inlineStr">
        <is>
          <t>0</t>
        </is>
      </c>
      <c r="Z804" t="inlineStr">
        <is>
          <t>0</t>
        </is>
      </c>
      <c r="AA804" t="inlineStr">
        <is>
          <t>2026-10-08</t>
        </is>
      </c>
      <c r="AB804"/>
      <c r="AC804"/>
      <c r="AD804"/>
      <c r="AE804"/>
      <c r="AF804"/>
      <c r="AG804" s="3"/>
      <c r="AH804" t="inlineStr">
        <is>
          <t>张凯风</t>
        </is>
      </c>
      <c r="AI804"/>
      <c r="AJ804"/>
      <c r="AK804"/>
      <c r="AL804" s="3"/>
      <c r="AM804" t="inlineStr">
        <is>
          <t>2026-09-29 04:47</t>
        </is>
      </c>
      <c r="AN804" t="inlineStr">
        <is>
          <t>张凯风</t>
        </is>
      </c>
      <c r="AO804" t="inlineStr">
        <is>
          <t>2026-09-29</t>
        </is>
      </c>
      <c r="AP804" t="inlineStr">
        <is>
          <t>2026-09-28|ngphnggiang40|SD-000267</t>
        </is>
      </c>
      <c r="AQ804" t="inlineStr">
        <is>
          <t>0</t>
        </is>
      </c>
      <c r="AR804" t="inlineStr">
        <is>
          <t>ngphnggiang40｜Dragon blood Uprising｜3条｜已回填</t>
        </is>
      </c>
    </row>
    <row r="805" ht="25.5" customHeight="1">
      <c r="A805" t="inlineStr">
        <is>
          <t>SR-000939</t>
        </is>
      </c>
      <c r="B805" s="3">
        <v>46293</v>
      </c>
      <c r="C805"/>
      <c r="D805" t="inlineStr">
        <is>
          <t>7690420160506645791</t>
        </is>
      </c>
      <c r="E805"/>
      <c r="F805" t="inlineStr">
        <is>
          <t>manual_url</t>
        </is>
      </c>
      <c r="G805">
        <v>1</v>
      </c>
      <c r="H805" s="3">
        <v>46303.66416666667</v>
      </c>
      <c r="I805"/>
      <c r="J805" t="inlineStr">
        <is>
          <t>active</t>
        </is>
      </c>
      <c r="K805" t="inlineStr">
        <is>
          <t>jolienqaq</t>
        </is>
      </c>
      <c r="L805" t="inlineStr">
        <is>
          <t>Part 3 | My Two Dangerous Roommates Crave Me Full series link in bio Noah’s bed got wet, so he climbed into Eli’s. Once the other roommates left, his innocent act disappeared. ✨ Download the ReelShort app. 👉 Copy the code [4802542] and search it. #BL #BoysLove #RoommateRomance #OneBed #LoveTriangle</t>
        </is>
      </c>
      <c r="M805" t="inlineStr">
        <is>
          <t>SD-000251</t>
        </is>
      </c>
      <c r="N805" t="inlineStr">
        <is>
          <t>7690420160506645791</t>
        </is>
      </c>
      <c r="O805" t="inlineStr">
        <is>
          <t>jolienqaq</t>
        </is>
      </c>
      <c r="P805" t="inlineStr">
        <is>
          <t>https://www.tiktok.com/@jolienqaq</t>
        </is>
      </c>
      <c r="Q805" t="inlineStr">
        <is>
          <t>SD-000251</t>
        </is>
      </c>
      <c r="R805" t="inlineStr">
        <is>
          <t>My Two Dangerous Roommates Crave Me</t>
        </is>
      </c>
      <c r="S805"/>
      <c r="T805" s="2" t="str">
        <f>=HYPERLINK("https://www.tiktok.com/@jolienqaq/video/7690420160506645791", "https://www.tiktok.com/@jolienqaq/video/7690420160506645791")</f>
        <v>https://www.tiktok.com/@jolienqaq/video/7690420160506645791</v>
      </c>
      <c r="U805" t="inlineStr">
        <is>
          <t>已回填</t>
        </is>
      </c>
      <c r="V805" t="inlineStr">
        <is>
          <t>692</t>
        </is>
      </c>
      <c r="W805" t="inlineStr">
        <is>
          <t>24</t>
        </is>
      </c>
      <c r="X805" t="inlineStr">
        <is>
          <t>12</t>
        </is>
      </c>
      <c r="Y805" t="inlineStr">
        <is>
          <t>0</t>
        </is>
      </c>
      <c r="Z805" t="inlineStr">
        <is>
          <t>1</t>
        </is>
      </c>
      <c r="AA805" t="inlineStr">
        <is>
          <t>2026-10-08</t>
        </is>
      </c>
      <c r="AB805"/>
      <c r="AC805"/>
      <c r="AD805"/>
      <c r="AE805"/>
      <c r="AF805"/>
      <c r="AG805" s="3"/>
      <c r="AH805" t="inlineStr">
        <is>
          <t>彭满</t>
        </is>
      </c>
      <c r="AI805"/>
      <c r="AJ805"/>
      <c r="AK805"/>
      <c r="AL805" s="3"/>
      <c r="AM805" t="inlineStr">
        <is>
          <t>2026-09-29 07:10</t>
        </is>
      </c>
      <c r="AN805" t="inlineStr">
        <is>
          <t>彭满</t>
        </is>
      </c>
      <c r="AO805" t="inlineStr">
        <is>
          <t>2026-09-29</t>
        </is>
      </c>
      <c r="AP805" t="inlineStr">
        <is>
          <t>2026-09-28|jolienqaq|SD-000251</t>
        </is>
      </c>
      <c r="AQ805" t="inlineStr">
        <is>
          <t>0</t>
        </is>
      </c>
      <c r="AR805" t="inlineStr">
        <is>
          <t>jolienqaq｜My Two Dangerous Roommates Crave Me｜3条｜已回填</t>
        </is>
      </c>
    </row>
    <row r="806" ht="25.5" customHeight="1">
      <c r="A806" t="inlineStr">
        <is>
          <t>SR-000940</t>
        </is>
      </c>
      <c r="B806" s="3">
        <v>46293</v>
      </c>
      <c r="C806"/>
      <c r="D806" t="inlineStr">
        <is>
          <t>7690536480678202638</t>
        </is>
      </c>
      <c r="E806"/>
      <c r="F806" t="inlineStr">
        <is>
          <t>manual_url</t>
        </is>
      </c>
      <c r="G806">
        <v>1</v>
      </c>
      <c r="H806" s="3">
        <v>46303.66439814815</v>
      </c>
      <c r="I806"/>
      <c r="J806" t="inlineStr">
        <is>
          <t>active</t>
        </is>
      </c>
      <c r="K806" t="inlineStr">
        <is>
          <t>dramaexpedition</t>
        </is>
      </c>
      <c r="L806" t="inlineStr">
        <is>
          <t>part 3 | The Ice Man An icy conversation turns personal. Watch on ReelShort. Search code 4933302. https://reelslink.com/cps/N249DE #drama #shortdrama #aidrama #revengedrama #fyp</t>
        </is>
      </c>
      <c r="M806" t="inlineStr">
        <is>
          <t>SD-000310</t>
        </is>
      </c>
      <c r="N806" t="inlineStr">
        <is>
          <t>7690536480678202638</t>
        </is>
      </c>
      <c r="O806" t="inlineStr">
        <is>
          <t>dramaexpedition</t>
        </is>
      </c>
      <c r="P806" t="inlineStr">
        <is>
          <t>https://www.tiktok.com/@dramaexpedition</t>
        </is>
      </c>
      <c r="Q806" t="inlineStr">
        <is>
          <t>SD-000310</t>
        </is>
      </c>
      <c r="R806" t="inlineStr">
        <is>
          <t>The Ice Man</t>
        </is>
      </c>
      <c r="S806"/>
      <c r="T806" s="2" t="str">
        <f>=HYPERLINK("https://www.tiktok.com/@dramaexpedition/video/7690536480678202638", "https://www.tiktok.com/@dramaexpedition/video/7690536480678202638")</f>
        <v>https://www.tiktok.com/@dramaexpedition/video/7690536480678202638</v>
      </c>
      <c r="U806" t="inlineStr">
        <is>
          <t>已回填</t>
        </is>
      </c>
      <c r="V806" t="inlineStr">
        <is>
          <t>198</t>
        </is>
      </c>
      <c r="W806" t="inlineStr">
        <is>
          <t>7</t>
        </is>
      </c>
      <c r="X806" t="inlineStr">
        <is>
          <t>2</t>
        </is>
      </c>
      <c r="Y806" t="inlineStr">
        <is>
          <t>0</t>
        </is>
      </c>
      <c r="Z806" t="inlineStr">
        <is>
          <t>0</t>
        </is>
      </c>
      <c r="AA806" t="inlineStr">
        <is>
          <t>2026-10-08</t>
        </is>
      </c>
      <c r="AB806"/>
      <c r="AC806"/>
      <c r="AD806"/>
      <c r="AE806"/>
      <c r="AF806"/>
      <c r="AG806" s="3"/>
      <c r="AH806" t="inlineStr">
        <is>
          <t>彭满</t>
        </is>
      </c>
      <c r="AI806"/>
      <c r="AJ806"/>
      <c r="AK806"/>
      <c r="AL806" s="3"/>
      <c r="AM806" t="inlineStr">
        <is>
          <t>2026-09-29 07:20</t>
        </is>
      </c>
      <c r="AN806" t="inlineStr">
        <is>
          <t>彭满</t>
        </is>
      </c>
      <c r="AO806" t="inlineStr">
        <is>
          <t>2026-09-29</t>
        </is>
      </c>
      <c r="AP806" t="inlineStr">
        <is>
          <t>2026-09-28|dramaexpedition|SD-000310</t>
        </is>
      </c>
      <c r="AQ806" t="inlineStr">
        <is>
          <t>0</t>
        </is>
      </c>
      <c r="AR806" t="inlineStr">
        <is>
          <t>dramaexpedition｜The Ice Man｜3条｜已回填</t>
        </is>
      </c>
    </row>
    <row r="807" ht="25.5" customHeight="1">
      <c r="A807" t="inlineStr">
        <is>
          <t>SR-000941</t>
        </is>
      </c>
      <c r="B807" s="3">
        <v>46293</v>
      </c>
      <c r="C807"/>
      <c r="D807" t="inlineStr">
        <is>
          <t>7690520855733865742</t>
        </is>
      </c>
      <c r="E807"/>
      <c r="F807" t="inlineStr">
        <is>
          <t>manual_url</t>
        </is>
      </c>
      <c r="G807">
        <v>1</v>
      </c>
      <c r="H807" s="3">
        <v>46303.664664351854</v>
      </c>
      <c r="I807"/>
      <c r="J807" t="inlineStr">
        <is>
          <t>active</t>
        </is>
      </c>
      <c r="K807" t="inlineStr">
        <is>
          <t>lthung263</t>
        </is>
      </c>
      <c r="L807" t="inlineStr">
        <is>
          <t>Part 3 | Alpha’s Cursed Mate — Her Enemy Is Her Fated Mate Lila answers Marcus’s bloody challenge, only for both enemies to discover that fate has bound them together. ✨ Download the ReelShort app. 👉 Copy the code [4802790] and search it. #Drama #AIDrama #ShortDrama #WerewolfRomance #FatedMates</t>
        </is>
      </c>
      <c r="M807" t="inlineStr">
        <is>
          <t>SD-000252</t>
        </is>
      </c>
      <c r="N807" t="inlineStr">
        <is>
          <t>7690520855733865742</t>
        </is>
      </c>
      <c r="O807" t="inlineStr">
        <is>
          <t>Flexlthung</t>
        </is>
      </c>
      <c r="P807" t="inlineStr">
        <is>
          <t>https://www.tiktok.com/@lthung263</t>
        </is>
      </c>
      <c r="Q807" t="inlineStr">
        <is>
          <t>SD-000252</t>
        </is>
      </c>
      <c r="R807" t="inlineStr">
        <is>
          <t>Alpha’s Cursed Mate</t>
        </is>
      </c>
      <c r="S807" t="inlineStr">
        <is>
          <t>扮猪吃虎</t>
        </is>
      </c>
      <c r="T807" s="2" t="str">
        <f>=HYPERLINK("https://www.tiktok.com/@lthung263/video/7690520855733865742", "https://www.tiktok.com/@lthung263/video/7690520855733865742")</f>
        <v>https://www.tiktok.com/@lthung263/video/7690520855733865742</v>
      </c>
      <c r="U807" t="inlineStr">
        <is>
          <t>已回填</t>
        </is>
      </c>
      <c r="V807" t="inlineStr">
        <is>
          <t>512</t>
        </is>
      </c>
      <c r="W807" t="inlineStr">
        <is>
          <t>10</t>
        </is>
      </c>
      <c r="X807" t="inlineStr">
        <is>
          <t>1</t>
        </is>
      </c>
      <c r="Y807" t="inlineStr">
        <is>
          <t>0</t>
        </is>
      </c>
      <c r="Z807" t="inlineStr">
        <is>
          <t>0</t>
        </is>
      </c>
      <c r="AA807" t="inlineStr">
        <is>
          <t>2026-10-08</t>
        </is>
      </c>
      <c r="AB807"/>
      <c r="AC807"/>
      <c r="AD807"/>
      <c r="AE807"/>
      <c r="AF807"/>
      <c r="AG807" s="3"/>
      <c r="AH807" t="inlineStr">
        <is>
          <t>张凯风</t>
        </is>
      </c>
      <c r="AI807"/>
      <c r="AJ807"/>
      <c r="AK807"/>
      <c r="AL807" s="3"/>
      <c r="AM807" t="inlineStr">
        <is>
          <t>2026-09-29 09:09</t>
        </is>
      </c>
      <c r="AN807" t="inlineStr">
        <is>
          <t>张凯风</t>
        </is>
      </c>
      <c r="AO807" t="inlineStr">
        <is>
          <t>2026-09-29</t>
        </is>
      </c>
      <c r="AP807" t="inlineStr">
        <is>
          <t>2026-09-28|lthung263|SD-000252</t>
        </is>
      </c>
      <c r="AQ807" t="inlineStr">
        <is>
          <t>0</t>
        </is>
      </c>
      <c r="AR807" t="inlineStr">
        <is>
          <t>lthung263｜Alpha’s Cursed Mate｜3条｜已回填</t>
        </is>
      </c>
    </row>
    <row r="808" ht="25.5" customHeight="1">
      <c r="A808" t="inlineStr">
        <is>
          <t>SR-000942</t>
        </is>
      </c>
      <c r="B808" s="3">
        <v>46293</v>
      </c>
      <c r="C808"/>
      <c r="D808" t="inlineStr">
        <is>
          <t>7689033740357553439</t>
        </is>
      </c>
      <c r="E808"/>
      <c r="F808" t="inlineStr">
        <is>
          <t>manual_url</t>
        </is>
      </c>
      <c r="G808">
        <v>1</v>
      </c>
      <c r="H808" s="3">
        <v>46303.66496527778</v>
      </c>
      <c r="I808"/>
      <c r="J808" t="inlineStr">
        <is>
          <t>active</t>
        </is>
      </c>
      <c r="K808" t="inlineStr">
        <is>
          <t>plottwistclips11</t>
        </is>
      </c>
      <c r="L808" t="inlineStr">
        <is>
          <t>A mysterious call sounds like a scam—until a frightened girl says the name of the brother they thought was dead. 📱😨 🌟 Continue the story here 👉 Find the full series on “ReelShort” 🔍 Look up “4786896” ✨ #ShortDrama #EmergencyCall #Brotherhood #ReelShort</t>
        </is>
      </c>
      <c r="M808"/>
      <c r="N808" t="inlineStr">
        <is>
          <t>7689033740357553439</t>
        </is>
      </c>
      <c r="O808" t="inlineStr">
        <is>
          <t>plottwistclips11</t>
        </is>
      </c>
      <c r="P808" t="inlineStr">
        <is>
          <t>https://www.tiktok.com/@plottwistclips11</t>
        </is>
      </c>
      <c r="Q808"/>
      <c r="R808"/>
      <c r="S808"/>
      <c r="T808" s="2" t="str">
        <f>=HYPERLINK("https://www.tiktok.com/@plottwistclips11/video/7689033740357553439", "https://www.tiktok.com/@plottwistclips11/video/7689033740357553439")</f>
        <v>https://www.tiktok.com/@plottwistclips11/video/7689033740357553439</v>
      </c>
      <c r="U808" t="inlineStr">
        <is>
          <t>已回填</t>
        </is>
      </c>
      <c r="V808" t="inlineStr">
        <is>
          <t>112</t>
        </is>
      </c>
      <c r="W808" t="inlineStr">
        <is>
          <t>1</t>
        </is>
      </c>
      <c r="X808" t="inlineStr">
        <is>
          <t>1</t>
        </is>
      </c>
      <c r="Y808" t="inlineStr">
        <is>
          <t>0</t>
        </is>
      </c>
      <c r="Z808" t="inlineStr">
        <is>
          <t>0</t>
        </is>
      </c>
      <c r="AA808" t="inlineStr">
        <is>
          <t>2026-10-08</t>
        </is>
      </c>
      <c r="AB808"/>
      <c r="AC808"/>
      <c r="AD808"/>
      <c r="AE808"/>
      <c r="AF808"/>
      <c r="AG808" s="3"/>
      <c r="AH808" t="inlineStr">
        <is>
          <t>高璇</t>
        </is>
      </c>
      <c r="AI808"/>
      <c r="AJ808" t="inlineStr">
        <is>
          <t>剧名待人工匹配</t>
        </is>
      </c>
      <c r="AK808"/>
      <c r="AL808" s="3"/>
      <c r="AM808" t="inlineStr">
        <is>
          <t>2026-09-29 10:49</t>
        </is>
      </c>
      <c r="AN808" t="inlineStr">
        <is>
          <t>高璇</t>
        </is>
      </c>
      <c r="AO808" t="inlineStr">
        <is>
          <t>2026-09-29</t>
        </is>
      </c>
      <c r="AP808"/>
      <c r="AQ808" t="inlineStr">
        <is>
          <t>0</t>
        </is>
      </c>
      <c r="AR808"/>
    </row>
    <row r="809" ht="25.5" customHeight="1">
      <c r="A809" t="inlineStr">
        <is>
          <t>SR-000943</t>
        </is>
      </c>
      <c r="B809" s="3">
        <v>46293</v>
      </c>
      <c r="C809"/>
      <c r="D809" t="inlineStr">
        <is>
          <t>7690775628802575630</t>
        </is>
      </c>
      <c r="E809"/>
      <c r="F809" t="inlineStr">
        <is>
          <t>manual_url</t>
        </is>
      </c>
      <c r="G809">
        <v>1</v>
      </c>
      <c r="H809" s="3">
        <v>46303.665300925924</v>
      </c>
      <c r="I809"/>
      <c r="J809" t="inlineStr">
        <is>
          <t>active</t>
        </is>
      </c>
      <c r="K809" t="inlineStr">
        <is>
          <t>nobleltcpnj</t>
        </is>
      </c>
      <c r="L809" t="inlineStr">
        <is>
          <t>Part 3 | Framed for Murdering the Prince (The Fairy Who Slept Her Way to the Throne) Framed for the prince’s murder, the fairy must uncover the truth before the royal court decides her fate. ✨ Download the ReelShort app. 👉 Copy the code [4931406] and search it. #ShortDrama #AIDrama #FantasyDrama #RoyalIntrigue</t>
        </is>
      </c>
      <c r="M809" t="inlineStr">
        <is>
          <t>SD-000280</t>
        </is>
      </c>
      <c r="N809" t="inlineStr">
        <is>
          <t>7690775628802575630</t>
        </is>
      </c>
      <c r="O809" t="inlineStr">
        <is>
          <t>Mouse glue trap</t>
        </is>
      </c>
      <c r="P809" t="inlineStr">
        <is>
          <t>https://www.tiktok.com/@nobleltcpnj</t>
        </is>
      </c>
      <c r="Q809" t="inlineStr">
        <is>
          <t>SD-000280</t>
        </is>
      </c>
      <c r="R809" t="inlineStr">
        <is>
          <t>The Fairy Who Slept Her Way to the Throne</t>
        </is>
      </c>
      <c r="S809" t="inlineStr">
        <is>
          <t>扮猪吃虎,奇幻</t>
        </is>
      </c>
      <c r="T809" s="2" t="str">
        <f>=HYPERLINK("https://www.tiktok.com/@nobleltcpnj/video/7690775628802575630", "https://www.tiktok.com/@nobleltcpnj/video/7690775628802575630")</f>
        <v>https://www.tiktok.com/@nobleltcpnj/video/7690775628802575630</v>
      </c>
      <c r="U809" t="inlineStr">
        <is>
          <t>已回填</t>
        </is>
      </c>
      <c r="V809" t="inlineStr">
        <is>
          <t>1886</t>
        </is>
      </c>
      <c r="W809" t="inlineStr">
        <is>
          <t>15</t>
        </is>
      </c>
      <c r="X809" t="inlineStr">
        <is>
          <t>3</t>
        </is>
      </c>
      <c r="Y809" t="inlineStr">
        <is>
          <t>0</t>
        </is>
      </c>
      <c r="Z809" t="inlineStr">
        <is>
          <t>0</t>
        </is>
      </c>
      <c r="AA809" t="inlineStr">
        <is>
          <t>2026-10-08</t>
        </is>
      </c>
      <c r="AB809"/>
      <c r="AC809"/>
      <c r="AD809"/>
      <c r="AE809"/>
      <c r="AF809"/>
      <c r="AG809" s="3"/>
      <c r="AH809" t="inlineStr">
        <is>
          <t>张凯风</t>
        </is>
      </c>
      <c r="AI809"/>
      <c r="AJ809"/>
      <c r="AK809"/>
      <c r="AL809" s="3"/>
      <c r="AM809" t="inlineStr">
        <is>
          <t>2026-09-29 11:00</t>
        </is>
      </c>
      <c r="AN809" t="inlineStr">
        <is>
          <t>张凯风</t>
        </is>
      </c>
      <c r="AO809" t="inlineStr">
        <is>
          <t>2026-09-29</t>
        </is>
      </c>
      <c r="AP809" t="inlineStr">
        <is>
          <t>2026-09-28|nobleltcpnj|SD-000280</t>
        </is>
      </c>
      <c r="AQ809" t="inlineStr">
        <is>
          <t>0</t>
        </is>
      </c>
      <c r="AR809" t="inlineStr">
        <is>
          <t>nobleltcpnj｜The Fairy Who Slept Her Way to the Throne｜3条｜已回填</t>
        </is>
      </c>
    </row>
    <row r="810" ht="25.5" customHeight="1">
      <c r="A810" t="inlineStr">
        <is>
          <t>SR-000944</t>
        </is>
      </c>
      <c r="B810" s="3">
        <v>46293</v>
      </c>
      <c r="C810"/>
      <c r="D810" t="inlineStr">
        <is>
          <t>7690490598633065759</t>
        </is>
      </c>
      <c r="E810"/>
      <c r="F810" t="inlineStr">
        <is>
          <t>manual_url</t>
        </is>
      </c>
      <c r="G810">
        <v>1</v>
      </c>
      <c r="H810" s="3">
        <v>46303.665613425925</v>
      </c>
      <c r="I810"/>
      <c r="J810" t="inlineStr">
        <is>
          <t>active</t>
        </is>
      </c>
      <c r="K810" t="inlineStr">
        <is>
          <t>shirley5278789</t>
        </is>
      </c>
      <c r="L810" t="inlineStr">
        <is>
          <t>Años después, una joven desesperada entra en el castillo del Alfa y conoce a la pequeña que cambiará su destino por completo. 🏰💙 🌟 Continúa la historia aquí 👉 Encuentra la serie completa en “ReelShort” 🔍 Busca “4931565” ✨ #DramaCorto #RomanceConLaNiñera #ReyAlfa #ReelShort</t>
        </is>
      </c>
      <c r="M810"/>
      <c r="N810" t="inlineStr">
        <is>
          <t>7690490598633065759</t>
        </is>
      </c>
      <c r="O810" t="inlineStr">
        <is>
          <t>shirley5278789</t>
        </is>
      </c>
      <c r="P810" t="inlineStr">
        <is>
          <t>https://www.tiktok.com/@shirley5278789</t>
        </is>
      </c>
      <c r="Q810"/>
      <c r="R810"/>
      <c r="S810"/>
      <c r="T810" s="2" t="str">
        <f>=HYPERLINK("https://www.tiktok.com/@shirley5278789/video/7690490598633065759", "https://www.tiktok.com/@shirley5278789/video/7690490598633065759")</f>
        <v>https://www.tiktok.com/@shirley5278789/video/7690490598633065759</v>
      </c>
      <c r="U810" t="inlineStr">
        <is>
          <t>已回填</t>
        </is>
      </c>
      <c r="V810" t="inlineStr">
        <is>
          <t>39000</t>
        </is>
      </c>
      <c r="W810" t="inlineStr">
        <is>
          <t>259</t>
        </is>
      </c>
      <c r="X810" t="inlineStr">
        <is>
          <t>64</t>
        </is>
      </c>
      <c r="Y810" t="inlineStr">
        <is>
          <t>7</t>
        </is>
      </c>
      <c r="Z810" t="inlineStr">
        <is>
          <t>0</t>
        </is>
      </c>
      <c r="AA810" t="inlineStr">
        <is>
          <t>2026-10-08</t>
        </is>
      </c>
      <c r="AB810"/>
      <c r="AC810"/>
      <c r="AD810"/>
      <c r="AE810"/>
      <c r="AF810"/>
      <c r="AG810" s="3"/>
      <c r="AH810" t="inlineStr">
        <is>
          <t>高璇</t>
        </is>
      </c>
      <c r="AI810"/>
      <c r="AJ810" t="inlineStr">
        <is>
          <t>剧名待人工匹配</t>
        </is>
      </c>
      <c r="AK810"/>
      <c r="AL810" s="3"/>
      <c r="AM810" t="inlineStr">
        <is>
          <t>2026-09-29 11:04</t>
        </is>
      </c>
      <c r="AN810" t="inlineStr">
        <is>
          <t>高璇</t>
        </is>
      </c>
      <c r="AO810" t="inlineStr">
        <is>
          <t>2026-09-29</t>
        </is>
      </c>
      <c r="AP810"/>
      <c r="AQ810" t="inlineStr">
        <is>
          <t>0</t>
        </is>
      </c>
      <c r="AR810"/>
    </row>
    <row r="811" ht="25.5" customHeight="1">
      <c r="A811" t="inlineStr">
        <is>
          <t>SR-000945</t>
        </is>
      </c>
      <c r="B811" s="3">
        <v>46294</v>
      </c>
      <c r="C811"/>
      <c r="D811" t="inlineStr">
        <is>
          <t>7690849913298586911</t>
        </is>
      </c>
      <c r="E811"/>
      <c r="F811" t="inlineStr">
        <is>
          <t>manual_url</t>
        </is>
      </c>
      <c r="G811">
        <v>1</v>
      </c>
      <c r="H811" s="3">
        <v>46303.66590277778</v>
      </c>
      <c r="I811"/>
      <c r="J811" t="inlineStr">
        <is>
          <t>active</t>
        </is>
      </c>
      <c r="K811" t="inlineStr">
        <is>
          <t>felicitypatterson67</t>
        </is>
      </c>
      <c r="L811" t="inlineStr">
        <is>
          <t>After My Three Alpha Childhood Sweethearts Abandoned Me, They Regretted It                            🐺 Three Alphas walked away from her—now they wish they hadn’t.                           Download ReelShort and search 4932758 #AlphaRomance #Regret #WerewolfDrama</t>
        </is>
      </c>
      <c r="M811" t="inlineStr">
        <is>
          <t>SD-000290</t>
        </is>
      </c>
      <c r="N811" t="inlineStr">
        <is>
          <t>7690849913298586911</t>
        </is>
      </c>
      <c r="O811"/>
      <c r="P811" t="inlineStr">
        <is>
          <t>https://www.tiktok.com/@felicitypatterson67</t>
        </is>
      </c>
      <c r="Q811" t="inlineStr">
        <is>
          <t>SD-000290</t>
        </is>
      </c>
      <c r="R811" t="inlineStr">
        <is>
          <t>After My Three Alpha Childhood Sweethearts Abandoned Me, They Regretted It</t>
        </is>
      </c>
      <c r="S811" t="inlineStr">
        <is>
          <t>救赎</t>
        </is>
      </c>
      <c r="T811" s="2" t="str">
        <f>=HYPERLINK("https://www.tiktok.com/@felicitypatterson67/video/7690849913298586911", "https://www.tiktok.com/@felicitypatterson67/video/7690849913298586911")</f>
        <v>https://www.tiktok.com/@felicitypatterson67/video/7690849913298586911</v>
      </c>
      <c r="U811" t="inlineStr">
        <is>
          <t>已回填</t>
        </is>
      </c>
      <c r="V811" t="inlineStr">
        <is>
          <t>316</t>
        </is>
      </c>
      <c r="W811" t="inlineStr">
        <is>
          <t>4</t>
        </is>
      </c>
      <c r="X811" t="inlineStr">
        <is>
          <t>1</t>
        </is>
      </c>
      <c r="Y811" t="inlineStr">
        <is>
          <t>0</t>
        </is>
      </c>
      <c r="Z811" t="inlineStr">
        <is>
          <t>0</t>
        </is>
      </c>
      <c r="AA811" t="inlineStr">
        <is>
          <t>2026-10-08</t>
        </is>
      </c>
      <c r="AB811"/>
      <c r="AC811"/>
      <c r="AD811"/>
      <c r="AE811"/>
      <c r="AF811"/>
      <c r="AG811" s="3"/>
      <c r="AH811" t="inlineStr">
        <is>
          <t>李建卓</t>
        </is>
      </c>
      <c r="AI811"/>
      <c r="AJ811" t="inlineStr">
        <is>
          <t>剧名待人工匹配</t>
        </is>
      </c>
      <c r="AK811"/>
      <c r="AL811" s="3"/>
      <c r="AM811" t="inlineStr">
        <is>
          <t>2026-09-29 15:06</t>
        </is>
      </c>
      <c r="AN811" t="inlineStr">
        <is>
          <t>李建卓</t>
        </is>
      </c>
      <c r="AO811" t="inlineStr">
        <is>
          <t>2026-09-29</t>
        </is>
      </c>
      <c r="AP811" t="inlineStr">
        <is>
          <t>2026-09-29|felicitypatterson67|SD-000290</t>
        </is>
      </c>
      <c r="AQ811" t="inlineStr">
        <is>
          <t>1</t>
        </is>
      </c>
      <c r="AR811" t="inlineStr">
        <is>
          <t>felicitypatterson67｜After My Three Alpha Childhood Sweethearts Abandoned Me, They Regretted It｜3条｜已回填/待公开</t>
        </is>
      </c>
    </row>
    <row r="812" ht="25.5" customHeight="1">
      <c r="A812" t="inlineStr">
        <is>
          <t>SR-000946</t>
        </is>
      </c>
      <c r="B812" s="3">
        <v>46294</v>
      </c>
      <c r="C812"/>
      <c r="D812" t="inlineStr">
        <is>
          <t>7690867733138918687</t>
        </is>
      </c>
      <c r="E812"/>
      <c r="F812" t="inlineStr">
        <is>
          <t>manual_url</t>
        </is>
      </c>
      <c r="G812">
        <v>1</v>
      </c>
      <c r="H812" s="3">
        <v>46303.66625</v>
      </c>
      <c r="I812"/>
      <c r="J812" t="inlineStr">
        <is>
          <t>active</t>
        </is>
      </c>
      <c r="K812" t="inlineStr">
        <is>
          <t>hcngsn5459</t>
        </is>
      </c>
      <c r="L812" t="inlineStr">
        <is>
          <t>The Mafia Don Got the Wrong Wife, So I Ran Away Pregnant  🤰 She married the wrong man—and ran before he could find out she was carrying his child. Download ReelShort and search 4932490 #MafiaRomance #PregnancyDrama #ShortDrama</t>
        </is>
      </c>
      <c r="M812"/>
      <c r="N812" t="inlineStr">
        <is>
          <t>7690867733138918687</t>
        </is>
      </c>
      <c r="O812"/>
      <c r="P812" t="inlineStr">
        <is>
          <t>https://www.tiktok.com/@hcngsn5459</t>
        </is>
      </c>
      <c r="Q812"/>
      <c r="R812"/>
      <c r="S812"/>
      <c r="T812" s="2" t="str">
        <f>=HYPERLINK("https://www.tiktok.com/@hcngsn5459/video/7690867733138918687", "https://www.tiktok.com/@hcngsn5459/video/7690867733138918687")</f>
        <v>https://www.tiktok.com/@hcngsn5459/video/7690867733138918687</v>
      </c>
      <c r="U812" t="inlineStr">
        <is>
          <t>已回填</t>
        </is>
      </c>
      <c r="V812" t="inlineStr">
        <is>
          <t>366</t>
        </is>
      </c>
      <c r="W812" t="inlineStr">
        <is>
          <t>1</t>
        </is>
      </c>
      <c r="X812" t="inlineStr">
        <is>
          <t>2</t>
        </is>
      </c>
      <c r="Y812" t="inlineStr">
        <is>
          <t>1</t>
        </is>
      </c>
      <c r="Z812" t="inlineStr">
        <is>
          <t>0</t>
        </is>
      </c>
      <c r="AA812" t="inlineStr">
        <is>
          <t>2026-10-08</t>
        </is>
      </c>
      <c r="AB812"/>
      <c r="AC812"/>
      <c r="AD812"/>
      <c r="AE812"/>
      <c r="AF812"/>
      <c r="AG812" s="3"/>
      <c r="AH812" t="inlineStr">
        <is>
          <t>李建卓</t>
        </is>
      </c>
      <c r="AI812"/>
      <c r="AJ812" t="inlineStr">
        <is>
          <t>剧名待人工匹配</t>
        </is>
      </c>
      <c r="AK812"/>
      <c r="AL812" s="3"/>
      <c r="AM812" t="inlineStr">
        <is>
          <t>2026-09-29 17:18</t>
        </is>
      </c>
      <c r="AN812" t="inlineStr">
        <is>
          <t>李建卓</t>
        </is>
      </c>
      <c r="AO812" t="inlineStr">
        <is>
          <t>2026-09-29</t>
        </is>
      </c>
      <c r="AP812"/>
      <c r="AQ812" t="inlineStr">
        <is>
          <t>0</t>
        </is>
      </c>
      <c r="AR812"/>
    </row>
    <row r="813" ht="25.5" customHeight="1">
      <c r="A813" t="inlineStr">
        <is>
          <t>SR-000947</t>
        </is>
      </c>
      <c r="B813" s="3">
        <v>46294</v>
      </c>
      <c r="C813"/>
      <c r="D813" t="inlineStr">
        <is>
          <t>7690535771698121997</t>
        </is>
      </c>
      <c r="E813"/>
      <c r="F813" t="inlineStr">
        <is>
          <t>manual_url</t>
        </is>
      </c>
      <c r="G813">
        <v>1</v>
      </c>
      <c r="H813" s="3">
        <v>46303.666666666664</v>
      </c>
      <c r="I813"/>
      <c r="J813" t="inlineStr">
        <is>
          <t>active</t>
        </is>
      </c>
      <c r="K813" t="inlineStr">
        <is>
          <t>dramaclips0364</t>
        </is>
      </c>
      <c r="L813" t="inlineStr">
        <is>
          <t>They force her to sign a marriage contract, but the homeless man beside her may be the only person powerful enough to stop them. 💔📜 🌟 Continue the story here 👉 Find the full series on “ReelShort” 🔍 Look up “4717619” ✨ #ShortDrama #ForcedMarriage #HiddenBillionaire #ReelShort</t>
        </is>
      </c>
      <c r="M813" t="inlineStr">
        <is>
          <t>SD-000214</t>
        </is>
      </c>
      <c r="N813" t="inlineStr">
        <is>
          <t>7690535771698121997</t>
        </is>
      </c>
      <c r="O813" t="inlineStr">
        <is>
          <t>dramaclips0364</t>
        </is>
      </c>
      <c r="P813" t="inlineStr">
        <is>
          <t>https://www.tiktok.com/@dramaclips0364</t>
        </is>
      </c>
      <c r="Q813" t="inlineStr">
        <is>
          <t>SD-000214</t>
        </is>
      </c>
      <c r="R813" t="inlineStr">
        <is>
          <t>Step Back! That Homeless Man Is Not to be Messed with</t>
        </is>
      </c>
      <c r="S813" t="inlineStr">
        <is>
          <t>扮猪吃虎,身份揭露,重生</t>
        </is>
      </c>
      <c r="T813" s="2" t="str">
        <f>=HYPERLINK("https://www.tiktok.com/@dramaclips0364/video/7690535771698121997", "https://www.tiktok.com/@dramaclips0364/video/7690535771698121997")</f>
        <v>https://www.tiktok.com/@dramaclips0364/video/7690535771698121997</v>
      </c>
      <c r="U813" t="inlineStr">
        <is>
          <t>已回填</t>
        </is>
      </c>
      <c r="V813" t="inlineStr">
        <is>
          <t>411</t>
        </is>
      </c>
      <c r="W813" t="inlineStr">
        <is>
          <t>1</t>
        </is>
      </c>
      <c r="X813" t="inlineStr">
        <is>
          <t>2</t>
        </is>
      </c>
      <c r="Y813" t="inlineStr">
        <is>
          <t>0</t>
        </is>
      </c>
      <c r="Z813" t="inlineStr">
        <is>
          <t>0</t>
        </is>
      </c>
      <c r="AA813" t="inlineStr">
        <is>
          <t>2026-10-08</t>
        </is>
      </c>
      <c r="AB813"/>
      <c r="AC813"/>
      <c r="AD813"/>
      <c r="AE813"/>
      <c r="AF813"/>
      <c r="AG813" s="3"/>
      <c r="AH813" t="inlineStr">
        <is>
          <t>高璇</t>
        </is>
      </c>
      <c r="AI813"/>
      <c r="AJ813"/>
      <c r="AK813"/>
      <c r="AL813" s="3"/>
      <c r="AM813" t="inlineStr">
        <is>
          <t>2026-09-29 18:37</t>
        </is>
      </c>
      <c r="AN813" t="inlineStr">
        <is>
          <t>高璇</t>
        </is>
      </c>
      <c r="AO813" t="inlineStr">
        <is>
          <t>2026-09-29</t>
        </is>
      </c>
      <c r="AP813" t="inlineStr">
        <is>
          <t>2026-09-29|dramaclips0364|SD-000214</t>
        </is>
      </c>
      <c r="AQ813" t="inlineStr">
        <is>
          <t>1</t>
        </is>
      </c>
      <c r="AR813" t="inlineStr">
        <is>
          <t>dramaclips0364｜Step Back! That Homeless Man Is Not to be Messed with｜1条｜已回填</t>
        </is>
      </c>
    </row>
    <row r="814" ht="25.5" customHeight="1">
      <c r="A814" t="inlineStr">
        <is>
          <t>SR-000948</t>
        </is>
      </c>
      <c r="B814" s="3">
        <v>46294</v>
      </c>
      <c r="C814"/>
      <c r="D814" t="inlineStr">
        <is>
          <t>7690915362963082510</t>
        </is>
      </c>
      <c r="E814"/>
      <c r="F814" t="inlineStr">
        <is>
          <t>manual_url</t>
        </is>
      </c>
      <c r="G814">
        <v>1</v>
      </c>
      <c r="H814" s="3">
        <v>46303.66695601852</v>
      </c>
      <c r="I814"/>
      <c r="J814" t="inlineStr">
        <is>
          <t>active</t>
        </is>
      </c>
      <c r="K814" t="inlineStr">
        <is>
          <t>dramaflick00</t>
        </is>
      </c>
      <c r="L814" t="inlineStr">
        <is>
          <t>The Billionaire's Superhuman Maid — EP1 One choice changes everything. 🌟 Continue the story here 👉 Find the full series on “ReelShort” 🔍 Look up “4957251” ✨ #ReelShort #ShortDrama #SuperhumanMaid #BillionaireRomance</t>
        </is>
      </c>
      <c r="M814"/>
      <c r="N814" t="inlineStr">
        <is>
          <t>7690915362963082510</t>
        </is>
      </c>
      <c r="O814" t="inlineStr">
        <is>
          <t>dramaflick00</t>
        </is>
      </c>
      <c r="P814" t="inlineStr">
        <is>
          <t>https://www.tiktok.com/@dramaflick00</t>
        </is>
      </c>
      <c r="Q814"/>
      <c r="R814"/>
      <c r="S814"/>
      <c r="T814" s="2" t="str">
        <f>=HYPERLINK("https://www.tiktok.com/@dramaflick00/video/7690915362963082510", "https://www.tiktok.com/@dramaflick00/video/7690915362963082510")</f>
        <v>https://www.tiktok.com/@dramaflick00/video/7690915362963082510</v>
      </c>
      <c r="U814" t="inlineStr">
        <is>
          <t>已回填</t>
        </is>
      </c>
      <c r="V814" t="inlineStr">
        <is>
          <t>2648</t>
        </is>
      </c>
      <c r="W814" t="inlineStr">
        <is>
          <t>55</t>
        </is>
      </c>
      <c r="X814" t="inlineStr">
        <is>
          <t>10</t>
        </is>
      </c>
      <c r="Y814" t="inlineStr">
        <is>
          <t>2</t>
        </is>
      </c>
      <c r="Z814" t="inlineStr">
        <is>
          <t>1</t>
        </is>
      </c>
      <c r="AA814" t="inlineStr">
        <is>
          <t>2026-10-08</t>
        </is>
      </c>
      <c r="AB814"/>
      <c r="AC814"/>
      <c r="AD814"/>
      <c r="AE814"/>
      <c r="AF814"/>
      <c r="AG814" s="3"/>
      <c r="AH814" t="inlineStr">
        <is>
          <t>高璇</t>
        </is>
      </c>
      <c r="AI814"/>
      <c r="AJ814" t="inlineStr">
        <is>
          <t>剧名待人工匹配</t>
        </is>
      </c>
      <c r="AK814"/>
      <c r="AL814" s="3"/>
      <c r="AM814" t="inlineStr">
        <is>
          <t>2026-09-29 19:44</t>
        </is>
      </c>
      <c r="AN814" t="inlineStr">
        <is>
          <t>高璇</t>
        </is>
      </c>
      <c r="AO814" t="inlineStr">
        <is>
          <t>2026-09-29</t>
        </is>
      </c>
      <c r="AP814"/>
      <c r="AQ814" t="inlineStr">
        <is>
          <t>0</t>
        </is>
      </c>
      <c r="AR814"/>
    </row>
    <row r="815" ht="25.5" customHeight="1">
      <c r="A815" t="inlineStr">
        <is>
          <t>SR-000949</t>
        </is>
      </c>
      <c r="B815" s="3">
        <v>46294</v>
      </c>
      <c r="C815"/>
      <c r="D815" t="inlineStr">
        <is>
          <t>7690515246032751885</t>
        </is>
      </c>
      <c r="E815"/>
      <c r="F815" t="inlineStr">
        <is>
          <t>manual_url</t>
        </is>
      </c>
      <c r="G815">
        <v>1</v>
      </c>
      <c r="H815" s="3">
        <v>46303.667280092595</v>
      </c>
      <c r="I815"/>
      <c r="J815" t="inlineStr">
        <is>
          <t>active</t>
        </is>
      </c>
      <c r="K815" t="inlineStr">
        <is>
          <t>ngphnggiang40</t>
        </is>
      </c>
      <c r="L815" t="inlineStr">
        <is>
          <t>Part 1 | My Taxi Driver Ex Is a Billionaire Ryan's passenger is actually his billionaire father, who offers him a family empire if he abandons the wife who made him walk away from it all. ✨ Download the ReelShort app. 👉 Copy the code [4928943] and search it. #Drama #AIDrama #ShortDrama #BillionaireDrama #ComebackDrama</t>
        </is>
      </c>
      <c r="M815" t="inlineStr">
        <is>
          <t>SD-000268</t>
        </is>
      </c>
      <c r="N815" t="inlineStr">
        <is>
          <t>7690515246032751885</t>
        </is>
      </c>
      <c r="O815" t="inlineStr">
        <is>
          <t>VoidFaic</t>
        </is>
      </c>
      <c r="P815" t="inlineStr">
        <is>
          <t>https://www.tiktok.com/@ngphnggiang40</t>
        </is>
      </c>
      <c r="Q815" t="inlineStr">
        <is>
          <t>SD-000268</t>
        </is>
      </c>
      <c r="R815" t="inlineStr">
        <is>
          <t>My Taxi Driver Ex Is a Billionaire</t>
        </is>
      </c>
      <c r="S815" t="inlineStr">
        <is>
          <t>扮猪吃虎</t>
        </is>
      </c>
      <c r="T815" s="2" t="str">
        <f>=HYPERLINK("https://www.tiktok.com/@ngphnggiang40/video/7690515246032751885", "https://www.tiktok.com/@ngphnggiang40/video/7690515246032751885")</f>
        <v>https://www.tiktok.com/@ngphnggiang40/video/7690515246032751885</v>
      </c>
      <c r="U815" t="inlineStr">
        <is>
          <t>已回填</t>
        </is>
      </c>
      <c r="V815" t="inlineStr">
        <is>
          <t>694</t>
        </is>
      </c>
      <c r="W815" t="inlineStr">
        <is>
          <t>11</t>
        </is>
      </c>
      <c r="X815" t="inlineStr">
        <is>
          <t>2</t>
        </is>
      </c>
      <c r="Y815" t="inlineStr">
        <is>
          <t>1</t>
        </is>
      </c>
      <c r="Z815" t="inlineStr">
        <is>
          <t>0</t>
        </is>
      </c>
      <c r="AA815" t="inlineStr">
        <is>
          <t>2026-10-08</t>
        </is>
      </c>
      <c r="AB815"/>
      <c r="AC815"/>
      <c r="AD815"/>
      <c r="AE815"/>
      <c r="AF815"/>
      <c r="AG815" s="3"/>
      <c r="AH815" t="inlineStr">
        <is>
          <t>张凯风</t>
        </is>
      </c>
      <c r="AI815"/>
      <c r="AJ815"/>
      <c r="AK815"/>
      <c r="AL815" s="3"/>
      <c r="AM815" t="inlineStr">
        <is>
          <t>2026-09-29 19:53</t>
        </is>
      </c>
      <c r="AN815" t="inlineStr">
        <is>
          <t>张凯风</t>
        </is>
      </c>
      <c r="AO815" t="inlineStr">
        <is>
          <t>2026-09-29</t>
        </is>
      </c>
      <c r="AP815" t="inlineStr">
        <is>
          <t>2026-09-29|ngphnggiang40|SD-000268</t>
        </is>
      </c>
      <c r="AQ815" t="inlineStr">
        <is>
          <t>1</t>
        </is>
      </c>
      <c r="AR815" t="inlineStr">
        <is>
          <t>ngphnggiang40｜My Taxi Driver Ex Is a Billionaire｜2条｜已回填</t>
        </is>
      </c>
    </row>
    <row r="816" ht="25.5" customHeight="1">
      <c r="A816" t="inlineStr">
        <is>
          <t>SR-000950</t>
        </is>
      </c>
      <c r="B816" s="3">
        <v>46294</v>
      </c>
      <c r="C816"/>
      <c r="D816" t="inlineStr">
        <is>
          <t>7690488384946588941</t>
        </is>
      </c>
      <c r="E816"/>
      <c r="F816" t="inlineStr">
        <is>
          <t>manual_url</t>
        </is>
      </c>
      <c r="G816">
        <v>1</v>
      </c>
      <c r="H816" s="3">
        <v>46303.667592592596</v>
      </c>
      <c r="I816"/>
      <c r="J816" t="inlineStr">
        <is>
          <t>active</t>
        </is>
      </c>
      <c r="K816" t="inlineStr">
        <is>
          <t>dramavault163</t>
        </is>
      </c>
      <c r="L816" t="inlineStr">
        <is>
          <t>The girl they treated like trash finally learns the truth about her birth, but her cruel adoptive family will do anything to keep her silent. 😨🔥 🌟 Continue the story here 👉 Find the full series on “ReelShort” 🔍 Look up “4932750” ✨ #ShortDrama #HiddenIdentity #FamilyBetrayal #ReelShort</t>
        </is>
      </c>
      <c r="M816"/>
      <c r="N816" t="inlineStr">
        <is>
          <t>7690488384946588941</t>
        </is>
      </c>
      <c r="O816" t="inlineStr">
        <is>
          <t>dramavault163</t>
        </is>
      </c>
      <c r="P816" t="inlineStr">
        <is>
          <t>https://www.tiktok.com/@dramavault163</t>
        </is>
      </c>
      <c r="Q816"/>
      <c r="R816"/>
      <c r="S816"/>
      <c r="T816" s="2" t="str">
        <f>=HYPERLINK("https://www.tiktok.com/@dramavault163/video/7690488384946588941", "https://www.tiktok.com/@dramavault163/video/7690488384946588941")</f>
        <v>https://www.tiktok.com/@dramavault163/video/7690488384946588941</v>
      </c>
      <c r="U816" t="inlineStr">
        <is>
          <t>已回填</t>
        </is>
      </c>
      <c r="V816" t="inlineStr">
        <is>
          <t>285</t>
        </is>
      </c>
      <c r="W816" t="inlineStr">
        <is>
          <t>4</t>
        </is>
      </c>
      <c r="X816" t="inlineStr">
        <is>
          <t>0</t>
        </is>
      </c>
      <c r="Y816" t="inlineStr">
        <is>
          <t>0</t>
        </is>
      </c>
      <c r="Z816" t="inlineStr">
        <is>
          <t>0</t>
        </is>
      </c>
      <c r="AA816" t="inlineStr">
        <is>
          <t>2026-10-08</t>
        </is>
      </c>
      <c r="AB816"/>
      <c r="AC816"/>
      <c r="AD816"/>
      <c r="AE816"/>
      <c r="AF816"/>
      <c r="AG816" s="3"/>
      <c r="AH816" t="inlineStr">
        <is>
          <t>高璇</t>
        </is>
      </c>
      <c r="AI816"/>
      <c r="AJ816" t="inlineStr">
        <is>
          <t>剧名待人工匹配</t>
        </is>
      </c>
      <c r="AK816"/>
      <c r="AL816" s="3"/>
      <c r="AM816" t="inlineStr">
        <is>
          <t>2026-09-29 20:12</t>
        </is>
      </c>
      <c r="AN816" t="inlineStr">
        <is>
          <t>高璇</t>
        </is>
      </c>
      <c r="AO816" t="inlineStr">
        <is>
          <t>2026-09-29</t>
        </is>
      </c>
      <c r="AP816"/>
      <c r="AQ816" t="inlineStr">
        <is>
          <t>0</t>
        </is>
      </c>
      <c r="AR816"/>
    </row>
    <row r="817" ht="25.5" customHeight="1">
      <c r="A817" t="inlineStr">
        <is>
          <t>SR-000951</t>
        </is>
      </c>
      <c r="B817" s="3">
        <v>46294</v>
      </c>
      <c r="C817"/>
      <c r="D817" t="inlineStr">
        <is>
          <t>7690864184099114270</t>
        </is>
      </c>
      <c r="E817"/>
      <c r="F817" t="inlineStr">
        <is>
          <t>manual_url</t>
        </is>
      </c>
      <c r="G817">
        <v>1</v>
      </c>
      <c r="H817" s="3">
        <v>46303.66787037037</v>
      </c>
      <c r="I817"/>
      <c r="J817" t="inlineStr">
        <is>
          <t>active</t>
        </is>
      </c>
      <c r="K817" t="inlineStr">
        <is>
          <t>qqfqvkxrybkjkjnp20</t>
        </is>
      </c>
      <c r="L817" t="inlineStr">
        <is>
          <t>Part 1 | Apollo I’d Rather Marry a Monster — She Ate From the Floor for Her Missing Mother Anya is humiliated with her mother's keepsake, endures the demand, and learns the promised clue was a cruel lie. ✨ Download the ReelShort app. 👉 Copy the code [4958220] and search it. #Drama #AIDrama #ShortDrama #ForbiddenLove #FantasyRomance</t>
        </is>
      </c>
      <c r="M817" t="inlineStr">
        <is>
          <t>SD-000314</t>
        </is>
      </c>
      <c r="N817" t="inlineStr">
        <is>
          <t>7690864184099114270</t>
        </is>
      </c>
      <c r="O817" t="inlineStr">
        <is>
          <t>Velvet Temptations</t>
        </is>
      </c>
      <c r="P817" t="inlineStr">
        <is>
          <t>https://www.tiktok.com/@qqfqvkxrybkjkjnp20</t>
        </is>
      </c>
      <c r="Q817" t="inlineStr">
        <is>
          <t>SD-000314</t>
        </is>
      </c>
      <c r="R817" t="inlineStr">
        <is>
          <t>Apollo I’d Rather Marry a Monster</t>
        </is>
      </c>
      <c r="S817" t="inlineStr">
        <is>
          <t>扮猪吃虎</t>
        </is>
      </c>
      <c r="T817" s="2" t="str">
        <f>=HYPERLINK("https://www.tiktok.com/@qqfqvkxrybkjkjnp20/video/7690864184099114270", "https://www.tiktok.com/@qqfqvkxrybkjkjnp20/video/7690864184099114270")</f>
        <v>https://www.tiktok.com/@qqfqvkxrybkjkjnp20/video/7690864184099114270</v>
      </c>
      <c r="U817" t="inlineStr">
        <is>
          <t>已回填</t>
        </is>
      </c>
      <c r="V817" t="inlineStr">
        <is>
          <t>280</t>
        </is>
      </c>
      <c r="W817" t="inlineStr">
        <is>
          <t>1</t>
        </is>
      </c>
      <c r="X817" t="inlineStr">
        <is>
          <t>2</t>
        </is>
      </c>
      <c r="Y817" t="inlineStr">
        <is>
          <t>0</t>
        </is>
      </c>
      <c r="Z817" t="inlineStr">
        <is>
          <t>0</t>
        </is>
      </c>
      <c r="AA817" t="inlineStr">
        <is>
          <t>2026-10-08</t>
        </is>
      </c>
      <c r="AB817"/>
      <c r="AC817"/>
      <c r="AD817"/>
      <c r="AE817"/>
      <c r="AF817"/>
      <c r="AG817" s="3"/>
      <c r="AH817" t="inlineStr">
        <is>
          <t>张凯风</t>
        </is>
      </c>
      <c r="AI817"/>
      <c r="AJ817"/>
      <c r="AK817"/>
      <c r="AL817" s="3"/>
      <c r="AM817" t="inlineStr">
        <is>
          <t>2026-09-29 20:17</t>
        </is>
      </c>
      <c r="AN817" t="inlineStr">
        <is>
          <t>张凯风</t>
        </is>
      </c>
      <c r="AO817" t="inlineStr">
        <is>
          <t>2026-09-29</t>
        </is>
      </c>
      <c r="AP817" t="inlineStr">
        <is>
          <t>2026-09-29|qqfqvkxrybkjkjnp20|SD-000314</t>
        </is>
      </c>
      <c r="AQ817" t="inlineStr">
        <is>
          <t>1</t>
        </is>
      </c>
      <c r="AR817" t="inlineStr">
        <is>
          <t>qqfqvkxrybkjkjnp20｜Apollo I’d Rather Marry a Monster｜3条｜已回填</t>
        </is>
      </c>
    </row>
    <row r="818" ht="25.5" customHeight="1">
      <c r="A818" t="inlineStr">
        <is>
          <t>SR-000952</t>
        </is>
      </c>
      <c r="B818" s="3">
        <v>46294</v>
      </c>
      <c r="C818"/>
      <c r="D818" t="inlineStr">
        <is>
          <t>7690771276578819341</t>
        </is>
      </c>
      <c r="E818"/>
      <c r="F818" t="inlineStr">
        <is>
          <t>manual_url</t>
        </is>
      </c>
      <c r="G818">
        <v>1</v>
      </c>
      <c r="H818" s="3">
        <v>46303.66818287037</v>
      </c>
      <c r="I818"/>
      <c r="J818" t="inlineStr">
        <is>
          <t>active</t>
        </is>
      </c>
      <c r="K818" t="inlineStr">
        <is>
          <t>nobleltcpnj</t>
        </is>
      </c>
      <c r="L818" t="inlineStr">
        <is>
          <t>Part 1 | Bullied Into the Dragon Tower (My Dragon Husband) Madison’s bullies throw her into a forbidden tower—but the cursed dragon lord inside recognizes her as his destined mate. ✨ Download the ReelShort app.   👉 Copy the code [4931268] and search it. #Drama #AIDrama #ShortDrama #DragonRomance #FatedMates</t>
        </is>
      </c>
      <c r="M818" t="inlineStr">
        <is>
          <t>SD-000276</t>
        </is>
      </c>
      <c r="N818" t="inlineStr">
        <is>
          <t>7690771276578819341</t>
        </is>
      </c>
      <c r="O818" t="inlineStr">
        <is>
          <t>Mouse glue trap</t>
        </is>
      </c>
      <c r="P818" t="inlineStr">
        <is>
          <t>https://www.tiktok.com/@nobleltcpnj</t>
        </is>
      </c>
      <c r="Q818" t="inlineStr">
        <is>
          <t>SD-000276</t>
        </is>
      </c>
      <c r="R818" t="inlineStr">
        <is>
          <t>My Dragon Husband</t>
        </is>
      </c>
      <c r="S818"/>
      <c r="T818" s="2" t="str">
        <f>=HYPERLINK("https://www.tiktok.com/@nobleltcpnj/video/7690771276578819341", "https://www.tiktok.com/@nobleltcpnj/video/7690771276578819341")</f>
        <v>https://www.tiktok.com/@nobleltcpnj/video/7690771276578819341</v>
      </c>
      <c r="U818" t="inlineStr">
        <is>
          <t>已回填</t>
        </is>
      </c>
      <c r="V818" t="inlineStr">
        <is>
          <t>6483</t>
        </is>
      </c>
      <c r="W818" t="inlineStr">
        <is>
          <t>38</t>
        </is>
      </c>
      <c r="X818" t="inlineStr">
        <is>
          <t>10</t>
        </is>
      </c>
      <c r="Y818" t="inlineStr">
        <is>
          <t>1</t>
        </is>
      </c>
      <c r="Z818" t="inlineStr">
        <is>
          <t>0</t>
        </is>
      </c>
      <c r="AA818" t="inlineStr">
        <is>
          <t>2026-10-08</t>
        </is>
      </c>
      <c r="AB818"/>
      <c r="AC818"/>
      <c r="AD818"/>
      <c r="AE818"/>
      <c r="AF818"/>
      <c r="AG818" s="3"/>
      <c r="AH818" t="inlineStr">
        <is>
          <t>张凯风</t>
        </is>
      </c>
      <c r="AI818"/>
      <c r="AJ818"/>
      <c r="AK818"/>
      <c r="AL818" s="3"/>
      <c r="AM818" t="inlineStr">
        <is>
          <t>2026-09-29 20:22</t>
        </is>
      </c>
      <c r="AN818" t="inlineStr">
        <is>
          <t>张凯风</t>
        </is>
      </c>
      <c r="AO818" t="inlineStr">
        <is>
          <t>2026-09-29</t>
        </is>
      </c>
      <c r="AP818" t="inlineStr">
        <is>
          <t>2026-09-29|nobleltcpnj|SD-000276</t>
        </is>
      </c>
      <c r="AQ818" t="inlineStr">
        <is>
          <t>1</t>
        </is>
      </c>
      <c r="AR818" t="inlineStr">
        <is>
          <t>nobleltcpnj｜My Dragon Husband｜3条｜已回填</t>
        </is>
      </c>
    </row>
    <row r="819" ht="25.5" customHeight="1">
      <c r="A819" t="inlineStr">
        <is>
          <t>SR-000953</t>
        </is>
      </c>
      <c r="B819" s="3">
        <v>46294</v>
      </c>
      <c r="C819"/>
      <c r="D819" t="inlineStr">
        <is>
          <t>7690875039155047710</t>
        </is>
      </c>
      <c r="E819"/>
      <c r="F819" t="inlineStr">
        <is>
          <t>manual_url</t>
        </is>
      </c>
      <c r="G819">
        <v>1</v>
      </c>
      <c r="H819" s="3">
        <v>46303.66851851852</v>
      </c>
      <c r="I819"/>
      <c r="J819" t="inlineStr">
        <is>
          <t>active</t>
        </is>
      </c>
      <c r="K819" t="inlineStr">
        <is>
          <t>magnoliaisabella64</t>
        </is>
      </c>
      <c r="L819" t="inlineStr">
        <is>
          <t>Part 1 | Bloodbound to You He inherits the blood, the burden, and every enemy of House Lane. Now he must reach the Holy Mountain before sundown—or the Blood Lord’s seal may fall. ✨ Download the MoboReels app. 👉 Copy the code [4957188] and search it. #Drama #AIDrama #ShortDrama #VampireRomance #DarkFantasy</t>
        </is>
      </c>
      <c r="M819"/>
      <c r="N819" t="inlineStr">
        <is>
          <t>7690875039155047710</t>
        </is>
      </c>
      <c r="O819" t="inlineStr">
        <is>
          <t>Pretty Boy Problems</t>
        </is>
      </c>
      <c r="P819" t="inlineStr">
        <is>
          <t>https://www.tiktok.com/@magnoliaisabella64</t>
        </is>
      </c>
      <c r="Q819"/>
      <c r="R819"/>
      <c r="S819"/>
      <c r="T819" s="2" t="str">
        <f>=HYPERLINK("https://www.tiktok.com/@magnoliaisabella64/video/7690875039155047710", "https://www.tiktok.com/@magnoliaisabella64/video/7690875039155047710")</f>
        <v>https://www.tiktok.com/@magnoliaisabella64/video/7690875039155047710</v>
      </c>
      <c r="U819" t="inlineStr">
        <is>
          <t>已回填</t>
        </is>
      </c>
      <c r="V819" t="inlineStr">
        <is>
          <t>1869</t>
        </is>
      </c>
      <c r="W819" t="inlineStr">
        <is>
          <t>37</t>
        </is>
      </c>
      <c r="X819" t="inlineStr">
        <is>
          <t>51</t>
        </is>
      </c>
      <c r="Y819" t="inlineStr">
        <is>
          <t>5</t>
        </is>
      </c>
      <c r="Z819" t="inlineStr">
        <is>
          <t>1</t>
        </is>
      </c>
      <c r="AA819" t="inlineStr">
        <is>
          <t>2026-10-08</t>
        </is>
      </c>
      <c r="AB819"/>
      <c r="AC819"/>
      <c r="AD819"/>
      <c r="AE819"/>
      <c r="AF819"/>
      <c r="AG819" s="3"/>
      <c r="AH819" t="inlineStr">
        <is>
          <t>张凯风</t>
        </is>
      </c>
      <c r="AI819"/>
      <c r="AJ819" t="inlineStr">
        <is>
          <t>剧名待人工匹配</t>
        </is>
      </c>
      <c r="AK819"/>
      <c r="AL819" s="3"/>
      <c r="AM819" t="inlineStr">
        <is>
          <t>2026-09-29 22:51</t>
        </is>
      </c>
      <c r="AN819" t="inlineStr">
        <is>
          <t>张凯风</t>
        </is>
      </c>
      <c r="AO819" t="inlineStr">
        <is>
          <t>2026-09-29</t>
        </is>
      </c>
      <c r="AP819"/>
      <c r="AQ819" t="inlineStr">
        <is>
          <t>0</t>
        </is>
      </c>
      <c r="AR819"/>
    </row>
    <row r="820" ht="25.5" customHeight="1">
      <c r="A820" t="inlineStr">
        <is>
          <t>SR-000954</t>
        </is>
      </c>
      <c r="B820" s="3">
        <v>46294</v>
      </c>
      <c r="C820"/>
      <c r="D820" t="inlineStr">
        <is>
          <t>7690523801888607502</t>
        </is>
      </c>
      <c r="E820"/>
      <c r="F820" t="inlineStr">
        <is>
          <t>manual_url</t>
        </is>
      </c>
      <c r="G820">
        <v>1</v>
      </c>
      <c r="H820" s="3">
        <v>46303.6687962963</v>
      </c>
      <c r="I820"/>
      <c r="J820" t="inlineStr">
        <is>
          <t>active</t>
        </is>
      </c>
      <c r="K820" t="inlineStr">
        <is>
          <t>lthung263</t>
        </is>
      </c>
      <c r="L820" t="inlineStr">
        <is>
          <t>Part 1 | Eight Heirs for the Dragon King — Betrayed, Burned, and Reborn After her husband destroys their family for failing to win the throne, Laura wakes on the day both dragon princes choose their brides. ✨ Download the ReelShort app. 👉 Copy the code [4803105] and search it. #Drama #AIDrama #ShortDrama #DragonRomance #RebirthDrama</t>
        </is>
      </c>
      <c r="M820" t="inlineStr">
        <is>
          <t>SD-000254</t>
        </is>
      </c>
      <c r="N820" t="inlineStr">
        <is>
          <t>7690523801888607502</t>
        </is>
      </c>
      <c r="O820" t="inlineStr">
        <is>
          <t>Flexlthung</t>
        </is>
      </c>
      <c r="P820" t="inlineStr">
        <is>
          <t>https://www.tiktok.com/@lthung263</t>
        </is>
      </c>
      <c r="Q820" t="inlineStr">
        <is>
          <t>SD-000254</t>
        </is>
      </c>
      <c r="R820" t="inlineStr">
        <is>
          <t>Eight Heirs for the Dragon King</t>
        </is>
      </c>
      <c r="S820" t="inlineStr">
        <is>
          <t>复仇,爱情,救赎</t>
        </is>
      </c>
      <c r="T820" s="2" t="str">
        <f>=HYPERLINK("https://www.tiktok.com/@lthung263/video/7690523801888607502", "https://www.tiktok.com/@lthung263/video/7690523801888607502")</f>
        <v>https://www.tiktok.com/@lthung263/video/7690523801888607502</v>
      </c>
      <c r="U820" t="inlineStr">
        <is>
          <t>已回填</t>
        </is>
      </c>
      <c r="V820" t="inlineStr">
        <is>
          <t>2221</t>
        </is>
      </c>
      <c r="W820" t="inlineStr">
        <is>
          <t>28</t>
        </is>
      </c>
      <c r="X820" t="inlineStr">
        <is>
          <t>14</t>
        </is>
      </c>
      <c r="Y820" t="inlineStr">
        <is>
          <t>1</t>
        </is>
      </c>
      <c r="Z820" t="inlineStr">
        <is>
          <t>0</t>
        </is>
      </c>
      <c r="AA820" t="inlineStr">
        <is>
          <t>2026-10-08</t>
        </is>
      </c>
      <c r="AB820"/>
      <c r="AC820"/>
      <c r="AD820"/>
      <c r="AE820"/>
      <c r="AF820"/>
      <c r="AG820" s="3"/>
      <c r="AH820" t="inlineStr">
        <is>
          <t>张凯风</t>
        </is>
      </c>
      <c r="AI820"/>
      <c r="AJ820"/>
      <c r="AK820"/>
      <c r="AL820" s="3"/>
      <c r="AM820" t="inlineStr">
        <is>
          <t>2026-09-29 23:18</t>
        </is>
      </c>
      <c r="AN820" t="inlineStr">
        <is>
          <t>张凯风</t>
        </is>
      </c>
      <c r="AO820" t="inlineStr">
        <is>
          <t>2026-09-29</t>
        </is>
      </c>
      <c r="AP820" t="inlineStr">
        <is>
          <t>2026-09-29|lthung263|SD-000254</t>
        </is>
      </c>
      <c r="AQ820" t="inlineStr">
        <is>
          <t>1</t>
        </is>
      </c>
      <c r="AR820" t="inlineStr">
        <is>
          <t>lthung263｜Eight Heirs for the Dragon King｜3条｜已回填</t>
        </is>
      </c>
    </row>
    <row r="821" ht="25.5" customHeight="1">
      <c r="A821" t="inlineStr">
        <is>
          <t>SR-000955</t>
        </is>
      </c>
      <c r="B821" s="3">
        <v>46294</v>
      </c>
      <c r="C821"/>
      <c r="D821" t="inlineStr">
        <is>
          <t>7690534152751287565</t>
        </is>
      </c>
      <c r="E821"/>
      <c r="F821" t="inlineStr">
        <is>
          <t>manual_url</t>
        </is>
      </c>
      <c r="G821">
        <v>1</v>
      </c>
      <c r="H821" s="3">
        <v>46303.66905092593</v>
      </c>
      <c r="I821"/>
      <c r="J821" t="inlineStr">
        <is>
          <t>active</t>
        </is>
      </c>
      <c r="K821" t="inlineStr">
        <is>
          <t>dramaclips0364</t>
        </is>
      </c>
      <c r="L821" t="inlineStr">
        <is>
          <t>Days before her sister’s wedding, she is chosen as the sacrifice for a cursed Alpha—and her family lets it happen. 🌕💔 🌟 Continue the story here 👉 Find the full series on “ReelShort” 🔍 Look up “4934003” ✨ #ShortDrama #CursedAlpha #ForcedMarriage #ReelShort</t>
        </is>
      </c>
      <c r="M821"/>
      <c r="N821" t="inlineStr">
        <is>
          <t>7690534152751287565</t>
        </is>
      </c>
      <c r="O821" t="inlineStr">
        <is>
          <t>dramaclips0364</t>
        </is>
      </c>
      <c r="P821" t="inlineStr">
        <is>
          <t>https://www.tiktok.com/@dramaclips0364</t>
        </is>
      </c>
      <c r="Q821"/>
      <c r="R821"/>
      <c r="S821"/>
      <c r="T821" s="2" t="str">
        <f>=HYPERLINK("https://www.tiktok.com/@dramaclips0364/video/7690534152751287565", "https://www.tiktok.com/@dramaclips0364/video/7690534152751287565")</f>
        <v>https://www.tiktok.com/@dramaclips0364/video/7690534152751287565</v>
      </c>
      <c r="U821" t="inlineStr">
        <is>
          <t>已回填</t>
        </is>
      </c>
      <c r="V821" t="inlineStr">
        <is>
          <t>8325</t>
        </is>
      </c>
      <c r="W821" t="inlineStr">
        <is>
          <t>47</t>
        </is>
      </c>
      <c r="X821" t="inlineStr">
        <is>
          <t>25</t>
        </is>
      </c>
      <c r="Y821" t="inlineStr">
        <is>
          <t>4</t>
        </is>
      </c>
      <c r="Z821" t="inlineStr">
        <is>
          <t>1</t>
        </is>
      </c>
      <c r="AA821" t="inlineStr">
        <is>
          <t>2026-10-08</t>
        </is>
      </c>
      <c r="AB821"/>
      <c r="AC821"/>
      <c r="AD821"/>
      <c r="AE821"/>
      <c r="AF821"/>
      <c r="AG821" s="3"/>
      <c r="AH821" t="inlineStr">
        <is>
          <t>高璇</t>
        </is>
      </c>
      <c r="AI821"/>
      <c r="AJ821" t="inlineStr">
        <is>
          <t>剧名待人工匹配</t>
        </is>
      </c>
      <c r="AK821"/>
      <c r="AL821" s="3"/>
      <c r="AM821" t="inlineStr">
        <is>
          <t>2026-09-29 23:19</t>
        </is>
      </c>
      <c r="AN821" t="inlineStr">
        <is>
          <t>高璇</t>
        </is>
      </c>
      <c r="AO821" t="inlineStr">
        <is>
          <t>2026-09-29</t>
        </is>
      </c>
      <c r="AP821"/>
      <c r="AQ821" t="inlineStr">
        <is>
          <t>0</t>
        </is>
      </c>
      <c r="AR821"/>
    </row>
    <row r="822" ht="25.5" customHeight="1">
      <c r="A822" t="inlineStr">
        <is>
          <t>SR-000956</t>
        </is>
      </c>
      <c r="B822" s="3">
        <v>46294</v>
      </c>
      <c r="C822"/>
      <c r="D822" t="inlineStr">
        <is>
          <t>7690537534409035039</t>
        </is>
      </c>
      <c r="E822"/>
      <c r="F822" t="inlineStr">
        <is>
          <t>manual_url</t>
        </is>
      </c>
      <c r="G822">
        <v>1</v>
      </c>
      <c r="H822" s="3">
        <v>46303.66931712963</v>
      </c>
      <c r="I822"/>
      <c r="J822" t="inlineStr">
        <is>
          <t>active</t>
        </is>
      </c>
      <c r="K822" t="inlineStr">
        <is>
          <t>plottwistclips11</t>
        </is>
      </c>
      <c r="L822" t="inlineStr">
        <is>
          <t>She gave everything to three boys who promised to protect her, but one new girl makes them forget she ever mattered. 💔🏫 🌟 Continue the story here 👉 Find the full series on “ReelShort” 🔍 Look up “4933978” ✨ #ShortDrama #TripletsRegret #SchoolDrama #ReelShort</t>
        </is>
      </c>
      <c r="M822"/>
      <c r="N822" t="inlineStr">
        <is>
          <t>7690537534409035039</t>
        </is>
      </c>
      <c r="O822" t="inlineStr">
        <is>
          <t>plottwistclips11</t>
        </is>
      </c>
      <c r="P822" t="inlineStr">
        <is>
          <t>https://www.tiktok.com/@plottwistclips11</t>
        </is>
      </c>
      <c r="Q822"/>
      <c r="R822"/>
      <c r="S822"/>
      <c r="T822" s="2" t="str">
        <f>=HYPERLINK("https://www.tiktok.com/@plottwistclips11/video/7690537534409035039", "https://www.tiktok.com/@plottwistclips11/video/7690537534409035039")</f>
        <v>https://www.tiktok.com/@plottwistclips11/video/7690537534409035039</v>
      </c>
      <c r="U822" t="inlineStr">
        <is>
          <t>已回填</t>
        </is>
      </c>
      <c r="V822" t="inlineStr">
        <is>
          <t>796</t>
        </is>
      </c>
      <c r="W822" t="inlineStr">
        <is>
          <t>7</t>
        </is>
      </c>
      <c r="X822" t="inlineStr">
        <is>
          <t>1</t>
        </is>
      </c>
      <c r="Y822" t="inlineStr">
        <is>
          <t>0</t>
        </is>
      </c>
      <c r="Z822" t="inlineStr">
        <is>
          <t>0</t>
        </is>
      </c>
      <c r="AA822" t="inlineStr">
        <is>
          <t>2026-10-08</t>
        </is>
      </c>
      <c r="AB822"/>
      <c r="AC822"/>
      <c r="AD822"/>
      <c r="AE822"/>
      <c r="AF822"/>
      <c r="AG822" s="3"/>
      <c r="AH822" t="inlineStr">
        <is>
          <t>高璇</t>
        </is>
      </c>
      <c r="AI822"/>
      <c r="AJ822" t="inlineStr">
        <is>
          <t>剧名待人工匹配</t>
        </is>
      </c>
      <c r="AK822"/>
      <c r="AL822" s="3"/>
      <c r="AM822" t="inlineStr">
        <is>
          <t>2026-09-29 23:21</t>
        </is>
      </c>
      <c r="AN822" t="inlineStr">
        <is>
          <t>高璇</t>
        </is>
      </c>
      <c r="AO822" t="inlineStr">
        <is>
          <t>2026-09-29</t>
        </is>
      </c>
      <c r="AP822"/>
      <c r="AQ822" t="inlineStr">
        <is>
          <t>0</t>
        </is>
      </c>
      <c r="AR822"/>
    </row>
    <row r="823" ht="25.5" customHeight="1">
      <c r="A823" t="inlineStr">
        <is>
          <t>SR-000957</t>
        </is>
      </c>
      <c r="B823" s="3">
        <v>46294</v>
      </c>
      <c r="C823"/>
      <c r="D823" t="inlineStr">
        <is>
          <t>7690490673312714014</t>
        </is>
      </c>
      <c r="E823"/>
      <c r="F823" t="inlineStr">
        <is>
          <t>manual_url</t>
        </is>
      </c>
      <c r="G823">
        <v>1</v>
      </c>
      <c r="H823" s="3">
        <v>46303.66961805556</v>
      </c>
      <c r="I823"/>
      <c r="J823" t="inlineStr">
        <is>
          <t>active</t>
        </is>
      </c>
      <c r="K823" t="inlineStr">
        <is>
          <t>shirley5278789</t>
        </is>
      </c>
      <c r="L823" t="inlineStr">
        <is>
          <t>Mientras compite por convertirse en la niñera de la princesa, se enfrenta a rivales crueles y a una mujer poderosa decidida a expulsarla. 👑😨 🌟 Continúa la historia aquí 👉 Encuentra la serie completa en “ReelShort” 🔍 Busca “4931565” ✨ #DramaCorto #DramaReal #NiñeraLuna #ReelShort</t>
        </is>
      </c>
      <c r="M823"/>
      <c r="N823" t="inlineStr">
        <is>
          <t>7690490673312714014</t>
        </is>
      </c>
      <c r="O823" t="inlineStr">
        <is>
          <t>shirley5278789</t>
        </is>
      </c>
      <c r="P823" t="inlineStr">
        <is>
          <t>https://www.tiktok.com/@shirley5278789</t>
        </is>
      </c>
      <c r="Q823"/>
      <c r="R823"/>
      <c r="S823"/>
      <c r="T823" s="2" t="str">
        <f>=HYPERLINK("https://www.tiktok.com/@shirley5278789/video/7690490673312714014", "https://www.tiktok.com/@shirley5278789/video/7690490673312714014")</f>
        <v>https://www.tiktok.com/@shirley5278789/video/7690490673312714014</v>
      </c>
      <c r="U823" t="inlineStr">
        <is>
          <t>已回填</t>
        </is>
      </c>
      <c r="V823" t="inlineStr">
        <is>
          <t>9917</t>
        </is>
      </c>
      <c r="W823" t="inlineStr">
        <is>
          <t>75</t>
        </is>
      </c>
      <c r="X823" t="inlineStr">
        <is>
          <t>11</t>
        </is>
      </c>
      <c r="Y823" t="inlineStr">
        <is>
          <t>0</t>
        </is>
      </c>
      <c r="Z823" t="inlineStr">
        <is>
          <t>2</t>
        </is>
      </c>
      <c r="AA823" t="inlineStr">
        <is>
          <t>2026-10-08</t>
        </is>
      </c>
      <c r="AB823"/>
      <c r="AC823"/>
      <c r="AD823"/>
      <c r="AE823"/>
      <c r="AF823"/>
      <c r="AG823" s="3"/>
      <c r="AH823" t="inlineStr">
        <is>
          <t>高璇</t>
        </is>
      </c>
      <c r="AI823"/>
      <c r="AJ823" t="inlineStr">
        <is>
          <t>剧名待人工匹配</t>
        </is>
      </c>
      <c r="AK823"/>
      <c r="AL823" s="3"/>
      <c r="AM823" t="inlineStr">
        <is>
          <t>2026-09-29 23:31</t>
        </is>
      </c>
      <c r="AN823" t="inlineStr">
        <is>
          <t>高璇</t>
        </is>
      </c>
      <c r="AO823" t="inlineStr">
        <is>
          <t>2026-09-29</t>
        </is>
      </c>
      <c r="AP823"/>
      <c r="AQ823" t="inlineStr">
        <is>
          <t>0</t>
        </is>
      </c>
      <c r="AR823"/>
    </row>
    <row r="824" ht="25.5" customHeight="1">
      <c r="A824" t="inlineStr">
        <is>
          <t>SR-000958</t>
        </is>
      </c>
      <c r="B824" s="3">
        <v>46294</v>
      </c>
      <c r="C824"/>
      <c r="D824" t="inlineStr">
        <is>
          <t>7690515659037412622</t>
        </is>
      </c>
      <c r="E824"/>
      <c r="F824" t="inlineStr">
        <is>
          <t>manual_url</t>
        </is>
      </c>
      <c r="G824">
        <v>1</v>
      </c>
      <c r="H824" s="3">
        <v>46301.86164351852</v>
      </c>
      <c r="I824"/>
      <c r="J824" t="inlineStr">
        <is>
          <t>active</t>
        </is>
      </c>
      <c r="K824" t="inlineStr">
        <is>
          <t>ngphnggiang40</t>
        </is>
      </c>
      <c r="L824" t="inlineStr">
        <is>
          <t>Part 2 | My Taxi Driver Ex Is a Billionaire While Ryan's grandmother lies in critical condition, Bella abandons her to comfort the wealthy man she insists is only a friend. ✨ Download the ReelShort app. 👉 Copy the code [4928943] and search it. #Drama #AIDrama #ShortDrama #BillionaireDrama #ComebackDrama</t>
        </is>
      </c>
      <c r="M824" t="inlineStr">
        <is>
          <t>SD-000268</t>
        </is>
      </c>
      <c r="N824" t="inlineStr">
        <is>
          <t>7690515659037412622</t>
        </is>
      </c>
      <c r="O824" t="inlineStr">
        <is>
          <t>VoidFaic</t>
        </is>
      </c>
      <c r="P824" t="inlineStr">
        <is>
          <t>https://www.tiktok.com/@ngphnggiang40</t>
        </is>
      </c>
      <c r="Q824" t="inlineStr">
        <is>
          <t>SD-000268</t>
        </is>
      </c>
      <c r="R824" t="inlineStr">
        <is>
          <t>My Taxi Driver Ex Is a Billionaire</t>
        </is>
      </c>
      <c r="S824" t="inlineStr">
        <is>
          <t>扮猪吃虎</t>
        </is>
      </c>
      <c r="T824" s="2" t="str">
        <f>=HYPERLINK("https://www.tiktok.com/@ngphnggiang40/video/7690515659037412622", "https://www.tiktok.com/@ngphnggiang40/video/7690515659037412622")</f>
        <v>https://www.tiktok.com/@ngphnggiang40/video/7690515659037412622</v>
      </c>
      <c r="U824" t="inlineStr">
        <is>
          <t>已回填</t>
        </is>
      </c>
      <c r="V824" t="inlineStr">
        <is>
          <t>630</t>
        </is>
      </c>
      <c r="W824" t="inlineStr">
        <is>
          <t>10</t>
        </is>
      </c>
      <c r="X824" t="inlineStr">
        <is>
          <t>4</t>
        </is>
      </c>
      <c r="Y824" t="inlineStr">
        <is>
          <t>0</t>
        </is>
      </c>
      <c r="Z824" t="inlineStr">
        <is>
          <t>1</t>
        </is>
      </c>
      <c r="AA824" t="inlineStr">
        <is>
          <t>2026-10-08</t>
        </is>
      </c>
      <c r="AB824"/>
      <c r="AC824"/>
      <c r="AD824"/>
      <c r="AE824"/>
      <c r="AF824"/>
      <c r="AG824" s="3"/>
      <c r="AH824" t="inlineStr">
        <is>
          <t>张凯风</t>
        </is>
      </c>
      <c r="AI824"/>
      <c r="AJ824"/>
      <c r="AK824"/>
      <c r="AL824" s="3"/>
      <c r="AM824" t="inlineStr">
        <is>
          <t>2026-09-29 23:54</t>
        </is>
      </c>
      <c r="AN824" t="inlineStr">
        <is>
          <t>张凯风</t>
        </is>
      </c>
      <c r="AO824" t="inlineStr">
        <is>
          <t>2026-09-29</t>
        </is>
      </c>
      <c r="AP824" t="inlineStr">
        <is>
          <t>2026-09-29|ngphnggiang40|SD-000268</t>
        </is>
      </c>
      <c r="AQ824" t="inlineStr">
        <is>
          <t>0</t>
        </is>
      </c>
      <c r="AR824" t="inlineStr">
        <is>
          <t>ngphnggiang40｜My Taxi Driver Ex Is a Billionaire｜2条｜已回填</t>
        </is>
      </c>
    </row>
    <row r="825" ht="25.5" customHeight="1">
      <c r="A825" t="inlineStr">
        <is>
          <t>SR-000959</t>
        </is>
      </c>
      <c r="B825" s="3">
        <v>46294</v>
      </c>
      <c r="C825"/>
      <c r="D825" t="inlineStr">
        <is>
          <t>7690486947868970253</t>
        </is>
      </c>
      <c r="E825"/>
      <c r="F825" t="inlineStr">
        <is>
          <t>manual_url</t>
        </is>
      </c>
      <c r="G825">
        <v>1</v>
      </c>
      <c r="H825" s="3">
        <v>46301.8618287037</v>
      </c>
      <c r="I825"/>
      <c r="J825" t="inlineStr">
        <is>
          <t>active</t>
        </is>
      </c>
      <c r="K825" t="inlineStr">
        <is>
          <t>dramavault163</t>
        </is>
      </c>
      <c r="L825" t="inlineStr">
        <is>
          <t>A frightened child calls her “Mommy,” unlocking memories from a life she thought was gone forever. 👧💔 🌟 Continue the story here 👉 Find the full series on “ReelShort” 🔍 Look up “4932750” ✨ #ShortDrama #SecondChance #MotherAndDaughter #ReelShort</t>
        </is>
      </c>
      <c r="M825"/>
      <c r="N825" t="inlineStr">
        <is>
          <t>7690486947868970253</t>
        </is>
      </c>
      <c r="O825" t="inlineStr">
        <is>
          <t>dramavault163</t>
        </is>
      </c>
      <c r="P825" t="inlineStr">
        <is>
          <t>https://www.tiktok.com/@dramavault163</t>
        </is>
      </c>
      <c r="Q825"/>
      <c r="R825"/>
      <c r="S825"/>
      <c r="T825" s="2" t="str">
        <f>=HYPERLINK("https://www.tiktok.com/@dramavault163/video/7690486947868970253", "https://www.tiktok.com/@dramavault163/video/7690486947868970253")</f>
        <v>https://www.tiktok.com/@dramavault163/video/7690486947868970253</v>
      </c>
      <c r="U825" t="inlineStr">
        <is>
          <t>已回填</t>
        </is>
      </c>
      <c r="V825" t="inlineStr">
        <is>
          <t>2266</t>
        </is>
      </c>
      <c r="W825" t="inlineStr">
        <is>
          <t>13</t>
        </is>
      </c>
      <c r="X825" t="inlineStr">
        <is>
          <t>3</t>
        </is>
      </c>
      <c r="Y825" t="inlineStr">
        <is>
          <t>0</t>
        </is>
      </c>
      <c r="Z825" t="inlineStr">
        <is>
          <t>0</t>
        </is>
      </c>
      <c r="AA825" t="inlineStr">
        <is>
          <t>2026-10-08</t>
        </is>
      </c>
      <c r="AB825"/>
      <c r="AC825"/>
      <c r="AD825"/>
      <c r="AE825"/>
      <c r="AF825"/>
      <c r="AG825" s="3"/>
      <c r="AH825" t="inlineStr">
        <is>
          <t>高璇</t>
        </is>
      </c>
      <c r="AI825"/>
      <c r="AJ825" t="inlineStr">
        <is>
          <t>剧名待人工匹配</t>
        </is>
      </c>
      <c r="AK825"/>
      <c r="AL825" s="3"/>
      <c r="AM825" t="inlineStr">
        <is>
          <t>2026-09-30 00:06</t>
        </is>
      </c>
      <c r="AN825" t="inlineStr">
        <is>
          <t>高璇</t>
        </is>
      </c>
      <c r="AO825" t="inlineStr">
        <is>
          <t>2026-09-30</t>
        </is>
      </c>
      <c r="AP825"/>
      <c r="AQ825" t="inlineStr">
        <is>
          <t>0</t>
        </is>
      </c>
      <c r="AR825"/>
    </row>
    <row r="826" ht="25.5" customHeight="1">
      <c r="A826" t="inlineStr">
        <is>
          <t>SR-000960</t>
        </is>
      </c>
      <c r="B826" s="3"/>
      <c r="C826"/>
      <c r="D826"/>
      <c r="E826"/>
      <c r="F826"/>
      <c r="G826"/>
      <c r="H826" s="3"/>
      <c r="I826"/>
      <c r="J826"/>
      <c r="K826" t="inlineStr">
        <is>
          <t>felicitypatterson67</t>
        </is>
      </c>
      <c r="L826"/>
      <c r="M826"/>
      <c r="N826"/>
      <c r="O826"/>
      <c r="P826" t="inlineStr">
        <is>
          <t>https://www.tiktok.com/@felicitypatterson67</t>
        </is>
      </c>
      <c r="Q826"/>
      <c r="R826"/>
      <c r="S826"/>
      <c r="T826" s="2"/>
      <c r="U826" t="inlineStr">
        <is>
          <t>待公开</t>
        </is>
      </c>
      <c r="V826"/>
      <c r="W826"/>
      <c r="X826"/>
      <c r="Y826"/>
      <c r="Z826"/>
      <c r="AA826"/>
      <c r="AB826"/>
      <c r="AC826"/>
      <c r="AD826"/>
      <c r="AE826"/>
      <c r="AF826"/>
      <c r="AG826" s="3"/>
      <c r="AH826"/>
      <c r="AI826"/>
      <c r="AJ826"/>
      <c r="AK826"/>
      <c r="AL826" s="3"/>
      <c r="AM826"/>
      <c r="AN826" t="inlineStr">
        <is>
          <t>李建卓</t>
        </is>
      </c>
      <c r="AO826"/>
      <c r="AP826"/>
      <c r="AQ826" t="inlineStr">
        <is>
          <t>0</t>
        </is>
      </c>
      <c r="AR826"/>
    </row>
    <row r="827" ht="25.5" customHeight="1">
      <c r="A827" t="inlineStr">
        <is>
          <t>SR-000961</t>
        </is>
      </c>
      <c r="B827" s="3"/>
      <c r="C827"/>
      <c r="D827"/>
      <c r="E827"/>
      <c r="F827"/>
      <c r="G827"/>
      <c r="H827" s="3"/>
      <c r="I827"/>
      <c r="J827"/>
      <c r="K827"/>
      <c r="L827"/>
      <c r="M827"/>
      <c r="N827"/>
      <c r="O827"/>
      <c r="P827"/>
      <c r="Q827"/>
      <c r="R827"/>
      <c r="S827"/>
      <c r="T827" s="2"/>
      <c r="U827" t="inlineStr">
        <is>
          <t>待公开</t>
        </is>
      </c>
      <c r="V827"/>
      <c r="W827"/>
      <c r="X827"/>
      <c r="Y827"/>
      <c r="Z827"/>
      <c r="AA827"/>
      <c r="AB827"/>
      <c r="AC827"/>
      <c r="AD827"/>
      <c r="AE827"/>
      <c r="AF827"/>
      <c r="AG827" s="3"/>
      <c r="AH827"/>
      <c r="AI827"/>
      <c r="AJ827"/>
      <c r="AK827"/>
      <c r="AL827" s="3"/>
      <c r="AM827"/>
      <c r="AN827"/>
      <c r="AO827"/>
      <c r="AP827"/>
      <c r="AQ827" t="inlineStr">
        <is>
          <t>0</t>
        </is>
      </c>
      <c r="AR827"/>
    </row>
    <row r="828" ht="25.5" customHeight="1">
      <c r="A828" t="inlineStr">
        <is>
          <t>SR-000962</t>
        </is>
      </c>
      <c r="B828" s="3">
        <v>46294.49444444444</v>
      </c>
      <c r="C828"/>
      <c r="D828" t="inlineStr">
        <is>
          <t>7690537224101776654</t>
        </is>
      </c>
      <c r="E828"/>
      <c r="F828" t="inlineStr">
        <is>
          <t>exact_post_id</t>
        </is>
      </c>
      <c r="G828"/>
      <c r="H828" s="3"/>
      <c r="I828"/>
      <c r="J828"/>
      <c r="K828" t="inlineStr">
        <is>
          <t>dramaexpedition</t>
        </is>
      </c>
      <c r="L828" t="inlineStr">
        <is>
          <t>part 6 | The Ice Man A joke goes too far. Watch on ReelShort. Search code 4933302. https://reelslink.com/cps/N249DE #drama #shortdrama #aidrama #revengedrama #fyp</t>
        </is>
      </c>
      <c r="M828" t="inlineStr">
        <is>
          <t>SD-000310</t>
        </is>
      </c>
      <c r="N828" t="inlineStr">
        <is>
          <t>7690537224101776654</t>
        </is>
      </c>
      <c r="O828" t="inlineStr">
        <is>
          <t>dramaexpedition</t>
        </is>
      </c>
      <c r="P828" t="inlineStr">
        <is>
          <t>https://www.tiktok.com/@dramaexpedition</t>
        </is>
      </c>
      <c r="Q828" t="inlineStr">
        <is>
          <t>SD-000310</t>
        </is>
      </c>
      <c r="R828" t="inlineStr">
        <is>
          <t>The Ice Man</t>
        </is>
      </c>
      <c r="S828"/>
      <c r="T828" s="2" t="str">
        <f>=HYPERLINK("https://www.tiktok.com/@dramaexpedition/video/7690537224101776654", "https://www.tiktok.com/@dramaexpedition/video/7690537224101776654")</f>
        <v>https://www.tiktok.com/@dramaexpedition/video/7690537224101776654</v>
      </c>
      <c r="U828" t="inlineStr">
        <is>
          <t>已回填</t>
        </is>
      </c>
      <c r="V828" t="inlineStr">
        <is>
          <t>267</t>
        </is>
      </c>
      <c r="W828" t="inlineStr">
        <is>
          <t>8</t>
        </is>
      </c>
      <c r="X828" t="inlineStr">
        <is>
          <t>1</t>
        </is>
      </c>
      <c r="Y828" t="inlineStr">
        <is>
          <t>0</t>
        </is>
      </c>
      <c r="Z828" t="inlineStr">
        <is>
          <t>0</t>
        </is>
      </c>
      <c r="AA828" t="inlineStr">
        <is>
          <t>2026-10-08</t>
        </is>
      </c>
      <c r="AB828"/>
      <c r="AC828"/>
      <c r="AD828"/>
      <c r="AE828"/>
      <c r="AF828"/>
      <c r="AG828" s="3"/>
      <c r="AH828"/>
      <c r="AI828"/>
      <c r="AJ828"/>
      <c r="AK828"/>
      <c r="AL828" s="3"/>
      <c r="AM828" t="inlineStr">
        <is>
          <t>2026-09-30 07:22</t>
        </is>
      </c>
      <c r="AN828" t="inlineStr">
        <is>
          <t>彭满</t>
        </is>
      </c>
      <c r="AO828" t="inlineStr">
        <is>
          <t>2026-09-30</t>
        </is>
      </c>
      <c r="AP828" t="inlineStr">
        <is>
          <t>2026-09-29|dramaexpedition|SD-000310</t>
        </is>
      </c>
      <c r="AQ828" t="inlineStr">
        <is>
          <t>0</t>
        </is>
      </c>
      <c r="AR828" t="inlineStr">
        <is>
          <t>dramaexpedition｜The Ice Man｜3条｜已回填</t>
        </is>
      </c>
    </row>
    <row r="829" ht="25.5" customHeight="1">
      <c r="A829" t="inlineStr">
        <is>
          <t>SR-000963</t>
        </is>
      </c>
      <c r="B829" s="3">
        <v>46295</v>
      </c>
      <c r="C829"/>
      <c r="D829" t="inlineStr">
        <is>
          <t>7691243805395160334</t>
        </is>
      </c>
      <c r="E829"/>
      <c r="F829" t="inlineStr">
        <is>
          <t>manual_url</t>
        </is>
      </c>
      <c r="G829">
        <v>1</v>
      </c>
      <c r="H829" s="3">
        <v>46301.86203703703</v>
      </c>
      <c r="I829"/>
      <c r="J829" t="inlineStr">
        <is>
          <t>active</t>
        </is>
      </c>
      <c r="K829" t="inlineStr">
        <is>
          <t>dramadetour0</t>
        </is>
      </c>
      <c r="L829" t="inlineStr">
        <is>
          <t xml:space="preserve">The Weakest Orange Cat Is the Strongest Golden Tiger — They see a helpless orange cat and a valley full of treasure. They have no idea whose daughter they are threatening. 🎬 Full episode link in bio 🔎 Or search for 4982564 in the ReelShort app. #drama #shortdrama #dramaseries #HiddenIdentity #catsoftiktok </t>
        </is>
      </c>
      <c r="M829" t="inlineStr">
        <is>
          <t>SD-000367</t>
        </is>
      </c>
      <c r="N829" t="inlineStr">
        <is>
          <t>7691243805395160334</t>
        </is>
      </c>
      <c r="O829" t="inlineStr">
        <is>
          <t>dramadetour0</t>
        </is>
      </c>
      <c r="P829" t="inlineStr">
        <is>
          <t>https://www.tiktok.com/@dramadetour0</t>
        </is>
      </c>
      <c r="Q829" t="inlineStr">
        <is>
          <t>SD-000367</t>
        </is>
      </c>
      <c r="R829" t="inlineStr">
        <is>
          <t>The Weakest Orange Cat Is the Strongest Golden Tiger</t>
        </is>
      </c>
      <c r="S829" t="inlineStr">
        <is>
          <t>扮猪吃虎</t>
        </is>
      </c>
      <c r="T829" s="2" t="str">
        <f>=HYPERLINK("https://www.tiktok.com/@dramadetour0/video/7691243805395160334", "https://www.tiktok.com/@dramadetour0/video/7691243805395160334")</f>
        <v>https://www.tiktok.com/@dramadetour0/video/7691243805395160334</v>
      </c>
      <c r="U829" t="inlineStr">
        <is>
          <t>已回填</t>
        </is>
      </c>
      <c r="V829" t="inlineStr">
        <is>
          <t>1814</t>
        </is>
      </c>
      <c r="W829" t="inlineStr">
        <is>
          <t>59</t>
        </is>
      </c>
      <c r="X829" t="inlineStr">
        <is>
          <t>18</t>
        </is>
      </c>
      <c r="Y829" t="inlineStr">
        <is>
          <t>1</t>
        </is>
      </c>
      <c r="Z829" t="inlineStr">
        <is>
          <t>0</t>
        </is>
      </c>
      <c r="AA829" t="inlineStr">
        <is>
          <t>2026-10-08</t>
        </is>
      </c>
      <c r="AB829"/>
      <c r="AC829" t="inlineStr">
        <is>
          <t>当日发布顺序：01→02→03</t>
        </is>
      </c>
      <c r="AD829" t="inlineStr">
        <is>
          <t>SB-a74696e1-a5c9-4cb3-9c05-4cc821c9cc26</t>
        </is>
      </c>
      <c r="AE829">
        <v>1</v>
      </c>
      <c r="AF829">
        <v>3</v>
      </c>
      <c r="AG829" s="3">
        <v>46295</v>
      </c>
      <c r="AH829" t="inlineStr">
        <is>
          <t>彭满</t>
        </is>
      </c>
      <c r="AI829" t="inlineStr">
        <is>
          <t>已处理</t>
        </is>
      </c>
      <c r="AJ829"/>
      <c r="AK829" t="inlineStr">
        <is>
          <t>已处理；计划 2026-09-30（America/Chicago）3 条，已关联 3 条，候选 0 条。
目前没有候选可确认。请核实实际发布情况或等待有效采集；不要使用候选确认指令。</t>
        </is>
      </c>
      <c r="AL829" s="3"/>
      <c r="AM829" t="inlineStr">
        <is>
          <t>2026-09-30 20:00</t>
        </is>
      </c>
      <c r="AN829" t="inlineStr">
        <is>
          <t>彭满</t>
        </is>
      </c>
      <c r="AO829" t="inlineStr">
        <is>
          <t>2026-09-30</t>
        </is>
      </c>
      <c r="AP829" t="inlineStr">
        <is>
          <t>2026-09-30|dramadetour0|SD-000367</t>
        </is>
      </c>
      <c r="AQ829" t="inlineStr">
        <is>
          <t>1</t>
        </is>
      </c>
      <c r="AR829" t="inlineStr">
        <is>
          <t>dramadetour0｜The Weakest Orange Cat Is the Strongest Golden Tiger｜3条｜已回填</t>
        </is>
      </c>
    </row>
    <row r="830" ht="25.5" customHeight="1">
      <c r="A830" t="inlineStr">
        <is>
          <t>SR-000964</t>
        </is>
      </c>
      <c r="B830" s="3">
        <v>46295</v>
      </c>
      <c r="C830"/>
      <c r="D830" t="inlineStr">
        <is>
          <t>7691244402777296142</t>
        </is>
      </c>
      <c r="E830"/>
      <c r="F830" t="inlineStr">
        <is>
          <t>manual_url</t>
        </is>
      </c>
      <c r="G830">
        <v>1</v>
      </c>
      <c r="H830" s="3">
        <v>46301.862222222226</v>
      </c>
      <c r="I830"/>
      <c r="J830" t="inlineStr">
        <is>
          <t>active</t>
        </is>
      </c>
      <c r="K830" t="inlineStr">
        <is>
          <t>dramadetour0</t>
        </is>
      </c>
      <c r="L830" t="inlineStr">
        <is>
          <t xml:space="preserve">The Weakest Orange Cat Is the Strongest Golden Tiger — Her smallest friends stand between her and the mages. To keep them alive, she faces an impossible choice. 🎬 Full episode link in bio 🔎 Or search for 4982564 in the ReelShort app. #drama #shortdrama #dramaseries #AnimalFriendship #catsoftiktok </t>
        </is>
      </c>
      <c r="M830" t="inlineStr">
        <is>
          <t>SD-000367</t>
        </is>
      </c>
      <c r="N830" t="inlineStr">
        <is>
          <t>7691244402777296142</t>
        </is>
      </c>
      <c r="O830" t="inlineStr">
        <is>
          <t>dramadetour0</t>
        </is>
      </c>
      <c r="P830" t="inlineStr">
        <is>
          <t>https://www.tiktok.com/@dramadetour0</t>
        </is>
      </c>
      <c r="Q830" t="inlineStr">
        <is>
          <t>SD-000367</t>
        </is>
      </c>
      <c r="R830" t="inlineStr">
        <is>
          <t>The Weakest Orange Cat Is the Strongest Golden Tiger</t>
        </is>
      </c>
      <c r="S830" t="inlineStr">
        <is>
          <t>扮猪吃虎</t>
        </is>
      </c>
      <c r="T830" s="2" t="str">
        <f>=HYPERLINK("https://www.tiktok.com/@dramadetour0/video/7691244402777296142", "https://www.tiktok.com/@dramadetour0/video/7691244402777296142")</f>
        <v>https://www.tiktok.com/@dramadetour0/video/7691244402777296142</v>
      </c>
      <c r="U830" t="inlineStr">
        <is>
          <t>已回填</t>
        </is>
      </c>
      <c r="V830" t="inlineStr">
        <is>
          <t>618</t>
        </is>
      </c>
      <c r="W830" t="inlineStr">
        <is>
          <t>22</t>
        </is>
      </c>
      <c r="X830" t="inlineStr">
        <is>
          <t>4</t>
        </is>
      </c>
      <c r="Y830" t="inlineStr">
        <is>
          <t>0</t>
        </is>
      </c>
      <c r="Z830" t="inlineStr">
        <is>
          <t>0</t>
        </is>
      </c>
      <c r="AA830" t="inlineStr">
        <is>
          <t>2026-10-08</t>
        </is>
      </c>
      <c r="AB830"/>
      <c r="AC830" t="inlineStr">
        <is>
          <t>当日发布顺序：01→02→03</t>
        </is>
      </c>
      <c r="AD830" t="inlineStr">
        <is>
          <t>SB-a74696e1-a5c9-4cb3-9c05-4cc821c9cc26</t>
        </is>
      </c>
      <c r="AE830">
        <v>2</v>
      </c>
      <c r="AF830">
        <v>3</v>
      </c>
      <c r="AG830" s="3">
        <v>46295</v>
      </c>
      <c r="AH830" t="inlineStr">
        <is>
          <t>彭满</t>
        </is>
      </c>
      <c r="AI830" t="inlineStr">
        <is>
          <t>已处理</t>
        </is>
      </c>
      <c r="AJ830"/>
      <c r="AK830" t="inlineStr">
        <is>
          <t>已处理；计划 2026-09-30（America/Chicago）3 条，已关联 3 条，候选 0 条。
目前没有候选可确认。请核实实际发布情况或等待有效采集；不要使用候选确认指令。</t>
        </is>
      </c>
      <c r="AL830" s="3"/>
      <c r="AM830" t="inlineStr">
        <is>
          <t>2026-10-01 00:00</t>
        </is>
      </c>
      <c r="AN830" t="inlineStr">
        <is>
          <t>彭满</t>
        </is>
      </c>
      <c r="AO830" t="inlineStr">
        <is>
          <t>2026-10-01</t>
        </is>
      </c>
      <c r="AP830" t="inlineStr">
        <is>
          <t>2026-09-30|dramadetour0|SD-000367</t>
        </is>
      </c>
      <c r="AQ830" t="inlineStr">
        <is>
          <t>0</t>
        </is>
      </c>
      <c r="AR830" t="inlineStr">
        <is>
          <t>dramadetour0｜The Weakest Orange Cat Is the Strongest Golden Tiger｜3条｜已回填</t>
        </is>
      </c>
    </row>
    <row r="831" ht="25.5" customHeight="1">
      <c r="A831" t="inlineStr">
        <is>
          <t>SR-000965</t>
        </is>
      </c>
      <c r="B831" s="3">
        <v>46295</v>
      </c>
      <c r="C831"/>
      <c r="D831" t="inlineStr">
        <is>
          <t>7691246707052449037</t>
        </is>
      </c>
      <c r="E831"/>
      <c r="F831" t="inlineStr">
        <is>
          <t>manual_url</t>
        </is>
      </c>
      <c r="G831">
        <v>1</v>
      </c>
      <c r="H831" s="3">
        <v>46301.86240740741</v>
      </c>
      <c r="I831"/>
      <c r="J831" t="inlineStr">
        <is>
          <t>active</t>
        </is>
      </c>
      <c r="K831" t="inlineStr">
        <is>
          <t>dramadetour0</t>
        </is>
      </c>
      <c r="L831" t="inlineStr">
        <is>
          <t xml:space="preserve">The Weakest Orange Cat Is the Strongest Golden Tiger — Her father finds the ruined valley. The guild is already heating its cauldron. Can he reach her in time? 🎬 Full episode link in bio 🔎 Or search for 4982564 in the ReelShort app. #drama #shortdrama #dramaseries #ProtectiveFather #catsoftiktok </t>
        </is>
      </c>
      <c r="M831" t="inlineStr">
        <is>
          <t>SD-000367</t>
        </is>
      </c>
      <c r="N831" t="inlineStr">
        <is>
          <t>7691246707052449037</t>
        </is>
      </c>
      <c r="O831" t="inlineStr">
        <is>
          <t>dramadetour0</t>
        </is>
      </c>
      <c r="P831" t="inlineStr">
        <is>
          <t>https://www.tiktok.com/@dramadetour0</t>
        </is>
      </c>
      <c r="Q831" t="inlineStr">
        <is>
          <t>SD-000367</t>
        </is>
      </c>
      <c r="R831" t="inlineStr">
        <is>
          <t>The Weakest Orange Cat Is the Strongest Golden Tiger</t>
        </is>
      </c>
      <c r="S831" t="inlineStr">
        <is>
          <t>扮猪吃虎</t>
        </is>
      </c>
      <c r="T831" s="2" t="str">
        <f>=HYPERLINK("https://www.tiktok.com/@dramadetour0/video/7691246707052449037", "https://www.tiktok.com/@dramadetour0/video/7691246707052449037")</f>
        <v>https://www.tiktok.com/@dramadetour0/video/7691246707052449037</v>
      </c>
      <c r="U831" t="inlineStr">
        <is>
          <t>已回填</t>
        </is>
      </c>
      <c r="V831" t="inlineStr">
        <is>
          <t>725</t>
        </is>
      </c>
      <c r="W831" t="inlineStr">
        <is>
          <t>29</t>
        </is>
      </c>
      <c r="X831" t="inlineStr">
        <is>
          <t>6</t>
        </is>
      </c>
      <c r="Y831" t="inlineStr">
        <is>
          <t>0</t>
        </is>
      </c>
      <c r="Z831" t="inlineStr">
        <is>
          <t>0</t>
        </is>
      </c>
      <c r="AA831" t="inlineStr">
        <is>
          <t>2026-10-08</t>
        </is>
      </c>
      <c r="AB831"/>
      <c r="AC831" t="inlineStr">
        <is>
          <t>当日发布顺序：01→02→03</t>
        </is>
      </c>
      <c r="AD831" t="inlineStr">
        <is>
          <t>SB-a74696e1-a5c9-4cb3-9c05-4cc821c9cc26</t>
        </is>
      </c>
      <c r="AE831">
        <v>3</v>
      </c>
      <c r="AF831">
        <v>3</v>
      </c>
      <c r="AG831" s="3">
        <v>46295</v>
      </c>
      <c r="AH831" t="inlineStr">
        <is>
          <t>彭满</t>
        </is>
      </c>
      <c r="AI831" t="inlineStr">
        <is>
          <t>已处理</t>
        </is>
      </c>
      <c r="AJ831"/>
      <c r="AK831" t="inlineStr">
        <is>
          <t>已处理；计划 2026-09-30（America/Chicago）3 条，已关联 3 条，候选 0 条。
目前没有候选可确认。请核实实际发布情况或等待有效采集；不要使用候选确认指令。</t>
        </is>
      </c>
      <c r="AL831" s="3"/>
      <c r="AM831" t="inlineStr">
        <is>
          <t>2026-10-01 06:10</t>
        </is>
      </c>
      <c r="AN831" t="inlineStr">
        <is>
          <t>彭满</t>
        </is>
      </c>
      <c r="AO831" t="inlineStr">
        <is>
          <t>2026-10-01</t>
        </is>
      </c>
      <c r="AP831" t="inlineStr">
        <is>
          <t>2026-09-30|dramadetour0|SD-000367</t>
        </is>
      </c>
      <c r="AQ831" t="inlineStr">
        <is>
          <t>0</t>
        </is>
      </c>
      <c r="AR831" t="inlineStr">
        <is>
          <t>dramadetour0｜The Weakest Orange Cat Is the Strongest Golden Tiger｜3条｜已回填</t>
        </is>
      </c>
    </row>
    <row r="832" ht="25.5" customHeight="1">
      <c r="A832" t="inlineStr">
        <is>
          <t>SR-000966</t>
        </is>
      </c>
      <c r="B832" s="3">
        <v>46296</v>
      </c>
      <c r="C832"/>
      <c r="D832" t="inlineStr">
        <is>
          <t>7691247015186992397</t>
        </is>
      </c>
      <c r="E832"/>
      <c r="F832" t="inlineStr">
        <is>
          <t>manual_url</t>
        </is>
      </c>
      <c r="G832">
        <v>1</v>
      </c>
      <c r="H832" s="3">
        <v>46303.671643518515</v>
      </c>
      <c r="I832"/>
      <c r="J832" t="inlineStr">
        <is>
          <t>active</t>
        </is>
      </c>
      <c r="K832" t="inlineStr">
        <is>
          <t>dramadetour0</t>
        </is>
      </c>
      <c r="L832" t="inlineStr">
        <is>
          <t>Congratulations, You're Linked to a Walking Disaster — She spills coffee on the billionaire boss. Somehow, her bad luck is about to become his problem. 🎬 Full episode link in bio 🔎 Or search for 4983083 in the ReelShort app. #drama #shortdrama #dramaseries #CEORomance #ClumsyGirl</t>
        </is>
      </c>
      <c r="M832" t="inlineStr">
        <is>
          <t>SD-000366</t>
        </is>
      </c>
      <c r="N832" t="inlineStr">
        <is>
          <t>7691247015186992397</t>
        </is>
      </c>
      <c r="O832" t="inlineStr">
        <is>
          <t>dramadetour0</t>
        </is>
      </c>
      <c r="P832" t="inlineStr">
        <is>
          <t>https://www.tiktok.com/@dramadetour0</t>
        </is>
      </c>
      <c r="Q832" t="inlineStr">
        <is>
          <t>SD-000366</t>
        </is>
      </c>
      <c r="R832" t="inlineStr">
        <is>
          <t>Congratulations, You're Linked to a Walking Disaster</t>
        </is>
      </c>
      <c r="S832" t="inlineStr">
        <is>
          <t>扮猪吃虎</t>
        </is>
      </c>
      <c r="T832" s="2" t="str">
        <f>=HYPERLINK("https://www.tiktok.com/@dramadetour0/video/7691247015186992397", "https://www.tiktok.com/@dramadetour0/video/7691247015186992397")</f>
        <v>https://www.tiktok.com/@dramadetour0/video/7691247015186992397</v>
      </c>
      <c r="U832" t="inlineStr">
        <is>
          <t>已回填</t>
        </is>
      </c>
      <c r="V832" t="inlineStr">
        <is>
          <t>1013</t>
        </is>
      </c>
      <c r="W832" t="inlineStr">
        <is>
          <t>25</t>
        </is>
      </c>
      <c r="X832" t="inlineStr">
        <is>
          <t>8</t>
        </is>
      </c>
      <c r="Y832" t="inlineStr">
        <is>
          <t>2</t>
        </is>
      </c>
      <c r="Z832" t="inlineStr">
        <is>
          <t>1</t>
        </is>
      </c>
      <c r="AA832" t="inlineStr">
        <is>
          <t>2026-10-08</t>
        </is>
      </c>
      <c r="AB832"/>
      <c r="AC832" t="inlineStr">
        <is>
          <t>当日发布顺序：01→02→03</t>
        </is>
      </c>
      <c r="AD832" t="inlineStr">
        <is>
          <t>SB-7293de67-e798-4eca-805a-6b29e2b4355a</t>
        </is>
      </c>
      <c r="AE832">
        <v>1</v>
      </c>
      <c r="AF832">
        <v>3</v>
      </c>
      <c r="AG832" s="3">
        <v>46296</v>
      </c>
      <c r="AH832" t="inlineStr">
        <is>
          <t>彭满</t>
        </is>
      </c>
      <c r="AI832" t="inlineStr">
        <is>
          <t>已处理</t>
        </is>
      </c>
      <c r="AJ832"/>
      <c r="AK832" t="inlineStr">
        <is>
          <t>已处理；计划 2026-10-01（America/Chicago）3 条，已关联 3 条，候选 0 条。
目前没有候选可确认。请核实实际发布情况或等待有效采集；不要使用候选确认指令。</t>
        </is>
      </c>
      <c r="AL832" s="3"/>
      <c r="AM832" t="inlineStr">
        <is>
          <t>2026-10-01 19:15</t>
        </is>
      </c>
      <c r="AN832" t="inlineStr">
        <is>
          <t>彭满</t>
        </is>
      </c>
      <c r="AO832" t="inlineStr">
        <is>
          <t>2026-10-01</t>
        </is>
      </c>
      <c r="AP832" t="inlineStr">
        <is>
          <t>2026-10-01|dramadetour0|SD-000366</t>
        </is>
      </c>
      <c r="AQ832" t="inlineStr">
        <is>
          <t>1</t>
        </is>
      </c>
      <c r="AR832" t="inlineStr">
        <is>
          <t>dramadetour0｜Congratulations, You're Linked to a Walking Disaster｜3条｜已回填</t>
        </is>
      </c>
    </row>
    <row r="833" ht="25.5" customHeight="1">
      <c r="A833" t="inlineStr">
        <is>
          <t>SR-000967</t>
        </is>
      </c>
      <c r="B833" s="3">
        <v>46296</v>
      </c>
      <c r="C833"/>
      <c r="D833" t="inlineStr">
        <is>
          <t>7691247484626095373</t>
        </is>
      </c>
      <c r="E833"/>
      <c r="F833" t="inlineStr">
        <is>
          <t>manual_url</t>
        </is>
      </c>
      <c r="G833">
        <v>1</v>
      </c>
      <c r="H833" s="3">
        <v>46303.671643518515</v>
      </c>
      <c r="I833"/>
      <c r="J833" t="inlineStr">
        <is>
          <t>active</t>
        </is>
      </c>
      <c r="K833" t="inlineStr">
        <is>
          <t>dramadetour0</t>
        </is>
      </c>
      <c r="L833" t="inlineStr">
        <is>
          <t>Congratulations, You're Linked to a Walking Disaster — They bully the intern. Three floors away, the CEO starts bleeding from the same wound. 🎬 Full episode link in bio 🔎 Or search for 4983083 in the ReelShort app. #drama #shortdrama #dramaseries #OfficeBully #SharedPain</t>
        </is>
      </c>
      <c r="M833" t="inlineStr">
        <is>
          <t>SD-000366</t>
        </is>
      </c>
      <c r="N833" t="inlineStr">
        <is>
          <t>7691247484626095373</t>
        </is>
      </c>
      <c r="O833" t="inlineStr">
        <is>
          <t>dramadetour0</t>
        </is>
      </c>
      <c r="P833" t="inlineStr">
        <is>
          <t>https://www.tiktok.com/@dramadetour0</t>
        </is>
      </c>
      <c r="Q833" t="inlineStr">
        <is>
          <t>SD-000366</t>
        </is>
      </c>
      <c r="R833" t="inlineStr">
        <is>
          <t>Congratulations, You're Linked to a Walking Disaster</t>
        </is>
      </c>
      <c r="S833" t="inlineStr">
        <is>
          <t>扮猪吃虎</t>
        </is>
      </c>
      <c r="T833" s="2" t="str">
        <f>=HYPERLINK("https://www.tiktok.com/@dramadetour0/video/7691247484626095373", "https://www.tiktok.com/@dramadetour0/video/7691247484626095373")</f>
        <v>https://www.tiktok.com/@dramadetour0/video/7691247484626095373</v>
      </c>
      <c r="U833" t="inlineStr">
        <is>
          <t>已回填</t>
        </is>
      </c>
      <c r="V833" t="inlineStr">
        <is>
          <t>207</t>
        </is>
      </c>
      <c r="W833" t="inlineStr">
        <is>
          <t>2</t>
        </is>
      </c>
      <c r="X833" t="inlineStr">
        <is>
          <t>0</t>
        </is>
      </c>
      <c r="Y833" t="inlineStr">
        <is>
          <t>1</t>
        </is>
      </c>
      <c r="Z833" t="inlineStr">
        <is>
          <t>0</t>
        </is>
      </c>
      <c r="AA833" t="inlineStr">
        <is>
          <t>2026-10-08</t>
        </is>
      </c>
      <c r="AB833"/>
      <c r="AC833" t="inlineStr">
        <is>
          <t>当日发布顺序：01→02→03</t>
        </is>
      </c>
      <c r="AD833" t="inlineStr">
        <is>
          <t>SB-7293de67-e798-4eca-805a-6b29e2b4355a</t>
        </is>
      </c>
      <c r="AE833">
        <v>2</v>
      </c>
      <c r="AF833">
        <v>3</v>
      </c>
      <c r="AG833" s="3">
        <v>46296</v>
      </c>
      <c r="AH833" t="inlineStr">
        <is>
          <t>彭满</t>
        </is>
      </c>
      <c r="AI833" t="inlineStr">
        <is>
          <t>已处理</t>
        </is>
      </c>
      <c r="AJ833"/>
      <c r="AK833" t="inlineStr">
        <is>
          <t>已处理；计划 2026-10-01（America/Chicago）3 条，已关联 3 条，候选 0 条。
目前没有候选可确认。请核实实际发布情况或等待有效采集；不要使用候选确认指令。</t>
        </is>
      </c>
      <c r="AL833" s="3"/>
      <c r="AM833" t="inlineStr">
        <is>
          <t>2026-10-02 00:15</t>
        </is>
      </c>
      <c r="AN833" t="inlineStr">
        <is>
          <t>彭满</t>
        </is>
      </c>
      <c r="AO833" t="inlineStr">
        <is>
          <t>2026-10-02</t>
        </is>
      </c>
      <c r="AP833" t="inlineStr">
        <is>
          <t>2026-10-01|dramadetour0|SD-000366</t>
        </is>
      </c>
      <c r="AQ833" t="inlineStr">
        <is>
          <t>0</t>
        </is>
      </c>
      <c r="AR833" t="inlineStr">
        <is>
          <t>dramadetour0｜Congratulations, You're Linked to a Walking Disaster｜3条｜已回填</t>
        </is>
      </c>
    </row>
    <row r="834" ht="25.5" customHeight="1">
      <c r="A834" t="inlineStr">
        <is>
          <t>SR-000968</t>
        </is>
      </c>
      <c r="B834" s="3">
        <v>46296</v>
      </c>
      <c r="C834"/>
      <c r="D834" t="inlineStr">
        <is>
          <t>7691247722585656589</t>
        </is>
      </c>
      <c r="E834"/>
      <c r="F834" t="inlineStr">
        <is>
          <t>manual_url</t>
        </is>
      </c>
      <c r="G834">
        <v>1</v>
      </c>
      <c r="H834" s="3">
        <v>46303.671643518515</v>
      </c>
      <c r="I834"/>
      <c r="J834" t="inlineStr">
        <is>
          <t>active</t>
        </is>
      </c>
      <c r="K834" t="inlineStr">
        <is>
          <t>dramadetour0</t>
        </is>
      </c>
      <c r="L834" t="inlineStr">
        <is>
          <t>Congratulations, You're Linked to a Walking Disaster — His mysterious 3 a.m. pain sends doctors scrambling. Her explanation makes this meeting painfully awkward. 🎬 Full episode link in bio 🔎 Or search for 4983083 in the ReelShort app. #drama #shortdrama #dramaseries #PeriodCramps #BloodBond</t>
        </is>
      </c>
      <c r="M834" t="inlineStr">
        <is>
          <t>SD-000366</t>
        </is>
      </c>
      <c r="N834" t="inlineStr">
        <is>
          <t>7691247722585656589</t>
        </is>
      </c>
      <c r="O834" t="inlineStr">
        <is>
          <t>dramadetour0</t>
        </is>
      </c>
      <c r="P834" t="inlineStr">
        <is>
          <t>https://www.tiktok.com/@dramadetour0</t>
        </is>
      </c>
      <c r="Q834" t="inlineStr">
        <is>
          <t>SD-000366</t>
        </is>
      </c>
      <c r="R834" t="inlineStr">
        <is>
          <t>Congratulations, You're Linked to a Walking Disaster</t>
        </is>
      </c>
      <c r="S834" t="inlineStr">
        <is>
          <t>扮猪吃虎</t>
        </is>
      </c>
      <c r="T834" s="2" t="str">
        <f>=HYPERLINK("https://www.tiktok.com/@dramadetour0/video/7691247722585656589", "https://www.tiktok.com/@dramadetour0/video/7691247722585656589")</f>
        <v>https://www.tiktok.com/@dramadetour0/video/7691247722585656589</v>
      </c>
      <c r="U834" t="inlineStr">
        <is>
          <t>已回填</t>
        </is>
      </c>
      <c r="V834" t="inlineStr">
        <is>
          <t>484</t>
        </is>
      </c>
      <c r="W834" t="inlineStr">
        <is>
          <t>12</t>
        </is>
      </c>
      <c r="X834" t="inlineStr">
        <is>
          <t>3</t>
        </is>
      </c>
      <c r="Y834" t="inlineStr">
        <is>
          <t>1</t>
        </is>
      </c>
      <c r="Z834" t="inlineStr">
        <is>
          <t>0</t>
        </is>
      </c>
      <c r="AA834" t="inlineStr">
        <is>
          <t>2026-10-08</t>
        </is>
      </c>
      <c r="AB834"/>
      <c r="AC834" t="inlineStr">
        <is>
          <t>当日发布顺序：01→02→03</t>
        </is>
      </c>
      <c r="AD834" t="inlineStr">
        <is>
          <t>SB-7293de67-e798-4eca-805a-6b29e2b4355a</t>
        </is>
      </c>
      <c r="AE834">
        <v>3</v>
      </c>
      <c r="AF834">
        <v>3</v>
      </c>
      <c r="AG834" s="3">
        <v>46296</v>
      </c>
      <c r="AH834" t="inlineStr">
        <is>
          <t>彭满</t>
        </is>
      </c>
      <c r="AI834" t="inlineStr">
        <is>
          <t>已处理</t>
        </is>
      </c>
      <c r="AJ834"/>
      <c r="AK834" t="inlineStr">
        <is>
          <t>已处理；计划 2026-10-01（America/Chicago）3 条，已关联 3 条，候选 0 条。
目前没有候选可确认。请核实实际发布情况或等待有效采集；不要使用候选确认指令。</t>
        </is>
      </c>
      <c r="AL834" s="3"/>
      <c r="AM834" t="inlineStr">
        <is>
          <t>2026-10-02 06:15</t>
        </is>
      </c>
      <c r="AN834" t="inlineStr">
        <is>
          <t>彭满</t>
        </is>
      </c>
      <c r="AO834" t="inlineStr">
        <is>
          <t>2026-10-02</t>
        </is>
      </c>
      <c r="AP834" t="inlineStr">
        <is>
          <t>2026-10-01|dramadetour0|SD-000366</t>
        </is>
      </c>
      <c r="AQ834" t="inlineStr">
        <is>
          <t>0</t>
        </is>
      </c>
      <c r="AR834" t="inlineStr">
        <is>
          <t>dramadetour0｜Congratulations, You're Linked to a Walking Disaster｜3条｜已回填</t>
        </is>
      </c>
    </row>
    <row r="835" ht="25.5" customHeight="1">
      <c r="A835" t="inlineStr">
        <is>
          <t>SR-000969</t>
        </is>
      </c>
      <c r="B835" s="3">
        <v>46297</v>
      </c>
      <c r="C835"/>
      <c r="D835" t="inlineStr">
        <is>
          <t>7691248868226501901</t>
        </is>
      </c>
      <c r="E835"/>
      <c r="F835" t="inlineStr">
        <is>
          <t>manual_url</t>
        </is>
      </c>
      <c r="G835">
        <v>1</v>
      </c>
      <c r="H835" s="3">
        <v>46303.671643518515</v>
      </c>
      <c r="I835"/>
      <c r="J835" t="inlineStr">
        <is>
          <t>active</t>
        </is>
      </c>
      <c r="K835" t="inlineStr">
        <is>
          <t>dramadetour0</t>
        </is>
      </c>
      <c r="L835" t="inlineStr">
        <is>
          <t>Accidentally His: The Dragon King Won't Let Go — Her newborn just asked for his mommy. Now the town wants them gone. 🎬 Full episode link in bio 🔎 Or search for 4978153 in the ReelShort app. #drama #shortdrama #dramaseries #DragonBaby #MotherAndSon</t>
        </is>
      </c>
      <c r="M835" t="inlineStr">
        <is>
          <t>SD-000354</t>
        </is>
      </c>
      <c r="N835" t="inlineStr">
        <is>
          <t>7691248868226501901</t>
        </is>
      </c>
      <c r="O835" t="inlineStr">
        <is>
          <t>dramadetour0</t>
        </is>
      </c>
      <c r="P835" t="inlineStr">
        <is>
          <t>https://www.tiktok.com/@dramadetour0</t>
        </is>
      </c>
      <c r="Q835" t="inlineStr">
        <is>
          <t>SD-000354</t>
        </is>
      </c>
      <c r="R835" t="inlineStr">
        <is>
          <t>Accidentally His: The Dragon King Won't Let Go</t>
        </is>
      </c>
      <c r="S835" t="inlineStr">
        <is>
          <t>爱情</t>
        </is>
      </c>
      <c r="T835" s="2" t="str">
        <f>=HYPERLINK("https://www.tiktok.com/@dramadetour0/video/7691248868226501901", "https://www.tiktok.com/@dramadetour0/video/7691248868226501901")</f>
        <v>https://www.tiktok.com/@dramadetour0/video/7691248868226501901</v>
      </c>
      <c r="U835" t="inlineStr">
        <is>
          <t>已回填</t>
        </is>
      </c>
      <c r="V835" t="inlineStr">
        <is>
          <t>2777</t>
        </is>
      </c>
      <c r="W835" t="inlineStr">
        <is>
          <t>38</t>
        </is>
      </c>
      <c r="X835" t="inlineStr">
        <is>
          <t>10</t>
        </is>
      </c>
      <c r="Y835" t="inlineStr">
        <is>
          <t>2</t>
        </is>
      </c>
      <c r="Z835" t="inlineStr">
        <is>
          <t>0</t>
        </is>
      </c>
      <c r="AA835" t="inlineStr">
        <is>
          <t>2026-10-08</t>
        </is>
      </c>
      <c r="AB835"/>
      <c r="AC835" t="inlineStr">
        <is>
          <t>当日发布顺序：01→02→03</t>
        </is>
      </c>
      <c r="AD835" t="inlineStr">
        <is>
          <t>SB-af50a21e-76d3-4981-9fde-dc8726ada86e</t>
        </is>
      </c>
      <c r="AE835">
        <v>1</v>
      </c>
      <c r="AF835">
        <v>3</v>
      </c>
      <c r="AG835" s="3">
        <v>46297</v>
      </c>
      <c r="AH835" t="inlineStr">
        <is>
          <t>彭满</t>
        </is>
      </c>
      <c r="AI835" t="inlineStr">
        <is>
          <t>待人工确认</t>
        </is>
      </c>
      <c r="AJ835" t="inlineStr">
        <is>
          <t>候选数量不足，需核实延迟或采集遗漏</t>
        </is>
      </c>
      <c r="AK835" t="inlineStr">
        <is>
          <t>待人工确认；计划 2026-10-02（America/Chicago）3 条，已关联 2 条，候选 0 条。
目前没有候选可确认。请核实实际发布情况或等待有效采集；不要使用候选确认指令。</t>
        </is>
      </c>
      <c r="AL835" s="3">
        <v>46300.55025462963</v>
      </c>
      <c r="AM835" t="inlineStr">
        <is>
          <t>2026-10-03 00:20</t>
        </is>
      </c>
      <c r="AN835" t="inlineStr">
        <is>
          <t>彭满</t>
        </is>
      </c>
      <c r="AO835" t="inlineStr">
        <is>
          <t>2026-10-03</t>
        </is>
      </c>
      <c r="AP835" t="inlineStr">
        <is>
          <t>2026-10-02|dramadetour0|SD-000354</t>
        </is>
      </c>
      <c r="AQ835" t="inlineStr">
        <is>
          <t>1</t>
        </is>
      </c>
      <c r="AR835" t="inlineStr">
        <is>
          <t>dramadetour0｜Accidentally His: The Dragon King Won't Let Go｜2条｜已回填</t>
        </is>
      </c>
    </row>
    <row r="836" ht="25.5" customHeight="1">
      <c r="A836" t="inlineStr">
        <is>
          <t>SR-000970</t>
        </is>
      </c>
      <c r="B836" s="3">
        <v>46297</v>
      </c>
      <c r="C836"/>
      <c r="D836" t="inlineStr">
        <is>
          <t>7691249110296333581</t>
        </is>
      </c>
      <c r="E836"/>
      <c r="F836" t="inlineStr">
        <is>
          <t>manual_url</t>
        </is>
      </c>
      <c r="G836">
        <v>1</v>
      </c>
      <c r="H836" s="3">
        <v>46303.671643518515</v>
      </c>
      <c r="I836"/>
      <c r="J836" t="inlineStr">
        <is>
          <t>active</t>
        </is>
      </c>
      <c r="K836" t="inlineStr">
        <is>
          <t>dramadetour0</t>
        </is>
      </c>
      <c r="L836" t="inlineStr">
        <is>
          <t>Accidentally His: The Dragon King Won't Let Go — They demand a queen. He says dragons only bond once—and he cannot forget that human woman. 🎬 Full episode link in bio 🔎 Or search for 4978153 in the ReelShort app. #drama #shortdrama #dramaseries #FatedMates #DragonKing</t>
        </is>
      </c>
      <c r="M836" t="inlineStr">
        <is>
          <t>SD-000354</t>
        </is>
      </c>
      <c r="N836" t="inlineStr">
        <is>
          <t>7691249110296333581</t>
        </is>
      </c>
      <c r="O836" t="inlineStr">
        <is>
          <t>dramadetour0</t>
        </is>
      </c>
      <c r="P836" t="inlineStr">
        <is>
          <t>https://www.tiktok.com/@dramadetour0</t>
        </is>
      </c>
      <c r="Q836" t="inlineStr">
        <is>
          <t>SD-000354</t>
        </is>
      </c>
      <c r="R836" t="inlineStr">
        <is>
          <t>Accidentally His: The Dragon King Won't Let Go</t>
        </is>
      </c>
      <c r="S836" t="inlineStr">
        <is>
          <t>爱情</t>
        </is>
      </c>
      <c r="T836" s="2" t="str">
        <f>=HYPERLINK("https://www.tiktok.com/@dramadetour0/video/7691249110296333581", "https://www.tiktok.com/@dramadetour0/video/7691249110296333581")</f>
        <v>https://www.tiktok.com/@dramadetour0/video/7691249110296333581</v>
      </c>
      <c r="U836" t="inlineStr">
        <is>
          <t>已回填</t>
        </is>
      </c>
      <c r="V836" t="inlineStr">
        <is>
          <t>448</t>
        </is>
      </c>
      <c r="W836" t="inlineStr">
        <is>
          <t>11</t>
        </is>
      </c>
      <c r="X836" t="inlineStr">
        <is>
          <t>2</t>
        </is>
      </c>
      <c r="Y836" t="inlineStr">
        <is>
          <t>1</t>
        </is>
      </c>
      <c r="Z836" t="inlineStr">
        <is>
          <t>0</t>
        </is>
      </c>
      <c r="AA836" t="inlineStr">
        <is>
          <t>2026-10-08</t>
        </is>
      </c>
      <c r="AB836"/>
      <c r="AC836" t="inlineStr">
        <is>
          <t>当日发布顺序：01→02→03</t>
        </is>
      </c>
      <c r="AD836" t="inlineStr">
        <is>
          <t>SB-af50a21e-76d3-4981-9fde-dc8726ada86e</t>
        </is>
      </c>
      <c r="AE836">
        <v>2</v>
      </c>
      <c r="AF836">
        <v>3</v>
      </c>
      <c r="AG836" s="3">
        <v>46297</v>
      </c>
      <c r="AH836" t="inlineStr">
        <is>
          <t>彭满</t>
        </is>
      </c>
      <c r="AI836" t="inlineStr">
        <is>
          <t>待人工确认</t>
        </is>
      </c>
      <c r="AJ836" t="inlineStr">
        <is>
          <t>候选数量不足，需核实延迟或采集遗漏</t>
        </is>
      </c>
      <c r="AK836" t="inlineStr">
        <is>
          <t>待人工确认；计划 2026-10-02（America/Chicago）3 条，已关联 2 条，候选 0 条。
目前没有候选可确认。请核实实际发布情况或等待有效采集；不要使用候选确认指令。</t>
        </is>
      </c>
      <c r="AL836" s="3">
        <v>46300.55025462963</v>
      </c>
      <c r="AM836" t="inlineStr">
        <is>
          <t>2026-10-03 06:20</t>
        </is>
      </c>
      <c r="AN836" t="inlineStr">
        <is>
          <t>彭满</t>
        </is>
      </c>
      <c r="AO836" t="inlineStr">
        <is>
          <t>2026-10-03</t>
        </is>
      </c>
      <c r="AP836" t="inlineStr">
        <is>
          <t>2026-10-02|dramadetour0|SD-000354</t>
        </is>
      </c>
      <c r="AQ836" t="inlineStr">
        <is>
          <t>0</t>
        </is>
      </c>
      <c r="AR836" t="inlineStr">
        <is>
          <t>dramadetour0｜Accidentally His: The Dragon King Won't Let Go｜2条｜已回填</t>
        </is>
      </c>
    </row>
    <row r="837" ht="25.5" customHeight="1">
      <c r="A837" t="inlineStr">
        <is>
          <t>SR-000972</t>
        </is>
      </c>
      <c r="B837" s="3">
        <v>46298</v>
      </c>
      <c r="C837"/>
      <c r="D837" t="inlineStr">
        <is>
          <t>7691249554359864589</t>
        </is>
      </c>
      <c r="E837"/>
      <c r="F837" t="inlineStr">
        <is>
          <t>manual_url</t>
        </is>
      </c>
      <c r="G837">
        <v>1</v>
      </c>
      <c r="H837" s="3">
        <v>46303.671643518515</v>
      </c>
      <c r="I837"/>
      <c r="J837" t="inlineStr">
        <is>
          <t>active</t>
        </is>
      </c>
      <c r="K837" t="inlineStr">
        <is>
          <t>dramadetour0</t>
        </is>
      </c>
      <c r="L837" t="inlineStr">
        <is>
          <t>Accidentally His: The Dragon King Won't Let Go — She needs money to save her child. Her own family shuts the door in her face. 🎬 Full episode link in bio 🔎 Or search for 4978153 in the ReelShort app. #drama #shortdrama #dramaseries #FamilyBetrayal #ProtectiveMother</t>
        </is>
      </c>
      <c r="M837" t="inlineStr">
        <is>
          <t>SD-000354</t>
        </is>
      </c>
      <c r="N837" t="inlineStr">
        <is>
          <t>7691249554359864589</t>
        </is>
      </c>
      <c r="O837" t="inlineStr">
        <is>
          <t>dramadetour0</t>
        </is>
      </c>
      <c r="P837" t="inlineStr">
        <is>
          <t>https://www.tiktok.com/@dramadetour0</t>
        </is>
      </c>
      <c r="Q837" t="inlineStr">
        <is>
          <t>SD-000354</t>
        </is>
      </c>
      <c r="R837" t="inlineStr">
        <is>
          <t>Accidentally His: The Dragon King Won't Let Go</t>
        </is>
      </c>
      <c r="S837" t="inlineStr">
        <is>
          <t>爱情</t>
        </is>
      </c>
      <c r="T837" s="2" t="str">
        <f>=HYPERLINK("https://www.tiktok.com/@dramadetour0/video/7691249554359864589", "https://www.tiktok.com/@dramadetour0/video/7691249554359864589")</f>
        <v>https://www.tiktok.com/@dramadetour0/video/7691249554359864589</v>
      </c>
      <c r="U837" t="inlineStr">
        <is>
          <t>已回填</t>
        </is>
      </c>
      <c r="V837" t="inlineStr">
        <is>
          <t>382</t>
        </is>
      </c>
      <c r="W837" t="inlineStr">
        <is>
          <t>7</t>
        </is>
      </c>
      <c r="X837" t="inlineStr">
        <is>
          <t>3</t>
        </is>
      </c>
      <c r="Y837" t="inlineStr">
        <is>
          <t>1</t>
        </is>
      </c>
      <c r="Z837" t="inlineStr">
        <is>
          <t>0</t>
        </is>
      </c>
      <c r="AA837" t="inlineStr">
        <is>
          <t>2026-10-08</t>
        </is>
      </c>
      <c r="AB837"/>
      <c r="AC837" t="inlineStr">
        <is>
          <t>当日发布顺序：04→05→06</t>
        </is>
      </c>
      <c r="AD837" t="inlineStr">
        <is>
          <t>SB-2f508b8e-696d-483f-8234-daa42d0acfc6</t>
        </is>
      </c>
      <c r="AE837">
        <v>1</v>
      </c>
      <c r="AF837">
        <v>3</v>
      </c>
      <c r="AG837" s="3">
        <v>46298</v>
      </c>
      <c r="AH837" t="inlineStr">
        <is>
          <t>彭满</t>
        </is>
      </c>
      <c r="AI837" t="inlineStr">
        <is>
          <t>已处理</t>
        </is>
      </c>
      <c r="AJ837"/>
      <c r="AK837" t="inlineStr">
        <is>
          <t>已处理；计划 2026-10-03（America/Chicago）3 条，已关联 3 条，候选 0 条。
目前没有候选可确认。请核实实际发布情况或等待有效采集；不要使用候选确认指令。</t>
        </is>
      </c>
      <c r="AL837" s="3"/>
      <c r="AM837" t="inlineStr">
        <is>
          <t>2026-10-03 19:20</t>
        </is>
      </c>
      <c r="AN837" t="inlineStr">
        <is>
          <t>彭满</t>
        </is>
      </c>
      <c r="AO837" t="inlineStr">
        <is>
          <t>2026-10-03</t>
        </is>
      </c>
      <c r="AP837" t="inlineStr">
        <is>
          <t>2026-10-03|dramadetour0|SD-000354</t>
        </is>
      </c>
      <c r="AQ837" t="inlineStr">
        <is>
          <t>1</t>
        </is>
      </c>
      <c r="AR837" t="inlineStr">
        <is>
          <t>dramadetour0｜Accidentally His: The Dragon King Won't Let Go｜3条｜已回填</t>
        </is>
      </c>
    </row>
    <row r="838" ht="25.5" customHeight="1">
      <c r="A838" t="inlineStr">
        <is>
          <t>SR-000973</t>
        </is>
      </c>
      <c r="B838" s="3">
        <v>46298</v>
      </c>
      <c r="C838"/>
      <c r="D838" t="inlineStr">
        <is>
          <t>7691249979158990094</t>
        </is>
      </c>
      <c r="E838"/>
      <c r="F838" t="inlineStr">
        <is>
          <t>manual_url</t>
        </is>
      </c>
      <c r="G838">
        <v>1</v>
      </c>
      <c r="H838" s="3">
        <v>46303.671643518515</v>
      </c>
      <c r="I838"/>
      <c r="J838" t="inlineStr">
        <is>
          <t>active</t>
        </is>
      </c>
      <c r="K838" t="inlineStr">
        <is>
          <t>dramadetour0</t>
        </is>
      </c>
      <c r="L838" t="inlineStr">
        <is>
          <t>Accidentally His: The Dragon King Won't Let Go — She disguises herself to get a job. Her interviewer remembers far more than she does. 🎬 Full episode link in bio 🔎 Or search for 4978153 in the ReelShort app. #drama #shortdrama #dramaseries #HiddenIdentity #WorkplaceRomance</t>
        </is>
      </c>
      <c r="M838" t="inlineStr">
        <is>
          <t>SD-000354</t>
        </is>
      </c>
      <c r="N838" t="inlineStr">
        <is>
          <t>7691249979158990094</t>
        </is>
      </c>
      <c r="O838" t="inlineStr">
        <is>
          <t>dramadetour0</t>
        </is>
      </c>
      <c r="P838" t="inlineStr">
        <is>
          <t>https://www.tiktok.com/@dramadetour0</t>
        </is>
      </c>
      <c r="Q838" t="inlineStr">
        <is>
          <t>SD-000354</t>
        </is>
      </c>
      <c r="R838" t="inlineStr">
        <is>
          <t>Accidentally His: The Dragon King Won't Let Go</t>
        </is>
      </c>
      <c r="S838" t="inlineStr">
        <is>
          <t>爱情</t>
        </is>
      </c>
      <c r="T838" s="2" t="str">
        <f>=HYPERLINK("https://www.tiktok.com/@dramadetour0/video/7691249979158990094", "https://www.tiktok.com/@dramadetour0/video/7691249979158990094")</f>
        <v>https://www.tiktok.com/@dramadetour0/video/7691249979158990094</v>
      </c>
      <c r="U838" t="inlineStr">
        <is>
          <t>已回填</t>
        </is>
      </c>
      <c r="V838" t="inlineStr">
        <is>
          <t>424</t>
        </is>
      </c>
      <c r="W838" t="inlineStr">
        <is>
          <t>12</t>
        </is>
      </c>
      <c r="X838" t="inlineStr">
        <is>
          <t>1</t>
        </is>
      </c>
      <c r="Y838" t="inlineStr">
        <is>
          <t>1</t>
        </is>
      </c>
      <c r="Z838" t="inlineStr">
        <is>
          <t>1</t>
        </is>
      </c>
      <c r="AA838" t="inlineStr">
        <is>
          <t>2026-10-08</t>
        </is>
      </c>
      <c r="AB838"/>
      <c r="AC838" t="inlineStr">
        <is>
          <t>当日发布顺序：04→05→06</t>
        </is>
      </c>
      <c r="AD838" t="inlineStr">
        <is>
          <t>SB-2f508b8e-696d-483f-8234-daa42d0acfc6</t>
        </is>
      </c>
      <c r="AE838">
        <v>2</v>
      </c>
      <c r="AF838">
        <v>3</v>
      </c>
      <c r="AG838" s="3">
        <v>46298</v>
      </c>
      <c r="AH838" t="inlineStr">
        <is>
          <t>彭满</t>
        </is>
      </c>
      <c r="AI838" t="inlineStr">
        <is>
          <t>已处理</t>
        </is>
      </c>
      <c r="AJ838"/>
      <c r="AK838" t="inlineStr">
        <is>
          <t>已处理；计划 2026-10-03（America/Chicago）3 条，已关联 3 条，候选 0 条。
目前没有候选可确认。请核实实际发布情况或等待有效采集；不要使用候选确认指令。</t>
        </is>
      </c>
      <c r="AL838" s="3"/>
      <c r="AM838" t="inlineStr">
        <is>
          <t>2026-10-04 00:30</t>
        </is>
      </c>
      <c r="AN838" t="inlineStr">
        <is>
          <t>彭满</t>
        </is>
      </c>
      <c r="AO838" t="inlineStr">
        <is>
          <t>2026-10-04</t>
        </is>
      </c>
      <c r="AP838" t="inlineStr">
        <is>
          <t>2026-10-03|dramadetour0|SD-000354</t>
        </is>
      </c>
      <c r="AQ838" t="inlineStr">
        <is>
          <t>0</t>
        </is>
      </c>
      <c r="AR838" t="inlineStr">
        <is>
          <t>dramadetour0｜Accidentally His: The Dragon King Won't Let Go｜3条｜已回填</t>
        </is>
      </c>
    </row>
    <row r="839" ht="25.5" customHeight="1">
      <c r="A839" t="inlineStr">
        <is>
          <t>SR-000974</t>
        </is>
      </c>
      <c r="B839" s="3">
        <v>46298</v>
      </c>
      <c r="C839"/>
      <c r="D839" t="inlineStr">
        <is>
          <t>7691250291294883085</t>
        </is>
      </c>
      <c r="E839"/>
      <c r="F839" t="inlineStr">
        <is>
          <t>manual_url</t>
        </is>
      </c>
      <c r="G839">
        <v>1</v>
      </c>
      <c r="H839" s="3">
        <v>46303.671643518515</v>
      </c>
      <c r="I839"/>
      <c r="J839" t="inlineStr">
        <is>
          <t>active</t>
        </is>
      </c>
      <c r="K839" t="inlineStr">
        <is>
          <t>dramadetour0</t>
        </is>
      </c>
      <c r="L839" t="inlineStr">
        <is>
          <t>Accidentally His: The Dragon King Won't Let Go — One cup of almond milk. One mention of her son. Why is the Dragon King suddenly asking if she is married? 🎬 Full episode link in bio 🔎 Or search for 4978153 in the ReelShort app. #drama #shortdrama #dramaseries #SecretChild #JealousLove</t>
        </is>
      </c>
      <c r="M839" t="inlineStr">
        <is>
          <t>SD-000354</t>
        </is>
      </c>
      <c r="N839" t="inlineStr">
        <is>
          <t>7691250291294883085</t>
        </is>
      </c>
      <c r="O839" t="inlineStr">
        <is>
          <t>dramadetour0</t>
        </is>
      </c>
      <c r="P839" t="inlineStr">
        <is>
          <t>https://www.tiktok.com/@dramadetour0</t>
        </is>
      </c>
      <c r="Q839" t="inlineStr">
        <is>
          <t>SD-000354</t>
        </is>
      </c>
      <c r="R839" t="inlineStr">
        <is>
          <t>Accidentally His: The Dragon King Won't Let Go</t>
        </is>
      </c>
      <c r="S839" t="inlineStr">
        <is>
          <t>爱情</t>
        </is>
      </c>
      <c r="T839" s="2" t="str">
        <f>=HYPERLINK("https://www.tiktok.com/@dramadetour0/video/7691250291294883085", "https://www.tiktok.com/@dramadetour0/video/7691250291294883085")</f>
        <v>https://www.tiktok.com/@dramadetour0/video/7691250291294883085</v>
      </c>
      <c r="U839" t="inlineStr">
        <is>
          <t>已回填</t>
        </is>
      </c>
      <c r="V839" t="inlineStr">
        <is>
          <t>770</t>
        </is>
      </c>
      <c r="W839" t="inlineStr">
        <is>
          <t>13</t>
        </is>
      </c>
      <c r="X839" t="inlineStr">
        <is>
          <t>3</t>
        </is>
      </c>
      <c r="Y839" t="inlineStr">
        <is>
          <t>1</t>
        </is>
      </c>
      <c r="Z839" t="inlineStr">
        <is>
          <t>0</t>
        </is>
      </c>
      <c r="AA839" t="inlineStr">
        <is>
          <t>2026-10-08</t>
        </is>
      </c>
      <c r="AB839"/>
      <c r="AC839" t="inlineStr">
        <is>
          <t>当日发布顺序：04→05→06</t>
        </is>
      </c>
      <c r="AD839" t="inlineStr">
        <is>
          <t>SB-2f508b8e-696d-483f-8234-daa42d0acfc6</t>
        </is>
      </c>
      <c r="AE839">
        <v>3</v>
      </c>
      <c r="AF839">
        <v>3</v>
      </c>
      <c r="AG839" s="3">
        <v>46298</v>
      </c>
      <c r="AH839" t="inlineStr">
        <is>
          <t>彭满</t>
        </is>
      </c>
      <c r="AI839" t="inlineStr">
        <is>
          <t>已处理</t>
        </is>
      </c>
      <c r="AJ839"/>
      <c r="AK839" t="inlineStr">
        <is>
          <t>已处理；计划 2026-10-03（America/Chicago）3 条，已关联 3 条，候选 0 条。
目前没有候选可确认。请核实实际发布情况或等待有效采集；不要使用候选确认指令。</t>
        </is>
      </c>
      <c r="AL839" s="3"/>
      <c r="AM839" t="inlineStr">
        <is>
          <t>2026-10-04 06:26</t>
        </is>
      </c>
      <c r="AN839" t="inlineStr">
        <is>
          <t>彭满</t>
        </is>
      </c>
      <c r="AO839" t="inlineStr">
        <is>
          <t>2026-10-04</t>
        </is>
      </c>
      <c r="AP839" t="inlineStr">
        <is>
          <t>2026-10-03|dramadetour0|SD-000354</t>
        </is>
      </c>
      <c r="AQ839" t="inlineStr">
        <is>
          <t>0</t>
        </is>
      </c>
      <c r="AR839" t="inlineStr">
        <is>
          <t>dramadetour0｜Accidentally His: The Dragon King Won't Let Go｜3条｜已回填</t>
        </is>
      </c>
    </row>
    <row r="840" ht="25.5" customHeight="1">
      <c r="A840" t="inlineStr">
        <is>
          <t>SR-000975</t>
        </is>
      </c>
      <c r="B840" s="3">
        <v>46299</v>
      </c>
      <c r="C840"/>
      <c r="D840" t="inlineStr">
        <is>
          <t>7691252174239649038</t>
        </is>
      </c>
      <c r="E840"/>
      <c r="F840" t="inlineStr">
        <is>
          <t>manual_url</t>
        </is>
      </c>
      <c r="G840">
        <v>1</v>
      </c>
      <c r="H840" s="3">
        <v>46303.671643518515</v>
      </c>
      <c r="I840"/>
      <c r="J840" t="inlineStr">
        <is>
          <t>active</t>
        </is>
      </c>
      <c r="K840" t="inlineStr">
        <is>
          <t>dramadetour0</t>
        </is>
      </c>
      <c r="L840" t="inlineStr">
        <is>
          <t>The Alpha and His Nanny Luna — Her chosen mate is with her best friend. Now he claims the baby is not his—and she has nowhere safe to run. 🎬 Full episode link in bio 🔎 Or search for 4978086 in the ReelShort app. #drama #shortdrama #dramaseries #MateBetrayal #ProtectiveMother</t>
        </is>
      </c>
      <c r="M840" t="inlineStr">
        <is>
          <t>SD-000029</t>
        </is>
      </c>
      <c r="N840" t="inlineStr">
        <is>
          <t>7691252174239649038</t>
        </is>
      </c>
      <c r="O840" t="inlineStr">
        <is>
          <t>dramadetour0</t>
        </is>
      </c>
      <c r="P840" t="inlineStr">
        <is>
          <t>https://www.tiktok.com/@dramadetour0</t>
        </is>
      </c>
      <c r="Q840" t="inlineStr">
        <is>
          <t>SD-000029</t>
        </is>
      </c>
      <c r="R840" t="inlineStr">
        <is>
          <t>The Alpha and His Nanny Luna</t>
        </is>
      </c>
      <c r="S840" t="inlineStr">
        <is>
          <t>爱情,狼人,萌宝</t>
        </is>
      </c>
      <c r="T840" s="2" t="str">
        <f>=HYPERLINK("https://www.tiktok.com/@dramadetour0/video/7691252174239649038", "https://www.tiktok.com/@dramadetour0/video/7691252174239649038")</f>
        <v>https://www.tiktok.com/@dramadetour0/video/7691252174239649038</v>
      </c>
      <c r="U840" t="inlineStr">
        <is>
          <t>已回填</t>
        </is>
      </c>
      <c r="V840" t="inlineStr">
        <is>
          <t>549</t>
        </is>
      </c>
      <c r="W840" t="inlineStr">
        <is>
          <t>12</t>
        </is>
      </c>
      <c r="X840" t="inlineStr">
        <is>
          <t>5</t>
        </is>
      </c>
      <c r="Y840" t="inlineStr">
        <is>
          <t>0</t>
        </is>
      </c>
      <c r="Z840" t="inlineStr">
        <is>
          <t>0</t>
        </is>
      </c>
      <c r="AA840" t="inlineStr">
        <is>
          <t>2026-10-08</t>
        </is>
      </c>
      <c r="AB840"/>
      <c r="AC840" t="inlineStr">
        <is>
          <t>当日发布顺序：01→02→03</t>
        </is>
      </c>
      <c r="AD840" t="inlineStr">
        <is>
          <t>SB-d7e5d289-c584-4c93-ab75-9900653cc1b8</t>
        </is>
      </c>
      <c r="AE840">
        <v>1</v>
      </c>
      <c r="AF840">
        <v>3</v>
      </c>
      <c r="AG840" s="3">
        <v>46299</v>
      </c>
      <c r="AH840" t="inlineStr">
        <is>
          <t>彭满</t>
        </is>
      </c>
      <c r="AI840" t="inlineStr">
        <is>
          <t>已处理</t>
        </is>
      </c>
      <c r="AJ840"/>
      <c r="AK840" t="inlineStr">
        <is>
          <t>已处理；计划 2026-10-04（America/Chicago）3 条，已关联 3 条，候选 0 条。
目前没有候选可确认。请核实实际发布情况或等待有效采集；不要使用候选确认指令。</t>
        </is>
      </c>
      <c r="AL840" s="3"/>
      <c r="AM840" t="inlineStr">
        <is>
          <t>2026-10-04 19:30</t>
        </is>
      </c>
      <c r="AN840" t="inlineStr">
        <is>
          <t>彭满</t>
        </is>
      </c>
      <c r="AO840" t="inlineStr">
        <is>
          <t>2026-10-04</t>
        </is>
      </c>
      <c r="AP840" t="inlineStr">
        <is>
          <t>2026-10-04|dramadetour0|SD-000029</t>
        </is>
      </c>
      <c r="AQ840" t="inlineStr">
        <is>
          <t>1</t>
        </is>
      </c>
      <c r="AR840" t="inlineStr">
        <is>
          <t>dramadetour0｜The Alpha and His Nanny Luna｜3条｜已回填</t>
        </is>
      </c>
    </row>
    <row r="841" ht="25.5" customHeight="1">
      <c r="A841" t="inlineStr">
        <is>
          <t>SR-000976</t>
        </is>
      </c>
      <c r="B841" s="3">
        <v>46299</v>
      </c>
      <c r="C841"/>
      <c r="D841" t="inlineStr">
        <is>
          <t>7691252068006382862</t>
        </is>
      </c>
      <c r="E841"/>
      <c r="F841" t="inlineStr">
        <is>
          <t>manual_url</t>
        </is>
      </c>
      <c r="G841">
        <v>1</v>
      </c>
      <c r="H841" s="3">
        <v>46303.671643518515</v>
      </c>
      <c r="I841"/>
      <c r="J841" t="inlineStr">
        <is>
          <t>active</t>
        </is>
      </c>
      <c r="K841" t="inlineStr">
        <is>
          <t>dramadetour0</t>
        </is>
      </c>
      <c r="L841" t="inlineStr">
        <is>
          <t>The Alpha and His Nanny Luna — She needs the nanny job to keep searching for her lost child. Then the princess calls her Mommy. 🎬 Full episode link in bio 🔎 Or search for 4978086 in the ReelShort app. #drama #shortdrama #dramaseries #LostChild #NannyRomance</t>
        </is>
      </c>
      <c r="M841" t="inlineStr">
        <is>
          <t>SD-000029</t>
        </is>
      </c>
      <c r="N841" t="inlineStr">
        <is>
          <t>7691252068006382862</t>
        </is>
      </c>
      <c r="O841" t="inlineStr">
        <is>
          <t>dramadetour0</t>
        </is>
      </c>
      <c r="P841" t="inlineStr">
        <is>
          <t>https://www.tiktok.com/@dramadetour0</t>
        </is>
      </c>
      <c r="Q841" t="inlineStr">
        <is>
          <t>SD-000029</t>
        </is>
      </c>
      <c r="R841" t="inlineStr">
        <is>
          <t>The Alpha and His Nanny Luna</t>
        </is>
      </c>
      <c r="S841" t="inlineStr">
        <is>
          <t>爱情,狼人,萌宝</t>
        </is>
      </c>
      <c r="T841" s="2" t="str">
        <f>=HYPERLINK("https://www.tiktok.com/@dramadetour0/video/7691252068006382862", "https://www.tiktok.com/@dramadetour0/video/7691252068006382862")</f>
        <v>https://www.tiktok.com/@dramadetour0/video/7691252068006382862</v>
      </c>
      <c r="U841" t="inlineStr">
        <is>
          <t>已回填</t>
        </is>
      </c>
      <c r="V841" t="inlineStr">
        <is>
          <t>1938</t>
        </is>
      </c>
      <c r="W841" t="inlineStr">
        <is>
          <t>16</t>
        </is>
      </c>
      <c r="X841" t="inlineStr">
        <is>
          <t>5</t>
        </is>
      </c>
      <c r="Y841" t="inlineStr">
        <is>
          <t>0</t>
        </is>
      </c>
      <c r="Z841" t="inlineStr">
        <is>
          <t>0</t>
        </is>
      </c>
      <c r="AA841" t="inlineStr">
        <is>
          <t>2026-10-08</t>
        </is>
      </c>
      <c r="AB841"/>
      <c r="AC841" t="inlineStr">
        <is>
          <t>当日发布顺序：01→02→03</t>
        </is>
      </c>
      <c r="AD841" t="inlineStr">
        <is>
          <t>SB-d7e5d289-c584-4c93-ab75-9900653cc1b8</t>
        </is>
      </c>
      <c r="AE841">
        <v>2</v>
      </c>
      <c r="AF841">
        <v>3</v>
      </c>
      <c r="AG841" s="3">
        <v>46299</v>
      </c>
      <c r="AH841" t="inlineStr">
        <is>
          <t>彭满</t>
        </is>
      </c>
      <c r="AI841" t="inlineStr">
        <is>
          <t>已处理</t>
        </is>
      </c>
      <c r="AJ841"/>
      <c r="AK841" t="inlineStr">
        <is>
          <t>已处理；计划 2026-10-04（America/Chicago）3 条，已关联 3 条，候选 0 条。
目前没有候选可确认。请核实实际发布情况或等待有效采集；不要使用候选确认指令。</t>
        </is>
      </c>
      <c r="AL841" s="3"/>
      <c r="AM841" t="inlineStr">
        <is>
          <t>2026-10-05 00:30</t>
        </is>
      </c>
      <c r="AN841" t="inlineStr">
        <is>
          <t>彭满</t>
        </is>
      </c>
      <c r="AO841" t="inlineStr">
        <is>
          <t>2026-10-05</t>
        </is>
      </c>
      <c r="AP841" t="inlineStr">
        <is>
          <t>2026-10-04|dramadetour0|SD-000029</t>
        </is>
      </c>
      <c r="AQ841" t="inlineStr">
        <is>
          <t>0</t>
        </is>
      </c>
      <c r="AR841" t="inlineStr">
        <is>
          <t>dramadetour0｜The Alpha and His Nanny Luna｜3条｜已回填</t>
        </is>
      </c>
    </row>
    <row r="842" ht="25.5" customHeight="1">
      <c r="A842" t="inlineStr">
        <is>
          <t>SR-000977</t>
        </is>
      </c>
      <c r="B842" s="3">
        <v>46299</v>
      </c>
      <c r="C842"/>
      <c r="D842" t="inlineStr">
        <is>
          <t>7691252788466093325</t>
        </is>
      </c>
      <c r="E842"/>
      <c r="F842" t="inlineStr">
        <is>
          <t>manual_url</t>
        </is>
      </c>
      <c r="G842">
        <v>1</v>
      </c>
      <c r="H842" s="3">
        <v>46303.671643518515</v>
      </c>
      <c r="I842"/>
      <c r="J842" t="inlineStr">
        <is>
          <t>active</t>
        </is>
      </c>
      <c r="K842" t="inlineStr">
        <is>
          <t>dramadetour0</t>
        </is>
      </c>
      <c r="L842" t="inlineStr">
        <is>
          <t>The Alpha and His Nanny Luna — The new nanny smells familiar. A secret from five years ago sends the Alpha straight to her door. 🎬 Full episode link in bio 🔎 Or search for 4978086 in the ReelShort app. #drama #shortdrama #dramaseries #SecretPast #AlphaRomance</t>
        </is>
      </c>
      <c r="M842" t="inlineStr">
        <is>
          <t>SD-000029</t>
        </is>
      </c>
      <c r="N842" t="inlineStr">
        <is>
          <t>7691252788466093325</t>
        </is>
      </c>
      <c r="O842" t="inlineStr">
        <is>
          <t>dramadetour0</t>
        </is>
      </c>
      <c r="P842" t="inlineStr">
        <is>
          <t>https://www.tiktok.com/@dramadetour0</t>
        </is>
      </c>
      <c r="Q842" t="inlineStr">
        <is>
          <t>SD-000029</t>
        </is>
      </c>
      <c r="R842" t="inlineStr">
        <is>
          <t>The Alpha and His Nanny Luna</t>
        </is>
      </c>
      <c r="S842" t="inlineStr">
        <is>
          <t>爱情,狼人,萌宝</t>
        </is>
      </c>
      <c r="T842" s="2" t="str">
        <f>=HYPERLINK("https://www.tiktok.com/@dramadetour0/video/7691252788466093325", "https://www.tiktok.com/@dramadetour0/video/7691252788466093325")</f>
        <v>https://www.tiktok.com/@dramadetour0/video/7691252788466093325</v>
      </c>
      <c r="U842" t="inlineStr">
        <is>
          <t>已回填</t>
        </is>
      </c>
      <c r="V842" t="inlineStr">
        <is>
          <t>2505</t>
        </is>
      </c>
      <c r="W842" t="inlineStr">
        <is>
          <t>21</t>
        </is>
      </c>
      <c r="X842" t="inlineStr">
        <is>
          <t>9</t>
        </is>
      </c>
      <c r="Y842" t="inlineStr">
        <is>
          <t>0</t>
        </is>
      </c>
      <c r="Z842" t="inlineStr">
        <is>
          <t>0</t>
        </is>
      </c>
      <c r="AA842" t="inlineStr">
        <is>
          <t>2026-10-08</t>
        </is>
      </c>
      <c r="AB842"/>
      <c r="AC842" t="inlineStr">
        <is>
          <t>当日发布顺序：01→02→03</t>
        </is>
      </c>
      <c r="AD842" t="inlineStr">
        <is>
          <t>SB-d7e5d289-c584-4c93-ab75-9900653cc1b8</t>
        </is>
      </c>
      <c r="AE842">
        <v>3</v>
      </c>
      <c r="AF842">
        <v>3</v>
      </c>
      <c r="AG842" s="3">
        <v>46299</v>
      </c>
      <c r="AH842" t="inlineStr">
        <is>
          <t>彭满</t>
        </is>
      </c>
      <c r="AI842" t="inlineStr">
        <is>
          <t>已处理</t>
        </is>
      </c>
      <c r="AJ842"/>
      <c r="AK842" t="inlineStr">
        <is>
          <t>已处理；计划 2026-10-04（America/Chicago）3 条，已关联 3 条，候选 0 条。
目前没有候选可确认。请核实实际发布情况或等待有效采集；不要使用候选确认指令。</t>
        </is>
      </c>
      <c r="AL842" s="3"/>
      <c r="AM842" t="inlineStr">
        <is>
          <t>2026-10-05 06:30</t>
        </is>
      </c>
      <c r="AN842" t="inlineStr">
        <is>
          <t>彭满</t>
        </is>
      </c>
      <c r="AO842" t="inlineStr">
        <is>
          <t>2026-10-05</t>
        </is>
      </c>
      <c r="AP842" t="inlineStr">
        <is>
          <t>2026-10-04|dramadetour0|SD-000029</t>
        </is>
      </c>
      <c r="AQ842" t="inlineStr">
        <is>
          <t>0</t>
        </is>
      </c>
      <c r="AR842" t="inlineStr">
        <is>
          <t>dramadetour0｜The Alpha and His Nanny Luna｜3条｜已回填</t>
        </is>
      </c>
    </row>
    <row r="843" ht="25.5" customHeight="1">
      <c r="A843" t="inlineStr">
        <is>
          <t>SR-000978</t>
        </is>
      </c>
      <c r="B843" s="3">
        <v>46300</v>
      </c>
      <c r="C843"/>
      <c r="D843" t="inlineStr">
        <is>
          <t>7691253418622553358</t>
        </is>
      </c>
      <c r="E843"/>
      <c r="F843" t="inlineStr">
        <is>
          <t>manual_url</t>
        </is>
      </c>
      <c r="G843">
        <v>1</v>
      </c>
      <c r="H843" s="3">
        <v>46303.671643518515</v>
      </c>
      <c r="I843"/>
      <c r="J843" t="inlineStr">
        <is>
          <t>active</t>
        </is>
      </c>
      <c r="K843" t="inlineStr">
        <is>
          <t>dramadetour0</t>
        </is>
      </c>
      <c r="L843" t="inlineStr">
        <is>
          <t>Cursed Alpha’s Fated Luna — Everyone fears the black flame. She refuses to let the wounded creature die—and her pendant starts to glow. 🎬 Full episode link in bio 🔎 Or search for 4978122 in the ReelShort app. #drama #shortdrama #dramaseries #CursedAlpha #FatedMates</t>
        </is>
      </c>
      <c r="M843" t="inlineStr">
        <is>
          <t>SD-000352</t>
        </is>
      </c>
      <c r="N843" t="inlineStr">
        <is>
          <t>7691253418622553358</t>
        </is>
      </c>
      <c r="O843" t="inlineStr">
        <is>
          <t>dramadetour0</t>
        </is>
      </c>
      <c r="P843" t="inlineStr">
        <is>
          <t>https://www.tiktok.com/@dramadetour0</t>
        </is>
      </c>
      <c r="Q843" t="inlineStr">
        <is>
          <t>SD-000352</t>
        </is>
      </c>
      <c r="R843" t="inlineStr">
        <is>
          <t>Cursed Alpha’s Fated Luna</t>
        </is>
      </c>
      <c r="S843" t="inlineStr">
        <is>
          <t>狼人</t>
        </is>
      </c>
      <c r="T843" s="2" t="str">
        <f>=HYPERLINK("https://www.tiktok.com/@dramadetour0/video/7691253418622553358", "https://www.tiktok.com/@dramadetour0/video/7691253418622553358")</f>
        <v>https://www.tiktok.com/@dramadetour0/video/7691253418622553358</v>
      </c>
      <c r="U843" t="inlineStr">
        <is>
          <t>已回填</t>
        </is>
      </c>
      <c r="V843" t="inlineStr">
        <is>
          <t>1085</t>
        </is>
      </c>
      <c r="W843" t="inlineStr">
        <is>
          <t>16</t>
        </is>
      </c>
      <c r="X843" t="inlineStr">
        <is>
          <t>6</t>
        </is>
      </c>
      <c r="Y843" t="inlineStr">
        <is>
          <t>0</t>
        </is>
      </c>
      <c r="Z843" t="inlineStr">
        <is>
          <t>1</t>
        </is>
      </c>
      <c r="AA843" t="inlineStr">
        <is>
          <t>2026-10-08</t>
        </is>
      </c>
      <c r="AB843"/>
      <c r="AC843" t="inlineStr">
        <is>
          <t>当日发布顺序：01→02→03</t>
        </is>
      </c>
      <c r="AD843" t="inlineStr">
        <is>
          <t>SB-f09be966-479f-4fd5-8ef4-739243f92380</t>
        </is>
      </c>
      <c r="AE843">
        <v>1</v>
      </c>
      <c r="AF843">
        <v>3</v>
      </c>
      <c r="AG843" s="3">
        <v>46300</v>
      </c>
      <c r="AH843" t="inlineStr">
        <is>
          <t>彭满</t>
        </is>
      </c>
      <c r="AI843" t="inlineStr">
        <is>
          <t>等待有效采集</t>
        </is>
      </c>
      <c r="AJ843" t="inlineStr">
        <is>
          <t>缺少计划结束后的有效采集证据；候选数量不足，需核实延迟或采集遗漏</t>
        </is>
      </c>
      <c r="AK843" t="inlineStr">
        <is>
          <t>等待有效采集；计划 2026-10-05（America/Chicago）3 条，已关联 2 条，候选 0 条。
目前没有候选可确认。请核实实际发布情况或等待有效采集；不要使用候选确认指令。</t>
        </is>
      </c>
      <c r="AL843" s="3"/>
      <c r="AM843" t="inlineStr">
        <is>
          <t>2026-10-05 19:37</t>
        </is>
      </c>
      <c r="AN843" t="inlineStr">
        <is>
          <t>彭满</t>
        </is>
      </c>
      <c r="AO843" t="inlineStr">
        <is>
          <t>2026-10-05</t>
        </is>
      </c>
      <c r="AP843" t="inlineStr">
        <is>
          <t>2026-10-05|dramadetour0|SD-000352</t>
        </is>
      </c>
      <c r="AQ843" t="inlineStr">
        <is>
          <t>1</t>
        </is>
      </c>
      <c r="AR843" t="inlineStr">
        <is>
          <t>dramadetour0｜Cursed Alpha’s Fated Luna｜3条｜已回填</t>
        </is>
      </c>
    </row>
    <row r="844" ht="25.5" customHeight="1">
      <c r="A844" t="inlineStr">
        <is>
          <t>SR-000979</t>
        </is>
      </c>
      <c r="B844" s="3">
        <v>46300</v>
      </c>
      <c r="C844"/>
      <c r="D844" t="inlineStr">
        <is>
          <t>7691253897112866061</t>
        </is>
      </c>
      <c r="E844"/>
      <c r="F844" t="inlineStr">
        <is>
          <t>manual_url</t>
        </is>
      </c>
      <c r="G844">
        <v>1</v>
      </c>
      <c r="H844" s="3">
        <v>46303.671643518515</v>
      </c>
      <c r="I844"/>
      <c r="J844" t="inlineStr">
        <is>
          <t>active</t>
        </is>
      </c>
      <c r="K844" t="inlineStr">
        <is>
          <t>dramadetour0</t>
        </is>
      </c>
      <c r="L844" t="inlineStr">
        <is>
          <t>Cursed Alpha’s Fated Luna — His touch burns everyone. She lands in his arms, survives, and asks how much the maid job pays. 🎬 Full episode link in bio 🔎 Or search for 4978122 in the ReelShort app. #drama #shortdrama #dramaseries #werwolf #alpha</t>
        </is>
      </c>
      <c r="M844" t="inlineStr">
        <is>
          <t>SD-000352</t>
        </is>
      </c>
      <c r="N844" t="inlineStr">
        <is>
          <t>7691253897112866061</t>
        </is>
      </c>
      <c r="O844" t="inlineStr">
        <is>
          <t>dramadetour0</t>
        </is>
      </c>
      <c r="P844" t="inlineStr">
        <is>
          <t>https://www.tiktok.com/@dramadetour0</t>
        </is>
      </c>
      <c r="Q844" t="inlineStr">
        <is>
          <t>SD-000352</t>
        </is>
      </c>
      <c r="R844" t="inlineStr">
        <is>
          <t>Cursed Alpha’s Fated Luna</t>
        </is>
      </c>
      <c r="S844" t="inlineStr">
        <is>
          <t>狼人</t>
        </is>
      </c>
      <c r="T844" s="2" t="str">
        <f>=HYPERLINK("https://www.tiktok.com/@dramadetour0/video/7691253897112866061", "https://www.tiktok.com/@dramadetour0/video/7691253897112866061")</f>
        <v>https://www.tiktok.com/@dramadetour0/video/7691253897112866061</v>
      </c>
      <c r="U844" t="inlineStr">
        <is>
          <t>已回填</t>
        </is>
      </c>
      <c r="V844" t="inlineStr">
        <is>
          <t>4322</t>
        </is>
      </c>
      <c r="W844" t="inlineStr">
        <is>
          <t>114</t>
        </is>
      </c>
      <c r="X844" t="inlineStr">
        <is>
          <t>32</t>
        </is>
      </c>
      <c r="Y844" t="inlineStr">
        <is>
          <t>5</t>
        </is>
      </c>
      <c r="Z844" t="inlineStr">
        <is>
          <t>1</t>
        </is>
      </c>
      <c r="AA844" t="inlineStr">
        <is>
          <t>2026-10-08</t>
        </is>
      </c>
      <c r="AB844"/>
      <c r="AC844" t="inlineStr">
        <is>
          <t>当日发布顺序：01→02→03</t>
        </is>
      </c>
      <c r="AD844" t="inlineStr">
        <is>
          <t>SB-f09be966-479f-4fd5-8ef4-739243f92380</t>
        </is>
      </c>
      <c r="AE844">
        <v>2</v>
      </c>
      <c r="AF844">
        <v>3</v>
      </c>
      <c r="AG844" s="3">
        <v>46300</v>
      </c>
      <c r="AH844" t="inlineStr">
        <is>
          <t>彭满</t>
        </is>
      </c>
      <c r="AI844" t="inlineStr">
        <is>
          <t>等待有效采集</t>
        </is>
      </c>
      <c r="AJ844" t="inlineStr">
        <is>
          <t>缺少计划结束后的有效采集证据；候选数量不足，需核实延迟或采集遗漏</t>
        </is>
      </c>
      <c r="AK844" t="inlineStr">
        <is>
          <t>等待有效采集；计划 2026-10-05（America/Chicago）3 条，已关联 2 条，候选 0 条。
目前没有候选可确认。请核实实际发布情况或等待有效采集；不要使用候选确认指令。</t>
        </is>
      </c>
      <c r="AL844" s="3"/>
      <c r="AM844" t="inlineStr">
        <is>
          <t>2026-10-06 00:40</t>
        </is>
      </c>
      <c r="AN844" t="inlineStr">
        <is>
          <t>彭满</t>
        </is>
      </c>
      <c r="AO844" t="inlineStr">
        <is>
          <t>2026-10-06</t>
        </is>
      </c>
      <c r="AP844" t="inlineStr">
        <is>
          <t>2026-10-05|dramadetour0|SD-000352</t>
        </is>
      </c>
      <c r="AQ844" t="inlineStr">
        <is>
          <t>0</t>
        </is>
      </c>
      <c r="AR844" t="inlineStr">
        <is>
          <t>dramadetour0｜Cursed Alpha’s Fated Luna｜3条｜已回填</t>
        </is>
      </c>
    </row>
    <row r="845" ht="25.5" customHeight="1">
      <c r="A845" t="inlineStr">
        <is>
          <t>SR-000980</t>
        </is>
      </c>
      <c r="B845" s="3">
        <v>46300</v>
      </c>
      <c r="C845"/>
      <c r="D845" t="inlineStr">
        <is>
          <t>7691254066978016525</t>
        </is>
      </c>
      <c r="E845"/>
      <c r="F845" t="inlineStr">
        <is>
          <t>manual_url</t>
        </is>
      </c>
      <c r="G845">
        <v>1</v>
      </c>
      <c r="H845" s="3">
        <v>46303.671643518515</v>
      </c>
      <c r="I845"/>
      <c r="J845" t="inlineStr">
        <is>
          <t>active</t>
        </is>
      </c>
      <c r="K845" t="inlineStr">
        <is>
          <t>dramadetour0</t>
        </is>
      </c>
      <c r="L845" t="inlineStr">
        <is>
          <t>Cursed Alpha’s Fated Luna — She walks into the wrong bedroom. His grandmother walks in demanding a great-grandpup. 🎬 Full episode link in bio 🔎 Or search for 4978122 in the ReelShort app. #drama #shortdrama #dramaseries #Werewolf #alpha</t>
        </is>
      </c>
      <c r="M845" t="inlineStr">
        <is>
          <t>SD-000352</t>
        </is>
      </c>
      <c r="N845" t="inlineStr">
        <is>
          <t>7691254066978016525</t>
        </is>
      </c>
      <c r="O845" t="inlineStr">
        <is>
          <t>dramadetour0</t>
        </is>
      </c>
      <c r="P845" t="inlineStr">
        <is>
          <t>https://www.tiktok.com/@dramadetour0</t>
        </is>
      </c>
      <c r="Q845" t="inlineStr">
        <is>
          <t>SD-000352</t>
        </is>
      </c>
      <c r="R845" t="inlineStr">
        <is>
          <t>Cursed Alpha’s Fated Luna</t>
        </is>
      </c>
      <c r="S845" t="inlineStr">
        <is>
          <t>狼人</t>
        </is>
      </c>
      <c r="T845" s="2" t="str">
        <f>=HYPERLINK("https://www.tiktok.com/@dramadetour0/video/7691254066978016525", "https://www.tiktok.com/@dramadetour0/video/7691254066978016525")</f>
        <v>https://www.tiktok.com/@dramadetour0/video/7691254066978016525</v>
      </c>
      <c r="U845" t="inlineStr">
        <is>
          <t>已回填</t>
        </is>
      </c>
      <c r="V845" t="inlineStr">
        <is>
          <t>526</t>
        </is>
      </c>
      <c r="W845" t="inlineStr">
        <is>
          <t>23</t>
        </is>
      </c>
      <c r="X845" t="inlineStr">
        <is>
          <t>7</t>
        </is>
      </c>
      <c r="Y845" t="inlineStr">
        <is>
          <t>1</t>
        </is>
      </c>
      <c r="Z845" t="inlineStr">
        <is>
          <t>0</t>
        </is>
      </c>
      <c r="AA845" t="inlineStr">
        <is>
          <t>2026-10-08</t>
        </is>
      </c>
      <c r="AB845"/>
      <c r="AC845" t="inlineStr">
        <is>
          <t>当日发布顺序：01→02→03</t>
        </is>
      </c>
      <c r="AD845" t="inlineStr">
        <is>
          <t>SB-f09be966-479f-4fd5-8ef4-739243f92380</t>
        </is>
      </c>
      <c r="AE845">
        <v>3</v>
      </c>
      <c r="AF845">
        <v>3</v>
      </c>
      <c r="AG845" s="3">
        <v>46300</v>
      </c>
      <c r="AH845" t="inlineStr">
        <is>
          <t>彭满</t>
        </is>
      </c>
      <c r="AI845" t="inlineStr">
        <is>
          <t>等待有效采集</t>
        </is>
      </c>
      <c r="AJ845" t="inlineStr">
        <is>
          <t>缺少计划结束后的有效采集证据；候选数量不足，需核实延迟或采集遗漏</t>
        </is>
      </c>
      <c r="AK845" t="inlineStr">
        <is>
          <t>等待有效采集；计划 2026-10-05（America/Chicago）3 条，已关联 2 条，候选 0 条。
目前没有候选可确认。请核实实际发布情况或等待有效采集；不要使用候选确认指令。</t>
        </is>
      </c>
      <c r="AL845" s="3"/>
      <c r="AM845" t="inlineStr">
        <is>
          <t>2026-10-06 06:41</t>
        </is>
      </c>
      <c r="AN845" t="inlineStr">
        <is>
          <t>彭满</t>
        </is>
      </c>
      <c r="AO845" t="inlineStr">
        <is>
          <t>2026-10-06</t>
        </is>
      </c>
      <c r="AP845" t="inlineStr">
        <is>
          <t>2026-10-05|dramadetour0|SD-000352</t>
        </is>
      </c>
      <c r="AQ845" t="inlineStr">
        <is>
          <t>0</t>
        </is>
      </c>
      <c r="AR845" t="inlineStr">
        <is>
          <t>dramadetour0｜Cursed Alpha’s Fated Luna｜3条｜已回填</t>
        </is>
      </c>
    </row>
    <row r="846" ht="25.5" customHeight="1">
      <c r="A846" t="inlineStr">
        <is>
          <t>SR-000981</t>
        </is>
      </c>
      <c r="B846" s="3">
        <v>46301</v>
      </c>
      <c r="C846"/>
      <c r="D846" t="inlineStr">
        <is>
          <t>7691254412076944654</t>
        </is>
      </c>
      <c r="E846"/>
      <c r="F846" t="inlineStr">
        <is>
          <t>exact_post_id</t>
        </is>
      </c>
      <c r="G846"/>
      <c r="H846" s="3"/>
      <c r="I846"/>
      <c r="J846" t="inlineStr">
        <is>
          <t>active</t>
        </is>
      </c>
      <c r="K846" t="inlineStr">
        <is>
          <t>dramadetour0</t>
        </is>
      </c>
      <c r="L846" t="inlineStr">
        <is>
          <t>Cursed Alpha’s Fated Luna — Her potion was meant to loosen his tongue. Now she is falling asleep in the arms of a cursed Alpha. 🎬 Full episode link in bio 🔎 Or search for 4978122 in the ReelShort app. #drama #shortdrama #dramaseries #MagicPotion #UnexpectedRomance</t>
        </is>
      </c>
      <c r="M846" t="inlineStr">
        <is>
          <t>SD-000352</t>
        </is>
      </c>
      <c r="N846" t="inlineStr">
        <is>
          <t>7691254412076944654</t>
        </is>
      </c>
      <c r="O846" t="inlineStr">
        <is>
          <t>dramadetour0</t>
        </is>
      </c>
      <c r="P846" t="inlineStr">
        <is>
          <t>https://www.tiktok.com/@dramadetour0</t>
        </is>
      </c>
      <c r="Q846" t="inlineStr">
        <is>
          <t>SD-000352</t>
        </is>
      </c>
      <c r="R846" t="inlineStr">
        <is>
          <t>Cursed Alpha’s Fated Luna</t>
        </is>
      </c>
      <c r="S846" t="inlineStr">
        <is>
          <t>狼人</t>
        </is>
      </c>
      <c r="T846" s="2" t="str">
        <f>=HYPERLINK("https://www.tiktok.com/@dramadetour0/video/7691254412076944654", "https://www.tiktok.com/@dramadetour0/video/7691254412076944654")</f>
        <v>https://www.tiktok.com/@dramadetour0/video/7691254412076944654</v>
      </c>
      <c r="U846" t="inlineStr">
        <is>
          <t>已回填</t>
        </is>
      </c>
      <c r="V846" t="inlineStr">
        <is>
          <t>430</t>
        </is>
      </c>
      <c r="W846" t="inlineStr">
        <is>
          <t>16</t>
        </is>
      </c>
      <c r="X846" t="inlineStr">
        <is>
          <t>4</t>
        </is>
      </c>
      <c r="Y846" t="inlineStr">
        <is>
          <t>0</t>
        </is>
      </c>
      <c r="Z846" t="inlineStr">
        <is>
          <t>0</t>
        </is>
      </c>
      <c r="AA846" t="inlineStr">
        <is>
          <t>2026-10-08</t>
        </is>
      </c>
      <c r="AB846"/>
      <c r="AC846" t="inlineStr">
        <is>
          <t>当日发布顺序：04→05→06</t>
        </is>
      </c>
      <c r="AD846" t="inlineStr">
        <is>
          <t>SB-c2461385-32ed-482e-93df-66a8e4e3a7e8</t>
        </is>
      </c>
      <c r="AE846">
        <v>1</v>
      </c>
      <c r="AF846">
        <v>3</v>
      </c>
      <c r="AG846" s="3">
        <v>46301</v>
      </c>
      <c r="AH846" t="inlineStr">
        <is>
          <t>彭满</t>
        </is>
      </c>
      <c r="AI846" t="inlineStr">
        <is>
          <t>已排期</t>
        </is>
      </c>
      <c r="AJ846"/>
      <c r="AK846" t="inlineStr">
        <is>
          <t>已排期；计划 2026-10-06（America/Chicago）3 条，已关联 0 条，候选 0 条。
尚未到计划日结束，请按排期发布；当前不需要确认候选。</t>
        </is>
      </c>
      <c r="AL846" s="3"/>
      <c r="AM846" t="inlineStr">
        <is>
          <t>2026-10-06 19:40</t>
        </is>
      </c>
      <c r="AN846" t="inlineStr">
        <is>
          <t>彭满</t>
        </is>
      </c>
      <c r="AO846" t="inlineStr">
        <is>
          <t>2026-10-06</t>
        </is>
      </c>
      <c r="AP846" t="inlineStr">
        <is>
          <t>2026-10-06|dramadetour0|SD-000352</t>
        </is>
      </c>
      <c r="AQ846" t="inlineStr">
        <is>
          <t>1</t>
        </is>
      </c>
      <c r="AR846" t="inlineStr">
        <is>
          <t>dramadetour0｜Cursed Alpha’s Fated Luna｜3条｜已回填</t>
        </is>
      </c>
    </row>
    <row r="847" ht="25.5" customHeight="1">
      <c r="A847" t="inlineStr">
        <is>
          <t>SR-000982</t>
        </is>
      </c>
      <c r="B847" s="3">
        <v>46301</v>
      </c>
      <c r="C847"/>
      <c r="D847" t="inlineStr">
        <is>
          <t>7691255024164277518</t>
        </is>
      </c>
      <c r="E847"/>
      <c r="F847" t="inlineStr">
        <is>
          <t>exact_post_id</t>
        </is>
      </c>
      <c r="G847"/>
      <c r="H847" s="3"/>
      <c r="I847"/>
      <c r="J847" t="inlineStr">
        <is>
          <t>active</t>
        </is>
      </c>
      <c r="K847" t="inlineStr">
        <is>
          <t>dramadetour0</t>
        </is>
      </c>
      <c r="L847" t="inlineStr">
        <is>
          <t>Cursed Alpha’s Fated Luna — She wakes up asking what happened. His wolf is losing control—and Grandma has terrible timing. 🎬 Full episode link in bio 🔎 Or search for 4978122 in the ReelShort app. #drama #shortdrama #dramaseries #MorningAfter #WerewolfRomance</t>
        </is>
      </c>
      <c r="M847" t="inlineStr">
        <is>
          <t>SD-000352</t>
        </is>
      </c>
      <c r="N847" t="inlineStr">
        <is>
          <t>7691255024164277518</t>
        </is>
      </c>
      <c r="O847" t="inlineStr">
        <is>
          <t>dramadetour0</t>
        </is>
      </c>
      <c r="P847" t="inlineStr">
        <is>
          <t>https://www.tiktok.com/@dramadetour0</t>
        </is>
      </c>
      <c r="Q847" t="inlineStr">
        <is>
          <t>SD-000352</t>
        </is>
      </c>
      <c r="R847" t="inlineStr">
        <is>
          <t>Cursed Alpha’s Fated Luna</t>
        </is>
      </c>
      <c r="S847" t="inlineStr">
        <is>
          <t>狼人</t>
        </is>
      </c>
      <c r="T847" s="2" t="str">
        <f>=HYPERLINK("https://www.tiktok.com/@dramadetour0/video/7691255024164277518", "https://www.tiktok.com/@dramadetour0/video/7691255024164277518")</f>
        <v>https://www.tiktok.com/@dramadetour0/video/7691255024164277518</v>
      </c>
      <c r="U847" t="inlineStr">
        <is>
          <t>已回填</t>
        </is>
      </c>
      <c r="V847" t="inlineStr">
        <is>
          <t>340</t>
        </is>
      </c>
      <c r="W847" t="inlineStr">
        <is>
          <t>17</t>
        </is>
      </c>
      <c r="X847" t="inlineStr">
        <is>
          <t>6</t>
        </is>
      </c>
      <c r="Y847" t="inlineStr">
        <is>
          <t>0</t>
        </is>
      </c>
      <c r="Z847" t="inlineStr">
        <is>
          <t>0</t>
        </is>
      </c>
      <c r="AA847" t="inlineStr">
        <is>
          <t>2026-10-08</t>
        </is>
      </c>
      <c r="AB847"/>
      <c r="AC847" t="inlineStr">
        <is>
          <t>当日发布顺序：04→05→06</t>
        </is>
      </c>
      <c r="AD847" t="inlineStr">
        <is>
          <t>SB-c2461385-32ed-482e-93df-66a8e4e3a7e8</t>
        </is>
      </c>
      <c r="AE847">
        <v>2</v>
      </c>
      <c r="AF847">
        <v>3</v>
      </c>
      <c r="AG847" s="3">
        <v>46301</v>
      </c>
      <c r="AH847" t="inlineStr">
        <is>
          <t>彭满</t>
        </is>
      </c>
      <c r="AI847" t="inlineStr">
        <is>
          <t>已排期</t>
        </is>
      </c>
      <c r="AJ847"/>
      <c r="AK847" t="inlineStr">
        <is>
          <t>已排期；计划 2026-10-06（America/Chicago）3 条，已关联 0 条，候选 0 条。
尚未到计划日结束，请按排期发布；当前不需要确认候选。</t>
        </is>
      </c>
      <c r="AL847" s="3"/>
      <c r="AM847" t="inlineStr">
        <is>
          <t>2026-10-07 00:45</t>
        </is>
      </c>
      <c r="AN847" t="inlineStr">
        <is>
          <t>彭满</t>
        </is>
      </c>
      <c r="AO847" t="inlineStr">
        <is>
          <t>2026-10-07</t>
        </is>
      </c>
      <c r="AP847" t="inlineStr">
        <is>
          <t>2026-10-06|dramadetour0|SD-000352</t>
        </is>
      </c>
      <c r="AQ847" t="inlineStr">
        <is>
          <t>0</t>
        </is>
      </c>
      <c r="AR847" t="inlineStr">
        <is>
          <t>dramadetour0｜Cursed Alpha’s Fated Luna｜3条｜已回填</t>
        </is>
      </c>
    </row>
    <row r="848" ht="25.5" customHeight="1">
      <c r="A848" t="inlineStr">
        <is>
          <t>SR-000983</t>
        </is>
      </c>
      <c r="B848" s="3">
        <v>46301</v>
      </c>
      <c r="C848"/>
      <c r="D848" t="inlineStr">
        <is>
          <t>7691255586104593677</t>
        </is>
      </c>
      <c r="E848"/>
      <c r="F848" t="inlineStr">
        <is>
          <t>exact_post_id</t>
        </is>
      </c>
      <c r="G848"/>
      <c r="H848" s="3"/>
      <c r="I848"/>
      <c r="J848" t="inlineStr">
        <is>
          <t>active</t>
        </is>
      </c>
      <c r="K848" t="inlineStr">
        <is>
          <t>dramadetour0</t>
        </is>
      </c>
      <c r="L848" t="inlineStr">
        <is>
          <t>Cursed Alpha’s Fated Luna — He tells her to stop looking for another mate. She wants proof that this is more than jealousy. 🎬 Full episode link in bio 🔎 Or search for 4978122 in the ReelShort app. #drama #shortdrama #dramaseries #JealousAlpha #FatedBond</t>
        </is>
      </c>
      <c r="M848" t="inlineStr">
        <is>
          <t>SD-000352</t>
        </is>
      </c>
      <c r="N848" t="inlineStr">
        <is>
          <t>7691255586104593677</t>
        </is>
      </c>
      <c r="O848" t="inlineStr">
        <is>
          <t>dramadetour0</t>
        </is>
      </c>
      <c r="P848" t="inlineStr">
        <is>
          <t>https://www.tiktok.com/@dramadetour0</t>
        </is>
      </c>
      <c r="Q848" t="inlineStr">
        <is>
          <t>SD-000352</t>
        </is>
      </c>
      <c r="R848" t="inlineStr">
        <is>
          <t>Cursed Alpha’s Fated Luna</t>
        </is>
      </c>
      <c r="S848" t="inlineStr">
        <is>
          <t>狼人</t>
        </is>
      </c>
      <c r="T848" s="2" t="str">
        <f>=HYPERLINK("https://www.tiktok.com/@dramadetour0/video/7691255586104593677", "https://www.tiktok.com/@dramadetour0/video/7691255586104593677")</f>
        <v>https://www.tiktok.com/@dramadetour0/video/7691255586104593677</v>
      </c>
      <c r="U848" t="inlineStr">
        <is>
          <t>已回填</t>
        </is>
      </c>
      <c r="V848" t="inlineStr">
        <is>
          <t>481</t>
        </is>
      </c>
      <c r="W848" t="inlineStr">
        <is>
          <t>12</t>
        </is>
      </c>
      <c r="X848" t="inlineStr">
        <is>
          <t>0</t>
        </is>
      </c>
      <c r="Y848" t="inlineStr">
        <is>
          <t>0</t>
        </is>
      </c>
      <c r="Z848" t="inlineStr">
        <is>
          <t>0</t>
        </is>
      </c>
      <c r="AA848" t="inlineStr">
        <is>
          <t>2026-10-08</t>
        </is>
      </c>
      <c r="AB848"/>
      <c r="AC848" t="inlineStr">
        <is>
          <t>当日发布顺序：04→05→06</t>
        </is>
      </c>
      <c r="AD848" t="inlineStr">
        <is>
          <t>SB-c2461385-32ed-482e-93df-66a8e4e3a7e8</t>
        </is>
      </c>
      <c r="AE848">
        <v>3</v>
      </c>
      <c r="AF848">
        <v>3</v>
      </c>
      <c r="AG848" s="3">
        <v>46301</v>
      </c>
      <c r="AH848" t="inlineStr">
        <is>
          <t>彭满</t>
        </is>
      </c>
      <c r="AI848" t="inlineStr">
        <is>
          <t>已排期</t>
        </is>
      </c>
      <c r="AJ848"/>
      <c r="AK848" t="inlineStr">
        <is>
          <t>已排期；计划 2026-10-06（America/Chicago）3 条，已关联 0 条，候选 0 条。
尚未到计划日结束，请按排期发布；当前不需要确认候选。</t>
        </is>
      </c>
      <c r="AL848" s="3"/>
      <c r="AM848" t="inlineStr">
        <is>
          <t>2026-10-07 06:46</t>
        </is>
      </c>
      <c r="AN848" t="inlineStr">
        <is>
          <t>彭满</t>
        </is>
      </c>
      <c r="AO848" t="inlineStr">
        <is>
          <t>2026-10-07</t>
        </is>
      </c>
      <c r="AP848" t="inlineStr">
        <is>
          <t>2026-10-06|dramadetour0|SD-000352</t>
        </is>
      </c>
      <c r="AQ848" t="inlineStr">
        <is>
          <t>0</t>
        </is>
      </c>
      <c r="AR848" t="inlineStr">
        <is>
          <t>dramadetour0｜Cursed Alpha’s Fated Luna｜3条｜已回填</t>
        </is>
      </c>
    </row>
    <row r="849" ht="25.5" customHeight="1">
      <c r="A849" t="inlineStr">
        <is>
          <t>SR-000984</t>
        </is>
      </c>
      <c r="B849" s="3">
        <v>46302</v>
      </c>
      <c r="C849"/>
      <c r="D849" t="inlineStr">
        <is>
          <t>7691258989480316173</t>
        </is>
      </c>
      <c r="E849"/>
      <c r="F849" t="inlineStr">
        <is>
          <t>exact_post_id</t>
        </is>
      </c>
      <c r="G849"/>
      <c r="H849" s="3"/>
      <c r="I849"/>
      <c r="J849" t="inlineStr">
        <is>
          <t>active</t>
        </is>
      </c>
      <c r="K849" t="inlineStr">
        <is>
          <t>dramadetour0</t>
        </is>
      </c>
      <c r="L849" t="inlineStr">
        <is>
          <t>Thirsty for the Wet Nurse — She hides a wounded stranger from his hunters. Why does his curse spare her touch? 🎬 Full episode link in bio 🔎 Or search for 4978127 in the ReelShort app. #drama #shortdrama #dramaseries #CursedAlpha #FatedMates</t>
        </is>
      </c>
      <c r="M849" t="inlineStr">
        <is>
          <t>SD-000353</t>
        </is>
      </c>
      <c r="N849" t="inlineStr">
        <is>
          <t>7691258989480316173</t>
        </is>
      </c>
      <c r="O849" t="inlineStr">
        <is>
          <t>dramadetour0</t>
        </is>
      </c>
      <c r="P849" t="inlineStr">
        <is>
          <t>https://www.tiktok.com/@dramadetour0</t>
        </is>
      </c>
      <c r="Q849" t="inlineStr">
        <is>
          <t>SD-000353</t>
        </is>
      </c>
      <c r="R849" t="inlineStr">
        <is>
          <t>Thirsty for the Wet Nurse</t>
        </is>
      </c>
      <c r="S849" t="inlineStr">
        <is>
          <t>萌宝</t>
        </is>
      </c>
      <c r="T849" s="2" t="str">
        <f>=HYPERLINK("https://www.tiktok.com/@dramadetour0/video/7691258989480316173", "https://www.tiktok.com/@dramadetour0/video/7691258989480316173")</f>
        <v>https://www.tiktok.com/@dramadetour0/video/7691258989480316173</v>
      </c>
      <c r="U849" t="inlineStr">
        <is>
          <t>已回填</t>
        </is>
      </c>
      <c r="V849" t="inlineStr">
        <is>
          <t>115</t>
        </is>
      </c>
      <c r="W849" t="inlineStr">
        <is>
          <t>3</t>
        </is>
      </c>
      <c r="X849" t="inlineStr">
        <is>
          <t>1</t>
        </is>
      </c>
      <c r="Y849" t="inlineStr">
        <is>
          <t>0</t>
        </is>
      </c>
      <c r="Z849" t="inlineStr">
        <is>
          <t>0</t>
        </is>
      </c>
      <c r="AA849" t="inlineStr">
        <is>
          <t>2026-10-08</t>
        </is>
      </c>
      <c r="AB849"/>
      <c r="AC849" t="inlineStr">
        <is>
          <t>当日发布顺序：01→02→03</t>
        </is>
      </c>
      <c r="AD849" t="inlineStr">
        <is>
          <t>SB-fa745936-1780-4e25-b35d-de4dfb5e1e1b</t>
        </is>
      </c>
      <c r="AE849">
        <v>1</v>
      </c>
      <c r="AF849">
        <v>3</v>
      </c>
      <c r="AG849" s="3">
        <v>46302</v>
      </c>
      <c r="AH849" t="inlineStr">
        <is>
          <t>彭满</t>
        </is>
      </c>
      <c r="AI849" t="inlineStr">
        <is>
          <t>已排期</t>
        </is>
      </c>
      <c r="AJ849"/>
      <c r="AK849" t="inlineStr">
        <is>
          <t>已排期；计划 2026-10-07（America/Chicago）3 条，已关联 0 条，候选 0 条。
尚未到计划日结束，请按排期发布；当前不需要确认候选。</t>
        </is>
      </c>
      <c r="AL849" s="3"/>
      <c r="AM849" t="inlineStr">
        <is>
          <t>2026-10-07 19:55</t>
        </is>
      </c>
      <c r="AN849" t="inlineStr">
        <is>
          <t>彭满</t>
        </is>
      </c>
      <c r="AO849" t="inlineStr">
        <is>
          <t>2026-10-07</t>
        </is>
      </c>
      <c r="AP849" t="inlineStr">
        <is>
          <t>2026-10-07|dramadetour0|SD-000353</t>
        </is>
      </c>
      <c r="AQ849" t="inlineStr">
        <is>
          <t>1</t>
        </is>
      </c>
      <c r="AR849" t="inlineStr">
        <is>
          <t>dramadetour0｜Thirsty for the Wet Nurse｜3条｜已回填</t>
        </is>
      </c>
    </row>
    <row r="850" ht="25.5" customHeight="1">
      <c r="A850" t="inlineStr">
        <is>
          <t>SR-000985</t>
        </is>
      </c>
      <c r="B850" s="3">
        <v>46302</v>
      </c>
      <c r="C850"/>
      <c r="D850" t="inlineStr">
        <is>
          <t>7691259418008177933</t>
        </is>
      </c>
      <c r="E850"/>
      <c r="F850" t="inlineStr">
        <is>
          <t>exact_post_id</t>
        </is>
      </c>
      <c r="G850"/>
      <c r="H850" s="3"/>
      <c r="I850"/>
      <c r="J850" t="inlineStr">
        <is>
          <t>active</t>
        </is>
      </c>
      <c r="K850" t="inlineStr">
        <is>
          <t>dramadetour0</t>
        </is>
      </c>
      <c r="L850" t="inlineStr">
        <is>
          <t>Thirsty for the Wet Nurse — Her sister takes her baby and demands 600 silvers. A mother with nothing left refuses to give up. 🎬 Full episode link in bio 🔎 Or search for 4978127 in the ReelShort app. #drama #shortdrama #dramaseries #StolenBaby #SisterBetrayal</t>
        </is>
      </c>
      <c r="M850" t="inlineStr">
        <is>
          <t>SD-000353</t>
        </is>
      </c>
      <c r="N850" t="inlineStr">
        <is>
          <t>7691259418008177933</t>
        </is>
      </c>
      <c r="O850" t="inlineStr">
        <is>
          <t>dramadetour0</t>
        </is>
      </c>
      <c r="P850" t="inlineStr">
        <is>
          <t>https://www.tiktok.com/@dramadetour0</t>
        </is>
      </c>
      <c r="Q850" t="inlineStr">
        <is>
          <t>SD-000353</t>
        </is>
      </c>
      <c r="R850" t="inlineStr">
        <is>
          <t>Thirsty for the Wet Nurse</t>
        </is>
      </c>
      <c r="S850" t="inlineStr">
        <is>
          <t>萌宝</t>
        </is>
      </c>
      <c r="T850" s="2" t="str">
        <f>=HYPERLINK("https://www.tiktok.com/@dramadetour0/video/7691259418008177933", "https://www.tiktok.com/@dramadetour0/video/7691259418008177933")</f>
        <v>https://www.tiktok.com/@dramadetour0/video/7691259418008177933</v>
      </c>
      <c r="U850" t="inlineStr">
        <is>
          <t>已回填</t>
        </is>
      </c>
      <c r="V850" t="inlineStr">
        <is>
          <t>271</t>
        </is>
      </c>
      <c r="W850" t="inlineStr">
        <is>
          <t>15</t>
        </is>
      </c>
      <c r="X850" t="inlineStr">
        <is>
          <t>3</t>
        </is>
      </c>
      <c r="Y850" t="inlineStr">
        <is>
          <t>0</t>
        </is>
      </c>
      <c r="Z850" t="inlineStr">
        <is>
          <t>0</t>
        </is>
      </c>
      <c r="AA850" t="inlineStr">
        <is>
          <t>2026-10-08</t>
        </is>
      </c>
      <c r="AB850"/>
      <c r="AC850" t="inlineStr">
        <is>
          <t>当日发布顺序：01→02→03</t>
        </is>
      </c>
      <c r="AD850" t="inlineStr">
        <is>
          <t>SB-fa745936-1780-4e25-b35d-de4dfb5e1e1b</t>
        </is>
      </c>
      <c r="AE850">
        <v>2</v>
      </c>
      <c r="AF850">
        <v>3</v>
      </c>
      <c r="AG850" s="3">
        <v>46302</v>
      </c>
      <c r="AH850" t="inlineStr">
        <is>
          <t>彭满</t>
        </is>
      </c>
      <c r="AI850" t="inlineStr">
        <is>
          <t>已排期</t>
        </is>
      </c>
      <c r="AJ850"/>
      <c r="AK850" t="inlineStr">
        <is>
          <t>已排期；计划 2026-10-07（America/Chicago）3 条，已关联 0 条，候选 0 条。
尚未到计划日结束，请按排期发布；当前不需要确认候选。</t>
        </is>
      </c>
      <c r="AL850" s="3"/>
      <c r="AM850" t="inlineStr">
        <is>
          <t>2026-10-08 00:01</t>
        </is>
      </c>
      <c r="AN850" t="inlineStr">
        <is>
          <t>彭满</t>
        </is>
      </c>
      <c r="AO850" t="inlineStr">
        <is>
          <t>2026-10-08</t>
        </is>
      </c>
      <c r="AP850" t="inlineStr">
        <is>
          <t>2026-10-07|dramadetour0|SD-000353</t>
        </is>
      </c>
      <c r="AQ850" t="inlineStr">
        <is>
          <t>0</t>
        </is>
      </c>
      <c r="AR850" t="inlineStr">
        <is>
          <t>dramadetour0｜Thirsty for the Wet Nurse｜3条｜已回填</t>
        </is>
      </c>
    </row>
    <row r="851" ht="25.5" customHeight="1">
      <c r="A851" t="inlineStr">
        <is>
          <t>SR-000986</t>
        </is>
      </c>
      <c r="B851" s="3">
        <v>46302</v>
      </c>
      <c r="C851"/>
      <c r="D851" t="inlineStr">
        <is>
          <t>7691260048948858126</t>
        </is>
      </c>
      <c r="E851"/>
      <c r="F851" t="inlineStr">
        <is>
          <t>exact_post_id</t>
        </is>
      </c>
      <c r="G851"/>
      <c r="H851" s="3"/>
      <c r="I851"/>
      <c r="J851" t="inlineStr">
        <is>
          <t>active</t>
        </is>
      </c>
      <c r="K851" t="inlineStr">
        <is>
          <t>dramadetour0</t>
        </is>
      </c>
      <c r="L851" t="inlineStr">
        <is>
          <t>Thirsty for the Wet Nurse — He remembers the woman who survived his cursed touch. But is the woman claiming that night really her? 🎬 Full episode link in bio 🔎 Or search for 4978127 in the ReelShort app. #drama #shortdrama #dramaseries #FalseIdentity #FatedMate</t>
        </is>
      </c>
      <c r="M851" t="inlineStr">
        <is>
          <t>SD-000353</t>
        </is>
      </c>
      <c r="N851" t="inlineStr">
        <is>
          <t>7691260048948858126</t>
        </is>
      </c>
      <c r="O851" t="inlineStr">
        <is>
          <t>dramadetour0</t>
        </is>
      </c>
      <c r="P851" t="inlineStr">
        <is>
          <t>https://www.tiktok.com/@dramadetour0</t>
        </is>
      </c>
      <c r="Q851" t="inlineStr">
        <is>
          <t>SD-000353</t>
        </is>
      </c>
      <c r="R851" t="inlineStr">
        <is>
          <t>Thirsty for the Wet Nurse</t>
        </is>
      </c>
      <c r="S851" t="inlineStr">
        <is>
          <t>萌宝</t>
        </is>
      </c>
      <c r="T851" s="2" t="str">
        <f>=HYPERLINK("https://www.tiktok.com/@dramadetour0/video/7691260048948858126", "https://www.tiktok.com/@dramadetour0/video/7691260048948858126")</f>
        <v>https://www.tiktok.com/@dramadetour0/video/7691260048948858126</v>
      </c>
      <c r="U851" t="inlineStr">
        <is>
          <t>已回填</t>
        </is>
      </c>
      <c r="V851" t="inlineStr">
        <is>
          <t>270</t>
        </is>
      </c>
      <c r="W851" t="inlineStr">
        <is>
          <t>16</t>
        </is>
      </c>
      <c r="X851" t="inlineStr">
        <is>
          <t>1</t>
        </is>
      </c>
      <c r="Y851" t="inlineStr">
        <is>
          <t>0</t>
        </is>
      </c>
      <c r="Z851" t="inlineStr">
        <is>
          <t>0</t>
        </is>
      </c>
      <c r="AA851" t="inlineStr">
        <is>
          <t>2026-10-08</t>
        </is>
      </c>
      <c r="AB851"/>
      <c r="AC851" t="inlineStr">
        <is>
          <t>当日发布顺序：01→02→03</t>
        </is>
      </c>
      <c r="AD851" t="inlineStr">
        <is>
          <t>SB-fa745936-1780-4e25-b35d-de4dfb5e1e1b</t>
        </is>
      </c>
      <c r="AE851">
        <v>3</v>
      </c>
      <c r="AF851">
        <v>3</v>
      </c>
      <c r="AG851" s="3">
        <v>46302</v>
      </c>
      <c r="AH851" t="inlineStr">
        <is>
          <t>彭满</t>
        </is>
      </c>
      <c r="AI851" t="inlineStr">
        <is>
          <t>已排期</t>
        </is>
      </c>
      <c r="AJ851"/>
      <c r="AK851" t="inlineStr">
        <is>
          <t>已排期；计划 2026-10-07（America/Chicago）3 条，已关联 0 条，候选 0 条。
尚未到计划日结束，请按排期发布；当前不需要确认候选。</t>
        </is>
      </c>
      <c r="AL851" s="3"/>
      <c r="AM851" t="inlineStr">
        <is>
          <t>2026-10-08 06:00</t>
        </is>
      </c>
      <c r="AN851" t="inlineStr">
        <is>
          <t>彭满</t>
        </is>
      </c>
      <c r="AO851" t="inlineStr">
        <is>
          <t>2026-10-08</t>
        </is>
      </c>
      <c r="AP851" t="inlineStr">
        <is>
          <t>2026-10-07|dramadetour0|SD-000353</t>
        </is>
      </c>
      <c r="AQ851" t="inlineStr">
        <is>
          <t>0</t>
        </is>
      </c>
      <c r="AR851" t="inlineStr">
        <is>
          <t>dramadetour0｜Thirsty for the Wet Nurse｜3条｜已回填</t>
        </is>
      </c>
    </row>
    <row r="852" ht="25.5" customHeight="1">
      <c r="A852" t="inlineStr">
        <is>
          <t>SR-000987</t>
        </is>
      </c>
      <c r="B852" s="3">
        <v>46303</v>
      </c>
      <c r="C852"/>
      <c r="D852"/>
      <c r="E852"/>
      <c r="F852"/>
      <c r="G852"/>
      <c r="H852" s="3"/>
      <c r="I852"/>
      <c r="J852" t="inlineStr">
        <is>
          <t>active</t>
        </is>
      </c>
      <c r="K852" t="inlineStr">
        <is>
          <t>dramadetour0</t>
        </is>
      </c>
      <c r="L852"/>
      <c r="M852" t="inlineStr">
        <is>
          <t>SD-000353</t>
        </is>
      </c>
      <c r="N852"/>
      <c r="O852" t="inlineStr">
        <is>
          <t>dramadetour0</t>
        </is>
      </c>
      <c r="P852" t="inlineStr">
        <is>
          <t>https://www.tiktok.com/@dramadetour0</t>
        </is>
      </c>
      <c r="Q852" t="inlineStr">
        <is>
          <t>SD-000353</t>
        </is>
      </c>
      <c r="R852" t="inlineStr">
        <is>
          <t>Thirsty for the Wet Nurse</t>
        </is>
      </c>
      <c r="S852" t="inlineStr">
        <is>
          <t>萌宝</t>
        </is>
      </c>
      <c r="T852" s="2"/>
      <c r="U852" t="inlineStr">
        <is>
          <t>待公开</t>
        </is>
      </c>
      <c r="V852"/>
      <c r="W852"/>
      <c r="X852"/>
      <c r="Y852"/>
      <c r="Z852"/>
      <c r="AA852"/>
      <c r="AB852"/>
      <c r="AC852" t="inlineStr">
        <is>
          <t>当日发布顺序：04→05→06</t>
        </is>
      </c>
      <c r="AD852" t="inlineStr">
        <is>
          <t>SB-cd1835b4-5c89-4e9e-886b-34e50a031cf4</t>
        </is>
      </c>
      <c r="AE852">
        <v>1</v>
      </c>
      <c r="AF852">
        <v>3</v>
      </c>
      <c r="AG852" s="3">
        <v>46303</v>
      </c>
      <c r="AH852" t="inlineStr">
        <is>
          <t>彭满</t>
        </is>
      </c>
      <c r="AI852" t="inlineStr">
        <is>
          <t>已排期</t>
        </is>
      </c>
      <c r="AJ852"/>
      <c r="AK852" t="inlineStr">
        <is>
          <t>已排期；计划 2026-10-08（America/Chicago）3 条，已关联 0 条，候选 0 条。
尚未到计划日结束，请按排期发布；当前不需要确认候选。</t>
        </is>
      </c>
      <c r="AL852" s="3"/>
      <c r="AM852"/>
      <c r="AN852" t="inlineStr">
        <is>
          <t>彭满</t>
        </is>
      </c>
      <c r="AO852"/>
      <c r="AP852" t="inlineStr">
        <is>
          <t>2026-10-08|dramadetour0|SD-000353</t>
        </is>
      </c>
      <c r="AQ852" t="inlineStr">
        <is>
          <t>1</t>
        </is>
      </c>
      <c r="AR852" t="inlineStr">
        <is>
          <t>dramadetour0｜Thirsty for the Wet Nurse｜3条｜待公开</t>
        </is>
      </c>
    </row>
    <row r="853" ht="25.5" customHeight="1">
      <c r="A853" t="inlineStr">
        <is>
          <t>SR-000988</t>
        </is>
      </c>
      <c r="B853" s="3">
        <v>46303</v>
      </c>
      <c r="C853"/>
      <c r="D853"/>
      <c r="E853"/>
      <c r="F853"/>
      <c r="G853"/>
      <c r="H853" s="3"/>
      <c r="I853"/>
      <c r="J853" t="inlineStr">
        <is>
          <t>active</t>
        </is>
      </c>
      <c r="K853" t="inlineStr">
        <is>
          <t>dramadetour0</t>
        </is>
      </c>
      <c r="L853"/>
      <c r="M853" t="inlineStr">
        <is>
          <t>SD-000353</t>
        </is>
      </c>
      <c r="N853"/>
      <c r="O853" t="inlineStr">
        <is>
          <t>dramadetour0</t>
        </is>
      </c>
      <c r="P853" t="inlineStr">
        <is>
          <t>https://www.tiktok.com/@dramadetour0</t>
        </is>
      </c>
      <c r="Q853" t="inlineStr">
        <is>
          <t>SD-000353</t>
        </is>
      </c>
      <c r="R853" t="inlineStr">
        <is>
          <t>Thirsty for the Wet Nurse</t>
        </is>
      </c>
      <c r="S853" t="inlineStr">
        <is>
          <t>萌宝</t>
        </is>
      </c>
      <c r="T853" s="2"/>
      <c r="U853" t="inlineStr">
        <is>
          <t>待公开</t>
        </is>
      </c>
      <c r="V853"/>
      <c r="W853"/>
      <c r="X853"/>
      <c r="Y853"/>
      <c r="Z853"/>
      <c r="AA853"/>
      <c r="AB853"/>
      <c r="AC853" t="inlineStr">
        <is>
          <t>当日发布顺序：04→05→06</t>
        </is>
      </c>
      <c r="AD853" t="inlineStr">
        <is>
          <t>SB-cd1835b4-5c89-4e9e-886b-34e50a031cf4</t>
        </is>
      </c>
      <c r="AE853">
        <v>2</v>
      </c>
      <c r="AF853">
        <v>3</v>
      </c>
      <c r="AG853" s="3">
        <v>46303</v>
      </c>
      <c r="AH853" t="inlineStr">
        <is>
          <t>彭满</t>
        </is>
      </c>
      <c r="AI853" t="inlineStr">
        <is>
          <t>已排期</t>
        </is>
      </c>
      <c r="AJ853"/>
      <c r="AK853" t="inlineStr">
        <is>
          <t>已排期；计划 2026-10-08（America/Chicago）3 条，已关联 0 条，候选 0 条。
尚未到计划日结束，请按排期发布；当前不需要确认候选。</t>
        </is>
      </c>
      <c r="AL853" s="3"/>
      <c r="AM853"/>
      <c r="AN853" t="inlineStr">
        <is>
          <t>彭满</t>
        </is>
      </c>
      <c r="AO853"/>
      <c r="AP853" t="inlineStr">
        <is>
          <t>2026-10-08|dramadetour0|SD-000353</t>
        </is>
      </c>
      <c r="AQ853" t="inlineStr">
        <is>
          <t>0</t>
        </is>
      </c>
      <c r="AR853" t="inlineStr">
        <is>
          <t>dramadetour0｜Thirsty for the Wet Nurse｜3条｜待公开</t>
        </is>
      </c>
    </row>
    <row r="854" ht="25.5" customHeight="1">
      <c r="A854" t="inlineStr">
        <is>
          <t>SR-000989</t>
        </is>
      </c>
      <c r="B854" s="3">
        <v>46303</v>
      </c>
      <c r="C854"/>
      <c r="D854"/>
      <c r="E854"/>
      <c r="F854"/>
      <c r="G854"/>
      <c r="H854" s="3"/>
      <c r="I854"/>
      <c r="J854" t="inlineStr">
        <is>
          <t>active</t>
        </is>
      </c>
      <c r="K854" t="inlineStr">
        <is>
          <t>dramadetour0</t>
        </is>
      </c>
      <c r="L854"/>
      <c r="M854" t="inlineStr">
        <is>
          <t>SD-000353</t>
        </is>
      </c>
      <c r="N854"/>
      <c r="O854" t="inlineStr">
        <is>
          <t>dramadetour0</t>
        </is>
      </c>
      <c r="P854" t="inlineStr">
        <is>
          <t>https://www.tiktok.com/@dramadetour0</t>
        </is>
      </c>
      <c r="Q854" t="inlineStr">
        <is>
          <t>SD-000353</t>
        </is>
      </c>
      <c r="R854" t="inlineStr">
        <is>
          <t>Thirsty for the Wet Nurse</t>
        </is>
      </c>
      <c r="S854" t="inlineStr">
        <is>
          <t>萌宝</t>
        </is>
      </c>
      <c r="T854" s="2"/>
      <c r="U854" t="inlineStr">
        <is>
          <t>待公开</t>
        </is>
      </c>
      <c r="V854"/>
      <c r="W854"/>
      <c r="X854"/>
      <c r="Y854"/>
      <c r="Z854"/>
      <c r="AA854"/>
      <c r="AB854"/>
      <c r="AC854" t="inlineStr">
        <is>
          <t>当日发布顺序：04→05→06</t>
        </is>
      </c>
      <c r="AD854" t="inlineStr">
        <is>
          <t>SB-cd1835b4-5c89-4e9e-886b-34e50a031cf4</t>
        </is>
      </c>
      <c r="AE854">
        <v>3</v>
      </c>
      <c r="AF854">
        <v>3</v>
      </c>
      <c r="AG854" s="3">
        <v>46303</v>
      </c>
      <c r="AH854" t="inlineStr">
        <is>
          <t>彭满</t>
        </is>
      </c>
      <c r="AI854" t="inlineStr">
        <is>
          <t>已排期</t>
        </is>
      </c>
      <c r="AJ854"/>
      <c r="AK854" t="inlineStr">
        <is>
          <t>已排期；计划 2026-10-08（America/Chicago）3 条，已关联 0 条，候选 0 条。
尚未到计划日结束，请按排期发布；当前不需要确认候选。</t>
        </is>
      </c>
      <c r="AL854" s="3"/>
      <c r="AM854"/>
      <c r="AN854" t="inlineStr">
        <is>
          <t>彭满</t>
        </is>
      </c>
      <c r="AO854"/>
      <c r="AP854" t="inlineStr">
        <is>
          <t>2026-10-08|dramadetour0|SD-000353</t>
        </is>
      </c>
      <c r="AQ854" t="inlineStr">
        <is>
          <t>0</t>
        </is>
      </c>
      <c r="AR854" t="inlineStr">
        <is>
          <t>dramadetour0｜Thirsty for the Wet Nurse｜3条｜待公开</t>
        </is>
      </c>
    </row>
    <row r="855" ht="25.5" customHeight="1">
      <c r="A855" t="inlineStr">
        <is>
          <t>SR-000990</t>
        </is>
      </c>
      <c r="B855" s="3">
        <v>46266</v>
      </c>
      <c r="C855"/>
      <c r="D855"/>
      <c r="E855"/>
      <c r="F855"/>
      <c r="G855"/>
      <c r="H855" s="3"/>
      <c r="I855"/>
      <c r="J855"/>
      <c r="K855"/>
      <c r="L855"/>
      <c r="M855"/>
      <c r="N855"/>
      <c r="O855"/>
      <c r="P855"/>
      <c r="Q855"/>
      <c r="R855"/>
      <c r="S855"/>
      <c r="T855" s="2"/>
      <c r="U855" t="inlineStr">
        <is>
          <t>待公开</t>
        </is>
      </c>
      <c r="V855"/>
      <c r="W855"/>
      <c r="X855"/>
      <c r="Y855"/>
      <c r="Z855"/>
      <c r="AA855"/>
      <c r="AB855"/>
      <c r="AC855"/>
      <c r="AD855"/>
      <c r="AE855"/>
      <c r="AF855"/>
      <c r="AG855" s="3"/>
      <c r="AH855"/>
      <c r="AI855"/>
      <c r="AJ855"/>
      <c r="AK855"/>
      <c r="AL855" s="3"/>
      <c r="AM855"/>
      <c r="AN855"/>
      <c r="AO855"/>
      <c r="AP855"/>
      <c r="AQ855" t="inlineStr">
        <is>
          <t>0</t>
        </is>
      </c>
      <c r="AR855"/>
    </row>
    <row r="856" ht="25.5" customHeight="1">
      <c r="A856" t="inlineStr">
        <is>
          <t>SR-000991</t>
        </is>
      </c>
      <c r="B856" s="3">
        <v>46296</v>
      </c>
      <c r="C856"/>
      <c r="D856" t="inlineStr">
        <is>
          <t>7690849449056242957</t>
        </is>
      </c>
      <c r="E856"/>
      <c r="F856" t="inlineStr">
        <is>
          <t>manual_url</t>
        </is>
      </c>
      <c r="G856">
        <v>1</v>
      </c>
      <c r="H856" s="3">
        <v>46303.671643518515</v>
      </c>
      <c r="I856"/>
      <c r="J856" t="inlineStr">
        <is>
          <t>active</t>
        </is>
      </c>
      <c r="K856" t="inlineStr">
        <is>
          <t>lthung263</t>
        </is>
      </c>
      <c r="L856" t="inlineStr">
        <is>
          <t>Part 1 | Love &amp; Blood — The Club Where People Disappear After three months without her sister, Sophia receives a midnight invitation to a blood club where missing people never return. ✨ Download the ReelShort app. 👉 Copy the code [4802454] and search it. #Drama #AIDrama #ShortDrama #VampireRomance #ForbiddenLove</t>
        </is>
      </c>
      <c r="M856" t="inlineStr">
        <is>
          <t>SD-000236</t>
        </is>
      </c>
      <c r="N856" t="inlineStr">
        <is>
          <t>7690849449056242957</t>
        </is>
      </c>
      <c r="O856" t="inlineStr">
        <is>
          <t>Flexlthung</t>
        </is>
      </c>
      <c r="P856" t="inlineStr">
        <is>
          <t>https://www.tiktok.com/@lthung263</t>
        </is>
      </c>
      <c r="Q856" t="inlineStr">
        <is>
          <t>SD-000236</t>
        </is>
      </c>
      <c r="R856" t="inlineStr">
        <is>
          <t>Love &amp; Blood</t>
        </is>
      </c>
      <c r="S856"/>
      <c r="T856" s="2" t="str">
        <f>=HYPERLINK("https://www.tiktok.com/@lthung263/video/7690849449056242957", "https://www.tiktok.com/@lthung263/video/7690849449056242957")</f>
        <v>https://www.tiktok.com/@lthung263/video/7690849449056242957</v>
      </c>
      <c r="U856" t="inlineStr">
        <is>
          <t>已回填</t>
        </is>
      </c>
      <c r="V856" t="inlineStr">
        <is>
          <t>349</t>
        </is>
      </c>
      <c r="W856" t="inlineStr">
        <is>
          <t>6</t>
        </is>
      </c>
      <c r="X856" t="inlineStr">
        <is>
          <t>1</t>
        </is>
      </c>
      <c r="Y856" t="inlineStr">
        <is>
          <t>0</t>
        </is>
      </c>
      <c r="Z856" t="inlineStr">
        <is>
          <t>0</t>
        </is>
      </c>
      <c r="AA856" t="inlineStr">
        <is>
          <t>2026-10-08</t>
        </is>
      </c>
      <c r="AB856"/>
      <c r="AC856"/>
      <c r="AD856" t="inlineStr">
        <is>
          <t>SB-23523a32-2fc9-423f-ab54-2d12c2b34fa3</t>
        </is>
      </c>
      <c r="AE856">
        <v>1</v>
      </c>
      <c r="AF856">
        <v>3</v>
      </c>
      <c r="AG856" s="3">
        <v>46296</v>
      </c>
      <c r="AH856" t="inlineStr">
        <is>
          <t>张凯风</t>
        </is>
      </c>
      <c r="AI856" t="inlineStr">
        <is>
          <t>已处理</t>
        </is>
      </c>
      <c r="AJ856"/>
      <c r="AK856" t="inlineStr">
        <is>
          <t>已处理；计划 2026-10-01（America/Chicago）3 条，已关联 3 条，候选 0 条。
目前没有候选可确认。请核实实际发布情况或等待有效采集；不要使用候选确认指令。</t>
        </is>
      </c>
      <c r="AL856" s="3"/>
      <c r="AM856" t="inlineStr">
        <is>
          <t>2026-10-01 22:33</t>
        </is>
      </c>
      <c r="AN856" t="inlineStr">
        <is>
          <t>张凯风</t>
        </is>
      </c>
      <c r="AO856" t="inlineStr">
        <is>
          <t>2026-10-01</t>
        </is>
      </c>
      <c r="AP856" t="inlineStr">
        <is>
          <t>2026-10-01|lthung263|SD-000236</t>
        </is>
      </c>
      <c r="AQ856" t="inlineStr">
        <is>
          <t>1</t>
        </is>
      </c>
      <c r="AR856" t="inlineStr">
        <is>
          <t>lthung263｜Love &amp; Blood｜3条｜已回填</t>
        </is>
      </c>
    </row>
    <row r="857" ht="25.5" customHeight="1">
      <c r="A857" t="inlineStr">
        <is>
          <t>SR-000992</t>
        </is>
      </c>
      <c r="B857" s="3">
        <v>46296</v>
      </c>
      <c r="C857"/>
      <c r="D857" t="inlineStr">
        <is>
          <t>7690850557719858446</t>
        </is>
      </c>
      <c r="E857"/>
      <c r="F857" t="inlineStr">
        <is>
          <t>manual_url</t>
        </is>
      </c>
      <c r="G857">
        <v>1</v>
      </c>
      <c r="H857" s="3">
        <v>46303.671643518515</v>
      </c>
      <c r="I857"/>
      <c r="J857" t="inlineStr">
        <is>
          <t>active</t>
        </is>
      </c>
      <c r="K857" t="inlineStr">
        <is>
          <t>lthung263</t>
        </is>
      </c>
      <c r="L857" t="inlineStr">
        <is>
          <t>Part 2 | Love &amp; Blood — A Stranger Tries to Save Her Sophia refuses to abandon the search, even when a stranger drags her toward an exit and warns that her sister is already dead. ✨ Download the ReelShort app. 👉 Copy the code [4802454] and search it. #Drama #AIDrama #ShortDrama #VampireRomance #ForbiddenLove</t>
        </is>
      </c>
      <c r="M857" t="inlineStr">
        <is>
          <t>SD-000236</t>
        </is>
      </c>
      <c r="N857" t="inlineStr">
        <is>
          <t>7690850557719858446</t>
        </is>
      </c>
      <c r="O857" t="inlineStr">
        <is>
          <t>Flexlthung</t>
        </is>
      </c>
      <c r="P857" t="inlineStr">
        <is>
          <t>https://www.tiktok.com/@lthung263</t>
        </is>
      </c>
      <c r="Q857" t="inlineStr">
        <is>
          <t>SD-000236</t>
        </is>
      </c>
      <c r="R857" t="inlineStr">
        <is>
          <t>Love &amp; Blood</t>
        </is>
      </c>
      <c r="S857"/>
      <c r="T857" s="2" t="str">
        <f>=HYPERLINK("https://www.tiktok.com/@lthung263/video/7690850557719858446", "https://www.tiktok.com/@lthung263/video/7690850557719858446")</f>
        <v>https://www.tiktok.com/@lthung263/video/7690850557719858446</v>
      </c>
      <c r="U857" t="inlineStr">
        <is>
          <t>已回填</t>
        </is>
      </c>
      <c r="V857" t="inlineStr">
        <is>
          <t>173</t>
        </is>
      </c>
      <c r="W857" t="inlineStr">
        <is>
          <t>4</t>
        </is>
      </c>
      <c r="X857" t="inlineStr">
        <is>
          <t>1</t>
        </is>
      </c>
      <c r="Y857" t="inlineStr">
        <is>
          <t>0</t>
        </is>
      </c>
      <c r="Z857" t="inlineStr">
        <is>
          <t>0</t>
        </is>
      </c>
      <c r="AA857" t="inlineStr">
        <is>
          <t>2026-10-08</t>
        </is>
      </c>
      <c r="AB857"/>
      <c r="AC857"/>
      <c r="AD857" t="inlineStr">
        <is>
          <t>SB-23523a32-2fc9-423f-ab54-2d12c2b34fa3</t>
        </is>
      </c>
      <c r="AE857">
        <v>2</v>
      </c>
      <c r="AF857">
        <v>3</v>
      </c>
      <c r="AG857" s="3">
        <v>46296</v>
      </c>
      <c r="AH857" t="inlineStr">
        <is>
          <t>张凯风</t>
        </is>
      </c>
      <c r="AI857" t="inlineStr">
        <is>
          <t>已处理</t>
        </is>
      </c>
      <c r="AJ857"/>
      <c r="AK857" t="inlineStr">
        <is>
          <t>已处理；计划 2026-10-01（America/Chicago）3 条，已关联 3 条，候选 0 条。
目前没有候选可确认。请核实实际发布情况或等待有效采集；不要使用候选确认指令。</t>
        </is>
      </c>
      <c r="AL857" s="3"/>
      <c r="AM857" t="inlineStr">
        <is>
          <t>2026-10-02 03:35</t>
        </is>
      </c>
      <c r="AN857" t="inlineStr">
        <is>
          <t>张凯风</t>
        </is>
      </c>
      <c r="AO857" t="inlineStr">
        <is>
          <t>2026-10-02</t>
        </is>
      </c>
      <c r="AP857" t="inlineStr">
        <is>
          <t>2026-10-01|lthung263|SD-000236</t>
        </is>
      </c>
      <c r="AQ857" t="inlineStr">
        <is>
          <t>0</t>
        </is>
      </c>
      <c r="AR857" t="inlineStr">
        <is>
          <t>lthung263｜Love &amp; Blood｜3条｜已回填</t>
        </is>
      </c>
    </row>
    <row r="858" ht="25.5" customHeight="1">
      <c r="A858" t="inlineStr">
        <is>
          <t>SR-000993</t>
        </is>
      </c>
      <c r="B858" s="3">
        <v>46296</v>
      </c>
      <c r="C858"/>
      <c r="D858" t="inlineStr">
        <is>
          <t>7690851456940887310</t>
        </is>
      </c>
      <c r="E858"/>
      <c r="F858" t="inlineStr">
        <is>
          <t>manual_url</t>
        </is>
      </c>
      <c r="G858">
        <v>1</v>
      </c>
      <c r="H858" s="3">
        <v>46303.671643518515</v>
      </c>
      <c r="I858"/>
      <c r="J858" t="inlineStr">
        <is>
          <t>active</t>
        </is>
      </c>
      <c r="K858" t="inlineStr">
        <is>
          <t>lthung263</t>
        </is>
      </c>
      <c r="L858" t="inlineStr">
        <is>
          <t>Part 3 | Love &amp; Blood — He Finally Finds the Woman He Loves Dorian spots Tina after months of searching, but powerful families and a forced marriage threaten to separate them again. ✨ Download the ReelShort app. 👉 Copy the code [4802454] and search it. #Drama #AIDrama #ShortDrama #VampireRomance #ForbiddenLove</t>
        </is>
      </c>
      <c r="M858" t="inlineStr">
        <is>
          <t>SD-000236</t>
        </is>
      </c>
      <c r="N858" t="inlineStr">
        <is>
          <t>7690851456940887310</t>
        </is>
      </c>
      <c r="O858" t="inlineStr">
        <is>
          <t>Flexlthung</t>
        </is>
      </c>
      <c r="P858" t="inlineStr">
        <is>
          <t>https://www.tiktok.com/@lthung263</t>
        </is>
      </c>
      <c r="Q858" t="inlineStr">
        <is>
          <t>SD-000236</t>
        </is>
      </c>
      <c r="R858" t="inlineStr">
        <is>
          <t>Love &amp; Blood</t>
        </is>
      </c>
      <c r="S858"/>
      <c r="T858" s="2" t="str">
        <f>=HYPERLINK("https://www.tiktok.com/@lthung263/video/7690851456940887310", "https://www.tiktok.com/@lthung263/video/7690851456940887310")</f>
        <v>https://www.tiktok.com/@lthung263/video/7690851456940887310</v>
      </c>
      <c r="U858" t="inlineStr">
        <is>
          <t>已回填</t>
        </is>
      </c>
      <c r="V858" t="inlineStr">
        <is>
          <t>198</t>
        </is>
      </c>
      <c r="W858" t="inlineStr">
        <is>
          <t>6</t>
        </is>
      </c>
      <c r="X858" t="inlineStr">
        <is>
          <t>1</t>
        </is>
      </c>
      <c r="Y858" t="inlineStr">
        <is>
          <t>0</t>
        </is>
      </c>
      <c r="Z858" t="inlineStr">
        <is>
          <t>0</t>
        </is>
      </c>
      <c r="AA858" t="inlineStr">
        <is>
          <t>2026-10-08</t>
        </is>
      </c>
      <c r="AB858"/>
      <c r="AC858"/>
      <c r="AD858" t="inlineStr">
        <is>
          <t>SB-23523a32-2fc9-423f-ab54-2d12c2b34fa3</t>
        </is>
      </c>
      <c r="AE858">
        <v>3</v>
      </c>
      <c r="AF858">
        <v>3</v>
      </c>
      <c r="AG858" s="3">
        <v>46296</v>
      </c>
      <c r="AH858" t="inlineStr">
        <is>
          <t>张凯风</t>
        </is>
      </c>
      <c r="AI858" t="inlineStr">
        <is>
          <t>已处理</t>
        </is>
      </c>
      <c r="AJ858"/>
      <c r="AK858" t="inlineStr">
        <is>
          <t>已处理；计划 2026-10-01（America/Chicago）3 条，已关联 3 条，候选 0 条。
目前没有候选可确认。请核实实际发布情况或等待有效采集；不要使用候选确认指令。</t>
        </is>
      </c>
      <c r="AL858" s="3"/>
      <c r="AM858" t="inlineStr">
        <is>
          <t>2026-10-02 08:36</t>
        </is>
      </c>
      <c r="AN858" t="inlineStr">
        <is>
          <t>张凯风</t>
        </is>
      </c>
      <c r="AO858" t="inlineStr">
        <is>
          <t>2026-10-02</t>
        </is>
      </c>
      <c r="AP858" t="inlineStr">
        <is>
          <t>2026-10-01|lthung263|SD-000236</t>
        </is>
      </c>
      <c r="AQ858" t="inlineStr">
        <is>
          <t>0</t>
        </is>
      </c>
      <c r="AR858" t="inlineStr">
        <is>
          <t>lthung263｜Love &amp; Blood｜3条｜已回填</t>
        </is>
      </c>
    </row>
    <row r="859" ht="25.5" customHeight="1">
      <c r="A859" t="inlineStr">
        <is>
          <t>SR-000994</t>
        </is>
      </c>
      <c r="B859" s="3">
        <v>46297</v>
      </c>
      <c r="C859"/>
      <c r="D859" t="inlineStr">
        <is>
          <t>7690851904141708557</t>
        </is>
      </c>
      <c r="E859"/>
      <c r="F859" t="inlineStr">
        <is>
          <t>manual_url</t>
        </is>
      </c>
      <c r="G859">
        <v>1</v>
      </c>
      <c r="H859" s="3">
        <v>46303.671643518515</v>
      </c>
      <c r="I859"/>
      <c r="J859" t="inlineStr">
        <is>
          <t>active</t>
        </is>
      </c>
      <c r="K859" t="inlineStr">
        <is>
          <t>lthung263</t>
        </is>
      </c>
      <c r="L859" t="inlineStr">
        <is>
          <t>Part 1 | Off the Ice — The New Star Challenges the Captain A decorated transfer player humiliates the team captain with a brutal tactical critique, and their rivalry explodes into a one-on-one showdown. ✨ Download the ReelShort app. 👉 Copy the code [4802601] and search it. #Drama #AIDrama #ShortDrama #HockeyRomance #EnemiesToLovers</t>
        </is>
      </c>
      <c r="M859" t="inlineStr">
        <is>
          <t>SD-000103</t>
        </is>
      </c>
      <c r="N859" t="inlineStr">
        <is>
          <t>7690851904141708557</t>
        </is>
      </c>
      <c r="O859" t="inlineStr">
        <is>
          <t>Flexlthung</t>
        </is>
      </c>
      <c r="P859" t="inlineStr">
        <is>
          <t>https://www.tiktok.com/@lthung263</t>
        </is>
      </c>
      <c r="Q859" t="inlineStr">
        <is>
          <t>SD-000103</t>
        </is>
      </c>
      <c r="R859" t="inlineStr">
        <is>
          <t>Off the Ice</t>
        </is>
      </c>
      <c r="S859" t="inlineStr">
        <is>
          <t>lgbtq</t>
        </is>
      </c>
      <c r="T859" s="2" t="str">
        <f>=HYPERLINK("https://www.tiktok.com/@lthung263/video/7690851904141708557", "https://www.tiktok.com/@lthung263/video/7690851904141708557")</f>
        <v>https://www.tiktok.com/@lthung263/video/7690851904141708557</v>
      </c>
      <c r="U859" t="inlineStr">
        <is>
          <t>已回填</t>
        </is>
      </c>
      <c r="V859" t="inlineStr">
        <is>
          <t>1974</t>
        </is>
      </c>
      <c r="W859" t="inlineStr">
        <is>
          <t>64</t>
        </is>
      </c>
      <c r="X859" t="inlineStr">
        <is>
          <t>20</t>
        </is>
      </c>
      <c r="Y859" t="inlineStr">
        <is>
          <t>3</t>
        </is>
      </c>
      <c r="Z859" t="inlineStr">
        <is>
          <t>2</t>
        </is>
      </c>
      <c r="AA859" t="inlineStr">
        <is>
          <t>2026-10-08</t>
        </is>
      </c>
      <c r="AB859"/>
      <c r="AC859"/>
      <c r="AD859" t="inlineStr">
        <is>
          <t>SB-5165d0b0-b9e2-43fd-ab55-ffe6f54a1b8e</t>
        </is>
      </c>
      <c r="AE859">
        <v>1</v>
      </c>
      <c r="AF859">
        <v>3</v>
      </c>
      <c r="AG859" s="3">
        <v>46297</v>
      </c>
      <c r="AH859" t="inlineStr">
        <is>
          <t>张凯风</t>
        </is>
      </c>
      <c r="AI859" t="inlineStr">
        <is>
          <t>已处理</t>
        </is>
      </c>
      <c r="AJ859"/>
      <c r="AK859" t="inlineStr">
        <is>
          <t>已处理；计划 2026-10-02（America/Chicago）3 条，已关联 3 条，候选 0 条。
目前没有候选可确认。请核实实际发布情况或等待有效采集；不要使用候选确认指令。</t>
        </is>
      </c>
      <c r="AL859" s="3"/>
      <c r="AM859" t="inlineStr">
        <is>
          <t>2026-10-02 22:39</t>
        </is>
      </c>
      <c r="AN859" t="inlineStr">
        <is>
          <t>张凯风</t>
        </is>
      </c>
      <c r="AO859" t="inlineStr">
        <is>
          <t>2026-10-02</t>
        </is>
      </c>
      <c r="AP859" t="inlineStr">
        <is>
          <t>2026-10-02|lthung263|SD-000103</t>
        </is>
      </c>
      <c r="AQ859" t="inlineStr">
        <is>
          <t>1</t>
        </is>
      </c>
      <c r="AR859" t="inlineStr">
        <is>
          <t>lthung263｜Off the Ice｜3条｜已回填</t>
        </is>
      </c>
    </row>
    <row r="860" ht="25.5" customHeight="1">
      <c r="A860" t="inlineStr">
        <is>
          <t>SR-000995</t>
        </is>
      </c>
      <c r="B860" s="3">
        <v>46297</v>
      </c>
      <c r="C860"/>
      <c r="D860" t="inlineStr">
        <is>
          <t>7690852446096166158</t>
        </is>
      </c>
      <c r="E860"/>
      <c r="F860" t="inlineStr">
        <is>
          <t>manual_url</t>
        </is>
      </c>
      <c r="G860">
        <v>1</v>
      </c>
      <c r="H860" s="3">
        <v>46303.671643518515</v>
      </c>
      <c r="I860"/>
      <c r="J860" t="inlineStr">
        <is>
          <t>active</t>
        </is>
      </c>
      <c r="K860" t="inlineStr">
        <is>
          <t>lthung263</t>
        </is>
      </c>
      <c r="L860" t="inlineStr">
        <is>
          <t>Part 2 | Off the Ice — He Woke Up with No Memory After a hockey fight leaves Lucas with amnesia, his rival realizes Lucas no longer remembers hating him—and introduces himself as the boyfriend. ✨ Download the ReelShort app. 👉 Copy the code [4802601] and search it. #Drama #AIDrama #ShortDrama #HockeyRomance #EnemiesToLovers</t>
        </is>
      </c>
      <c r="M860" t="inlineStr">
        <is>
          <t>SD-000103</t>
        </is>
      </c>
      <c r="N860" t="inlineStr">
        <is>
          <t>7690852446096166158</t>
        </is>
      </c>
      <c r="O860" t="inlineStr">
        <is>
          <t>Flexlthung</t>
        </is>
      </c>
      <c r="P860" t="inlineStr">
        <is>
          <t>https://www.tiktok.com/@lthung263</t>
        </is>
      </c>
      <c r="Q860" t="inlineStr">
        <is>
          <t>SD-000103</t>
        </is>
      </c>
      <c r="R860" t="inlineStr">
        <is>
          <t>Off the Ice</t>
        </is>
      </c>
      <c r="S860" t="inlineStr">
        <is>
          <t>lgbtq</t>
        </is>
      </c>
      <c r="T860" s="2" t="str">
        <f>=HYPERLINK("https://www.tiktok.com/@lthung263/video/7690852446096166158", "https://www.tiktok.com/@lthung263/video/7690852446096166158")</f>
        <v>https://www.tiktok.com/@lthung263/video/7690852446096166158</v>
      </c>
      <c r="U860" t="inlineStr">
        <is>
          <t>已回填</t>
        </is>
      </c>
      <c r="V860" t="inlineStr">
        <is>
          <t>1170</t>
        </is>
      </c>
      <c r="W860" t="inlineStr">
        <is>
          <t>36</t>
        </is>
      </c>
      <c r="X860" t="inlineStr">
        <is>
          <t>12</t>
        </is>
      </c>
      <c r="Y860" t="inlineStr">
        <is>
          <t>0</t>
        </is>
      </c>
      <c r="Z860" t="inlineStr">
        <is>
          <t>1</t>
        </is>
      </c>
      <c r="AA860" t="inlineStr">
        <is>
          <t>2026-10-08</t>
        </is>
      </c>
      <c r="AB860"/>
      <c r="AC860"/>
      <c r="AD860" t="inlineStr">
        <is>
          <t>SB-5165d0b0-b9e2-43fd-ab55-ffe6f54a1b8e</t>
        </is>
      </c>
      <c r="AE860">
        <v>2</v>
      </c>
      <c r="AF860">
        <v>3</v>
      </c>
      <c r="AG860" s="3">
        <v>46297</v>
      </c>
      <c r="AH860" t="inlineStr">
        <is>
          <t>张凯风</t>
        </is>
      </c>
      <c r="AI860" t="inlineStr">
        <is>
          <t>已处理</t>
        </is>
      </c>
      <c r="AJ860"/>
      <c r="AK860" t="inlineStr">
        <is>
          <t>已处理；计划 2026-10-02（America/Chicago）3 条，已关联 3 条，候选 0 条。
目前没有候选可确认。请核实实际发布情况或等待有效采集；不要使用候选确认指令。</t>
        </is>
      </c>
      <c r="AL860" s="3"/>
      <c r="AM860" t="inlineStr">
        <is>
          <t>2026-10-03 02:40</t>
        </is>
      </c>
      <c r="AN860" t="inlineStr">
        <is>
          <t>张凯风</t>
        </is>
      </c>
      <c r="AO860" t="inlineStr">
        <is>
          <t>2026-10-03</t>
        </is>
      </c>
      <c r="AP860" t="inlineStr">
        <is>
          <t>2026-10-02|lthung263|SD-000103</t>
        </is>
      </c>
      <c r="AQ860" t="inlineStr">
        <is>
          <t>0</t>
        </is>
      </c>
      <c r="AR860" t="inlineStr">
        <is>
          <t>lthung263｜Off the Ice｜3条｜已回填</t>
        </is>
      </c>
    </row>
    <row r="861" ht="25.5" customHeight="1">
      <c r="A861" t="inlineStr">
        <is>
          <t>SR-000996</t>
        </is>
      </c>
      <c r="B861" s="3">
        <v>46297</v>
      </c>
      <c r="C861"/>
      <c r="D861" t="inlineStr">
        <is>
          <t>7690852644272868621</t>
        </is>
      </c>
      <c r="E861"/>
      <c r="F861" t="inlineStr">
        <is>
          <t>manual_url</t>
        </is>
      </c>
      <c r="G861">
        <v>1</v>
      </c>
      <c r="H861" s="3">
        <v>46303.671643518515</v>
      </c>
      <c r="I861"/>
      <c r="J861" t="inlineStr">
        <is>
          <t>active</t>
        </is>
      </c>
      <c r="K861" t="inlineStr">
        <is>
          <t>lthung263</t>
        </is>
      </c>
      <c r="L861" t="inlineStr">
        <is>
          <t>Part 3 | Off the Ice — His Real Girlfriend Shows Up Albert's fake-boyfriend game collapses when a woman confronts the amnesiac Lucas and announces that she is his girlfriend. ✨ Download the ReelShort app. 👉 Copy the code [4802601] and search it. #Drama #AIDrama #ShortDrama #HockeyRomance #EnemiesToLovers</t>
        </is>
      </c>
      <c r="M861" t="inlineStr">
        <is>
          <t>SD-000103</t>
        </is>
      </c>
      <c r="N861" t="inlineStr">
        <is>
          <t>7690852644272868621</t>
        </is>
      </c>
      <c r="O861" t="inlineStr">
        <is>
          <t>Flexlthung</t>
        </is>
      </c>
      <c r="P861" t="inlineStr">
        <is>
          <t>https://www.tiktok.com/@lthung263</t>
        </is>
      </c>
      <c r="Q861" t="inlineStr">
        <is>
          <t>SD-000103</t>
        </is>
      </c>
      <c r="R861" t="inlineStr">
        <is>
          <t>Off the Ice</t>
        </is>
      </c>
      <c r="S861" t="inlineStr">
        <is>
          <t>lgbtq</t>
        </is>
      </c>
      <c r="T861" s="2" t="str">
        <f>=HYPERLINK("https://www.tiktok.com/@lthung263/video/7690852644272868621", "https://www.tiktok.com/@lthung263/video/7690852644272868621")</f>
        <v>https://www.tiktok.com/@lthung263/video/7690852644272868621</v>
      </c>
      <c r="U861" t="inlineStr">
        <is>
          <t>已回填</t>
        </is>
      </c>
      <c r="V861" t="inlineStr">
        <is>
          <t>1464</t>
        </is>
      </c>
      <c r="W861" t="inlineStr">
        <is>
          <t>27</t>
        </is>
      </c>
      <c r="X861" t="inlineStr">
        <is>
          <t>9</t>
        </is>
      </c>
      <c r="Y861" t="inlineStr">
        <is>
          <t>0</t>
        </is>
      </c>
      <c r="Z861" t="inlineStr">
        <is>
          <t>2</t>
        </is>
      </c>
      <c r="AA861" t="inlineStr">
        <is>
          <t>2026-10-08</t>
        </is>
      </c>
      <c r="AB861"/>
      <c r="AC861"/>
      <c r="AD861" t="inlineStr">
        <is>
          <t>SB-5165d0b0-b9e2-43fd-ab55-ffe6f54a1b8e</t>
        </is>
      </c>
      <c r="AE861">
        <v>3</v>
      </c>
      <c r="AF861">
        <v>3</v>
      </c>
      <c r="AG861" s="3">
        <v>46297</v>
      </c>
      <c r="AH861" t="inlineStr">
        <is>
          <t>张凯风</t>
        </is>
      </c>
      <c r="AI861" t="inlineStr">
        <is>
          <t>已处理</t>
        </is>
      </c>
      <c r="AJ861"/>
      <c r="AK861" t="inlineStr">
        <is>
          <t>已处理；计划 2026-10-02（America/Chicago）3 条，已关联 3 条，候选 0 条。
目前没有候选可确认。请核实实际发布情况或等待有效采集；不要使用候选确认指令。</t>
        </is>
      </c>
      <c r="AL861" s="3"/>
      <c r="AM861" t="inlineStr">
        <is>
          <t>2026-10-03 08:41</t>
        </is>
      </c>
      <c r="AN861" t="inlineStr">
        <is>
          <t>张凯风</t>
        </is>
      </c>
      <c r="AO861" t="inlineStr">
        <is>
          <t>2026-10-03</t>
        </is>
      </c>
      <c r="AP861" t="inlineStr">
        <is>
          <t>2026-10-02|lthung263|SD-000103</t>
        </is>
      </c>
      <c r="AQ861" t="inlineStr">
        <is>
          <t>0</t>
        </is>
      </c>
      <c r="AR861" t="inlineStr">
        <is>
          <t>lthung263｜Off the Ice｜3条｜已回填</t>
        </is>
      </c>
    </row>
    <row r="862" ht="25.5" customHeight="1">
      <c r="A862" t="inlineStr">
        <is>
          <t>SR-000997</t>
        </is>
      </c>
      <c r="B862" s="3">
        <v>46298</v>
      </c>
      <c r="C862"/>
      <c r="D862" t="inlineStr">
        <is>
          <t>7690853513215233293</t>
        </is>
      </c>
      <c r="E862"/>
      <c r="F862" t="inlineStr">
        <is>
          <t>manual_url</t>
        </is>
      </c>
      <c r="G862">
        <v>1</v>
      </c>
      <c r="H862" s="3">
        <v>46303.671643518515</v>
      </c>
      <c r="I862"/>
      <c r="J862" t="inlineStr">
        <is>
          <t>active</t>
        </is>
      </c>
      <c r="K862" t="inlineStr">
        <is>
          <t>lthung263</t>
        </is>
      </c>
      <c r="L862" t="inlineStr">
        <is>
          <t>Part 1 | Star Prison — Her Family Sent Her to Prison Evie is arrested for a crime her sister committed while her own family lies to the sheriff and forces her to take the fall. ✨ Download the ReelShort app. 👉 Copy the code [4802624] and search it. #Drama #AIDrama #ShortDrama #HiddenHeir #RevengeDrama</t>
        </is>
      </c>
      <c r="M862" t="inlineStr">
        <is>
          <t>SD-000246</t>
        </is>
      </c>
      <c r="N862" t="inlineStr">
        <is>
          <t>7690853513215233293</t>
        </is>
      </c>
      <c r="O862" t="inlineStr">
        <is>
          <t>Flexlthung</t>
        </is>
      </c>
      <c r="P862" t="inlineStr">
        <is>
          <t>https://www.tiktok.com/@lthung263</t>
        </is>
      </c>
      <c r="Q862" t="inlineStr">
        <is>
          <t>SD-000246</t>
        </is>
      </c>
      <c r="R862" t="inlineStr">
        <is>
          <t>Star Prison</t>
        </is>
      </c>
      <c r="S862"/>
      <c r="T862" s="2" t="str">
        <f>=HYPERLINK("https://www.tiktok.com/@lthung263/video/7690853513215233293", "https://www.tiktok.com/@lthung263/video/7690853513215233293")</f>
        <v>https://www.tiktok.com/@lthung263/video/7690853513215233293</v>
      </c>
      <c r="U862" t="inlineStr">
        <is>
          <t>已回填</t>
        </is>
      </c>
      <c r="V862" t="inlineStr">
        <is>
          <t>307</t>
        </is>
      </c>
      <c r="W862" t="inlineStr">
        <is>
          <t>9</t>
        </is>
      </c>
      <c r="X862" t="inlineStr">
        <is>
          <t>2</t>
        </is>
      </c>
      <c r="Y862" t="inlineStr">
        <is>
          <t>0</t>
        </is>
      </c>
      <c r="Z862" t="inlineStr">
        <is>
          <t>0</t>
        </is>
      </c>
      <c r="AA862" t="inlineStr">
        <is>
          <t>2026-10-08</t>
        </is>
      </c>
      <c r="AB862"/>
      <c r="AC862"/>
      <c r="AD862" t="inlineStr">
        <is>
          <t>SB-34c899aa-e18e-40fe-9c99-ccd71245b818</t>
        </is>
      </c>
      <c r="AE862">
        <v>1</v>
      </c>
      <c r="AF862">
        <v>3</v>
      </c>
      <c r="AG862" s="3">
        <v>46298</v>
      </c>
      <c r="AH862" t="inlineStr">
        <is>
          <t>张凯风</t>
        </is>
      </c>
      <c r="AI862" t="inlineStr">
        <is>
          <t>已处理</t>
        </is>
      </c>
      <c r="AJ862"/>
      <c r="AK862" t="inlineStr">
        <is>
          <t>已处理；计划 2026-10-03（America/Chicago）3 条，已关联 3 条，候选 0 条。
目前没有候选可确认。请核实实际发布情况或等待有效采集；不要使用候选确认指令。</t>
        </is>
      </c>
      <c r="AL862" s="3"/>
      <c r="AM862" t="inlineStr">
        <is>
          <t>2026-10-03 23:43</t>
        </is>
      </c>
      <c r="AN862" t="inlineStr">
        <is>
          <t>张凯风</t>
        </is>
      </c>
      <c r="AO862" t="inlineStr">
        <is>
          <t>2026-10-03</t>
        </is>
      </c>
      <c r="AP862" t="inlineStr">
        <is>
          <t>2026-10-03|lthung263|SD-000246</t>
        </is>
      </c>
      <c r="AQ862" t="inlineStr">
        <is>
          <t>1</t>
        </is>
      </c>
      <c r="AR862" t="inlineStr">
        <is>
          <t>lthung263｜Star Prison｜3条｜已回填</t>
        </is>
      </c>
    </row>
    <row r="863" ht="25.5" customHeight="1">
      <c r="A863" t="inlineStr">
        <is>
          <t>SR-000998</t>
        </is>
      </c>
      <c r="B863" s="3">
        <v>46298</v>
      </c>
      <c r="C863"/>
      <c r="D863" t="inlineStr">
        <is>
          <t>7690853680739912973</t>
        </is>
      </c>
      <c r="E863"/>
      <c r="F863" t="inlineStr">
        <is>
          <t>manual_url</t>
        </is>
      </c>
      <c r="G863">
        <v>1</v>
      </c>
      <c r="H863" s="3">
        <v>46303.671643518515</v>
      </c>
      <c r="I863"/>
      <c r="J863" t="inlineStr">
        <is>
          <t>active</t>
        </is>
      </c>
      <c r="K863" t="inlineStr">
        <is>
          <t>lthung263</t>
        </is>
      </c>
      <c r="L863" t="inlineStr">
        <is>
          <t>Part 2 | Star Prison — Her Sister Stole the Marriage Proposal A wealthy ranch sends a lavish proposal to the woman who saved its heir, but Abby takes Evie's token and claims the fortune for herself. ✨ Download the ReelShort app. 👉 Copy the code [4802624] and search it. #Drama #AIDrama #ShortDrama #HiddenHeir #RevengeDrama</t>
        </is>
      </c>
      <c r="M863" t="inlineStr">
        <is>
          <t>SD-000246</t>
        </is>
      </c>
      <c r="N863" t="inlineStr">
        <is>
          <t>7690853680739912973</t>
        </is>
      </c>
      <c r="O863" t="inlineStr">
        <is>
          <t>Flexlthung</t>
        </is>
      </c>
      <c r="P863" t="inlineStr">
        <is>
          <t>https://www.tiktok.com/@lthung263</t>
        </is>
      </c>
      <c r="Q863" t="inlineStr">
        <is>
          <t>SD-000246</t>
        </is>
      </c>
      <c r="R863" t="inlineStr">
        <is>
          <t>Star Prison</t>
        </is>
      </c>
      <c r="S863"/>
      <c r="T863" s="2" t="str">
        <f>=HYPERLINK("https://www.tiktok.com/@lthung263/video/7690853680739912973", "https://www.tiktok.com/@lthung263/video/7690853680739912973")</f>
        <v>https://www.tiktok.com/@lthung263/video/7690853680739912973</v>
      </c>
      <c r="U863" t="inlineStr">
        <is>
          <t>已回填</t>
        </is>
      </c>
      <c r="V863" t="inlineStr">
        <is>
          <t>286</t>
        </is>
      </c>
      <c r="W863" t="inlineStr">
        <is>
          <t>12</t>
        </is>
      </c>
      <c r="X863" t="inlineStr">
        <is>
          <t>3</t>
        </is>
      </c>
      <c r="Y863" t="inlineStr">
        <is>
          <t>0</t>
        </is>
      </c>
      <c r="Z863" t="inlineStr">
        <is>
          <t>0</t>
        </is>
      </c>
      <c r="AA863" t="inlineStr">
        <is>
          <t>2026-10-08</t>
        </is>
      </c>
      <c r="AB863"/>
      <c r="AC863"/>
      <c r="AD863" t="inlineStr">
        <is>
          <t>SB-34c899aa-e18e-40fe-9c99-ccd71245b818</t>
        </is>
      </c>
      <c r="AE863">
        <v>2</v>
      </c>
      <c r="AF863">
        <v>3</v>
      </c>
      <c r="AG863" s="3">
        <v>46298</v>
      </c>
      <c r="AH863" t="inlineStr">
        <is>
          <t>张凯风</t>
        </is>
      </c>
      <c r="AI863" t="inlineStr">
        <is>
          <t>已处理</t>
        </is>
      </c>
      <c r="AJ863"/>
      <c r="AK863" t="inlineStr">
        <is>
          <t>已处理；计划 2026-10-03（America/Chicago）3 条，已关联 3 条，候选 0 条。
目前没有候选可确认。请核实实际发布情况或等待有效采集；不要使用候选确认指令。</t>
        </is>
      </c>
      <c r="AL863" s="3"/>
      <c r="AM863" t="inlineStr">
        <is>
          <t>2026-10-04 03:44</t>
        </is>
      </c>
      <c r="AN863" t="inlineStr">
        <is>
          <t>张凯风</t>
        </is>
      </c>
      <c r="AO863" t="inlineStr">
        <is>
          <t>2026-10-04</t>
        </is>
      </c>
      <c r="AP863" t="inlineStr">
        <is>
          <t>2026-10-03|lthung263|SD-000246</t>
        </is>
      </c>
      <c r="AQ863" t="inlineStr">
        <is>
          <t>0</t>
        </is>
      </c>
      <c r="AR863" t="inlineStr">
        <is>
          <t>lthung263｜Star Prison｜3条｜已回填</t>
        </is>
      </c>
    </row>
    <row r="864" ht="25.5" customHeight="1">
      <c r="A864" t="inlineStr">
        <is>
          <t>SR-000999</t>
        </is>
      </c>
      <c r="B864" s="3">
        <v>46298</v>
      </c>
      <c r="C864"/>
      <c r="D864" t="inlineStr">
        <is>
          <t>7690854273634028814</t>
        </is>
      </c>
      <c r="E864"/>
      <c r="F864" t="inlineStr">
        <is>
          <t>manual_url</t>
        </is>
      </c>
      <c r="G864">
        <v>1</v>
      </c>
      <c r="H864" s="3">
        <v>46303.671643518515</v>
      </c>
      <c r="I864"/>
      <c r="J864" t="inlineStr">
        <is>
          <t>active</t>
        </is>
      </c>
      <c r="K864" t="inlineStr">
        <is>
          <t>lthung263</t>
        </is>
      </c>
      <c r="L864" t="inlineStr">
        <is>
          <t>Part 3 | Star Prison — The Prisoner's Son Looks Exactly Like Him Colton meets a boy with his eyes, his mole, and even his childhood asthma, forcing the Sterling family to order a blood test. ✨ Download the ReelShort app. 👉 Copy the code [4802624] and search it. #Drama #AIDrama #ShortDrama #HiddenHeir #RevengeDrama</t>
        </is>
      </c>
      <c r="M864" t="inlineStr">
        <is>
          <t>SD-000246</t>
        </is>
      </c>
      <c r="N864" t="inlineStr">
        <is>
          <t>7690854273634028814</t>
        </is>
      </c>
      <c r="O864" t="inlineStr">
        <is>
          <t>Flexlthung</t>
        </is>
      </c>
      <c r="P864" t="inlineStr">
        <is>
          <t>https://www.tiktok.com/@lthung263</t>
        </is>
      </c>
      <c r="Q864" t="inlineStr">
        <is>
          <t>SD-000246</t>
        </is>
      </c>
      <c r="R864" t="inlineStr">
        <is>
          <t>Star Prison</t>
        </is>
      </c>
      <c r="S864"/>
      <c r="T864" s="2" t="str">
        <f>=HYPERLINK("https://www.tiktok.com/@lthung263/video/7690854273634028814", "https://www.tiktok.com/@lthung263/video/7690854273634028814")</f>
        <v>https://www.tiktok.com/@lthung263/video/7690854273634028814</v>
      </c>
      <c r="U864" t="inlineStr">
        <is>
          <t>已回填</t>
        </is>
      </c>
      <c r="V864" t="inlineStr">
        <is>
          <t>338</t>
        </is>
      </c>
      <c r="W864" t="inlineStr">
        <is>
          <t>8</t>
        </is>
      </c>
      <c r="X864" t="inlineStr">
        <is>
          <t>2</t>
        </is>
      </c>
      <c r="Y864" t="inlineStr">
        <is>
          <t>0</t>
        </is>
      </c>
      <c r="Z864" t="inlineStr">
        <is>
          <t>0</t>
        </is>
      </c>
      <c r="AA864" t="inlineStr">
        <is>
          <t>2026-10-08</t>
        </is>
      </c>
      <c r="AB864"/>
      <c r="AC864"/>
      <c r="AD864" t="inlineStr">
        <is>
          <t>SB-34c899aa-e18e-40fe-9c99-ccd71245b818</t>
        </is>
      </c>
      <c r="AE864">
        <v>3</v>
      </c>
      <c r="AF864">
        <v>3</v>
      </c>
      <c r="AG864" s="3">
        <v>46298</v>
      </c>
      <c r="AH864" t="inlineStr">
        <is>
          <t>张凯风</t>
        </is>
      </c>
      <c r="AI864" t="inlineStr">
        <is>
          <t>已处理</t>
        </is>
      </c>
      <c r="AJ864"/>
      <c r="AK864" t="inlineStr">
        <is>
          <t>已处理；计划 2026-10-03（America/Chicago）3 条，已关联 3 条，候选 0 条。
目前没有候选可确认。请核实实际发布情况或等待有效采集；不要使用候选确认指令。</t>
        </is>
      </c>
      <c r="AL864" s="3"/>
      <c r="AM864" t="inlineStr">
        <is>
          <t>2026-10-04 08:45</t>
        </is>
      </c>
      <c r="AN864" t="inlineStr">
        <is>
          <t>张凯风</t>
        </is>
      </c>
      <c r="AO864" t="inlineStr">
        <is>
          <t>2026-10-04</t>
        </is>
      </c>
      <c r="AP864" t="inlineStr">
        <is>
          <t>2026-10-03|lthung263|SD-000246</t>
        </is>
      </c>
      <c r="AQ864" t="inlineStr">
        <is>
          <t>0</t>
        </is>
      </c>
      <c r="AR864" t="inlineStr">
        <is>
          <t>lthung263｜Star Prison｜3条｜已回填</t>
        </is>
      </c>
    </row>
    <row r="865" ht="25.5" customHeight="1">
      <c r="A865" t="inlineStr">
        <is>
          <t>SR-001000</t>
        </is>
      </c>
      <c r="B865" s="3">
        <v>46299</v>
      </c>
      <c r="C865"/>
      <c r="D865" t="inlineStr">
        <is>
          <t>7690854535606177037</t>
        </is>
      </c>
      <c r="E865"/>
      <c r="F865" t="inlineStr">
        <is>
          <t>manual_url</t>
        </is>
      </c>
      <c r="G865">
        <v>1</v>
      </c>
      <c r="H865" s="3">
        <v>46303.671643518515</v>
      </c>
      <c r="I865"/>
      <c r="J865" t="inlineStr">
        <is>
          <t>active</t>
        </is>
      </c>
      <c r="K865" t="inlineStr">
        <is>
          <t>lthung263</t>
        </is>
      </c>
      <c r="L865" t="inlineStr">
        <is>
          <t>Part 1 | The True Queen — She Gave Up Immortality for Him The immortal princess defies her father, abandons eternity, and chooses a mortal prince who promises to love her. ✨ Download the ReelShort app. 👉 Copy the code [4802528] and search it. #Drama #AIDrama #ShortDrama #RoyalDrama #Betrayal</t>
        </is>
      </c>
      <c r="M865" t="inlineStr">
        <is>
          <t>SD-000237</t>
        </is>
      </c>
      <c r="N865" t="inlineStr">
        <is>
          <t>7690854535606177037</t>
        </is>
      </c>
      <c r="O865" t="inlineStr">
        <is>
          <t>Flexlthung</t>
        </is>
      </c>
      <c r="P865" t="inlineStr">
        <is>
          <t>https://www.tiktok.com/@lthung263</t>
        </is>
      </c>
      <c r="Q865" t="inlineStr">
        <is>
          <t>SD-000237</t>
        </is>
      </c>
      <c r="R865" t="inlineStr">
        <is>
          <t>The True Queen</t>
        </is>
      </c>
      <c r="S865"/>
      <c r="T865" s="2" t="str">
        <f>=HYPERLINK("https://www.tiktok.com/@lthung263/video/7690854535606177037", "https://www.tiktok.com/@lthung263/video/7690854535606177037")</f>
        <v>https://www.tiktok.com/@lthung263/video/7690854535606177037</v>
      </c>
      <c r="U865" t="inlineStr">
        <is>
          <t>已回填</t>
        </is>
      </c>
      <c r="V865" t="inlineStr">
        <is>
          <t>364</t>
        </is>
      </c>
      <c r="W865" t="inlineStr">
        <is>
          <t>14</t>
        </is>
      </c>
      <c r="X865" t="inlineStr">
        <is>
          <t>6</t>
        </is>
      </c>
      <c r="Y865" t="inlineStr">
        <is>
          <t>3</t>
        </is>
      </c>
      <c r="Z865" t="inlineStr">
        <is>
          <t>0</t>
        </is>
      </c>
      <c r="AA865" t="inlineStr">
        <is>
          <t>2026-10-08</t>
        </is>
      </c>
      <c r="AB865"/>
      <c r="AC865"/>
      <c r="AD865" t="inlineStr">
        <is>
          <t>SB-5f6d6ef0-a01b-42e5-9ff0-126f16dae308</t>
        </is>
      </c>
      <c r="AE865">
        <v>1</v>
      </c>
      <c r="AF865">
        <v>3</v>
      </c>
      <c r="AG865" s="3">
        <v>46299</v>
      </c>
      <c r="AH865" t="inlineStr">
        <is>
          <t>张凯风</t>
        </is>
      </c>
      <c r="AI865" t="inlineStr">
        <is>
          <t>已处理</t>
        </is>
      </c>
      <c r="AJ865"/>
      <c r="AK865" t="inlineStr">
        <is>
          <t>已处理；计划 2026-10-04（America/Chicago）3 条，已关联 3 条，候选 0 条。
目前没有候选可确认。请核实实际发布情况或等待有效采集；不要使用候选确认指令。</t>
        </is>
      </c>
      <c r="AL865" s="3"/>
      <c r="AM865" t="inlineStr">
        <is>
          <t>2026-10-04 23:48</t>
        </is>
      </c>
      <c r="AN865" t="inlineStr">
        <is>
          <t>张凯风</t>
        </is>
      </c>
      <c r="AO865" t="inlineStr">
        <is>
          <t>2026-10-04</t>
        </is>
      </c>
      <c r="AP865" t="inlineStr">
        <is>
          <t>2026-10-04|lthung263|SD-000237</t>
        </is>
      </c>
      <c r="AQ865" t="inlineStr">
        <is>
          <t>1</t>
        </is>
      </c>
      <c r="AR865" t="inlineStr">
        <is>
          <t>lthung263｜The True Queen｜3条｜已回填</t>
        </is>
      </c>
    </row>
    <row r="866" ht="25.5" customHeight="1">
      <c r="A866" t="inlineStr">
        <is>
          <t>SR-001001</t>
        </is>
      </c>
      <c r="B866" s="3">
        <v>46299</v>
      </c>
      <c r="C866"/>
      <c r="D866" t="inlineStr">
        <is>
          <t>7690855997975301389</t>
        </is>
      </c>
      <c r="E866"/>
      <c r="F866" t="inlineStr">
        <is>
          <t>manual_url</t>
        </is>
      </c>
      <c r="G866">
        <v>1</v>
      </c>
      <c r="H866" s="3">
        <v>46303.671643518515</v>
      </c>
      <c r="I866"/>
      <c r="J866" t="inlineStr">
        <is>
          <t>active</t>
        </is>
      </c>
      <c r="K866" t="inlineStr">
        <is>
          <t>lthung263</t>
        </is>
      </c>
      <c r="L866" t="inlineStr">
        <is>
          <t>Part 2 | The True Queen — He Cannot Wear the True Crown Leon fails to wear a crown meant only for a true ruler, while his cousin convinces him that his powerful queen is plotting to take the throne. ✨ Download the ReelShort app. 👉 Copy the code [4802528] and search it. #Drama #AIDrama #ShortDrama #RoyalDrama #Betrayal</t>
        </is>
      </c>
      <c r="M866" t="inlineStr">
        <is>
          <t>SD-000237</t>
        </is>
      </c>
      <c r="N866" t="inlineStr">
        <is>
          <t>7690855997975301389</t>
        </is>
      </c>
      <c r="O866" t="inlineStr">
        <is>
          <t>Flexlthung</t>
        </is>
      </c>
      <c r="P866" t="inlineStr">
        <is>
          <t>https://www.tiktok.com/@lthung263</t>
        </is>
      </c>
      <c r="Q866" t="inlineStr">
        <is>
          <t>SD-000237</t>
        </is>
      </c>
      <c r="R866" t="inlineStr">
        <is>
          <t>The True Queen</t>
        </is>
      </c>
      <c r="S866"/>
      <c r="T866" s="2" t="str">
        <f>=HYPERLINK("https://www.tiktok.com/@lthung263/video/7690855997975301389", "https://www.tiktok.com/@lthung263/video/7690855997975301389")</f>
        <v>https://www.tiktok.com/@lthung263/video/7690855997975301389</v>
      </c>
      <c r="U866" t="inlineStr">
        <is>
          <t>已回填</t>
        </is>
      </c>
      <c r="V866" t="inlineStr">
        <is>
          <t>199</t>
        </is>
      </c>
      <c r="W866" t="inlineStr">
        <is>
          <t>8</t>
        </is>
      </c>
      <c r="X866" t="inlineStr">
        <is>
          <t>4</t>
        </is>
      </c>
      <c r="Y866" t="inlineStr">
        <is>
          <t>0</t>
        </is>
      </c>
      <c r="Z866" t="inlineStr">
        <is>
          <t>0</t>
        </is>
      </c>
      <c r="AA866" t="inlineStr">
        <is>
          <t>2026-10-08</t>
        </is>
      </c>
      <c r="AB866"/>
      <c r="AC866"/>
      <c r="AD866" t="inlineStr">
        <is>
          <t>SB-5f6d6ef0-a01b-42e5-9ff0-126f16dae308</t>
        </is>
      </c>
      <c r="AE866">
        <v>2</v>
      </c>
      <c r="AF866">
        <v>3</v>
      </c>
      <c r="AG866" s="3">
        <v>46299</v>
      </c>
      <c r="AH866" t="inlineStr">
        <is>
          <t>张凯风</t>
        </is>
      </c>
      <c r="AI866" t="inlineStr">
        <is>
          <t>已处理</t>
        </is>
      </c>
      <c r="AJ866"/>
      <c r="AK866" t="inlineStr">
        <is>
          <t>已处理；计划 2026-10-04（America/Chicago）3 条，已关联 3 条，候选 0 条。
目前没有候选可确认。请核实实际发布情况或等待有效采集；不要使用候选确认指令。</t>
        </is>
      </c>
      <c r="AL866" s="3"/>
      <c r="AM866" t="inlineStr">
        <is>
          <t>2026-10-05 03:49</t>
        </is>
      </c>
      <c r="AN866" t="inlineStr">
        <is>
          <t>张凯风</t>
        </is>
      </c>
      <c r="AO866" t="inlineStr">
        <is>
          <t>2026-10-05</t>
        </is>
      </c>
      <c r="AP866" t="inlineStr">
        <is>
          <t>2026-10-04|lthung263|SD-000237</t>
        </is>
      </c>
      <c r="AQ866" t="inlineStr">
        <is>
          <t>0</t>
        </is>
      </c>
      <c r="AR866" t="inlineStr">
        <is>
          <t>lthung263｜The True Queen｜3条｜已回填</t>
        </is>
      </c>
    </row>
    <row r="867" ht="25.5" customHeight="1">
      <c r="A867" t="inlineStr">
        <is>
          <t>SR-001002</t>
        </is>
      </c>
      <c r="B867" s="3">
        <v>46299</v>
      </c>
      <c r="C867"/>
      <c r="D867" t="inlineStr">
        <is>
          <t>7690856456710671630</t>
        </is>
      </c>
      <c r="E867"/>
      <c r="F867" t="inlineStr">
        <is>
          <t>manual_url</t>
        </is>
      </c>
      <c r="G867">
        <v>1</v>
      </c>
      <c r="H867" s="3">
        <v>46303.671643518515</v>
      </c>
      <c r="I867"/>
      <c r="J867" t="inlineStr">
        <is>
          <t>active</t>
        </is>
      </c>
      <c r="K867" t="inlineStr">
        <is>
          <t>lthung263</t>
        </is>
      </c>
      <c r="L867" t="inlineStr">
        <is>
          <t>Part 3 | The True Queen — They Accused the Queen Until She Collapsed The court calls the queen a spy, questions her unborn child's blood, and pushes the high-risk mother into a medical crisis. ✨ Download the ReelShort app. 👉 Copy the code [4802528] and search it. #Drama #AIDrama #ShortDrama #RoyalDrama #Betrayal</t>
        </is>
      </c>
      <c r="M867" t="inlineStr">
        <is>
          <t>SD-000237</t>
        </is>
      </c>
      <c r="N867" t="inlineStr">
        <is>
          <t>7690856456710671630</t>
        </is>
      </c>
      <c r="O867" t="inlineStr">
        <is>
          <t>Flexlthung</t>
        </is>
      </c>
      <c r="P867" t="inlineStr">
        <is>
          <t>https://www.tiktok.com/@lthung263</t>
        </is>
      </c>
      <c r="Q867" t="inlineStr">
        <is>
          <t>SD-000237</t>
        </is>
      </c>
      <c r="R867" t="inlineStr">
        <is>
          <t>The True Queen</t>
        </is>
      </c>
      <c r="S867"/>
      <c r="T867" s="2" t="str">
        <f>=HYPERLINK("https://www.tiktok.com/@lthung263/video/7690856456710671630", "https://www.tiktok.com/@lthung263/video/7690856456710671630")</f>
        <v>https://www.tiktok.com/@lthung263/video/7690856456710671630</v>
      </c>
      <c r="U867" t="inlineStr">
        <is>
          <t>已回填</t>
        </is>
      </c>
      <c r="V867" t="inlineStr">
        <is>
          <t>164</t>
        </is>
      </c>
      <c r="W867" t="inlineStr">
        <is>
          <t>6</t>
        </is>
      </c>
      <c r="X867" t="inlineStr">
        <is>
          <t>3</t>
        </is>
      </c>
      <c r="Y867" t="inlineStr">
        <is>
          <t>0</t>
        </is>
      </c>
      <c r="Z867" t="inlineStr">
        <is>
          <t>0</t>
        </is>
      </c>
      <c r="AA867" t="inlineStr">
        <is>
          <t>2026-10-08</t>
        </is>
      </c>
      <c r="AB867"/>
      <c r="AC867"/>
      <c r="AD867" t="inlineStr">
        <is>
          <t>SB-5f6d6ef0-a01b-42e5-9ff0-126f16dae308</t>
        </is>
      </c>
      <c r="AE867">
        <v>3</v>
      </c>
      <c r="AF867">
        <v>3</v>
      </c>
      <c r="AG867" s="3">
        <v>46299</v>
      </c>
      <c r="AH867" t="inlineStr">
        <is>
          <t>张凯风</t>
        </is>
      </c>
      <c r="AI867" t="inlineStr">
        <is>
          <t>已处理</t>
        </is>
      </c>
      <c r="AJ867"/>
      <c r="AK867" t="inlineStr">
        <is>
          <t>已处理；计划 2026-10-04（America/Chicago）3 条，已关联 3 条，候选 0 条。
目前没有候选可确认。请核实实际发布情况或等待有效采集；不要使用候选确认指令。</t>
        </is>
      </c>
      <c r="AL867" s="3"/>
      <c r="AM867" t="inlineStr">
        <is>
          <t>2026-10-05 09:50</t>
        </is>
      </c>
      <c r="AN867" t="inlineStr">
        <is>
          <t>张凯风</t>
        </is>
      </c>
      <c r="AO867" t="inlineStr">
        <is>
          <t>2026-10-05</t>
        </is>
      </c>
      <c r="AP867" t="inlineStr">
        <is>
          <t>2026-10-04|lthung263|SD-000237</t>
        </is>
      </c>
      <c r="AQ867" t="inlineStr">
        <is>
          <t>0</t>
        </is>
      </c>
      <c r="AR867" t="inlineStr">
        <is>
          <t>lthung263｜The True Queen｜3条｜已回填</t>
        </is>
      </c>
    </row>
    <row r="868" ht="25.5" customHeight="1">
      <c r="A868" t="inlineStr">
        <is>
          <t>SR-001003</t>
        </is>
      </c>
      <c r="B868" s="3">
        <v>46300</v>
      </c>
      <c r="C868"/>
      <c r="D868" t="inlineStr">
        <is>
          <t>7690899630673939725</t>
        </is>
      </c>
      <c r="E868"/>
      <c r="F868" t="inlineStr">
        <is>
          <t>manual_url</t>
        </is>
      </c>
      <c r="G868">
        <v>1</v>
      </c>
      <c r="H868" s="3">
        <v>46303.671643518515</v>
      </c>
      <c r="I868"/>
      <c r="J868" t="inlineStr">
        <is>
          <t>active</t>
        </is>
      </c>
      <c r="K868" t="inlineStr">
        <is>
          <t>lthung263</t>
        </is>
      </c>
      <c r="L868" t="inlineStr">
        <is>
          <t>Part 1 | Ex Locked Me in an Asylum, Then Went Mad When I Married His Enemy — She Heard Who Really Killed Her Baby Ava overhears her husband admit that he arranged the crash, killed their cub, and married her only to help her sister steal Ava's former fiancé. ✨ Download the DramaBox app. 👉 Copy the code [vqc94] and search it. #Drama #AIDrama #ShortDrama #WerewolfRomance #SecondChance</t>
        </is>
      </c>
      <c r="M868" t="inlineStr">
        <is>
          <t>SD-000201</t>
        </is>
      </c>
      <c r="N868" t="inlineStr">
        <is>
          <t>7690899630673939725</t>
        </is>
      </c>
      <c r="O868" t="inlineStr">
        <is>
          <t>Flexlthung</t>
        </is>
      </c>
      <c r="P868" t="inlineStr">
        <is>
          <t>https://www.tiktok.com/@lthung263</t>
        </is>
      </c>
      <c r="Q868" t="inlineStr">
        <is>
          <t>SD-000201</t>
        </is>
      </c>
      <c r="R868" t="inlineStr">
        <is>
          <t>Ex Locked Me in an Asylum, Then Went Mad When I Married His Enemy</t>
        </is>
      </c>
      <c r="S868" t="inlineStr">
        <is>
          <t>复仇</t>
        </is>
      </c>
      <c r="T868" s="2" t="str">
        <f>=HYPERLINK("https://www.tiktok.com/@lthung263/video/7690899630673939725", "https://www.tiktok.com/@lthung263/video/7690899630673939725")</f>
        <v>https://www.tiktok.com/@lthung263/video/7690899630673939725</v>
      </c>
      <c r="U868" t="inlineStr">
        <is>
          <t>已回填</t>
        </is>
      </c>
      <c r="V868" t="inlineStr">
        <is>
          <t>442</t>
        </is>
      </c>
      <c r="W868" t="inlineStr">
        <is>
          <t>13</t>
        </is>
      </c>
      <c r="X868" t="inlineStr">
        <is>
          <t>8</t>
        </is>
      </c>
      <c r="Y868" t="inlineStr">
        <is>
          <t>0</t>
        </is>
      </c>
      <c r="Z868" t="inlineStr">
        <is>
          <t>0</t>
        </is>
      </c>
      <c r="AA868" t="inlineStr">
        <is>
          <t>2026-10-08</t>
        </is>
      </c>
      <c r="AB868"/>
      <c r="AC868"/>
      <c r="AD868" t="inlineStr">
        <is>
          <t>SB-508d08bb-75a1-4eb0-b9a8-ca61d3e2d467</t>
        </is>
      </c>
      <c r="AE868">
        <v>1</v>
      </c>
      <c r="AF868">
        <v>3</v>
      </c>
      <c r="AG868" s="3">
        <v>46300</v>
      </c>
      <c r="AH868" t="inlineStr">
        <is>
          <t>张凯风</t>
        </is>
      </c>
      <c r="AI868" t="inlineStr">
        <is>
          <t>等待有效采集</t>
        </is>
      </c>
      <c r="AJ868" t="inlineStr">
        <is>
          <t>缺少计划结束后的有效采集证据；候选数量不足，需核实延迟或采集遗漏</t>
        </is>
      </c>
      <c r="AK868" t="inlineStr">
        <is>
          <t>等待有效采集；计划 2026-10-05（America/Chicago）3 条，已关联 0 条，候选 0 条。
目前没有候选可确认。请核实实际发布情况或等待有效采集；不要使用候选确认指令。</t>
        </is>
      </c>
      <c r="AL868" s="3"/>
      <c r="AM868" t="inlineStr">
        <is>
          <t>2026-10-06 03:37</t>
        </is>
      </c>
      <c r="AN868" t="inlineStr">
        <is>
          <t>张凯风</t>
        </is>
      </c>
      <c r="AO868" t="inlineStr">
        <is>
          <t>2026-10-06</t>
        </is>
      </c>
      <c r="AP868" t="inlineStr">
        <is>
          <t>2026-10-05|lthung263|SD-000201</t>
        </is>
      </c>
      <c r="AQ868" t="inlineStr">
        <is>
          <t>1</t>
        </is>
      </c>
      <c r="AR868" t="inlineStr">
        <is>
          <t>lthung263｜Ex Locked Me in an Asylum, Then Went Mad When I Married His Enemy｜3条｜已回填</t>
        </is>
      </c>
    </row>
    <row r="869" ht="25.5" customHeight="1">
      <c r="A869" t="inlineStr">
        <is>
          <t>SR-001004</t>
        </is>
      </c>
      <c r="B869" s="3">
        <v>46300</v>
      </c>
      <c r="C869"/>
      <c r="D869" t="inlineStr">
        <is>
          <t>7690901712697068814</t>
        </is>
      </c>
      <c r="E869"/>
      <c r="F869" t="inlineStr">
        <is>
          <t>manual_url</t>
        </is>
      </c>
      <c r="G869">
        <v>1</v>
      </c>
      <c r="H869" s="3">
        <v>46303.671643518515</v>
      </c>
      <c r="I869"/>
      <c r="J869" t="inlineStr">
        <is>
          <t>active</t>
        </is>
      </c>
      <c r="K869" t="inlineStr">
        <is>
          <t>lthung263</t>
        </is>
      </c>
      <c r="L869" t="inlineStr">
        <is>
          <t>Part 2 | Ex Locked Me in an Asylum, Then Went Mad When I Married His Enemy — He Locked His Grieving Wife in an Asylum Bella cuts herself and frames Ava, and Damian responds by calling his grieving wife dangerous and sending her to an institution where mates disappear. ✨ Download the DramaBox app. 👉 Copy the code [vqc94] and search it. #Drama #AIDrama #ShortDrama #WerewolfRomance #SecondChance</t>
        </is>
      </c>
      <c r="M869" t="inlineStr">
        <is>
          <t>SD-000201</t>
        </is>
      </c>
      <c r="N869" t="inlineStr">
        <is>
          <t>7690901712697068814</t>
        </is>
      </c>
      <c r="O869" t="inlineStr">
        <is>
          <t>Flexlthung</t>
        </is>
      </c>
      <c r="P869" t="inlineStr">
        <is>
          <t>https://www.tiktok.com/@lthung263</t>
        </is>
      </c>
      <c r="Q869" t="inlineStr">
        <is>
          <t>SD-000201</t>
        </is>
      </c>
      <c r="R869" t="inlineStr">
        <is>
          <t>Ex Locked Me in an Asylum, Then Went Mad When I Married His Enemy</t>
        </is>
      </c>
      <c r="S869" t="inlineStr">
        <is>
          <t>复仇</t>
        </is>
      </c>
      <c r="T869" s="2" t="str">
        <f>=HYPERLINK("https://www.tiktok.com/@lthung263/video/7690901712697068814", "https://www.tiktok.com/@lthung263/video/7690901712697068814")</f>
        <v>https://www.tiktok.com/@lthung263/video/7690901712697068814</v>
      </c>
      <c r="U869" t="inlineStr">
        <is>
          <t>已回填</t>
        </is>
      </c>
      <c r="V869" t="inlineStr">
        <is>
          <t>238</t>
        </is>
      </c>
      <c r="W869" t="inlineStr">
        <is>
          <t>13</t>
        </is>
      </c>
      <c r="X869" t="inlineStr">
        <is>
          <t>8</t>
        </is>
      </c>
      <c r="Y869" t="inlineStr">
        <is>
          <t>0</t>
        </is>
      </c>
      <c r="Z869" t="inlineStr">
        <is>
          <t>0</t>
        </is>
      </c>
      <c r="AA869" t="inlineStr">
        <is>
          <t>2026-10-08</t>
        </is>
      </c>
      <c r="AB869"/>
      <c r="AC869"/>
      <c r="AD869" t="inlineStr">
        <is>
          <t>SB-508d08bb-75a1-4eb0-b9a8-ca61d3e2d467</t>
        </is>
      </c>
      <c r="AE869">
        <v>2</v>
      </c>
      <c r="AF869">
        <v>3</v>
      </c>
      <c r="AG869" s="3">
        <v>46300</v>
      </c>
      <c r="AH869" t="inlineStr">
        <is>
          <t>张凯风</t>
        </is>
      </c>
      <c r="AI869" t="inlineStr">
        <is>
          <t>等待有效采集</t>
        </is>
      </c>
      <c r="AJ869" t="inlineStr">
        <is>
          <t>缺少计划结束后的有效采集证据；候选数量不足，需核实延迟或采集遗漏</t>
        </is>
      </c>
      <c r="AK869" t="inlineStr">
        <is>
          <t>等待有效采集；计划 2026-10-05（America/Chicago）3 条，已关联 0 条，候选 0 条。
目前没有候选可确认。请核实实际发布情况或等待有效采集；不要使用候选确认指令。</t>
        </is>
      </c>
      <c r="AL869" s="3"/>
      <c r="AM869" t="inlineStr">
        <is>
          <t>2026-10-06 03:39</t>
        </is>
      </c>
      <c r="AN869" t="inlineStr">
        <is>
          <t>张凯风</t>
        </is>
      </c>
      <c r="AO869" t="inlineStr">
        <is>
          <t>2026-10-06</t>
        </is>
      </c>
      <c r="AP869" t="inlineStr">
        <is>
          <t>2026-10-05|lthung263|SD-000201</t>
        </is>
      </c>
      <c r="AQ869" t="inlineStr">
        <is>
          <t>0</t>
        </is>
      </c>
      <c r="AR869" t="inlineStr">
        <is>
          <t>lthung263｜Ex Locked Me in an Asylum, Then Went Mad When I Married His Enemy｜3条｜已回填</t>
        </is>
      </c>
    </row>
    <row r="870" ht="25.5" customHeight="1">
      <c r="A870" t="inlineStr">
        <is>
          <t>SR-001005</t>
        </is>
      </c>
      <c r="B870" s="3">
        <v>46300</v>
      </c>
      <c r="C870"/>
      <c r="D870" t="inlineStr">
        <is>
          <t>7691212344596139277</t>
        </is>
      </c>
      <c r="E870"/>
      <c r="F870" t="inlineStr">
        <is>
          <t>manual_url</t>
        </is>
      </c>
      <c r="G870">
        <v>1</v>
      </c>
      <c r="H870" s="3">
        <v>46303.671643518515</v>
      </c>
      <c r="I870"/>
      <c r="J870" t="inlineStr">
        <is>
          <t>active</t>
        </is>
      </c>
      <c r="K870" t="inlineStr">
        <is>
          <t>lthung263</t>
        </is>
      </c>
      <c r="L870" t="inlineStr">
        <is>
          <t>Part 3 | Ex Locked Me in an Asylum, Then Went Mad When I Married His Enemy — The Alpha Prince Bought Her Freedom Ava is kidnapped and sold at an underground auction until the southern Alpha Prince bids every life in the room to claim her. ✨ Download the DramaBox app. 👉 Copy the code [vqc94] and search it. #Drama #AIDrama #ShortDrama #WerewolfRomance #SecondChance</t>
        </is>
      </c>
      <c r="M870" t="inlineStr">
        <is>
          <t>SD-000201</t>
        </is>
      </c>
      <c r="N870" t="inlineStr">
        <is>
          <t>7691212344596139277</t>
        </is>
      </c>
      <c r="O870" t="inlineStr">
        <is>
          <t>Flexlthung</t>
        </is>
      </c>
      <c r="P870" t="inlineStr">
        <is>
          <t>https://www.tiktok.com/@lthung263</t>
        </is>
      </c>
      <c r="Q870" t="inlineStr">
        <is>
          <t>SD-000201</t>
        </is>
      </c>
      <c r="R870" t="inlineStr">
        <is>
          <t>Ex Locked Me in an Asylum, Then Went Mad When I Married His Enemy</t>
        </is>
      </c>
      <c r="S870" t="inlineStr">
        <is>
          <t>复仇</t>
        </is>
      </c>
      <c r="T870" s="2" t="str">
        <f>=HYPERLINK("https://www.tiktok.com/@lthung263/video/7691212344596139277", "https://www.tiktok.com/@lthung263/video/7691212344596139277")</f>
        <v>https://www.tiktok.com/@lthung263/video/7691212344596139277</v>
      </c>
      <c r="U870" t="inlineStr">
        <is>
          <t>已回填</t>
        </is>
      </c>
      <c r="V870" t="inlineStr">
        <is>
          <t>205</t>
        </is>
      </c>
      <c r="W870" t="inlineStr">
        <is>
          <t>12</t>
        </is>
      </c>
      <c r="X870" t="inlineStr">
        <is>
          <t>4</t>
        </is>
      </c>
      <c r="Y870" t="inlineStr">
        <is>
          <t>0</t>
        </is>
      </c>
      <c r="Z870" t="inlineStr">
        <is>
          <t>0</t>
        </is>
      </c>
      <c r="AA870" t="inlineStr">
        <is>
          <t>2026-10-08</t>
        </is>
      </c>
      <c r="AB870"/>
      <c r="AC870"/>
      <c r="AD870" t="inlineStr">
        <is>
          <t>SB-508d08bb-75a1-4eb0-b9a8-ca61d3e2d467</t>
        </is>
      </c>
      <c r="AE870">
        <v>3</v>
      </c>
      <c r="AF870">
        <v>3</v>
      </c>
      <c r="AG870" s="3">
        <v>46300</v>
      </c>
      <c r="AH870" t="inlineStr">
        <is>
          <t>张凯风</t>
        </is>
      </c>
      <c r="AI870" t="inlineStr">
        <is>
          <t>等待有效采集</t>
        </is>
      </c>
      <c r="AJ870" t="inlineStr">
        <is>
          <t>缺少计划结束后的有效采集证据；候选数量不足，需核实延迟或采集遗漏</t>
        </is>
      </c>
      <c r="AK870" t="inlineStr">
        <is>
          <t>等待有效采集；计划 2026-10-05（America/Chicago）3 条，已关联 0 条，候选 0 条。
目前没有候选可确认。请核实实际发布情况或等待有效采集；不要使用候选确认指令。</t>
        </is>
      </c>
      <c r="AL870" s="3"/>
      <c r="AM870" t="inlineStr">
        <is>
          <t>2026-10-06 09:38</t>
        </is>
      </c>
      <c r="AN870" t="inlineStr">
        <is>
          <t>张凯风</t>
        </is>
      </c>
      <c r="AO870" t="inlineStr">
        <is>
          <t>2026-10-06</t>
        </is>
      </c>
      <c r="AP870" t="inlineStr">
        <is>
          <t>2026-10-05|lthung263|SD-000201</t>
        </is>
      </c>
      <c r="AQ870" t="inlineStr">
        <is>
          <t>0</t>
        </is>
      </c>
      <c r="AR870" t="inlineStr">
        <is>
          <t>lthung263｜Ex Locked Me in an Asylum, Then Went Mad When I Married His Enemy｜3条｜已回填</t>
        </is>
      </c>
    </row>
    <row r="871" ht="25.5" customHeight="1">
      <c r="A871" t="inlineStr">
        <is>
          <t>SR-001006</t>
        </is>
      </c>
      <c r="B871" s="3">
        <v>46295</v>
      </c>
      <c r="C871"/>
      <c r="D871"/>
      <c r="E871"/>
      <c r="F871" t="inlineStr">
        <is>
          <t>account_time</t>
        </is>
      </c>
      <c r="G871">
        <v>1</v>
      </c>
      <c r="H871" s="3">
        <v>46301.867210648146</v>
      </c>
      <c r="I871"/>
      <c r="J871" t="inlineStr">
        <is>
          <t>active</t>
        </is>
      </c>
      <c r="K871" t="inlineStr">
        <is>
          <t>jazlynnayeli6</t>
        </is>
      </c>
      <c r="L871" t="inlineStr">
        <is>
          <t>Daughter of the Four Norse God-Kings A father’s favoritism pushes one daughter aside—and the consequences become impossible to ignore. 💔⚡ Download ReelShort and search 4934895 🔎 #DaughterOfTheFourNorseGodKings #NorseMythology #FamilyDrama #ReelShort</t>
        </is>
      </c>
      <c r="M871" t="inlineStr">
        <is>
          <t>SD-000300</t>
        </is>
      </c>
      <c r="N871" t="inlineStr">
        <is>
          <t>7690877823300422926</t>
        </is>
      </c>
      <c r="O871"/>
      <c r="P871" t="inlineStr">
        <is>
          <t>https://www.tiktok.com/@jazlynnayeli6</t>
        </is>
      </c>
      <c r="Q871" t="inlineStr">
        <is>
          <t>SD-000300</t>
        </is>
      </c>
      <c r="R871" t="inlineStr">
        <is>
          <t>Daughter of the Four Norse God-Kings</t>
        </is>
      </c>
      <c r="S871" t="inlineStr">
        <is>
          <t>女王</t>
        </is>
      </c>
      <c r="T871" s="2" t="str">
        <f>=HYPERLINK("https://www.tiktok.com/@jazlynnayeli6/video/7690877823300422926", "https://www.tiktok.com/@jazlynnayeli6/video/7690877823300422926")</f>
        <v>https://www.tiktok.com/@jazlynnayeli6/video/7690877823300422926</v>
      </c>
      <c r="U871" t="inlineStr">
        <is>
          <t>已回填</t>
        </is>
      </c>
      <c r="V871" t="inlineStr">
        <is>
          <t>211</t>
        </is>
      </c>
      <c r="W871" t="inlineStr">
        <is>
          <t>0</t>
        </is>
      </c>
      <c r="X871" t="inlineStr">
        <is>
          <t>2</t>
        </is>
      </c>
      <c r="Y871" t="inlineStr">
        <is>
          <t>0</t>
        </is>
      </c>
      <c r="Z871" t="inlineStr">
        <is>
          <t>0</t>
        </is>
      </c>
      <c r="AA871" t="inlineStr">
        <is>
          <t>2026-10-08</t>
        </is>
      </c>
      <c r="AB871"/>
      <c r="AC871" t="inlineStr">
        <is>
          <t>第1条</t>
        </is>
      </c>
      <c r="AD871"/>
      <c r="AE871"/>
      <c r="AF871"/>
      <c r="AG871" s="3">
        <v>46295</v>
      </c>
      <c r="AH871" t="inlineStr">
        <is>
          <t>李建卓</t>
        </is>
      </c>
      <c r="AI871"/>
      <c r="AJ871"/>
      <c r="AK871"/>
      <c r="AL871" s="3"/>
      <c r="AM871" t="inlineStr">
        <is>
          <t>2026-09-30 23:19</t>
        </is>
      </c>
      <c r="AN871" t="inlineStr">
        <is>
          <t>李建卓</t>
        </is>
      </c>
      <c r="AO871" t="inlineStr">
        <is>
          <t>2026-09-30</t>
        </is>
      </c>
      <c r="AP871" t="inlineStr">
        <is>
          <t>2026-09-30|jazlynnayeli6|SD-000300</t>
        </is>
      </c>
      <c r="AQ871" t="inlineStr">
        <is>
          <t>1</t>
        </is>
      </c>
      <c r="AR871" t="inlineStr">
        <is>
          <t>jazlynnayeli6｜Daughter of the Four Norse God-Kings｜3条｜已回填</t>
        </is>
      </c>
    </row>
    <row r="872" ht="25.5" customHeight="1">
      <c r="A872" t="inlineStr">
        <is>
          <t>SR-001007</t>
        </is>
      </c>
      <c r="B872" s="3">
        <v>46295</v>
      </c>
      <c r="C872"/>
      <c r="D872" t="inlineStr">
        <is>
          <t>7690877893949345038</t>
        </is>
      </c>
      <c r="E872"/>
      <c r="F872" t="inlineStr">
        <is>
          <t>manual_url</t>
        </is>
      </c>
      <c r="G872">
        <v>1</v>
      </c>
      <c r="H872" s="3">
        <v>46301.86739583333</v>
      </c>
      <c r="I872"/>
      <c r="J872" t="inlineStr">
        <is>
          <t>active</t>
        </is>
      </c>
      <c r="K872" t="inlineStr">
        <is>
          <t>jazlynnayeli6</t>
        </is>
      </c>
      <c r="L872" t="inlineStr">
        <is>
          <t>Daughter of the Four Norse God-Kings When Freya’s fate comes into question, the family must face what they failed to see. 🫢❄️ Download ReelShort and search 4934895 🔎 #DaughterOfTheFourNorseGodKings #FantasyDrama #FamilySecrets #ReelShort</t>
        </is>
      </c>
      <c r="M872" t="inlineStr">
        <is>
          <t>SD-000300</t>
        </is>
      </c>
      <c r="N872" t="inlineStr">
        <is>
          <t>7690877893949345038</t>
        </is>
      </c>
      <c r="O872"/>
      <c r="P872" t="inlineStr">
        <is>
          <t>https://www.tiktok.com/@jazlynnayeli6</t>
        </is>
      </c>
      <c r="Q872" t="inlineStr">
        <is>
          <t>SD-000300</t>
        </is>
      </c>
      <c r="R872" t="inlineStr">
        <is>
          <t>Daughter of the Four Norse God-Kings</t>
        </is>
      </c>
      <c r="S872" t="inlineStr">
        <is>
          <t>女王</t>
        </is>
      </c>
      <c r="T872" s="2" t="str">
        <f>=HYPERLINK("https://www.tiktok.com/@jazlynnayeli6/video/7690877893949345038", "https://www.tiktok.com/@jazlynnayeli6/video/7690877893949345038")</f>
        <v>https://www.tiktok.com/@jazlynnayeli6/video/7690877893949345038</v>
      </c>
      <c r="U872" t="inlineStr">
        <is>
          <t>已回填</t>
        </is>
      </c>
      <c r="V872" t="inlineStr">
        <is>
          <t>110</t>
        </is>
      </c>
      <c r="W872" t="inlineStr">
        <is>
          <t>0</t>
        </is>
      </c>
      <c r="X872" t="inlineStr">
        <is>
          <t>2</t>
        </is>
      </c>
      <c r="Y872" t="inlineStr">
        <is>
          <t>0</t>
        </is>
      </c>
      <c r="Z872" t="inlineStr">
        <is>
          <t>0</t>
        </is>
      </c>
      <c r="AA872" t="inlineStr">
        <is>
          <t>2026-10-08</t>
        </is>
      </c>
      <c r="AB872"/>
      <c r="AC872" t="inlineStr">
        <is>
          <t>第2条</t>
        </is>
      </c>
      <c r="AD872"/>
      <c r="AE872"/>
      <c r="AF872"/>
      <c r="AG872" s="3">
        <v>46295</v>
      </c>
      <c r="AH872" t="inlineStr">
        <is>
          <t>李建卓</t>
        </is>
      </c>
      <c r="AI872"/>
      <c r="AJ872"/>
      <c r="AK872"/>
      <c r="AL872" s="3"/>
      <c r="AM872" t="inlineStr">
        <is>
          <t>2026-10-01 04:20</t>
        </is>
      </c>
      <c r="AN872" t="inlineStr">
        <is>
          <t>李建卓</t>
        </is>
      </c>
      <c r="AO872" t="inlineStr">
        <is>
          <t>2026-10-01</t>
        </is>
      </c>
      <c r="AP872" t="inlineStr">
        <is>
          <t>2026-09-30|jazlynnayeli6|SD-000300</t>
        </is>
      </c>
      <c r="AQ872" t="inlineStr">
        <is>
          <t>0</t>
        </is>
      </c>
      <c r="AR872" t="inlineStr">
        <is>
          <t>jazlynnayeli6｜Daughter of the Four Norse God-Kings｜3条｜已回填</t>
        </is>
      </c>
    </row>
    <row r="873" ht="25.5" customHeight="1">
      <c r="A873" t="inlineStr">
        <is>
          <t>SR-001008</t>
        </is>
      </c>
      <c r="B873" s="3">
        <v>46295</v>
      </c>
      <c r="C873"/>
      <c r="D873" t="inlineStr">
        <is>
          <t>7690879314920803597</t>
        </is>
      </c>
      <c r="E873"/>
      <c r="F873" t="inlineStr">
        <is>
          <t>manual_url</t>
        </is>
      </c>
      <c r="G873">
        <v>1</v>
      </c>
      <c r="H873" s="3">
        <v>46301.867581018516</v>
      </c>
      <c r="I873"/>
      <c r="J873" t="inlineStr">
        <is>
          <t>active</t>
        </is>
      </c>
      <c r="K873" t="inlineStr">
        <is>
          <t>jazlynnayeli6</t>
        </is>
      </c>
      <c r="L873" t="inlineStr">
        <is>
          <t>Daughter of the Four Norse God-Kings A frightening vision leaves everyone searching for the truth behind what happened to Freya. 🌫️👀 Download ReelShort and search 4934895 🔎 #DaughterOfTheFourNorseGodKings #FantasySeries #Mystery #ReelShort</t>
        </is>
      </c>
      <c r="M873" t="inlineStr">
        <is>
          <t>SD-000300</t>
        </is>
      </c>
      <c r="N873" t="inlineStr">
        <is>
          <t>7690879314920803597</t>
        </is>
      </c>
      <c r="O873"/>
      <c r="P873" t="inlineStr">
        <is>
          <t>https://www.tiktok.com/@jazlynnayeli6</t>
        </is>
      </c>
      <c r="Q873" t="inlineStr">
        <is>
          <t>SD-000300</t>
        </is>
      </c>
      <c r="R873" t="inlineStr">
        <is>
          <t>Daughter of the Four Norse God-Kings</t>
        </is>
      </c>
      <c r="S873" t="inlineStr">
        <is>
          <t>女王</t>
        </is>
      </c>
      <c r="T873" s="2" t="str">
        <f>=HYPERLINK("https://www.tiktok.com/@jazlynnayeli6/video/7690879314920803597", "https://www.tiktok.com/@jazlynnayeli6/video/7690879314920803597")</f>
        <v>https://www.tiktok.com/@jazlynnayeli6/video/7690879314920803597</v>
      </c>
      <c r="U873" t="inlineStr">
        <is>
          <t>已回填</t>
        </is>
      </c>
      <c r="V873" t="inlineStr">
        <is>
          <t>151</t>
        </is>
      </c>
      <c r="W873" t="inlineStr">
        <is>
          <t>3</t>
        </is>
      </c>
      <c r="X873" t="inlineStr">
        <is>
          <t>4</t>
        </is>
      </c>
      <c r="Y873" t="inlineStr">
        <is>
          <t>0</t>
        </is>
      </c>
      <c r="Z873" t="inlineStr">
        <is>
          <t>0</t>
        </is>
      </c>
      <c r="AA873" t="inlineStr">
        <is>
          <t>2026-10-08</t>
        </is>
      </c>
      <c r="AB873"/>
      <c r="AC873" t="inlineStr">
        <is>
          <t>第3条</t>
        </is>
      </c>
      <c r="AD873"/>
      <c r="AE873"/>
      <c r="AF873"/>
      <c r="AG873" s="3">
        <v>46295</v>
      </c>
      <c r="AH873" t="inlineStr">
        <is>
          <t>李建卓</t>
        </is>
      </c>
      <c r="AI873"/>
      <c r="AJ873"/>
      <c r="AK873"/>
      <c r="AL873" s="3"/>
      <c r="AM873" t="inlineStr">
        <is>
          <t>2026-10-01 10:21</t>
        </is>
      </c>
      <c r="AN873" t="inlineStr">
        <is>
          <t>李建卓</t>
        </is>
      </c>
      <c r="AO873" t="inlineStr">
        <is>
          <t>2026-10-01</t>
        </is>
      </c>
      <c r="AP873" t="inlineStr">
        <is>
          <t>2026-09-30|jazlynnayeli6|SD-000300</t>
        </is>
      </c>
      <c r="AQ873" t="inlineStr">
        <is>
          <t>0</t>
        </is>
      </c>
      <c r="AR873" t="inlineStr">
        <is>
          <t>jazlynnayeli6｜Daughter of the Four Norse God-Kings｜3条｜已回填</t>
        </is>
      </c>
    </row>
    <row r="874" ht="25.5" customHeight="1">
      <c r="A874" t="inlineStr">
        <is>
          <t>SR-001009</t>
        </is>
      </c>
      <c r="B874" s="3">
        <v>46296</v>
      </c>
      <c r="C874"/>
      <c r="D874" t="inlineStr">
        <is>
          <t>7690879175518915853</t>
        </is>
      </c>
      <c r="E874"/>
      <c r="F874" t="inlineStr">
        <is>
          <t>exact_post_id</t>
        </is>
      </c>
      <c r="G874"/>
      <c r="H874" s="3">
        <v>46303.671643518515</v>
      </c>
      <c r="I874"/>
      <c r="J874" t="inlineStr">
        <is>
          <t>active</t>
        </is>
      </c>
      <c r="K874" t="inlineStr">
        <is>
          <t>jazlynnayeli6</t>
        </is>
      </c>
      <c r="L874" t="inlineStr">
        <is>
          <t>Married to the Vagabond King A runaway bride and a mysterious stranger cross paths—and neither expects what comes next. 👰‍♀️👀 Download ReelShort and search 4934486 🔎 #MarriedToTheVagabondKing #RomanceDrama #UnexpectedLove #ReelShort</t>
        </is>
      </c>
      <c r="M874" t="inlineStr">
        <is>
          <t>SD-000299</t>
        </is>
      </c>
      <c r="N874" t="inlineStr">
        <is>
          <t>7690879175518915853</t>
        </is>
      </c>
      <c r="O874"/>
      <c r="P874" t="inlineStr">
        <is>
          <t>https://www.tiktok.com/@jazlynnayeli6</t>
        </is>
      </c>
      <c r="Q874" t="inlineStr">
        <is>
          <t>SD-000299</t>
        </is>
      </c>
      <c r="R874" t="inlineStr">
        <is>
          <t>Married to the Vagabond King</t>
        </is>
      </c>
      <c r="S874" t="inlineStr">
        <is>
          <t>扮猪吃虎</t>
        </is>
      </c>
      <c r="T874" s="2" t="str">
        <f>=HYPERLINK("https://www.tiktok.com/@jazlynnayeli6/video/7690879175518915853", "https://www.tiktok.com/@jazlynnayeli6/video/7690879175518915853")</f>
        <v>https://www.tiktok.com/@jazlynnayeli6/video/7690879175518915853</v>
      </c>
      <c r="U874" t="inlineStr">
        <is>
          <t>已回填</t>
        </is>
      </c>
      <c r="V874" t="inlineStr">
        <is>
          <t>158</t>
        </is>
      </c>
      <c r="W874" t="inlineStr">
        <is>
          <t>1</t>
        </is>
      </c>
      <c r="X874" t="inlineStr">
        <is>
          <t>1</t>
        </is>
      </c>
      <c r="Y874" t="inlineStr">
        <is>
          <t>0</t>
        </is>
      </c>
      <c r="Z874" t="inlineStr">
        <is>
          <t>0</t>
        </is>
      </c>
      <c r="AA874" t="inlineStr">
        <is>
          <t>2026-10-08</t>
        </is>
      </c>
      <c r="AB874"/>
      <c r="AC874" t="inlineStr">
        <is>
          <t>第1条</t>
        </is>
      </c>
      <c r="AD874"/>
      <c r="AE874"/>
      <c r="AF874"/>
      <c r="AG874" s="3">
        <v>46296</v>
      </c>
      <c r="AH874" t="inlineStr">
        <is>
          <t>李建卓</t>
        </is>
      </c>
      <c r="AI874"/>
      <c r="AJ874"/>
      <c r="AK874"/>
      <c r="AL874" s="3"/>
      <c r="AM874" t="inlineStr">
        <is>
          <t>2026-10-01 22:22</t>
        </is>
      </c>
      <c r="AN874" t="inlineStr">
        <is>
          <t>李建卓</t>
        </is>
      </c>
      <c r="AO874" t="inlineStr">
        <is>
          <t>2026-10-01</t>
        </is>
      </c>
      <c r="AP874" t="inlineStr">
        <is>
          <t>2026-10-01|jazlynnayeli6|SD-000299</t>
        </is>
      </c>
      <c r="AQ874" t="inlineStr">
        <is>
          <t>1</t>
        </is>
      </c>
      <c r="AR874" t="inlineStr">
        <is>
          <t>jazlynnayeli6｜Married to the Vagabond King｜3条｜已回填</t>
        </is>
      </c>
    </row>
    <row r="875" ht="25.5" customHeight="1">
      <c r="A875" t="inlineStr">
        <is>
          <t>SR-001010</t>
        </is>
      </c>
      <c r="B875" s="3">
        <v>46296</v>
      </c>
      <c r="C875"/>
      <c r="D875" t="inlineStr">
        <is>
          <t>7690879890987535630</t>
        </is>
      </c>
      <c r="E875"/>
      <c r="F875" t="inlineStr">
        <is>
          <t>manual_url</t>
        </is>
      </c>
      <c r="G875">
        <v>1</v>
      </c>
      <c r="H875" s="3">
        <v>46303.671643518515</v>
      </c>
      <c r="I875"/>
      <c r="J875" t="inlineStr">
        <is>
          <t>active</t>
        </is>
      </c>
      <c r="K875" t="inlineStr">
        <is>
          <t>jazlynnayeli6</t>
        </is>
      </c>
      <c r="L875" t="inlineStr">
        <is>
          <t>Married to the Vagabond King A deal meant to solve one problem may bring two unlikely people closer. 💍✨ Download ReelShort and search 4934486 🔎 #MarriedToTheVagabondKing #MarriageOfConvenience #Romance #ReelShort</t>
        </is>
      </c>
      <c r="M875" t="inlineStr">
        <is>
          <t>SD-000299</t>
        </is>
      </c>
      <c r="N875" t="inlineStr">
        <is>
          <t>7690879890987535630</t>
        </is>
      </c>
      <c r="O875"/>
      <c r="P875" t="inlineStr">
        <is>
          <t>https://www.tiktok.com/@jazlynnayeli6</t>
        </is>
      </c>
      <c r="Q875" t="inlineStr">
        <is>
          <t>SD-000299</t>
        </is>
      </c>
      <c r="R875" t="inlineStr">
        <is>
          <t>Married to the Vagabond King</t>
        </is>
      </c>
      <c r="S875" t="inlineStr">
        <is>
          <t>扮猪吃虎</t>
        </is>
      </c>
      <c r="T875" s="2" t="str">
        <f>=HYPERLINK("https://www.tiktok.com/@jazlynnayeli6/video/7690879890987535630", "https://www.tiktok.com/@jazlynnayeli6/video/7690879890987535630")</f>
        <v>https://www.tiktok.com/@jazlynnayeli6/video/7690879890987535630</v>
      </c>
      <c r="U875" t="inlineStr">
        <is>
          <t>已回填</t>
        </is>
      </c>
      <c r="V875" t="inlineStr">
        <is>
          <t>109</t>
        </is>
      </c>
      <c r="W875" t="inlineStr">
        <is>
          <t>2</t>
        </is>
      </c>
      <c r="X875" t="inlineStr">
        <is>
          <t>0</t>
        </is>
      </c>
      <c r="Y875" t="inlineStr">
        <is>
          <t>0</t>
        </is>
      </c>
      <c r="Z875" t="inlineStr">
        <is>
          <t>0</t>
        </is>
      </c>
      <c r="AA875" t="inlineStr">
        <is>
          <t>2026-10-08</t>
        </is>
      </c>
      <c r="AB875"/>
      <c r="AC875" t="inlineStr">
        <is>
          <t>第2条</t>
        </is>
      </c>
      <c r="AD875"/>
      <c r="AE875"/>
      <c r="AF875"/>
      <c r="AG875" s="3">
        <v>46296</v>
      </c>
      <c r="AH875" t="inlineStr">
        <is>
          <t>李建卓</t>
        </is>
      </c>
      <c r="AI875"/>
      <c r="AJ875"/>
      <c r="AK875"/>
      <c r="AL875" s="3"/>
      <c r="AM875" t="inlineStr">
        <is>
          <t>2026-10-02 04:23</t>
        </is>
      </c>
      <c r="AN875" t="inlineStr">
        <is>
          <t>李建卓</t>
        </is>
      </c>
      <c r="AO875" t="inlineStr">
        <is>
          <t>2026-10-02</t>
        </is>
      </c>
      <c r="AP875" t="inlineStr">
        <is>
          <t>2026-10-01|jazlynnayeli6|SD-000299</t>
        </is>
      </c>
      <c r="AQ875" t="inlineStr">
        <is>
          <t>0</t>
        </is>
      </c>
      <c r="AR875" t="inlineStr">
        <is>
          <t>jazlynnayeli6｜Married to the Vagabond King｜3条｜已回填</t>
        </is>
      </c>
    </row>
    <row r="876" ht="25.5" customHeight="1">
      <c r="A876" t="inlineStr">
        <is>
          <t>SR-001011</t>
        </is>
      </c>
      <c r="B876" s="3">
        <v>46296</v>
      </c>
      <c r="C876"/>
      <c r="D876" t="inlineStr">
        <is>
          <t>7690880282139888910</t>
        </is>
      </c>
      <c r="E876"/>
      <c r="F876" t="inlineStr">
        <is>
          <t>manual_url</t>
        </is>
      </c>
      <c r="G876">
        <v>1</v>
      </c>
      <c r="H876" s="3">
        <v>46303.671643518515</v>
      </c>
      <c r="I876"/>
      <c r="J876" t="inlineStr">
        <is>
          <t>active</t>
        </is>
      </c>
      <c r="K876" t="inlineStr">
        <is>
          <t>jazlynnayeli6</t>
        </is>
      </c>
      <c r="L876" t="inlineStr">
        <is>
          <t>Married to the Vagabond King As old secrets catch up with them, their convenient arrangement faces its biggest test. 🤫⚡ Download ReelShort and search 4934486 🔎 #MarriedToTheVagabondKing #DramaSeries #HiddenSecrets #ReelShort</t>
        </is>
      </c>
      <c r="M876" t="inlineStr">
        <is>
          <t>SD-000299</t>
        </is>
      </c>
      <c r="N876" t="inlineStr">
        <is>
          <t>7690880282139888910</t>
        </is>
      </c>
      <c r="O876"/>
      <c r="P876" t="inlineStr">
        <is>
          <t>https://www.tiktok.com/@jazlynnayeli6</t>
        </is>
      </c>
      <c r="Q876" t="inlineStr">
        <is>
          <t>SD-000299</t>
        </is>
      </c>
      <c r="R876" t="inlineStr">
        <is>
          <t>Married to the Vagabond King</t>
        </is>
      </c>
      <c r="S876" t="inlineStr">
        <is>
          <t>扮猪吃虎</t>
        </is>
      </c>
      <c r="T876" s="2" t="str">
        <f>=HYPERLINK("https://www.tiktok.com/@jazlynnayeli6/video/7690880282139888910", "https://www.tiktok.com/@jazlynnayeli6/video/7690880282139888910")</f>
        <v>https://www.tiktok.com/@jazlynnayeli6/video/7690880282139888910</v>
      </c>
      <c r="U876" t="inlineStr">
        <is>
          <t>已回填</t>
        </is>
      </c>
      <c r="V876" t="inlineStr">
        <is>
          <t>66</t>
        </is>
      </c>
      <c r="W876" t="inlineStr">
        <is>
          <t>1</t>
        </is>
      </c>
      <c r="X876" t="inlineStr">
        <is>
          <t>0</t>
        </is>
      </c>
      <c r="Y876" t="inlineStr">
        <is>
          <t>0</t>
        </is>
      </c>
      <c r="Z876" t="inlineStr">
        <is>
          <t>0</t>
        </is>
      </c>
      <c r="AA876" t="inlineStr">
        <is>
          <t>2026-10-08</t>
        </is>
      </c>
      <c r="AB876"/>
      <c r="AC876" t="inlineStr">
        <is>
          <t>第3条</t>
        </is>
      </c>
      <c r="AD876"/>
      <c r="AE876"/>
      <c r="AF876"/>
      <c r="AG876" s="3">
        <v>46296</v>
      </c>
      <c r="AH876" t="inlineStr">
        <is>
          <t>李建卓</t>
        </is>
      </c>
      <c r="AI876"/>
      <c r="AJ876"/>
      <c r="AK876"/>
      <c r="AL876" s="3"/>
      <c r="AM876" t="inlineStr">
        <is>
          <t>2026-10-02 10:24</t>
        </is>
      </c>
      <c r="AN876" t="inlineStr">
        <is>
          <t>李建卓</t>
        </is>
      </c>
      <c r="AO876" t="inlineStr">
        <is>
          <t>2026-10-02</t>
        </is>
      </c>
      <c r="AP876" t="inlineStr">
        <is>
          <t>2026-10-01|jazlynnayeli6|SD-000299</t>
        </is>
      </c>
      <c r="AQ876" t="inlineStr">
        <is>
          <t>0</t>
        </is>
      </c>
      <c r="AR876" t="inlineStr">
        <is>
          <t>jazlynnayeli6｜Married to the Vagabond King｜3条｜已回填</t>
        </is>
      </c>
    </row>
    <row r="877" ht="25.5" customHeight="1">
      <c r="A877" t="inlineStr">
        <is>
          <t>SR-001012</t>
        </is>
      </c>
      <c r="B877" s="3">
        <v>46297</v>
      </c>
      <c r="C877"/>
      <c r="D877" t="inlineStr">
        <is>
          <t>7691160824848715022</t>
        </is>
      </c>
      <c r="E877"/>
      <c r="F877" t="inlineStr">
        <is>
          <t>exact_post_id</t>
        </is>
      </c>
      <c r="G877"/>
      <c r="H877" s="3">
        <v>46303.671643518515</v>
      </c>
      <c r="I877"/>
      <c r="J877" t="inlineStr">
        <is>
          <t>active</t>
        </is>
      </c>
      <c r="K877" t="inlineStr">
        <is>
          <t>jazlynnayeli6</t>
        </is>
      </c>
      <c r="L877" t="inlineStr">
        <is>
          <t>Never Reject a Dragon Princess He called her a nobody—then she revealed she was the Dragon Princess all along. 👑🐉 Download ReelShort and search 4933633 🔎 #NeverRejectADragonPrincess #FantasyRomance #SecretIdentity #ReelShort</t>
        </is>
      </c>
      <c r="M877" t="inlineStr">
        <is>
          <t>SD-000295</t>
        </is>
      </c>
      <c r="N877" t="inlineStr">
        <is>
          <t>7691160824848715022</t>
        </is>
      </c>
      <c r="O877"/>
      <c r="P877" t="inlineStr">
        <is>
          <t>https://www.tiktok.com/@jazlynnayeli6</t>
        </is>
      </c>
      <c r="Q877" t="inlineStr">
        <is>
          <t>SD-000295</t>
        </is>
      </c>
      <c r="R877" t="inlineStr">
        <is>
          <t>Never Reject a Dragon Princess</t>
        </is>
      </c>
      <c r="S877" t="inlineStr">
        <is>
          <t>复仇</t>
        </is>
      </c>
      <c r="T877" s="2" t="str">
        <f>=HYPERLINK("https://www.tiktok.com/@jazlynnayeli6/video/7691160824848715022", "https://www.tiktok.com/@jazlynnayeli6/video/7691160824848715022")</f>
        <v>https://www.tiktok.com/@jazlynnayeli6/video/7691160824848715022</v>
      </c>
      <c r="U877" t="inlineStr">
        <is>
          <t>已回填</t>
        </is>
      </c>
      <c r="V877" t="inlineStr">
        <is>
          <t>164</t>
        </is>
      </c>
      <c r="W877" t="inlineStr">
        <is>
          <t>2</t>
        </is>
      </c>
      <c r="X877" t="inlineStr">
        <is>
          <t>0</t>
        </is>
      </c>
      <c r="Y877" t="inlineStr">
        <is>
          <t>0</t>
        </is>
      </c>
      <c r="Z877" t="inlineStr">
        <is>
          <t>0</t>
        </is>
      </c>
      <c r="AA877" t="inlineStr">
        <is>
          <t>2026-10-08</t>
        </is>
      </c>
      <c r="AB877"/>
      <c r="AC877" t="inlineStr">
        <is>
          <t>第1条</t>
        </is>
      </c>
      <c r="AD877"/>
      <c r="AE877"/>
      <c r="AF877"/>
      <c r="AG877" s="3">
        <v>46297</v>
      </c>
      <c r="AH877" t="inlineStr">
        <is>
          <t>李建卓</t>
        </is>
      </c>
      <c r="AI877"/>
      <c r="AJ877"/>
      <c r="AK877"/>
      <c r="AL877" s="3"/>
      <c r="AM877" t="inlineStr">
        <is>
          <t>2026-10-02 23:25</t>
        </is>
      </c>
      <c r="AN877" t="inlineStr">
        <is>
          <t>李建卓</t>
        </is>
      </c>
      <c r="AO877" t="inlineStr">
        <is>
          <t>2026-10-02</t>
        </is>
      </c>
      <c r="AP877" t="inlineStr">
        <is>
          <t>2026-10-02|jazlynnayeli6|SD-000295</t>
        </is>
      </c>
      <c r="AQ877" t="inlineStr">
        <is>
          <t>1</t>
        </is>
      </c>
      <c r="AR877" t="inlineStr">
        <is>
          <t>jazlynnayeli6｜Never Reject a Dragon Princess｜3条｜已回填</t>
        </is>
      </c>
    </row>
    <row r="878" ht="25.5" customHeight="1">
      <c r="A878" t="inlineStr">
        <is>
          <t>SR-001013</t>
        </is>
      </c>
      <c r="B878" s="3">
        <v>46297</v>
      </c>
      <c r="C878"/>
      <c r="D878" t="inlineStr">
        <is>
          <t>7690880784810495246</t>
        </is>
      </c>
      <c r="E878"/>
      <c r="F878" t="inlineStr">
        <is>
          <t>manual_url</t>
        </is>
      </c>
      <c r="G878">
        <v>1</v>
      </c>
      <c r="H878" s="3">
        <v>46303.671643518515</v>
      </c>
      <c r="I878"/>
      <c r="J878" t="inlineStr">
        <is>
          <t>active</t>
        </is>
      </c>
      <c r="K878" t="inlineStr">
        <is>
          <t>jazlynnayeli6</t>
        </is>
      </c>
      <c r="L878" t="inlineStr">
        <is>
          <t>Never Reject a Dragon Princess They laughed when she revealed who she was, so Leah made one final choice and severed their bond. 💔🔥 Download ReelShort and search 4933633 🔎 #NeverRejectADragonPrincess #DragonPrincess #Betrayal #ReelShort</t>
        </is>
      </c>
      <c r="M878" t="inlineStr">
        <is>
          <t>SD-000295</t>
        </is>
      </c>
      <c r="N878" t="inlineStr">
        <is>
          <t>7690880784810495246</t>
        </is>
      </c>
      <c r="O878"/>
      <c r="P878" t="inlineStr">
        <is>
          <t>https://www.tiktok.com/@jazlynnayeli6</t>
        </is>
      </c>
      <c r="Q878" t="inlineStr">
        <is>
          <t>SD-000295</t>
        </is>
      </c>
      <c r="R878" t="inlineStr">
        <is>
          <t>Never Reject a Dragon Princess</t>
        </is>
      </c>
      <c r="S878" t="inlineStr">
        <is>
          <t>复仇</t>
        </is>
      </c>
      <c r="T878" s="2" t="str">
        <f>=HYPERLINK("https://www.tiktok.com/@jazlynnayeli6/video/7690880784810495246", "https://www.tiktok.com/@jazlynnayeli6/video/7690880784810495246")</f>
        <v>https://www.tiktok.com/@jazlynnayeli6/video/7690880784810495246</v>
      </c>
      <c r="U878" t="inlineStr">
        <is>
          <t>已回填</t>
        </is>
      </c>
      <c r="V878" t="inlineStr">
        <is>
          <t>139</t>
        </is>
      </c>
      <c r="W878" t="inlineStr">
        <is>
          <t>3</t>
        </is>
      </c>
      <c r="X878" t="inlineStr">
        <is>
          <t>0</t>
        </is>
      </c>
      <c r="Y878" t="inlineStr">
        <is>
          <t>0</t>
        </is>
      </c>
      <c r="Z878" t="inlineStr">
        <is>
          <t>0</t>
        </is>
      </c>
      <c r="AA878" t="inlineStr">
        <is>
          <t>2026-10-08</t>
        </is>
      </c>
      <c r="AB878"/>
      <c r="AC878" t="inlineStr">
        <is>
          <t>第2条</t>
        </is>
      </c>
      <c r="AD878"/>
      <c r="AE878"/>
      <c r="AF878"/>
      <c r="AG878" s="3">
        <v>46297</v>
      </c>
      <c r="AH878" t="inlineStr">
        <is>
          <t>李建卓</t>
        </is>
      </c>
      <c r="AI878"/>
      <c r="AJ878"/>
      <c r="AK878"/>
      <c r="AL878" s="3"/>
      <c r="AM878" t="inlineStr">
        <is>
          <t>2026-10-03 03:27</t>
        </is>
      </c>
      <c r="AN878" t="inlineStr">
        <is>
          <t>李建卓</t>
        </is>
      </c>
      <c r="AO878" t="inlineStr">
        <is>
          <t>2026-10-03</t>
        </is>
      </c>
      <c r="AP878" t="inlineStr">
        <is>
          <t>2026-10-02|jazlynnayeli6|SD-000295</t>
        </is>
      </c>
      <c r="AQ878" t="inlineStr">
        <is>
          <t>0</t>
        </is>
      </c>
      <c r="AR878" t="inlineStr">
        <is>
          <t>jazlynnayeli6｜Never Reject a Dragon Princess｜3条｜已回填</t>
        </is>
      </c>
    </row>
    <row r="879" ht="25.5" customHeight="1">
      <c r="A879" t="inlineStr">
        <is>
          <t>SR-001014</t>
        </is>
      </c>
      <c r="B879" s="3">
        <v>46297</v>
      </c>
      <c r="C879"/>
      <c r="D879" t="inlineStr">
        <is>
          <t>7690880828745747726</t>
        </is>
      </c>
      <c r="E879"/>
      <c r="F879" t="inlineStr">
        <is>
          <t>manual_url</t>
        </is>
      </c>
      <c r="G879">
        <v>1</v>
      </c>
      <c r="H879" s="3">
        <v>46303.671643518515</v>
      </c>
      <c r="I879"/>
      <c r="J879" t="inlineStr">
        <is>
          <t>active</t>
        </is>
      </c>
      <c r="K879" t="inlineStr">
        <is>
          <t>jazlynnayeli6</t>
        </is>
      </c>
      <c r="L879" t="inlineStr">
        <is>
          <t>Never Reject a Dragon Princess When Derek humiliates Leah, Cassian steps in and declares, “She is my mate.” 😳🐉 Download ReelShort and search 4933633 🔎 #NeverRejectADragonPrincess #FatedMates #FantasyDrama #ReelShort</t>
        </is>
      </c>
      <c r="M879" t="inlineStr">
        <is>
          <t>SD-000295</t>
        </is>
      </c>
      <c r="N879" t="inlineStr">
        <is>
          <t>7690880828745747726</t>
        </is>
      </c>
      <c r="O879"/>
      <c r="P879" t="inlineStr">
        <is>
          <t>https://www.tiktok.com/@jazlynnayeli6</t>
        </is>
      </c>
      <c r="Q879" t="inlineStr">
        <is>
          <t>SD-000295</t>
        </is>
      </c>
      <c r="R879" t="inlineStr">
        <is>
          <t>Never Reject a Dragon Princess</t>
        </is>
      </c>
      <c r="S879" t="inlineStr">
        <is>
          <t>复仇</t>
        </is>
      </c>
      <c r="T879" s="2" t="str">
        <f>=HYPERLINK("https://www.tiktok.com/@jazlynnayeli6/video/7690880828745747726", "https://www.tiktok.com/@jazlynnayeli6/video/7690880828745747726")</f>
        <v>https://www.tiktok.com/@jazlynnayeli6/video/7690880828745747726</v>
      </c>
      <c r="U879" t="inlineStr">
        <is>
          <t>已回填</t>
        </is>
      </c>
      <c r="V879" t="inlineStr">
        <is>
          <t>254</t>
        </is>
      </c>
      <c r="W879" t="inlineStr">
        <is>
          <t>4</t>
        </is>
      </c>
      <c r="X879" t="inlineStr">
        <is>
          <t>1</t>
        </is>
      </c>
      <c r="Y879" t="inlineStr">
        <is>
          <t>0</t>
        </is>
      </c>
      <c r="Z879" t="inlineStr">
        <is>
          <t>0</t>
        </is>
      </c>
      <c r="AA879" t="inlineStr">
        <is>
          <t>2026-10-08</t>
        </is>
      </c>
      <c r="AB879"/>
      <c r="AC879" t="inlineStr">
        <is>
          <t>第3条</t>
        </is>
      </c>
      <c r="AD879"/>
      <c r="AE879"/>
      <c r="AF879"/>
      <c r="AG879" s="3">
        <v>46297</v>
      </c>
      <c r="AH879" t="inlineStr">
        <is>
          <t>李建卓</t>
        </is>
      </c>
      <c r="AI879"/>
      <c r="AJ879"/>
      <c r="AK879"/>
      <c r="AL879" s="3"/>
      <c r="AM879" t="inlineStr">
        <is>
          <t>2026-10-03 10:28</t>
        </is>
      </c>
      <c r="AN879" t="inlineStr">
        <is>
          <t>李建卓</t>
        </is>
      </c>
      <c r="AO879" t="inlineStr">
        <is>
          <t>2026-10-03</t>
        </is>
      </c>
      <c r="AP879" t="inlineStr">
        <is>
          <t>2026-10-02|jazlynnayeli6|SD-000295</t>
        </is>
      </c>
      <c r="AQ879" t="inlineStr">
        <is>
          <t>0</t>
        </is>
      </c>
      <c r="AR879" t="inlineStr">
        <is>
          <t>jazlynnayeli6｜Never Reject a Dragon Princess｜3条｜已回填</t>
        </is>
      </c>
    </row>
    <row r="880" ht="25.5" customHeight="1">
      <c r="A880" t="inlineStr">
        <is>
          <t>SR-001015</t>
        </is>
      </c>
      <c r="B880" s="3">
        <v>46298</v>
      </c>
      <c r="C880"/>
      <c r="D880" t="inlineStr">
        <is>
          <t>7691240097320111373</t>
        </is>
      </c>
      <c r="E880"/>
      <c r="F880" t="inlineStr">
        <is>
          <t>exact_post_id</t>
        </is>
      </c>
      <c r="G880"/>
      <c r="H880" s="3">
        <v>46303.671643518515</v>
      </c>
      <c r="I880"/>
      <c r="J880" t="inlineStr">
        <is>
          <t>active</t>
        </is>
      </c>
      <c r="K880" t="inlineStr">
        <is>
          <t>jazlynnayeli6</t>
        </is>
      </c>
      <c r="L880" t="inlineStr">
        <is>
          <t>Stolen by My Fiancé's Uncle The Duke demands she become his mistress, but she refuses to give up control of her future. 👑 ✨ Download ReelShort. Copy code 4966408 and search it. #DukeDemand #PowerStruggle #ForbiddenLove #ShortDrama</t>
        </is>
      </c>
      <c r="M880" t="inlineStr">
        <is>
          <t>SD-000362</t>
        </is>
      </c>
      <c r="N880" t="inlineStr">
        <is>
          <t>7691240097320111373</t>
        </is>
      </c>
      <c r="O880"/>
      <c r="P880" t="inlineStr">
        <is>
          <t>https://www.tiktok.com/@jazlynnayeli6</t>
        </is>
      </c>
      <c r="Q880" t="inlineStr">
        <is>
          <t>SD-000362</t>
        </is>
      </c>
      <c r="R880" t="inlineStr">
        <is>
          <t>Stolen by My Fiancé's Uncle</t>
        </is>
      </c>
      <c r="S880" t="inlineStr">
        <is>
          <t>爱情</t>
        </is>
      </c>
      <c r="T880" s="2" t="str">
        <f>=HYPERLINK("https://www.tiktok.com/@jazlynnayeli6/video/7691240097320111373", "https://www.tiktok.com/@jazlynnayeli6/video/7691240097320111373")</f>
        <v>https://www.tiktok.com/@jazlynnayeli6/video/7691240097320111373</v>
      </c>
      <c r="U880" t="inlineStr">
        <is>
          <t>已回填</t>
        </is>
      </c>
      <c r="V880" t="inlineStr">
        <is>
          <t>113</t>
        </is>
      </c>
      <c r="W880" t="inlineStr">
        <is>
          <t>1</t>
        </is>
      </c>
      <c r="X880" t="inlineStr">
        <is>
          <t>0</t>
        </is>
      </c>
      <c r="Y880" t="inlineStr">
        <is>
          <t>0</t>
        </is>
      </c>
      <c r="Z880" t="inlineStr">
        <is>
          <t>0</t>
        </is>
      </c>
      <c r="AA880" t="inlineStr">
        <is>
          <t>2026-10-08</t>
        </is>
      </c>
      <c r="AB880"/>
      <c r="AC880" t="inlineStr">
        <is>
          <t>第1条</t>
        </is>
      </c>
      <c r="AD880"/>
      <c r="AE880"/>
      <c r="AF880"/>
      <c r="AG880" s="3">
        <v>46298</v>
      </c>
      <c r="AH880" t="inlineStr">
        <is>
          <t>李建卓</t>
        </is>
      </c>
      <c r="AI880"/>
      <c r="AJ880"/>
      <c r="AK880"/>
      <c r="AL880" s="3"/>
      <c r="AM880" t="inlineStr">
        <is>
          <t>2026-10-03 23:40</t>
        </is>
      </c>
      <c r="AN880" t="inlineStr">
        <is>
          <t>李建卓</t>
        </is>
      </c>
      <c r="AO880" t="inlineStr">
        <is>
          <t>2026-10-03</t>
        </is>
      </c>
      <c r="AP880" t="inlineStr">
        <is>
          <t>2026-10-03|jazlynnayeli6|SD-000362</t>
        </is>
      </c>
      <c r="AQ880" t="inlineStr">
        <is>
          <t>1</t>
        </is>
      </c>
      <c r="AR880" t="inlineStr">
        <is>
          <t>jazlynnayeli6｜Stolen by My Fiancé's Uncle｜3条｜已回填</t>
        </is>
      </c>
    </row>
    <row r="881" ht="25.5" customHeight="1">
      <c r="A881" t="inlineStr">
        <is>
          <t>SR-001016</t>
        </is>
      </c>
      <c r="B881" s="3">
        <v>46298</v>
      </c>
      <c r="C881"/>
      <c r="D881" t="inlineStr">
        <is>
          <t>7691240290211974413</t>
        </is>
      </c>
      <c r="E881"/>
      <c r="F881" t="inlineStr">
        <is>
          <t>manual_url</t>
        </is>
      </c>
      <c r="G881">
        <v>1</v>
      </c>
      <c r="H881" s="3">
        <v>46303.671643518515</v>
      </c>
      <c r="I881"/>
      <c r="J881" t="inlineStr">
        <is>
          <t>active</t>
        </is>
      </c>
      <c r="K881" t="inlineStr">
        <is>
          <t>jazlynnayeli6</t>
        </is>
      </c>
      <c r="L881" t="inlineStr">
        <is>
          <t>Stolen by My Fiancé's Uncle Abel humiliates her—until his uncle steps in. ⚡ ✨ Download ReelShort. Copy code 4966408 and search it. #PublicHumiliation #UnexpectedProtector #DukeDrama #ShortDrama</t>
        </is>
      </c>
      <c r="M881" t="inlineStr">
        <is>
          <t>SD-000362</t>
        </is>
      </c>
      <c r="N881" t="inlineStr">
        <is>
          <t>7691240290211974413</t>
        </is>
      </c>
      <c r="O881"/>
      <c r="P881" t="inlineStr">
        <is>
          <t>https://www.tiktok.com/@jazlynnayeli6</t>
        </is>
      </c>
      <c r="Q881" t="inlineStr">
        <is>
          <t>SD-000362</t>
        </is>
      </c>
      <c r="R881" t="inlineStr">
        <is>
          <t>Stolen by My Fiancé's Uncle</t>
        </is>
      </c>
      <c r="S881" t="inlineStr">
        <is>
          <t>爱情</t>
        </is>
      </c>
      <c r="T881" s="2" t="str">
        <f>=HYPERLINK("https://www.tiktok.com/@jazlynnayeli6/video/7691240290211974413", "https://www.tiktok.com/@jazlynnayeli6/video/7691240290211974413")</f>
        <v>https://www.tiktok.com/@jazlynnayeli6/video/7691240290211974413</v>
      </c>
      <c r="U881" t="inlineStr">
        <is>
          <t>已回填</t>
        </is>
      </c>
      <c r="V881" t="inlineStr">
        <is>
          <t>107</t>
        </is>
      </c>
      <c r="W881" t="inlineStr">
        <is>
          <t>1</t>
        </is>
      </c>
      <c r="X881" t="inlineStr">
        <is>
          <t>0</t>
        </is>
      </c>
      <c r="Y881" t="inlineStr">
        <is>
          <t>0</t>
        </is>
      </c>
      <c r="Z881" t="inlineStr">
        <is>
          <t>0</t>
        </is>
      </c>
      <c r="AA881" t="inlineStr">
        <is>
          <t>2026-10-08</t>
        </is>
      </c>
      <c r="AB881"/>
      <c r="AC881" t="inlineStr">
        <is>
          <t>第2条</t>
        </is>
      </c>
      <c r="AD881"/>
      <c r="AE881"/>
      <c r="AF881"/>
      <c r="AG881" s="3">
        <v>46298</v>
      </c>
      <c r="AH881" t="inlineStr">
        <is>
          <t>李建卓</t>
        </is>
      </c>
      <c r="AI881"/>
      <c r="AJ881"/>
      <c r="AK881"/>
      <c r="AL881" s="3"/>
      <c r="AM881" t="inlineStr">
        <is>
          <t>2026-10-04 03:41</t>
        </is>
      </c>
      <c r="AN881" t="inlineStr">
        <is>
          <t>李建卓</t>
        </is>
      </c>
      <c r="AO881" t="inlineStr">
        <is>
          <t>2026-10-04</t>
        </is>
      </c>
      <c r="AP881" t="inlineStr">
        <is>
          <t>2026-10-03|jazlynnayeli6|SD-000362</t>
        </is>
      </c>
      <c r="AQ881" t="inlineStr">
        <is>
          <t>0</t>
        </is>
      </c>
      <c r="AR881" t="inlineStr">
        <is>
          <t>jazlynnayeli6｜Stolen by My Fiancé's Uncle｜3条｜已回填</t>
        </is>
      </c>
    </row>
    <row r="882" ht="25.5" customHeight="1">
      <c r="A882" t="inlineStr">
        <is>
          <t>SR-001017</t>
        </is>
      </c>
      <c r="B882" s="3">
        <v>46298</v>
      </c>
      <c r="C882"/>
      <c r="D882" t="inlineStr">
        <is>
          <t>7691241299655085325</t>
        </is>
      </c>
      <c r="E882"/>
      <c r="F882" t="inlineStr">
        <is>
          <t>manual_url</t>
        </is>
      </c>
      <c r="G882">
        <v>1</v>
      </c>
      <c r="H882" s="3">
        <v>46303.671643518515</v>
      </c>
      <c r="I882"/>
      <c r="J882" t="inlineStr">
        <is>
          <t>active</t>
        </is>
      </c>
      <c r="K882" t="inlineStr">
        <is>
          <t>jazlynnayeli6</t>
        </is>
      </c>
      <c r="L882" t="inlineStr">
        <is>
          <t>Stolen by My Fiancé's Uncle The Duke questions the family’s claim to an heir, and suddenly the whole room goes silent. 🤫 ✨ Download ReelShort. Copy code 4966408 and search it. #FamilySecret #HeirReveal  #UnexpectedTwist #ShortDrama</t>
        </is>
      </c>
      <c r="M882" t="inlineStr">
        <is>
          <t>SD-000362</t>
        </is>
      </c>
      <c r="N882" t="inlineStr">
        <is>
          <t>7691241299655085325</t>
        </is>
      </c>
      <c r="O882"/>
      <c r="P882" t="inlineStr">
        <is>
          <t>https://www.tiktok.com/@jazlynnayeli6</t>
        </is>
      </c>
      <c r="Q882" t="inlineStr">
        <is>
          <t>SD-000362</t>
        </is>
      </c>
      <c r="R882" t="inlineStr">
        <is>
          <t>Stolen by My Fiancé's Uncle</t>
        </is>
      </c>
      <c r="S882" t="inlineStr">
        <is>
          <t>爱情</t>
        </is>
      </c>
      <c r="T882" s="2" t="str">
        <f>=HYPERLINK("https://www.tiktok.com/@jazlynnayeli6/video/7691241299655085325", "https://www.tiktok.com/@jazlynnayeli6/video/7691241299655085325")</f>
        <v>https://www.tiktok.com/@jazlynnayeli6/video/7691241299655085325</v>
      </c>
      <c r="U882" t="inlineStr">
        <is>
          <t>已回填</t>
        </is>
      </c>
      <c r="V882" t="inlineStr">
        <is>
          <t>116</t>
        </is>
      </c>
      <c r="W882" t="inlineStr">
        <is>
          <t>0</t>
        </is>
      </c>
      <c r="X882" t="inlineStr">
        <is>
          <t>0</t>
        </is>
      </c>
      <c r="Y882" t="inlineStr">
        <is>
          <t>0</t>
        </is>
      </c>
      <c r="Z882" t="inlineStr">
        <is>
          <t>0</t>
        </is>
      </c>
      <c r="AA882" t="inlineStr">
        <is>
          <t>2026-10-08</t>
        </is>
      </c>
      <c r="AB882"/>
      <c r="AC882" t="inlineStr">
        <is>
          <t>第3条</t>
        </is>
      </c>
      <c r="AD882"/>
      <c r="AE882"/>
      <c r="AF882"/>
      <c r="AG882" s="3">
        <v>46298</v>
      </c>
      <c r="AH882" t="inlineStr">
        <is>
          <t>李建卓</t>
        </is>
      </c>
      <c r="AI882"/>
      <c r="AJ882"/>
      <c r="AK882"/>
      <c r="AL882" s="3"/>
      <c r="AM882" t="inlineStr">
        <is>
          <t>2026-10-04 10:44</t>
        </is>
      </c>
      <c r="AN882" t="inlineStr">
        <is>
          <t>李建卓</t>
        </is>
      </c>
      <c r="AO882" t="inlineStr">
        <is>
          <t>2026-10-04</t>
        </is>
      </c>
      <c r="AP882" t="inlineStr">
        <is>
          <t>2026-10-03|jazlynnayeli6|SD-000362</t>
        </is>
      </c>
      <c r="AQ882" t="inlineStr">
        <is>
          <t>0</t>
        </is>
      </c>
      <c r="AR882" t="inlineStr">
        <is>
          <t>jazlynnayeli6｜Stolen by My Fiancé's Uncle｜3条｜已回填</t>
        </is>
      </c>
    </row>
    <row r="883" ht="25.5" customHeight="1">
      <c r="A883" t="inlineStr">
        <is>
          <t>SR-001018</t>
        </is>
      </c>
      <c r="B883" s="3">
        <v>46299</v>
      </c>
      <c r="C883"/>
      <c r="D883" t="inlineStr">
        <is>
          <t>7691240556197989645</t>
        </is>
      </c>
      <c r="E883"/>
      <c r="F883" t="inlineStr">
        <is>
          <t>manual_url</t>
        </is>
      </c>
      <c r="G883">
        <v>1</v>
      </c>
      <c r="H883" s="3">
        <v>46303.671643518515</v>
      </c>
      <c r="I883"/>
      <c r="J883" t="inlineStr">
        <is>
          <t>active</t>
        </is>
      </c>
      <c r="K883" t="inlineStr">
        <is>
          <t>jazlynnayeli6</t>
        </is>
      </c>
      <c r="L883" t="inlineStr">
        <is>
          <t>The Mafia Boss's Stolen Bride After being kidnapped, she calls her fiancé for help. He refuses to believe her. 🖤 ✨ Download ReelShort. Copy code 4966531 and search it. #Kidnapping #FianceBetrayal #MafiaDrama #ShortDrama</t>
        </is>
      </c>
      <c r="M883" t="inlineStr">
        <is>
          <t>SD-000363</t>
        </is>
      </c>
      <c r="N883" t="inlineStr">
        <is>
          <t>7691240556197989645</t>
        </is>
      </c>
      <c r="O883"/>
      <c r="P883" t="inlineStr">
        <is>
          <t>https://www.tiktok.com/@jazlynnayeli6</t>
        </is>
      </c>
      <c r="Q883" t="inlineStr">
        <is>
          <t>SD-000363</t>
        </is>
      </c>
      <c r="R883" t="inlineStr">
        <is>
          <t>The Mafia Boss's Stolen Bride</t>
        </is>
      </c>
      <c r="S883" t="inlineStr">
        <is>
          <t>爱情</t>
        </is>
      </c>
      <c r="T883" s="2" t="str">
        <f>=HYPERLINK("https://www.tiktok.com/@jazlynnayeli6/video/7691240556197989645", "https://www.tiktok.com/@jazlynnayeli6/video/7691240556197989645")</f>
        <v>https://www.tiktok.com/@jazlynnayeli6/video/7691240556197989645</v>
      </c>
      <c r="U883" t="inlineStr">
        <is>
          <t>已回填</t>
        </is>
      </c>
      <c r="V883" t="inlineStr">
        <is>
          <t>555</t>
        </is>
      </c>
      <c r="W883" t="inlineStr">
        <is>
          <t>3</t>
        </is>
      </c>
      <c r="X883" t="inlineStr">
        <is>
          <t>1</t>
        </is>
      </c>
      <c r="Y883" t="inlineStr">
        <is>
          <t>0</t>
        </is>
      </c>
      <c r="Z883" t="inlineStr">
        <is>
          <t>0</t>
        </is>
      </c>
      <c r="AA883" t="inlineStr">
        <is>
          <t>2026-10-08</t>
        </is>
      </c>
      <c r="AB883"/>
      <c r="AC883" t="inlineStr">
        <is>
          <t>第1条</t>
        </is>
      </c>
      <c r="AD883"/>
      <c r="AE883"/>
      <c r="AF883"/>
      <c r="AG883" s="3">
        <v>46299</v>
      </c>
      <c r="AH883" t="inlineStr">
        <is>
          <t>李建卓</t>
        </is>
      </c>
      <c r="AI883"/>
      <c r="AJ883"/>
      <c r="AK883"/>
      <c r="AL883" s="3"/>
      <c r="AM883" t="inlineStr">
        <is>
          <t>2026-10-04 23:46</t>
        </is>
      </c>
      <c r="AN883" t="inlineStr">
        <is>
          <t>李建卓</t>
        </is>
      </c>
      <c r="AO883" t="inlineStr">
        <is>
          <t>2026-10-04</t>
        </is>
      </c>
      <c r="AP883" t="inlineStr">
        <is>
          <t>2026-10-04|jazlynnayeli6|SD-000363</t>
        </is>
      </c>
      <c r="AQ883" t="inlineStr">
        <is>
          <t>1</t>
        </is>
      </c>
      <c r="AR883" t="inlineStr">
        <is>
          <t>jazlynnayeli6｜The Mafia Boss's Stolen Bride｜3条｜已回填</t>
        </is>
      </c>
    </row>
    <row r="884" ht="25.5" customHeight="1">
      <c r="A884" t="inlineStr">
        <is>
          <t>SR-001019</t>
        </is>
      </c>
      <c r="B884" s="3">
        <v>46299</v>
      </c>
      <c r="C884"/>
      <c r="D884" t="inlineStr">
        <is>
          <t>7691240496110275853</t>
        </is>
      </c>
      <c r="E884"/>
      <c r="F884" t="inlineStr">
        <is>
          <t>manual_url</t>
        </is>
      </c>
      <c r="G884">
        <v>1</v>
      </c>
      <c r="H884" s="3">
        <v>46303.671643518515</v>
      </c>
      <c r="I884"/>
      <c r="J884" t="inlineStr">
        <is>
          <t>active</t>
        </is>
      </c>
      <c r="K884" t="inlineStr">
        <is>
          <t>jazlynnayeli6</t>
        </is>
      </c>
      <c r="L884" t="inlineStr">
        <is>
          <t>The Mafia Boss's Stolen Bride The Mafia boss finds her and offers a way out—but can she trust him? 🔥 ✨ Download ReelShort. Copy code 4966531 and search it. #MafiaRescue #UnexpectedAlliance #MafiaRomance #ShortDrama</t>
        </is>
      </c>
      <c r="M884" t="inlineStr">
        <is>
          <t>SD-000363</t>
        </is>
      </c>
      <c r="N884" t="inlineStr">
        <is>
          <t>7691240496110275853</t>
        </is>
      </c>
      <c r="O884"/>
      <c r="P884" t="inlineStr">
        <is>
          <t>https://www.tiktok.com/@jazlynnayeli6</t>
        </is>
      </c>
      <c r="Q884" t="inlineStr">
        <is>
          <t>SD-000363</t>
        </is>
      </c>
      <c r="R884" t="inlineStr">
        <is>
          <t>The Mafia Boss's Stolen Bride</t>
        </is>
      </c>
      <c r="S884" t="inlineStr">
        <is>
          <t>爱情</t>
        </is>
      </c>
      <c r="T884" s="2" t="str">
        <f>=HYPERLINK("https://www.tiktok.com/@jazlynnayeli6/video/7691240496110275853", "https://www.tiktok.com/@jazlynnayeli6/video/7691240496110275853")</f>
        <v>https://www.tiktok.com/@jazlynnayeli6/video/7691240496110275853</v>
      </c>
      <c r="U884" t="inlineStr">
        <is>
          <t>已回填</t>
        </is>
      </c>
      <c r="V884" t="inlineStr">
        <is>
          <t>182</t>
        </is>
      </c>
      <c r="W884" t="inlineStr">
        <is>
          <t>2</t>
        </is>
      </c>
      <c r="X884" t="inlineStr">
        <is>
          <t>0</t>
        </is>
      </c>
      <c r="Y884" t="inlineStr">
        <is>
          <t>0</t>
        </is>
      </c>
      <c r="Z884" t="inlineStr">
        <is>
          <t>0</t>
        </is>
      </c>
      <c r="AA884" t="inlineStr">
        <is>
          <t>2026-10-08</t>
        </is>
      </c>
      <c r="AB884"/>
      <c r="AC884" t="inlineStr">
        <is>
          <t>第2条</t>
        </is>
      </c>
      <c r="AD884"/>
      <c r="AE884"/>
      <c r="AF884"/>
      <c r="AG884" s="3">
        <v>46299</v>
      </c>
      <c r="AH884" t="inlineStr">
        <is>
          <t>李建卓</t>
        </is>
      </c>
      <c r="AI884"/>
      <c r="AJ884"/>
      <c r="AK884"/>
      <c r="AL884" s="3"/>
      <c r="AM884" t="inlineStr">
        <is>
          <t>2026-10-05 04:48</t>
        </is>
      </c>
      <c r="AN884" t="inlineStr">
        <is>
          <t>李建卓</t>
        </is>
      </c>
      <c r="AO884" t="inlineStr">
        <is>
          <t>2026-10-05</t>
        </is>
      </c>
      <c r="AP884" t="inlineStr">
        <is>
          <t>2026-10-04|jazlynnayeli6|SD-000363</t>
        </is>
      </c>
      <c r="AQ884" t="inlineStr">
        <is>
          <t>0</t>
        </is>
      </c>
      <c r="AR884" t="inlineStr">
        <is>
          <t>jazlynnayeli6｜The Mafia Boss's Stolen Bride｜3条｜已回填</t>
        </is>
      </c>
    </row>
    <row r="885" ht="25.5" customHeight="1">
      <c r="A885" t="inlineStr">
        <is>
          <t>SR-001020</t>
        </is>
      </c>
      <c r="B885" s="3">
        <v>46299</v>
      </c>
      <c r="C885"/>
      <c r="D885" t="inlineStr">
        <is>
          <t>7691240830090218766</t>
        </is>
      </c>
      <c r="E885"/>
      <c r="F885" t="inlineStr">
        <is>
          <t>manual_url</t>
        </is>
      </c>
      <c r="G885">
        <v>1</v>
      </c>
      <c r="H885" s="3">
        <v>46303.671643518515</v>
      </c>
      <c r="I885"/>
      <c r="J885" t="inlineStr">
        <is>
          <t>active</t>
        </is>
      </c>
      <c r="K885" t="inlineStr">
        <is>
          <t>jazlynnayeli6</t>
        </is>
      </c>
      <c r="L885" t="inlineStr">
        <is>
          <t>The Mafia Boss's Stolen Bride She wakes beside the boss just as her fiancé calls. How is she supposed to explain this? 📱 ✨ Download ReelShort. Copy code 4966531 and search it. #MorningAfter #MafiaRomance #ComplicatedLove #ShortDrama</t>
        </is>
      </c>
      <c r="M885" t="inlineStr">
        <is>
          <t>SD-000363</t>
        </is>
      </c>
      <c r="N885" t="inlineStr">
        <is>
          <t>7691240830090218766</t>
        </is>
      </c>
      <c r="O885"/>
      <c r="P885" t="inlineStr">
        <is>
          <t>https://www.tiktok.com/@jazlynnayeli6</t>
        </is>
      </c>
      <c r="Q885" t="inlineStr">
        <is>
          <t>SD-000363</t>
        </is>
      </c>
      <c r="R885" t="inlineStr">
        <is>
          <t>The Mafia Boss's Stolen Bride</t>
        </is>
      </c>
      <c r="S885" t="inlineStr">
        <is>
          <t>爱情</t>
        </is>
      </c>
      <c r="T885" s="2" t="str">
        <f>=HYPERLINK("https://www.tiktok.com/@jazlynnayeli6/video/7691240830090218766", "https://www.tiktok.com/@jazlynnayeli6/video/7691240830090218766")</f>
        <v>https://www.tiktok.com/@jazlynnayeli6/video/7691240830090218766</v>
      </c>
      <c r="U885" t="inlineStr">
        <is>
          <t>已回填</t>
        </is>
      </c>
      <c r="V885" t="inlineStr">
        <is>
          <t>116</t>
        </is>
      </c>
      <c r="W885" t="inlineStr">
        <is>
          <t>0</t>
        </is>
      </c>
      <c r="X885" t="inlineStr">
        <is>
          <t>0</t>
        </is>
      </c>
      <c r="Y885" t="inlineStr">
        <is>
          <t>0</t>
        </is>
      </c>
      <c r="Z885" t="inlineStr">
        <is>
          <t>0</t>
        </is>
      </c>
      <c r="AA885" t="inlineStr">
        <is>
          <t>2026-10-08</t>
        </is>
      </c>
      <c r="AB885"/>
      <c r="AC885" t="inlineStr">
        <is>
          <t>第3条</t>
        </is>
      </c>
      <c r="AD885"/>
      <c r="AE885"/>
      <c r="AF885"/>
      <c r="AG885" s="3">
        <v>46299</v>
      </c>
      <c r="AH885" t="inlineStr">
        <is>
          <t>李建卓</t>
        </is>
      </c>
      <c r="AI885"/>
      <c r="AJ885"/>
      <c r="AK885"/>
      <c r="AL885" s="3"/>
      <c r="AM885" t="inlineStr">
        <is>
          <t>2026-10-05 10:49</t>
        </is>
      </c>
      <c r="AN885" t="inlineStr">
        <is>
          <t>李建卓</t>
        </is>
      </c>
      <c r="AO885" t="inlineStr">
        <is>
          <t>2026-10-05</t>
        </is>
      </c>
      <c r="AP885" t="inlineStr">
        <is>
          <t>2026-10-04|jazlynnayeli6|SD-000363</t>
        </is>
      </c>
      <c r="AQ885" t="inlineStr">
        <is>
          <t>0</t>
        </is>
      </c>
      <c r="AR885" t="inlineStr">
        <is>
          <t>jazlynnayeli6｜The Mafia Boss's Stolen Bride｜3条｜已回填</t>
        </is>
      </c>
    </row>
    <row r="886" ht="25.5" customHeight="1">
      <c r="A886" t="inlineStr">
        <is>
          <t>SR-001021</t>
        </is>
      </c>
      <c r="B886" s="3">
        <v>46300</v>
      </c>
      <c r="C886"/>
      <c r="D886" t="inlineStr">
        <is>
          <t>7691241048122723598</t>
        </is>
      </c>
      <c r="E886"/>
      <c r="F886" t="inlineStr">
        <is>
          <t>manual_url</t>
        </is>
      </c>
      <c r="G886">
        <v>1</v>
      </c>
      <c r="H886" s="3">
        <v>46303.671643518515</v>
      </c>
      <c r="I886"/>
      <c r="J886" t="inlineStr">
        <is>
          <t>active</t>
        </is>
      </c>
      <c r="K886" t="inlineStr">
        <is>
          <t>jazlynnayeli6</t>
        </is>
      </c>
      <c r="L886" t="inlineStr">
        <is>
          <t>The Mafia Boss's Stolen Bride Her fiancé admits their engagement was a bet. The worst part? She heard every word. 💔 ✨ Download ReelShort. Copy code 4966531 and search it. #EngagementBet #CruelTruth #Betrayal #ShortDrama</t>
        </is>
      </c>
      <c r="M886" t="inlineStr">
        <is>
          <t>SD-000363</t>
        </is>
      </c>
      <c r="N886" t="inlineStr">
        <is>
          <t>7691241048122723598</t>
        </is>
      </c>
      <c r="O886"/>
      <c r="P886" t="inlineStr">
        <is>
          <t>https://www.tiktok.com/@jazlynnayeli6</t>
        </is>
      </c>
      <c r="Q886" t="inlineStr">
        <is>
          <t>SD-000363</t>
        </is>
      </c>
      <c r="R886" t="inlineStr">
        <is>
          <t>The Mafia Boss's Stolen Bride</t>
        </is>
      </c>
      <c r="S886" t="inlineStr">
        <is>
          <t>爱情</t>
        </is>
      </c>
      <c r="T886" s="2" t="str">
        <f>=HYPERLINK("https://www.tiktok.com/@jazlynnayeli6/video/7691241048122723598", "https://www.tiktok.com/@jazlynnayeli6/video/7691241048122723598")</f>
        <v>https://www.tiktok.com/@jazlynnayeli6/video/7691241048122723598</v>
      </c>
      <c r="U886" t="inlineStr">
        <is>
          <t>已回填</t>
        </is>
      </c>
      <c r="V886" t="inlineStr">
        <is>
          <t>104</t>
        </is>
      </c>
      <c r="W886" t="inlineStr">
        <is>
          <t>0</t>
        </is>
      </c>
      <c r="X886" t="inlineStr">
        <is>
          <t>0</t>
        </is>
      </c>
      <c r="Y886" t="inlineStr">
        <is>
          <t>0</t>
        </is>
      </c>
      <c r="Z886" t="inlineStr">
        <is>
          <t>0</t>
        </is>
      </c>
      <c r="AA886" t="inlineStr">
        <is>
          <t>2026-10-08</t>
        </is>
      </c>
      <c r="AB886"/>
      <c r="AC886" t="inlineStr">
        <is>
          <t>第1条</t>
        </is>
      </c>
      <c r="AD886"/>
      <c r="AE886"/>
      <c r="AF886"/>
      <c r="AG886" s="3">
        <v>46300</v>
      </c>
      <c r="AH886" t="inlineStr">
        <is>
          <t>李建卓</t>
        </is>
      </c>
      <c r="AI886"/>
      <c r="AJ886"/>
      <c r="AK886"/>
      <c r="AL886" s="3"/>
      <c r="AM886" t="inlineStr">
        <is>
          <t>2026-10-05 22:51</t>
        </is>
      </c>
      <c r="AN886" t="inlineStr">
        <is>
          <t>李建卓</t>
        </is>
      </c>
      <c r="AO886" t="inlineStr">
        <is>
          <t>2026-10-05</t>
        </is>
      </c>
      <c r="AP886" t="inlineStr">
        <is>
          <t>2026-10-05|jazlynnayeli6|SD-000363</t>
        </is>
      </c>
      <c r="AQ886" t="inlineStr">
        <is>
          <t>1</t>
        </is>
      </c>
      <c r="AR886" t="inlineStr">
        <is>
          <t>jazlynnayeli6｜The Mafia Boss's Stolen Bride｜3条｜已回填</t>
        </is>
      </c>
    </row>
    <row r="887" ht="25.5" customHeight="1">
      <c r="A887" t="inlineStr">
        <is>
          <t>SR-001022</t>
        </is>
      </c>
      <c r="B887" s="3">
        <v>46300</v>
      </c>
      <c r="C887"/>
      <c r="D887" t="inlineStr">
        <is>
          <t>7691241556648463630</t>
        </is>
      </c>
      <c r="E887"/>
      <c r="F887" t="inlineStr">
        <is>
          <t>manual_url</t>
        </is>
      </c>
      <c r="G887">
        <v>1</v>
      </c>
      <c r="H887" s="3">
        <v>46303.671643518515</v>
      </c>
      <c r="I887"/>
      <c r="J887" t="inlineStr">
        <is>
          <t>active</t>
        </is>
      </c>
      <c r="K887" t="inlineStr">
        <is>
          <t>jazlynnayeli6</t>
        </is>
      </c>
      <c r="L887" t="inlineStr">
        <is>
          <t>The Mafia Boss's Stolen Bride He discards her, and his friends turn against her. Who will come to her rescue? 😨 ✨ Download ReelShort. Copy code 4966531 and search it. #PublicBetrayal #DangerousCrowd #MafiaDrama #ShortDrama</t>
        </is>
      </c>
      <c r="M887" t="inlineStr">
        <is>
          <t>SD-000363</t>
        </is>
      </c>
      <c r="N887" t="inlineStr">
        <is>
          <t>7691241556648463630</t>
        </is>
      </c>
      <c r="O887"/>
      <c r="P887" t="inlineStr">
        <is>
          <t>https://www.tiktok.com/@jazlynnayeli6</t>
        </is>
      </c>
      <c r="Q887" t="inlineStr">
        <is>
          <t>SD-000363</t>
        </is>
      </c>
      <c r="R887" t="inlineStr">
        <is>
          <t>The Mafia Boss's Stolen Bride</t>
        </is>
      </c>
      <c r="S887" t="inlineStr">
        <is>
          <t>爱情</t>
        </is>
      </c>
      <c r="T887" s="2" t="str">
        <f>=HYPERLINK("https://www.tiktok.com/@jazlynnayeli6/video/7691241556648463630", "https://www.tiktok.com/@jazlynnayeli6/video/7691241556648463630")</f>
        <v>https://www.tiktok.com/@jazlynnayeli6/video/7691241556648463630</v>
      </c>
      <c r="U887" t="inlineStr">
        <is>
          <t>已回填</t>
        </is>
      </c>
      <c r="V887" t="inlineStr">
        <is>
          <t>113</t>
        </is>
      </c>
      <c r="W887" t="inlineStr">
        <is>
          <t>1</t>
        </is>
      </c>
      <c r="X887" t="inlineStr">
        <is>
          <t>0</t>
        </is>
      </c>
      <c r="Y887" t="inlineStr">
        <is>
          <t>0</t>
        </is>
      </c>
      <c r="Z887" t="inlineStr">
        <is>
          <t>0</t>
        </is>
      </c>
      <c r="AA887" t="inlineStr">
        <is>
          <t>2026-10-08</t>
        </is>
      </c>
      <c r="AB887"/>
      <c r="AC887" t="inlineStr">
        <is>
          <t>第2条</t>
        </is>
      </c>
      <c r="AD887"/>
      <c r="AE887"/>
      <c r="AF887"/>
      <c r="AG887" s="3">
        <v>46300</v>
      </c>
      <c r="AH887" t="inlineStr">
        <is>
          <t>李建卓</t>
        </is>
      </c>
      <c r="AI887"/>
      <c r="AJ887"/>
      <c r="AK887"/>
      <c r="AL887" s="3"/>
      <c r="AM887" t="inlineStr">
        <is>
          <t>2026-10-06 04:05</t>
        </is>
      </c>
      <c r="AN887" t="inlineStr">
        <is>
          <t>李建卓</t>
        </is>
      </c>
      <c r="AO887" t="inlineStr">
        <is>
          <t>2026-10-06</t>
        </is>
      </c>
      <c r="AP887" t="inlineStr">
        <is>
          <t>2026-10-05|jazlynnayeli6|SD-000363</t>
        </is>
      </c>
      <c r="AQ887" t="inlineStr">
        <is>
          <t>0</t>
        </is>
      </c>
      <c r="AR887" t="inlineStr">
        <is>
          <t>jazlynnayeli6｜The Mafia Boss's Stolen Bride｜3条｜已回填</t>
        </is>
      </c>
    </row>
    <row r="888" ht="25.5" customHeight="1">
      <c r="A888" t="inlineStr">
        <is>
          <t>SR-001023</t>
        </is>
      </c>
      <c r="B888" s="3">
        <v>46300</v>
      </c>
      <c r="C888"/>
      <c r="D888" t="inlineStr">
        <is>
          <t>7691242032542551310</t>
        </is>
      </c>
      <c r="E888"/>
      <c r="F888" t="inlineStr">
        <is>
          <t>manual_url</t>
        </is>
      </c>
      <c r="G888">
        <v>1</v>
      </c>
      <c r="H888" s="3">
        <v>46303.671643518515</v>
      </c>
      <c r="I888"/>
      <c r="J888" t="inlineStr">
        <is>
          <t>active</t>
        </is>
      </c>
      <c r="K888" t="inlineStr">
        <is>
          <t>jazlynnayeli6</t>
        </is>
      </c>
      <c r="L888" t="inlineStr">
        <is>
          <t>The Mafia Boss's Stolen Bride The Mafia boss claims her in front of the crowd—and dares anyone to challenge him. 🖤 ✨ Download ReelShort. Copy code 4966531 and search it. #ProtectiveMafiaBoss #PublicConfrontation #MafiaRomance #ShortDrama</t>
        </is>
      </c>
      <c r="M888" t="inlineStr">
        <is>
          <t>SD-000363</t>
        </is>
      </c>
      <c r="N888" t="inlineStr">
        <is>
          <t>7691242032542551310</t>
        </is>
      </c>
      <c r="O888"/>
      <c r="P888" t="inlineStr">
        <is>
          <t>https://www.tiktok.com/@jazlynnayeli6</t>
        </is>
      </c>
      <c r="Q888" t="inlineStr">
        <is>
          <t>SD-000363</t>
        </is>
      </c>
      <c r="R888" t="inlineStr">
        <is>
          <t>The Mafia Boss's Stolen Bride</t>
        </is>
      </c>
      <c r="S888" t="inlineStr">
        <is>
          <t>爱情</t>
        </is>
      </c>
      <c r="T888" s="2" t="str">
        <f>=HYPERLINK("https://www.tiktok.com/@jazlynnayeli6/video/7691242032542551310", "https://www.tiktok.com/@jazlynnayeli6/video/7691242032542551310")</f>
        <v>https://www.tiktok.com/@jazlynnayeli6/video/7691242032542551310</v>
      </c>
      <c r="U888" t="inlineStr">
        <is>
          <t>已回填</t>
        </is>
      </c>
      <c r="V888" t="inlineStr">
        <is>
          <t>95</t>
        </is>
      </c>
      <c r="W888" t="inlineStr">
        <is>
          <t>0</t>
        </is>
      </c>
      <c r="X888" t="inlineStr">
        <is>
          <t>0</t>
        </is>
      </c>
      <c r="Y888" t="inlineStr">
        <is>
          <t>0</t>
        </is>
      </c>
      <c r="Z888" t="inlineStr">
        <is>
          <t>0</t>
        </is>
      </c>
      <c r="AA888" t="inlineStr">
        <is>
          <t>2026-10-08</t>
        </is>
      </c>
      <c r="AB888"/>
      <c r="AC888" t="inlineStr">
        <is>
          <t>第3条</t>
        </is>
      </c>
      <c r="AD888"/>
      <c r="AE888"/>
      <c r="AF888"/>
      <c r="AG888" s="3">
        <v>46300</v>
      </c>
      <c r="AH888" t="inlineStr">
        <is>
          <t>李建卓</t>
        </is>
      </c>
      <c r="AI888"/>
      <c r="AJ888"/>
      <c r="AK888"/>
      <c r="AL888" s="3"/>
      <c r="AM888" t="inlineStr">
        <is>
          <t>2026-10-06 09:55</t>
        </is>
      </c>
      <c r="AN888" t="inlineStr">
        <is>
          <t>李建卓</t>
        </is>
      </c>
      <c r="AO888" t="inlineStr">
        <is>
          <t>2026-10-06</t>
        </is>
      </c>
      <c r="AP888" t="inlineStr">
        <is>
          <t>2026-10-05|jazlynnayeli6|SD-000363</t>
        </is>
      </c>
      <c r="AQ888" t="inlineStr">
        <is>
          <t>0</t>
        </is>
      </c>
      <c r="AR888" t="inlineStr">
        <is>
          <t>jazlynnayeli6｜The Mafia Boss's Stolen Bride｜3条｜已回填</t>
        </is>
      </c>
    </row>
    <row r="889" ht="25.5" customHeight="1">
      <c r="A889" t="inlineStr">
        <is>
          <t>SR-001024</t>
        </is>
      </c>
      <c r="B889" s="3">
        <v>46301</v>
      </c>
      <c r="C889"/>
      <c r="D889" t="inlineStr">
        <is>
          <t>7691242634903358733</t>
        </is>
      </c>
      <c r="E889"/>
      <c r="F889" t="inlineStr">
        <is>
          <t>exact_post_id</t>
        </is>
      </c>
      <c r="G889"/>
      <c r="H889" s="3"/>
      <c r="I889"/>
      <c r="J889" t="inlineStr">
        <is>
          <t>active</t>
        </is>
      </c>
      <c r="K889" t="inlineStr">
        <is>
          <t>jazlynnayeli6</t>
        </is>
      </c>
      <c r="L889" t="inlineStr">
        <is>
          <t>Thirsty for the Wet Nurse She hides a bleeding Alpha and discovers his curse can’t hurt her. Why is she different? 🐺 ✨ Download ReelShort. Copy code 4964171 and search it. #CursedAlpha #UnexpectedBond #WerewolfRomance #ShortDrama</t>
        </is>
      </c>
      <c r="M889" t="inlineStr">
        <is>
          <t>SD-000353</t>
        </is>
      </c>
      <c r="N889" t="inlineStr">
        <is>
          <t>7691242634903358733</t>
        </is>
      </c>
      <c r="O889"/>
      <c r="P889" t="inlineStr">
        <is>
          <t>https://www.tiktok.com/@jazlynnayeli6</t>
        </is>
      </c>
      <c r="Q889" t="inlineStr">
        <is>
          <t>SD-000353</t>
        </is>
      </c>
      <c r="R889" t="inlineStr">
        <is>
          <t>Thirsty for the Wet Nurse</t>
        </is>
      </c>
      <c r="S889" t="inlineStr">
        <is>
          <t>萌宝</t>
        </is>
      </c>
      <c r="T889" s="2" t="str">
        <f>=HYPERLINK("https://www.tiktok.com/@jazlynnayeli6/video/7691242634903358733", "https://www.tiktok.com/@jazlynnayeli6/video/7691242634903358733")</f>
        <v>https://www.tiktok.com/@jazlynnayeli6/video/7691242634903358733</v>
      </c>
      <c r="U889" t="inlineStr">
        <is>
          <t>已回填</t>
        </is>
      </c>
      <c r="V889" t="inlineStr">
        <is>
          <t>97</t>
        </is>
      </c>
      <c r="W889" t="inlineStr">
        <is>
          <t>1</t>
        </is>
      </c>
      <c r="X889" t="inlineStr">
        <is>
          <t>0</t>
        </is>
      </c>
      <c r="Y889" t="inlineStr">
        <is>
          <t>0</t>
        </is>
      </c>
      <c r="Z889" t="inlineStr">
        <is>
          <t>0</t>
        </is>
      </c>
      <c r="AA889" t="inlineStr">
        <is>
          <t>2026-10-08</t>
        </is>
      </c>
      <c r="AB889"/>
      <c r="AC889" t="inlineStr">
        <is>
          <t>第1条</t>
        </is>
      </c>
      <c r="AD889"/>
      <c r="AE889"/>
      <c r="AF889"/>
      <c r="AG889" s="3">
        <v>46301</v>
      </c>
      <c r="AH889" t="inlineStr">
        <is>
          <t>李建卓</t>
        </is>
      </c>
      <c r="AI889"/>
      <c r="AJ889"/>
      <c r="AK889"/>
      <c r="AL889" s="3"/>
      <c r="AM889" t="inlineStr">
        <is>
          <t>2026-10-06 23:56</t>
        </is>
      </c>
      <c r="AN889" t="inlineStr">
        <is>
          <t>李建卓</t>
        </is>
      </c>
      <c r="AO889" t="inlineStr">
        <is>
          <t>2026-10-06</t>
        </is>
      </c>
      <c r="AP889" t="inlineStr">
        <is>
          <t>2026-10-06|jazlynnayeli6|SD-000353</t>
        </is>
      </c>
      <c r="AQ889" t="inlineStr">
        <is>
          <t>1</t>
        </is>
      </c>
      <c r="AR889" t="inlineStr">
        <is>
          <t>jazlynnayeli6｜Thirsty for the Wet Nurse｜3条｜已回填</t>
        </is>
      </c>
    </row>
    <row r="890" ht="25.5" customHeight="1">
      <c r="A890" t="inlineStr">
        <is>
          <t>SR-001025</t>
        </is>
      </c>
      <c r="B890" s="3">
        <v>46301</v>
      </c>
      <c r="C890"/>
      <c r="D890" t="inlineStr">
        <is>
          <t>7691242880840617229</t>
        </is>
      </c>
      <c r="E890"/>
      <c r="F890" t="inlineStr">
        <is>
          <t>exact_post_id</t>
        </is>
      </c>
      <c r="G890"/>
      <c r="H890" s="3"/>
      <c r="I890"/>
      <c r="J890" t="inlineStr">
        <is>
          <t>active</t>
        </is>
      </c>
      <c r="K890" t="inlineStr">
        <is>
          <t>jazlynnayeli6</t>
        </is>
      </c>
      <c r="L890" t="inlineStr">
        <is>
          <t>Thirsty for the Wet Nurse Her sister tries to take her child. This mother is ready to fight back. 💪 ✨ Download ReelShort. Copy code 4964171 and search it. #ProtectiveMom #SisterBetrayal #FamilyDrama #ShortDrama</t>
        </is>
      </c>
      <c r="M890" t="inlineStr">
        <is>
          <t>SD-000353</t>
        </is>
      </c>
      <c r="N890" t="inlineStr">
        <is>
          <t>7691242880840617229</t>
        </is>
      </c>
      <c r="O890"/>
      <c r="P890" t="inlineStr">
        <is>
          <t>https://www.tiktok.com/@jazlynnayeli6</t>
        </is>
      </c>
      <c r="Q890" t="inlineStr">
        <is>
          <t>SD-000353</t>
        </is>
      </c>
      <c r="R890" t="inlineStr">
        <is>
          <t>Thirsty for the Wet Nurse</t>
        </is>
      </c>
      <c r="S890" t="inlineStr">
        <is>
          <t>萌宝</t>
        </is>
      </c>
      <c r="T890" s="2" t="str">
        <f>=HYPERLINK("https://www.tiktok.com/@jazlynnayeli6/video/7691242880840617229", "https://www.tiktok.com/@jazlynnayeli6/video/7691242880840617229")</f>
        <v>https://www.tiktok.com/@jazlynnayeli6/video/7691242880840617229</v>
      </c>
      <c r="U890" t="inlineStr">
        <is>
          <t>已回填</t>
        </is>
      </c>
      <c r="V890" t="inlineStr">
        <is>
          <t>142</t>
        </is>
      </c>
      <c r="W890" t="inlineStr">
        <is>
          <t>2</t>
        </is>
      </c>
      <c r="X890" t="inlineStr">
        <is>
          <t>1</t>
        </is>
      </c>
      <c r="Y890" t="inlineStr">
        <is>
          <t>0</t>
        </is>
      </c>
      <c r="Z890" t="inlineStr">
        <is>
          <t>0</t>
        </is>
      </c>
      <c r="AA890" t="inlineStr">
        <is>
          <t>2026-10-08</t>
        </is>
      </c>
      <c r="AB890"/>
      <c r="AC890" t="inlineStr">
        <is>
          <t>第2条</t>
        </is>
      </c>
      <c r="AD890"/>
      <c r="AE890"/>
      <c r="AF890"/>
      <c r="AG890" s="3">
        <v>46301</v>
      </c>
      <c r="AH890" t="inlineStr">
        <is>
          <t>李建卓</t>
        </is>
      </c>
      <c r="AI890"/>
      <c r="AJ890"/>
      <c r="AK890"/>
      <c r="AL890" s="3"/>
      <c r="AM890" t="inlineStr">
        <is>
          <t>2026-10-07 03:58</t>
        </is>
      </c>
      <c r="AN890" t="inlineStr">
        <is>
          <t>李建卓</t>
        </is>
      </c>
      <c r="AO890" t="inlineStr">
        <is>
          <t>2026-10-07</t>
        </is>
      </c>
      <c r="AP890" t="inlineStr">
        <is>
          <t>2026-10-06|jazlynnayeli6|SD-000353</t>
        </is>
      </c>
      <c r="AQ890" t="inlineStr">
        <is>
          <t>0</t>
        </is>
      </c>
      <c r="AR890" t="inlineStr">
        <is>
          <t>jazlynnayeli6｜Thirsty for the Wet Nurse｜3条｜已回填</t>
        </is>
      </c>
    </row>
    <row r="891" ht="25.5" customHeight="1">
      <c r="A891" t="inlineStr">
        <is>
          <t>SR-001026</t>
        </is>
      </c>
      <c r="B891" s="3">
        <v>46301</v>
      </c>
      <c r="C891"/>
      <c r="D891" t="inlineStr">
        <is>
          <t>7691243117881675021</t>
        </is>
      </c>
      <c r="E891"/>
      <c r="F891" t="inlineStr">
        <is>
          <t>exact_post_id</t>
        </is>
      </c>
      <c r="G891"/>
      <c r="H891" s="3"/>
      <c r="I891"/>
      <c r="J891" t="inlineStr">
        <is>
          <t>active</t>
        </is>
      </c>
      <c r="K891" t="inlineStr">
        <is>
          <t>jazlynnayeli6</t>
        </is>
      </c>
      <c r="L891" t="inlineStr">
        <is>
          <t>Thirsty for the Wet Nurse A ransom pushes her toward the Alpha’s wet nurse opening. Could this job save her child? ⏳ ✨ Download ReelShort. Copy code 4964171 and search it. #RansomDemand #WetNurse #ProtectiveMom #ShortDrama</t>
        </is>
      </c>
      <c r="M891" t="inlineStr">
        <is>
          <t>SD-000353</t>
        </is>
      </c>
      <c r="N891" t="inlineStr">
        <is>
          <t>7691243117881675021</t>
        </is>
      </c>
      <c r="O891"/>
      <c r="P891" t="inlineStr">
        <is>
          <t>https://www.tiktok.com/@jazlynnayeli6</t>
        </is>
      </c>
      <c r="Q891" t="inlineStr">
        <is>
          <t>SD-000353</t>
        </is>
      </c>
      <c r="R891" t="inlineStr">
        <is>
          <t>Thirsty for the Wet Nurse</t>
        </is>
      </c>
      <c r="S891" t="inlineStr">
        <is>
          <t>萌宝</t>
        </is>
      </c>
      <c r="T891" s="2" t="str">
        <f>=HYPERLINK("https://www.tiktok.com/@jazlynnayeli6/video/7691243117881675021", "https://www.tiktok.com/@jazlynnayeli6/video/7691243117881675021")</f>
        <v>https://www.tiktok.com/@jazlynnayeli6/video/7691243117881675021</v>
      </c>
      <c r="U891" t="inlineStr">
        <is>
          <t>已回填</t>
        </is>
      </c>
      <c r="V891" t="inlineStr">
        <is>
          <t>214</t>
        </is>
      </c>
      <c r="W891" t="inlineStr">
        <is>
          <t>5</t>
        </is>
      </c>
      <c r="X891" t="inlineStr">
        <is>
          <t>1</t>
        </is>
      </c>
      <c r="Y891" t="inlineStr">
        <is>
          <t>0</t>
        </is>
      </c>
      <c r="Z891" t="inlineStr">
        <is>
          <t>0</t>
        </is>
      </c>
      <c r="AA891" t="inlineStr">
        <is>
          <t>2026-10-08</t>
        </is>
      </c>
      <c r="AB891"/>
      <c r="AC891" t="inlineStr">
        <is>
          <t>第3条</t>
        </is>
      </c>
      <c r="AD891"/>
      <c r="AE891"/>
      <c r="AF891"/>
      <c r="AG891" s="3">
        <v>46301</v>
      </c>
      <c r="AH891" t="inlineStr">
        <is>
          <t>李建卓</t>
        </is>
      </c>
      <c r="AI891"/>
      <c r="AJ891"/>
      <c r="AK891"/>
      <c r="AL891" s="3"/>
      <c r="AM891" t="inlineStr">
        <is>
          <t>2026-10-07 08:59</t>
        </is>
      </c>
      <c r="AN891" t="inlineStr">
        <is>
          <t>李建卓</t>
        </is>
      </c>
      <c r="AO891" t="inlineStr">
        <is>
          <t>2026-10-07</t>
        </is>
      </c>
      <c r="AP891" t="inlineStr">
        <is>
          <t>2026-10-06|jazlynnayeli6|SD-000353</t>
        </is>
      </c>
      <c r="AQ891" t="inlineStr">
        <is>
          <t>0</t>
        </is>
      </c>
      <c r="AR891" t="inlineStr">
        <is>
          <t>jazlynnayeli6｜Thirsty for the Wet Nurse｜3条｜已回填</t>
        </is>
      </c>
    </row>
    <row r="892" ht="25.5" customHeight="1">
      <c r="A892" t="inlineStr">
        <is>
          <t>SR-001027</t>
        </is>
      </c>
      <c r="B892" s="3">
        <v>46302</v>
      </c>
      <c r="C892"/>
      <c r="D892" t="inlineStr">
        <is>
          <t>7691243625560182029</t>
        </is>
      </c>
      <c r="E892"/>
      <c r="F892" t="inlineStr">
        <is>
          <t>exact_post_id</t>
        </is>
      </c>
      <c r="G892"/>
      <c r="H892" s="3"/>
      <c r="I892"/>
      <c r="J892" t="inlineStr">
        <is>
          <t>active</t>
        </is>
      </c>
      <c r="K892" t="inlineStr">
        <is>
          <t>jazlynnayeli6</t>
        </is>
      </c>
      <c r="L892" t="inlineStr">
        <is>
          <t>Thirsty for the Wet Nurse The woman pretending to be Luna admits the bond was faked. How long can she keep up the lie? 😳 ✨ Download ReelShort. Copy code 4964171 and search it. #FalseLuna #FakeBond #AlphaDrama #ShortDrama</t>
        </is>
      </c>
      <c r="M892" t="inlineStr">
        <is>
          <t>SD-000353</t>
        </is>
      </c>
      <c r="N892" t="inlineStr">
        <is>
          <t>7691243625560182029</t>
        </is>
      </c>
      <c r="O892"/>
      <c r="P892" t="inlineStr">
        <is>
          <t>https://www.tiktok.com/@jazlynnayeli6</t>
        </is>
      </c>
      <c r="Q892" t="inlineStr">
        <is>
          <t>SD-000353</t>
        </is>
      </c>
      <c r="R892" t="inlineStr">
        <is>
          <t>Thirsty for the Wet Nurse</t>
        </is>
      </c>
      <c r="S892" t="inlineStr">
        <is>
          <t>萌宝</t>
        </is>
      </c>
      <c r="T892" s="2" t="str">
        <f>=HYPERLINK("https://www.tiktok.com/@jazlynnayeli6/video/7691243625560182029", "https://www.tiktok.com/@jazlynnayeli6/video/7691243625560182029")</f>
        <v>https://www.tiktok.com/@jazlynnayeli6/video/7691243625560182029</v>
      </c>
      <c r="U892" t="inlineStr">
        <is>
          <t>已回填</t>
        </is>
      </c>
      <c r="V892" t="inlineStr">
        <is>
          <t>107</t>
        </is>
      </c>
      <c r="W892" t="inlineStr">
        <is>
          <t>0</t>
        </is>
      </c>
      <c r="X892" t="inlineStr">
        <is>
          <t>0</t>
        </is>
      </c>
      <c r="Y892" t="inlineStr">
        <is>
          <t>0</t>
        </is>
      </c>
      <c r="Z892" t="inlineStr">
        <is>
          <t>0</t>
        </is>
      </c>
      <c r="AA892" t="inlineStr">
        <is>
          <t>2026-10-08</t>
        </is>
      </c>
      <c r="AB892"/>
      <c r="AC892" t="inlineStr">
        <is>
          <t>第1条</t>
        </is>
      </c>
      <c r="AD892"/>
      <c r="AE892"/>
      <c r="AF892"/>
      <c r="AG892" s="3">
        <v>46302</v>
      </c>
      <c r="AH892" t="inlineStr">
        <is>
          <t>李建卓</t>
        </is>
      </c>
      <c r="AI892"/>
      <c r="AJ892"/>
      <c r="AK892"/>
      <c r="AL892" s="3"/>
      <c r="AM892" t="inlineStr">
        <is>
          <t>2026-10-07 23:01</t>
        </is>
      </c>
      <c r="AN892" t="inlineStr">
        <is>
          <t>李建卓</t>
        </is>
      </c>
      <c r="AO892" t="inlineStr">
        <is>
          <t>2026-10-07</t>
        </is>
      </c>
      <c r="AP892" t="inlineStr">
        <is>
          <t>2026-10-07|jazlynnayeli6|SD-000353</t>
        </is>
      </c>
      <c r="AQ892" t="inlineStr">
        <is>
          <t>1</t>
        </is>
      </c>
      <c r="AR892" t="inlineStr">
        <is>
          <t>jazlynnayeli6｜Thirsty for the Wet Nurse｜3条｜已回填</t>
        </is>
      </c>
    </row>
    <row r="893" ht="25.5" customHeight="1">
      <c r="A893" t="inlineStr">
        <is>
          <t>SR-001028</t>
        </is>
      </c>
      <c r="B893" s="3">
        <v>46302</v>
      </c>
      <c r="C893"/>
      <c r="D893" t="inlineStr">
        <is>
          <t>7691243886798179598</t>
        </is>
      </c>
      <c r="E893"/>
      <c r="F893" t="inlineStr">
        <is>
          <t>exact_post_id</t>
        </is>
      </c>
      <c r="G893"/>
      <c r="H893" s="3"/>
      <c r="I893"/>
      <c r="J893" t="inlineStr">
        <is>
          <t>active</t>
        </is>
      </c>
      <c r="K893" t="inlineStr">
        <is>
          <t>jazlynnayeli6</t>
        </is>
      </c>
      <c r="L893" t="inlineStr">
        <is>
          <t>Thirsty for the Wet Nurse A disguised pup is introduced as the Alpha’s heir. Who knows the truth? 🐾 ✨ Download ReelShort. Copy code 4964171 and search it. #HiddenPup #FalseHeir #WerewolfDrama #ShortDrama</t>
        </is>
      </c>
      <c r="M893" t="inlineStr">
        <is>
          <t>SD-000353</t>
        </is>
      </c>
      <c r="N893" t="inlineStr">
        <is>
          <t>7691243886798179598</t>
        </is>
      </c>
      <c r="O893"/>
      <c r="P893" t="inlineStr">
        <is>
          <t>https://www.tiktok.com/@jazlynnayeli6</t>
        </is>
      </c>
      <c r="Q893" t="inlineStr">
        <is>
          <t>SD-000353</t>
        </is>
      </c>
      <c r="R893" t="inlineStr">
        <is>
          <t>Thirsty for the Wet Nurse</t>
        </is>
      </c>
      <c r="S893" t="inlineStr">
        <is>
          <t>萌宝</t>
        </is>
      </c>
      <c r="T893" s="2" t="str">
        <f>=HYPERLINK("https://www.tiktok.com/@jazlynnayeli6/video/7691243886798179598", "https://www.tiktok.com/@jazlynnayeli6/video/7691243886798179598")</f>
        <v>https://www.tiktok.com/@jazlynnayeli6/video/7691243886798179598</v>
      </c>
      <c r="U893" t="inlineStr">
        <is>
          <t>已回填</t>
        </is>
      </c>
      <c r="V893" t="inlineStr">
        <is>
          <t>144</t>
        </is>
      </c>
      <c r="W893" t="inlineStr">
        <is>
          <t>2</t>
        </is>
      </c>
      <c r="X893" t="inlineStr">
        <is>
          <t>0</t>
        </is>
      </c>
      <c r="Y893" t="inlineStr">
        <is>
          <t>0</t>
        </is>
      </c>
      <c r="Z893" t="inlineStr">
        <is>
          <t>0</t>
        </is>
      </c>
      <c r="AA893" t="inlineStr">
        <is>
          <t>2026-10-08</t>
        </is>
      </c>
      <c r="AB893"/>
      <c r="AC893" t="inlineStr">
        <is>
          <t>第2条</t>
        </is>
      </c>
      <c r="AD893"/>
      <c r="AE893"/>
      <c r="AF893"/>
      <c r="AG893" s="3">
        <v>46302</v>
      </c>
      <c r="AH893" t="inlineStr">
        <is>
          <t>李建卓</t>
        </is>
      </c>
      <c r="AI893"/>
      <c r="AJ893"/>
      <c r="AK893"/>
      <c r="AL893" s="3"/>
      <c r="AM893" t="inlineStr">
        <is>
          <t>2026-10-08 04:02</t>
        </is>
      </c>
      <c r="AN893" t="inlineStr">
        <is>
          <t>李建卓</t>
        </is>
      </c>
      <c r="AO893" t="inlineStr">
        <is>
          <t>2026-10-08</t>
        </is>
      </c>
      <c r="AP893" t="inlineStr">
        <is>
          <t>2026-10-07|jazlynnayeli6|SD-000353</t>
        </is>
      </c>
      <c r="AQ893" t="inlineStr">
        <is>
          <t>0</t>
        </is>
      </c>
      <c r="AR893" t="inlineStr">
        <is>
          <t>jazlynnayeli6｜Thirsty for the Wet Nurse｜3条｜已回填</t>
        </is>
      </c>
    </row>
    <row r="894" ht="25.5" customHeight="1">
      <c r="A894" t="inlineStr">
        <is>
          <t>SR-001029</t>
        </is>
      </c>
      <c r="B894" s="3">
        <v>46302</v>
      </c>
      <c r="C894"/>
      <c r="D894" t="inlineStr">
        <is>
          <t>7691244281205476622</t>
        </is>
      </c>
      <c r="E894"/>
      <c r="F894" t="inlineStr">
        <is>
          <t>exact_post_id</t>
        </is>
      </c>
      <c r="G894"/>
      <c r="H894" s="3"/>
      <c r="I894"/>
      <c r="J894" t="inlineStr">
        <is>
          <t>active</t>
        </is>
      </c>
      <c r="K894" t="inlineStr">
        <is>
          <t>jazlynnayeli6</t>
        </is>
      </c>
      <c r="L894" t="inlineStr">
        <is>
          <t>Thirsty for the Wet Nurse The false Luna rejects the wet nurse, but the Alpha senses that something is wrong. 🌙 ✨ Download ReelShort. Copy code 4964171 and search it. #AlphaInstinct #NannyConflict #FalseLuna #ShortDrama</t>
        </is>
      </c>
      <c r="M894" t="inlineStr">
        <is>
          <t>SD-000353</t>
        </is>
      </c>
      <c r="N894" t="inlineStr">
        <is>
          <t>7691244281205476622</t>
        </is>
      </c>
      <c r="O894"/>
      <c r="P894" t="inlineStr">
        <is>
          <t>https://www.tiktok.com/@jazlynnayeli6</t>
        </is>
      </c>
      <c r="Q894" t="inlineStr">
        <is>
          <t>SD-000353</t>
        </is>
      </c>
      <c r="R894" t="inlineStr">
        <is>
          <t>Thirsty for the Wet Nurse</t>
        </is>
      </c>
      <c r="S894" t="inlineStr">
        <is>
          <t>萌宝</t>
        </is>
      </c>
      <c r="T894" s="2" t="str">
        <f>=HYPERLINK("https://www.tiktok.com/@jazlynnayeli6/video/7691244281205476622", "https://www.tiktok.com/@jazlynnayeli6/video/7691244281205476622")</f>
        <v>https://www.tiktok.com/@jazlynnayeli6/video/7691244281205476622</v>
      </c>
      <c r="U894" t="inlineStr">
        <is>
          <t>已回填</t>
        </is>
      </c>
      <c r="V894" t="inlineStr">
        <is>
          <t>99</t>
        </is>
      </c>
      <c r="W894" t="inlineStr">
        <is>
          <t>1</t>
        </is>
      </c>
      <c r="X894" t="inlineStr">
        <is>
          <t>0</t>
        </is>
      </c>
      <c r="Y894" t="inlineStr">
        <is>
          <t>0</t>
        </is>
      </c>
      <c r="Z894" t="inlineStr">
        <is>
          <t>0</t>
        </is>
      </c>
      <c r="AA894" t="inlineStr">
        <is>
          <t>2026-10-08</t>
        </is>
      </c>
      <c r="AB894"/>
      <c r="AC894" t="inlineStr">
        <is>
          <t>第3条</t>
        </is>
      </c>
      <c r="AD894"/>
      <c r="AE894"/>
      <c r="AF894"/>
      <c r="AG894" s="3">
        <v>46302</v>
      </c>
      <c r="AH894" t="inlineStr">
        <is>
          <t>李建卓</t>
        </is>
      </c>
      <c r="AI894"/>
      <c r="AJ894"/>
      <c r="AK894"/>
      <c r="AL894" s="3"/>
      <c r="AM894" t="inlineStr">
        <is>
          <t>2026-10-08 10:04</t>
        </is>
      </c>
      <c r="AN894" t="inlineStr">
        <is>
          <t>李建卓</t>
        </is>
      </c>
      <c r="AO894" t="inlineStr">
        <is>
          <t>2026-10-08</t>
        </is>
      </c>
      <c r="AP894" t="inlineStr">
        <is>
          <t>2026-10-07|jazlynnayeli6|SD-000353</t>
        </is>
      </c>
      <c r="AQ894" t="inlineStr">
        <is>
          <t>0</t>
        </is>
      </c>
      <c r="AR894" t="inlineStr">
        <is>
          <t>jazlynnayeli6｜Thirsty for the Wet Nurse｜3条｜已回填</t>
        </is>
      </c>
    </row>
    <row r="895" ht="25.5" customHeight="1">
      <c r="A895" t="inlineStr">
        <is>
          <t>SR-001030</t>
        </is>
      </c>
      <c r="B895" s="3">
        <v>46295</v>
      </c>
      <c r="C895"/>
      <c r="D895"/>
      <c r="E895"/>
      <c r="F895" t="inlineStr">
        <is>
          <t>account_time</t>
        </is>
      </c>
      <c r="G895">
        <v>1</v>
      </c>
      <c r="H895" s="3">
        <v>46301.86908564815</v>
      </c>
      <c r="I895"/>
      <c r="J895" t="inlineStr">
        <is>
          <t>active</t>
        </is>
      </c>
      <c r="K895" t="inlineStr">
        <is>
          <t>ngphnggiang40</t>
        </is>
      </c>
      <c r="L895" t="inlineStr">
        <is>
          <t>Part 3 | My Taxi Driver Ex Is a Billionaire After his grandmother dies waiting for Bella, Ryan renounces the marriage that cost him everything and returns to lead the richest family on Wall Street. ✨ Download the ReelShort app. 👉 Copy the code [4928943] and search it. #Drama #AIDrama #ShortDrama #BillionaireDrama #ComebackDrama</t>
        </is>
      </c>
      <c r="M895" t="inlineStr">
        <is>
          <t>SD-000272</t>
        </is>
      </c>
      <c r="N895" t="inlineStr">
        <is>
          <t>7690516077721292045</t>
        </is>
      </c>
      <c r="O895" t="inlineStr">
        <is>
          <t>VoidFaic</t>
        </is>
      </c>
      <c r="P895" t="inlineStr">
        <is>
          <t>https://www.tiktok.com/@ngphnggiang40</t>
        </is>
      </c>
      <c r="Q895" t="inlineStr">
        <is>
          <t>SD-000272</t>
        </is>
      </c>
      <c r="R895" t="inlineStr">
        <is>
          <t>Apocalypse Siege: King of the Awakened</t>
        </is>
      </c>
      <c r="S895" t="inlineStr">
        <is>
          <t>逆袭,男性,扮猪吃虎</t>
        </is>
      </c>
      <c r="T895" s="2" t="str">
        <f>=HYPERLINK("https://www.tiktok.com/@ngphnggiang40/video/7690516077721292045", "https://www.tiktok.com/@ngphnggiang40/video/7690516077721292045")</f>
        <v>https://www.tiktok.com/@ngphnggiang40/video/7690516077721292045</v>
      </c>
      <c r="U895" t="inlineStr">
        <is>
          <t>已回填</t>
        </is>
      </c>
      <c r="V895" t="inlineStr">
        <is>
          <t>442</t>
        </is>
      </c>
      <c r="W895" t="inlineStr">
        <is>
          <t>14</t>
        </is>
      </c>
      <c r="X895" t="inlineStr">
        <is>
          <t>2</t>
        </is>
      </c>
      <c r="Y895" t="inlineStr">
        <is>
          <t>0</t>
        </is>
      </c>
      <c r="Z895" t="inlineStr">
        <is>
          <t>0</t>
        </is>
      </c>
      <c r="AA895" t="inlineStr">
        <is>
          <t>2026-10-08</t>
        </is>
      </c>
      <c r="AB895"/>
      <c r="AC895" t="inlineStr">
        <is>
          <t>第1条</t>
        </is>
      </c>
      <c r="AD895"/>
      <c r="AE895"/>
      <c r="AF895"/>
      <c r="AG895" s="3">
        <v>46295</v>
      </c>
      <c r="AH895" t="inlineStr">
        <is>
          <t>张凯风</t>
        </is>
      </c>
      <c r="AI895"/>
      <c r="AJ895"/>
      <c r="AK895"/>
      <c r="AL895" s="3"/>
      <c r="AM895" t="inlineStr">
        <is>
          <t>2026-09-30 05:56</t>
        </is>
      </c>
      <c r="AN895" t="inlineStr">
        <is>
          <t>张凯风</t>
        </is>
      </c>
      <c r="AO895" t="inlineStr">
        <is>
          <t>2026-09-30</t>
        </is>
      </c>
      <c r="AP895" t="inlineStr">
        <is>
          <t>2026-09-30|ngphnggiang40|SD-000272</t>
        </is>
      </c>
      <c r="AQ895" t="inlineStr">
        <is>
          <t>1</t>
        </is>
      </c>
      <c r="AR895" t="inlineStr">
        <is>
          <t>ngphnggiang40｜Apocalypse Siege: King of the Awakened｜3条｜已回填/待公开</t>
        </is>
      </c>
    </row>
    <row r="896" ht="25.5" customHeight="1">
      <c r="A896" t="inlineStr">
        <is>
          <t>SR-001031</t>
        </is>
      </c>
      <c r="B896" s="3">
        <v>46295</v>
      </c>
      <c r="C896"/>
      <c r="D896"/>
      <c r="E896"/>
      <c r="F896" t="inlineStr">
        <is>
          <t>account_time</t>
        </is>
      </c>
      <c r="G896">
        <v>1</v>
      </c>
      <c r="H896" s="3">
        <v>46301.86928240741</v>
      </c>
      <c r="I896"/>
      <c r="J896" t="inlineStr">
        <is>
          <t>active</t>
        </is>
      </c>
      <c r="K896" t="inlineStr">
        <is>
          <t>ngphnggiang40</t>
        </is>
      </c>
      <c r="L896" t="inlineStr">
        <is>
          <t>Part 1 | Apocalypse Siege King of the Awakened After losing their parents in the apocalypse, Maya learns that Caleb carries the forbidden Dominion gene and must keep him hidden. ✨ Download the ReelShort app. 👉 Copy the code [4929370] and search it. #Drama #AIDrama #ShortDrama #ApocalypseDrama #SuperpowerDrama</t>
        </is>
      </c>
      <c r="M896" t="inlineStr">
        <is>
          <t>SD-000272</t>
        </is>
      </c>
      <c r="N896" t="inlineStr">
        <is>
          <t>7690516330923052301</t>
        </is>
      </c>
      <c r="O896" t="inlineStr">
        <is>
          <t>VoidFaic</t>
        </is>
      </c>
      <c r="P896" t="inlineStr">
        <is>
          <t>https://www.tiktok.com/@ngphnggiang40</t>
        </is>
      </c>
      <c r="Q896" t="inlineStr">
        <is>
          <t>SD-000272</t>
        </is>
      </c>
      <c r="R896" t="inlineStr">
        <is>
          <t>Apocalypse Siege: King of the Awakened</t>
        </is>
      </c>
      <c r="S896" t="inlineStr">
        <is>
          <t>逆袭,男性,扮猪吃虎</t>
        </is>
      </c>
      <c r="T896" s="2" t="str">
        <f>=HYPERLINK("https://www.tiktok.com/@ngphnggiang40/video/7690516330923052301", "https://www.tiktok.com/@ngphnggiang40/video/7690516330923052301")</f>
        <v>https://www.tiktok.com/@ngphnggiang40/video/7690516330923052301</v>
      </c>
      <c r="U896" t="inlineStr">
        <is>
          <t>已回填</t>
        </is>
      </c>
      <c r="V896" t="inlineStr">
        <is>
          <t>477</t>
        </is>
      </c>
      <c r="W896" t="inlineStr">
        <is>
          <t>5</t>
        </is>
      </c>
      <c r="X896" t="inlineStr">
        <is>
          <t>0</t>
        </is>
      </c>
      <c r="Y896" t="inlineStr">
        <is>
          <t>0</t>
        </is>
      </c>
      <c r="Z896" t="inlineStr">
        <is>
          <t>0</t>
        </is>
      </c>
      <c r="AA896" t="inlineStr">
        <is>
          <t>2026-10-08</t>
        </is>
      </c>
      <c r="AB896"/>
      <c r="AC896" t="inlineStr">
        <is>
          <t>第2条</t>
        </is>
      </c>
      <c r="AD896"/>
      <c r="AE896"/>
      <c r="AF896"/>
      <c r="AG896" s="3">
        <v>46295</v>
      </c>
      <c r="AH896" t="inlineStr">
        <is>
          <t>张凯风</t>
        </is>
      </c>
      <c r="AI896"/>
      <c r="AJ896"/>
      <c r="AK896"/>
      <c r="AL896" s="3"/>
      <c r="AM896" t="inlineStr">
        <is>
          <t>2026-09-30 19:58</t>
        </is>
      </c>
      <c r="AN896" t="inlineStr">
        <is>
          <t>张凯风</t>
        </is>
      </c>
      <c r="AO896" t="inlineStr">
        <is>
          <t>2026-09-30</t>
        </is>
      </c>
      <c r="AP896" t="inlineStr">
        <is>
          <t>2026-09-30|ngphnggiang40|SD-000272</t>
        </is>
      </c>
      <c r="AQ896" t="inlineStr">
        <is>
          <t>0</t>
        </is>
      </c>
      <c r="AR896" t="inlineStr">
        <is>
          <t>ngphnggiang40｜Apocalypse Siege: King of the Awakened｜3条｜已回填/待公开</t>
        </is>
      </c>
    </row>
    <row r="897" ht="25.5" customHeight="1">
      <c r="A897" t="inlineStr">
        <is>
          <t>SR-001032</t>
        </is>
      </c>
      <c r="B897" s="3">
        <v>46295</v>
      </c>
      <c r="C897"/>
      <c r="D897"/>
      <c r="E897"/>
      <c r="F897"/>
      <c r="G897"/>
      <c r="H897" s="3"/>
      <c r="I897"/>
      <c r="J897" t="inlineStr">
        <is>
          <t>active</t>
        </is>
      </c>
      <c r="K897" t="inlineStr">
        <is>
          <t>ngphnggiang40</t>
        </is>
      </c>
      <c r="L897"/>
      <c r="M897" t="inlineStr">
        <is>
          <t>SD-000272</t>
        </is>
      </c>
      <c r="N897"/>
      <c r="O897" t="inlineStr">
        <is>
          <t>VoidFaic</t>
        </is>
      </c>
      <c r="P897" t="inlineStr">
        <is>
          <t>https://www.tiktok.com/@ngphnggiang40</t>
        </is>
      </c>
      <c r="Q897" t="inlineStr">
        <is>
          <t>SD-000272</t>
        </is>
      </c>
      <c r="R897" t="inlineStr">
        <is>
          <t>Apocalypse Siege: King of the Awakened</t>
        </is>
      </c>
      <c r="S897" t="inlineStr">
        <is>
          <t>逆袭,男性,扮猪吃虎</t>
        </is>
      </c>
      <c r="T897" s="2"/>
      <c r="U897" t="inlineStr">
        <is>
          <t>待公开</t>
        </is>
      </c>
      <c r="V897"/>
      <c r="W897"/>
      <c r="X897"/>
      <c r="Y897"/>
      <c r="Z897"/>
      <c r="AA897"/>
      <c r="AB897"/>
      <c r="AC897" t="inlineStr">
        <is>
          <t>第3条</t>
        </is>
      </c>
      <c r="AD897"/>
      <c r="AE897"/>
      <c r="AF897"/>
      <c r="AG897" s="3">
        <v>46295</v>
      </c>
      <c r="AH897" t="inlineStr">
        <is>
          <t>张凯风</t>
        </is>
      </c>
      <c r="AI897"/>
      <c r="AJ897"/>
      <c r="AK897"/>
      <c r="AL897" s="3"/>
      <c r="AM897"/>
      <c r="AN897" t="inlineStr">
        <is>
          <t>张凯风</t>
        </is>
      </c>
      <c r="AO897"/>
      <c r="AP897" t="inlineStr">
        <is>
          <t>2026-09-30|ngphnggiang40|SD-000272</t>
        </is>
      </c>
      <c r="AQ897" t="inlineStr">
        <is>
          <t>0</t>
        </is>
      </c>
      <c r="AR897" t="inlineStr">
        <is>
          <t>ngphnggiang40｜Apocalypse Siege: King of the Awakened｜3条｜已回填/待公开</t>
        </is>
      </c>
    </row>
    <row r="898" ht="25.5" customHeight="1">
      <c r="A898" t="inlineStr">
        <is>
          <t>SR-001033</t>
        </is>
      </c>
      <c r="B898" s="3">
        <v>46296</v>
      </c>
      <c r="C898"/>
      <c r="D898"/>
      <c r="E898"/>
      <c r="F898" t="inlineStr">
        <is>
          <t>manual_url</t>
        </is>
      </c>
      <c r="G898">
        <v>1</v>
      </c>
      <c r="H898" s="3">
        <v>46303.671643518515</v>
      </c>
      <c r="I898"/>
      <c r="J898" t="inlineStr">
        <is>
          <t>active</t>
        </is>
      </c>
      <c r="K898" t="inlineStr">
        <is>
          <t>ngphnggiang40</t>
        </is>
      </c>
      <c r="L898" t="inlineStr">
        <is>
          <t>Part 2 | Apocalypse Siege King of the Awakened A traitor delivers the shelter to raiders hunting Caleb's gene while Maya senses disaster and promises to protect him. ✨ Download the ReelShort app. 👉 Copy the code [4929370] and search it. #Drama #AIDrama #ShortDrama #ApocalypseDrama #SuperpowerDrama</t>
        </is>
      </c>
      <c r="M898" t="inlineStr">
        <is>
          <t>SD-000269</t>
        </is>
      </c>
      <c r="N898" t="inlineStr">
        <is>
          <t>7690517473132612877</t>
        </is>
      </c>
      <c r="O898" t="inlineStr">
        <is>
          <t>VoidFaic</t>
        </is>
      </c>
      <c r="P898" t="inlineStr">
        <is>
          <t>https://www.tiktok.com/@ngphnggiang40</t>
        </is>
      </c>
      <c r="Q898" t="inlineStr">
        <is>
          <t>SD-000269</t>
        </is>
      </c>
      <c r="R898" t="inlineStr">
        <is>
          <t>Abandoned by the Duke, I'm the Divine Seraph</t>
        </is>
      </c>
      <c r="S898" t="inlineStr">
        <is>
          <t>复仇,逆袭,奇幻,超能力</t>
        </is>
      </c>
      <c r="T898" s="2" t="str">
        <f>=HYPERLINK("https://www.tiktok.com/@ngphnggiang40/video/7690517473132612877", "https://www.tiktok.com/@ngphnggiang40/video/7690517473132612877")</f>
        <v>https://www.tiktok.com/@ngphnggiang40/video/7690517473132612877</v>
      </c>
      <c r="U898" t="inlineStr">
        <is>
          <t>已回填</t>
        </is>
      </c>
      <c r="V898" t="inlineStr">
        <is>
          <t>381</t>
        </is>
      </c>
      <c r="W898" t="inlineStr">
        <is>
          <t>1</t>
        </is>
      </c>
      <c r="X898" t="inlineStr">
        <is>
          <t>1</t>
        </is>
      </c>
      <c r="Y898" t="inlineStr">
        <is>
          <t>0</t>
        </is>
      </c>
      <c r="Z898" t="inlineStr">
        <is>
          <t>0</t>
        </is>
      </c>
      <c r="AA898" t="inlineStr">
        <is>
          <t>2026-10-08</t>
        </is>
      </c>
      <c r="AB898"/>
      <c r="AC898" t="inlineStr">
        <is>
          <t>第1条</t>
        </is>
      </c>
      <c r="AD898"/>
      <c r="AE898"/>
      <c r="AF898"/>
      <c r="AG898" s="3">
        <v>46296</v>
      </c>
      <c r="AH898" t="inlineStr">
        <is>
          <t>张凯风</t>
        </is>
      </c>
      <c r="AI898"/>
      <c r="AJ898"/>
      <c r="AK898"/>
      <c r="AL898" s="3"/>
      <c r="AM898" t="inlineStr">
        <is>
          <t>2026-10-01 00:01</t>
        </is>
      </c>
      <c r="AN898" t="inlineStr">
        <is>
          <t>张凯风</t>
        </is>
      </c>
      <c r="AO898" t="inlineStr">
        <is>
          <t>2026-10-01</t>
        </is>
      </c>
      <c r="AP898" t="inlineStr">
        <is>
          <t>2026-10-01|ngphnggiang40|SD-000269</t>
        </is>
      </c>
      <c r="AQ898" t="inlineStr">
        <is>
          <t>1</t>
        </is>
      </c>
      <c r="AR898" t="inlineStr">
        <is>
          <t>ngphnggiang40｜Abandoned by the Duke, I'm the Divine Seraph｜3条｜已回填</t>
        </is>
      </c>
    </row>
    <row r="899" ht="25.5" customHeight="1">
      <c r="A899" t="inlineStr">
        <is>
          <t>SR-001034</t>
        </is>
      </c>
      <c r="B899" s="3">
        <v>46296</v>
      </c>
      <c r="C899"/>
      <c r="D899"/>
      <c r="E899"/>
      <c r="F899" t="inlineStr">
        <is>
          <t>manual_url</t>
        </is>
      </c>
      <c r="G899">
        <v>1</v>
      </c>
      <c r="H899" s="3">
        <v>46303.671643518515</v>
      </c>
      <c r="I899"/>
      <c r="J899" t="inlineStr">
        <is>
          <t>active</t>
        </is>
      </c>
      <c r="K899" t="inlineStr">
        <is>
          <t>ngphnggiang40</t>
        </is>
      </c>
      <c r="L899" t="inlineStr">
        <is>
          <t>Part 3 | Apocalypse Siege King of the Awakened Maya stakes her life on a one-on-one fight, but Caleb sees the raider is only playing with her and is pushed toward unleashing his power. ✨ Download the ReelShort app. 👉 Copy the code [4929370] and search it. #Drama #AIDrama #ShortDrama #ApocalypseDrama #SuperpowerDrama</t>
        </is>
      </c>
      <c r="M899" t="inlineStr">
        <is>
          <t>SD-000269</t>
        </is>
      </c>
      <c r="N899" t="inlineStr">
        <is>
          <t>7690517117971516686</t>
        </is>
      </c>
      <c r="O899" t="inlineStr">
        <is>
          <t>VoidFaic</t>
        </is>
      </c>
      <c r="P899" t="inlineStr">
        <is>
          <t>https://www.tiktok.com/@ngphnggiang40</t>
        </is>
      </c>
      <c r="Q899" t="inlineStr">
        <is>
          <t>SD-000269</t>
        </is>
      </c>
      <c r="R899" t="inlineStr">
        <is>
          <t>Abandoned by the Duke, I'm the Divine Seraph</t>
        </is>
      </c>
      <c r="S899" t="inlineStr">
        <is>
          <t>复仇,逆袭,奇幻,超能力</t>
        </is>
      </c>
      <c r="T899" s="2" t="str">
        <f>=HYPERLINK("https://www.tiktok.com/@ngphnggiang40/video/7690517117971516686", "https://www.tiktok.com/@ngphnggiang40/video/7690517117971516686")</f>
        <v>https://www.tiktok.com/@ngphnggiang40/video/7690517117971516686</v>
      </c>
      <c r="U899" t="inlineStr">
        <is>
          <t>已回填</t>
        </is>
      </c>
      <c r="V899" t="inlineStr">
        <is>
          <t>357</t>
        </is>
      </c>
      <c r="W899" t="inlineStr">
        <is>
          <t>10</t>
        </is>
      </c>
      <c r="X899" t="inlineStr">
        <is>
          <t>1</t>
        </is>
      </c>
      <c r="Y899" t="inlineStr">
        <is>
          <t>0</t>
        </is>
      </c>
      <c r="Z899" t="inlineStr">
        <is>
          <t>0</t>
        </is>
      </c>
      <c r="AA899" t="inlineStr">
        <is>
          <t>2026-10-08</t>
        </is>
      </c>
      <c r="AB899"/>
      <c r="AC899" t="inlineStr">
        <is>
          <t>第2条</t>
        </is>
      </c>
      <c r="AD899"/>
      <c r="AE899"/>
      <c r="AF899"/>
      <c r="AG899" s="3">
        <v>46296</v>
      </c>
      <c r="AH899" t="inlineStr">
        <is>
          <t>张凯风</t>
        </is>
      </c>
      <c r="AI899"/>
      <c r="AJ899"/>
      <c r="AK899"/>
      <c r="AL899" s="3"/>
      <c r="AM899" t="inlineStr">
        <is>
          <t>2026-10-01 06:00</t>
        </is>
      </c>
      <c r="AN899" t="inlineStr">
        <is>
          <t>张凯风</t>
        </is>
      </c>
      <c r="AO899" t="inlineStr">
        <is>
          <t>2026-10-01</t>
        </is>
      </c>
      <c r="AP899" t="inlineStr">
        <is>
          <t>2026-10-01|ngphnggiang40|SD-000269</t>
        </is>
      </c>
      <c r="AQ899" t="inlineStr">
        <is>
          <t>0</t>
        </is>
      </c>
      <c r="AR899" t="inlineStr">
        <is>
          <t>ngphnggiang40｜Abandoned by the Duke, I'm the Divine Seraph｜3条｜已回填</t>
        </is>
      </c>
    </row>
    <row r="900" ht="25.5" customHeight="1">
      <c r="A900" t="inlineStr">
        <is>
          <t>SR-001035</t>
        </is>
      </c>
      <c r="B900" s="3">
        <v>46296</v>
      </c>
      <c r="C900"/>
      <c r="D900"/>
      <c r="E900"/>
      <c r="F900" t="inlineStr">
        <is>
          <t>manual_url</t>
        </is>
      </c>
      <c r="G900">
        <v>1</v>
      </c>
      <c r="H900" s="3">
        <v>46303.671643518515</v>
      </c>
      <c r="I900"/>
      <c r="J900" t="inlineStr">
        <is>
          <t>active</t>
        </is>
      </c>
      <c r="K900" t="inlineStr">
        <is>
          <t>ngphnggiang40</t>
        </is>
      </c>
      <c r="L900" t="inlineStr">
        <is>
          <t>Part 1 | Abandoned by the Duke, I'm the Divine Seraph Percy proves he can rival his master, rejects the path to become pope, and leaves to discover why his family abandoned him. ✨ Download the ReelShort app. 👉 Copy the code [4928978] and search it. #Drama #AIDrama #ShortDrama #FantasyDrama #RevengeDrama</t>
        </is>
      </c>
      <c r="M900" t="inlineStr">
        <is>
          <t>SD-000269</t>
        </is>
      </c>
      <c r="N900" t="inlineStr">
        <is>
          <t>7690843837320678669</t>
        </is>
      </c>
      <c r="O900" t="inlineStr">
        <is>
          <t>VoidFaic</t>
        </is>
      </c>
      <c r="P900" t="inlineStr">
        <is>
          <t>https://www.tiktok.com/@ngphnggiang40</t>
        </is>
      </c>
      <c r="Q900" t="inlineStr">
        <is>
          <t>SD-000269</t>
        </is>
      </c>
      <c r="R900" t="inlineStr">
        <is>
          <t>Abandoned by the Duke, I'm the Divine Seraph</t>
        </is>
      </c>
      <c r="S900" t="inlineStr">
        <is>
          <t>复仇,逆袭,奇幻,超能力</t>
        </is>
      </c>
      <c r="T900" s="2" t="str">
        <f>=HYPERLINK("https://www.tiktok.com/@ngphnggiang40/video/7690843837320678669", "https://www.tiktok.com/@ngphnggiang40/video/7690843837320678669")</f>
        <v>https://www.tiktok.com/@ngphnggiang40/video/7690843837320678669</v>
      </c>
      <c r="U900" t="inlineStr">
        <is>
          <t>已回填</t>
        </is>
      </c>
      <c r="V900" t="inlineStr">
        <is>
          <t>1022</t>
        </is>
      </c>
      <c r="W900" t="inlineStr">
        <is>
          <t>21</t>
        </is>
      </c>
      <c r="X900" t="inlineStr">
        <is>
          <t>9</t>
        </is>
      </c>
      <c r="Y900" t="inlineStr">
        <is>
          <t>1</t>
        </is>
      </c>
      <c r="Z900" t="inlineStr">
        <is>
          <t>1</t>
        </is>
      </c>
      <c r="AA900" t="inlineStr">
        <is>
          <t>2026-10-08</t>
        </is>
      </c>
      <c r="AB900"/>
      <c r="AC900" t="inlineStr">
        <is>
          <t>第3条</t>
        </is>
      </c>
      <c r="AD900"/>
      <c r="AE900"/>
      <c r="AF900"/>
      <c r="AG900" s="3">
        <v>46296</v>
      </c>
      <c r="AH900" t="inlineStr">
        <is>
          <t>张凯风</t>
        </is>
      </c>
      <c r="AI900"/>
      <c r="AJ900"/>
      <c r="AK900"/>
      <c r="AL900" s="3"/>
      <c r="AM900" t="inlineStr">
        <is>
          <t>2026-10-01 19:05</t>
        </is>
      </c>
      <c r="AN900" t="inlineStr">
        <is>
          <t>张凯风</t>
        </is>
      </c>
      <c r="AO900" t="inlineStr">
        <is>
          <t>2026-10-01</t>
        </is>
      </c>
      <c r="AP900" t="inlineStr">
        <is>
          <t>2026-10-01|ngphnggiang40|SD-000269</t>
        </is>
      </c>
      <c r="AQ900" t="inlineStr">
        <is>
          <t>0</t>
        </is>
      </c>
      <c r="AR900" t="inlineStr">
        <is>
          <t>ngphnggiang40｜Abandoned by the Duke, I'm the Divine Seraph｜3条｜已回填</t>
        </is>
      </c>
    </row>
    <row r="901" ht="25.5" customHeight="1">
      <c r="A901" t="inlineStr">
        <is>
          <t>SR-001036</t>
        </is>
      </c>
      <c r="B901" s="3">
        <v>46297</v>
      </c>
      <c r="C901"/>
      <c r="D901"/>
      <c r="E901"/>
      <c r="F901" t="inlineStr">
        <is>
          <t>manual_url</t>
        </is>
      </c>
      <c r="G901">
        <v>1</v>
      </c>
      <c r="H901" s="3">
        <v>46303.671643518515</v>
      </c>
      <c r="I901"/>
      <c r="J901" t="inlineStr">
        <is>
          <t>active</t>
        </is>
      </c>
      <c r="K901" t="inlineStr">
        <is>
          <t>ngphnggiang40</t>
        </is>
      </c>
      <c r="L901" t="inlineStr">
        <is>
          <t>Part 2 | Abandoned by the Duke, I'm the Divine Seraph Lena is drugged and cornered by kidnappers, but the stranger she dismisses as a civilian turns out to be a terrifying mage. ✨ Download the ReelShort app. 👉 Copy the code [4928978] and search it. #Drama #AIDrama #ShortDrama #FantasyDrama #RevengeDrama</t>
        </is>
      </c>
      <c r="M901" t="inlineStr">
        <is>
          <t>SD-000278</t>
        </is>
      </c>
      <c r="N901" t="inlineStr">
        <is>
          <t>7690844186274221326</t>
        </is>
      </c>
      <c r="O901" t="inlineStr">
        <is>
          <t>VoidFaic</t>
        </is>
      </c>
      <c r="P901" t="inlineStr">
        <is>
          <t>https://www.tiktok.com/@ngphnggiang40</t>
        </is>
      </c>
      <c r="Q901" t="inlineStr">
        <is>
          <t>SD-000278</t>
        </is>
      </c>
      <c r="R901" t="inlineStr">
        <is>
          <t>Bedded and Buffed: Claiming My Shifter Harem</t>
        </is>
      </c>
      <c r="S901" t="inlineStr">
        <is>
          <t>扮猪吃虎,男性</t>
        </is>
      </c>
      <c r="T901" s="2" t="str">
        <f>=HYPERLINK("https://www.tiktok.com/@ngphnggiang40/video/7690844186274221326", "https://www.tiktok.com/@ngphnggiang40/video/7690844186274221326")</f>
        <v>https://www.tiktok.com/@ngphnggiang40/video/7690844186274221326</v>
      </c>
      <c r="U901" t="inlineStr">
        <is>
          <t>已回填</t>
        </is>
      </c>
      <c r="V901" t="inlineStr">
        <is>
          <t>745</t>
        </is>
      </c>
      <c r="W901" t="inlineStr">
        <is>
          <t>19</t>
        </is>
      </c>
      <c r="X901" t="inlineStr">
        <is>
          <t>4</t>
        </is>
      </c>
      <c r="Y901" t="inlineStr">
        <is>
          <t>1</t>
        </is>
      </c>
      <c r="Z901" t="inlineStr">
        <is>
          <t>0</t>
        </is>
      </c>
      <c r="AA901" t="inlineStr">
        <is>
          <t>2026-10-08</t>
        </is>
      </c>
      <c r="AB901"/>
      <c r="AC901" t="inlineStr">
        <is>
          <t>第1条</t>
        </is>
      </c>
      <c r="AD901"/>
      <c r="AE901"/>
      <c r="AF901"/>
      <c r="AG901" s="3">
        <v>46297</v>
      </c>
      <c r="AH901" t="inlineStr">
        <is>
          <t>张凯风</t>
        </is>
      </c>
      <c r="AI901"/>
      <c r="AJ901"/>
      <c r="AK901"/>
      <c r="AL901" s="3"/>
      <c r="AM901" t="inlineStr">
        <is>
          <t>2026-10-02 00:07</t>
        </is>
      </c>
      <c r="AN901" t="inlineStr">
        <is>
          <t>张凯风</t>
        </is>
      </c>
      <c r="AO901" t="inlineStr">
        <is>
          <t>2026-10-02</t>
        </is>
      </c>
      <c r="AP901" t="inlineStr">
        <is>
          <t>2026-10-02|ngphnggiang40|SD-000278</t>
        </is>
      </c>
      <c r="AQ901" t="inlineStr">
        <is>
          <t>1</t>
        </is>
      </c>
      <c r="AR901" t="inlineStr">
        <is>
          <t>ngphnggiang40｜Bedded and Buffed: Claiming My Shifter Harem｜5条｜已回填</t>
        </is>
      </c>
    </row>
    <row r="902" ht="25.5" customHeight="1">
      <c r="A902" t="inlineStr">
        <is>
          <t>SR-001037</t>
        </is>
      </c>
      <c r="B902" s="3">
        <v>46297</v>
      </c>
      <c r="C902"/>
      <c r="D902"/>
      <c r="E902"/>
      <c r="F902" t="inlineStr">
        <is>
          <t>manual_url</t>
        </is>
      </c>
      <c r="G902">
        <v>1</v>
      </c>
      <c r="H902" s="3">
        <v>46303.671643518515</v>
      </c>
      <c r="I902"/>
      <c r="J902" t="inlineStr">
        <is>
          <t>active</t>
        </is>
      </c>
      <c r="K902" t="inlineStr">
        <is>
          <t>ngphnggiang40</t>
        </is>
      </c>
      <c r="L902" t="inlineStr">
        <is>
          <t>Part 3 | Abandoned by the Duke, I'm the Divine Seraph Percy's pendant and his mother's memories expose his identity, but the father who abandoned him threatens anyone who dares welcome him home. ✨ Download the ReelShort app. 👉 Copy the code [4928978] and search it. #Drama #AIDrama #ShortDrama #FantasyDrama #RevengeDrama</t>
        </is>
      </c>
      <c r="M902" t="inlineStr">
        <is>
          <t>SD-000278</t>
        </is>
      </c>
      <c r="N902" t="inlineStr">
        <is>
          <t>7690845059813543182</t>
        </is>
      </c>
      <c r="O902" t="inlineStr">
        <is>
          <t>VoidFaic</t>
        </is>
      </c>
      <c r="P902" t="inlineStr">
        <is>
          <t>https://www.tiktok.com/@ngphnggiang40</t>
        </is>
      </c>
      <c r="Q902" t="inlineStr">
        <is>
          <t>SD-000278</t>
        </is>
      </c>
      <c r="R902" t="inlineStr">
        <is>
          <t>Bedded and Buffed: Claiming My Shifter Harem</t>
        </is>
      </c>
      <c r="S902" t="inlineStr">
        <is>
          <t>扮猪吃虎,男性</t>
        </is>
      </c>
      <c r="T902" s="2" t="str">
        <f>=HYPERLINK("https://www.tiktok.com/@ngphnggiang40/video/7690845059813543182", "https://www.tiktok.com/@ngphnggiang40/video/7690845059813543182")</f>
        <v>https://www.tiktok.com/@ngphnggiang40/video/7690845059813543182</v>
      </c>
      <c r="U902" t="inlineStr">
        <is>
          <t>已回填</t>
        </is>
      </c>
      <c r="V902" t="inlineStr">
        <is>
          <t>595</t>
        </is>
      </c>
      <c r="W902" t="inlineStr">
        <is>
          <t>15</t>
        </is>
      </c>
      <c r="X902" t="inlineStr">
        <is>
          <t>4</t>
        </is>
      </c>
      <c r="Y902" t="inlineStr">
        <is>
          <t>1</t>
        </is>
      </c>
      <c r="Z902" t="inlineStr">
        <is>
          <t>0</t>
        </is>
      </c>
      <c r="AA902" t="inlineStr">
        <is>
          <t>2026-10-08</t>
        </is>
      </c>
      <c r="AB902"/>
      <c r="AC902" t="inlineStr">
        <is>
          <t>第2条</t>
        </is>
      </c>
      <c r="AD902"/>
      <c r="AE902"/>
      <c r="AF902"/>
      <c r="AG902" s="3">
        <v>46297</v>
      </c>
      <c r="AH902" t="inlineStr">
        <is>
          <t>张凯风</t>
        </is>
      </c>
      <c r="AI902"/>
      <c r="AJ902"/>
      <c r="AK902"/>
      <c r="AL902" s="3"/>
      <c r="AM902" t="inlineStr">
        <is>
          <t>2026-10-02 07:08</t>
        </is>
      </c>
      <c r="AN902" t="inlineStr">
        <is>
          <t>张凯风</t>
        </is>
      </c>
      <c r="AO902" t="inlineStr">
        <is>
          <t>2026-10-02</t>
        </is>
      </c>
      <c r="AP902" t="inlineStr">
        <is>
          <t>2026-10-02|ngphnggiang40|SD-000278</t>
        </is>
      </c>
      <c r="AQ902" t="inlineStr">
        <is>
          <t>0</t>
        </is>
      </c>
      <c r="AR902" t="inlineStr">
        <is>
          <t>ngphnggiang40｜Bedded and Buffed: Claiming My Shifter Harem｜5条｜已回填</t>
        </is>
      </c>
    </row>
    <row r="903" ht="25.5" customHeight="1">
      <c r="A903" t="inlineStr">
        <is>
          <t>SR-001038</t>
        </is>
      </c>
      <c r="B903" s="3">
        <v>46297</v>
      </c>
      <c r="C903"/>
      <c r="D903"/>
      <c r="E903"/>
      <c r="F903" t="inlineStr">
        <is>
          <t>manual_url</t>
        </is>
      </c>
      <c r="G903">
        <v>1</v>
      </c>
      <c r="H903" s="3">
        <v>46303.671643518515</v>
      </c>
      <c r="I903"/>
      <c r="J903" t="inlineStr">
        <is>
          <t>active</t>
        </is>
      </c>
      <c r="K903" t="inlineStr">
        <is>
          <t>ngphnggiang40</t>
        </is>
      </c>
      <c r="L903" t="inlineStr">
        <is>
          <t>Part 1 | Bedded and Buffed Claiming My Shifter Harem A broke student wakes as a prized human captive until a favor-based companion system offers him a path to power. ✨ Download the ReelShort app. 👉 Copy the code [4929571] and search it. #Drama #AIDrama #ShortDrama #ShifterDrama #FantasyRomance</t>
        </is>
      </c>
      <c r="M903" t="inlineStr">
        <is>
          <t>SD-000278</t>
        </is>
      </c>
      <c r="N903" t="inlineStr">
        <is>
          <t>7690845176746495246</t>
        </is>
      </c>
      <c r="O903" t="inlineStr">
        <is>
          <t>VoidFaic</t>
        </is>
      </c>
      <c r="P903" t="inlineStr">
        <is>
          <t>https://www.tiktok.com/@ngphnggiang40</t>
        </is>
      </c>
      <c r="Q903" t="inlineStr">
        <is>
          <t>SD-000278</t>
        </is>
      </c>
      <c r="R903" t="inlineStr">
        <is>
          <t>Bedded and Buffed: Claiming My Shifter Harem</t>
        </is>
      </c>
      <c r="S903" t="inlineStr">
        <is>
          <t>扮猪吃虎,男性</t>
        </is>
      </c>
      <c r="T903" s="2" t="str">
        <f>=HYPERLINK("https://www.tiktok.com/@ngphnggiang40/video/7690845176746495246", "https://www.tiktok.com/@ngphnggiang40/video/7690845176746495246")</f>
        <v>https://www.tiktok.com/@ngphnggiang40/video/7690845176746495246</v>
      </c>
      <c r="U903" t="inlineStr">
        <is>
          <t>已回填</t>
        </is>
      </c>
      <c r="V903" t="inlineStr">
        <is>
          <t>227</t>
        </is>
      </c>
      <c r="W903" t="inlineStr">
        <is>
          <t>9</t>
        </is>
      </c>
      <c r="X903" t="inlineStr">
        <is>
          <t>5</t>
        </is>
      </c>
      <c r="Y903" t="inlineStr">
        <is>
          <t>0</t>
        </is>
      </c>
      <c r="Z903" t="inlineStr">
        <is>
          <t>0</t>
        </is>
      </c>
      <c r="AA903" t="inlineStr">
        <is>
          <t>2026-10-08</t>
        </is>
      </c>
      <c r="AB903"/>
      <c r="AC903" t="inlineStr">
        <is>
          <t>第3条</t>
        </is>
      </c>
      <c r="AD903"/>
      <c r="AE903"/>
      <c r="AF903"/>
      <c r="AG903" s="3">
        <v>46297</v>
      </c>
      <c r="AH903" t="inlineStr">
        <is>
          <t>张凯风</t>
        </is>
      </c>
      <c r="AI903"/>
      <c r="AJ903"/>
      <c r="AK903"/>
      <c r="AL903" s="3"/>
      <c r="AM903" t="inlineStr">
        <is>
          <t>2026-10-02 20:13</t>
        </is>
      </c>
      <c r="AN903" t="inlineStr">
        <is>
          <t>张凯风</t>
        </is>
      </c>
      <c r="AO903" t="inlineStr">
        <is>
          <t>2026-10-02</t>
        </is>
      </c>
      <c r="AP903" t="inlineStr">
        <is>
          <t>2026-10-02|ngphnggiang40|SD-000278</t>
        </is>
      </c>
      <c r="AQ903" t="inlineStr">
        <is>
          <t>0</t>
        </is>
      </c>
      <c r="AR903" t="inlineStr">
        <is>
          <t>ngphnggiang40｜Bedded and Buffed: Claiming My Shifter Harem｜5条｜已回填</t>
        </is>
      </c>
    </row>
    <row r="904" ht="25.5" customHeight="1">
      <c r="A904" t="inlineStr">
        <is>
          <t>SR-001039</t>
        </is>
      </c>
      <c r="B904" s="3">
        <v>46298</v>
      </c>
      <c r="C904"/>
      <c r="D904" t="inlineStr">
        <is>
          <t>7690848328300498190</t>
        </is>
      </c>
      <c r="E904"/>
      <c r="F904" t="inlineStr">
        <is>
          <t>exact_post_id</t>
        </is>
      </c>
      <c r="G904"/>
      <c r="H904" s="3">
        <v>46303.671643518515</v>
      </c>
      <c r="I904"/>
      <c r="J904" t="inlineStr">
        <is>
          <t>active</t>
        </is>
      </c>
      <c r="K904" t="inlineStr">
        <is>
          <t>ngphnggiang40</t>
        </is>
      </c>
      <c r="L904" t="inlineStr">
        <is>
          <t>Part 1 | Campus Saga Superpower Teen Mia lures Brian into a humiliating prom-night trap, then his classmates post the footage and target the only keepsake his father left him. ✨ Download the ReelShort app. 👉 Copy the code [4929050] and search it. #Drama #AIDrama #ShortDrama #CampusDrama #SuperpowerDrama</t>
        </is>
      </c>
      <c r="M904" t="inlineStr">
        <is>
          <t>SD-000270</t>
        </is>
      </c>
      <c r="N904" t="inlineStr">
        <is>
          <t>7690848328300498190</t>
        </is>
      </c>
      <c r="O904" t="inlineStr">
        <is>
          <t>VoidFaic</t>
        </is>
      </c>
      <c r="P904" t="inlineStr">
        <is>
          <t>https://www.tiktok.com/@ngphnggiang40</t>
        </is>
      </c>
      <c r="Q904" t="inlineStr">
        <is>
          <t>SD-000270</t>
        </is>
      </c>
      <c r="R904" t="inlineStr">
        <is>
          <t>Campus Saga: Superpower Teen</t>
        </is>
      </c>
      <c r="S904" t="inlineStr">
        <is>
          <t>超能力,男性,校园</t>
        </is>
      </c>
      <c r="T904" s="2" t="str">
        <f>=HYPERLINK("https://www.tiktok.com/@ngphnggiang40/video/7690848328300498190", "https://www.tiktok.com/@ngphnggiang40/video/7690848328300498190")</f>
        <v>https://www.tiktok.com/@ngphnggiang40/video/7690848328300498190</v>
      </c>
      <c r="U904" t="inlineStr">
        <is>
          <t>已回填</t>
        </is>
      </c>
      <c r="V904" t="inlineStr">
        <is>
          <t>156</t>
        </is>
      </c>
      <c r="W904" t="inlineStr">
        <is>
          <t>3</t>
        </is>
      </c>
      <c r="X904" t="inlineStr">
        <is>
          <t>1</t>
        </is>
      </c>
      <c r="Y904" t="inlineStr">
        <is>
          <t>0</t>
        </is>
      </c>
      <c r="Z904" t="inlineStr">
        <is>
          <t>0</t>
        </is>
      </c>
      <c r="AA904" t="inlineStr">
        <is>
          <t>2026-10-08</t>
        </is>
      </c>
      <c r="AB904"/>
      <c r="AC904" t="inlineStr">
        <is>
          <t>第1条</t>
        </is>
      </c>
      <c r="AD904"/>
      <c r="AE904"/>
      <c r="AF904"/>
      <c r="AG904" s="3">
        <v>46298</v>
      </c>
      <c r="AH904" t="inlineStr">
        <is>
          <t>张凯风</t>
        </is>
      </c>
      <c r="AI904"/>
      <c r="AJ904"/>
      <c r="AK904"/>
      <c r="AL904" s="3"/>
      <c r="AM904" t="inlineStr">
        <is>
          <t>2026-10-03 20:18</t>
        </is>
      </c>
      <c r="AN904" t="inlineStr">
        <is>
          <t>张凯风</t>
        </is>
      </c>
      <c r="AO904" t="inlineStr">
        <is>
          <t>2026-10-03</t>
        </is>
      </c>
      <c r="AP904" t="inlineStr">
        <is>
          <t>2026-10-03|ngphnggiang40|SD-000270</t>
        </is>
      </c>
      <c r="AQ904" t="inlineStr">
        <is>
          <t>1</t>
        </is>
      </c>
      <c r="AR904" t="inlineStr">
        <is>
          <t>ngphnggiang40｜Campus Saga: Superpower Teen｜3条｜已回填</t>
        </is>
      </c>
    </row>
    <row r="905" ht="25.5" customHeight="1">
      <c r="A905" t="inlineStr">
        <is>
          <t>SR-001040</t>
        </is>
      </c>
      <c r="B905" s="3">
        <v>46298</v>
      </c>
      <c r="C905"/>
      <c r="D905" t="inlineStr">
        <is>
          <t>7690848408906632461</t>
        </is>
      </c>
      <c r="E905"/>
      <c r="F905" t="inlineStr">
        <is>
          <t>manual_url</t>
        </is>
      </c>
      <c r="G905">
        <v>1</v>
      </c>
      <c r="H905" s="3">
        <v>46303.671643518515</v>
      </c>
      <c r="I905"/>
      <c r="J905" t="inlineStr">
        <is>
          <t>active</t>
        </is>
      </c>
      <c r="K905" t="inlineStr">
        <is>
          <t>ngphnggiang40</t>
        </is>
      </c>
      <c r="L905" t="inlineStr">
        <is>
          <t>Part 2 | Campus Saga Superpower Teen Brian doubts the promise that he will inherit everything at graduation—until a fleet of luxury cars arrives and Martin kneels before him. ✨ Download the ReelShort app. 👉 Copy the code [4929050] and search it. #Drama #AIDrama #ShortDrama #CampusDrama #SuperpowerDrama</t>
        </is>
      </c>
      <c r="M905" t="inlineStr">
        <is>
          <t>SD-000270</t>
        </is>
      </c>
      <c r="N905" t="inlineStr">
        <is>
          <t>7690848408906632461</t>
        </is>
      </c>
      <c r="O905" t="inlineStr">
        <is>
          <t>VoidFaic</t>
        </is>
      </c>
      <c r="P905" t="inlineStr">
        <is>
          <t>https://www.tiktok.com/@ngphnggiang40</t>
        </is>
      </c>
      <c r="Q905" t="inlineStr">
        <is>
          <t>SD-000270</t>
        </is>
      </c>
      <c r="R905" t="inlineStr">
        <is>
          <t>Campus Saga: Superpower Teen</t>
        </is>
      </c>
      <c r="S905" t="inlineStr">
        <is>
          <t>超能力,男性,校园</t>
        </is>
      </c>
      <c r="T905" s="2" t="str">
        <f>=HYPERLINK("https://www.tiktok.com/@ngphnggiang40/video/7690848408906632461", "https://www.tiktok.com/@ngphnggiang40/video/7690848408906632461")</f>
        <v>https://www.tiktok.com/@ngphnggiang40/video/7690848408906632461</v>
      </c>
      <c r="U905" t="inlineStr">
        <is>
          <t>已回填</t>
        </is>
      </c>
      <c r="V905" t="inlineStr">
        <is>
          <t>172</t>
        </is>
      </c>
      <c r="W905" t="inlineStr">
        <is>
          <t>4</t>
        </is>
      </c>
      <c r="X905" t="inlineStr">
        <is>
          <t>1</t>
        </is>
      </c>
      <c r="Y905" t="inlineStr">
        <is>
          <t>0</t>
        </is>
      </c>
      <c r="Z905" t="inlineStr">
        <is>
          <t>0</t>
        </is>
      </c>
      <c r="AA905" t="inlineStr">
        <is>
          <t>2026-10-08</t>
        </is>
      </c>
      <c r="AB905"/>
      <c r="AC905" t="inlineStr">
        <is>
          <t>第2条</t>
        </is>
      </c>
      <c r="AD905"/>
      <c r="AE905"/>
      <c r="AF905"/>
      <c r="AG905" s="3">
        <v>46298</v>
      </c>
      <c r="AH905" t="inlineStr">
        <is>
          <t>张凯风</t>
        </is>
      </c>
      <c r="AI905"/>
      <c r="AJ905"/>
      <c r="AK905"/>
      <c r="AL905" s="3"/>
      <c r="AM905" t="inlineStr">
        <is>
          <t>2026-10-04 00:20</t>
        </is>
      </c>
      <c r="AN905" t="inlineStr">
        <is>
          <t>张凯风</t>
        </is>
      </c>
      <c r="AO905" t="inlineStr">
        <is>
          <t>2026-10-04</t>
        </is>
      </c>
      <c r="AP905" t="inlineStr">
        <is>
          <t>2026-10-03|ngphnggiang40|SD-000270</t>
        </is>
      </c>
      <c r="AQ905" t="inlineStr">
        <is>
          <t>0</t>
        </is>
      </c>
      <c r="AR905" t="inlineStr">
        <is>
          <t>ngphnggiang40｜Campus Saga: Superpower Teen｜3条｜已回填</t>
        </is>
      </c>
    </row>
    <row r="906" ht="25.5" customHeight="1">
      <c r="A906" t="inlineStr">
        <is>
          <t>SR-001041</t>
        </is>
      </c>
      <c r="B906" s="3">
        <v>46298</v>
      </c>
      <c r="C906"/>
      <c r="D906" t="inlineStr">
        <is>
          <t>7690849662349135118</t>
        </is>
      </c>
      <c r="E906"/>
      <c r="F906" t="inlineStr">
        <is>
          <t>manual_url</t>
        </is>
      </c>
      <c r="G906">
        <v>1</v>
      </c>
      <c r="H906" s="3">
        <v>46303.671643518515</v>
      </c>
      <c r="I906"/>
      <c r="J906" t="inlineStr">
        <is>
          <t>active</t>
        </is>
      </c>
      <c r="K906" t="inlineStr">
        <is>
          <t>ngphnggiang40</t>
        </is>
      </c>
      <c r="L906" t="inlineStr">
        <is>
          <t>Part 3 | Campus Saga Superpower Teen Brian learns he is the rightful Winston heir, receives a ring that grants supernatural power, and frees Grace before accepting her offer of prom-night revenge. ✨ Download the ReelShort app. 👉 Copy the code [4929050] and search it. #Drama #AIDrama #ShortDrama #CampusDrama #SuperpowerDrama</t>
        </is>
      </c>
      <c r="M906" t="inlineStr">
        <is>
          <t>SD-000270</t>
        </is>
      </c>
      <c r="N906" t="inlineStr">
        <is>
          <t>7690849662349135118</t>
        </is>
      </c>
      <c r="O906" t="inlineStr">
        <is>
          <t>VoidFaic</t>
        </is>
      </c>
      <c r="P906" t="inlineStr">
        <is>
          <t>https://www.tiktok.com/@ngphnggiang40</t>
        </is>
      </c>
      <c r="Q906" t="inlineStr">
        <is>
          <t>SD-000270</t>
        </is>
      </c>
      <c r="R906" t="inlineStr">
        <is>
          <t>Campus Saga: Superpower Teen</t>
        </is>
      </c>
      <c r="S906" t="inlineStr">
        <is>
          <t>超能力,男性,校园</t>
        </is>
      </c>
      <c r="T906" s="2" t="str">
        <f>=HYPERLINK("https://www.tiktok.com/@ngphnggiang40/video/7690849662349135118", "https://www.tiktok.com/@ngphnggiang40/video/7690849662349135118")</f>
        <v>https://www.tiktok.com/@ngphnggiang40/video/7690849662349135118</v>
      </c>
      <c r="U906" t="inlineStr">
        <is>
          <t>已回填</t>
        </is>
      </c>
      <c r="V906" t="inlineStr">
        <is>
          <t>254</t>
        </is>
      </c>
      <c r="W906" t="inlineStr">
        <is>
          <t>2</t>
        </is>
      </c>
      <c r="X906" t="inlineStr">
        <is>
          <t>0</t>
        </is>
      </c>
      <c r="Y906" t="inlineStr">
        <is>
          <t>4</t>
        </is>
      </c>
      <c r="Z906" t="inlineStr">
        <is>
          <t>1</t>
        </is>
      </c>
      <c r="AA906" t="inlineStr">
        <is>
          <t>2026-10-08</t>
        </is>
      </c>
      <c r="AB906"/>
      <c r="AC906" t="inlineStr">
        <is>
          <t>第3条</t>
        </is>
      </c>
      <c r="AD906"/>
      <c r="AE906"/>
      <c r="AF906"/>
      <c r="AG906" s="3">
        <v>46298</v>
      </c>
      <c r="AH906" t="inlineStr">
        <is>
          <t>张凯风</t>
        </is>
      </c>
      <c r="AI906"/>
      <c r="AJ906"/>
      <c r="AK906"/>
      <c r="AL906" s="3"/>
      <c r="AM906" t="inlineStr">
        <is>
          <t>2026-10-04 05:21</t>
        </is>
      </c>
      <c r="AN906" t="inlineStr">
        <is>
          <t>张凯风</t>
        </is>
      </c>
      <c r="AO906" t="inlineStr">
        <is>
          <t>2026-10-04</t>
        </is>
      </c>
      <c r="AP906" t="inlineStr">
        <is>
          <t>2026-10-03|ngphnggiang40|SD-000270</t>
        </is>
      </c>
      <c r="AQ906" t="inlineStr">
        <is>
          <t>0</t>
        </is>
      </c>
      <c r="AR906" t="inlineStr">
        <is>
          <t>ngphnggiang40｜Campus Saga: Superpower Teen｜3条｜已回填</t>
        </is>
      </c>
    </row>
    <row r="907" ht="25.5" customHeight="1">
      <c r="A907" t="inlineStr">
        <is>
          <t>SR-001042</t>
        </is>
      </c>
      <c r="B907" s="3">
        <v>46299</v>
      </c>
      <c r="C907"/>
      <c r="D907" t="inlineStr">
        <is>
          <t>7690849757178187021</t>
        </is>
      </c>
      <c r="E907"/>
      <c r="F907" t="inlineStr">
        <is>
          <t>exact_post_id</t>
        </is>
      </c>
      <c r="G907"/>
      <c r="H907" s="3">
        <v>46303.671643518515</v>
      </c>
      <c r="I907"/>
      <c r="J907" t="inlineStr">
        <is>
          <t>active</t>
        </is>
      </c>
      <c r="K907" t="inlineStr">
        <is>
          <t>ngphnggiang40</t>
        </is>
      </c>
      <c r="L907" t="inlineStr">
        <is>
          <t>Part 1 | Nothing Escapes My Eyes After a crash, a broke delivery driver awakens eyes that reveal the remaining life and hidden value of everything around him. ✨ Download the ReelShort app. 👉 Copy the code [4929089] and search it. #Drama #AIDrama #ShortDrama #SuperpowerDrama #ComebackDrama</t>
        </is>
      </c>
      <c r="M907" t="inlineStr">
        <is>
          <t>SD-000271</t>
        </is>
      </c>
      <c r="N907" t="inlineStr">
        <is>
          <t>7690849757178187021</t>
        </is>
      </c>
      <c r="O907" t="inlineStr">
        <is>
          <t>VoidFaic</t>
        </is>
      </c>
      <c r="P907" t="inlineStr">
        <is>
          <t>https://www.tiktok.com/@ngphnggiang40</t>
        </is>
      </c>
      <c r="Q907" t="inlineStr">
        <is>
          <t>SD-000271</t>
        </is>
      </c>
      <c r="R907" t="inlineStr">
        <is>
          <t>Nothing Escapes My Eyes</t>
        </is>
      </c>
      <c r="S907" t="inlineStr">
        <is>
          <t>扮猪吃虎,男性,超能力</t>
        </is>
      </c>
      <c r="T907" s="2" t="str">
        <f>=HYPERLINK("https://www.tiktok.com/@ngphnggiang40/video/7690849757178187021", "https://www.tiktok.com/@ngphnggiang40/video/7690849757178187021")</f>
        <v>https://www.tiktok.com/@ngphnggiang40/video/7690849757178187021</v>
      </c>
      <c r="U907" t="inlineStr">
        <is>
          <t>已回填</t>
        </is>
      </c>
      <c r="V907" t="inlineStr">
        <is>
          <t>157</t>
        </is>
      </c>
      <c r="W907" t="inlineStr">
        <is>
          <t>6</t>
        </is>
      </c>
      <c r="X907" t="inlineStr">
        <is>
          <t>0</t>
        </is>
      </c>
      <c r="Y907" t="inlineStr">
        <is>
          <t>0</t>
        </is>
      </c>
      <c r="Z907" t="inlineStr">
        <is>
          <t>0</t>
        </is>
      </c>
      <c r="AA907" t="inlineStr">
        <is>
          <t>2026-10-08</t>
        </is>
      </c>
      <c r="AB907"/>
      <c r="AC907" t="inlineStr">
        <is>
          <t>第1条</t>
        </is>
      </c>
      <c r="AD907"/>
      <c r="AE907"/>
      <c r="AF907"/>
      <c r="AG907" s="3">
        <v>46299</v>
      </c>
      <c r="AH907" t="inlineStr">
        <is>
          <t>张凯风</t>
        </is>
      </c>
      <c r="AI907"/>
      <c r="AJ907"/>
      <c r="AK907"/>
      <c r="AL907" s="3"/>
      <c r="AM907" t="inlineStr">
        <is>
          <t>2026-10-04 19:24</t>
        </is>
      </c>
      <c r="AN907" t="inlineStr">
        <is>
          <t>张凯风</t>
        </is>
      </c>
      <c r="AO907" t="inlineStr">
        <is>
          <t>2026-10-04</t>
        </is>
      </c>
      <c r="AP907" t="inlineStr">
        <is>
          <t>2026-10-04|ngphnggiang40|SD-000271</t>
        </is>
      </c>
      <c r="AQ907" t="inlineStr">
        <is>
          <t>1</t>
        </is>
      </c>
      <c r="AR907" t="inlineStr">
        <is>
          <t>ngphnggiang40｜Nothing Escapes My Eyes｜3条｜已回填</t>
        </is>
      </c>
    </row>
    <row r="908" ht="25.5" customHeight="1">
      <c r="A908" t="inlineStr">
        <is>
          <t>SR-001043</t>
        </is>
      </c>
      <c r="B908" s="3">
        <v>46299</v>
      </c>
      <c r="C908"/>
      <c r="D908" t="inlineStr">
        <is>
          <t>7690851024860482829</t>
        </is>
      </c>
      <c r="E908"/>
      <c r="F908" t="inlineStr">
        <is>
          <t>manual_url</t>
        </is>
      </c>
      <c r="G908">
        <v>1</v>
      </c>
      <c r="H908" s="3">
        <v>46303.671643518515</v>
      </c>
      <c r="I908"/>
      <c r="J908" t="inlineStr">
        <is>
          <t>active</t>
        </is>
      </c>
      <c r="K908" t="inlineStr">
        <is>
          <t>ngphnggiang40</t>
        </is>
      </c>
      <c r="L908" t="inlineStr">
        <is>
          <t>Part 2 | Nothing Escapes My Eyes Liam risks five dollars on a card only his new eyes recognize, then forces a dishonest collector to pay its true $1.5 million value. ✨ Download the ReelShort app. 👉 Copy the code [4929089] and search it. #Drama #AIDrama #ShortDrama #SuperpowerDrama #ComebackDrama</t>
        </is>
      </c>
      <c r="M908" t="inlineStr">
        <is>
          <t>SD-000271</t>
        </is>
      </c>
      <c r="N908" t="inlineStr">
        <is>
          <t>7690851024860482829</t>
        </is>
      </c>
      <c r="O908" t="inlineStr">
        <is>
          <t>VoidFaic</t>
        </is>
      </c>
      <c r="P908" t="inlineStr">
        <is>
          <t>https://www.tiktok.com/@ngphnggiang40</t>
        </is>
      </c>
      <c r="Q908" t="inlineStr">
        <is>
          <t>SD-000271</t>
        </is>
      </c>
      <c r="R908" t="inlineStr">
        <is>
          <t>Nothing Escapes My Eyes</t>
        </is>
      </c>
      <c r="S908" t="inlineStr">
        <is>
          <t>扮猪吃虎,男性,超能力</t>
        </is>
      </c>
      <c r="T908" s="2" t="str">
        <f>=HYPERLINK("https://www.tiktok.com/@ngphnggiang40/video/7690851024860482829", "https://www.tiktok.com/@ngphnggiang40/video/7690851024860482829")</f>
        <v>https://www.tiktok.com/@ngphnggiang40/video/7690851024860482829</v>
      </c>
      <c r="U908" t="inlineStr">
        <is>
          <t>已回填</t>
        </is>
      </c>
      <c r="V908" t="inlineStr">
        <is>
          <t>147</t>
        </is>
      </c>
      <c r="W908" t="inlineStr">
        <is>
          <t>1</t>
        </is>
      </c>
      <c r="X908" t="inlineStr">
        <is>
          <t>0</t>
        </is>
      </c>
      <c r="Y908" t="inlineStr">
        <is>
          <t>0</t>
        </is>
      </c>
      <c r="Z908" t="inlineStr">
        <is>
          <t>0</t>
        </is>
      </c>
      <c r="AA908" t="inlineStr">
        <is>
          <t>2026-10-08</t>
        </is>
      </c>
      <c r="AB908"/>
      <c r="AC908" t="inlineStr">
        <is>
          <t>第2条</t>
        </is>
      </c>
      <c r="AD908"/>
      <c r="AE908"/>
      <c r="AF908"/>
      <c r="AG908" s="3">
        <v>46299</v>
      </c>
      <c r="AH908" t="inlineStr">
        <is>
          <t>张凯风</t>
        </is>
      </c>
      <c r="AI908"/>
      <c r="AJ908"/>
      <c r="AK908"/>
      <c r="AL908" s="3"/>
      <c r="AM908" t="inlineStr">
        <is>
          <t>2026-10-05 00:25</t>
        </is>
      </c>
      <c r="AN908" t="inlineStr">
        <is>
          <t>张凯风</t>
        </is>
      </c>
      <c r="AO908" t="inlineStr">
        <is>
          <t>2026-10-05</t>
        </is>
      </c>
      <c r="AP908" t="inlineStr">
        <is>
          <t>2026-10-04|ngphnggiang40|SD-000271</t>
        </is>
      </c>
      <c r="AQ908" t="inlineStr">
        <is>
          <t>0</t>
        </is>
      </c>
      <c r="AR908" t="inlineStr">
        <is>
          <t>ngphnggiang40｜Nothing Escapes My Eyes｜3条｜已回填</t>
        </is>
      </c>
    </row>
    <row r="909" ht="25.5" customHeight="1">
      <c r="A909" t="inlineStr">
        <is>
          <t>SR-001044</t>
        </is>
      </c>
      <c r="B909" s="3">
        <v>46299</v>
      </c>
      <c r="C909"/>
      <c r="D909" t="inlineStr">
        <is>
          <t>7690850888218430733</t>
        </is>
      </c>
      <c r="E909"/>
      <c r="F909" t="inlineStr">
        <is>
          <t>manual_url</t>
        </is>
      </c>
      <c r="G909">
        <v>1</v>
      </c>
      <c r="H909" s="3">
        <v>46303.671643518515</v>
      </c>
      <c r="I909"/>
      <c r="J909" t="inlineStr">
        <is>
          <t>active</t>
        </is>
      </c>
      <c r="K909" t="inlineStr">
        <is>
          <t>ngphnggiang40</t>
        </is>
      </c>
      <c r="L909" t="inlineStr">
        <is>
          <t>Part 3 | Nothing Escapes My Eyes Janice humiliates Liam and demands a divorce for a rich heir—seconds before a pharmaceutical CEO declares Liam her fiancé and proposes. ✨ Download the ReelShort app. 👉 Copy the code [4929089] and search it. #Drama #AIDrama #ShortDrama #SuperpowerDrama #ComebackDrama</t>
        </is>
      </c>
      <c r="M909" t="inlineStr">
        <is>
          <t>SD-000271</t>
        </is>
      </c>
      <c r="N909" t="inlineStr">
        <is>
          <t>7690850888218430733</t>
        </is>
      </c>
      <c r="O909" t="inlineStr">
        <is>
          <t>VoidFaic</t>
        </is>
      </c>
      <c r="P909" t="inlineStr">
        <is>
          <t>https://www.tiktok.com/@ngphnggiang40</t>
        </is>
      </c>
      <c r="Q909" t="inlineStr">
        <is>
          <t>SD-000271</t>
        </is>
      </c>
      <c r="R909" t="inlineStr">
        <is>
          <t>Nothing Escapes My Eyes</t>
        </is>
      </c>
      <c r="S909" t="inlineStr">
        <is>
          <t>扮猪吃虎,男性,超能力</t>
        </is>
      </c>
      <c r="T909" s="2" t="str">
        <f>=HYPERLINK("https://www.tiktok.com/@ngphnggiang40/video/7690850888218430733", "https://www.tiktok.com/@ngphnggiang40/video/7690850888218430733")</f>
        <v>https://www.tiktok.com/@ngphnggiang40/video/7690850888218430733</v>
      </c>
      <c r="U909" t="inlineStr">
        <is>
          <t>已回填</t>
        </is>
      </c>
      <c r="V909" t="inlineStr">
        <is>
          <t>107</t>
        </is>
      </c>
      <c r="W909" t="inlineStr">
        <is>
          <t>0</t>
        </is>
      </c>
      <c r="X909" t="inlineStr">
        <is>
          <t>0</t>
        </is>
      </c>
      <c r="Y909" t="inlineStr">
        <is>
          <t>0</t>
        </is>
      </c>
      <c r="Z909" t="inlineStr">
        <is>
          <t>0</t>
        </is>
      </c>
      <c r="AA909" t="inlineStr">
        <is>
          <t>2026-10-08</t>
        </is>
      </c>
      <c r="AB909"/>
      <c r="AC909" t="inlineStr">
        <is>
          <t>第3条</t>
        </is>
      </c>
      <c r="AD909"/>
      <c r="AE909"/>
      <c r="AF909"/>
      <c r="AG909" s="3">
        <v>46299</v>
      </c>
      <c r="AH909" t="inlineStr">
        <is>
          <t>张凯风</t>
        </is>
      </c>
      <c r="AI909"/>
      <c r="AJ909"/>
      <c r="AK909"/>
      <c r="AL909" s="3"/>
      <c r="AM909" t="inlineStr">
        <is>
          <t>2026-10-05 06:26</t>
        </is>
      </c>
      <c r="AN909" t="inlineStr">
        <is>
          <t>张凯风</t>
        </is>
      </c>
      <c r="AO909" t="inlineStr">
        <is>
          <t>2026-10-05</t>
        </is>
      </c>
      <c r="AP909" t="inlineStr">
        <is>
          <t>2026-10-04|ngphnggiang40|SD-000271</t>
        </is>
      </c>
      <c r="AQ909" t="inlineStr">
        <is>
          <t>0</t>
        </is>
      </c>
      <c r="AR909" t="inlineStr">
        <is>
          <t>ngphnggiang40｜Nothing Escapes My Eyes｜3条｜已回填</t>
        </is>
      </c>
    </row>
    <row r="910" ht="25.5" customHeight="1">
      <c r="A910" t="inlineStr">
        <is>
          <t>SR-001045</t>
        </is>
      </c>
      <c r="B910" s="3">
        <v>46300</v>
      </c>
      <c r="C910"/>
      <c r="D910" t="inlineStr">
        <is>
          <t>7691208005513170190</t>
        </is>
      </c>
      <c r="E910"/>
      <c r="F910" t="inlineStr">
        <is>
          <t>exact_post_id</t>
        </is>
      </c>
      <c r="G910"/>
      <c r="H910" s="3">
        <v>46303.671643518515</v>
      </c>
      <c r="I910"/>
      <c r="J910" t="inlineStr">
        <is>
          <t>active</t>
        </is>
      </c>
      <c r="K910" t="inlineStr">
        <is>
          <t>ngphnggiang40</t>
        </is>
      </c>
      <c r="L910" t="inlineStr">
        <is>
          <t>Part 1 | The Blacksmith Is Thor's Son When a thunder beast overwhelms the knights, an ordinary blacksmith obeys his master's impossible order and kills it with one swing of a mysterious hammer. ✨ Download the ReelShort app. 👉 Copy the code [4929486] and search it. #Drama #AIDrama #ShortDrama #BlacksmithDrama #ThunderGod</t>
        </is>
      </c>
      <c r="M910" t="inlineStr">
        <is>
          <t>SD-000275</t>
        </is>
      </c>
      <c r="N910" t="inlineStr">
        <is>
          <t>7691208005513170190</t>
        </is>
      </c>
      <c r="O910" t="inlineStr">
        <is>
          <t>VoidFaic</t>
        </is>
      </c>
      <c r="P910" t="inlineStr">
        <is>
          <t>https://www.tiktok.com/@ngphnggiang40</t>
        </is>
      </c>
      <c r="Q910" t="inlineStr">
        <is>
          <t>SD-000275</t>
        </is>
      </c>
      <c r="R910" t="inlineStr">
        <is>
          <t>The Blacksmith Is Thor's Son</t>
        </is>
      </c>
      <c r="S910" t="inlineStr">
        <is>
          <t>男性,奇幻,逆袭</t>
        </is>
      </c>
      <c r="T910" s="2" t="str">
        <f>=HYPERLINK("https://www.tiktok.com/@ngphnggiang40/video/7691208005513170190", "https://www.tiktok.com/@ngphnggiang40/video/7691208005513170190")</f>
        <v>https://www.tiktok.com/@ngphnggiang40/video/7691208005513170190</v>
      </c>
      <c r="U910" t="inlineStr">
        <is>
          <t>已回填</t>
        </is>
      </c>
      <c r="V910" t="inlineStr">
        <is>
          <t>763</t>
        </is>
      </c>
      <c r="W910" t="inlineStr">
        <is>
          <t>16</t>
        </is>
      </c>
      <c r="X910" t="inlineStr">
        <is>
          <t>3</t>
        </is>
      </c>
      <c r="Y910" t="inlineStr">
        <is>
          <t>0</t>
        </is>
      </c>
      <c r="Z910" t="inlineStr">
        <is>
          <t>0</t>
        </is>
      </c>
      <c r="AA910" t="inlineStr">
        <is>
          <t>2026-10-08</t>
        </is>
      </c>
      <c r="AB910"/>
      <c r="AC910" t="inlineStr">
        <is>
          <t>第1条</t>
        </is>
      </c>
      <c r="AD910"/>
      <c r="AE910"/>
      <c r="AF910"/>
      <c r="AG910" s="3">
        <v>46300</v>
      </c>
      <c r="AH910" t="inlineStr">
        <is>
          <t>张凯风</t>
        </is>
      </c>
      <c r="AI910"/>
      <c r="AJ910"/>
      <c r="AK910"/>
      <c r="AL910" s="3"/>
      <c r="AM910" t="inlineStr">
        <is>
          <t>2026-10-05 19:42</t>
        </is>
      </c>
      <c r="AN910" t="inlineStr">
        <is>
          <t>张凯风</t>
        </is>
      </c>
      <c r="AO910" t="inlineStr">
        <is>
          <t>2026-10-05</t>
        </is>
      </c>
      <c r="AP910" t="inlineStr">
        <is>
          <t>2026-10-05|ngphnggiang40|SD-000275</t>
        </is>
      </c>
      <c r="AQ910" t="inlineStr">
        <is>
          <t>1</t>
        </is>
      </c>
      <c r="AR910" t="inlineStr">
        <is>
          <t>ngphnggiang40｜The Blacksmith Is Thor's Son｜3条｜已回填</t>
        </is>
      </c>
    </row>
    <row r="911" ht="25.5" customHeight="1">
      <c r="A911" t="inlineStr">
        <is>
          <t>SR-001046</t>
        </is>
      </c>
      <c r="B911" s="3">
        <v>46300</v>
      </c>
      <c r="C911"/>
      <c r="D911" t="inlineStr">
        <is>
          <t>7691208396753702158</t>
        </is>
      </c>
      <c r="E911"/>
      <c r="F911" t="inlineStr">
        <is>
          <t>exact_post_id</t>
        </is>
      </c>
      <c r="G911"/>
      <c r="H911" s="3"/>
      <c r="I911"/>
      <c r="J911" t="inlineStr">
        <is>
          <t>active</t>
        </is>
      </c>
      <c r="K911" t="inlineStr">
        <is>
          <t>ngphnggiang40</t>
        </is>
      </c>
      <c r="L911" t="inlineStr">
        <is>
          <t>Part 2 | The Blacksmith Is Thor's Son A noble family tries to seize Kane's inherited smithy, forcing the magicless blacksmith to enter the Thunder Knight trials as his only legal defense. ✨ Download the ReelShort app. 👉 Copy the code [4929486] and search it. #Drama #AIDrama #ShortDrama #BlacksmithDrama #ThunderGod</t>
        </is>
      </c>
      <c r="M911" t="inlineStr">
        <is>
          <t>SD-000275</t>
        </is>
      </c>
      <c r="N911" t="inlineStr">
        <is>
          <t>7691208396753702158</t>
        </is>
      </c>
      <c r="O911" t="inlineStr">
        <is>
          <t>VoidFaic</t>
        </is>
      </c>
      <c r="P911" t="inlineStr">
        <is>
          <t>https://www.tiktok.com/@ngphnggiang40</t>
        </is>
      </c>
      <c r="Q911" t="inlineStr">
        <is>
          <t>SD-000275</t>
        </is>
      </c>
      <c r="R911" t="inlineStr">
        <is>
          <t>The Blacksmith Is Thor's Son</t>
        </is>
      </c>
      <c r="S911" t="inlineStr">
        <is>
          <t>男性,奇幻,逆袭</t>
        </is>
      </c>
      <c r="T911" s="2" t="str">
        <f>=HYPERLINK("https://www.tiktok.com/@ngphnggiang40/video/7691208396753702158", "https://www.tiktok.com/@ngphnggiang40/video/7691208396753702158")</f>
        <v>https://www.tiktok.com/@ngphnggiang40/video/7691208396753702158</v>
      </c>
      <c r="U911" t="inlineStr">
        <is>
          <t>已回填</t>
        </is>
      </c>
      <c r="V911" t="inlineStr">
        <is>
          <t>806</t>
        </is>
      </c>
      <c r="W911" t="inlineStr">
        <is>
          <t>18</t>
        </is>
      </c>
      <c r="X911" t="inlineStr">
        <is>
          <t>5</t>
        </is>
      </c>
      <c r="Y911" t="inlineStr">
        <is>
          <t>1</t>
        </is>
      </c>
      <c r="Z911" t="inlineStr">
        <is>
          <t>0</t>
        </is>
      </c>
      <c r="AA911" t="inlineStr">
        <is>
          <t>2026-10-08</t>
        </is>
      </c>
      <c r="AB911"/>
      <c r="AC911" t="inlineStr">
        <is>
          <t>第2条</t>
        </is>
      </c>
      <c r="AD911"/>
      <c r="AE911"/>
      <c r="AF911"/>
      <c r="AG911" s="3">
        <v>46300</v>
      </c>
      <c r="AH911" t="inlineStr">
        <is>
          <t>张凯风</t>
        </is>
      </c>
      <c r="AI911"/>
      <c r="AJ911"/>
      <c r="AK911"/>
      <c r="AL911" s="3"/>
      <c r="AM911" t="inlineStr">
        <is>
          <t>2026-10-06 00:43</t>
        </is>
      </c>
      <c r="AN911" t="inlineStr">
        <is>
          <t>张凯风</t>
        </is>
      </c>
      <c r="AO911" t="inlineStr">
        <is>
          <t>2026-10-06</t>
        </is>
      </c>
      <c r="AP911" t="inlineStr">
        <is>
          <t>2026-10-05|ngphnggiang40|SD-000275</t>
        </is>
      </c>
      <c r="AQ911" t="inlineStr">
        <is>
          <t>0</t>
        </is>
      </c>
      <c r="AR911" t="inlineStr">
        <is>
          <t>ngphnggiang40｜The Blacksmith Is Thor's Son｜3条｜已回填</t>
        </is>
      </c>
    </row>
    <row r="912" ht="25.5" customHeight="1">
      <c r="A912" t="inlineStr">
        <is>
          <t>SR-001047</t>
        </is>
      </c>
      <c r="B912" s="3">
        <v>46300</v>
      </c>
      <c r="C912"/>
      <c r="D912" t="inlineStr">
        <is>
          <t>7691208707018902797</t>
        </is>
      </c>
      <c r="E912"/>
      <c r="F912" t="inlineStr">
        <is>
          <t>exact_post_id</t>
        </is>
      </c>
      <c r="G912"/>
      <c r="H912" s="3"/>
      <c r="I912"/>
      <c r="J912" t="inlineStr">
        <is>
          <t>active</t>
        </is>
      </c>
      <c r="K912" t="inlineStr">
        <is>
          <t>ngphnggiang40</t>
        </is>
      </c>
      <c r="L912" t="inlineStr">
        <is>
          <t>Part 3 | The Blacksmith Is Thor's Son Mocked as a magicless commoner, Kane triggers golden lightning beyond the Thunderwell's scale—yet nobles still try to erase his result. ✨ Download the ReelShort app. 👉 Copy the code [4929486] and search it. #Drama #AIDrama #ShortDrama #BlacksmithDrama #ThunderGod</t>
        </is>
      </c>
      <c r="M912" t="inlineStr">
        <is>
          <t>SD-000275</t>
        </is>
      </c>
      <c r="N912" t="inlineStr">
        <is>
          <t>7691208707018902797</t>
        </is>
      </c>
      <c r="O912" t="inlineStr">
        <is>
          <t>VoidFaic</t>
        </is>
      </c>
      <c r="P912" t="inlineStr">
        <is>
          <t>https://www.tiktok.com/@ngphnggiang40</t>
        </is>
      </c>
      <c r="Q912" t="inlineStr">
        <is>
          <t>SD-000275</t>
        </is>
      </c>
      <c r="R912" t="inlineStr">
        <is>
          <t>The Blacksmith Is Thor's Son</t>
        </is>
      </c>
      <c r="S912" t="inlineStr">
        <is>
          <t>男性,奇幻,逆袭</t>
        </is>
      </c>
      <c r="T912" s="2" t="str">
        <f>=HYPERLINK("https://www.tiktok.com/@ngphnggiang40/video/7691208707018902797", "https://www.tiktok.com/@ngphnggiang40/video/7691208707018902797")</f>
        <v>https://www.tiktok.com/@ngphnggiang40/video/7691208707018902797</v>
      </c>
      <c r="U912" t="inlineStr">
        <is>
          <t>已回填</t>
        </is>
      </c>
      <c r="V912" t="inlineStr">
        <is>
          <t>574</t>
        </is>
      </c>
      <c r="W912" t="inlineStr">
        <is>
          <t>9</t>
        </is>
      </c>
      <c r="X912" t="inlineStr">
        <is>
          <t>2</t>
        </is>
      </c>
      <c r="Y912" t="inlineStr">
        <is>
          <t>0</t>
        </is>
      </c>
      <c r="Z912" t="inlineStr">
        <is>
          <t>2</t>
        </is>
      </c>
      <c r="AA912" t="inlineStr">
        <is>
          <t>2026-10-08</t>
        </is>
      </c>
      <c r="AB912"/>
      <c r="AC912" t="inlineStr">
        <is>
          <t>第3条</t>
        </is>
      </c>
      <c r="AD912"/>
      <c r="AE912"/>
      <c r="AF912"/>
      <c r="AG912" s="3">
        <v>46300</v>
      </c>
      <c r="AH912" t="inlineStr">
        <is>
          <t>张凯风</t>
        </is>
      </c>
      <c r="AI912"/>
      <c r="AJ912"/>
      <c r="AK912"/>
      <c r="AL912" s="3"/>
      <c r="AM912" t="inlineStr">
        <is>
          <t>2026-10-06 05:44</t>
        </is>
      </c>
      <c r="AN912" t="inlineStr">
        <is>
          <t>张凯风</t>
        </is>
      </c>
      <c r="AO912" t="inlineStr">
        <is>
          <t>2026-10-06</t>
        </is>
      </c>
      <c r="AP912" t="inlineStr">
        <is>
          <t>2026-10-05|ngphnggiang40|SD-000275</t>
        </is>
      </c>
      <c r="AQ912" t="inlineStr">
        <is>
          <t>0</t>
        </is>
      </c>
      <c r="AR912" t="inlineStr">
        <is>
          <t>ngphnggiang40｜The Blacksmith Is Thor's Son｜3条｜已回填</t>
        </is>
      </c>
    </row>
    <row r="913" ht="25.5" customHeight="1">
      <c r="A913" t="inlineStr">
        <is>
          <t>SR-001048</t>
        </is>
      </c>
      <c r="B913" s="3">
        <v>46301</v>
      </c>
      <c r="C913"/>
      <c r="D913" t="inlineStr">
        <is>
          <t>7691209470482894094</t>
        </is>
      </c>
      <c r="E913"/>
      <c r="F913" t="inlineStr">
        <is>
          <t>exact_post_id</t>
        </is>
      </c>
      <c r="G913"/>
      <c r="H913" s="3">
        <v>46303.671643518515</v>
      </c>
      <c r="I913"/>
      <c r="J913" t="inlineStr">
        <is>
          <t>active</t>
        </is>
      </c>
      <c r="K913" t="inlineStr">
        <is>
          <t>ngphnggiang40</t>
        </is>
      </c>
      <c r="L913" t="inlineStr">
        <is>
          <t>Part 1 | Seven Days Thirty Again A seventy-two-year-old man asks three young men to wait their turn, but their cruel livestream turns a small confrontation into a medical emergency. ✨ Download the ReelShort app. 👉 Copy the code [4929423] and search it. #Drama #AIDrama #ShortDrama #SecondChance #FamilyDrama</t>
        </is>
      </c>
      <c r="M913" t="inlineStr">
        <is>
          <t>SD-000273</t>
        </is>
      </c>
      <c r="N913" t="inlineStr">
        <is>
          <t>7691209470482894094</t>
        </is>
      </c>
      <c r="O913" t="inlineStr">
        <is>
          <t>VoidFaic</t>
        </is>
      </c>
      <c r="P913" t="inlineStr">
        <is>
          <t>https://www.tiktok.com/@ngphnggiang40</t>
        </is>
      </c>
      <c r="Q913" t="inlineStr">
        <is>
          <t>SD-000273</t>
        </is>
      </c>
      <c r="R913" t="inlineStr">
        <is>
          <t>Seven Days Thirty Again</t>
        </is>
      </c>
      <c r="S913" t="inlineStr">
        <is>
          <t>身份揭露,救赎,男性</t>
        </is>
      </c>
      <c r="T913" s="2" t="str">
        <f>=HYPERLINK("https://www.tiktok.com/@ngphnggiang40/video/7691209470482894094", "https://www.tiktok.com/@ngphnggiang40/video/7691209470482894094")</f>
        <v>https://www.tiktok.com/@ngphnggiang40/video/7691209470482894094</v>
      </c>
      <c r="U913" t="inlineStr">
        <is>
          <t>已回填</t>
        </is>
      </c>
      <c r="V913" t="inlineStr">
        <is>
          <t>185</t>
        </is>
      </c>
      <c r="W913" t="inlineStr">
        <is>
          <t>6</t>
        </is>
      </c>
      <c r="X913" t="inlineStr">
        <is>
          <t>0</t>
        </is>
      </c>
      <c r="Y913" t="inlineStr">
        <is>
          <t>0</t>
        </is>
      </c>
      <c r="Z913" t="inlineStr">
        <is>
          <t>0</t>
        </is>
      </c>
      <c r="AA913" t="inlineStr">
        <is>
          <t>2026-10-08</t>
        </is>
      </c>
      <c r="AB913"/>
      <c r="AC913" t="inlineStr">
        <is>
          <t>第1条</t>
        </is>
      </c>
      <c r="AD913"/>
      <c r="AE913"/>
      <c r="AF913"/>
      <c r="AG913" s="3">
        <v>46301</v>
      </c>
      <c r="AH913" t="inlineStr">
        <is>
          <t>张凯风</t>
        </is>
      </c>
      <c r="AI913"/>
      <c r="AJ913"/>
      <c r="AK913"/>
      <c r="AL913" s="3"/>
      <c r="AM913" t="inlineStr">
        <is>
          <t>2026-10-06 19:46</t>
        </is>
      </c>
      <c r="AN913" t="inlineStr">
        <is>
          <t>张凯风</t>
        </is>
      </c>
      <c r="AO913" t="inlineStr">
        <is>
          <t>2026-10-06</t>
        </is>
      </c>
      <c r="AP913" t="inlineStr">
        <is>
          <t>2026-10-06|ngphnggiang40|SD-000273</t>
        </is>
      </c>
      <c r="AQ913" t="inlineStr">
        <is>
          <t>1</t>
        </is>
      </c>
      <c r="AR913" t="inlineStr">
        <is>
          <t>ngphnggiang40｜Seven Days Thirty Again｜3条｜已回填</t>
        </is>
      </c>
    </row>
    <row r="914" ht="25.5" customHeight="1">
      <c r="A914" t="inlineStr">
        <is>
          <t>SR-001049</t>
        </is>
      </c>
      <c r="B914" s="3">
        <v>46301</v>
      </c>
      <c r="C914"/>
      <c r="D914" t="inlineStr">
        <is>
          <t>7691209507959016718</t>
        </is>
      </c>
      <c r="E914"/>
      <c r="F914" t="inlineStr">
        <is>
          <t>exact_post_id</t>
        </is>
      </c>
      <c r="G914"/>
      <c r="H914" s="3">
        <v>46303.671643518515</v>
      </c>
      <c r="I914"/>
      <c r="J914" t="inlineStr">
        <is>
          <t>active</t>
        </is>
      </c>
      <c r="K914" t="inlineStr">
        <is>
          <t>ngphnggiang40</t>
        </is>
      </c>
      <c r="L914" t="inlineStr">
        <is>
          <t>Part 2 | Seven Days Thirty Again Arthur wakes in a younger body while his seventy-two-year-old self remains comatose, and a mysterious voice gives him seven days to finish his unfinished life. ✨ Download the ReelShort app. 👉 Copy the code [4929423] and search it. #Drama #AIDrama #ShortDrama #SecondChance #FamilyDrama</t>
        </is>
      </c>
      <c r="M914" t="inlineStr">
        <is>
          <t>SD-000273</t>
        </is>
      </c>
      <c r="N914" t="inlineStr">
        <is>
          <t>7691209507959016718</t>
        </is>
      </c>
      <c r="O914" t="inlineStr">
        <is>
          <t>VoidFaic</t>
        </is>
      </c>
      <c r="P914" t="inlineStr">
        <is>
          <t>https://www.tiktok.com/@ngphnggiang40</t>
        </is>
      </c>
      <c r="Q914" t="inlineStr">
        <is>
          <t>SD-000273</t>
        </is>
      </c>
      <c r="R914" t="inlineStr">
        <is>
          <t>Seven Days Thirty Again</t>
        </is>
      </c>
      <c r="S914" t="inlineStr">
        <is>
          <t>身份揭露,救赎,男性</t>
        </is>
      </c>
      <c r="T914" s="2" t="str">
        <f>=HYPERLINK("https://www.tiktok.com/@ngphnggiang40/video/7691209507959016718", "https://www.tiktok.com/@ngphnggiang40/video/7691209507959016718")</f>
        <v>https://www.tiktok.com/@ngphnggiang40/video/7691209507959016718</v>
      </c>
      <c r="U914" t="inlineStr">
        <is>
          <t>已回填</t>
        </is>
      </c>
      <c r="V914" t="inlineStr">
        <is>
          <t>135</t>
        </is>
      </c>
      <c r="W914" t="inlineStr">
        <is>
          <t>1</t>
        </is>
      </c>
      <c r="X914" t="inlineStr">
        <is>
          <t>0</t>
        </is>
      </c>
      <c r="Y914" t="inlineStr">
        <is>
          <t>0</t>
        </is>
      </c>
      <c r="Z914" t="inlineStr">
        <is>
          <t>0</t>
        </is>
      </c>
      <c r="AA914" t="inlineStr">
        <is>
          <t>2026-10-08</t>
        </is>
      </c>
      <c r="AB914"/>
      <c r="AC914" t="inlineStr">
        <is>
          <t>第2条</t>
        </is>
      </c>
      <c r="AD914"/>
      <c r="AE914"/>
      <c r="AF914"/>
      <c r="AG914" s="3">
        <v>46301</v>
      </c>
      <c r="AH914" t="inlineStr">
        <is>
          <t>张凯风</t>
        </is>
      </c>
      <c r="AI914"/>
      <c r="AJ914"/>
      <c r="AK914"/>
      <c r="AL914" s="3"/>
      <c r="AM914" t="inlineStr">
        <is>
          <t>2026-10-07 00:47</t>
        </is>
      </c>
      <c r="AN914" t="inlineStr">
        <is>
          <t>张凯风</t>
        </is>
      </c>
      <c r="AO914" t="inlineStr">
        <is>
          <t>2026-10-07</t>
        </is>
      </c>
      <c r="AP914" t="inlineStr">
        <is>
          <t>2026-10-06|ngphnggiang40|SD-000273</t>
        </is>
      </c>
      <c r="AQ914" t="inlineStr">
        <is>
          <t>0</t>
        </is>
      </c>
      <c r="AR914" t="inlineStr">
        <is>
          <t>ngphnggiang40｜Seven Days Thirty Again｜3条｜已回填</t>
        </is>
      </c>
    </row>
    <row r="915" ht="25.5" customHeight="1">
      <c r="A915" t="inlineStr">
        <is>
          <t>SR-001050</t>
        </is>
      </c>
      <c r="B915" s="3">
        <v>46301</v>
      </c>
      <c r="C915"/>
      <c r="D915" t="inlineStr">
        <is>
          <t>7691210359771893005</t>
        </is>
      </c>
      <c r="E915"/>
      <c r="F915" t="inlineStr">
        <is>
          <t>exact_post_id</t>
        </is>
      </c>
      <c r="G915"/>
      <c r="H915" s="3"/>
      <c r="I915"/>
      <c r="J915" t="inlineStr">
        <is>
          <t>active</t>
        </is>
      </c>
      <c r="K915" t="inlineStr">
        <is>
          <t>ngphnggiang40</t>
        </is>
      </c>
      <c r="L915" t="inlineStr">
        <is>
          <t>Part 3 | Seven Days Thirty Again Arthur's granddaughter tests the impossible young man with a hidden childhood memory, voice analysis, and one final question until he admits the truth. ✨ Download the ReelShort app. 👉 Copy the code [4929423] and search it. #Drama #AIDrama #ShortDrama #SecondChance #FamilyDrama</t>
        </is>
      </c>
      <c r="M915" t="inlineStr">
        <is>
          <t>SD-000273</t>
        </is>
      </c>
      <c r="N915" t="inlineStr">
        <is>
          <t>7691210359771893005</t>
        </is>
      </c>
      <c r="O915" t="inlineStr">
        <is>
          <t>VoidFaic</t>
        </is>
      </c>
      <c r="P915" t="inlineStr">
        <is>
          <t>https://www.tiktok.com/@ngphnggiang40</t>
        </is>
      </c>
      <c r="Q915" t="inlineStr">
        <is>
          <t>SD-000273</t>
        </is>
      </c>
      <c r="R915" t="inlineStr">
        <is>
          <t>Seven Days Thirty Again</t>
        </is>
      </c>
      <c r="S915" t="inlineStr">
        <is>
          <t>身份揭露,救赎,男性</t>
        </is>
      </c>
      <c r="T915" s="2" t="str">
        <f>=HYPERLINK("https://www.tiktok.com/@ngphnggiang40/video/7691210359771893005", "https://www.tiktok.com/@ngphnggiang40/video/7691210359771893005")</f>
        <v>https://www.tiktok.com/@ngphnggiang40/video/7691210359771893005</v>
      </c>
      <c r="U915" t="inlineStr">
        <is>
          <t>已回填</t>
        </is>
      </c>
      <c r="V915" t="inlineStr">
        <is>
          <t>166</t>
        </is>
      </c>
      <c r="W915" t="inlineStr">
        <is>
          <t>6</t>
        </is>
      </c>
      <c r="X915" t="inlineStr">
        <is>
          <t>2</t>
        </is>
      </c>
      <c r="Y915" t="inlineStr">
        <is>
          <t>0</t>
        </is>
      </c>
      <c r="Z915" t="inlineStr">
        <is>
          <t>0</t>
        </is>
      </c>
      <c r="AA915" t="inlineStr">
        <is>
          <t>2026-10-08</t>
        </is>
      </c>
      <c r="AB915"/>
      <c r="AC915" t="inlineStr">
        <is>
          <t>第3条</t>
        </is>
      </c>
      <c r="AD915"/>
      <c r="AE915"/>
      <c r="AF915"/>
      <c r="AG915" s="3">
        <v>46301</v>
      </c>
      <c r="AH915" t="inlineStr">
        <is>
          <t>张凯风</t>
        </is>
      </c>
      <c r="AI915"/>
      <c r="AJ915"/>
      <c r="AK915"/>
      <c r="AL915" s="3"/>
      <c r="AM915" t="inlineStr">
        <is>
          <t>2026-10-07 05:48</t>
        </is>
      </c>
      <c r="AN915" t="inlineStr">
        <is>
          <t>张凯风</t>
        </is>
      </c>
      <c r="AO915" t="inlineStr">
        <is>
          <t>2026-10-07</t>
        </is>
      </c>
      <c r="AP915" t="inlineStr">
        <is>
          <t>2026-10-06|ngphnggiang40|SD-000273</t>
        </is>
      </c>
      <c r="AQ915" t="inlineStr">
        <is>
          <t>0</t>
        </is>
      </c>
      <c r="AR915" t="inlineStr">
        <is>
          <t>ngphnggiang40｜Seven Days Thirty Again｜3条｜已回填</t>
        </is>
      </c>
    </row>
    <row r="916" ht="25.5" customHeight="1">
      <c r="A916" t="inlineStr">
        <is>
          <t>SR-001051</t>
        </is>
      </c>
      <c r="B916" s="3">
        <v>46302</v>
      </c>
      <c r="C916"/>
      <c r="D916" t="inlineStr">
        <is>
          <t>7691210695454625038</t>
        </is>
      </c>
      <c r="E916"/>
      <c r="F916" t="inlineStr">
        <is>
          <t>exact_post_id</t>
        </is>
      </c>
      <c r="G916"/>
      <c r="H916" s="3"/>
      <c r="I916"/>
      <c r="J916" t="inlineStr">
        <is>
          <t>active</t>
        </is>
      </c>
      <c r="K916" t="inlineStr">
        <is>
          <t>ngphnggiang40</t>
        </is>
      </c>
      <c r="L916" t="inlineStr">
        <is>
          <t>Part 1 | Reborn at Five He Wields the Thunder God's Hammer After failing to save his mother, the God of Thunder rejects his crown and power—only to awaken reborn inside a five-year-old mortal boy. ✨ Download the ReelShort app. 👉 Copy the code [4929641] and search it. #Drama #AIDrama #ShortDrama #RebirthDrama #ThunderGod</t>
        </is>
      </c>
      <c r="M916" t="inlineStr">
        <is>
          <t>SD-000279</t>
        </is>
      </c>
      <c r="N916" t="inlineStr">
        <is>
          <t>7691210695454625038</t>
        </is>
      </c>
      <c r="O916" t="inlineStr">
        <is>
          <t>VoidFaic</t>
        </is>
      </c>
      <c r="P916" t="inlineStr">
        <is>
          <t>https://www.tiktok.com/@ngphnggiang40</t>
        </is>
      </c>
      <c r="Q916" t="inlineStr">
        <is>
          <t>SD-000279</t>
        </is>
      </c>
      <c r="R916" t="inlineStr">
        <is>
          <t>Reborn at Five,He Wields the Thunder God's Hammer</t>
        </is>
      </c>
      <c r="S916" t="inlineStr">
        <is>
          <t>萌宝,男性,重生,逆袭,扮猪吃虎</t>
        </is>
      </c>
      <c r="T916" s="2" t="str">
        <f>=HYPERLINK("https://www.tiktok.com/@ngphnggiang40/video/7691210695454625038", "https://www.tiktok.com/@ngphnggiang40/video/7691210695454625038")</f>
        <v>https://www.tiktok.com/@ngphnggiang40/video/7691210695454625038</v>
      </c>
      <c r="U916" t="inlineStr">
        <is>
          <t>已回填</t>
        </is>
      </c>
      <c r="V916" t="inlineStr">
        <is>
          <t>219</t>
        </is>
      </c>
      <c r="W916" t="inlineStr">
        <is>
          <t>17</t>
        </is>
      </c>
      <c r="X916" t="inlineStr">
        <is>
          <t>2</t>
        </is>
      </c>
      <c r="Y916" t="inlineStr">
        <is>
          <t>1</t>
        </is>
      </c>
      <c r="Z916" t="inlineStr">
        <is>
          <t>0</t>
        </is>
      </c>
      <c r="AA916" t="inlineStr">
        <is>
          <t>2026-10-08</t>
        </is>
      </c>
      <c r="AB916"/>
      <c r="AC916" t="inlineStr">
        <is>
          <t>第1条</t>
        </is>
      </c>
      <c r="AD916"/>
      <c r="AE916"/>
      <c r="AF916"/>
      <c r="AG916" s="3">
        <v>46302</v>
      </c>
      <c r="AH916" t="inlineStr">
        <is>
          <t>张凯风</t>
        </is>
      </c>
      <c r="AI916"/>
      <c r="AJ916"/>
      <c r="AK916"/>
      <c r="AL916" s="3"/>
      <c r="AM916" t="inlineStr">
        <is>
          <t>2026-10-07 19:51</t>
        </is>
      </c>
      <c r="AN916" t="inlineStr">
        <is>
          <t>张凯风</t>
        </is>
      </c>
      <c r="AO916" t="inlineStr">
        <is>
          <t>2026-10-07</t>
        </is>
      </c>
      <c r="AP916" t="inlineStr">
        <is>
          <t>2026-10-07|ngphnggiang40|SD-000279</t>
        </is>
      </c>
      <c r="AQ916" t="inlineStr">
        <is>
          <t>1</t>
        </is>
      </c>
      <c r="AR916" t="inlineStr">
        <is>
          <t>ngphnggiang40｜Reborn at Five,He Wields the Thunder God's Hammer｜3条｜已回填</t>
        </is>
      </c>
    </row>
    <row r="917" ht="25.5" customHeight="1">
      <c r="A917" t="inlineStr">
        <is>
          <t>SR-001052</t>
        </is>
      </c>
      <c r="B917" s="3">
        <v>46302</v>
      </c>
      <c r="C917"/>
      <c r="D917" t="inlineStr">
        <is>
          <t>7691211463729433869</t>
        </is>
      </c>
      <c r="E917"/>
      <c r="F917" t="inlineStr">
        <is>
          <t>exact_post_id</t>
        </is>
      </c>
      <c r="G917"/>
      <c r="H917" s="3"/>
      <c r="I917"/>
      <c r="J917" t="inlineStr">
        <is>
          <t>active</t>
        </is>
      </c>
      <c r="K917" t="inlineStr">
        <is>
          <t>ngphnggiang40</t>
        </is>
      </c>
      <c r="L917" t="inlineStr">
        <is>
          <t>Part 2 | Reborn at Five He Wields the Thunder God's Hammer Thor hides inside a powerless boy, but one accidental lightning surge destroys a crystal that only an archmage could overload. ✨ Download the ReelShort app. 👉 Copy the code [4929641] and search it. #Drama #AIDrama #ShortDrama #RebirthDrama #ThunderGod</t>
        </is>
      </c>
      <c r="M917" t="inlineStr">
        <is>
          <t>SD-000279</t>
        </is>
      </c>
      <c r="N917" t="inlineStr">
        <is>
          <t>7691211463729433869</t>
        </is>
      </c>
      <c r="O917" t="inlineStr">
        <is>
          <t>VoidFaic</t>
        </is>
      </c>
      <c r="P917" t="inlineStr">
        <is>
          <t>https://www.tiktok.com/@ngphnggiang40</t>
        </is>
      </c>
      <c r="Q917" t="inlineStr">
        <is>
          <t>SD-000279</t>
        </is>
      </c>
      <c r="R917" t="inlineStr">
        <is>
          <t>Reborn at Five,He Wields the Thunder God's Hammer</t>
        </is>
      </c>
      <c r="S917" t="inlineStr">
        <is>
          <t>萌宝,男性,重生,逆袭,扮猪吃虎</t>
        </is>
      </c>
      <c r="T917" s="2" t="str">
        <f>=HYPERLINK("https://www.tiktok.com/@ngphnggiang40/video/7691211463729433869", "https://www.tiktok.com/@ngphnggiang40/video/7691211463729433869")</f>
        <v>https://www.tiktok.com/@ngphnggiang40/video/7691211463729433869</v>
      </c>
      <c r="U917" t="inlineStr">
        <is>
          <t>已回填</t>
        </is>
      </c>
      <c r="V917" t="inlineStr">
        <is>
          <t>207</t>
        </is>
      </c>
      <c r="W917" t="inlineStr">
        <is>
          <t>22</t>
        </is>
      </c>
      <c r="X917" t="inlineStr">
        <is>
          <t>4</t>
        </is>
      </c>
      <c r="Y917" t="inlineStr">
        <is>
          <t>0</t>
        </is>
      </c>
      <c r="Z917" t="inlineStr">
        <is>
          <t>0</t>
        </is>
      </c>
      <c r="AA917" t="inlineStr">
        <is>
          <t>2026-10-08</t>
        </is>
      </c>
      <c r="AB917"/>
      <c r="AC917" t="inlineStr">
        <is>
          <t>第2条</t>
        </is>
      </c>
      <c r="AD917"/>
      <c r="AE917"/>
      <c r="AF917"/>
      <c r="AG917" s="3">
        <v>46302</v>
      </c>
      <c r="AH917" t="inlineStr">
        <is>
          <t>张凯风</t>
        </is>
      </c>
      <c r="AI917"/>
      <c r="AJ917"/>
      <c r="AK917"/>
      <c r="AL917" s="3"/>
      <c r="AM917" t="inlineStr">
        <is>
          <t>2026-10-08 00:52</t>
        </is>
      </c>
      <c r="AN917" t="inlineStr">
        <is>
          <t>张凯风</t>
        </is>
      </c>
      <c r="AO917" t="inlineStr">
        <is>
          <t>2026-10-08</t>
        </is>
      </c>
      <c r="AP917" t="inlineStr">
        <is>
          <t>2026-10-07|ngphnggiang40|SD-000279</t>
        </is>
      </c>
      <c r="AQ917" t="inlineStr">
        <is>
          <t>0</t>
        </is>
      </c>
      <c r="AR917" t="inlineStr">
        <is>
          <t>ngphnggiang40｜Reborn at Five,He Wields the Thunder God's Hammer｜3条｜已回填</t>
        </is>
      </c>
    </row>
    <row r="918" ht="25.5" customHeight="1">
      <c r="A918" t="inlineStr">
        <is>
          <t>SR-001053</t>
        </is>
      </c>
      <c r="B918" s="3">
        <v>46302</v>
      </c>
      <c r="C918"/>
      <c r="D918" t="inlineStr">
        <is>
          <t>7691211652808592654</t>
        </is>
      </c>
      <c r="E918"/>
      <c r="F918" t="inlineStr">
        <is>
          <t>exact_post_id</t>
        </is>
      </c>
      <c r="G918"/>
      <c r="H918" s="3"/>
      <c r="I918"/>
      <c r="J918" t="inlineStr">
        <is>
          <t>active</t>
        </is>
      </c>
      <c r="K918" t="inlineStr">
        <is>
          <t>ngphnggiang40</t>
        </is>
      </c>
      <c r="L918" t="inlineStr">
        <is>
          <t>Part 3 | Reborn at Five He Wields the Thunder God's Hammer When relatives try to seize his orphaned family's land, Thor watches loyal servants fall and finally offers to fight for his sister and home. ✨ Download the ReelShort app. 👉 Copy the code [4929641] and search it. #Drama #AIDrama #ShortDrama #RebirthDrama #ThunderGod</t>
        </is>
      </c>
      <c r="M918" t="inlineStr">
        <is>
          <t>SD-000279</t>
        </is>
      </c>
      <c r="N918" t="inlineStr">
        <is>
          <t>7691211652808592654</t>
        </is>
      </c>
      <c r="O918" t="inlineStr">
        <is>
          <t>VoidFaic</t>
        </is>
      </c>
      <c r="P918" t="inlineStr">
        <is>
          <t>https://www.tiktok.com/@ngphnggiang40</t>
        </is>
      </c>
      <c r="Q918" t="inlineStr">
        <is>
          <t>SD-000279</t>
        </is>
      </c>
      <c r="R918" t="inlineStr">
        <is>
          <t>Reborn at Five,He Wields the Thunder God's Hammer</t>
        </is>
      </c>
      <c r="S918" t="inlineStr">
        <is>
          <t>萌宝,男性,重生,逆袭,扮猪吃虎</t>
        </is>
      </c>
      <c r="T918" s="2" t="str">
        <f>=HYPERLINK("https://www.tiktok.com/@ngphnggiang40/video/7691211652808592654", "https://www.tiktok.com/@ngphnggiang40/video/7691211652808592654")</f>
        <v>https://www.tiktok.com/@ngphnggiang40/video/7691211652808592654</v>
      </c>
      <c r="U918" t="inlineStr">
        <is>
          <t>已回填</t>
        </is>
      </c>
      <c r="V918" t="inlineStr">
        <is>
          <t>216</t>
        </is>
      </c>
      <c r="W918" t="inlineStr">
        <is>
          <t>15</t>
        </is>
      </c>
      <c r="X918" t="inlineStr">
        <is>
          <t>1</t>
        </is>
      </c>
      <c r="Y918" t="inlineStr">
        <is>
          <t>0</t>
        </is>
      </c>
      <c r="Z918" t="inlineStr">
        <is>
          <t>0</t>
        </is>
      </c>
      <c r="AA918" t="inlineStr">
        <is>
          <t>2026-10-08</t>
        </is>
      </c>
      <c r="AB918"/>
      <c r="AC918" t="inlineStr">
        <is>
          <t>第3条</t>
        </is>
      </c>
      <c r="AD918"/>
      <c r="AE918"/>
      <c r="AF918"/>
      <c r="AG918" s="3">
        <v>46302</v>
      </c>
      <c r="AH918" t="inlineStr">
        <is>
          <t>张凯风</t>
        </is>
      </c>
      <c r="AI918"/>
      <c r="AJ918"/>
      <c r="AK918"/>
      <c r="AL918" s="3"/>
      <c r="AM918" t="inlineStr">
        <is>
          <t>2026-10-08 05:53</t>
        </is>
      </c>
      <c r="AN918" t="inlineStr">
        <is>
          <t>张凯风</t>
        </is>
      </c>
      <c r="AO918" t="inlineStr">
        <is>
          <t>2026-10-08</t>
        </is>
      </c>
      <c r="AP918" t="inlineStr">
        <is>
          <t>2026-10-07|ngphnggiang40|SD-000279</t>
        </is>
      </c>
      <c r="AQ918" t="inlineStr">
        <is>
          <t>0</t>
        </is>
      </c>
      <c r="AR918" t="inlineStr">
        <is>
          <t>ngphnggiang40｜Reborn at Five,He Wields the Thunder God's Hammer｜3条｜已回填</t>
        </is>
      </c>
    </row>
    <row r="919" ht="25.5" customHeight="1">
      <c r="A919" t="inlineStr">
        <is>
          <t>SR-001054</t>
        </is>
      </c>
      <c r="B919" s="3">
        <v>46301</v>
      </c>
      <c r="C919"/>
      <c r="D919" t="inlineStr">
        <is>
          <t>7690905875736694029</t>
        </is>
      </c>
      <c r="E919"/>
      <c r="F919" t="inlineStr">
        <is>
          <t>exact_post_id</t>
        </is>
      </c>
      <c r="G919"/>
      <c r="H919" s="3"/>
      <c r="I919"/>
      <c r="J919" t="inlineStr">
        <is>
          <t>active</t>
        </is>
      </c>
      <c r="K919" t="inlineStr">
        <is>
          <t>lthung263</t>
        </is>
      </c>
      <c r="L919" t="inlineStr">
        <is>
          <t>Part 1 | Shifter Academy: Taming Three Wild Mates — The Human Must Live with Three Apex Shifters On her first day, Ivy is mocked as prey and introduced to the lion, wolf, and dragon who rule campus—then ordered to live with all three. ✨ Download the DramaBox app. 👉 Copy the code [vqd11] and search it. #Drama #AIDrama #ShortDrama #ShifterRomance #AcademyRomance</t>
        </is>
      </c>
      <c r="M919" t="inlineStr">
        <is>
          <t>SD-000202</t>
        </is>
      </c>
      <c r="N919" t="inlineStr">
        <is>
          <t>7690905875736694029</t>
        </is>
      </c>
      <c r="O919" t="inlineStr">
        <is>
          <t>Flexlthung</t>
        </is>
      </c>
      <c r="P919" t="inlineStr">
        <is>
          <t>https://www.tiktok.com/@lthung263</t>
        </is>
      </c>
      <c r="Q919" t="inlineStr">
        <is>
          <t>SD-000202</t>
        </is>
      </c>
      <c r="R919" t="inlineStr">
        <is>
          <t>Shifter Academy: Taming Three Wild Mates</t>
        </is>
      </c>
      <c r="S919" t="inlineStr">
        <is>
          <t>校园,甜宠,爱情</t>
        </is>
      </c>
      <c r="T919" s="2" t="str">
        <f>=HYPERLINK("https://www.tiktok.com/@lthung263/video/7690905875736694029", "https://www.tiktok.com/@lthung263/video/7690905875736694029")</f>
        <v>https://www.tiktok.com/@lthung263/video/7690905875736694029</v>
      </c>
      <c r="U919" t="inlineStr">
        <is>
          <t>已回填</t>
        </is>
      </c>
      <c r="V919" t="inlineStr">
        <is>
          <t>949</t>
        </is>
      </c>
      <c r="W919" t="inlineStr">
        <is>
          <t>18</t>
        </is>
      </c>
      <c r="X919" t="inlineStr">
        <is>
          <t>6</t>
        </is>
      </c>
      <c r="Y919" t="inlineStr">
        <is>
          <t>0</t>
        </is>
      </c>
      <c r="Z919" t="inlineStr">
        <is>
          <t>0</t>
        </is>
      </c>
      <c r="AA919" t="inlineStr">
        <is>
          <t>2026-10-08</t>
        </is>
      </c>
      <c r="AB919"/>
      <c r="AC919"/>
      <c r="AD919" t="inlineStr">
        <is>
          <t>SB-73bff087-e43d-4068-b82b-569896c3c9eb</t>
        </is>
      </c>
      <c r="AE919">
        <v>1</v>
      </c>
      <c r="AF919">
        <v>3</v>
      </c>
      <c r="AG919" s="3">
        <v>46301</v>
      </c>
      <c r="AH919" t="inlineStr">
        <is>
          <t>张凯风</t>
        </is>
      </c>
      <c r="AI919" t="inlineStr">
        <is>
          <t>已排期</t>
        </is>
      </c>
      <c r="AJ919"/>
      <c r="AK919" t="inlineStr">
        <is>
          <t>已排期；计划 2026-10-06（America/Chicago）3 条，已关联 0 条，候选 0 条。
尚未到计划日结束，请按排期发布；当前不需要确认候选。</t>
        </is>
      </c>
      <c r="AL919" s="3"/>
      <c r="AM919" t="inlineStr">
        <is>
          <t>2026-10-06 23:42</t>
        </is>
      </c>
      <c r="AN919" t="inlineStr">
        <is>
          <t>张凯风</t>
        </is>
      </c>
      <c r="AO919" t="inlineStr">
        <is>
          <t>2026-10-06</t>
        </is>
      </c>
      <c r="AP919" t="inlineStr">
        <is>
          <t>2026-10-06|lthung263|SD-000202</t>
        </is>
      </c>
      <c r="AQ919" t="inlineStr">
        <is>
          <t>1</t>
        </is>
      </c>
      <c r="AR919" t="inlineStr">
        <is>
          <t>lthung263｜Shifter Academy: Taming Three Wild Mates｜3条｜已回填</t>
        </is>
      </c>
    </row>
    <row r="920" ht="25.5" customHeight="1">
      <c r="A920" t="inlineStr">
        <is>
          <t>SR-001055</t>
        </is>
      </c>
      <c r="B920" s="3">
        <v>46301</v>
      </c>
      <c r="C920"/>
      <c r="D920" t="inlineStr">
        <is>
          <t>7690906918935694605</t>
        </is>
      </c>
      <c r="E920"/>
      <c r="F920" t="inlineStr">
        <is>
          <t>exact_post_id</t>
        </is>
      </c>
      <c r="G920"/>
      <c r="H920" s="3"/>
      <c r="I920"/>
      <c r="J920" t="inlineStr">
        <is>
          <t>active</t>
        </is>
      </c>
      <c r="K920" t="inlineStr">
        <is>
          <t>lthung263</t>
        </is>
      </c>
      <c r="L920" t="inlineStr">
        <is>
          <t>Part 2 | Shifter Academy: Taming Three Wild Mates — They Marked the Human as Prey A bully covers Ivy in a scent that attracts feral males, turning a school humiliation into a predatory hunt. ✨ Download the DramaBox app. 👉 Copy the code [vqd11] and search it. #Drama #AIDrama #ShortDrama #ShifterRomance #AcademyRomance</t>
        </is>
      </c>
      <c r="M920" t="inlineStr">
        <is>
          <t>SD-000202</t>
        </is>
      </c>
      <c r="N920" t="inlineStr">
        <is>
          <t>7690906918935694605</t>
        </is>
      </c>
      <c r="O920" t="inlineStr">
        <is>
          <t>Flexlthung</t>
        </is>
      </c>
      <c r="P920" t="inlineStr">
        <is>
          <t>https://www.tiktok.com/@lthung263</t>
        </is>
      </c>
      <c r="Q920" t="inlineStr">
        <is>
          <t>SD-000202</t>
        </is>
      </c>
      <c r="R920" t="inlineStr">
        <is>
          <t>Shifter Academy: Taming Three Wild Mates</t>
        </is>
      </c>
      <c r="S920" t="inlineStr">
        <is>
          <t>校园,甜宠,爱情</t>
        </is>
      </c>
      <c r="T920" s="2" t="str">
        <f>=HYPERLINK("https://www.tiktok.com/@lthung263/video/7690906918935694605", "https://www.tiktok.com/@lthung263/video/7690906918935694605")</f>
        <v>https://www.tiktok.com/@lthung263/video/7690906918935694605</v>
      </c>
      <c r="U920" t="inlineStr">
        <is>
          <t>已回填</t>
        </is>
      </c>
      <c r="V920" t="inlineStr">
        <is>
          <t>270</t>
        </is>
      </c>
      <c r="W920" t="inlineStr">
        <is>
          <t>14</t>
        </is>
      </c>
      <c r="X920" t="inlineStr">
        <is>
          <t>4</t>
        </is>
      </c>
      <c r="Y920" t="inlineStr">
        <is>
          <t>0</t>
        </is>
      </c>
      <c r="Z920" t="inlineStr">
        <is>
          <t>0</t>
        </is>
      </c>
      <c r="AA920" t="inlineStr">
        <is>
          <t>2026-10-08</t>
        </is>
      </c>
      <c r="AB920"/>
      <c r="AC920"/>
      <c r="AD920" t="inlineStr">
        <is>
          <t>SB-73bff087-e43d-4068-b82b-569896c3c9eb</t>
        </is>
      </c>
      <c r="AE920">
        <v>2</v>
      </c>
      <c r="AF920">
        <v>3</v>
      </c>
      <c r="AG920" s="3">
        <v>46301</v>
      </c>
      <c r="AH920" t="inlineStr">
        <is>
          <t>张凯风</t>
        </is>
      </c>
      <c r="AI920" t="inlineStr">
        <is>
          <t>已排期</t>
        </is>
      </c>
      <c r="AJ920"/>
      <c r="AK920" t="inlineStr">
        <is>
          <t>已排期；计划 2026-10-06（America/Chicago）3 条，已关联 0 条，候选 0 条。
尚未到计划日结束，请按排期发布；当前不需要确认候选。</t>
        </is>
      </c>
      <c r="AL920" s="3"/>
      <c r="AM920" t="inlineStr">
        <is>
          <t>2026-10-07 03:42</t>
        </is>
      </c>
      <c r="AN920" t="inlineStr">
        <is>
          <t>张凯风</t>
        </is>
      </c>
      <c r="AO920" t="inlineStr">
        <is>
          <t>2026-10-07</t>
        </is>
      </c>
      <c r="AP920" t="inlineStr">
        <is>
          <t>2026-10-06|lthung263|SD-000202</t>
        </is>
      </c>
      <c r="AQ920" t="inlineStr">
        <is>
          <t>0</t>
        </is>
      </c>
      <c r="AR920" t="inlineStr">
        <is>
          <t>lthung263｜Shifter Academy: Taming Three Wild Mates｜3条｜已回填</t>
        </is>
      </c>
    </row>
    <row r="921" ht="25.5" customHeight="1">
      <c r="A921" t="inlineStr">
        <is>
          <t>SR-001056</t>
        </is>
      </c>
      <c r="B921" s="3">
        <v>46301</v>
      </c>
      <c r="C921"/>
      <c r="D921" t="inlineStr">
        <is>
          <t>7690908205710380302</t>
        </is>
      </c>
      <c r="E921"/>
      <c r="F921" t="inlineStr">
        <is>
          <t>exact_post_id</t>
        </is>
      </c>
      <c r="G921"/>
      <c r="H921" s="3"/>
      <c r="I921"/>
      <c r="J921" t="inlineStr">
        <is>
          <t>active</t>
        </is>
      </c>
      <c r="K921" t="inlineStr">
        <is>
          <t>lthung263</t>
        </is>
      </c>
      <c r="L921" t="inlineStr">
        <is>
          <t>Part 3 | Shifter Academy: Taming Three Wild Mates — The Hunt Turns Against Her Attackers Feral shifters chase Ivy through the night, but she refuses to die helplessly and challenges every one of them before the apex predators arrive. ✨ Download the DramaBox app. 👉 Copy the code [vqd11] and search it. #Drama #AIDrama #ShortDrama #ShifterRomance #AcademyRomance</t>
        </is>
      </c>
      <c r="M921" t="inlineStr">
        <is>
          <t>SD-000202</t>
        </is>
      </c>
      <c r="N921" t="inlineStr">
        <is>
          <t>7690908205710380302</t>
        </is>
      </c>
      <c r="O921" t="inlineStr">
        <is>
          <t>Flexlthung</t>
        </is>
      </c>
      <c r="P921" t="inlineStr">
        <is>
          <t>https://www.tiktok.com/@lthung263</t>
        </is>
      </c>
      <c r="Q921" t="inlineStr">
        <is>
          <t>SD-000202</t>
        </is>
      </c>
      <c r="R921" t="inlineStr">
        <is>
          <t>Shifter Academy: Taming Three Wild Mates</t>
        </is>
      </c>
      <c r="S921" t="inlineStr">
        <is>
          <t>校园,甜宠,爱情</t>
        </is>
      </c>
      <c r="T921" s="2" t="str">
        <f>=HYPERLINK("https://www.tiktok.com/@lthung263/video/7690908205710380302", "https://www.tiktok.com/@lthung263/video/7690908205710380302")</f>
        <v>https://www.tiktok.com/@lthung263/video/7690908205710380302</v>
      </c>
      <c r="U921" t="inlineStr">
        <is>
          <t>已回填</t>
        </is>
      </c>
      <c r="V921" t="inlineStr">
        <is>
          <t>235</t>
        </is>
      </c>
      <c r="W921" t="inlineStr">
        <is>
          <t>15</t>
        </is>
      </c>
      <c r="X921" t="inlineStr">
        <is>
          <t>6</t>
        </is>
      </c>
      <c r="Y921" t="inlineStr">
        <is>
          <t>1</t>
        </is>
      </c>
      <c r="Z921" t="inlineStr">
        <is>
          <t>0</t>
        </is>
      </c>
      <c r="AA921" t="inlineStr">
        <is>
          <t>2026-10-08</t>
        </is>
      </c>
      <c r="AB921"/>
      <c r="AC921"/>
      <c r="AD921" t="inlineStr">
        <is>
          <t>SB-73bff087-e43d-4068-b82b-569896c3c9eb</t>
        </is>
      </c>
      <c r="AE921">
        <v>3</v>
      </c>
      <c r="AF921">
        <v>3</v>
      </c>
      <c r="AG921" s="3">
        <v>46301</v>
      </c>
      <c r="AH921" t="inlineStr">
        <is>
          <t>张凯风</t>
        </is>
      </c>
      <c r="AI921" t="inlineStr">
        <is>
          <t>已排期</t>
        </is>
      </c>
      <c r="AJ921"/>
      <c r="AK921" t="inlineStr">
        <is>
          <t>已排期；计划 2026-10-06（America/Chicago）3 条，已关联 0 条，候选 0 条。
尚未到计划日结束，请按排期发布；当前不需要确认候选。</t>
        </is>
      </c>
      <c r="AL921" s="3"/>
      <c r="AM921" t="inlineStr">
        <is>
          <t>2026-10-07 08:45</t>
        </is>
      </c>
      <c r="AN921" t="inlineStr">
        <is>
          <t>张凯风</t>
        </is>
      </c>
      <c r="AO921" t="inlineStr">
        <is>
          <t>2026-10-07</t>
        </is>
      </c>
      <c r="AP921" t="inlineStr">
        <is>
          <t>2026-10-06|lthung263|SD-000202</t>
        </is>
      </c>
      <c r="AQ921" t="inlineStr">
        <is>
          <t>0</t>
        </is>
      </c>
      <c r="AR921" t="inlineStr">
        <is>
          <t>lthung263｜Shifter Academy: Taming Three Wild Mates｜3条｜已回填</t>
        </is>
      </c>
    </row>
    <row r="922" ht="25.5" customHeight="1">
      <c r="A922" t="inlineStr">
        <is>
          <t>SR-001057</t>
        </is>
      </c>
      <c r="B922" s="3">
        <v>46295</v>
      </c>
      <c r="C922"/>
      <c r="D922"/>
      <c r="E922"/>
      <c r="F922" t="inlineStr">
        <is>
          <t>account_time</t>
        </is>
      </c>
      <c r="G922">
        <v>1</v>
      </c>
      <c r="H922" s="3">
        <v>46301.87248842593</v>
      </c>
      <c r="I922"/>
      <c r="J922" t="inlineStr">
        <is>
          <t>active</t>
        </is>
      </c>
      <c r="K922" t="inlineStr">
        <is>
          <t>gaylenepowers350</t>
        </is>
      </c>
      <c r="L922" t="inlineStr">
        <is>
          <t>The Slum Girl Who Became a Billionaire’s Wife A dangerous allergy turns a tense encounter into a fight for the truth. ⚠️💊 Download ReelShort and search 4935898 🔎 #TheSlumGirlWhoBecameABillionairesWife #RomanceDrama #FamilySecrets #ReelShort</t>
        </is>
      </c>
      <c r="M922" t="inlineStr">
        <is>
          <t>SD-000301</t>
        </is>
      </c>
      <c r="N922" t="inlineStr">
        <is>
          <t>7690875103646698765</t>
        </is>
      </c>
      <c r="O922"/>
      <c r="P922" t="inlineStr">
        <is>
          <t>https://www.tiktok.com/@gaylenepowers350</t>
        </is>
      </c>
      <c r="Q922" t="inlineStr">
        <is>
          <t>SD-000301</t>
        </is>
      </c>
      <c r="R922" t="inlineStr">
        <is>
          <t>The Slum Girl Who Became a Billionaire's Wife</t>
        </is>
      </c>
      <c r="S922" t="inlineStr">
        <is>
          <t>虐恋</t>
        </is>
      </c>
      <c r="T922" s="2" t="str">
        <f>=HYPERLINK("https://www.tiktok.com/@gaylenepowers350/video/7690875103646698765", "https://www.tiktok.com/@gaylenepowers350/video/7690875103646698765")</f>
        <v>https://www.tiktok.com/@gaylenepowers350/video/7690875103646698765</v>
      </c>
      <c r="U922" t="inlineStr">
        <is>
          <t>已回填</t>
        </is>
      </c>
      <c r="V922" t="inlineStr">
        <is>
          <t>187</t>
        </is>
      </c>
      <c r="W922" t="inlineStr">
        <is>
          <t>6</t>
        </is>
      </c>
      <c r="X922" t="inlineStr">
        <is>
          <t>1</t>
        </is>
      </c>
      <c r="Y922" t="inlineStr">
        <is>
          <t>0</t>
        </is>
      </c>
      <c r="Z922" t="inlineStr">
        <is>
          <t>0</t>
        </is>
      </c>
      <c r="AA922" t="inlineStr">
        <is>
          <t>2026-10-08</t>
        </is>
      </c>
      <c r="AB922"/>
      <c r="AC922" t="inlineStr">
        <is>
          <t>第1条</t>
        </is>
      </c>
      <c r="AD922"/>
      <c r="AE922"/>
      <c r="AF922"/>
      <c r="AG922" s="3">
        <v>46295</v>
      </c>
      <c r="AH922" t="inlineStr">
        <is>
          <t>李建卓</t>
        </is>
      </c>
      <c r="AI922"/>
      <c r="AJ922"/>
      <c r="AK922"/>
      <c r="AL922" s="3"/>
      <c r="AM922" t="inlineStr">
        <is>
          <t>2026-09-30 19:09</t>
        </is>
      </c>
      <c r="AN922" t="inlineStr">
        <is>
          <t>李建卓</t>
        </is>
      </c>
      <c r="AO922" t="inlineStr">
        <is>
          <t>2026-09-30</t>
        </is>
      </c>
      <c r="AP922" t="inlineStr">
        <is>
          <t>2026-09-30|gaylenepowers350|SD-000301</t>
        </is>
      </c>
      <c r="AQ922" t="inlineStr">
        <is>
          <t>1</t>
        </is>
      </c>
      <c r="AR922" t="inlineStr">
        <is>
          <t>gaylenepowers350｜The Slum Girl Who Became a Billionaire's Wife｜3条｜已回填/待公开</t>
        </is>
      </c>
    </row>
    <row r="923" ht="25.5" customHeight="1">
      <c r="A923" t="inlineStr">
        <is>
          <t>SR-001058</t>
        </is>
      </c>
      <c r="B923" s="3">
        <v>46295</v>
      </c>
      <c r="C923"/>
      <c r="D923"/>
      <c r="E923"/>
      <c r="F923"/>
      <c r="G923"/>
      <c r="H923" s="3"/>
      <c r="I923"/>
      <c r="J923" t="inlineStr">
        <is>
          <t>active</t>
        </is>
      </c>
      <c r="K923" t="inlineStr">
        <is>
          <t>gaylenepowers350</t>
        </is>
      </c>
      <c r="L923"/>
      <c r="M923" t="inlineStr">
        <is>
          <t>SD-000301</t>
        </is>
      </c>
      <c r="N923"/>
      <c r="O923"/>
      <c r="P923" t="inlineStr">
        <is>
          <t>https://www.tiktok.com/@gaylenepowers350</t>
        </is>
      </c>
      <c r="Q923" t="inlineStr">
        <is>
          <t>SD-000301</t>
        </is>
      </c>
      <c r="R923" t="inlineStr">
        <is>
          <t>The Slum Girl Who Became a Billionaire's Wife</t>
        </is>
      </c>
      <c r="S923" t="inlineStr">
        <is>
          <t>虐恋</t>
        </is>
      </c>
      <c r="T923" s="2"/>
      <c r="U923" t="inlineStr">
        <is>
          <t>待公开</t>
        </is>
      </c>
      <c r="V923"/>
      <c r="W923"/>
      <c r="X923"/>
      <c r="Y923"/>
      <c r="Z923"/>
      <c r="AA923"/>
      <c r="AB923"/>
      <c r="AC923" t="inlineStr">
        <is>
          <t>第2条</t>
        </is>
      </c>
      <c r="AD923"/>
      <c r="AE923"/>
      <c r="AF923"/>
      <c r="AG923" s="3">
        <v>46295</v>
      </c>
      <c r="AH923" t="inlineStr">
        <is>
          <t>李建卓</t>
        </is>
      </c>
      <c r="AI923"/>
      <c r="AJ923"/>
      <c r="AK923"/>
      <c r="AL923" s="3"/>
      <c r="AM923"/>
      <c r="AN923" t="inlineStr">
        <is>
          <t>李建卓</t>
        </is>
      </c>
      <c r="AO923"/>
      <c r="AP923" t="inlineStr">
        <is>
          <t>2026-09-30|gaylenepowers350|SD-000301</t>
        </is>
      </c>
      <c r="AQ923" t="inlineStr">
        <is>
          <t>0</t>
        </is>
      </c>
      <c r="AR923" t="inlineStr">
        <is>
          <t>gaylenepowers350｜The Slum Girl Who Became a Billionaire's Wife｜3条｜已回填/待公开</t>
        </is>
      </c>
    </row>
    <row r="924" ht="25.5" customHeight="1">
      <c r="A924" t="inlineStr">
        <is>
          <t>SR-001059</t>
        </is>
      </c>
      <c r="B924" s="3">
        <v>46295</v>
      </c>
      <c r="C924"/>
      <c r="D924"/>
      <c r="E924"/>
      <c r="F924"/>
      <c r="G924"/>
      <c r="H924" s="3"/>
      <c r="I924"/>
      <c r="J924" t="inlineStr">
        <is>
          <t>active</t>
        </is>
      </c>
      <c r="K924" t="inlineStr">
        <is>
          <t>gaylenepowers350</t>
        </is>
      </c>
      <c r="L924"/>
      <c r="M924" t="inlineStr">
        <is>
          <t>SD-000301</t>
        </is>
      </c>
      <c r="N924"/>
      <c r="O924"/>
      <c r="P924" t="inlineStr">
        <is>
          <t>https://www.tiktok.com/@gaylenepowers350</t>
        </is>
      </c>
      <c r="Q924" t="inlineStr">
        <is>
          <t>SD-000301</t>
        </is>
      </c>
      <c r="R924" t="inlineStr">
        <is>
          <t>The Slum Girl Who Became a Billionaire's Wife</t>
        </is>
      </c>
      <c r="S924" t="inlineStr">
        <is>
          <t>虐恋</t>
        </is>
      </c>
      <c r="T924" s="2"/>
      <c r="U924" t="inlineStr">
        <is>
          <t>待公开</t>
        </is>
      </c>
      <c r="V924"/>
      <c r="W924"/>
      <c r="X924"/>
      <c r="Y924"/>
      <c r="Z924"/>
      <c r="AA924"/>
      <c r="AB924"/>
      <c r="AC924" t="inlineStr">
        <is>
          <t>第3条</t>
        </is>
      </c>
      <c r="AD924"/>
      <c r="AE924"/>
      <c r="AF924"/>
      <c r="AG924" s="3">
        <v>46295</v>
      </c>
      <c r="AH924" t="inlineStr">
        <is>
          <t>李建卓</t>
        </is>
      </c>
      <c r="AI924"/>
      <c r="AJ924"/>
      <c r="AK924"/>
      <c r="AL924" s="3"/>
      <c r="AM924"/>
      <c r="AN924" t="inlineStr">
        <is>
          <t>李建卓</t>
        </is>
      </c>
      <c r="AO924"/>
      <c r="AP924" t="inlineStr">
        <is>
          <t>2026-09-30|gaylenepowers350|SD-000301</t>
        </is>
      </c>
      <c r="AQ924" t="inlineStr">
        <is>
          <t>0</t>
        </is>
      </c>
      <c r="AR924" t="inlineStr">
        <is>
          <t>gaylenepowers350｜The Slum Girl Who Became a Billionaire's Wife｜3条｜已回填/待公开</t>
        </is>
      </c>
    </row>
    <row r="925" ht="25.5" customHeight="1">
      <c r="A925" t="inlineStr">
        <is>
          <t>SR-001060</t>
        </is>
      </c>
      <c r="B925" s="3">
        <v>46296</v>
      </c>
      <c r="C925"/>
      <c r="D925"/>
      <c r="E925"/>
      <c r="F925" t="inlineStr">
        <is>
          <t>manual_url</t>
        </is>
      </c>
      <c r="G925">
        <v>1</v>
      </c>
      <c r="H925" s="3">
        <v>46303.671643518515</v>
      </c>
      <c r="I925"/>
      <c r="J925" t="inlineStr">
        <is>
          <t>active</t>
        </is>
      </c>
      <c r="K925" t="inlineStr">
        <is>
          <t>gaylenepowers350</t>
        </is>
      </c>
      <c r="L925" t="inlineStr">
        <is>
          <t>The Slum Girl Who Became a Billionaire’s Wife One unexpected discovery could connect her to the mother she never knew. 🧬👀 Download ReelShort and search 4935898 🔎 #TheSlumGirlWhoBecameABillionairesWife #HiddenIdentity #FamilyDrama #ReelShort</t>
        </is>
      </c>
      <c r="M925" t="inlineStr">
        <is>
          <t>SD-000294</t>
        </is>
      </c>
      <c r="N925" t="inlineStr">
        <is>
          <t>7690875117739543821</t>
        </is>
      </c>
      <c r="O925"/>
      <c r="P925" t="inlineStr">
        <is>
          <t>https://www.tiktok.com/@gaylenepowers350</t>
        </is>
      </c>
      <c r="Q925" t="inlineStr">
        <is>
          <t>SD-000294</t>
        </is>
      </c>
      <c r="R925" t="inlineStr">
        <is>
          <t>The Wolves’ Bride</t>
        </is>
      </c>
      <c r="S925" t="inlineStr">
        <is>
          <t>狼人</t>
        </is>
      </c>
      <c r="T925" s="2" t="str">
        <f>=HYPERLINK("https://www.tiktok.com/@gaylenepowers350/video/7690875117739543821", "https://www.tiktok.com/@gaylenepowers350/video/7690875117739543821")</f>
        <v>https://www.tiktok.com/@gaylenepowers350/video/7690875117739543821</v>
      </c>
      <c r="U925" t="inlineStr">
        <is>
          <t>已回填</t>
        </is>
      </c>
      <c r="V925" t="inlineStr">
        <is>
          <t>190</t>
        </is>
      </c>
      <c r="W925" t="inlineStr">
        <is>
          <t>12</t>
        </is>
      </c>
      <c r="X925" t="inlineStr">
        <is>
          <t>6</t>
        </is>
      </c>
      <c r="Y925" t="inlineStr">
        <is>
          <t>0</t>
        </is>
      </c>
      <c r="Z925" t="inlineStr">
        <is>
          <t>0</t>
        </is>
      </c>
      <c r="AA925" t="inlineStr">
        <is>
          <t>2026-10-08</t>
        </is>
      </c>
      <c r="AB925"/>
      <c r="AC925" t="inlineStr">
        <is>
          <t>第1条</t>
        </is>
      </c>
      <c r="AD925"/>
      <c r="AE925"/>
      <c r="AF925"/>
      <c r="AG925" s="3">
        <v>46296</v>
      </c>
      <c r="AH925" t="inlineStr">
        <is>
          <t>李建卓</t>
        </is>
      </c>
      <c r="AI925"/>
      <c r="AJ925"/>
      <c r="AK925"/>
      <c r="AL925" s="3"/>
      <c r="AM925" t="inlineStr">
        <is>
          <t>2026-10-01 00:10</t>
        </is>
      </c>
      <c r="AN925" t="inlineStr">
        <is>
          <t>李建卓</t>
        </is>
      </c>
      <c r="AO925" t="inlineStr">
        <is>
          <t>2026-10-01</t>
        </is>
      </c>
      <c r="AP925" t="inlineStr">
        <is>
          <t>2026-10-01|gaylenepowers350|SD-000294</t>
        </is>
      </c>
      <c r="AQ925" t="inlineStr">
        <is>
          <t>1</t>
        </is>
      </c>
      <c r="AR925" t="inlineStr">
        <is>
          <t>gaylenepowers350｜The Wolves’ Bride｜5条｜已回填</t>
        </is>
      </c>
    </row>
    <row r="926" ht="25.5" customHeight="1">
      <c r="A926" t="inlineStr">
        <is>
          <t>SR-001061</t>
        </is>
      </c>
      <c r="B926" s="3">
        <v>46296</v>
      </c>
      <c r="C926"/>
      <c r="D926"/>
      <c r="E926"/>
      <c r="F926" t="inlineStr">
        <is>
          <t>manual_url</t>
        </is>
      </c>
      <c r="G926">
        <v>1</v>
      </c>
      <c r="H926" s="3">
        <v>46303.671643518515</v>
      </c>
      <c r="I926"/>
      <c r="J926" t="inlineStr">
        <is>
          <t>active</t>
        </is>
      </c>
      <c r="K926" t="inlineStr">
        <is>
          <t>gaylenepowers350</t>
        </is>
      </c>
      <c r="L926" t="inlineStr">
        <is>
          <t>The Slum Girl Who Became a Billionaire’s Wife After being shamed at the tea party, she receives an offer that could change her place in the household. ☕✨ Download ReelShort and search 4935898 🔎 #TheSlumGirlWhoBecameABillionairesWife #BillionaireRomance #Comeback #ReelShort</t>
        </is>
      </c>
      <c r="M926" t="inlineStr">
        <is>
          <t>SD-000294</t>
        </is>
      </c>
      <c r="N926" t="inlineStr">
        <is>
          <t>7690878627738684686</t>
        </is>
      </c>
      <c r="O926"/>
      <c r="P926" t="inlineStr">
        <is>
          <t>https://www.tiktok.com/@gaylenepowers350</t>
        </is>
      </c>
      <c r="Q926" t="inlineStr">
        <is>
          <t>SD-000294</t>
        </is>
      </c>
      <c r="R926" t="inlineStr">
        <is>
          <t>The Wolves’ Bride</t>
        </is>
      </c>
      <c r="S926" t="inlineStr">
        <is>
          <t>狼人</t>
        </is>
      </c>
      <c r="T926" s="2" t="str">
        <f>=HYPERLINK("https://www.tiktok.com/@gaylenepowers350/video/7690878627738684686", "https://www.tiktok.com/@gaylenepowers350/video/7690878627738684686")</f>
        <v>https://www.tiktok.com/@gaylenepowers350/video/7690878627738684686</v>
      </c>
      <c r="U926" t="inlineStr">
        <is>
          <t>已回填</t>
        </is>
      </c>
      <c r="V926" t="inlineStr">
        <is>
          <t>516</t>
        </is>
      </c>
      <c r="W926" t="inlineStr">
        <is>
          <t>13</t>
        </is>
      </c>
      <c r="X926" t="inlineStr">
        <is>
          <t>2</t>
        </is>
      </c>
      <c r="Y926" t="inlineStr">
        <is>
          <t>0</t>
        </is>
      </c>
      <c r="Z926" t="inlineStr">
        <is>
          <t>0</t>
        </is>
      </c>
      <c r="AA926" t="inlineStr">
        <is>
          <t>2026-10-08</t>
        </is>
      </c>
      <c r="AB926"/>
      <c r="AC926" t="inlineStr">
        <is>
          <t>第2条</t>
        </is>
      </c>
      <c r="AD926"/>
      <c r="AE926"/>
      <c r="AF926"/>
      <c r="AG926" s="3">
        <v>46296</v>
      </c>
      <c r="AH926" t="inlineStr">
        <is>
          <t>李建卓</t>
        </is>
      </c>
      <c r="AI926"/>
      <c r="AJ926"/>
      <c r="AK926"/>
      <c r="AL926" s="3"/>
      <c r="AM926" t="inlineStr">
        <is>
          <t>2026-10-01 06:10</t>
        </is>
      </c>
      <c r="AN926" t="inlineStr">
        <is>
          <t>李建卓</t>
        </is>
      </c>
      <c r="AO926" t="inlineStr">
        <is>
          <t>2026-10-01</t>
        </is>
      </c>
      <c r="AP926" t="inlineStr">
        <is>
          <t>2026-10-01|gaylenepowers350|SD-000294</t>
        </is>
      </c>
      <c r="AQ926" t="inlineStr">
        <is>
          <t>0</t>
        </is>
      </c>
      <c r="AR926" t="inlineStr">
        <is>
          <t>gaylenepowers350｜The Wolves’ Bride｜5条｜已回填</t>
        </is>
      </c>
    </row>
    <row r="927" ht="25.5" customHeight="1">
      <c r="A927" t="inlineStr">
        <is>
          <t>SR-001062</t>
        </is>
      </c>
      <c r="B927" s="3">
        <v>46296</v>
      </c>
      <c r="C927"/>
      <c r="D927"/>
      <c r="E927"/>
      <c r="F927" t="inlineStr">
        <is>
          <t>manual_url</t>
        </is>
      </c>
      <c r="G927">
        <v>1</v>
      </c>
      <c r="H927" s="3">
        <v>46303.671643518515</v>
      </c>
      <c r="I927"/>
      <c r="J927" t="inlineStr">
        <is>
          <t>active</t>
        </is>
      </c>
      <c r="K927" t="inlineStr">
        <is>
          <t>gaylenepowers350</t>
        </is>
      </c>
      <c r="L927" t="inlineStr">
        <is>
          <t>The Wolves’ Bride Cast out by the people she trusted, she must face the danger waiting beyond the pack. 🐺💔 Download ReelShort and search 4933820 🔎 #TheWolvesBride #WerewolfDrama #Betrayal #ReelShort</t>
        </is>
      </c>
      <c r="M927" t="inlineStr">
        <is>
          <t>SD-000294</t>
        </is>
      </c>
      <c r="N927" t="inlineStr">
        <is>
          <t>7690876312952638733</t>
        </is>
      </c>
      <c r="O927"/>
      <c r="P927" t="inlineStr">
        <is>
          <t>https://www.tiktok.com/@gaylenepowers350</t>
        </is>
      </c>
      <c r="Q927" t="inlineStr">
        <is>
          <t>SD-000294</t>
        </is>
      </c>
      <c r="R927" t="inlineStr">
        <is>
          <t>The Wolves’ Bride</t>
        </is>
      </c>
      <c r="S927" t="inlineStr">
        <is>
          <t>狼人</t>
        </is>
      </c>
      <c r="T927" s="2" t="str">
        <f>=HYPERLINK("https://www.tiktok.com/@gaylenepowers350/video/7690876312952638733", "https://www.tiktok.com/@gaylenepowers350/video/7690876312952638733")</f>
        <v>https://www.tiktok.com/@gaylenepowers350/video/7690876312952638733</v>
      </c>
      <c r="U927" t="inlineStr">
        <is>
          <t>已回填</t>
        </is>
      </c>
      <c r="V927" t="inlineStr">
        <is>
          <t>83</t>
        </is>
      </c>
      <c r="W927" t="inlineStr">
        <is>
          <t>3</t>
        </is>
      </c>
      <c r="X927" t="inlineStr">
        <is>
          <t>0</t>
        </is>
      </c>
      <c r="Y927" t="inlineStr">
        <is>
          <t>0</t>
        </is>
      </c>
      <c r="Z927" t="inlineStr">
        <is>
          <t>0</t>
        </is>
      </c>
      <c r="AA927" t="inlineStr">
        <is>
          <t>2026-10-08</t>
        </is>
      </c>
      <c r="AB927"/>
      <c r="AC927" t="inlineStr">
        <is>
          <t>第3条</t>
        </is>
      </c>
      <c r="AD927"/>
      <c r="AE927"/>
      <c r="AF927"/>
      <c r="AG927" s="3">
        <v>46296</v>
      </c>
      <c r="AH927" t="inlineStr">
        <is>
          <t>李建卓</t>
        </is>
      </c>
      <c r="AI927"/>
      <c r="AJ927"/>
      <c r="AK927"/>
      <c r="AL927" s="3"/>
      <c r="AM927" t="inlineStr">
        <is>
          <t>2026-10-01 20:09</t>
        </is>
      </c>
      <c r="AN927" t="inlineStr">
        <is>
          <t>李建卓</t>
        </is>
      </c>
      <c r="AO927" t="inlineStr">
        <is>
          <t>2026-10-01</t>
        </is>
      </c>
      <c r="AP927" t="inlineStr">
        <is>
          <t>2026-10-01|gaylenepowers350|SD-000294</t>
        </is>
      </c>
      <c r="AQ927" t="inlineStr">
        <is>
          <t>0</t>
        </is>
      </c>
      <c r="AR927" t="inlineStr">
        <is>
          <t>gaylenepowers350｜The Wolves’ Bride｜5条｜已回填</t>
        </is>
      </c>
    </row>
    <row r="928" ht="25.5" customHeight="1">
      <c r="A928" t="inlineStr">
        <is>
          <t>SR-001063</t>
        </is>
      </c>
      <c r="B928" s="3">
        <v>46297</v>
      </c>
      <c r="C928"/>
      <c r="D928" t="inlineStr">
        <is>
          <t>7690876743233637645</t>
        </is>
      </c>
      <c r="E928"/>
      <c r="F928" t="inlineStr">
        <is>
          <t>manual_url</t>
        </is>
      </c>
      <c r="G928">
        <v>1</v>
      </c>
      <c r="H928" s="3">
        <v>46303.671643518515</v>
      </c>
      <c r="I928"/>
      <c r="J928" t="inlineStr">
        <is>
          <t>active</t>
        </is>
      </c>
      <c r="K928" t="inlineStr">
        <is>
          <t>gaylenepowers350</t>
        </is>
      </c>
      <c r="L928" t="inlineStr">
        <is>
          <t>Traded My Wolves for a Snake A familiar scent reveals a truth that could change who she trusts—and where she belongs. 👀🌹 Download ReelShort and search 4933827 🔎 #TradedMyWolvesForASnake #ShifterRomance #HiddenTruth #ReelShort</t>
        </is>
      </c>
      <c r="M928" t="inlineStr">
        <is>
          <t>SD-000296</t>
        </is>
      </c>
      <c r="N928" t="inlineStr">
        <is>
          <t>7690876743233637645</t>
        </is>
      </c>
      <c r="O928"/>
      <c r="P928" t="inlineStr">
        <is>
          <t>https://www.tiktok.com/@gaylenepowers350</t>
        </is>
      </c>
      <c r="Q928" t="inlineStr">
        <is>
          <t>SD-000296</t>
        </is>
      </c>
      <c r="R928" t="inlineStr">
        <is>
          <t>Traded My Wolves for a Snake</t>
        </is>
      </c>
      <c r="S928" t="inlineStr">
        <is>
          <t>狼人</t>
        </is>
      </c>
      <c r="T928" s="2" t="str">
        <f>=HYPERLINK("https://www.tiktok.com/@gaylenepowers350/video/7690876743233637645", "https://www.tiktok.com/@gaylenepowers350/video/7690876743233637645")</f>
        <v>https://www.tiktok.com/@gaylenepowers350/video/7690876743233637645</v>
      </c>
      <c r="U928" t="inlineStr">
        <is>
          <t>已回填</t>
        </is>
      </c>
      <c r="V928" t="inlineStr">
        <is>
          <t>484</t>
        </is>
      </c>
      <c r="W928" t="inlineStr">
        <is>
          <t>7</t>
        </is>
      </c>
      <c r="X928" t="inlineStr">
        <is>
          <t>3</t>
        </is>
      </c>
      <c r="Y928" t="inlineStr">
        <is>
          <t>1</t>
        </is>
      </c>
      <c r="Z928" t="inlineStr">
        <is>
          <t>1</t>
        </is>
      </c>
      <c r="AA928" t="inlineStr">
        <is>
          <t>2026-10-08</t>
        </is>
      </c>
      <c r="AB928"/>
      <c r="AC928" t="inlineStr">
        <is>
          <t>第1条</t>
        </is>
      </c>
      <c r="AD928"/>
      <c r="AE928"/>
      <c r="AF928"/>
      <c r="AG928" s="3">
        <v>46297</v>
      </c>
      <c r="AH928" t="inlineStr">
        <is>
          <t>李建卓</t>
        </is>
      </c>
      <c r="AI928"/>
      <c r="AJ928"/>
      <c r="AK928"/>
      <c r="AL928" s="3"/>
      <c r="AM928" t="inlineStr">
        <is>
          <t>2026-10-03 00:15</t>
        </is>
      </c>
      <c r="AN928" t="inlineStr">
        <is>
          <t>李建卓</t>
        </is>
      </c>
      <c r="AO928" t="inlineStr">
        <is>
          <t>2026-10-03</t>
        </is>
      </c>
      <c r="AP928" t="inlineStr">
        <is>
          <t>2026-10-02|gaylenepowers350|SD-000296</t>
        </is>
      </c>
      <c r="AQ928" t="inlineStr">
        <is>
          <t>1</t>
        </is>
      </c>
      <c r="AR928" t="inlineStr">
        <is>
          <t>gaylenepowers350｜Traded My Wolves for a Snake｜3条｜已回填/待公开</t>
        </is>
      </c>
    </row>
    <row r="929" ht="25.5" customHeight="1">
      <c r="A929" t="inlineStr">
        <is>
          <t>SR-001064</t>
        </is>
      </c>
      <c r="B929" s="3">
        <v>46297</v>
      </c>
      <c r="C929"/>
      <c r="D929" t="inlineStr">
        <is>
          <t>7690878793677884686</t>
        </is>
      </c>
      <c r="E929"/>
      <c r="F929" t="inlineStr">
        <is>
          <t>manual_url</t>
        </is>
      </c>
      <c r="G929">
        <v>1</v>
      </c>
      <c r="H929" s="3">
        <v>46303.671643518515</v>
      </c>
      <c r="I929"/>
      <c r="J929" t="inlineStr">
        <is>
          <t>active</t>
        </is>
      </c>
      <c r="K929" t="inlineStr">
        <is>
          <t>gaylenepowers350</t>
        </is>
      </c>
      <c r="L929" t="inlineStr">
        <is>
          <t>Traded My Wolves for a Snake They thought handing her over would end the fight—until she found a way to escape. 🏃‍♀️⚡ Download ReelShort and search 4933827 🔎 #TradedMyWolvesForASnake #WolfPack #Survival #ReelShort</t>
        </is>
      </c>
      <c r="M929" t="inlineStr">
        <is>
          <t>SD-000296</t>
        </is>
      </c>
      <c r="N929" t="inlineStr">
        <is>
          <t>7690878793677884686</t>
        </is>
      </c>
      <c r="O929"/>
      <c r="P929" t="inlineStr">
        <is>
          <t>https://www.tiktok.com/@gaylenepowers350</t>
        </is>
      </c>
      <c r="Q929" t="inlineStr">
        <is>
          <t>SD-000296</t>
        </is>
      </c>
      <c r="R929" t="inlineStr">
        <is>
          <t>Traded My Wolves for a Snake</t>
        </is>
      </c>
      <c r="S929" t="inlineStr">
        <is>
          <t>狼人</t>
        </is>
      </c>
      <c r="T929" s="2" t="str">
        <f>=HYPERLINK("https://www.tiktok.com/@gaylenepowers350/video/7690878793677884686", "https://www.tiktok.com/@gaylenepowers350/video/7690878793677884686")</f>
        <v>https://www.tiktok.com/@gaylenepowers350/video/7690878793677884686</v>
      </c>
      <c r="U929" t="inlineStr">
        <is>
          <t>已回填</t>
        </is>
      </c>
      <c r="V929" t="inlineStr">
        <is>
          <t>305</t>
        </is>
      </c>
      <c r="W929" t="inlineStr">
        <is>
          <t>4</t>
        </is>
      </c>
      <c r="X929" t="inlineStr">
        <is>
          <t>1</t>
        </is>
      </c>
      <c r="Y929" t="inlineStr">
        <is>
          <t>0</t>
        </is>
      </c>
      <c r="Z929" t="inlineStr">
        <is>
          <t>0</t>
        </is>
      </c>
      <c r="AA929" t="inlineStr">
        <is>
          <t>2026-10-08</t>
        </is>
      </c>
      <c r="AB929"/>
      <c r="AC929" t="inlineStr">
        <is>
          <t>第2条</t>
        </is>
      </c>
      <c r="AD929"/>
      <c r="AE929"/>
      <c r="AF929"/>
      <c r="AG929" s="3">
        <v>46297</v>
      </c>
      <c r="AH929" t="inlineStr">
        <is>
          <t>李建卓</t>
        </is>
      </c>
      <c r="AI929"/>
      <c r="AJ929"/>
      <c r="AK929"/>
      <c r="AL929" s="3"/>
      <c r="AM929" t="inlineStr">
        <is>
          <t>2026-10-03 06:16</t>
        </is>
      </c>
      <c r="AN929" t="inlineStr">
        <is>
          <t>李建卓</t>
        </is>
      </c>
      <c r="AO929" t="inlineStr">
        <is>
          <t>2026-10-03</t>
        </is>
      </c>
      <c r="AP929" t="inlineStr">
        <is>
          <t>2026-10-02|gaylenepowers350|SD-000296</t>
        </is>
      </c>
      <c r="AQ929" t="inlineStr">
        <is>
          <t>0</t>
        </is>
      </c>
      <c r="AR929" t="inlineStr">
        <is>
          <t>gaylenepowers350｜Traded My Wolves for a Snake｜3条｜已回填/待公开</t>
        </is>
      </c>
    </row>
    <row r="930" ht="25.5" customHeight="1">
      <c r="A930" t="inlineStr">
        <is>
          <t>SR-001065</t>
        </is>
      </c>
      <c r="B930" s="3">
        <v>46297</v>
      </c>
      <c r="C930"/>
      <c r="D930"/>
      <c r="E930"/>
      <c r="F930"/>
      <c r="G930"/>
      <c r="H930" s="3"/>
      <c r="I930"/>
      <c r="J930" t="inlineStr">
        <is>
          <t>active</t>
        </is>
      </c>
      <c r="K930" t="inlineStr">
        <is>
          <t>gaylenepowers350</t>
        </is>
      </c>
      <c r="L930"/>
      <c r="M930" t="inlineStr">
        <is>
          <t>SD-000296</t>
        </is>
      </c>
      <c r="N930"/>
      <c r="O930"/>
      <c r="P930" t="inlineStr">
        <is>
          <t>https://www.tiktok.com/@gaylenepowers350</t>
        </is>
      </c>
      <c r="Q930" t="inlineStr">
        <is>
          <t>SD-000296</t>
        </is>
      </c>
      <c r="R930" t="inlineStr">
        <is>
          <t>Traded My Wolves for a Snake</t>
        </is>
      </c>
      <c r="S930" t="inlineStr">
        <is>
          <t>狼人</t>
        </is>
      </c>
      <c r="T930" s="2"/>
      <c r="U930" t="inlineStr">
        <is>
          <t>待公开</t>
        </is>
      </c>
      <c r="V930"/>
      <c r="W930"/>
      <c r="X930"/>
      <c r="Y930"/>
      <c r="Z930"/>
      <c r="AA930"/>
      <c r="AB930"/>
      <c r="AC930" t="inlineStr">
        <is>
          <t>第3条</t>
        </is>
      </c>
      <c r="AD930"/>
      <c r="AE930"/>
      <c r="AF930"/>
      <c r="AG930" s="3">
        <v>46297</v>
      </c>
      <c r="AH930" t="inlineStr">
        <is>
          <t>李建卓</t>
        </is>
      </c>
      <c r="AI930"/>
      <c r="AJ930"/>
      <c r="AK930"/>
      <c r="AL930" s="3"/>
      <c r="AM930"/>
      <c r="AN930" t="inlineStr">
        <is>
          <t>李建卓</t>
        </is>
      </c>
      <c r="AO930"/>
      <c r="AP930" t="inlineStr">
        <is>
          <t>2026-10-02|gaylenepowers350|SD-000296</t>
        </is>
      </c>
      <c r="AQ930" t="inlineStr">
        <is>
          <t>0</t>
        </is>
      </c>
      <c r="AR930" t="inlineStr">
        <is>
          <t>gaylenepowers350｜Traded My Wolves for a Snake｜3条｜已回填/待公开</t>
        </is>
      </c>
    </row>
    <row r="931" ht="25.5" customHeight="1">
      <c r="A931" t="inlineStr">
        <is>
          <t>SR-001066</t>
        </is>
      </c>
      <c r="B931" s="3">
        <v>46298</v>
      </c>
      <c r="C931"/>
      <c r="D931"/>
      <c r="E931"/>
      <c r="F931" t="inlineStr">
        <is>
          <t>manual_url</t>
        </is>
      </c>
      <c r="G931">
        <v>1</v>
      </c>
      <c r="H931" s="3">
        <v>46303.671643518515</v>
      </c>
      <c r="I931"/>
      <c r="J931" t="inlineStr">
        <is>
          <t>active</t>
        </is>
      </c>
      <c r="K931" t="inlineStr">
        <is>
          <t>gaylenepowers350</t>
        </is>
      </c>
      <c r="L931" t="inlineStr">
        <is>
          <t>Mommy, I Found a Brother! Daisy finds a missing boy and refuses to leave him alone. Could he be the brother she’s been searching for? 🧒 ✨ Download ReelShort. Copy code 4966296 and search it. #MissingChild #SiblingBond #FamilyMystery #ShortDrama</t>
        </is>
      </c>
      <c r="M931" t="inlineStr">
        <is>
          <t>SD-000361</t>
        </is>
      </c>
      <c r="N931" t="inlineStr">
        <is>
          <t>7691230188629249293</t>
        </is>
      </c>
      <c r="O931"/>
      <c r="P931" t="inlineStr">
        <is>
          <t>https://www.tiktok.com/@gaylenepowers350</t>
        </is>
      </c>
      <c r="Q931" t="inlineStr">
        <is>
          <t>SD-000361</t>
        </is>
      </c>
      <c r="R931" t="inlineStr">
        <is>
          <t>Mommy, I Found a Brother!</t>
        </is>
      </c>
      <c r="S931" t="inlineStr">
        <is>
          <t>萌宝</t>
        </is>
      </c>
      <c r="T931" s="2" t="str">
        <f>=HYPERLINK("https://www.tiktok.com/@gaylenepowers350/video/7691230188629249293", "https://www.tiktok.com/@gaylenepowers350/video/7691230188629249293")</f>
        <v>https://www.tiktok.com/@gaylenepowers350/video/7691230188629249293</v>
      </c>
      <c r="U931" t="inlineStr">
        <is>
          <t>已回填</t>
        </is>
      </c>
      <c r="V931" t="inlineStr">
        <is>
          <t>758</t>
        </is>
      </c>
      <c r="W931" t="inlineStr">
        <is>
          <t>25</t>
        </is>
      </c>
      <c r="X931" t="inlineStr">
        <is>
          <t>3</t>
        </is>
      </c>
      <c r="Y931" t="inlineStr">
        <is>
          <t>0</t>
        </is>
      </c>
      <c r="Z931" t="inlineStr">
        <is>
          <t>0</t>
        </is>
      </c>
      <c r="AA931" t="inlineStr">
        <is>
          <t>2026-10-08</t>
        </is>
      </c>
      <c r="AB931"/>
      <c r="AC931" t="inlineStr">
        <is>
          <t>第1条</t>
        </is>
      </c>
      <c r="AD931"/>
      <c r="AE931"/>
      <c r="AF931"/>
      <c r="AG931" s="3">
        <v>46298</v>
      </c>
      <c r="AH931" t="inlineStr">
        <is>
          <t>李建卓</t>
        </is>
      </c>
      <c r="AI931"/>
      <c r="AJ931"/>
      <c r="AK931"/>
      <c r="AL931" s="3"/>
      <c r="AM931" t="inlineStr">
        <is>
          <t>2026-10-03 19:09</t>
        </is>
      </c>
      <c r="AN931" t="inlineStr">
        <is>
          <t>李建卓</t>
        </is>
      </c>
      <c r="AO931" t="inlineStr">
        <is>
          <t>2026-10-03</t>
        </is>
      </c>
      <c r="AP931" t="inlineStr">
        <is>
          <t>2026-10-03|gaylenepowers350|SD-000361</t>
        </is>
      </c>
      <c r="AQ931" t="inlineStr">
        <is>
          <t>1</t>
        </is>
      </c>
      <c r="AR931" t="inlineStr">
        <is>
          <t>gaylenepowers350｜Mommy, I Found a Brother!｜3条｜已回填/待公开</t>
        </is>
      </c>
    </row>
    <row r="932" ht="25.5" customHeight="1">
      <c r="A932" t="inlineStr">
        <is>
          <t>SR-001067</t>
        </is>
      </c>
      <c r="B932" s="3">
        <v>46298</v>
      </c>
      <c r="C932"/>
      <c r="D932"/>
      <c r="E932"/>
      <c r="F932"/>
      <c r="G932"/>
      <c r="H932" s="3"/>
      <c r="I932"/>
      <c r="J932" t="inlineStr">
        <is>
          <t>active</t>
        </is>
      </c>
      <c r="K932" t="inlineStr">
        <is>
          <t>gaylenepowers350</t>
        </is>
      </c>
      <c r="L932"/>
      <c r="M932" t="inlineStr">
        <is>
          <t>SD-000361</t>
        </is>
      </c>
      <c r="N932"/>
      <c r="O932"/>
      <c r="P932" t="inlineStr">
        <is>
          <t>https://www.tiktok.com/@gaylenepowers350</t>
        </is>
      </c>
      <c r="Q932" t="inlineStr">
        <is>
          <t>SD-000361</t>
        </is>
      </c>
      <c r="R932" t="inlineStr">
        <is>
          <t>Mommy, I Found a Brother!</t>
        </is>
      </c>
      <c r="S932" t="inlineStr">
        <is>
          <t>萌宝</t>
        </is>
      </c>
      <c r="T932" s="2"/>
      <c r="U932" t="inlineStr">
        <is>
          <t>待公开</t>
        </is>
      </c>
      <c r="V932"/>
      <c r="W932"/>
      <c r="X932"/>
      <c r="Y932"/>
      <c r="Z932"/>
      <c r="AA932"/>
      <c r="AB932"/>
      <c r="AC932" t="inlineStr">
        <is>
          <t>第2条</t>
        </is>
      </c>
      <c r="AD932"/>
      <c r="AE932"/>
      <c r="AF932"/>
      <c r="AG932" s="3">
        <v>46298</v>
      </c>
      <c r="AH932" t="inlineStr">
        <is>
          <t>李建卓</t>
        </is>
      </c>
      <c r="AI932"/>
      <c r="AJ932"/>
      <c r="AK932"/>
      <c r="AL932" s="3"/>
      <c r="AM932"/>
      <c r="AN932" t="inlineStr">
        <is>
          <t>李建卓</t>
        </is>
      </c>
      <c r="AO932"/>
      <c r="AP932" t="inlineStr">
        <is>
          <t>2026-10-03|gaylenepowers350|SD-000361</t>
        </is>
      </c>
      <c r="AQ932" t="inlineStr">
        <is>
          <t>0</t>
        </is>
      </c>
      <c r="AR932" t="inlineStr">
        <is>
          <t>gaylenepowers350｜Mommy, I Found a Brother!｜3条｜已回填/待公开</t>
        </is>
      </c>
    </row>
    <row r="933" ht="25.5" customHeight="1">
      <c r="A933" t="inlineStr">
        <is>
          <t>SR-001068</t>
        </is>
      </c>
      <c r="B933" s="3">
        <v>46298</v>
      </c>
      <c r="C933"/>
      <c r="D933"/>
      <c r="E933"/>
      <c r="F933"/>
      <c r="G933"/>
      <c r="H933" s="3"/>
      <c r="I933"/>
      <c r="J933" t="inlineStr">
        <is>
          <t>active</t>
        </is>
      </c>
      <c r="K933" t="inlineStr">
        <is>
          <t>gaylenepowers350</t>
        </is>
      </c>
      <c r="L933"/>
      <c r="M933" t="inlineStr">
        <is>
          <t>SD-000361</t>
        </is>
      </c>
      <c r="N933"/>
      <c r="O933"/>
      <c r="P933" t="inlineStr">
        <is>
          <t>https://www.tiktok.com/@gaylenepowers350</t>
        </is>
      </c>
      <c r="Q933" t="inlineStr">
        <is>
          <t>SD-000361</t>
        </is>
      </c>
      <c r="R933" t="inlineStr">
        <is>
          <t>Mommy, I Found a Brother!</t>
        </is>
      </c>
      <c r="S933" t="inlineStr">
        <is>
          <t>萌宝</t>
        </is>
      </c>
      <c r="T933" s="2"/>
      <c r="U933" t="inlineStr">
        <is>
          <t>待公开</t>
        </is>
      </c>
      <c r="V933"/>
      <c r="W933"/>
      <c r="X933"/>
      <c r="Y933"/>
      <c r="Z933"/>
      <c r="AA933"/>
      <c r="AB933"/>
      <c r="AC933" t="inlineStr">
        <is>
          <t>第3条</t>
        </is>
      </c>
      <c r="AD933"/>
      <c r="AE933"/>
      <c r="AF933"/>
      <c r="AG933" s="3">
        <v>46298</v>
      </c>
      <c r="AH933" t="inlineStr">
        <is>
          <t>李建卓</t>
        </is>
      </c>
      <c r="AI933"/>
      <c r="AJ933"/>
      <c r="AK933"/>
      <c r="AL933" s="3"/>
      <c r="AM933"/>
      <c r="AN933" t="inlineStr">
        <is>
          <t>李建卓</t>
        </is>
      </c>
      <c r="AO933"/>
      <c r="AP933" t="inlineStr">
        <is>
          <t>2026-10-03|gaylenepowers350|SD-000361</t>
        </is>
      </c>
      <c r="AQ933" t="inlineStr">
        <is>
          <t>0</t>
        </is>
      </c>
      <c r="AR933" t="inlineStr">
        <is>
          <t>gaylenepowers350｜Mommy, I Found a Brother!｜3条｜已回填/待公开</t>
        </is>
      </c>
    </row>
    <row r="934" ht="25.5" customHeight="1">
      <c r="A934" t="inlineStr">
        <is>
          <t>SR-001069</t>
        </is>
      </c>
      <c r="B934" s="3">
        <v>46299</v>
      </c>
      <c r="C934"/>
      <c r="D934"/>
      <c r="E934"/>
      <c r="F934" t="inlineStr">
        <is>
          <t>manual_url</t>
        </is>
      </c>
      <c r="G934">
        <v>1</v>
      </c>
      <c r="H934" s="3">
        <v>46303.671643518515</v>
      </c>
      <c r="I934"/>
      <c r="J934" t="inlineStr">
        <is>
          <t>active</t>
        </is>
      </c>
      <c r="K934" t="inlineStr">
        <is>
          <t>gaylenepowers350</t>
        </is>
      </c>
      <c r="L934" t="inlineStr">
        <is>
          <t>Mommy, I Found a Brother! Daisy and her mother help a lost boy—then find themselves accused of kidnapping him. 😱 ✨ Download ReelShort. Copy code 4966296 and search it. #WrongfulAccusation #ProtectiveMom #FamilyDrama #ShortDrama</t>
        </is>
      </c>
      <c r="M934" t="inlineStr">
        <is>
          <t>SD-000361</t>
        </is>
      </c>
      <c r="N934" t="inlineStr">
        <is>
          <t>7691230369953221902</t>
        </is>
      </c>
      <c r="O934"/>
      <c r="P934" t="inlineStr">
        <is>
          <t>https://www.tiktok.com/@gaylenepowers350</t>
        </is>
      </c>
      <c r="Q934" t="inlineStr">
        <is>
          <t>SD-000361</t>
        </is>
      </c>
      <c r="R934" t="inlineStr">
        <is>
          <t>Mommy, I Found a Brother!</t>
        </is>
      </c>
      <c r="S934" t="inlineStr">
        <is>
          <t>萌宝</t>
        </is>
      </c>
      <c r="T934" s="2" t="str">
        <f>=HYPERLINK("https://www.tiktok.com/@gaylenepowers350/video/7691230369953221902", "https://www.tiktok.com/@gaylenepowers350/video/7691230369953221902")</f>
        <v>https://www.tiktok.com/@gaylenepowers350/video/7691230369953221902</v>
      </c>
      <c r="U934" t="inlineStr">
        <is>
          <t>已回填</t>
        </is>
      </c>
      <c r="V934" t="inlineStr">
        <is>
          <t>214</t>
        </is>
      </c>
      <c r="W934" t="inlineStr">
        <is>
          <t>4</t>
        </is>
      </c>
      <c r="X934" t="inlineStr">
        <is>
          <t>1</t>
        </is>
      </c>
      <c r="Y934" t="inlineStr">
        <is>
          <t>0</t>
        </is>
      </c>
      <c r="Z934" t="inlineStr">
        <is>
          <t>0</t>
        </is>
      </c>
      <c r="AA934" t="inlineStr">
        <is>
          <t>2026-10-08</t>
        </is>
      </c>
      <c r="AB934"/>
      <c r="AC934" t="inlineStr">
        <is>
          <t>第1条</t>
        </is>
      </c>
      <c r="AD934"/>
      <c r="AE934"/>
      <c r="AF934"/>
      <c r="AG934" s="3">
        <v>46299</v>
      </c>
      <c r="AH934" t="inlineStr">
        <is>
          <t>李建卓</t>
        </is>
      </c>
      <c r="AI934"/>
      <c r="AJ934"/>
      <c r="AK934"/>
      <c r="AL934" s="3"/>
      <c r="AM934" t="inlineStr">
        <is>
          <t>2026-10-04 00:11</t>
        </is>
      </c>
      <c r="AN934" t="inlineStr">
        <is>
          <t>李建卓</t>
        </is>
      </c>
      <c r="AO934" t="inlineStr">
        <is>
          <t>2026-10-04</t>
        </is>
      </c>
      <c r="AP934" t="inlineStr">
        <is>
          <t>2026-10-04|gaylenepowers350|SD-000361</t>
        </is>
      </c>
      <c r="AQ934" t="inlineStr">
        <is>
          <t>1</t>
        </is>
      </c>
      <c r="AR934" t="inlineStr">
        <is>
          <t>gaylenepowers350｜Mommy, I Found a Brother!｜3条｜已回填</t>
        </is>
      </c>
    </row>
    <row r="935" ht="25.5" customHeight="1">
      <c r="A935" t="inlineStr">
        <is>
          <t>SR-001070</t>
        </is>
      </c>
      <c r="B935" s="3">
        <v>46299</v>
      </c>
      <c r="C935"/>
      <c r="D935"/>
      <c r="E935"/>
      <c r="F935" t="inlineStr">
        <is>
          <t>manual_url</t>
        </is>
      </c>
      <c r="G935">
        <v>1</v>
      </c>
      <c r="H935" s="3">
        <v>46303.671643518515</v>
      </c>
      <c r="I935"/>
      <c r="J935" t="inlineStr">
        <is>
          <t>active</t>
        </is>
      </c>
      <c r="K935" t="inlineStr">
        <is>
          <t>gaylenepowers350</t>
        </is>
      </c>
      <c r="L935" t="inlineStr">
        <is>
          <t>Mommy, I Found a Brother! The boy refuses to go home, and Grant unexpectedly hires the woman who helped him. 👀 ✨ Download ReelShort. Copy code 4966296 and search it. #UnlikelyFamily #NannyDrama #UnexpectedJob #ShortDrama</t>
        </is>
      </c>
      <c r="M935" t="inlineStr">
        <is>
          <t>SD-000361</t>
        </is>
      </c>
      <c r="N935" t="inlineStr">
        <is>
          <t>7691230833973202190</t>
        </is>
      </c>
      <c r="O935"/>
      <c r="P935" t="inlineStr">
        <is>
          <t>https://www.tiktok.com/@gaylenepowers350</t>
        </is>
      </c>
      <c r="Q935" t="inlineStr">
        <is>
          <t>SD-000361</t>
        </is>
      </c>
      <c r="R935" t="inlineStr">
        <is>
          <t>Mommy, I Found a Brother!</t>
        </is>
      </c>
      <c r="S935" t="inlineStr">
        <is>
          <t>萌宝</t>
        </is>
      </c>
      <c r="T935" s="2" t="str">
        <f>=HYPERLINK("https://www.tiktok.com/@gaylenepowers350/video/7691230833973202190", "https://www.tiktok.com/@gaylenepowers350/video/7691230833973202190")</f>
        <v>https://www.tiktok.com/@gaylenepowers350/video/7691230833973202190</v>
      </c>
      <c r="U935" t="inlineStr">
        <is>
          <t>已回填</t>
        </is>
      </c>
      <c r="V935" t="inlineStr">
        <is>
          <t>259</t>
        </is>
      </c>
      <c r="W935" t="inlineStr">
        <is>
          <t>13</t>
        </is>
      </c>
      <c r="X935" t="inlineStr">
        <is>
          <t>2</t>
        </is>
      </c>
      <c r="Y935" t="inlineStr">
        <is>
          <t>0</t>
        </is>
      </c>
      <c r="Z935" t="inlineStr">
        <is>
          <t>0</t>
        </is>
      </c>
      <c r="AA935" t="inlineStr">
        <is>
          <t>2026-10-08</t>
        </is>
      </c>
      <c r="AB935"/>
      <c r="AC935" t="inlineStr">
        <is>
          <t>第2条</t>
        </is>
      </c>
      <c r="AD935"/>
      <c r="AE935"/>
      <c r="AF935"/>
      <c r="AG935" s="3">
        <v>46299</v>
      </c>
      <c r="AH935" t="inlineStr">
        <is>
          <t>李建卓</t>
        </is>
      </c>
      <c r="AI935"/>
      <c r="AJ935"/>
      <c r="AK935"/>
      <c r="AL935" s="3"/>
      <c r="AM935" t="inlineStr">
        <is>
          <t>2026-10-04 07:12</t>
        </is>
      </c>
      <c r="AN935" t="inlineStr">
        <is>
          <t>李建卓</t>
        </is>
      </c>
      <c r="AO935" t="inlineStr">
        <is>
          <t>2026-10-04</t>
        </is>
      </c>
      <c r="AP935" t="inlineStr">
        <is>
          <t>2026-10-04|gaylenepowers350|SD-000361</t>
        </is>
      </c>
      <c r="AQ935" t="inlineStr">
        <is>
          <t>0</t>
        </is>
      </c>
      <c r="AR935" t="inlineStr">
        <is>
          <t>gaylenepowers350｜Mommy, I Found a Brother!｜3条｜已回填</t>
        </is>
      </c>
    </row>
    <row r="936" ht="25.5" customHeight="1">
      <c r="A936" t="inlineStr">
        <is>
          <t>SR-001071</t>
        </is>
      </c>
      <c r="B936" s="3">
        <v>46299</v>
      </c>
      <c r="C936"/>
      <c r="D936"/>
      <c r="E936"/>
      <c r="F936" t="inlineStr">
        <is>
          <t>manual_url</t>
        </is>
      </c>
      <c r="G936">
        <v>1</v>
      </c>
      <c r="H936" s="3">
        <v>46303.671643518515</v>
      </c>
      <c r="I936"/>
      <c r="J936" t="inlineStr">
        <is>
          <t>active</t>
        </is>
      </c>
      <c r="K936" t="inlineStr">
        <is>
          <t>gaylenepowers350</t>
        </is>
      </c>
      <c r="L936" t="inlineStr">
        <is>
          <t>Mommy, I Found a Brother! A misunderstanding about a paid date reveals a surprising connection to their past. 💫 ✨ Download ReelShort. Copy code 4966296 and search it. #PastRevealed #SecondChance #FamilySecrets #ShortDrama</t>
        </is>
      </c>
      <c r="M936" t="inlineStr">
        <is>
          <t>SD-000361</t>
        </is>
      </c>
      <c r="N936" t="inlineStr">
        <is>
          <t>7691231463831883022</t>
        </is>
      </c>
      <c r="O936"/>
      <c r="P936" t="inlineStr">
        <is>
          <t>https://www.tiktok.com/@gaylenepowers350</t>
        </is>
      </c>
      <c r="Q936" t="inlineStr">
        <is>
          <t>SD-000361</t>
        </is>
      </c>
      <c r="R936" t="inlineStr">
        <is>
          <t>Mommy, I Found a Brother!</t>
        </is>
      </c>
      <c r="S936" t="inlineStr">
        <is>
          <t>萌宝</t>
        </is>
      </c>
      <c r="T936" s="2" t="str">
        <f>=HYPERLINK("https://www.tiktok.com/@gaylenepowers350/video/7691231463831883022", "https://www.tiktok.com/@gaylenepowers350/video/7691231463831883022")</f>
        <v>https://www.tiktok.com/@gaylenepowers350/video/7691231463831883022</v>
      </c>
      <c r="U936" t="inlineStr">
        <is>
          <t>已回填</t>
        </is>
      </c>
      <c r="V936" t="inlineStr">
        <is>
          <t>210</t>
        </is>
      </c>
      <c r="W936" t="inlineStr">
        <is>
          <t>6</t>
        </is>
      </c>
      <c r="X936" t="inlineStr">
        <is>
          <t>1</t>
        </is>
      </c>
      <c r="Y936" t="inlineStr">
        <is>
          <t>0</t>
        </is>
      </c>
      <c r="Z936" t="inlineStr">
        <is>
          <t>0</t>
        </is>
      </c>
      <c r="AA936" t="inlineStr">
        <is>
          <t>2026-10-08</t>
        </is>
      </c>
      <c r="AB936"/>
      <c r="AC936" t="inlineStr">
        <is>
          <t>第3条</t>
        </is>
      </c>
      <c r="AD936"/>
      <c r="AE936"/>
      <c r="AF936"/>
      <c r="AG936" s="3">
        <v>46299</v>
      </c>
      <c r="AH936" t="inlineStr">
        <is>
          <t>李建卓</t>
        </is>
      </c>
      <c r="AI936"/>
      <c r="AJ936"/>
      <c r="AK936"/>
      <c r="AL936" s="3"/>
      <c r="AM936" t="inlineStr">
        <is>
          <t>2026-10-04 21:00</t>
        </is>
      </c>
      <c r="AN936" t="inlineStr">
        <is>
          <t>李建卓</t>
        </is>
      </c>
      <c r="AO936" t="inlineStr">
        <is>
          <t>2026-10-04</t>
        </is>
      </c>
      <c r="AP936" t="inlineStr">
        <is>
          <t>2026-10-04|gaylenepowers350|SD-000361</t>
        </is>
      </c>
      <c r="AQ936" t="inlineStr">
        <is>
          <t>0</t>
        </is>
      </c>
      <c r="AR936" t="inlineStr">
        <is>
          <t>gaylenepowers350｜Mommy, I Found a Brother!｜3条｜已回填</t>
        </is>
      </c>
    </row>
    <row r="937" ht="25.5" customHeight="1">
      <c r="A937" t="inlineStr">
        <is>
          <t>SR-001072</t>
        </is>
      </c>
      <c r="B937" s="3">
        <v>46300</v>
      </c>
      <c r="C937"/>
      <c r="D937" t="inlineStr">
        <is>
          <t>7691233754177654030</t>
        </is>
      </c>
      <c r="E937"/>
      <c r="F937" t="inlineStr">
        <is>
          <t>exact_post_id</t>
        </is>
      </c>
      <c r="G937"/>
      <c r="H937" s="3">
        <v>46303.671643518515</v>
      </c>
      <c r="I937"/>
      <c r="J937" t="inlineStr">
        <is>
          <t>active</t>
        </is>
      </c>
      <c r="K937" t="inlineStr">
        <is>
          <t>gaylenepowers350</t>
        </is>
      </c>
      <c r="L937" t="inlineStr">
        <is>
          <t>Don't Call Me Aunt A late-night visit to her bedroom brings their carefully hidden secret dangerously close to the surface. 🌙 ✨ Download ReelShort. Copy code 4965575 and search it. #SecretVisit #MarriageDrama #ForbiddenRomance #ShortDrama</t>
        </is>
      </c>
      <c r="M937" t="inlineStr">
        <is>
          <t>SD-000343</t>
        </is>
      </c>
      <c r="N937" t="inlineStr">
        <is>
          <t>7691233754177654030</t>
        </is>
      </c>
      <c r="O937"/>
      <c r="P937" t="inlineStr">
        <is>
          <t>https://www.tiktok.com/@gaylenepowers350</t>
        </is>
      </c>
      <c r="Q937" t="inlineStr">
        <is>
          <t>SD-000343</t>
        </is>
      </c>
      <c r="R937" t="inlineStr">
        <is>
          <t>Don't Call Me Aunt</t>
        </is>
      </c>
      <c r="S937"/>
      <c r="T937" s="2" t="str">
        <f>=HYPERLINK("https://www.tiktok.com/@gaylenepowers350/video/7691233754177654030", "https://www.tiktok.com/@gaylenepowers350/video/7691233754177654030")</f>
        <v>https://www.tiktok.com/@gaylenepowers350/video/7691233754177654030</v>
      </c>
      <c r="U937" t="inlineStr">
        <is>
          <t>已回填</t>
        </is>
      </c>
      <c r="V937" t="inlineStr">
        <is>
          <t>186</t>
        </is>
      </c>
      <c r="W937" t="inlineStr">
        <is>
          <t>6</t>
        </is>
      </c>
      <c r="X937" t="inlineStr">
        <is>
          <t>3</t>
        </is>
      </c>
      <c r="Y937" t="inlineStr">
        <is>
          <t>0</t>
        </is>
      </c>
      <c r="Z937" t="inlineStr">
        <is>
          <t>0</t>
        </is>
      </c>
      <c r="AA937" t="inlineStr">
        <is>
          <t>2026-10-08</t>
        </is>
      </c>
      <c r="AB937"/>
      <c r="AC937" t="inlineStr">
        <is>
          <t>第1条</t>
        </is>
      </c>
      <c r="AD937"/>
      <c r="AE937"/>
      <c r="AF937"/>
      <c r="AG937" s="3">
        <v>46300</v>
      </c>
      <c r="AH937" t="inlineStr">
        <is>
          <t>李建卓</t>
        </is>
      </c>
      <c r="AI937"/>
      <c r="AJ937"/>
      <c r="AK937"/>
      <c r="AL937" s="3"/>
      <c r="AM937" t="inlineStr">
        <is>
          <t>2026-10-05 20:23</t>
        </is>
      </c>
      <c r="AN937" t="inlineStr">
        <is>
          <t>李建卓</t>
        </is>
      </c>
      <c r="AO937" t="inlineStr">
        <is>
          <t>2026-10-05</t>
        </is>
      </c>
      <c r="AP937" t="inlineStr">
        <is>
          <t>2026-10-05|gaylenepowers350|SD-000343</t>
        </is>
      </c>
      <c r="AQ937" t="inlineStr">
        <is>
          <t>1</t>
        </is>
      </c>
      <c r="AR937" t="inlineStr">
        <is>
          <t>gaylenepowers350｜Don't Call Me Aunt｜3条｜已回填</t>
        </is>
      </c>
    </row>
    <row r="938" ht="25.5" customHeight="1">
      <c r="A938" t="inlineStr">
        <is>
          <t>SR-001073</t>
        </is>
      </c>
      <c r="B938" s="3">
        <v>46300</v>
      </c>
      <c r="C938"/>
      <c r="D938" t="inlineStr">
        <is>
          <t>7691234077231353101</t>
        </is>
      </c>
      <c r="E938"/>
      <c r="F938" t="inlineStr">
        <is>
          <t>exact_post_id</t>
        </is>
      </c>
      <c r="G938"/>
      <c r="H938" s="3"/>
      <c r="I938"/>
      <c r="J938" t="inlineStr">
        <is>
          <t>active</t>
        </is>
      </c>
      <c r="K938" t="inlineStr">
        <is>
          <t>gaylenepowers350</t>
        </is>
      </c>
      <c r="L938" t="inlineStr">
        <is>
          <t>Don't Call Me Aunt Hidden letters expose five years of deception. What else has everyone been keeping from them? ✉️ ✨ Download ReelShort. Copy code 4965575 and search it. #HiddenLetters #FiveYearSecret #FamilySecrets #ShortDrama</t>
        </is>
      </c>
      <c r="M938" t="inlineStr">
        <is>
          <t>SD-000343</t>
        </is>
      </c>
      <c r="N938" t="inlineStr">
        <is>
          <t>7691234077231353101</t>
        </is>
      </c>
      <c r="O938"/>
      <c r="P938" t="inlineStr">
        <is>
          <t>https://www.tiktok.com/@gaylenepowers350</t>
        </is>
      </c>
      <c r="Q938" t="inlineStr">
        <is>
          <t>SD-000343</t>
        </is>
      </c>
      <c r="R938" t="inlineStr">
        <is>
          <t>Don't Call Me Aunt</t>
        </is>
      </c>
      <c r="S938"/>
      <c r="T938" s="2" t="str">
        <f>=HYPERLINK("https://www.tiktok.com/@gaylenepowers350/video/7691234077231353101", "https://www.tiktok.com/@gaylenepowers350/video/7691234077231353101")</f>
        <v>https://www.tiktok.com/@gaylenepowers350/video/7691234077231353101</v>
      </c>
      <c r="U938" t="inlineStr">
        <is>
          <t>已回填</t>
        </is>
      </c>
      <c r="V938" t="inlineStr">
        <is>
          <t>195</t>
        </is>
      </c>
      <c r="W938" t="inlineStr">
        <is>
          <t>13</t>
        </is>
      </c>
      <c r="X938" t="inlineStr">
        <is>
          <t>2</t>
        </is>
      </c>
      <c r="Y938" t="inlineStr">
        <is>
          <t>0</t>
        </is>
      </c>
      <c r="Z938" t="inlineStr">
        <is>
          <t>0</t>
        </is>
      </c>
      <c r="AA938" t="inlineStr">
        <is>
          <t>2026-10-08</t>
        </is>
      </c>
      <c r="AB938"/>
      <c r="AC938" t="inlineStr">
        <is>
          <t>第2条</t>
        </is>
      </c>
      <c r="AD938"/>
      <c r="AE938"/>
      <c r="AF938"/>
      <c r="AG938" s="3">
        <v>46300</v>
      </c>
      <c r="AH938" t="inlineStr">
        <is>
          <t>李建卓</t>
        </is>
      </c>
      <c r="AI938"/>
      <c r="AJ938"/>
      <c r="AK938"/>
      <c r="AL938" s="3"/>
      <c r="AM938" t="inlineStr">
        <is>
          <t>2026-10-06 00:24</t>
        </is>
      </c>
      <c r="AN938" t="inlineStr">
        <is>
          <t>李建卓</t>
        </is>
      </c>
      <c r="AO938" t="inlineStr">
        <is>
          <t>2026-10-06</t>
        </is>
      </c>
      <c r="AP938" t="inlineStr">
        <is>
          <t>2026-10-05|gaylenepowers350|SD-000343</t>
        </is>
      </c>
      <c r="AQ938" t="inlineStr">
        <is>
          <t>0</t>
        </is>
      </c>
      <c r="AR938" t="inlineStr">
        <is>
          <t>gaylenepowers350｜Don't Call Me Aunt｜3条｜已回填</t>
        </is>
      </c>
    </row>
    <row r="939" ht="25.5" customHeight="1">
      <c r="A939" t="inlineStr">
        <is>
          <t>SR-001074</t>
        </is>
      </c>
      <c r="B939" s="3">
        <v>46300</v>
      </c>
      <c r="C939"/>
      <c r="D939" t="inlineStr">
        <is>
          <t>7691234399261609229</t>
        </is>
      </c>
      <c r="E939"/>
      <c r="F939" t="inlineStr">
        <is>
          <t>exact_post_id</t>
        </is>
      </c>
      <c r="G939"/>
      <c r="H939" s="3"/>
      <c r="I939"/>
      <c r="J939" t="inlineStr">
        <is>
          <t>active</t>
        </is>
      </c>
      <c r="K939" t="inlineStr">
        <is>
          <t>gaylenepowers350</t>
        </is>
      </c>
      <c r="L939" t="inlineStr">
        <is>
          <t>Don't Call Me Aunt Her husband notices their old connection—and decides to put them both to the test. 👀 ✨ Download ReelShort. Copy code 4965575 and search it. #SuspiciousHusband #LoveTriangle #ForbiddenLove #ShortDrama</t>
        </is>
      </c>
      <c r="M939" t="inlineStr">
        <is>
          <t>SD-000343</t>
        </is>
      </c>
      <c r="N939" t="inlineStr">
        <is>
          <t>7691234399261609229</t>
        </is>
      </c>
      <c r="O939"/>
      <c r="P939" t="inlineStr">
        <is>
          <t>https://www.tiktok.com/@gaylenepowers350</t>
        </is>
      </c>
      <c r="Q939" t="inlineStr">
        <is>
          <t>SD-000343</t>
        </is>
      </c>
      <c r="R939" t="inlineStr">
        <is>
          <t>Don't Call Me Aunt</t>
        </is>
      </c>
      <c r="S939"/>
      <c r="T939" s="2" t="str">
        <f>=HYPERLINK("https://www.tiktok.com/@gaylenepowers350/video/7691234399261609229", "https://www.tiktok.com/@gaylenepowers350/video/7691234399261609229")</f>
        <v>https://www.tiktok.com/@gaylenepowers350/video/7691234399261609229</v>
      </c>
      <c r="U939" t="inlineStr">
        <is>
          <t>已回填</t>
        </is>
      </c>
      <c r="V939" t="inlineStr">
        <is>
          <t>202</t>
        </is>
      </c>
      <c r="W939" t="inlineStr">
        <is>
          <t>7</t>
        </is>
      </c>
      <c r="X939" t="inlineStr">
        <is>
          <t>1</t>
        </is>
      </c>
      <c r="Y939" t="inlineStr">
        <is>
          <t>0</t>
        </is>
      </c>
      <c r="Z939" t="inlineStr">
        <is>
          <t>1</t>
        </is>
      </c>
      <c r="AA939" t="inlineStr">
        <is>
          <t>2026-10-08</t>
        </is>
      </c>
      <c r="AB939"/>
      <c r="AC939" t="inlineStr">
        <is>
          <t>第3条</t>
        </is>
      </c>
      <c r="AD939"/>
      <c r="AE939"/>
      <c r="AF939"/>
      <c r="AG939" s="3">
        <v>46300</v>
      </c>
      <c r="AH939" t="inlineStr">
        <is>
          <t>李建卓</t>
        </is>
      </c>
      <c r="AI939"/>
      <c r="AJ939"/>
      <c r="AK939"/>
      <c r="AL939" s="3"/>
      <c r="AM939" t="inlineStr">
        <is>
          <t>2026-10-06 06:25</t>
        </is>
      </c>
      <c r="AN939" t="inlineStr">
        <is>
          <t>李建卓</t>
        </is>
      </c>
      <c r="AO939" t="inlineStr">
        <is>
          <t>2026-10-06</t>
        </is>
      </c>
      <c r="AP939" t="inlineStr">
        <is>
          <t>2026-10-05|gaylenepowers350|SD-000343</t>
        </is>
      </c>
      <c r="AQ939" t="inlineStr">
        <is>
          <t>0</t>
        </is>
      </c>
      <c r="AR939" t="inlineStr">
        <is>
          <t>gaylenepowers350｜Don't Call Me Aunt｜3条｜已回填</t>
        </is>
      </c>
    </row>
    <row r="940" ht="25.5" customHeight="1">
      <c r="A940" t="inlineStr">
        <is>
          <t>SR-001075</t>
        </is>
      </c>
      <c r="B940" s="3">
        <v>46301</v>
      </c>
      <c r="C940"/>
      <c r="D940" t="inlineStr">
        <is>
          <t>7691232374822046989</t>
        </is>
      </c>
      <c r="E940"/>
      <c r="F940" t="inlineStr">
        <is>
          <t>exact_post_id</t>
        </is>
      </c>
      <c r="G940"/>
      <c r="H940" s="3">
        <v>46303.671643518515</v>
      </c>
      <c r="I940"/>
      <c r="J940" t="inlineStr">
        <is>
          <t>active</t>
        </is>
      </c>
      <c r="K940" t="inlineStr">
        <is>
          <t>gaylenepowers350</t>
        </is>
      </c>
      <c r="L940" t="inlineStr">
        <is>
          <t>Don't Call Me Aunt After years away, he comes back and calls the woman he once loved “Aunt.” Can either of them pretend it means nothing? 🔥 ✨ Download ReelShort. Copy code 4965575 and search it. #ForbiddenReunion #OldFlame #ForbiddenLove #ShortDrama</t>
        </is>
      </c>
      <c r="M940" t="inlineStr">
        <is>
          <t>SD-000343</t>
        </is>
      </c>
      <c r="N940" t="inlineStr">
        <is>
          <t>7691232374822046989</t>
        </is>
      </c>
      <c r="O940"/>
      <c r="P940" t="inlineStr">
        <is>
          <t>https://www.tiktok.com/@gaylenepowers350</t>
        </is>
      </c>
      <c r="Q940" t="inlineStr">
        <is>
          <t>SD-000343</t>
        </is>
      </c>
      <c r="R940" t="inlineStr">
        <is>
          <t>Don't Call Me Aunt</t>
        </is>
      </c>
      <c r="S940"/>
      <c r="T940" s="2" t="str">
        <f>=HYPERLINK("https://www.tiktok.com/@gaylenepowers350/video/7691232374822046989", "https://www.tiktok.com/@gaylenepowers350/video/7691232374822046989")</f>
        <v>https://www.tiktok.com/@gaylenepowers350/video/7691232374822046989</v>
      </c>
      <c r="U940" t="inlineStr">
        <is>
          <t>已回填</t>
        </is>
      </c>
      <c r="V940" t="inlineStr">
        <is>
          <t>211</t>
        </is>
      </c>
      <c r="W940" t="inlineStr">
        <is>
          <t>9</t>
        </is>
      </c>
      <c r="X940" t="inlineStr">
        <is>
          <t>3</t>
        </is>
      </c>
      <c r="Y940" t="inlineStr">
        <is>
          <t>0</t>
        </is>
      </c>
      <c r="Z940" t="inlineStr">
        <is>
          <t>0</t>
        </is>
      </c>
      <c r="AA940" t="inlineStr">
        <is>
          <t>2026-10-08</t>
        </is>
      </c>
      <c r="AB940"/>
      <c r="AC940" t="inlineStr">
        <is>
          <t>第1条</t>
        </is>
      </c>
      <c r="AD940"/>
      <c r="AE940"/>
      <c r="AF940"/>
      <c r="AG940" s="3">
        <v>46301</v>
      </c>
      <c r="AH940" t="inlineStr">
        <is>
          <t>李建卓</t>
        </is>
      </c>
      <c r="AI940"/>
      <c r="AJ940"/>
      <c r="AK940"/>
      <c r="AL940" s="3"/>
      <c r="AM940" t="inlineStr">
        <is>
          <t>2026-10-06 20:18</t>
        </is>
      </c>
      <c r="AN940" t="inlineStr">
        <is>
          <t>李建卓</t>
        </is>
      </c>
      <c r="AO940" t="inlineStr">
        <is>
          <t>2026-10-06</t>
        </is>
      </c>
      <c r="AP940" t="inlineStr">
        <is>
          <t>2026-10-06|gaylenepowers350|SD-000343</t>
        </is>
      </c>
      <c r="AQ940" t="inlineStr">
        <is>
          <t>1</t>
        </is>
      </c>
      <c r="AR940" t="inlineStr">
        <is>
          <t>gaylenepowers350｜Don't Call Me Aunt｜3条｜已回填</t>
        </is>
      </c>
    </row>
    <row r="941" ht="25.5" customHeight="1">
      <c r="A941" t="inlineStr">
        <is>
          <t>SR-001076</t>
        </is>
      </c>
      <c r="B941" s="3">
        <v>46301</v>
      </c>
      <c r="C941"/>
      <c r="D941" t="inlineStr">
        <is>
          <t>7691232991674240269</t>
        </is>
      </c>
      <c r="E941"/>
      <c r="F941" t="inlineStr">
        <is>
          <t>exact_post_id</t>
        </is>
      </c>
      <c r="G941"/>
      <c r="H941" s="3">
        <v>46303.671643518515</v>
      </c>
      <c r="I941"/>
      <c r="J941" t="inlineStr">
        <is>
          <t>active</t>
        </is>
      </c>
      <c r="K941" t="inlineStr">
        <is>
          <t>gaylenepowers350</t>
        </is>
      </c>
      <c r="L941" t="inlineStr">
        <is>
          <t>Don't Call Me Aunt A wedding ring should settle everything. To him, it’s only the beginning of a challenge. 💍 ✨ Download ReelShort. Copy code 4965575 and search it. #WeddingRing #ForbiddenLove #RomanceDrama #ShortDrama</t>
        </is>
      </c>
      <c r="M941" t="inlineStr">
        <is>
          <t>SD-000343</t>
        </is>
      </c>
      <c r="N941" t="inlineStr">
        <is>
          <t>7691232991674240269</t>
        </is>
      </c>
      <c r="O941"/>
      <c r="P941" t="inlineStr">
        <is>
          <t>https://www.tiktok.com/@gaylenepowers350</t>
        </is>
      </c>
      <c r="Q941" t="inlineStr">
        <is>
          <t>SD-000343</t>
        </is>
      </c>
      <c r="R941" t="inlineStr">
        <is>
          <t>Don't Call Me Aunt</t>
        </is>
      </c>
      <c r="S941"/>
      <c r="T941" s="2" t="str">
        <f>=HYPERLINK("https://www.tiktok.com/@gaylenepowers350/video/7691232991674240269", "https://www.tiktok.com/@gaylenepowers350/video/7691232991674240269")</f>
        <v>https://www.tiktok.com/@gaylenepowers350/video/7691232991674240269</v>
      </c>
      <c r="U941" t="inlineStr">
        <is>
          <t>已回填</t>
        </is>
      </c>
      <c r="V941" t="inlineStr">
        <is>
          <t>201</t>
        </is>
      </c>
      <c r="W941" t="inlineStr">
        <is>
          <t>8</t>
        </is>
      </c>
      <c r="X941" t="inlineStr">
        <is>
          <t>2</t>
        </is>
      </c>
      <c r="Y941" t="inlineStr">
        <is>
          <t>0</t>
        </is>
      </c>
      <c r="Z941" t="inlineStr">
        <is>
          <t>0</t>
        </is>
      </c>
      <c r="AA941" t="inlineStr">
        <is>
          <t>2026-10-08</t>
        </is>
      </c>
      <c r="AB941"/>
      <c r="AC941" t="inlineStr">
        <is>
          <t>第2条</t>
        </is>
      </c>
      <c r="AD941"/>
      <c r="AE941"/>
      <c r="AF941"/>
      <c r="AG941" s="3">
        <v>46301</v>
      </c>
      <c r="AH941" t="inlineStr">
        <is>
          <t>李建卓</t>
        </is>
      </c>
      <c r="AI941"/>
      <c r="AJ941"/>
      <c r="AK941"/>
      <c r="AL941" s="3"/>
      <c r="AM941" t="inlineStr">
        <is>
          <t>2026-10-07 00:20</t>
        </is>
      </c>
      <c r="AN941" t="inlineStr">
        <is>
          <t>李建卓</t>
        </is>
      </c>
      <c r="AO941" t="inlineStr">
        <is>
          <t>2026-10-07</t>
        </is>
      </c>
      <c r="AP941" t="inlineStr">
        <is>
          <t>2026-10-06|gaylenepowers350|SD-000343</t>
        </is>
      </c>
      <c r="AQ941" t="inlineStr">
        <is>
          <t>0</t>
        </is>
      </c>
      <c r="AR941" t="inlineStr">
        <is>
          <t>gaylenepowers350｜Don't Call Me Aunt｜3条｜已回填</t>
        </is>
      </c>
    </row>
    <row r="942" ht="25.5" customHeight="1">
      <c r="A942" t="inlineStr">
        <is>
          <t>SR-001077</t>
        </is>
      </c>
      <c r="B942" s="3">
        <v>46301</v>
      </c>
      <c r="C942"/>
      <c r="D942" t="inlineStr">
        <is>
          <t>7691232509694151949</t>
        </is>
      </c>
      <c r="E942"/>
      <c r="F942" t="inlineStr">
        <is>
          <t>exact_post_id</t>
        </is>
      </c>
      <c r="G942"/>
      <c r="H942" s="3"/>
      <c r="I942"/>
      <c r="J942" t="inlineStr">
        <is>
          <t>active</t>
        </is>
      </c>
      <c r="K942" t="inlineStr">
        <is>
          <t>gaylenepowers350</t>
        </is>
      </c>
      <c r="L942" t="inlineStr">
        <is>
          <t>Don't Call Me Aunt An inheritance contract reveals the real reason behind their marriage. Who made the deal—and why? 📜 ✨ Download ReelShort. Copy code 4965575 and search it. #InheritanceSecret #MarriageBargain #FamilyDrama #ShortDrama</t>
        </is>
      </c>
      <c r="M942" t="inlineStr">
        <is>
          <t>SD-000343</t>
        </is>
      </c>
      <c r="N942" t="inlineStr">
        <is>
          <t>7691232509694151949</t>
        </is>
      </c>
      <c r="O942"/>
      <c r="P942" t="inlineStr">
        <is>
          <t>https://www.tiktok.com/@gaylenepowers350</t>
        </is>
      </c>
      <c r="Q942" t="inlineStr">
        <is>
          <t>SD-000343</t>
        </is>
      </c>
      <c r="R942" t="inlineStr">
        <is>
          <t>Don't Call Me Aunt</t>
        </is>
      </c>
      <c r="S942"/>
      <c r="T942" s="2" t="str">
        <f>=HYPERLINK("https://www.tiktok.com/@gaylenepowers350/video/7691232509694151949", "https://www.tiktok.com/@gaylenepowers350/video/7691232509694151949")</f>
        <v>https://www.tiktok.com/@gaylenepowers350/video/7691232509694151949</v>
      </c>
      <c r="U942" t="inlineStr">
        <is>
          <t>已回填</t>
        </is>
      </c>
      <c r="V942" t="inlineStr">
        <is>
          <t>201</t>
        </is>
      </c>
      <c r="W942" t="inlineStr">
        <is>
          <t>6</t>
        </is>
      </c>
      <c r="X942" t="inlineStr">
        <is>
          <t>2</t>
        </is>
      </c>
      <c r="Y942" t="inlineStr">
        <is>
          <t>0</t>
        </is>
      </c>
      <c r="Z942" t="inlineStr">
        <is>
          <t>0</t>
        </is>
      </c>
      <c r="AA942" t="inlineStr">
        <is>
          <t>2026-10-08</t>
        </is>
      </c>
      <c r="AB942"/>
      <c r="AC942" t="inlineStr">
        <is>
          <t>第3条</t>
        </is>
      </c>
      <c r="AD942"/>
      <c r="AE942"/>
      <c r="AF942"/>
      <c r="AG942" s="3">
        <v>46301</v>
      </c>
      <c r="AH942" t="inlineStr">
        <is>
          <t>李建卓</t>
        </is>
      </c>
      <c r="AI942"/>
      <c r="AJ942"/>
      <c r="AK942"/>
      <c r="AL942" s="3"/>
      <c r="AM942" t="inlineStr">
        <is>
          <t>2026-10-07 06:35</t>
        </is>
      </c>
      <c r="AN942" t="inlineStr">
        <is>
          <t>李建卓</t>
        </is>
      </c>
      <c r="AO942" t="inlineStr">
        <is>
          <t>2026-10-07</t>
        </is>
      </c>
      <c r="AP942" t="inlineStr">
        <is>
          <t>2026-10-06|gaylenepowers350|SD-000343</t>
        </is>
      </c>
      <c r="AQ942" t="inlineStr">
        <is>
          <t>0</t>
        </is>
      </c>
      <c r="AR942" t="inlineStr">
        <is>
          <t>gaylenepowers350｜Don't Call Me Aunt｜3条｜已回填</t>
        </is>
      </c>
    </row>
    <row r="943" ht="25.5" customHeight="1">
      <c r="A943" t="inlineStr">
        <is>
          <t>SR-001078</t>
        </is>
      </c>
      <c r="B943" s="3">
        <v>46302</v>
      </c>
      <c r="C943"/>
      <c r="D943" t="inlineStr">
        <is>
          <t>7691234819933605134</t>
        </is>
      </c>
      <c r="E943"/>
      <c r="F943" t="inlineStr">
        <is>
          <t>exact_post_id</t>
        </is>
      </c>
      <c r="G943"/>
      <c r="H943" s="3"/>
      <c r="I943"/>
      <c r="J943" t="inlineStr">
        <is>
          <t>active</t>
        </is>
      </c>
      <c r="K943" t="inlineStr">
        <is>
          <t>gaylenepowers350</t>
        </is>
      </c>
      <c r="L943" t="inlineStr">
        <is>
          <t>Stolen by My Fiancé's Uncle She expects her fiancé—but wakes up with a stranger in her bed. 😳 ✨ Download ReelShort. Copy code 4966408 and search it. #WrongMan #ForbiddenEncounter #FianceDrama #ShortDrama</t>
        </is>
      </c>
      <c r="M943" t="inlineStr">
        <is>
          <t>SD-000362</t>
        </is>
      </c>
      <c r="N943" t="inlineStr">
        <is>
          <t>7691234819933605134</t>
        </is>
      </c>
      <c r="O943"/>
      <c r="P943" t="inlineStr">
        <is>
          <t>https://www.tiktok.com/@gaylenepowers350</t>
        </is>
      </c>
      <c r="Q943" t="inlineStr">
        <is>
          <t>SD-000362</t>
        </is>
      </c>
      <c r="R943" t="inlineStr">
        <is>
          <t>Stolen by My Fiancé's Uncle</t>
        </is>
      </c>
      <c r="S943" t="inlineStr">
        <is>
          <t>爱情</t>
        </is>
      </c>
      <c r="T943" s="2" t="str">
        <f>=HYPERLINK("https://www.tiktok.com/@gaylenepowers350/video/7691234819933605134", "https://www.tiktok.com/@gaylenepowers350/video/7691234819933605134")</f>
        <v>https://www.tiktok.com/@gaylenepowers350/video/7691234819933605134</v>
      </c>
      <c r="U943" t="inlineStr">
        <is>
          <t>已回填</t>
        </is>
      </c>
      <c r="V943" t="inlineStr">
        <is>
          <t>224</t>
        </is>
      </c>
      <c r="W943" t="inlineStr">
        <is>
          <t>10</t>
        </is>
      </c>
      <c r="X943" t="inlineStr">
        <is>
          <t>7</t>
        </is>
      </c>
      <c r="Y943" t="inlineStr">
        <is>
          <t>0</t>
        </is>
      </c>
      <c r="Z943" t="inlineStr">
        <is>
          <t>0</t>
        </is>
      </c>
      <c r="AA943" t="inlineStr">
        <is>
          <t>2026-10-08</t>
        </is>
      </c>
      <c r="AB943"/>
      <c r="AC943" t="inlineStr">
        <is>
          <t>第1条</t>
        </is>
      </c>
      <c r="AD943"/>
      <c r="AE943"/>
      <c r="AF943"/>
      <c r="AG943" s="3">
        <v>46302</v>
      </c>
      <c r="AH943" t="inlineStr">
        <is>
          <t>李建卓</t>
        </is>
      </c>
      <c r="AI943"/>
      <c r="AJ943"/>
      <c r="AK943"/>
      <c r="AL943" s="3"/>
      <c r="AM943" t="inlineStr">
        <is>
          <t>2026-10-07 20:27</t>
        </is>
      </c>
      <c r="AN943" t="inlineStr">
        <is>
          <t>李建卓</t>
        </is>
      </c>
      <c r="AO943" t="inlineStr">
        <is>
          <t>2026-10-07</t>
        </is>
      </c>
      <c r="AP943" t="inlineStr">
        <is>
          <t>2026-10-07|gaylenepowers350|SD-000362</t>
        </is>
      </c>
      <c r="AQ943" t="inlineStr">
        <is>
          <t>1</t>
        </is>
      </c>
      <c r="AR943" t="inlineStr">
        <is>
          <t>gaylenepowers350｜Stolen by My Fiancé's Uncle｜3条｜已回填</t>
        </is>
      </c>
    </row>
    <row r="944" ht="25.5" customHeight="1">
      <c r="A944" t="inlineStr">
        <is>
          <t>SR-001079</t>
        </is>
      </c>
      <c r="B944" s="3">
        <v>46302</v>
      </c>
      <c r="C944"/>
      <c r="D944" t="inlineStr">
        <is>
          <t>7691235127459892494</t>
        </is>
      </c>
      <c r="E944"/>
      <c r="F944" t="inlineStr">
        <is>
          <t>exact_post_id</t>
        </is>
      </c>
      <c r="G944"/>
      <c r="H944" s="3"/>
      <c r="I944"/>
      <c r="J944" t="inlineStr">
        <is>
          <t>active</t>
        </is>
      </c>
      <c r="K944" t="inlineStr">
        <is>
          <t>gaylenepowers350</t>
        </is>
      </c>
      <c r="L944" t="inlineStr">
        <is>
          <t>Stolen by My Fiancé's Uncle Abel searches her room while the Duke hunts for his fated woman. The answer is closer than either realizes. 👀 ✨ Download ReelShort. Copy code 4966408 and search it. #FatedWoman #SecretSearch #DukeRomance #ShortDrama</t>
        </is>
      </c>
      <c r="M944" t="inlineStr">
        <is>
          <t>SD-000362</t>
        </is>
      </c>
      <c r="N944" t="inlineStr">
        <is>
          <t>7691235127459892494</t>
        </is>
      </c>
      <c r="O944"/>
      <c r="P944" t="inlineStr">
        <is>
          <t>https://www.tiktok.com/@gaylenepowers350</t>
        </is>
      </c>
      <c r="Q944" t="inlineStr">
        <is>
          <t>SD-000362</t>
        </is>
      </c>
      <c r="R944" t="inlineStr">
        <is>
          <t>Stolen by My Fiancé's Uncle</t>
        </is>
      </c>
      <c r="S944" t="inlineStr">
        <is>
          <t>爱情</t>
        </is>
      </c>
      <c r="T944" s="2" t="str">
        <f>=HYPERLINK("https://www.tiktok.com/@gaylenepowers350/video/7691235127459892494", "https://www.tiktok.com/@gaylenepowers350/video/7691235127459892494")</f>
        <v>https://www.tiktok.com/@gaylenepowers350/video/7691235127459892494</v>
      </c>
      <c r="U944" t="inlineStr">
        <is>
          <t>已回填</t>
        </is>
      </c>
      <c r="V944" t="inlineStr">
        <is>
          <t>205</t>
        </is>
      </c>
      <c r="W944" t="inlineStr">
        <is>
          <t>12</t>
        </is>
      </c>
      <c r="X944" t="inlineStr">
        <is>
          <t>5</t>
        </is>
      </c>
      <c r="Y944" t="inlineStr">
        <is>
          <t>3</t>
        </is>
      </c>
      <c r="Z944" t="inlineStr">
        <is>
          <t>0</t>
        </is>
      </c>
      <c r="AA944" t="inlineStr">
        <is>
          <t>2026-10-08</t>
        </is>
      </c>
      <c r="AB944"/>
      <c r="AC944" t="inlineStr">
        <is>
          <t>第2条</t>
        </is>
      </c>
      <c r="AD944"/>
      <c r="AE944"/>
      <c r="AF944"/>
      <c r="AG944" s="3">
        <v>46302</v>
      </c>
      <c r="AH944" t="inlineStr">
        <is>
          <t>李建卓</t>
        </is>
      </c>
      <c r="AI944"/>
      <c r="AJ944"/>
      <c r="AK944"/>
      <c r="AL944" s="3"/>
      <c r="AM944" t="inlineStr">
        <is>
          <t>2026-10-08 00:28</t>
        </is>
      </c>
      <c r="AN944" t="inlineStr">
        <is>
          <t>李建卓</t>
        </is>
      </c>
      <c r="AO944" t="inlineStr">
        <is>
          <t>2026-10-08</t>
        </is>
      </c>
      <c r="AP944" t="inlineStr">
        <is>
          <t>2026-10-07|gaylenepowers350|SD-000362</t>
        </is>
      </c>
      <c r="AQ944" t="inlineStr">
        <is>
          <t>0</t>
        </is>
      </c>
      <c r="AR944" t="inlineStr">
        <is>
          <t>gaylenepowers350｜Stolen by My Fiancé's Uncle｜3条｜已回填</t>
        </is>
      </c>
    </row>
    <row r="945" ht="25.5" customHeight="1">
      <c r="A945" t="inlineStr">
        <is>
          <t>SR-001080</t>
        </is>
      </c>
      <c r="B945" s="3">
        <v>46302</v>
      </c>
      <c r="C945"/>
      <c r="D945" t="inlineStr">
        <is>
          <t>7691235307269786893</t>
        </is>
      </c>
      <c r="E945"/>
      <c r="F945" t="inlineStr">
        <is>
          <t>exact_post_id</t>
        </is>
      </c>
      <c r="G945"/>
      <c r="H945" s="3"/>
      <c r="I945"/>
      <c r="J945" t="inlineStr">
        <is>
          <t>active</t>
        </is>
      </c>
      <c r="K945" t="inlineStr">
        <is>
          <t>gaylenepowers350</t>
        </is>
      </c>
      <c r="L945" t="inlineStr">
        <is>
          <t>Stolen by My Fiancé's Uncle The stranger she met turns out to be her fiancé’s uncle. What happens now? 🔥 ✨ Download ReelShort. Copy code 4966408 and search it. #UncleReveal #ForbiddenRomance #UnexpectedTwist #ShortDrama</t>
        </is>
      </c>
      <c r="M945" t="inlineStr">
        <is>
          <t>SD-000362</t>
        </is>
      </c>
      <c r="N945" t="inlineStr">
        <is>
          <t>7691235307269786893</t>
        </is>
      </c>
      <c r="O945"/>
      <c r="P945" t="inlineStr">
        <is>
          <t>https://www.tiktok.com/@gaylenepowers350</t>
        </is>
      </c>
      <c r="Q945" t="inlineStr">
        <is>
          <t>SD-000362</t>
        </is>
      </c>
      <c r="R945" t="inlineStr">
        <is>
          <t>Stolen by My Fiancé's Uncle</t>
        </is>
      </c>
      <c r="S945" t="inlineStr">
        <is>
          <t>爱情</t>
        </is>
      </c>
      <c r="T945" s="2" t="str">
        <f>=HYPERLINK("https://www.tiktok.com/@gaylenepowers350/video/7691235307269786893", "https://www.tiktok.com/@gaylenepowers350/video/7691235307269786893")</f>
        <v>https://www.tiktok.com/@gaylenepowers350/video/7691235307269786893</v>
      </c>
      <c r="U945" t="inlineStr">
        <is>
          <t>已回填</t>
        </is>
      </c>
      <c r="V945" t="inlineStr">
        <is>
          <t>237</t>
        </is>
      </c>
      <c r="W945" t="inlineStr">
        <is>
          <t>5</t>
        </is>
      </c>
      <c r="X945" t="inlineStr">
        <is>
          <t>0</t>
        </is>
      </c>
      <c r="Y945" t="inlineStr">
        <is>
          <t>0</t>
        </is>
      </c>
      <c r="Z945" t="inlineStr">
        <is>
          <t>0</t>
        </is>
      </c>
      <c r="AA945" t="inlineStr">
        <is>
          <t>2026-10-08</t>
        </is>
      </c>
      <c r="AB945"/>
      <c r="AC945" t="inlineStr">
        <is>
          <t>第3条</t>
        </is>
      </c>
      <c r="AD945"/>
      <c r="AE945"/>
      <c r="AF945"/>
      <c r="AG945" s="3">
        <v>46302</v>
      </c>
      <c r="AH945" t="inlineStr">
        <is>
          <t>李建卓</t>
        </is>
      </c>
      <c r="AI945"/>
      <c r="AJ945"/>
      <c r="AK945"/>
      <c r="AL945" s="3"/>
      <c r="AM945" t="inlineStr">
        <is>
          <t>2026-10-08 06:30</t>
        </is>
      </c>
      <c r="AN945" t="inlineStr">
        <is>
          <t>李建卓</t>
        </is>
      </c>
      <c r="AO945" t="inlineStr">
        <is>
          <t>2026-10-08</t>
        </is>
      </c>
      <c r="AP945" t="inlineStr">
        <is>
          <t>2026-10-07|gaylenepowers350|SD-000362</t>
        </is>
      </c>
      <c r="AQ945" t="inlineStr">
        <is>
          <t>0</t>
        </is>
      </c>
      <c r="AR945" t="inlineStr">
        <is>
          <t>gaylenepowers350｜Stolen by My Fiancé's Uncle｜3条｜已回填</t>
        </is>
      </c>
    </row>
    <row r="946" ht="25.5" customHeight="1">
      <c r="A946" t="inlineStr">
        <is>
          <t>SR-001081</t>
        </is>
      </c>
      <c r="B946" s="3">
        <v>46302</v>
      </c>
      <c r="C946"/>
      <c r="D946" t="inlineStr">
        <is>
          <t>7690909719279455502</t>
        </is>
      </c>
      <c r="E946"/>
      <c r="F946" t="inlineStr">
        <is>
          <t>exact_post_id</t>
        </is>
      </c>
      <c r="G946"/>
      <c r="H946" s="3"/>
      <c r="I946"/>
      <c r="J946" t="inlineStr">
        <is>
          <t>active</t>
        </is>
      </c>
      <c r="K946" t="inlineStr">
        <is>
          <t>lthung263</t>
        </is>
      </c>
      <c r="L946" t="inlineStr">
        <is>
          <t>Part 1 | Kneel Before The Dragon Queen — They Mocked Her Warning—Then She Saved the North A supposed beastkeeper is mocked for offering one bag of fire-dragon dung, but her impossible warning becomes the only thing standing between an undead horde and a city. ✨ Download the DramaBox app. 👉 Copy the code [vqd35] and search it. #Drama #AIDrama #ShortDrama #DragonQueen #RoyalRomance</t>
        </is>
      </c>
      <c r="M946" t="inlineStr">
        <is>
          <t>SD-000207</t>
        </is>
      </c>
      <c r="N946" t="inlineStr">
        <is>
          <t>7690909719279455502</t>
        </is>
      </c>
      <c r="O946" t="inlineStr">
        <is>
          <t>Flexlthung</t>
        </is>
      </c>
      <c r="P946" t="inlineStr">
        <is>
          <t>https://www.tiktok.com/@lthung263</t>
        </is>
      </c>
      <c r="Q946" t="inlineStr">
        <is>
          <t>SD-000207</t>
        </is>
      </c>
      <c r="R946" t="inlineStr">
        <is>
          <t>Kneel Before The Dragon Queen</t>
        </is>
      </c>
      <c r="S946" t="inlineStr">
        <is>
          <t>复仇,女王,身份揭露,奇幻,超能力,爱情</t>
        </is>
      </c>
      <c r="T946" s="2" t="str">
        <f>=HYPERLINK("https://www.tiktok.com/@lthung263/video/7690909719279455502", "https://www.tiktok.com/@lthung263/video/7690909719279455502")</f>
        <v>https://www.tiktok.com/@lthung263/video/7690909719279455502</v>
      </c>
      <c r="U946" t="inlineStr">
        <is>
          <t>已回填</t>
        </is>
      </c>
      <c r="V946" t="inlineStr">
        <is>
          <t>340</t>
        </is>
      </c>
      <c r="W946" t="inlineStr">
        <is>
          <t>16</t>
        </is>
      </c>
      <c r="X946" t="inlineStr">
        <is>
          <t>2</t>
        </is>
      </c>
      <c r="Y946" t="inlineStr">
        <is>
          <t>1</t>
        </is>
      </c>
      <c r="Z946" t="inlineStr">
        <is>
          <t>1</t>
        </is>
      </c>
      <c r="AA946" t="inlineStr">
        <is>
          <t>2026-10-08</t>
        </is>
      </c>
      <c r="AB946"/>
      <c r="AC946"/>
      <c r="AD946" t="inlineStr">
        <is>
          <t>SB-9e6352b2-04d3-4893-82d6-138b42fe9406</t>
        </is>
      </c>
      <c r="AE946">
        <v>1</v>
      </c>
      <c r="AF946">
        <v>3</v>
      </c>
      <c r="AG946" s="3">
        <v>46302</v>
      </c>
      <c r="AH946" t="inlineStr">
        <is>
          <t>张凯风</t>
        </is>
      </c>
      <c r="AI946" t="inlineStr">
        <is>
          <t>已排期</t>
        </is>
      </c>
      <c r="AJ946"/>
      <c r="AK946" t="inlineStr">
        <is>
          <t>已排期；计划 2026-10-07（America/Chicago）3 条，已关联 0 条，候选 0 条。
尚未到计划日结束，请按排期发布；当前不需要确认候选。</t>
        </is>
      </c>
      <c r="AL946" s="3"/>
      <c r="AM946" t="inlineStr">
        <is>
          <t>2026-10-07 22:50</t>
        </is>
      </c>
      <c r="AN946" t="inlineStr">
        <is>
          <t>张凯风</t>
        </is>
      </c>
      <c r="AO946" t="inlineStr">
        <is>
          <t>2026-10-07</t>
        </is>
      </c>
      <c r="AP946" t="inlineStr">
        <is>
          <t>2026-10-07|lthung263|SD-000207</t>
        </is>
      </c>
      <c r="AQ946" t="inlineStr">
        <is>
          <t>1</t>
        </is>
      </c>
      <c r="AR946" t="inlineStr">
        <is>
          <t>lthung263｜Kneel Before The Dragon Queen｜3条｜已回填</t>
        </is>
      </c>
    </row>
    <row r="947" ht="25.5" customHeight="1">
      <c r="A947" t="inlineStr">
        <is>
          <t>SR-001082</t>
        </is>
      </c>
      <c r="B947" s="3">
        <v>46302</v>
      </c>
      <c r="C947"/>
      <c r="D947" t="inlineStr">
        <is>
          <t>7690909742864092430</t>
        </is>
      </c>
      <c r="E947"/>
      <c r="F947" t="inlineStr">
        <is>
          <t>exact_post_id</t>
        </is>
      </c>
      <c r="G947"/>
      <c r="H947" s="3"/>
      <c r="I947"/>
      <c r="J947" t="inlineStr">
        <is>
          <t>active</t>
        </is>
      </c>
      <c r="K947" t="inlineStr">
        <is>
          <t>lthung263</t>
        </is>
      </c>
      <c r="L947" t="inlineStr">
        <is>
          <t>Part 2 | Kneel Before The Dragon Queen — Her Former Fiancé Called the Dragon Queen a Madwoman Vaya returns after seven years only to hear Leon erase their promise, deny her sacrifice, and credit the royal regent for the power that secretly came from Vaya herself. ✨ Download the DramaBox app. 👉 Copy the code [vqd35] and search it. #Drama #AIDrama #ShortDrama #DragonQueen #RoyalRomance</t>
        </is>
      </c>
      <c r="M947" t="inlineStr">
        <is>
          <t>SD-000207</t>
        </is>
      </c>
      <c r="N947" t="inlineStr">
        <is>
          <t>7690909742864092430</t>
        </is>
      </c>
      <c r="O947" t="inlineStr">
        <is>
          <t>Flexlthung</t>
        </is>
      </c>
      <c r="P947" t="inlineStr">
        <is>
          <t>https://www.tiktok.com/@lthung263</t>
        </is>
      </c>
      <c r="Q947" t="inlineStr">
        <is>
          <t>SD-000207</t>
        </is>
      </c>
      <c r="R947" t="inlineStr">
        <is>
          <t>Kneel Before The Dragon Queen</t>
        </is>
      </c>
      <c r="S947" t="inlineStr">
        <is>
          <t>复仇,女王,身份揭露,奇幻,超能力,爱情</t>
        </is>
      </c>
      <c r="T947" s="2" t="str">
        <f>=HYPERLINK("https://www.tiktok.com/@lthung263/video/7690909742864092430", "https://www.tiktok.com/@lthung263/video/7690909742864092430")</f>
        <v>https://www.tiktok.com/@lthung263/video/7690909742864092430</v>
      </c>
      <c r="U947" t="inlineStr">
        <is>
          <t>已回填</t>
        </is>
      </c>
      <c r="V947" t="inlineStr">
        <is>
          <t>297</t>
        </is>
      </c>
      <c r="W947" t="inlineStr">
        <is>
          <t>14</t>
        </is>
      </c>
      <c r="X947" t="inlineStr">
        <is>
          <t>3</t>
        </is>
      </c>
      <c r="Y947" t="inlineStr">
        <is>
          <t>0</t>
        </is>
      </c>
      <c r="Z947" t="inlineStr">
        <is>
          <t>0</t>
        </is>
      </c>
      <c r="AA947" t="inlineStr">
        <is>
          <t>2026-10-08</t>
        </is>
      </c>
      <c r="AB947"/>
      <c r="AC947"/>
      <c r="AD947" t="inlineStr">
        <is>
          <t>SB-9e6352b2-04d3-4893-82d6-138b42fe9406</t>
        </is>
      </c>
      <c r="AE947">
        <v>2</v>
      </c>
      <c r="AF947">
        <v>3</v>
      </c>
      <c r="AG947" s="3">
        <v>46302</v>
      </c>
      <c r="AH947" t="inlineStr">
        <is>
          <t>张凯风</t>
        </is>
      </c>
      <c r="AI947" t="inlineStr">
        <is>
          <t>已排期</t>
        </is>
      </c>
      <c r="AJ947"/>
      <c r="AK947" t="inlineStr">
        <is>
          <t>已排期；计划 2026-10-07（America/Chicago）3 条，已关联 0 条，候选 0 条。
尚未到计划日结束，请按排期发布；当前不需要确认候选。</t>
        </is>
      </c>
      <c r="AL947" s="3"/>
      <c r="AM947" t="inlineStr">
        <is>
          <t>2026-10-08 03:54</t>
        </is>
      </c>
      <c r="AN947" t="inlineStr">
        <is>
          <t>张凯风</t>
        </is>
      </c>
      <c r="AO947" t="inlineStr">
        <is>
          <t>2026-10-08</t>
        </is>
      </c>
      <c r="AP947" t="inlineStr">
        <is>
          <t>2026-10-07|lthung263|SD-000207</t>
        </is>
      </c>
      <c r="AQ947" t="inlineStr">
        <is>
          <t>0</t>
        </is>
      </c>
      <c r="AR947" t="inlineStr">
        <is>
          <t>lthung263｜Kneel Before The Dragon Queen｜3条｜已回填</t>
        </is>
      </c>
    </row>
    <row r="948" ht="25.5" customHeight="1">
      <c r="A948" t="inlineStr">
        <is>
          <t>SR-001083</t>
        </is>
      </c>
      <c r="B948" s="3">
        <v>46302</v>
      </c>
      <c r="C948"/>
      <c r="D948" t="inlineStr">
        <is>
          <t>7690913434040323342</t>
        </is>
      </c>
      <c r="E948"/>
      <c r="F948" t="inlineStr">
        <is>
          <t>exact_post_id</t>
        </is>
      </c>
      <c r="G948"/>
      <c r="H948" s="3"/>
      <c r="I948"/>
      <c r="J948" t="inlineStr">
        <is>
          <t>active</t>
        </is>
      </c>
      <c r="K948" t="inlineStr">
        <is>
          <t>lthung263</t>
        </is>
      </c>
      <c r="L948" t="inlineStr">
        <is>
          <t>Part 3 | Kneel Before The Dragon Queen — They Ordered Her to Kneel—Then the Duke Came for His Wife At a noble banquet, Vaya is treated as a penniless intruder and threatened with a whip—until the feared Duke of the Northern Reach learns that his new duchess is in danger. ✨ Download the DramaBox app. 👉 Copy the code [vqd35] and search it. #Drama #AIDrama #ShortDrama #DragonQueen #RoyalRomance</t>
        </is>
      </c>
      <c r="M948" t="inlineStr">
        <is>
          <t>SD-000207</t>
        </is>
      </c>
      <c r="N948" t="inlineStr">
        <is>
          <t>7690913434040323342</t>
        </is>
      </c>
      <c r="O948" t="inlineStr">
        <is>
          <t>Flexlthung</t>
        </is>
      </c>
      <c r="P948" t="inlineStr">
        <is>
          <t>https://www.tiktok.com/@lthung263</t>
        </is>
      </c>
      <c r="Q948" t="inlineStr">
        <is>
          <t>SD-000207</t>
        </is>
      </c>
      <c r="R948" t="inlineStr">
        <is>
          <t>Kneel Before The Dragon Queen</t>
        </is>
      </c>
      <c r="S948" t="inlineStr">
        <is>
          <t>复仇,女王,身份揭露,奇幻,超能力,爱情</t>
        </is>
      </c>
      <c r="T948" s="2" t="str">
        <f>=HYPERLINK("https://www.tiktok.com/@lthung263/video/7690913434040323342", "https://www.tiktok.com/@lthung263/video/7690913434040323342")</f>
        <v>https://www.tiktok.com/@lthung263/video/7690913434040323342</v>
      </c>
      <c r="U948" t="inlineStr">
        <is>
          <t>已回填</t>
        </is>
      </c>
      <c r="V948" t="inlineStr">
        <is>
          <t>114</t>
        </is>
      </c>
      <c r="W948" t="inlineStr">
        <is>
          <t>4</t>
        </is>
      </c>
      <c r="X948" t="inlineStr">
        <is>
          <t>0</t>
        </is>
      </c>
      <c r="Y948" t="inlineStr">
        <is>
          <t>0</t>
        </is>
      </c>
      <c r="Z948" t="inlineStr">
        <is>
          <t>0</t>
        </is>
      </c>
      <c r="AA948" t="inlineStr">
        <is>
          <t>2026-10-08</t>
        </is>
      </c>
      <c r="AB948"/>
      <c r="AC948"/>
      <c r="AD948" t="inlineStr">
        <is>
          <t>SB-9e6352b2-04d3-4893-82d6-138b42fe9406</t>
        </is>
      </c>
      <c r="AE948">
        <v>3</v>
      </c>
      <c r="AF948">
        <v>3</v>
      </c>
      <c r="AG948" s="3">
        <v>46302</v>
      </c>
      <c r="AH948" t="inlineStr">
        <is>
          <t>张凯风</t>
        </is>
      </c>
      <c r="AI948" t="inlineStr">
        <is>
          <t>已排期</t>
        </is>
      </c>
      <c r="AJ948"/>
      <c r="AK948" t="inlineStr">
        <is>
          <t>已排期；计划 2026-10-07（America/Chicago）3 条，已关联 0 条，候选 0 条。
尚未到计划日结束，请按排期发布；当前不需要确认候选。</t>
        </is>
      </c>
      <c r="AL948" s="3"/>
      <c r="AM948" t="inlineStr">
        <is>
          <t>2026-10-08 08:56</t>
        </is>
      </c>
      <c r="AN948" t="inlineStr">
        <is>
          <t>张凯风</t>
        </is>
      </c>
      <c r="AO948" t="inlineStr">
        <is>
          <t>2026-10-08</t>
        </is>
      </c>
      <c r="AP948" t="inlineStr">
        <is>
          <t>2026-10-07|lthung263|SD-000207</t>
        </is>
      </c>
      <c r="AQ948" t="inlineStr">
        <is>
          <t>0</t>
        </is>
      </c>
      <c r="AR948" t="inlineStr">
        <is>
          <t>lthung263｜Kneel Before The Dragon Queen｜3条｜已回填</t>
        </is>
      </c>
    </row>
    <row r="949" ht="25.5" customHeight="1">
      <c r="A949" t="inlineStr">
        <is>
          <t>SR-001084</t>
        </is>
      </c>
      <c r="B949" s="3">
        <v>46295</v>
      </c>
      <c r="C949"/>
      <c r="D949" t="inlineStr">
        <is>
          <t>7690524307302173966</t>
        </is>
      </c>
      <c r="E949"/>
      <c r="F949" t="inlineStr">
        <is>
          <t>manual_url</t>
        </is>
      </c>
      <c r="G949">
        <v>1</v>
      </c>
      <c r="H949" s="3">
        <v>46301.87515046296</v>
      </c>
      <c r="I949"/>
      <c r="J949" t="inlineStr">
        <is>
          <t>active</t>
        </is>
      </c>
      <c r="K949" t="inlineStr">
        <is>
          <t>lthung263</t>
        </is>
      </c>
      <c r="L949" t="inlineStr">
        <is>
          <t>Part 1 | I Woke Up as the Villainous Guide — She Died and Woke Up as the Villain A bullied restaurant worker dies before she has truly lived, then wakes inside her favorite story as the guide who tortured four powerful sentinels. ✨ Download the ReelShort app. 👉 Copy the code [4802942] and search it. #Drama #AIDrama #ShortDrama #FantasyRomance #ReverseHarem</t>
        </is>
      </c>
      <c r="M949" t="inlineStr">
        <is>
          <t>SD-000253</t>
        </is>
      </c>
      <c r="N949" t="inlineStr">
        <is>
          <t>7690524307302173966</t>
        </is>
      </c>
      <c r="O949" t="inlineStr">
        <is>
          <t>Flexlthung</t>
        </is>
      </c>
      <c r="P949" t="inlineStr">
        <is>
          <t>https://www.tiktok.com/@lthung263</t>
        </is>
      </c>
      <c r="Q949" t="inlineStr">
        <is>
          <t>SD-000253</t>
        </is>
      </c>
      <c r="R949" t="inlineStr">
        <is>
          <t>I Woke Up as the Villainous Guide</t>
        </is>
      </c>
      <c r="S949" t="inlineStr">
        <is>
          <t>多角关系,甜宠,身份揭露,奇幻</t>
        </is>
      </c>
      <c r="T949" s="2" t="str">
        <f>=HYPERLINK("https://www.tiktok.com/@lthung263/video/7690524307302173966", "https://www.tiktok.com/@lthung263/video/7690524307302173966")</f>
        <v>https://www.tiktok.com/@lthung263/video/7690524307302173966</v>
      </c>
      <c r="U949" t="inlineStr">
        <is>
          <t>已回填</t>
        </is>
      </c>
      <c r="V949" t="inlineStr">
        <is>
          <t>391</t>
        </is>
      </c>
      <c r="W949" t="inlineStr">
        <is>
          <t>12</t>
        </is>
      </c>
      <c r="X949" t="inlineStr">
        <is>
          <t>4</t>
        </is>
      </c>
      <c r="Y949" t="inlineStr">
        <is>
          <t>0</t>
        </is>
      </c>
      <c r="Z949" t="inlineStr">
        <is>
          <t>0</t>
        </is>
      </c>
      <c r="AA949" t="inlineStr">
        <is>
          <t>2026-10-08</t>
        </is>
      </c>
      <c r="AB949"/>
      <c r="AC949"/>
      <c r="AD949" t="inlineStr">
        <is>
          <t>SB-791efe07-a456-43e5-af83-fe8913fd15cb</t>
        </is>
      </c>
      <c r="AE949">
        <v>1</v>
      </c>
      <c r="AF949">
        <v>3</v>
      </c>
      <c r="AG949" s="3">
        <v>46295</v>
      </c>
      <c r="AH949" t="inlineStr">
        <is>
          <t>张凯风</t>
        </is>
      </c>
      <c r="AI949" t="inlineStr">
        <is>
          <t>已处理</t>
        </is>
      </c>
      <c r="AJ949"/>
      <c r="AK949" t="inlineStr">
        <is>
          <t>已处理；计划 2026-09-30（America/Chicago）3 条，已关联 3 条，候选 0 条。
目前没有候选可确认。请核实实际发布情况或等待有效采集；不要使用候选确认指令。</t>
        </is>
      </c>
      <c r="AL949" s="3"/>
      <c r="AM949" t="inlineStr">
        <is>
          <t>2026-09-30 23:26</t>
        </is>
      </c>
      <c r="AN949" t="inlineStr">
        <is>
          <t>张凯风</t>
        </is>
      </c>
      <c r="AO949" t="inlineStr">
        <is>
          <t>2026-09-30</t>
        </is>
      </c>
      <c r="AP949" t="inlineStr">
        <is>
          <t>2026-09-30|lthung263|SD-000253</t>
        </is>
      </c>
      <c r="AQ949" t="inlineStr">
        <is>
          <t>1</t>
        </is>
      </c>
      <c r="AR949" t="inlineStr">
        <is>
          <t>lthung263｜I Woke Up as the Villainous Guide｜3条｜已回填</t>
        </is>
      </c>
    </row>
    <row r="950" ht="25.5" customHeight="1">
      <c r="A950" t="inlineStr">
        <is>
          <t>SR-001085</t>
        </is>
      </c>
      <c r="B950" s="3">
        <v>46295</v>
      </c>
      <c r="C950"/>
      <c r="D950" t="inlineStr">
        <is>
          <t>7690525487440956686</t>
        </is>
      </c>
      <c r="E950"/>
      <c r="F950" t="inlineStr">
        <is>
          <t>manual_url</t>
        </is>
      </c>
      <c r="G950">
        <v>1</v>
      </c>
      <c r="H950" s="3">
        <v>46301.87535879629</v>
      </c>
      <c r="I950"/>
      <c r="J950" t="inlineStr">
        <is>
          <t>active</t>
        </is>
      </c>
      <c r="K950" t="inlineStr">
        <is>
          <t>lthung263</t>
        </is>
      </c>
      <c r="L950" t="inlineStr">
        <is>
          <t>Part 2 | I Woke Up as the Villainous Guide — Four Sentinels Want Her Dead Evelyn stops the torture, but the men she inherited do not trust her—and the most dangerous one is hours away from killing her. ✨ Download the ReelShort app. 👉 Copy the code [4802942] and search it. #Drama #AIDrama #ShortDrama #FantasyRomance #ReverseHarem</t>
        </is>
      </c>
      <c r="M950" t="inlineStr">
        <is>
          <t>SD-000253</t>
        </is>
      </c>
      <c r="N950" t="inlineStr">
        <is>
          <t>7690525487440956686</t>
        </is>
      </c>
      <c r="O950" t="inlineStr">
        <is>
          <t>Flexlthung</t>
        </is>
      </c>
      <c r="P950" t="inlineStr">
        <is>
          <t>https://www.tiktok.com/@lthung263</t>
        </is>
      </c>
      <c r="Q950" t="inlineStr">
        <is>
          <t>SD-000253</t>
        </is>
      </c>
      <c r="R950" t="inlineStr">
        <is>
          <t>I Woke Up as the Villainous Guide</t>
        </is>
      </c>
      <c r="S950" t="inlineStr">
        <is>
          <t>多角关系,甜宠,身份揭露,奇幻</t>
        </is>
      </c>
      <c r="T950" s="2" t="str">
        <f>=HYPERLINK("https://www.tiktok.com/@lthung263/video/7690525487440956686", "https://www.tiktok.com/@lthung263/video/7690525487440956686")</f>
        <v>https://www.tiktok.com/@lthung263/video/7690525487440956686</v>
      </c>
      <c r="U950" t="inlineStr">
        <is>
          <t>已回填</t>
        </is>
      </c>
      <c r="V950" t="inlineStr">
        <is>
          <t>390</t>
        </is>
      </c>
      <c r="W950" t="inlineStr">
        <is>
          <t>8</t>
        </is>
      </c>
      <c r="X950" t="inlineStr">
        <is>
          <t>2</t>
        </is>
      </c>
      <c r="Y950" t="inlineStr">
        <is>
          <t>1</t>
        </is>
      </c>
      <c r="Z950" t="inlineStr">
        <is>
          <t>0</t>
        </is>
      </c>
      <c r="AA950" t="inlineStr">
        <is>
          <t>2026-10-08</t>
        </is>
      </c>
      <c r="AB950"/>
      <c r="AC950"/>
      <c r="AD950" t="inlineStr">
        <is>
          <t>SB-791efe07-a456-43e5-af83-fe8913fd15cb</t>
        </is>
      </c>
      <c r="AE950">
        <v>2</v>
      </c>
      <c r="AF950">
        <v>3</v>
      </c>
      <c r="AG950" s="3">
        <v>46295</v>
      </c>
      <c r="AH950" t="inlineStr">
        <is>
          <t>张凯风</t>
        </is>
      </c>
      <c r="AI950" t="inlineStr">
        <is>
          <t>已处理</t>
        </is>
      </c>
      <c r="AJ950"/>
      <c r="AK950" t="inlineStr">
        <is>
          <t>已处理；计划 2026-09-30（America/Chicago）3 条，已关联 3 条，候选 0 条。
目前没有候选可确认。请核实实际发布情况或等待有效采集；不要使用候选确认指令。</t>
        </is>
      </c>
      <c r="AL950" s="3"/>
      <c r="AM950" t="inlineStr">
        <is>
          <t>2026-10-01 03:33</t>
        </is>
      </c>
      <c r="AN950" t="inlineStr">
        <is>
          <t>张凯风</t>
        </is>
      </c>
      <c r="AO950" t="inlineStr">
        <is>
          <t>2026-10-01</t>
        </is>
      </c>
      <c r="AP950" t="inlineStr">
        <is>
          <t>2026-09-30|lthung263|SD-000253</t>
        </is>
      </c>
      <c r="AQ950" t="inlineStr">
        <is>
          <t>0</t>
        </is>
      </c>
      <c r="AR950" t="inlineStr">
        <is>
          <t>lthung263｜I Woke Up as the Villainous Guide｜3条｜已回填</t>
        </is>
      </c>
    </row>
    <row r="951" ht="25.5" customHeight="1">
      <c r="A951" t="inlineStr">
        <is>
          <t>SR-001086</t>
        </is>
      </c>
      <c r="B951" s="3">
        <v>46295</v>
      </c>
      <c r="C951"/>
      <c r="D951" t="inlineStr">
        <is>
          <t>7690525927725485325</t>
        </is>
      </c>
      <c r="E951"/>
      <c r="F951" t="inlineStr">
        <is>
          <t>manual_url</t>
        </is>
      </c>
      <c r="G951">
        <v>1</v>
      </c>
      <c r="H951" s="3">
        <v>46301.875555555554</v>
      </c>
      <c r="I951"/>
      <c r="J951" t="inlineStr">
        <is>
          <t>active</t>
        </is>
      </c>
      <c r="K951" t="inlineStr">
        <is>
          <t>lthung263</t>
        </is>
      </c>
      <c r="L951" t="inlineStr">
        <is>
          <t>Part 3 | I Woke Up as the Villainous Guide — Trust Is Her Only Way to Survive Evelyn promises freedom to the sentinels, then risks her own mind to heal the mute medic her former self tortured. ✨ Download the ReelShort app. 👉 Copy the code [4802942] and search it. #Drama #AIDrama #ShortDrama #FantasyRomance #ReverseHarem</t>
        </is>
      </c>
      <c r="M951" t="inlineStr">
        <is>
          <t>SD-000253</t>
        </is>
      </c>
      <c r="N951" t="inlineStr">
        <is>
          <t>7690525927725485325</t>
        </is>
      </c>
      <c r="O951" t="inlineStr">
        <is>
          <t>Flexlthung</t>
        </is>
      </c>
      <c r="P951" t="inlineStr">
        <is>
          <t>https://www.tiktok.com/@lthung263</t>
        </is>
      </c>
      <c r="Q951" t="inlineStr">
        <is>
          <t>SD-000253</t>
        </is>
      </c>
      <c r="R951" t="inlineStr">
        <is>
          <t>I Woke Up as the Villainous Guide</t>
        </is>
      </c>
      <c r="S951" t="inlineStr">
        <is>
          <t>多角关系,甜宠,身份揭露,奇幻</t>
        </is>
      </c>
      <c r="T951" s="2" t="str">
        <f>=HYPERLINK("https://www.tiktok.com/@lthung263/video/7690525927725485325", "https://www.tiktok.com/@lthung263/video/7690525927725485325")</f>
        <v>https://www.tiktok.com/@lthung263/video/7690525927725485325</v>
      </c>
      <c r="U951" t="inlineStr">
        <is>
          <t>已回填</t>
        </is>
      </c>
      <c r="V951" t="inlineStr">
        <is>
          <t>365</t>
        </is>
      </c>
      <c r="W951" t="inlineStr">
        <is>
          <t>15</t>
        </is>
      </c>
      <c r="X951" t="inlineStr">
        <is>
          <t>6</t>
        </is>
      </c>
      <c r="Y951" t="inlineStr">
        <is>
          <t>0</t>
        </is>
      </c>
      <c r="Z951" t="inlineStr">
        <is>
          <t>0</t>
        </is>
      </c>
      <c r="AA951" t="inlineStr">
        <is>
          <t>2026-10-08</t>
        </is>
      </c>
      <c r="AB951"/>
      <c r="AC951"/>
      <c r="AD951" t="inlineStr">
        <is>
          <t>SB-791efe07-a456-43e5-af83-fe8913fd15cb</t>
        </is>
      </c>
      <c r="AE951">
        <v>3</v>
      </c>
      <c r="AF951">
        <v>3</v>
      </c>
      <c r="AG951" s="3">
        <v>46295</v>
      </c>
      <c r="AH951" t="inlineStr">
        <is>
          <t>张凯风</t>
        </is>
      </c>
      <c r="AI951" t="inlineStr">
        <is>
          <t>已处理</t>
        </is>
      </c>
      <c r="AJ951"/>
      <c r="AK951" t="inlineStr">
        <is>
          <t>已处理；计划 2026-09-30（America/Chicago）3 条，已关联 3 条，候选 0 条。
目前没有候选可确认。请核实实际发布情况或等待有效采集；不要使用候选确认指令。</t>
        </is>
      </c>
      <c r="AL951" s="3"/>
      <c r="AM951" t="inlineStr">
        <is>
          <t>2026-10-01 09:33</t>
        </is>
      </c>
      <c r="AN951" t="inlineStr">
        <is>
          <t>张凯风</t>
        </is>
      </c>
      <c r="AO951" t="inlineStr">
        <is>
          <t>2026-10-01</t>
        </is>
      </c>
      <c r="AP951" t="inlineStr">
        <is>
          <t>2026-09-30|lthung263|SD-000253</t>
        </is>
      </c>
      <c r="AQ951" t="inlineStr">
        <is>
          <t>0</t>
        </is>
      </c>
      <c r="AR951" t="inlineStr">
        <is>
          <t>lthung263｜I Woke Up as the Villainous Guide｜3条｜已回填</t>
        </is>
      </c>
    </row>
    <row r="952" ht="25.5" customHeight="1">
      <c r="A952" t="inlineStr">
        <is>
          <t>SR-001087</t>
        </is>
      </c>
      <c r="B952" s="3">
        <v>46295</v>
      </c>
      <c r="C952"/>
      <c r="D952"/>
      <c r="E952"/>
      <c r="F952" t="inlineStr">
        <is>
          <t>account_time</t>
        </is>
      </c>
      <c r="G952">
        <v>1</v>
      </c>
      <c r="H952" s="3">
        <v>46301.875763888886</v>
      </c>
      <c r="I952"/>
      <c r="J952" t="inlineStr">
        <is>
          <t>active</t>
        </is>
      </c>
      <c r="K952" t="inlineStr">
        <is>
          <t>hcngsn5459</t>
        </is>
      </c>
      <c r="L952" t="inlineStr">
        <is>
          <t>The Mafia Don Got the Wrong Wife, So I Ran Away Pregnant  🏃‍♀️ She ran from the Mafia Don, but can she keep her pregnancy a secret? Download ReelShort and search 4932490 #RunawayBride #MafiaLove #DramaTok#drama</t>
        </is>
      </c>
      <c r="M952" t="inlineStr">
        <is>
          <t>SD-000285</t>
        </is>
      </c>
      <c r="N952" t="inlineStr">
        <is>
          <t>7690876430766312735</t>
        </is>
      </c>
      <c r="O952"/>
      <c r="P952" t="inlineStr">
        <is>
          <t>https://www.tiktok.com/@hcngsn5459</t>
        </is>
      </c>
      <c r="Q952" t="inlineStr">
        <is>
          <t>SD-000285</t>
        </is>
      </c>
      <c r="R952" t="inlineStr">
        <is>
          <t>The Mafia Don Got the Wrong Wife, So I Ran Away Pregnant</t>
        </is>
      </c>
      <c r="S952" t="inlineStr">
        <is>
          <t>扮猪吃虎</t>
        </is>
      </c>
      <c r="T952" s="2" t="str">
        <f>=HYPERLINK("https://www.tiktok.com/@hcngsn5459/video/7690876430766312735", "https://www.tiktok.com/@hcngsn5459/video/7690876430766312735")</f>
        <v>https://www.tiktok.com/@hcngsn5459/video/7690876430766312735</v>
      </c>
      <c r="U952" t="inlineStr">
        <is>
          <t>已回填</t>
        </is>
      </c>
      <c r="V952" t="inlineStr">
        <is>
          <t>258</t>
        </is>
      </c>
      <c r="W952" t="inlineStr">
        <is>
          <t>2</t>
        </is>
      </c>
      <c r="X952" t="inlineStr">
        <is>
          <t>2</t>
        </is>
      </c>
      <c r="Y952" t="inlineStr">
        <is>
          <t>2</t>
        </is>
      </c>
      <c r="Z952" t="inlineStr">
        <is>
          <t>0</t>
        </is>
      </c>
      <c r="AA952" t="inlineStr">
        <is>
          <t>2026-10-08</t>
        </is>
      </c>
      <c r="AB952"/>
      <c r="AC952" t="inlineStr">
        <is>
          <t>第1条</t>
        </is>
      </c>
      <c r="AD952"/>
      <c r="AE952"/>
      <c r="AF952"/>
      <c r="AG952" s="3">
        <v>46295</v>
      </c>
      <c r="AH952" t="inlineStr">
        <is>
          <t>李建卓</t>
        </is>
      </c>
      <c r="AI952"/>
      <c r="AJ952"/>
      <c r="AK952"/>
      <c r="AL952" s="3"/>
      <c r="AM952" t="inlineStr">
        <is>
          <t>2026-09-30 17:02</t>
        </is>
      </c>
      <c r="AN952" t="inlineStr">
        <is>
          <t>李建卓</t>
        </is>
      </c>
      <c r="AO952" t="inlineStr">
        <is>
          <t>2026-09-30</t>
        </is>
      </c>
      <c r="AP952" t="inlineStr">
        <is>
          <t>2026-09-30|hcngsn5459|SD-000285</t>
        </is>
      </c>
      <c r="AQ952" t="inlineStr">
        <is>
          <t>1</t>
        </is>
      </c>
      <c r="AR952" t="inlineStr">
        <is>
          <t>hcngsn5459｜The Mafia Don Got the Wrong Wife, So I Ran Away Pregnant｜3条｜已回填/待公开</t>
        </is>
      </c>
    </row>
    <row r="953" ht="25.5" customHeight="1">
      <c r="A953" t="inlineStr">
        <is>
          <t>SR-001088</t>
        </is>
      </c>
      <c r="B953" s="3">
        <v>46295</v>
      </c>
      <c r="C953"/>
      <c r="D953"/>
      <c r="E953"/>
      <c r="F953"/>
      <c r="G953"/>
      <c r="H953" s="3"/>
      <c r="I953"/>
      <c r="J953" t="inlineStr">
        <is>
          <t>active</t>
        </is>
      </c>
      <c r="K953" t="inlineStr">
        <is>
          <t>hcngsn5459</t>
        </is>
      </c>
      <c r="L953"/>
      <c r="M953" t="inlineStr">
        <is>
          <t>SD-000285</t>
        </is>
      </c>
      <c r="N953"/>
      <c r="O953"/>
      <c r="P953" t="inlineStr">
        <is>
          <t>https://www.tiktok.com/@hcngsn5459</t>
        </is>
      </c>
      <c r="Q953" t="inlineStr">
        <is>
          <t>SD-000285</t>
        </is>
      </c>
      <c r="R953" t="inlineStr">
        <is>
          <t>The Mafia Don Got the Wrong Wife, So I Ran Away Pregnant</t>
        </is>
      </c>
      <c r="S953" t="inlineStr">
        <is>
          <t>扮猪吃虎</t>
        </is>
      </c>
      <c r="T953" s="2"/>
      <c r="U953" t="inlineStr">
        <is>
          <t>待公开</t>
        </is>
      </c>
      <c r="V953"/>
      <c r="W953"/>
      <c r="X953"/>
      <c r="Y953"/>
      <c r="Z953"/>
      <c r="AA953"/>
      <c r="AB953"/>
      <c r="AC953" t="inlineStr">
        <is>
          <t>第2条</t>
        </is>
      </c>
      <c r="AD953"/>
      <c r="AE953"/>
      <c r="AF953"/>
      <c r="AG953" s="3">
        <v>46295</v>
      </c>
      <c r="AH953" t="inlineStr">
        <is>
          <t>李建卓</t>
        </is>
      </c>
      <c r="AI953"/>
      <c r="AJ953"/>
      <c r="AK953"/>
      <c r="AL953" s="3"/>
      <c r="AM953"/>
      <c r="AN953" t="inlineStr">
        <is>
          <t>李建卓</t>
        </is>
      </c>
      <c r="AO953"/>
      <c r="AP953" t="inlineStr">
        <is>
          <t>2026-09-30|hcngsn5459|SD-000285</t>
        </is>
      </c>
      <c r="AQ953" t="inlineStr">
        <is>
          <t>0</t>
        </is>
      </c>
      <c r="AR953" t="inlineStr">
        <is>
          <t>hcngsn5459｜The Mafia Don Got the Wrong Wife, So I Ran Away Pregnant｜3条｜已回填/待公开</t>
        </is>
      </c>
    </row>
    <row r="954" ht="25.5" customHeight="1">
      <c r="A954" t="inlineStr">
        <is>
          <t>SR-001089</t>
        </is>
      </c>
      <c r="B954" s="3">
        <v>46295</v>
      </c>
      <c r="C954"/>
      <c r="D954"/>
      <c r="E954"/>
      <c r="F954"/>
      <c r="G954"/>
      <c r="H954" s="3"/>
      <c r="I954"/>
      <c r="J954" t="inlineStr">
        <is>
          <t>active</t>
        </is>
      </c>
      <c r="K954" t="inlineStr">
        <is>
          <t>hcngsn5459</t>
        </is>
      </c>
      <c r="L954"/>
      <c r="M954" t="inlineStr">
        <is>
          <t>SD-000285</t>
        </is>
      </c>
      <c r="N954"/>
      <c r="O954"/>
      <c r="P954" t="inlineStr">
        <is>
          <t>https://www.tiktok.com/@hcngsn5459</t>
        </is>
      </c>
      <c r="Q954" t="inlineStr">
        <is>
          <t>SD-000285</t>
        </is>
      </c>
      <c r="R954" t="inlineStr">
        <is>
          <t>The Mafia Don Got the Wrong Wife, So I Ran Away Pregnant</t>
        </is>
      </c>
      <c r="S954" t="inlineStr">
        <is>
          <t>扮猪吃虎</t>
        </is>
      </c>
      <c r="T954" s="2"/>
      <c r="U954" t="inlineStr">
        <is>
          <t>待公开</t>
        </is>
      </c>
      <c r="V954"/>
      <c r="W954"/>
      <c r="X954"/>
      <c r="Y954"/>
      <c r="Z954"/>
      <c r="AA954"/>
      <c r="AB954"/>
      <c r="AC954" t="inlineStr">
        <is>
          <t>第3条</t>
        </is>
      </c>
      <c r="AD954"/>
      <c r="AE954"/>
      <c r="AF954"/>
      <c r="AG954" s="3">
        <v>46295</v>
      </c>
      <c r="AH954" t="inlineStr">
        <is>
          <t>李建卓</t>
        </is>
      </c>
      <c r="AI954"/>
      <c r="AJ954"/>
      <c r="AK954"/>
      <c r="AL954" s="3"/>
      <c r="AM954"/>
      <c r="AN954" t="inlineStr">
        <is>
          <t>李建卓</t>
        </is>
      </c>
      <c r="AO954"/>
      <c r="AP954" t="inlineStr">
        <is>
          <t>2026-09-30|hcngsn5459|SD-000285</t>
        </is>
      </c>
      <c r="AQ954" t="inlineStr">
        <is>
          <t>0</t>
        </is>
      </c>
      <c r="AR954" t="inlineStr">
        <is>
          <t>hcngsn5459｜The Mafia Don Got the Wrong Wife, So I Ran Away Pregnant｜3条｜已回填/待公开</t>
        </is>
      </c>
    </row>
    <row r="955" ht="25.5" customHeight="1">
      <c r="A955" t="inlineStr">
        <is>
          <t>SR-001090</t>
        </is>
      </c>
      <c r="B955" s="3">
        <v>46296</v>
      </c>
      <c r="C955"/>
      <c r="D955"/>
      <c r="E955"/>
      <c r="F955" t="inlineStr">
        <is>
          <t>manual_url</t>
        </is>
      </c>
      <c r="G955">
        <v>1</v>
      </c>
      <c r="H955" s="3">
        <v>46303.671643518515</v>
      </c>
      <c r="I955"/>
      <c r="J955" t="inlineStr">
        <is>
          <t>active</t>
        </is>
      </c>
      <c r="K955" t="inlineStr">
        <is>
          <t>hcngsn5459</t>
        </is>
      </c>
      <c r="L955" t="inlineStr">
        <is>
          <t>Forward, Without Him While Lexi plots to replace her, Taylor hears Ethan’s latest promise, blocks them both, and finally moves on. 🎬 Watch on ReelShort. Search the code [4959200] to find the story. #Drama #ShortDrama #ReelShort #Betrayal #MovingOn</t>
        </is>
      </c>
      <c r="M955" t="inlineStr">
        <is>
          <t>SD-000329</t>
        </is>
      </c>
      <c r="N955" t="inlineStr">
        <is>
          <t>7691172976934374686</t>
        </is>
      </c>
      <c r="O955"/>
      <c r="P955" t="inlineStr">
        <is>
          <t>https://www.tiktok.com/@hcngsn5459</t>
        </is>
      </c>
      <c r="Q955" t="inlineStr">
        <is>
          <t>SD-000329</t>
        </is>
      </c>
      <c r="R955" t="inlineStr">
        <is>
          <t>Forward, Without Him</t>
        </is>
      </c>
      <c r="S955" t="inlineStr">
        <is>
          <t>多角关系</t>
        </is>
      </c>
      <c r="T955" s="2" t="str">
        <f>=HYPERLINK("https://www.tiktok.com/@hcngsn5459/video/7691172976934374686", "https://www.tiktok.com/@hcngsn5459/video/7691172976934374686")</f>
        <v>https://www.tiktok.com/@hcngsn5459/video/7691172976934374686</v>
      </c>
      <c r="U955" t="inlineStr">
        <is>
          <t>已回填</t>
        </is>
      </c>
      <c r="V955" t="inlineStr">
        <is>
          <t>3614</t>
        </is>
      </c>
      <c r="W955" t="inlineStr">
        <is>
          <t>17</t>
        </is>
      </c>
      <c r="X955" t="inlineStr">
        <is>
          <t>7</t>
        </is>
      </c>
      <c r="Y955" t="inlineStr">
        <is>
          <t>0</t>
        </is>
      </c>
      <c r="Z955" t="inlineStr">
        <is>
          <t>1</t>
        </is>
      </c>
      <c r="AA955" t="inlineStr">
        <is>
          <t>2026-10-08</t>
        </is>
      </c>
      <c r="AB955"/>
      <c r="AC955" t="inlineStr">
        <is>
          <t>第1条</t>
        </is>
      </c>
      <c r="AD955"/>
      <c r="AE955"/>
      <c r="AF955"/>
      <c r="AG955" s="3">
        <v>46296</v>
      </c>
      <c r="AH955" t="inlineStr">
        <is>
          <t>李建卓</t>
        </is>
      </c>
      <c r="AI955"/>
      <c r="AJ955"/>
      <c r="AK955"/>
      <c r="AL955" s="3"/>
      <c r="AM955" t="inlineStr">
        <is>
          <t>2026-10-01 17:31</t>
        </is>
      </c>
      <c r="AN955" t="inlineStr">
        <is>
          <t>李建卓</t>
        </is>
      </c>
      <c r="AO955" t="inlineStr">
        <is>
          <t>2026-10-01</t>
        </is>
      </c>
      <c r="AP955" t="inlineStr">
        <is>
          <t>2026-10-01|hcngsn5459|SD-000329</t>
        </is>
      </c>
      <c r="AQ955" t="inlineStr">
        <is>
          <t>1</t>
        </is>
      </c>
      <c r="AR955" t="inlineStr">
        <is>
          <t>hcngsn5459｜Forward, Without Him｜3条｜已回填/待公开</t>
        </is>
      </c>
    </row>
    <row r="956" ht="25.5" customHeight="1">
      <c r="A956" t="inlineStr">
        <is>
          <t>SR-001091</t>
        </is>
      </c>
      <c r="B956" s="3">
        <v>46296</v>
      </c>
      <c r="C956"/>
      <c r="D956"/>
      <c r="E956"/>
      <c r="F956"/>
      <c r="G956"/>
      <c r="H956" s="3"/>
      <c r="I956"/>
      <c r="J956" t="inlineStr">
        <is>
          <t>active</t>
        </is>
      </c>
      <c r="K956" t="inlineStr">
        <is>
          <t>hcngsn5459</t>
        </is>
      </c>
      <c r="L956"/>
      <c r="M956" t="inlineStr">
        <is>
          <t>SD-000329</t>
        </is>
      </c>
      <c r="N956"/>
      <c r="O956"/>
      <c r="P956" t="inlineStr">
        <is>
          <t>https://www.tiktok.com/@hcngsn5459</t>
        </is>
      </c>
      <c r="Q956" t="inlineStr">
        <is>
          <t>SD-000329</t>
        </is>
      </c>
      <c r="R956" t="inlineStr">
        <is>
          <t>Forward, Without Him</t>
        </is>
      </c>
      <c r="S956" t="inlineStr">
        <is>
          <t>多角关系</t>
        </is>
      </c>
      <c r="T956" s="2"/>
      <c r="U956" t="inlineStr">
        <is>
          <t>待公开</t>
        </is>
      </c>
      <c r="V956"/>
      <c r="W956"/>
      <c r="X956"/>
      <c r="Y956"/>
      <c r="Z956"/>
      <c r="AA956"/>
      <c r="AB956"/>
      <c r="AC956" t="inlineStr">
        <is>
          <t>第2条</t>
        </is>
      </c>
      <c r="AD956"/>
      <c r="AE956"/>
      <c r="AF956"/>
      <c r="AG956" s="3">
        <v>46296</v>
      </c>
      <c r="AH956" t="inlineStr">
        <is>
          <t>李建卓</t>
        </is>
      </c>
      <c r="AI956"/>
      <c r="AJ956"/>
      <c r="AK956"/>
      <c r="AL956" s="3"/>
      <c r="AM956"/>
      <c r="AN956" t="inlineStr">
        <is>
          <t>李建卓</t>
        </is>
      </c>
      <c r="AO956"/>
      <c r="AP956" t="inlineStr">
        <is>
          <t>2026-10-01|hcngsn5459|SD-000329</t>
        </is>
      </c>
      <c r="AQ956" t="inlineStr">
        <is>
          <t>0</t>
        </is>
      </c>
      <c r="AR956" t="inlineStr">
        <is>
          <t>hcngsn5459｜Forward, Without Him｜3条｜已回填/待公开</t>
        </is>
      </c>
    </row>
    <row r="957" ht="25.5" customHeight="1">
      <c r="A957" t="inlineStr">
        <is>
          <t>SR-001092</t>
        </is>
      </c>
      <c r="B957" s="3">
        <v>46296</v>
      </c>
      <c r="C957"/>
      <c r="D957"/>
      <c r="E957"/>
      <c r="F957"/>
      <c r="G957"/>
      <c r="H957" s="3"/>
      <c r="I957"/>
      <c r="J957" t="inlineStr">
        <is>
          <t>active</t>
        </is>
      </c>
      <c r="K957" t="inlineStr">
        <is>
          <t>hcngsn5459</t>
        </is>
      </c>
      <c r="L957"/>
      <c r="M957" t="inlineStr">
        <is>
          <t>SD-000329</t>
        </is>
      </c>
      <c r="N957"/>
      <c r="O957"/>
      <c r="P957" t="inlineStr">
        <is>
          <t>https://www.tiktok.com/@hcngsn5459</t>
        </is>
      </c>
      <c r="Q957" t="inlineStr">
        <is>
          <t>SD-000329</t>
        </is>
      </c>
      <c r="R957" t="inlineStr">
        <is>
          <t>Forward, Without Him</t>
        </is>
      </c>
      <c r="S957" t="inlineStr">
        <is>
          <t>多角关系</t>
        </is>
      </c>
      <c r="T957" s="2"/>
      <c r="U957" t="inlineStr">
        <is>
          <t>待公开</t>
        </is>
      </c>
      <c r="V957"/>
      <c r="W957"/>
      <c r="X957"/>
      <c r="Y957"/>
      <c r="Z957"/>
      <c r="AA957"/>
      <c r="AB957"/>
      <c r="AC957" t="inlineStr">
        <is>
          <t>第3条</t>
        </is>
      </c>
      <c r="AD957"/>
      <c r="AE957"/>
      <c r="AF957"/>
      <c r="AG957" s="3">
        <v>46296</v>
      </c>
      <c r="AH957" t="inlineStr">
        <is>
          <t>李建卓</t>
        </is>
      </c>
      <c r="AI957"/>
      <c r="AJ957"/>
      <c r="AK957"/>
      <c r="AL957" s="3"/>
      <c r="AM957"/>
      <c r="AN957" t="inlineStr">
        <is>
          <t>李建卓</t>
        </is>
      </c>
      <c r="AO957"/>
      <c r="AP957" t="inlineStr">
        <is>
          <t>2026-10-01|hcngsn5459|SD-000329</t>
        </is>
      </c>
      <c r="AQ957" t="inlineStr">
        <is>
          <t>0</t>
        </is>
      </c>
      <c r="AR957" t="inlineStr">
        <is>
          <t>hcngsn5459｜Forward, Without Him｜3条｜已回填/待公开</t>
        </is>
      </c>
    </row>
    <row r="958" ht="25.5" customHeight="1">
      <c r="A958" t="inlineStr">
        <is>
          <t>SR-001093</t>
        </is>
      </c>
      <c r="B958" s="3">
        <v>46297</v>
      </c>
      <c r="C958"/>
      <c r="D958" t="inlineStr">
        <is>
          <t>7690886296549543199</t>
        </is>
      </c>
      <c r="E958"/>
      <c r="F958" t="inlineStr">
        <is>
          <t>exact_post_id</t>
        </is>
      </c>
      <c r="G958"/>
      <c r="H958" s="3"/>
      <c r="I958"/>
      <c r="J958" t="inlineStr">
        <is>
          <t>active</t>
        </is>
      </c>
      <c r="K958" t="inlineStr">
        <is>
          <t>hcngsn5459</t>
        </is>
      </c>
      <c r="L958" t="inlineStr">
        <is>
          <t>I let her have all. They live in regret  💔 She gave them everything they wanted—then walked away and let regret find them. Download ReelShort and search 4932710 #Revenge #Betrayal #DramaTok</t>
        </is>
      </c>
      <c r="M958" t="inlineStr">
        <is>
          <t>SD-000288</t>
        </is>
      </c>
      <c r="N958" t="inlineStr">
        <is>
          <t>7690886296549543199</t>
        </is>
      </c>
      <c r="O958"/>
      <c r="P958" t="inlineStr">
        <is>
          <t>https://www.tiktok.com/@hcngsn5459</t>
        </is>
      </c>
      <c r="Q958" t="inlineStr">
        <is>
          <t>SD-000288</t>
        </is>
      </c>
      <c r="R958" t="inlineStr">
        <is>
          <t>I let her have all. They live in regret</t>
        </is>
      </c>
      <c r="S958" t="inlineStr">
        <is>
          <t>复仇</t>
        </is>
      </c>
      <c r="T958" s="2" t="str">
        <f>=HYPERLINK("https://www.tiktok.com/@hcngsn5459/video/7690886296549543199", "https://www.tiktok.com/@hcngsn5459/video/7690886296549543199")</f>
        <v>https://www.tiktok.com/@hcngsn5459/video/7690886296549543199</v>
      </c>
      <c r="U958" t="inlineStr">
        <is>
          <t>已回填</t>
        </is>
      </c>
      <c r="V958" t="inlineStr">
        <is>
          <t>473</t>
        </is>
      </c>
      <c r="W958" t="inlineStr">
        <is>
          <t>3</t>
        </is>
      </c>
      <c r="X958" t="inlineStr">
        <is>
          <t>1</t>
        </is>
      </c>
      <c r="Y958" t="inlineStr">
        <is>
          <t>0</t>
        </is>
      </c>
      <c r="Z958" t="inlineStr">
        <is>
          <t>0</t>
        </is>
      </c>
      <c r="AA958" t="inlineStr">
        <is>
          <t>2026-10-08</t>
        </is>
      </c>
      <c r="AB958"/>
      <c r="AC958" t="inlineStr">
        <is>
          <t>第1条</t>
        </is>
      </c>
      <c r="AD958"/>
      <c r="AE958"/>
      <c r="AF958"/>
      <c r="AG958" s="3">
        <v>46297</v>
      </c>
      <c r="AH958" t="inlineStr">
        <is>
          <t>李建卓</t>
        </is>
      </c>
      <c r="AI958"/>
      <c r="AJ958"/>
      <c r="AK958"/>
      <c r="AL958" s="3"/>
      <c r="AM958" t="inlineStr">
        <is>
          <t>2026-10-02 08:23</t>
        </is>
      </c>
      <c r="AN958" t="inlineStr">
        <is>
          <t>李建卓</t>
        </is>
      </c>
      <c r="AO958" t="inlineStr">
        <is>
          <t>2026-10-02</t>
        </is>
      </c>
      <c r="AP958" t="inlineStr">
        <is>
          <t>2026-10-02|hcngsn5459|SD-000288</t>
        </is>
      </c>
      <c r="AQ958" t="inlineStr">
        <is>
          <t>1</t>
        </is>
      </c>
      <c r="AR958" t="inlineStr">
        <is>
          <t>hcngsn5459｜I let her have all. They live in regret｜3条｜已回填</t>
        </is>
      </c>
    </row>
    <row r="959" ht="25.5" customHeight="1">
      <c r="A959" t="inlineStr">
        <is>
          <t>SR-001094</t>
        </is>
      </c>
      <c r="B959" s="3">
        <v>46297</v>
      </c>
      <c r="C959"/>
      <c r="D959" t="inlineStr">
        <is>
          <t>7690888598626798879</t>
        </is>
      </c>
      <c r="E959"/>
      <c r="F959" t="inlineStr">
        <is>
          <t>exact_post_id</t>
        </is>
      </c>
      <c r="G959"/>
      <c r="H959" s="3"/>
      <c r="I959"/>
      <c r="J959" t="inlineStr">
        <is>
          <t>active</t>
        </is>
      </c>
      <c r="K959" t="inlineStr">
        <is>
          <t>hcngsn5459</t>
        </is>
      </c>
      <c r="L959" t="inlineStr">
        <is>
          <t>I let her have all. They live in regret  🔥 She stopped competing, let her rival have it all, and changed the game. Download ReelShort and search 4932710 #HerRevenge #RelationshipDrama #ReelShort</t>
        </is>
      </c>
      <c r="M959" t="inlineStr">
        <is>
          <t>SD-000288</t>
        </is>
      </c>
      <c r="N959" t="inlineStr">
        <is>
          <t>7690888598626798879</t>
        </is>
      </c>
      <c r="O959"/>
      <c r="P959" t="inlineStr">
        <is>
          <t>https://www.tiktok.com/@hcngsn5459</t>
        </is>
      </c>
      <c r="Q959" t="inlineStr">
        <is>
          <t>SD-000288</t>
        </is>
      </c>
      <c r="R959" t="inlineStr">
        <is>
          <t>I let her have all. They live in regret</t>
        </is>
      </c>
      <c r="S959" t="inlineStr">
        <is>
          <t>复仇</t>
        </is>
      </c>
      <c r="T959" s="2" t="str">
        <f>=HYPERLINK("https://www.tiktok.com/@hcngsn5459/video/7690888598626798879", "https://www.tiktok.com/@hcngsn5459/video/7690888598626798879")</f>
        <v>https://www.tiktok.com/@hcngsn5459/video/7690888598626798879</v>
      </c>
      <c r="U959" t="inlineStr">
        <is>
          <t>已回填</t>
        </is>
      </c>
      <c r="V959" t="inlineStr">
        <is>
          <t>173</t>
        </is>
      </c>
      <c r="W959" t="inlineStr">
        <is>
          <t>2</t>
        </is>
      </c>
      <c r="X959" t="inlineStr">
        <is>
          <t>0</t>
        </is>
      </c>
      <c r="Y959" t="inlineStr">
        <is>
          <t>0</t>
        </is>
      </c>
      <c r="Z959" t="inlineStr">
        <is>
          <t>1</t>
        </is>
      </c>
      <c r="AA959" t="inlineStr">
        <is>
          <t>2026-10-08</t>
        </is>
      </c>
      <c r="AB959"/>
      <c r="AC959" t="inlineStr">
        <is>
          <t>第2条</t>
        </is>
      </c>
      <c r="AD959"/>
      <c r="AE959"/>
      <c r="AF959"/>
      <c r="AG959" s="3">
        <v>46297</v>
      </c>
      <c r="AH959" t="inlineStr">
        <is>
          <t>李建卓</t>
        </is>
      </c>
      <c r="AI959"/>
      <c r="AJ959"/>
      <c r="AK959"/>
      <c r="AL959" s="3"/>
      <c r="AM959" t="inlineStr">
        <is>
          <t>2026-10-02 11:26</t>
        </is>
      </c>
      <c r="AN959" t="inlineStr">
        <is>
          <t>李建卓</t>
        </is>
      </c>
      <c r="AO959" t="inlineStr">
        <is>
          <t>2026-10-02</t>
        </is>
      </c>
      <c r="AP959" t="inlineStr">
        <is>
          <t>2026-10-02|hcngsn5459|SD-000288</t>
        </is>
      </c>
      <c r="AQ959" t="inlineStr">
        <is>
          <t>0</t>
        </is>
      </c>
      <c r="AR959" t="inlineStr">
        <is>
          <t>hcngsn5459｜I let her have all. They live in regret｜3条｜已回填</t>
        </is>
      </c>
    </row>
    <row r="960" ht="25.5" customHeight="1">
      <c r="A960" t="inlineStr">
        <is>
          <t>SR-001095</t>
        </is>
      </c>
      <c r="B960" s="3">
        <v>46297</v>
      </c>
      <c r="C960"/>
      <c r="D960" t="inlineStr">
        <is>
          <t>7690889424351120671</t>
        </is>
      </c>
      <c r="E960"/>
      <c r="F960" t="inlineStr">
        <is>
          <t>exact_post_id</t>
        </is>
      </c>
      <c r="G960"/>
      <c r="H960" s="3"/>
      <c r="I960"/>
      <c r="J960" t="inlineStr">
        <is>
          <t>active</t>
        </is>
      </c>
      <c r="K960" t="inlineStr">
        <is>
          <t>hcngsn5459</t>
        </is>
      </c>
      <c r="L960" t="inlineStr">
        <is>
          <t>I let her have all. They live in regret  🥀 They thought she’d keep fighting for them. Now they’re the ones begging for another chance. Download ReelShort and search 4932710 #LivingInRegret #Heartbreak #ShortDrama</t>
        </is>
      </c>
      <c r="M960" t="inlineStr">
        <is>
          <t>SD-000288</t>
        </is>
      </c>
      <c r="N960" t="inlineStr">
        <is>
          <t>7690889424351120671</t>
        </is>
      </c>
      <c r="O960"/>
      <c r="P960" t="inlineStr">
        <is>
          <t>https://www.tiktok.com/@hcngsn5459</t>
        </is>
      </c>
      <c r="Q960" t="inlineStr">
        <is>
          <t>SD-000288</t>
        </is>
      </c>
      <c r="R960" t="inlineStr">
        <is>
          <t>I let her have all. They live in regret</t>
        </is>
      </c>
      <c r="S960" t="inlineStr">
        <is>
          <t>复仇</t>
        </is>
      </c>
      <c r="T960" s="2" t="str">
        <f>=HYPERLINK("https://www.tiktok.com/@hcngsn5459/video/7690889424351120671", "https://www.tiktok.com/@hcngsn5459/video/7690889424351120671")</f>
        <v>https://www.tiktok.com/@hcngsn5459/video/7690889424351120671</v>
      </c>
      <c r="U960" t="inlineStr">
        <is>
          <t>已回填</t>
        </is>
      </c>
      <c r="V960" t="inlineStr">
        <is>
          <t>130</t>
        </is>
      </c>
      <c r="W960" t="inlineStr">
        <is>
          <t>0</t>
        </is>
      </c>
      <c r="X960" t="inlineStr">
        <is>
          <t>0</t>
        </is>
      </c>
      <c r="Y960" t="inlineStr">
        <is>
          <t>0</t>
        </is>
      </c>
      <c r="Z960" t="inlineStr">
        <is>
          <t>0</t>
        </is>
      </c>
      <c r="AA960" t="inlineStr">
        <is>
          <t>2026-10-08</t>
        </is>
      </c>
      <c r="AB960"/>
      <c r="AC960" t="inlineStr">
        <is>
          <t>第3条</t>
        </is>
      </c>
      <c r="AD960"/>
      <c r="AE960"/>
      <c r="AF960"/>
      <c r="AG960" s="3">
        <v>46297</v>
      </c>
      <c r="AH960" t="inlineStr">
        <is>
          <t>李建卓</t>
        </is>
      </c>
      <c r="AI960"/>
      <c r="AJ960"/>
      <c r="AK960"/>
      <c r="AL960" s="3"/>
      <c r="AM960" t="inlineStr">
        <is>
          <t>2026-10-02 17:32</t>
        </is>
      </c>
      <c r="AN960" t="inlineStr">
        <is>
          <t>李建卓</t>
        </is>
      </c>
      <c r="AO960" t="inlineStr">
        <is>
          <t>2026-10-02</t>
        </is>
      </c>
      <c r="AP960" t="inlineStr">
        <is>
          <t>2026-10-02|hcngsn5459|SD-000288</t>
        </is>
      </c>
      <c r="AQ960" t="inlineStr">
        <is>
          <t>0</t>
        </is>
      </c>
      <c r="AR960" t="inlineStr">
        <is>
          <t>hcngsn5459｜I let her have all. They live in regret｜3条｜已回填</t>
        </is>
      </c>
    </row>
    <row r="961" ht="25.5" customHeight="1">
      <c r="A961" t="inlineStr">
        <is>
          <t>SR-001096</t>
        </is>
      </c>
      <c r="B961" s="3">
        <v>46298</v>
      </c>
      <c r="C961"/>
      <c r="D961" t="inlineStr">
        <is>
          <t>7691200885384301855</t>
        </is>
      </c>
      <c r="E961"/>
      <c r="F961" t="inlineStr">
        <is>
          <t>exact_post_id</t>
        </is>
      </c>
      <c r="G961"/>
      <c r="H961" s="3">
        <v>46303.671643518515</v>
      </c>
      <c r="I961"/>
      <c r="J961" t="inlineStr">
        <is>
          <t>active</t>
        </is>
      </c>
      <c r="K961" t="inlineStr">
        <is>
          <t>hcngsn5459</t>
        </is>
      </c>
      <c r="L961" t="inlineStr">
        <is>
          <t>I Married My Cheating Ex’s Uncle Arya offers her father’s Eden source code for protection—and Victor gives her far more than she asked for. ✨ Download ReelShort, then search [4958204] to watch. #Drama #ShortDrama #ReelShort #RevengeDrama #ForbiddenRomance</t>
        </is>
      </c>
      <c r="M961" t="inlineStr">
        <is>
          <t>SD-000325</t>
        </is>
      </c>
      <c r="N961" t="inlineStr">
        <is>
          <t>7691200885384301855</t>
        </is>
      </c>
      <c r="O961"/>
      <c r="P961" t="inlineStr">
        <is>
          <t>https://www.tiktok.com/@hcngsn5459</t>
        </is>
      </c>
      <c r="Q961" t="inlineStr">
        <is>
          <t>SD-000325</t>
        </is>
      </c>
      <c r="R961" t="inlineStr">
        <is>
          <t>I Married My Cheating Ex’s Uncle</t>
        </is>
      </c>
      <c r="S961" t="inlineStr">
        <is>
          <t>扮猪吃虎</t>
        </is>
      </c>
      <c r="T961" s="2" t="str">
        <f>=HYPERLINK("https://www.tiktok.com/@hcngsn5459/video/7691200885384301855", "https://www.tiktok.com/@hcngsn5459/video/7691200885384301855")</f>
        <v>https://www.tiktok.com/@hcngsn5459/video/7691200885384301855</v>
      </c>
      <c r="U961" t="inlineStr">
        <is>
          <t>已回填</t>
        </is>
      </c>
      <c r="V961" t="inlineStr">
        <is>
          <t>331</t>
        </is>
      </c>
      <c r="W961" t="inlineStr">
        <is>
          <t>0</t>
        </is>
      </c>
      <c r="X961" t="inlineStr">
        <is>
          <t>1</t>
        </is>
      </c>
      <c r="Y961" t="inlineStr">
        <is>
          <t>0</t>
        </is>
      </c>
      <c r="Z961" t="inlineStr">
        <is>
          <t>0</t>
        </is>
      </c>
      <c r="AA961" t="inlineStr">
        <is>
          <t>2026-10-08</t>
        </is>
      </c>
      <c r="AB961"/>
      <c r="AC961" t="inlineStr">
        <is>
          <t>第1条</t>
        </is>
      </c>
      <c r="AD961"/>
      <c r="AE961"/>
      <c r="AF961"/>
      <c r="AG961" s="3">
        <v>46298</v>
      </c>
      <c r="AH961" t="inlineStr">
        <is>
          <t>李建卓</t>
        </is>
      </c>
      <c r="AI961"/>
      <c r="AJ961"/>
      <c r="AK961"/>
      <c r="AL961" s="3"/>
      <c r="AM961" t="inlineStr">
        <is>
          <t>2026-10-03 08:15</t>
        </is>
      </c>
      <c r="AN961" t="inlineStr">
        <is>
          <t>李建卓</t>
        </is>
      </c>
      <c r="AO961" t="inlineStr">
        <is>
          <t>2026-10-03</t>
        </is>
      </c>
      <c r="AP961" t="inlineStr">
        <is>
          <t>2026-10-03|hcngsn5459|SD-000325</t>
        </is>
      </c>
      <c r="AQ961" t="inlineStr">
        <is>
          <t>1</t>
        </is>
      </c>
      <c r="AR961" t="inlineStr">
        <is>
          <t>hcngsn5459｜I Married My Cheating Ex’s Uncle｜3条｜已回填</t>
        </is>
      </c>
    </row>
    <row r="962" ht="25.5" customHeight="1">
      <c r="A962" t="inlineStr">
        <is>
          <t>SR-001097</t>
        </is>
      </c>
      <c r="B962" s="3">
        <v>46298</v>
      </c>
      <c r="C962"/>
      <c r="D962" t="inlineStr">
        <is>
          <t>7691201319482314014</t>
        </is>
      </c>
      <c r="E962"/>
      <c r="F962" t="inlineStr">
        <is>
          <t>exact_post_id</t>
        </is>
      </c>
      <c r="G962"/>
      <c r="H962" s="3"/>
      <c r="I962"/>
      <c r="J962" t="inlineStr">
        <is>
          <t>active</t>
        </is>
      </c>
      <c r="K962" t="inlineStr">
        <is>
          <t>hcngsn5459</t>
        </is>
      </c>
      <c r="L962" t="inlineStr">
        <is>
          <t>I Married My Cheating Ex’s Uncle When Julian and the Sterling elder try to take the AI key, Victor steps in and wipes Julian’s fortune in front of the family. 📱 Open ReelShort and search code [4958204] for this drama. #Drama #ShortDrama #ReelShort #BillionaireDrama #Revenge</t>
        </is>
      </c>
      <c r="M962" t="inlineStr">
        <is>
          <t>SD-000325</t>
        </is>
      </c>
      <c r="N962" t="inlineStr">
        <is>
          <t>7691201319482314014</t>
        </is>
      </c>
      <c r="O962"/>
      <c r="P962" t="inlineStr">
        <is>
          <t>https://www.tiktok.com/@hcngsn5459</t>
        </is>
      </c>
      <c r="Q962" t="inlineStr">
        <is>
          <t>SD-000325</t>
        </is>
      </c>
      <c r="R962" t="inlineStr">
        <is>
          <t>I Married My Cheating Ex’s Uncle</t>
        </is>
      </c>
      <c r="S962" t="inlineStr">
        <is>
          <t>扮猪吃虎</t>
        </is>
      </c>
      <c r="T962" s="2" t="str">
        <f>=HYPERLINK("https://www.tiktok.com/@hcngsn5459/video/7691201319482314014", "https://www.tiktok.com/@hcngsn5459/video/7691201319482314014")</f>
        <v>https://www.tiktok.com/@hcngsn5459/video/7691201319482314014</v>
      </c>
      <c r="U962" t="inlineStr">
        <is>
          <t>已回填</t>
        </is>
      </c>
      <c r="V962" t="inlineStr">
        <is>
          <t>292</t>
        </is>
      </c>
      <c r="W962" t="inlineStr">
        <is>
          <t>1</t>
        </is>
      </c>
      <c r="X962" t="inlineStr">
        <is>
          <t>0</t>
        </is>
      </c>
      <c r="Y962" t="inlineStr">
        <is>
          <t>0</t>
        </is>
      </c>
      <c r="Z962" t="inlineStr">
        <is>
          <t>0</t>
        </is>
      </c>
      <c r="AA962" t="inlineStr">
        <is>
          <t>2026-10-08</t>
        </is>
      </c>
      <c r="AB962"/>
      <c r="AC962" t="inlineStr">
        <is>
          <t>第2条</t>
        </is>
      </c>
      <c r="AD962"/>
      <c r="AE962"/>
      <c r="AF962"/>
      <c r="AG962" s="3">
        <v>46298</v>
      </c>
      <c r="AH962" t="inlineStr">
        <is>
          <t>李建卓</t>
        </is>
      </c>
      <c r="AI962"/>
      <c r="AJ962"/>
      <c r="AK962"/>
      <c r="AL962" s="3"/>
      <c r="AM962" t="inlineStr">
        <is>
          <t>2026-10-03 14:15</t>
        </is>
      </c>
      <c r="AN962" t="inlineStr">
        <is>
          <t>李建卓</t>
        </is>
      </c>
      <c r="AO962" t="inlineStr">
        <is>
          <t>2026-10-03</t>
        </is>
      </c>
      <c r="AP962" t="inlineStr">
        <is>
          <t>2026-10-03|hcngsn5459|SD-000325</t>
        </is>
      </c>
      <c r="AQ962" t="inlineStr">
        <is>
          <t>0</t>
        </is>
      </c>
      <c r="AR962" t="inlineStr">
        <is>
          <t>hcngsn5459｜I Married My Cheating Ex’s Uncle｜3条｜已回填</t>
        </is>
      </c>
    </row>
    <row r="963" ht="25.5" customHeight="1">
      <c r="A963" t="inlineStr">
        <is>
          <t>SR-001098</t>
        </is>
      </c>
      <c r="B963" s="3">
        <v>46298</v>
      </c>
      <c r="C963"/>
      <c r="D963" t="inlineStr">
        <is>
          <t>7691201904566668574</t>
        </is>
      </c>
      <c r="E963"/>
      <c r="F963" t="inlineStr">
        <is>
          <t>exact_post_id</t>
        </is>
      </c>
      <c r="G963"/>
      <c r="H963" s="3"/>
      <c r="I963"/>
      <c r="J963" t="inlineStr">
        <is>
          <t>active</t>
        </is>
      </c>
      <c r="K963" t="inlineStr">
        <is>
          <t>hcngsn5459</t>
        </is>
      </c>
      <c r="L963" t="inlineStr">
        <is>
          <t>I Married My Cheating Ex’s Uncle As Arya and Victor fight off a military-grade cyberattack, a new accusation threatens to destroy her family name. 🌟 Find it on ReelShort: enter [4958204] in search. #Drama #ShortDrama #ReelShort #TechThriller #RevengeDrama</t>
        </is>
      </c>
      <c r="M963" t="inlineStr">
        <is>
          <t>SD-000325</t>
        </is>
      </c>
      <c r="N963" t="inlineStr">
        <is>
          <t>7691201904566668574</t>
        </is>
      </c>
      <c r="O963"/>
      <c r="P963" t="inlineStr">
        <is>
          <t>https://www.tiktok.com/@hcngsn5459</t>
        </is>
      </c>
      <c r="Q963" t="inlineStr">
        <is>
          <t>SD-000325</t>
        </is>
      </c>
      <c r="R963" t="inlineStr">
        <is>
          <t>I Married My Cheating Ex’s Uncle</t>
        </is>
      </c>
      <c r="S963" t="inlineStr">
        <is>
          <t>扮猪吃虎</t>
        </is>
      </c>
      <c r="T963" s="2" t="str">
        <f>=HYPERLINK("https://www.tiktok.com/@hcngsn5459/video/7691201904566668574", "https://www.tiktok.com/@hcngsn5459/video/7691201904566668574")</f>
        <v>https://www.tiktok.com/@hcngsn5459/video/7691201904566668574</v>
      </c>
      <c r="U963" t="inlineStr">
        <is>
          <t>已回填</t>
        </is>
      </c>
      <c r="V963" t="inlineStr">
        <is>
          <t>136</t>
        </is>
      </c>
      <c r="W963" t="inlineStr">
        <is>
          <t>4</t>
        </is>
      </c>
      <c r="X963" t="inlineStr">
        <is>
          <t>2</t>
        </is>
      </c>
      <c r="Y963" t="inlineStr">
        <is>
          <t>0</t>
        </is>
      </c>
      <c r="Z963" t="inlineStr">
        <is>
          <t>0</t>
        </is>
      </c>
      <c r="AA963" t="inlineStr">
        <is>
          <t>2026-10-08</t>
        </is>
      </c>
      <c r="AB963"/>
      <c r="AC963" t="inlineStr">
        <is>
          <t>第3条</t>
        </is>
      </c>
      <c r="AD963"/>
      <c r="AE963"/>
      <c r="AF963"/>
      <c r="AG963" s="3">
        <v>46298</v>
      </c>
      <c r="AH963" t="inlineStr">
        <is>
          <t>李建卓</t>
        </is>
      </c>
      <c r="AI963"/>
      <c r="AJ963"/>
      <c r="AK963"/>
      <c r="AL963" s="3"/>
      <c r="AM963" t="inlineStr">
        <is>
          <t>2026-10-03 18:18</t>
        </is>
      </c>
      <c r="AN963" t="inlineStr">
        <is>
          <t>李建卓</t>
        </is>
      </c>
      <c r="AO963" t="inlineStr">
        <is>
          <t>2026-10-03</t>
        </is>
      </c>
      <c r="AP963" t="inlineStr">
        <is>
          <t>2026-10-03|hcngsn5459|SD-000325</t>
        </is>
      </c>
      <c r="AQ963" t="inlineStr">
        <is>
          <t>0</t>
        </is>
      </c>
      <c r="AR963" t="inlineStr">
        <is>
          <t>hcngsn5459｜I Married My Cheating Ex’s Uncle｜3条｜已回填</t>
        </is>
      </c>
    </row>
    <row r="964" ht="25.5" customHeight="1">
      <c r="A964" t="inlineStr">
        <is>
          <t>SR-001099</t>
        </is>
      </c>
      <c r="B964" s="3">
        <v>46299</v>
      </c>
      <c r="C964"/>
      <c r="D964" t="inlineStr">
        <is>
          <t>7691202634232909087</t>
        </is>
      </c>
      <c r="E964"/>
      <c r="F964" t="inlineStr">
        <is>
          <t>exact_post_id</t>
        </is>
      </c>
      <c r="G964"/>
      <c r="H964" s="3"/>
      <c r="I964"/>
      <c r="J964" t="inlineStr">
        <is>
          <t>active</t>
        </is>
      </c>
      <c r="K964" t="inlineStr">
        <is>
          <t>hcngsn5459</t>
        </is>
      </c>
      <c r="L964" t="inlineStr">
        <is>
          <t>My Twins Picked a Billionaire Dad With her mother threatening to kick her and the twins out, Lina has three days to find a husband—and the kids already have a plan. 🔎 Search [4959240] in ReelShort to find the full story. #Drama #ShortDrama #ReelShort #SingleMom #FamilyComedy</t>
        </is>
      </c>
      <c r="M964" t="inlineStr">
        <is>
          <t>SD-000331</t>
        </is>
      </c>
      <c r="N964" t="inlineStr">
        <is>
          <t>7691202634232909087</t>
        </is>
      </c>
      <c r="O964"/>
      <c r="P964" t="inlineStr">
        <is>
          <t>https://www.tiktok.com/@hcngsn5459</t>
        </is>
      </c>
      <c r="Q964" t="inlineStr">
        <is>
          <t>SD-000331</t>
        </is>
      </c>
      <c r="R964" t="inlineStr">
        <is>
          <t>My Twins Picked a Billionaire Dad</t>
        </is>
      </c>
      <c r="S964" t="inlineStr">
        <is>
          <t>霸总</t>
        </is>
      </c>
      <c r="T964" s="2" t="str">
        <f>=HYPERLINK("https://www.tiktok.com/@hcngsn5459/video/7691202634232909087", "https://www.tiktok.com/@hcngsn5459/video/7691202634232909087")</f>
        <v>https://www.tiktok.com/@hcngsn5459/video/7691202634232909087</v>
      </c>
      <c r="U964" t="inlineStr">
        <is>
          <t>已回填</t>
        </is>
      </c>
      <c r="V964" t="inlineStr">
        <is>
          <t>556</t>
        </is>
      </c>
      <c r="W964" t="inlineStr">
        <is>
          <t>2</t>
        </is>
      </c>
      <c r="X964" t="inlineStr">
        <is>
          <t>0</t>
        </is>
      </c>
      <c r="Y964" t="inlineStr">
        <is>
          <t>0</t>
        </is>
      </c>
      <c r="Z964" t="inlineStr">
        <is>
          <t>0</t>
        </is>
      </c>
      <c r="AA964" t="inlineStr">
        <is>
          <t>2026-10-08</t>
        </is>
      </c>
      <c r="AB964"/>
      <c r="AC964" t="inlineStr">
        <is>
          <t>第1条</t>
        </is>
      </c>
      <c r="AD964"/>
      <c r="AE964"/>
      <c r="AF964"/>
      <c r="AG964" s="3">
        <v>46299</v>
      </c>
      <c r="AH964" t="inlineStr">
        <is>
          <t>李建卓</t>
        </is>
      </c>
      <c r="AI964"/>
      <c r="AJ964"/>
      <c r="AK964"/>
      <c r="AL964" s="3"/>
      <c r="AM964" t="inlineStr">
        <is>
          <t>2026-10-04 13:22</t>
        </is>
      </c>
      <c r="AN964" t="inlineStr">
        <is>
          <t>李建卓</t>
        </is>
      </c>
      <c r="AO964" t="inlineStr">
        <is>
          <t>2026-10-04</t>
        </is>
      </c>
      <c r="AP964" t="inlineStr">
        <is>
          <t>2026-10-04|hcngsn5459|SD-000331</t>
        </is>
      </c>
      <c r="AQ964" t="inlineStr">
        <is>
          <t>1</t>
        </is>
      </c>
      <c r="AR964" t="inlineStr">
        <is>
          <t>hcngsn5459｜My Twins Picked a Billionaire Dad｜3条｜已回填/待公开</t>
        </is>
      </c>
    </row>
    <row r="965" ht="25.5" customHeight="1">
      <c r="A965" t="inlineStr">
        <is>
          <t>SR-001100</t>
        </is>
      </c>
      <c r="B965" s="3">
        <v>46299</v>
      </c>
      <c r="C965"/>
      <c r="D965" t="inlineStr">
        <is>
          <t>7691202998135000350</t>
        </is>
      </c>
      <c r="E965"/>
      <c r="F965" t="inlineStr">
        <is>
          <t>exact_post_id</t>
        </is>
      </c>
      <c r="G965"/>
      <c r="H965" s="3"/>
      <c r="I965"/>
      <c r="J965" t="inlineStr">
        <is>
          <t>active</t>
        </is>
      </c>
      <c r="K965" t="inlineStr">
        <is>
          <t>hcngsn5459</t>
        </is>
      </c>
      <c r="L965" t="inlineStr">
        <is>
          <t>My Twins Picked a Billionaire Dad With her mother threatening to kick her and the twins out, Lina has three days to find a husband—and the kids already have a plan. 🔎 Search [4959240] in ReelShort to find the full story. #Drama #ShortDrama #ReelShort #SingleMom #FamilyComedy</t>
        </is>
      </c>
      <c r="M965" t="inlineStr">
        <is>
          <t>SD-000331</t>
        </is>
      </c>
      <c r="N965" t="inlineStr">
        <is>
          <t>7691202998135000350</t>
        </is>
      </c>
      <c r="O965"/>
      <c r="P965" t="inlineStr">
        <is>
          <t>https://www.tiktok.com/@hcngsn5459</t>
        </is>
      </c>
      <c r="Q965" t="inlineStr">
        <is>
          <t>SD-000331</t>
        </is>
      </c>
      <c r="R965" t="inlineStr">
        <is>
          <t>My Twins Picked a Billionaire Dad</t>
        </is>
      </c>
      <c r="S965" t="inlineStr">
        <is>
          <t>霸总</t>
        </is>
      </c>
      <c r="T965" s="2" t="str">
        <f>=HYPERLINK("https://www.tiktok.com/@hcngsn5459/video/7691202998135000350", "https://www.tiktok.com/@hcngsn5459/video/7691202998135000350")</f>
        <v>https://www.tiktok.com/@hcngsn5459/video/7691202998135000350</v>
      </c>
      <c r="U965" t="inlineStr">
        <is>
          <t>已回填</t>
        </is>
      </c>
      <c r="V965" t="inlineStr">
        <is>
          <t>290</t>
        </is>
      </c>
      <c r="W965" t="inlineStr">
        <is>
          <t>1</t>
        </is>
      </c>
      <c r="X965" t="inlineStr">
        <is>
          <t>0</t>
        </is>
      </c>
      <c r="Y965" t="inlineStr">
        <is>
          <t>0</t>
        </is>
      </c>
      <c r="Z965" t="inlineStr">
        <is>
          <t>0</t>
        </is>
      </c>
      <c r="AA965" t="inlineStr">
        <is>
          <t>2026-10-08</t>
        </is>
      </c>
      <c r="AB965"/>
      <c r="AC965" t="inlineStr">
        <is>
          <t>第2条</t>
        </is>
      </c>
      <c r="AD965"/>
      <c r="AE965"/>
      <c r="AF965"/>
      <c r="AG965" s="3">
        <v>46299</v>
      </c>
      <c r="AH965" t="inlineStr">
        <is>
          <t>李建卓</t>
        </is>
      </c>
      <c r="AI965"/>
      <c r="AJ965"/>
      <c r="AK965"/>
      <c r="AL965" s="3"/>
      <c r="AM965" t="inlineStr">
        <is>
          <t>2026-10-04 20:23</t>
        </is>
      </c>
      <c r="AN965" t="inlineStr">
        <is>
          <t>李建卓</t>
        </is>
      </c>
      <c r="AO965" t="inlineStr">
        <is>
          <t>2026-10-04</t>
        </is>
      </c>
      <c r="AP965" t="inlineStr">
        <is>
          <t>2026-10-04|hcngsn5459|SD-000331</t>
        </is>
      </c>
      <c r="AQ965" t="inlineStr">
        <is>
          <t>0</t>
        </is>
      </c>
      <c r="AR965" t="inlineStr">
        <is>
          <t>hcngsn5459｜My Twins Picked a Billionaire Dad｜3条｜已回填/待公开</t>
        </is>
      </c>
    </row>
    <row r="966" ht="25.5" customHeight="1">
      <c r="A966" t="inlineStr">
        <is>
          <t>SR-001101</t>
        </is>
      </c>
      <c r="B966" s="3">
        <v>46299</v>
      </c>
      <c r="C966"/>
      <c r="D966"/>
      <c r="E966"/>
      <c r="F966"/>
      <c r="G966"/>
      <c r="H966" s="3"/>
      <c r="I966"/>
      <c r="J966" t="inlineStr">
        <is>
          <t>active</t>
        </is>
      </c>
      <c r="K966" t="inlineStr">
        <is>
          <t>hcngsn5459</t>
        </is>
      </c>
      <c r="L966"/>
      <c r="M966" t="inlineStr">
        <is>
          <t>SD-000331</t>
        </is>
      </c>
      <c r="N966"/>
      <c r="O966"/>
      <c r="P966" t="inlineStr">
        <is>
          <t>https://www.tiktok.com/@hcngsn5459</t>
        </is>
      </c>
      <c r="Q966" t="inlineStr">
        <is>
          <t>SD-000331</t>
        </is>
      </c>
      <c r="R966" t="inlineStr">
        <is>
          <t>My Twins Picked a Billionaire Dad</t>
        </is>
      </c>
      <c r="S966" t="inlineStr">
        <is>
          <t>霸总</t>
        </is>
      </c>
      <c r="T966" s="2"/>
      <c r="U966" t="inlineStr">
        <is>
          <t>待公开</t>
        </is>
      </c>
      <c r="V966"/>
      <c r="W966"/>
      <c r="X966"/>
      <c r="Y966"/>
      <c r="Z966"/>
      <c r="AA966"/>
      <c r="AB966"/>
      <c r="AC966" t="inlineStr">
        <is>
          <t>第3条</t>
        </is>
      </c>
      <c r="AD966"/>
      <c r="AE966"/>
      <c r="AF966"/>
      <c r="AG966" s="3">
        <v>46299</v>
      </c>
      <c r="AH966" t="inlineStr">
        <is>
          <t>李建卓</t>
        </is>
      </c>
      <c r="AI966"/>
      <c r="AJ966"/>
      <c r="AK966"/>
      <c r="AL966" s="3"/>
      <c r="AM966"/>
      <c r="AN966" t="inlineStr">
        <is>
          <t>李建卓</t>
        </is>
      </c>
      <c r="AO966"/>
      <c r="AP966" t="inlineStr">
        <is>
          <t>2026-10-04|hcngsn5459|SD-000331</t>
        </is>
      </c>
      <c r="AQ966" t="inlineStr">
        <is>
          <t>0</t>
        </is>
      </c>
      <c r="AR966" t="inlineStr">
        <is>
          <t>hcngsn5459｜My Twins Picked a Billionaire Dad｜3条｜已回填/待公开</t>
        </is>
      </c>
    </row>
    <row r="967" ht="25.5" customHeight="1">
      <c r="A967" t="inlineStr">
        <is>
          <t>SR-001102</t>
        </is>
      </c>
      <c r="B967" s="3">
        <v>46300</v>
      </c>
      <c r="C967"/>
      <c r="D967" t="inlineStr">
        <is>
          <t>7691205797916806431</t>
        </is>
      </c>
      <c r="E967"/>
      <c r="F967" t="inlineStr">
        <is>
          <t>manual_url</t>
        </is>
      </c>
      <c r="G967">
        <v>1</v>
      </c>
      <c r="H967" s="3">
        <v>46303.671643518515</v>
      </c>
      <c r="I967"/>
      <c r="J967" t="inlineStr">
        <is>
          <t>active</t>
        </is>
      </c>
      <c r="K967" t="inlineStr">
        <is>
          <t>hcngsn5459</t>
        </is>
      </c>
      <c r="L967" t="inlineStr">
        <is>
          <t>Not Daddy Anymore, Just Alpha At the pack’s heir announcement, Fallon and Knox learn Kellen will claim Briar’s unborn baby while denying his own son. 📲 Download ReelShort and look up [4959225]. #Drama #ShortDrama #ReelShort #WerewolfRomance #FamilyBetrayal</t>
        </is>
      </c>
      <c r="M967" t="inlineStr">
        <is>
          <t>SD-000330</t>
        </is>
      </c>
      <c r="N967" t="inlineStr">
        <is>
          <t>7691205797916806431</t>
        </is>
      </c>
      <c r="O967"/>
      <c r="P967" t="inlineStr">
        <is>
          <t>https://www.tiktok.com/@hcngsn5459</t>
        </is>
      </c>
      <c r="Q967" t="inlineStr">
        <is>
          <t>SD-000330</t>
        </is>
      </c>
      <c r="R967" t="inlineStr">
        <is>
          <t>Not Daddy Anymore, Just Alpha</t>
        </is>
      </c>
      <c r="S967" t="inlineStr">
        <is>
          <t>多角关系</t>
        </is>
      </c>
      <c r="T967" s="2" t="str">
        <f>=HYPERLINK("https://www.tiktok.com/@hcngsn5459/video/7691205797916806431", "https://www.tiktok.com/@hcngsn5459/video/7691205797916806431")</f>
        <v>https://www.tiktok.com/@hcngsn5459/video/7691205797916806431</v>
      </c>
      <c r="U967" t="inlineStr">
        <is>
          <t>已回填</t>
        </is>
      </c>
      <c r="V967" t="inlineStr">
        <is>
          <t>125</t>
        </is>
      </c>
      <c r="W967" t="inlineStr">
        <is>
          <t>4</t>
        </is>
      </c>
      <c r="X967" t="inlineStr">
        <is>
          <t>0</t>
        </is>
      </c>
      <c r="Y967" t="inlineStr">
        <is>
          <t>0</t>
        </is>
      </c>
      <c r="Z967" t="inlineStr">
        <is>
          <t>0</t>
        </is>
      </c>
      <c r="AA967" t="inlineStr">
        <is>
          <t>2026-10-08</t>
        </is>
      </c>
      <c r="AB967"/>
      <c r="AC967" t="inlineStr">
        <is>
          <t>第1条</t>
        </is>
      </c>
      <c r="AD967"/>
      <c r="AE967"/>
      <c r="AF967"/>
      <c r="AG967" s="3">
        <v>46300</v>
      </c>
      <c r="AH967" t="inlineStr">
        <is>
          <t>李建卓</t>
        </is>
      </c>
      <c r="AI967"/>
      <c r="AJ967"/>
      <c r="AK967"/>
      <c r="AL967" s="3"/>
      <c r="AM967" t="inlineStr">
        <is>
          <t>2026-10-05 13:27</t>
        </is>
      </c>
      <c r="AN967" t="inlineStr">
        <is>
          <t>李建卓</t>
        </is>
      </c>
      <c r="AO967" t="inlineStr">
        <is>
          <t>2026-10-05</t>
        </is>
      </c>
      <c r="AP967" t="inlineStr">
        <is>
          <t>2026-10-05|hcngsn5459|SD-000330</t>
        </is>
      </c>
      <c r="AQ967" t="inlineStr">
        <is>
          <t>1</t>
        </is>
      </c>
      <c r="AR967" t="inlineStr">
        <is>
          <t>hcngsn5459｜Not Daddy Anymore, Just Alpha｜3条｜已回填/待公开</t>
        </is>
      </c>
    </row>
    <row r="968" ht="25.5" customHeight="1">
      <c r="A968" t="inlineStr">
        <is>
          <t>SR-001103</t>
        </is>
      </c>
      <c r="B968" s="3">
        <v>46300</v>
      </c>
      <c r="C968"/>
      <c r="D968" t="inlineStr">
        <is>
          <t>7691206101454376222</t>
        </is>
      </c>
      <c r="E968"/>
      <c r="F968" t="inlineStr">
        <is>
          <t>manual_url</t>
        </is>
      </c>
      <c r="G968">
        <v>1</v>
      </c>
      <c r="H968" s="3">
        <v>46303.671643518515</v>
      </c>
      <c r="I968"/>
      <c r="J968" t="inlineStr">
        <is>
          <t>active</t>
        </is>
      </c>
      <c r="K968" t="inlineStr">
        <is>
          <t>hcngsn5459</t>
        </is>
      </c>
      <c r="L968" t="inlineStr">
        <is>
          <t>Not Daddy Anymore, Just Alpha At Briar’s ceremony, Kellen rejects Knox in public—until Fallon reveals the truth about her son’s powerful bloodline. 🐺 Search code [4959225] in the ReelShort app to watch. #Drama #ShortDrama #ReelShort #WerewolfDrama #Revenge</t>
        </is>
      </c>
      <c r="M968" t="inlineStr">
        <is>
          <t>SD-000330</t>
        </is>
      </c>
      <c r="N968" t="inlineStr">
        <is>
          <t>7691206101454376222</t>
        </is>
      </c>
      <c r="O968"/>
      <c r="P968" t="inlineStr">
        <is>
          <t>https://www.tiktok.com/@hcngsn5459</t>
        </is>
      </c>
      <c r="Q968" t="inlineStr">
        <is>
          <t>SD-000330</t>
        </is>
      </c>
      <c r="R968" t="inlineStr">
        <is>
          <t>Not Daddy Anymore, Just Alpha</t>
        </is>
      </c>
      <c r="S968" t="inlineStr">
        <is>
          <t>多角关系</t>
        </is>
      </c>
      <c r="T968" s="2" t="str">
        <f>=HYPERLINK("https://www.tiktok.com/@hcngsn5459/video/7691206101454376222", "https://www.tiktok.com/@hcngsn5459/video/7691206101454376222")</f>
        <v>https://www.tiktok.com/@hcngsn5459/video/7691206101454376222</v>
      </c>
      <c r="U968" t="inlineStr">
        <is>
          <t>已回填</t>
        </is>
      </c>
      <c r="V968" t="inlineStr">
        <is>
          <t>125</t>
        </is>
      </c>
      <c r="W968" t="inlineStr">
        <is>
          <t>5</t>
        </is>
      </c>
      <c r="X968" t="inlineStr">
        <is>
          <t>4</t>
        </is>
      </c>
      <c r="Y968" t="inlineStr">
        <is>
          <t>3</t>
        </is>
      </c>
      <c r="Z968" t="inlineStr">
        <is>
          <t>0</t>
        </is>
      </c>
      <c r="AA968" t="inlineStr">
        <is>
          <t>2026-10-08</t>
        </is>
      </c>
      <c r="AB968"/>
      <c r="AC968" t="inlineStr">
        <is>
          <t>第2条</t>
        </is>
      </c>
      <c r="AD968"/>
      <c r="AE968"/>
      <c r="AF968"/>
      <c r="AG968" s="3">
        <v>46300</v>
      </c>
      <c r="AH968" t="inlineStr">
        <is>
          <t>李建卓</t>
        </is>
      </c>
      <c r="AI968"/>
      <c r="AJ968"/>
      <c r="AK968"/>
      <c r="AL968" s="3"/>
      <c r="AM968" t="inlineStr">
        <is>
          <t>2026-10-05 20:29</t>
        </is>
      </c>
      <c r="AN968" t="inlineStr">
        <is>
          <t>李建卓</t>
        </is>
      </c>
      <c r="AO968" t="inlineStr">
        <is>
          <t>2026-10-05</t>
        </is>
      </c>
      <c r="AP968" t="inlineStr">
        <is>
          <t>2026-10-05|hcngsn5459|SD-000330</t>
        </is>
      </c>
      <c r="AQ968" t="inlineStr">
        <is>
          <t>0</t>
        </is>
      </c>
      <c r="AR968" t="inlineStr">
        <is>
          <t>hcngsn5459｜Not Daddy Anymore, Just Alpha｜3条｜已回填/待公开</t>
        </is>
      </c>
    </row>
    <row r="969" ht="25.5" customHeight="1">
      <c r="A969" t="inlineStr">
        <is>
          <t>SR-001104</t>
        </is>
      </c>
      <c r="B969" s="3">
        <v>46300</v>
      </c>
      <c r="C969"/>
      <c r="D969"/>
      <c r="E969"/>
      <c r="F969"/>
      <c r="G969"/>
      <c r="H969" s="3"/>
      <c r="I969"/>
      <c r="J969" t="inlineStr">
        <is>
          <t>active</t>
        </is>
      </c>
      <c r="K969" t="inlineStr">
        <is>
          <t>hcngsn5459</t>
        </is>
      </c>
      <c r="L969"/>
      <c r="M969" t="inlineStr">
        <is>
          <t>SD-000330</t>
        </is>
      </c>
      <c r="N969"/>
      <c r="O969"/>
      <c r="P969" t="inlineStr">
        <is>
          <t>https://www.tiktok.com/@hcngsn5459</t>
        </is>
      </c>
      <c r="Q969" t="inlineStr">
        <is>
          <t>SD-000330</t>
        </is>
      </c>
      <c r="R969" t="inlineStr">
        <is>
          <t>Not Daddy Anymore, Just Alpha</t>
        </is>
      </c>
      <c r="S969" t="inlineStr">
        <is>
          <t>多角关系</t>
        </is>
      </c>
      <c r="T969" s="2"/>
      <c r="U969" t="inlineStr">
        <is>
          <t>待公开</t>
        </is>
      </c>
      <c r="V969"/>
      <c r="W969"/>
      <c r="X969"/>
      <c r="Y969"/>
      <c r="Z969"/>
      <c r="AA969"/>
      <c r="AB969"/>
      <c r="AC969" t="inlineStr">
        <is>
          <t>第3条</t>
        </is>
      </c>
      <c r="AD969"/>
      <c r="AE969"/>
      <c r="AF969"/>
      <c r="AG969" s="3">
        <v>46300</v>
      </c>
      <c r="AH969" t="inlineStr">
        <is>
          <t>李建卓</t>
        </is>
      </c>
      <c r="AI969"/>
      <c r="AJ969"/>
      <c r="AK969"/>
      <c r="AL969" s="3"/>
      <c r="AM969"/>
      <c r="AN969" t="inlineStr">
        <is>
          <t>李建卓</t>
        </is>
      </c>
      <c r="AO969"/>
      <c r="AP969" t="inlineStr">
        <is>
          <t>2026-10-05|hcngsn5459|SD-000330</t>
        </is>
      </c>
      <c r="AQ969" t="inlineStr">
        <is>
          <t>0</t>
        </is>
      </c>
      <c r="AR969" t="inlineStr">
        <is>
          <t>hcngsn5459｜Not Daddy Anymore, Just Alpha｜3条｜已回填/待公开</t>
        </is>
      </c>
    </row>
    <row r="970" ht="25.5" customHeight="1">
      <c r="A970" t="inlineStr">
        <is>
          <t>SR-001105</t>
        </is>
      </c>
      <c r="B970" s="3">
        <v>46301</v>
      </c>
      <c r="C970"/>
      <c r="D970" t="inlineStr">
        <is>
          <t>7691207279768505630</t>
        </is>
      </c>
      <c r="E970"/>
      <c r="F970" t="inlineStr">
        <is>
          <t>exact_post_id</t>
        </is>
      </c>
      <c r="G970"/>
      <c r="H970" s="3"/>
      <c r="I970"/>
      <c r="J970" t="inlineStr">
        <is>
          <t>active</t>
        </is>
      </c>
      <c r="K970" t="inlineStr">
        <is>
          <t>hcngsn5459</t>
        </is>
      </c>
      <c r="L970" t="inlineStr">
        <is>
          <t>Savage Prescription Dante buys her husband’s gambling debt, then gives Clara one choice: become the mob boss’s personal doctor or watch Arthur pay. ✨ Download ReelShort and search [4959153] for this drama. #Drama #ShortDrama #ReelShort #MedicalDrama #MafiaRomance</t>
        </is>
      </c>
      <c r="M970" t="inlineStr">
        <is>
          <t>SD-000328</t>
        </is>
      </c>
      <c r="N970" t="inlineStr">
        <is>
          <t>7691207279768505630</t>
        </is>
      </c>
      <c r="O970"/>
      <c r="P970" t="inlineStr">
        <is>
          <t>https://www.tiktok.com/@hcngsn5459</t>
        </is>
      </c>
      <c r="Q970" t="inlineStr">
        <is>
          <t>SD-000328</t>
        </is>
      </c>
      <c r="R970" t="inlineStr">
        <is>
          <t>Savage Prescription</t>
        </is>
      </c>
      <c r="S970" t="inlineStr">
        <is>
          <t>复仇</t>
        </is>
      </c>
      <c r="T970" s="2" t="str">
        <f>=HYPERLINK("https://www.tiktok.com/@hcngsn5459/video/7691207279768505630", "https://www.tiktok.com/@hcngsn5459/video/7691207279768505630")</f>
        <v>https://www.tiktok.com/@hcngsn5459/video/7691207279768505630</v>
      </c>
      <c r="U970" t="inlineStr">
        <is>
          <t>已回填</t>
        </is>
      </c>
      <c r="V970" t="inlineStr">
        <is>
          <t>149</t>
        </is>
      </c>
      <c r="W970" t="inlineStr">
        <is>
          <t>0</t>
        </is>
      </c>
      <c r="X970" t="inlineStr">
        <is>
          <t>1</t>
        </is>
      </c>
      <c r="Y970" t="inlineStr">
        <is>
          <t>0</t>
        </is>
      </c>
      <c r="Z970" t="inlineStr">
        <is>
          <t>0</t>
        </is>
      </c>
      <c r="AA970" t="inlineStr">
        <is>
          <t>2026-10-08</t>
        </is>
      </c>
      <c r="AB970"/>
      <c r="AC970" t="inlineStr">
        <is>
          <t>第1条</t>
        </is>
      </c>
      <c r="AD970"/>
      <c r="AE970"/>
      <c r="AF970"/>
      <c r="AG970" s="3">
        <v>46301</v>
      </c>
      <c r="AH970" t="inlineStr">
        <is>
          <t>李建卓</t>
        </is>
      </c>
      <c r="AI970"/>
      <c r="AJ970"/>
      <c r="AK970"/>
      <c r="AL970" s="3"/>
      <c r="AM970" t="inlineStr">
        <is>
          <t>2026-10-06 08:40</t>
        </is>
      </c>
      <c r="AN970" t="inlineStr">
        <is>
          <t>李建卓</t>
        </is>
      </c>
      <c r="AO970" t="inlineStr">
        <is>
          <t>2026-10-06</t>
        </is>
      </c>
      <c r="AP970" t="inlineStr">
        <is>
          <t>2026-10-06|hcngsn5459|SD-000328</t>
        </is>
      </c>
      <c r="AQ970" t="inlineStr">
        <is>
          <t>1</t>
        </is>
      </c>
      <c r="AR970" t="inlineStr">
        <is>
          <t>hcngsn5459｜Savage Prescription｜3条｜已回填</t>
        </is>
      </c>
    </row>
    <row r="971" ht="25.5" customHeight="1">
      <c r="A971" t="inlineStr">
        <is>
          <t>SR-001106</t>
        </is>
      </c>
      <c r="B971" s="3">
        <v>46301</v>
      </c>
      <c r="C971"/>
      <c r="D971" t="inlineStr">
        <is>
          <t>7691209914546588958</t>
        </is>
      </c>
      <c r="E971"/>
      <c r="F971" t="inlineStr">
        <is>
          <t>exact_post_id</t>
        </is>
      </c>
      <c r="G971"/>
      <c r="H971" s="3"/>
      <c r="I971"/>
      <c r="J971" t="inlineStr">
        <is>
          <t>active</t>
        </is>
      </c>
      <c r="K971" t="inlineStr">
        <is>
          <t>hcngsn5459</t>
        </is>
      </c>
      <c r="L971" t="inlineStr">
        <is>
          <t>Savage Prescription Clara realizes Dante tore open his own stitches to keep her close—then he orders her to save his men without an operating room. 🩺 Find it on ReelShort by searching [4959153]. #Drama #ShortDrama #ReelShort #MedicalDrama #MafiaBoss</t>
        </is>
      </c>
      <c r="M971" t="inlineStr">
        <is>
          <t>SD-000328</t>
        </is>
      </c>
      <c r="N971" t="inlineStr">
        <is>
          <t>7691209914546588958</t>
        </is>
      </c>
      <c r="O971"/>
      <c r="P971" t="inlineStr">
        <is>
          <t>https://www.tiktok.com/@hcngsn5459</t>
        </is>
      </c>
      <c r="Q971" t="inlineStr">
        <is>
          <t>SD-000328</t>
        </is>
      </c>
      <c r="R971" t="inlineStr">
        <is>
          <t>Savage Prescription</t>
        </is>
      </c>
      <c r="S971" t="inlineStr">
        <is>
          <t>复仇</t>
        </is>
      </c>
      <c r="T971" s="2" t="str">
        <f>=HYPERLINK("https://www.tiktok.com/@hcngsn5459/video/7691209914546588958", "https://www.tiktok.com/@hcngsn5459/video/7691209914546588958")</f>
        <v>https://www.tiktok.com/@hcngsn5459/video/7691209914546588958</v>
      </c>
      <c r="U971" t="inlineStr">
        <is>
          <t>已回填</t>
        </is>
      </c>
      <c r="V971" t="inlineStr">
        <is>
          <t>6</t>
        </is>
      </c>
      <c r="W971" t="inlineStr">
        <is>
          <t>0</t>
        </is>
      </c>
      <c r="X971" t="inlineStr">
        <is>
          <t>0</t>
        </is>
      </c>
      <c r="Y971" t="inlineStr">
        <is>
          <t>0</t>
        </is>
      </c>
      <c r="Z971" t="inlineStr">
        <is>
          <t>0</t>
        </is>
      </c>
      <c r="AA971" t="inlineStr">
        <is>
          <t>2026-10-08</t>
        </is>
      </c>
      <c r="AB971"/>
      <c r="AC971" t="inlineStr">
        <is>
          <t>第2条</t>
        </is>
      </c>
      <c r="AD971"/>
      <c r="AE971"/>
      <c r="AF971"/>
      <c r="AG971" s="3">
        <v>46301</v>
      </c>
      <c r="AH971" t="inlineStr">
        <is>
          <t>李建卓</t>
        </is>
      </c>
      <c r="AI971"/>
      <c r="AJ971"/>
      <c r="AK971"/>
      <c r="AL971" s="3"/>
      <c r="AM971" t="inlineStr">
        <is>
          <t>2026-10-06 13:00</t>
        </is>
      </c>
      <c r="AN971" t="inlineStr">
        <is>
          <t>李建卓</t>
        </is>
      </c>
      <c r="AO971" t="inlineStr">
        <is>
          <t>2026-10-06</t>
        </is>
      </c>
      <c r="AP971" t="inlineStr">
        <is>
          <t>2026-10-06|hcngsn5459|SD-000328</t>
        </is>
      </c>
      <c r="AQ971" t="inlineStr">
        <is>
          <t>0</t>
        </is>
      </c>
      <c r="AR971" t="inlineStr">
        <is>
          <t>hcngsn5459｜Savage Prescription｜3条｜已回填</t>
        </is>
      </c>
    </row>
    <row r="972" ht="25.5" customHeight="1">
      <c r="A972" t="inlineStr">
        <is>
          <t>SR-001107</t>
        </is>
      </c>
      <c r="B972" s="3">
        <v>46301</v>
      </c>
      <c r="C972"/>
      <c r="D972" t="inlineStr">
        <is>
          <t>7691210235658259743</t>
        </is>
      </c>
      <c r="E972"/>
      <c r="F972" t="inlineStr">
        <is>
          <t>exact_post_id</t>
        </is>
      </c>
      <c r="G972"/>
      <c r="H972" s="3"/>
      <c r="I972"/>
      <c r="J972" t="inlineStr">
        <is>
          <t>active</t>
        </is>
      </c>
      <c r="K972" t="inlineStr">
        <is>
          <t>hcngsn5459</t>
        </is>
      </c>
      <c r="L972" t="inlineStr">
        <is>
          <t>Savage Prescription After planning her escape, Clara returns to Dante—but makes it clear she refuses to keep living as his victim. 🎬 Open ReelShort, copy [4959153], and search to watch. #Drama #ShortDrama #ReelShort #MedicalDrama #StrongHeroine</t>
        </is>
      </c>
      <c r="M972" t="inlineStr">
        <is>
          <t>SD-000328</t>
        </is>
      </c>
      <c r="N972" t="inlineStr">
        <is>
          <t>7691210235658259743</t>
        </is>
      </c>
      <c r="O972"/>
      <c r="P972" t="inlineStr">
        <is>
          <t>https://www.tiktok.com/@hcngsn5459</t>
        </is>
      </c>
      <c r="Q972" t="inlineStr">
        <is>
          <t>SD-000328</t>
        </is>
      </c>
      <c r="R972" t="inlineStr">
        <is>
          <t>Savage Prescription</t>
        </is>
      </c>
      <c r="S972" t="inlineStr">
        <is>
          <t>复仇</t>
        </is>
      </c>
      <c r="T972" s="2" t="str">
        <f>=HYPERLINK("https://www.tiktok.com/@hcngsn5459/video/7691210235658259743", "https://www.tiktok.com/@hcngsn5459/video/7691210235658259743")</f>
        <v>https://www.tiktok.com/@hcngsn5459/video/7691210235658259743</v>
      </c>
      <c r="U972" t="inlineStr">
        <is>
          <t>已回填</t>
        </is>
      </c>
      <c r="V972" t="inlineStr">
        <is>
          <t>97</t>
        </is>
      </c>
      <c r="W972" t="inlineStr">
        <is>
          <t>1</t>
        </is>
      </c>
      <c r="X972" t="inlineStr">
        <is>
          <t>0</t>
        </is>
      </c>
      <c r="Y972" t="inlineStr">
        <is>
          <t>0</t>
        </is>
      </c>
      <c r="Z972" t="inlineStr">
        <is>
          <t>0</t>
        </is>
      </c>
      <c r="AA972" t="inlineStr">
        <is>
          <t>2026-10-08</t>
        </is>
      </c>
      <c r="AB972"/>
      <c r="AC972" t="inlineStr">
        <is>
          <t>第3条</t>
        </is>
      </c>
      <c r="AD972"/>
      <c r="AE972"/>
      <c r="AF972"/>
      <c r="AG972" s="3">
        <v>46301</v>
      </c>
      <c r="AH972" t="inlineStr">
        <is>
          <t>李建卓</t>
        </is>
      </c>
      <c r="AI972"/>
      <c r="AJ972"/>
      <c r="AK972"/>
      <c r="AL972" s="3"/>
      <c r="AM972" t="inlineStr">
        <is>
          <t>2026-10-06 17:42</t>
        </is>
      </c>
      <c r="AN972" t="inlineStr">
        <is>
          <t>李建卓</t>
        </is>
      </c>
      <c r="AO972" t="inlineStr">
        <is>
          <t>2026-10-06</t>
        </is>
      </c>
      <c r="AP972" t="inlineStr">
        <is>
          <t>2026-10-06|hcngsn5459|SD-000328</t>
        </is>
      </c>
      <c r="AQ972" t="inlineStr">
        <is>
          <t>0</t>
        </is>
      </c>
      <c r="AR972" t="inlineStr">
        <is>
          <t>hcngsn5459｜Savage Prescription｜3条｜已回填</t>
        </is>
      </c>
    </row>
    <row r="973" ht="25.5" customHeight="1">
      <c r="A973" t="inlineStr">
        <is>
          <t>SR-001108</t>
        </is>
      </c>
      <c r="B973" s="3">
        <v>46302</v>
      </c>
      <c r="C973"/>
      <c r="D973" t="inlineStr">
        <is>
          <t>7691210909934439710</t>
        </is>
      </c>
      <c r="E973"/>
      <c r="F973" t="inlineStr">
        <is>
          <t>exact_post_id</t>
        </is>
      </c>
      <c r="G973"/>
      <c r="H973" s="3"/>
      <c r="I973"/>
      <c r="J973" t="inlineStr">
        <is>
          <t>active</t>
        </is>
      </c>
      <c r="K973" t="inlineStr">
        <is>
          <t>hcngsn5459</t>
        </is>
      </c>
      <c r="L973" t="inlineStr">
        <is>
          <t>Cursed Alpha’s Fated Luna She finds a wounded stranger—and a clue to the curse destroying him. Can she save him before it takes hold? 🌙 ✨ Download ReelShort. Copy code 4964156 and search it. #CursedAlpha #FatedLuna #WerewolfRomance #ShortDrama</t>
        </is>
      </c>
      <c r="M973" t="inlineStr">
        <is>
          <t>SD-000352</t>
        </is>
      </c>
      <c r="N973" t="inlineStr">
        <is>
          <t>7691210909934439710</t>
        </is>
      </c>
      <c r="O973"/>
      <c r="P973" t="inlineStr">
        <is>
          <t>https://www.tiktok.com/@hcngsn5459</t>
        </is>
      </c>
      <c r="Q973" t="inlineStr">
        <is>
          <t>SD-000352</t>
        </is>
      </c>
      <c r="R973" t="inlineStr">
        <is>
          <t>Cursed Alpha’s Fated Luna</t>
        </is>
      </c>
      <c r="S973" t="inlineStr">
        <is>
          <t>狼人</t>
        </is>
      </c>
      <c r="T973" s="2" t="str">
        <f>=HYPERLINK("https://www.tiktok.com/@hcngsn5459/video/7691210909934439710", "https://www.tiktok.com/@hcngsn5459/video/7691210909934439710")</f>
        <v>https://www.tiktok.com/@hcngsn5459/video/7691210909934439710</v>
      </c>
      <c r="U973" t="inlineStr">
        <is>
          <t>已回填</t>
        </is>
      </c>
      <c r="V973" t="inlineStr">
        <is>
          <t>164</t>
        </is>
      </c>
      <c r="W973" t="inlineStr">
        <is>
          <t>5</t>
        </is>
      </c>
      <c r="X973" t="inlineStr">
        <is>
          <t>0</t>
        </is>
      </c>
      <c r="Y973" t="inlineStr">
        <is>
          <t>0</t>
        </is>
      </c>
      <c r="Z973" t="inlineStr">
        <is>
          <t>0</t>
        </is>
      </c>
      <c r="AA973" t="inlineStr">
        <is>
          <t>2026-10-08</t>
        </is>
      </c>
      <c r="AB973"/>
      <c r="AC973" t="inlineStr">
        <is>
          <t>第1条</t>
        </is>
      </c>
      <c r="AD973"/>
      <c r="AE973"/>
      <c r="AF973"/>
      <c r="AG973" s="3">
        <v>46302</v>
      </c>
      <c r="AH973" t="inlineStr">
        <is>
          <t>李建卓</t>
        </is>
      </c>
      <c r="AI973"/>
      <c r="AJ973"/>
      <c r="AK973"/>
      <c r="AL973" s="3"/>
      <c r="AM973" t="inlineStr">
        <is>
          <t>2026-10-07 08:53</t>
        </is>
      </c>
      <c r="AN973" t="inlineStr">
        <is>
          <t>李建卓</t>
        </is>
      </c>
      <c r="AO973" t="inlineStr">
        <is>
          <t>2026-10-07</t>
        </is>
      </c>
      <c r="AP973" t="inlineStr">
        <is>
          <t>2026-10-07|hcngsn5459|SD-000352</t>
        </is>
      </c>
      <c r="AQ973" t="inlineStr">
        <is>
          <t>1</t>
        </is>
      </c>
      <c r="AR973" t="inlineStr">
        <is>
          <t>hcngsn5459｜Cursed Alpha’s Fated Luna｜3条｜已回填</t>
        </is>
      </c>
    </row>
    <row r="974" ht="25.5" customHeight="1">
      <c r="A974" t="inlineStr">
        <is>
          <t>SR-001109</t>
        </is>
      </c>
      <c r="B974" s="3">
        <v>46302</v>
      </c>
      <c r="C974"/>
      <c r="D974" t="inlineStr">
        <is>
          <t>7691211445333216542</t>
        </is>
      </c>
      <c r="E974"/>
      <c r="F974" t="inlineStr">
        <is>
          <t>exact_post_id</t>
        </is>
      </c>
      <c r="G974"/>
      <c r="H974" s="3"/>
      <c r="I974"/>
      <c r="J974" t="inlineStr">
        <is>
          <t>active</t>
        </is>
      </c>
      <c r="K974" t="inlineStr">
        <is>
          <t>hcngsn5459</t>
        </is>
      </c>
      <c r="L974" t="inlineStr">
        <is>
          <t>Cursed Alpha’s Fated Luna When her pendant breaks, the cursed Alpha offers her a place in his home. Is it fate—or something more? 💫 ✨ Download ReelShort. Copy code 4964156 and search it. #BrokenPendant #AlphaRomance #FatedMates #ShortDrama</t>
        </is>
      </c>
      <c r="M974" t="inlineStr">
        <is>
          <t>SD-000352</t>
        </is>
      </c>
      <c r="N974" t="inlineStr">
        <is>
          <t>7691211445333216542</t>
        </is>
      </c>
      <c r="O974"/>
      <c r="P974" t="inlineStr">
        <is>
          <t>https://www.tiktok.com/@hcngsn5459</t>
        </is>
      </c>
      <c r="Q974" t="inlineStr">
        <is>
          <t>SD-000352</t>
        </is>
      </c>
      <c r="R974" t="inlineStr">
        <is>
          <t>Cursed Alpha’s Fated Luna</t>
        </is>
      </c>
      <c r="S974" t="inlineStr">
        <is>
          <t>狼人</t>
        </is>
      </c>
      <c r="T974" s="2" t="str">
        <f>=HYPERLINK("https://www.tiktok.com/@hcngsn5459/video/7691211445333216542", "https://www.tiktok.com/@hcngsn5459/video/7691211445333216542")</f>
        <v>https://www.tiktok.com/@hcngsn5459/video/7691211445333216542</v>
      </c>
      <c r="U974" t="inlineStr">
        <is>
          <t>已回填</t>
        </is>
      </c>
      <c r="V974" t="inlineStr">
        <is>
          <t>100</t>
        </is>
      </c>
      <c r="W974" t="inlineStr">
        <is>
          <t>3</t>
        </is>
      </c>
      <c r="X974" t="inlineStr">
        <is>
          <t>1</t>
        </is>
      </c>
      <c r="Y974" t="inlineStr">
        <is>
          <t>0</t>
        </is>
      </c>
      <c r="Z974" t="inlineStr">
        <is>
          <t>0</t>
        </is>
      </c>
      <c r="AA974" t="inlineStr">
        <is>
          <t>2026-10-08</t>
        </is>
      </c>
      <c r="AB974"/>
      <c r="AC974" t="inlineStr">
        <is>
          <t>第2条</t>
        </is>
      </c>
      <c r="AD974"/>
      <c r="AE974"/>
      <c r="AF974"/>
      <c r="AG974" s="3">
        <v>46302</v>
      </c>
      <c r="AH974" t="inlineStr">
        <is>
          <t>李建卓</t>
        </is>
      </c>
      <c r="AI974"/>
      <c r="AJ974"/>
      <c r="AK974"/>
      <c r="AL974" s="3"/>
      <c r="AM974" t="inlineStr">
        <is>
          <t>2026-10-07 13:54</t>
        </is>
      </c>
      <c r="AN974" t="inlineStr">
        <is>
          <t>李建卓</t>
        </is>
      </c>
      <c r="AO974" t="inlineStr">
        <is>
          <t>2026-10-07</t>
        </is>
      </c>
      <c r="AP974" t="inlineStr">
        <is>
          <t>2026-10-07|hcngsn5459|SD-000352</t>
        </is>
      </c>
      <c r="AQ974" t="inlineStr">
        <is>
          <t>0</t>
        </is>
      </c>
      <c r="AR974" t="inlineStr">
        <is>
          <t>hcngsn5459｜Cursed Alpha’s Fated Luna｜3条｜已回填</t>
        </is>
      </c>
    </row>
    <row r="975" ht="25.5" customHeight="1">
      <c r="A975" t="inlineStr">
        <is>
          <t>SR-001110</t>
        </is>
      </c>
      <c r="B975" s="3">
        <v>46302</v>
      </c>
      <c r="C975"/>
      <c r="D975" t="inlineStr">
        <is>
          <t>7691211483182533919</t>
        </is>
      </c>
      <c r="E975"/>
      <c r="F975" t="inlineStr">
        <is>
          <t>exact_post_id</t>
        </is>
      </c>
      <c r="G975"/>
      <c r="H975" s="3"/>
      <c r="I975"/>
      <c r="J975" t="inlineStr">
        <is>
          <t>active</t>
        </is>
      </c>
      <c r="K975" t="inlineStr">
        <is>
          <t>hcngsn5459</t>
        </is>
      </c>
      <c r="L975" t="inlineStr">
        <is>
          <t>Cursed Alpha’s Fated Luna His grandmother insists he find a Luna. The woman he needs may already be hiding nearby. 👀 ✨ Download ReelShort. Copy code 4964156 and search it. #HiddenLuna #WerewolfRomance #AlphaDrama #ShortDrama</t>
        </is>
      </c>
      <c r="M975" t="inlineStr">
        <is>
          <t>SD-000352</t>
        </is>
      </c>
      <c r="N975" t="inlineStr">
        <is>
          <t>7691211483182533919</t>
        </is>
      </c>
      <c r="O975"/>
      <c r="P975" t="inlineStr">
        <is>
          <t>https://www.tiktok.com/@hcngsn5459</t>
        </is>
      </c>
      <c r="Q975" t="inlineStr">
        <is>
          <t>SD-000352</t>
        </is>
      </c>
      <c r="R975" t="inlineStr">
        <is>
          <t>Cursed Alpha’s Fated Luna</t>
        </is>
      </c>
      <c r="S975" t="inlineStr">
        <is>
          <t>狼人</t>
        </is>
      </c>
      <c r="T975" s="2" t="str">
        <f>=HYPERLINK("https://www.tiktok.com/@hcngsn5459/video/7691211483182533919", "https://www.tiktok.com/@hcngsn5459/video/7691211483182533919")</f>
        <v>https://www.tiktok.com/@hcngsn5459/video/7691211483182533919</v>
      </c>
      <c r="U975" t="inlineStr">
        <is>
          <t>已回填</t>
        </is>
      </c>
      <c r="V975" t="inlineStr">
        <is>
          <t>158</t>
        </is>
      </c>
      <c r="W975" t="inlineStr">
        <is>
          <t>2</t>
        </is>
      </c>
      <c r="X975" t="inlineStr">
        <is>
          <t>1</t>
        </is>
      </c>
      <c r="Y975" t="inlineStr">
        <is>
          <t>0</t>
        </is>
      </c>
      <c r="Z975" t="inlineStr">
        <is>
          <t>0</t>
        </is>
      </c>
      <c r="AA975" t="inlineStr">
        <is>
          <t>2026-10-08</t>
        </is>
      </c>
      <c r="AB975"/>
      <c r="AC975" t="inlineStr">
        <is>
          <t>第3条</t>
        </is>
      </c>
      <c r="AD975"/>
      <c r="AE975"/>
      <c r="AF975"/>
      <c r="AG975" s="3">
        <v>46302</v>
      </c>
      <c r="AH975" t="inlineStr">
        <is>
          <t>李建卓</t>
        </is>
      </c>
      <c r="AI975"/>
      <c r="AJ975"/>
      <c r="AK975"/>
      <c r="AL975" s="3"/>
      <c r="AM975" t="inlineStr">
        <is>
          <t>2026-10-07 18:16</t>
        </is>
      </c>
      <c r="AN975" t="inlineStr">
        <is>
          <t>李建卓</t>
        </is>
      </c>
      <c r="AO975" t="inlineStr">
        <is>
          <t>2026-10-07</t>
        </is>
      </c>
      <c r="AP975" t="inlineStr">
        <is>
          <t>2026-10-07|hcngsn5459|SD-000352</t>
        </is>
      </c>
      <c r="AQ975" t="inlineStr">
        <is>
          <t>0</t>
        </is>
      </c>
      <c r="AR975" t="inlineStr">
        <is>
          <t>hcngsn5459｜Cursed Alpha’s Fated Luna｜3条｜已回填</t>
        </is>
      </c>
    </row>
    <row r="976" ht="25.5" customHeight="1">
      <c r="A976" t="inlineStr">
        <is>
          <t>SR-001111</t>
        </is>
      </c>
      <c r="B976" s="3">
        <v>46295</v>
      </c>
      <c r="C976"/>
      <c r="D976"/>
      <c r="E976"/>
      <c r="F976" t="inlineStr">
        <is>
          <t>account_time</t>
        </is>
      </c>
      <c r="G976">
        <v>1</v>
      </c>
      <c r="H976" s="3">
        <v>46301.87681712963</v>
      </c>
      <c r="I976"/>
      <c r="J976" t="inlineStr">
        <is>
          <t>active</t>
        </is>
      </c>
      <c r="K976" t="inlineStr">
        <is>
          <t>nobleltcpnj</t>
        </is>
      </c>
      <c r="L976" t="inlineStr">
        <is>
          <t>Part 1 | Betrayed and Poisoned by Her Fiancé (The Revenant’s Vow: Shattered Crown) Astrid catches her fiancé with her closest friend and discovers he only wants the power of her royal bloodline. To protect his claim to the throne, he decides she must die. ✨ Download the ReelShort app.   👉 Copy the code [4932324] and search it. #Drama #AIDrama #ShortDrama #RoyalBetrayal #RevengeDrama</t>
        </is>
      </c>
      <c r="M976" t="inlineStr">
        <is>
          <t>SD-000282</t>
        </is>
      </c>
      <c r="N976" t="inlineStr">
        <is>
          <t>7690776112636415246</t>
        </is>
      </c>
      <c r="O976" t="inlineStr">
        <is>
          <t>Mouse glue trap</t>
        </is>
      </c>
      <c r="P976" t="inlineStr">
        <is>
          <t>https://www.tiktok.com/@nobleltcpnj</t>
        </is>
      </c>
      <c r="Q976" t="inlineStr">
        <is>
          <t>SD-000282</t>
        </is>
      </c>
      <c r="R976" t="inlineStr">
        <is>
          <t>The Revenant’s Vow: Shattered Crow</t>
        </is>
      </c>
      <c r="S976" t="inlineStr">
        <is>
          <t>奇幻,复仇,身份揭露,重生</t>
        </is>
      </c>
      <c r="T976" s="2" t="str">
        <f>=HYPERLINK("https://www.tiktok.com/@nobleltcpnj/video/7690776112636415246", "https://www.tiktok.com/@nobleltcpnj/video/7690776112636415246")</f>
        <v>https://www.tiktok.com/@nobleltcpnj/video/7690776112636415246</v>
      </c>
      <c r="U976" t="inlineStr">
        <is>
          <t>已回填</t>
        </is>
      </c>
      <c r="V976" t="inlineStr">
        <is>
          <t>772</t>
        </is>
      </c>
      <c r="W976" t="inlineStr">
        <is>
          <t>7</t>
        </is>
      </c>
      <c r="X976" t="inlineStr">
        <is>
          <t>1</t>
        </is>
      </c>
      <c r="Y976" t="inlineStr">
        <is>
          <t>0</t>
        </is>
      </c>
      <c r="Z976" t="inlineStr">
        <is>
          <t>0</t>
        </is>
      </c>
      <c r="AA976" t="inlineStr">
        <is>
          <t>2026-10-08</t>
        </is>
      </c>
      <c r="AB976"/>
      <c r="AC976" t="inlineStr">
        <is>
          <t>第1条</t>
        </is>
      </c>
      <c r="AD976"/>
      <c r="AE976"/>
      <c r="AF976"/>
      <c r="AG976" s="3">
        <v>46295</v>
      </c>
      <c r="AH976" t="inlineStr">
        <is>
          <t>张凯风</t>
        </is>
      </c>
      <c r="AI976"/>
      <c r="AJ976"/>
      <c r="AK976"/>
      <c r="AL976" s="3"/>
      <c r="AM976" t="inlineStr">
        <is>
          <t>2026-09-30 19:44</t>
        </is>
      </c>
      <c r="AN976" t="inlineStr">
        <is>
          <t>张凯风</t>
        </is>
      </c>
      <c r="AO976" t="inlineStr">
        <is>
          <t>2026-09-30</t>
        </is>
      </c>
      <c r="AP976" t="inlineStr">
        <is>
          <t>2026-09-30|nobleltcpnj|SD-000282</t>
        </is>
      </c>
      <c r="AQ976" t="inlineStr">
        <is>
          <t>1</t>
        </is>
      </c>
      <c r="AR976" t="inlineStr">
        <is>
          <t>nobleltcpnj｜The Revenant’s Vow: Shattered Crow｜3条｜已回填</t>
        </is>
      </c>
    </row>
    <row r="977" ht="25.5" customHeight="1">
      <c r="A977" t="inlineStr">
        <is>
          <t>SR-001112</t>
        </is>
      </c>
      <c r="B977" s="3">
        <v>46295</v>
      </c>
      <c r="C977"/>
      <c r="D977"/>
      <c r="E977"/>
      <c r="F977"/>
      <c r="G977"/>
      <c r="H977" s="3"/>
      <c r="I977"/>
      <c r="J977" t="inlineStr">
        <is>
          <t>active</t>
        </is>
      </c>
      <c r="K977" t="inlineStr">
        <is>
          <t>nobleltcpnj</t>
        </is>
      </c>
      <c r="L977" t="inlineStr">
        <is>
          <t>Part 2 | A Bargain Beyond Death (The Revenant’s Vow: Shattered Crown) Trapped between life and death, Astrid watches her murderer pretend to mourn her. She sacrifices all human warmth for the power to return and take revenge. ✨ Download the ReelShort app.   👉 Copy the code [4932324] and search it. #Drama #AIDrama #ShortDrama #DarkFantasy #RevengeQueen</t>
        </is>
      </c>
      <c r="M977" t="inlineStr">
        <is>
          <t>SD-000282</t>
        </is>
      </c>
      <c r="N977" t="inlineStr">
        <is>
          <t>7690779131134381325</t>
        </is>
      </c>
      <c r="O977" t="inlineStr">
        <is>
          <t>Mouse glue trap</t>
        </is>
      </c>
      <c r="P977" t="inlineStr">
        <is>
          <t>https://www.tiktok.com/@nobleltcpnj</t>
        </is>
      </c>
      <c r="Q977" t="inlineStr">
        <is>
          <t>SD-000282</t>
        </is>
      </c>
      <c r="R977" t="inlineStr">
        <is>
          <t>The Revenant’s Vow: Shattered Crow</t>
        </is>
      </c>
      <c r="S977" t="inlineStr">
        <is>
          <t>奇幻,复仇,身份揭露,重生</t>
        </is>
      </c>
      <c r="T977" s="2"/>
      <c r="U977" t="inlineStr">
        <is>
          <t>已回填</t>
        </is>
      </c>
      <c r="V977" t="inlineStr">
        <is>
          <t>503</t>
        </is>
      </c>
      <c r="W977" t="inlineStr">
        <is>
          <t>15</t>
        </is>
      </c>
      <c r="X977" t="inlineStr">
        <is>
          <t>7</t>
        </is>
      </c>
      <c r="Y977" t="inlineStr">
        <is>
          <t>0</t>
        </is>
      </c>
      <c r="Z977" t="inlineStr">
        <is>
          <t>0</t>
        </is>
      </c>
      <c r="AA977" t="inlineStr">
        <is>
          <t>2026-10-08</t>
        </is>
      </c>
      <c r="AB977"/>
      <c r="AC977" t="inlineStr">
        <is>
          <t>第2条</t>
        </is>
      </c>
      <c r="AD977"/>
      <c r="AE977"/>
      <c r="AF977"/>
      <c r="AG977" s="3">
        <v>46295</v>
      </c>
      <c r="AH977" t="inlineStr">
        <is>
          <t>张凯风</t>
        </is>
      </c>
      <c r="AI977"/>
      <c r="AJ977"/>
      <c r="AK977"/>
      <c r="AL977" s="3"/>
      <c r="AM977" t="inlineStr">
        <is>
          <t>2026-10-01 00:50</t>
        </is>
      </c>
      <c r="AN977" t="inlineStr">
        <is>
          <t>张凯风</t>
        </is>
      </c>
      <c r="AO977" t="inlineStr">
        <is>
          <t>2026-10-01</t>
        </is>
      </c>
      <c r="AP977" t="inlineStr">
        <is>
          <t>2026-09-30|nobleltcpnj|SD-000282</t>
        </is>
      </c>
      <c r="AQ977" t="inlineStr">
        <is>
          <t>0</t>
        </is>
      </c>
      <c r="AR977" t="inlineStr">
        <is>
          <t>nobleltcpnj｜The Revenant’s Vow: Shattered Crow｜3条｜已回填</t>
        </is>
      </c>
    </row>
    <row r="978" ht="25.5" customHeight="1">
      <c r="A978" t="inlineStr">
        <is>
          <t>SR-001113</t>
        </is>
      </c>
      <c r="B978" s="3">
        <v>46295</v>
      </c>
      <c r="C978"/>
      <c r="D978"/>
      <c r="E978"/>
      <c r="F978"/>
      <c r="G978"/>
      <c r="H978" s="3"/>
      <c r="I978"/>
      <c r="J978" t="inlineStr">
        <is>
          <t>active</t>
        </is>
      </c>
      <c r="K978" t="inlineStr">
        <is>
          <t>nobleltcpnj</t>
        </is>
      </c>
      <c r="L978" t="inlineStr">
        <is>
          <t>Part 3 | The Dead Bride Returns to Battle (The Revenant’s Vow: Shattered Crown) Soldiers arrive to kill the exiled prince—but freeze when they recognize the bride they poisoned. Astrid has returned from hell, and she is no longer powerless. ✨ Download the ReelShort app.   👉 Copy the code [4932324] and search it. #Drama #AIDrama #ShortDrama #RevenantBride #EpicRevenge</t>
        </is>
      </c>
      <c r="M978" t="inlineStr">
        <is>
          <t>SD-000282</t>
        </is>
      </c>
      <c r="N978" t="inlineStr">
        <is>
          <t>7690779587093056781</t>
        </is>
      </c>
      <c r="O978" t="inlineStr">
        <is>
          <t>Mouse glue trap</t>
        </is>
      </c>
      <c r="P978" t="inlineStr">
        <is>
          <t>https://www.tiktok.com/@nobleltcpnj</t>
        </is>
      </c>
      <c r="Q978" t="inlineStr">
        <is>
          <t>SD-000282</t>
        </is>
      </c>
      <c r="R978" t="inlineStr">
        <is>
          <t>The Revenant’s Vow: Shattered Crow</t>
        </is>
      </c>
      <c r="S978" t="inlineStr">
        <is>
          <t>奇幻,复仇,身份揭露,重生</t>
        </is>
      </c>
      <c r="T978" s="2"/>
      <c r="U978" t="inlineStr">
        <is>
          <t>已回填</t>
        </is>
      </c>
      <c r="V978" t="inlineStr">
        <is>
          <t>178</t>
        </is>
      </c>
      <c r="W978" t="inlineStr">
        <is>
          <t>2</t>
        </is>
      </c>
      <c r="X978" t="inlineStr">
        <is>
          <t>0</t>
        </is>
      </c>
      <c r="Y978" t="inlineStr">
        <is>
          <t>0</t>
        </is>
      </c>
      <c r="Z978" t="inlineStr">
        <is>
          <t>0</t>
        </is>
      </c>
      <c r="AA978" t="inlineStr">
        <is>
          <t>2026-10-08</t>
        </is>
      </c>
      <c r="AB978"/>
      <c r="AC978" t="inlineStr">
        <is>
          <t>第3条</t>
        </is>
      </c>
      <c r="AD978"/>
      <c r="AE978"/>
      <c r="AF978"/>
      <c r="AG978" s="3">
        <v>46295</v>
      </c>
      <c r="AH978" t="inlineStr">
        <is>
          <t>张凯风</t>
        </is>
      </c>
      <c r="AI978"/>
      <c r="AJ978"/>
      <c r="AK978"/>
      <c r="AL978" s="3"/>
      <c r="AM978" t="inlineStr">
        <is>
          <t>2026-10-01 05:51</t>
        </is>
      </c>
      <c r="AN978" t="inlineStr">
        <is>
          <t>张凯风</t>
        </is>
      </c>
      <c r="AO978" t="inlineStr">
        <is>
          <t>2026-10-01</t>
        </is>
      </c>
      <c r="AP978" t="inlineStr">
        <is>
          <t>2026-09-30|nobleltcpnj|SD-000282</t>
        </is>
      </c>
      <c r="AQ978" t="inlineStr">
        <is>
          <t>0</t>
        </is>
      </c>
      <c r="AR978" t="inlineStr">
        <is>
          <t>nobleltcpnj｜The Revenant’s Vow: Shattered Crow｜3条｜已回填</t>
        </is>
      </c>
    </row>
    <row r="979" ht="25.5" customHeight="1">
      <c r="A979" t="inlineStr">
        <is>
          <t>SR-001114</t>
        </is>
      </c>
      <c r="B979" s="3">
        <v>46296</v>
      </c>
      <c r="C979"/>
      <c r="D979" t="inlineStr">
        <is>
          <t>7690865735651970317</t>
        </is>
      </c>
      <c r="E979"/>
      <c r="F979" t="inlineStr">
        <is>
          <t>manual_url</t>
        </is>
      </c>
      <c r="G979">
        <v>1</v>
      </c>
      <c r="H979" s="3">
        <v>46303.671643518515</v>
      </c>
      <c r="I979"/>
      <c r="J979" t="inlineStr">
        <is>
          <t>active</t>
        </is>
      </c>
      <c r="K979" t="inlineStr">
        <is>
          <t>nobleltcpnj</t>
        </is>
      </c>
      <c r="L979" t="inlineStr">
        <is>
          <t>Part 1 | Gone Before the Vows — She Chose to Vanish Before the Wedding Scarlet agrees to sacrifice herself, then reveals the deadly prophecy behind Carlos's repeated proposals and vows to surrender him to his mistress. ✨ Download the ReelShort app. 👉 Copy the code [4959791] and search it. #Drama #AIDrama #ShortDrama #ForbiddenLove #RomanticDrama</t>
        </is>
      </c>
      <c r="M979" t="inlineStr">
        <is>
          <t>SD-000332</t>
        </is>
      </c>
      <c r="N979" t="inlineStr">
        <is>
          <t>7690865735651970317</t>
        </is>
      </c>
      <c r="O979" t="inlineStr">
        <is>
          <t>Mouse glue trap</t>
        </is>
      </c>
      <c r="P979" t="inlineStr">
        <is>
          <t>https://www.tiktok.com/@nobleltcpnj</t>
        </is>
      </c>
      <c r="Q979" t="inlineStr">
        <is>
          <t>SD-000332</t>
        </is>
      </c>
      <c r="R979" t="inlineStr">
        <is>
          <t>Gone Before the Vows</t>
        </is>
      </c>
      <c r="S979" t="inlineStr">
        <is>
          <t>扮猪吃虎</t>
        </is>
      </c>
      <c r="T979" s="2" t="str">
        <f>=HYPERLINK("https://www.tiktok.com/@nobleltcpnj/video/7690865735651970317", "https://www.tiktok.com/@nobleltcpnj/video/7690865735651970317")</f>
        <v>https://www.tiktok.com/@nobleltcpnj/video/7690865735651970317</v>
      </c>
      <c r="U979" t="inlineStr">
        <is>
          <t>已回填</t>
        </is>
      </c>
      <c r="V979" t="inlineStr">
        <is>
          <t>552</t>
        </is>
      </c>
      <c r="W979" t="inlineStr">
        <is>
          <t>16</t>
        </is>
      </c>
      <c r="X979" t="inlineStr">
        <is>
          <t>4</t>
        </is>
      </c>
      <c r="Y979" t="inlineStr">
        <is>
          <t>0</t>
        </is>
      </c>
      <c r="Z979" t="inlineStr">
        <is>
          <t>0</t>
        </is>
      </c>
      <c r="AA979" t="inlineStr">
        <is>
          <t>2026-10-08</t>
        </is>
      </c>
      <c r="AB979"/>
      <c r="AC979" t="inlineStr">
        <is>
          <t>第1条</t>
        </is>
      </c>
      <c r="AD979"/>
      <c r="AE979"/>
      <c r="AF979"/>
      <c r="AG979" s="3">
        <v>46296</v>
      </c>
      <c r="AH979" t="inlineStr">
        <is>
          <t>张凯风</t>
        </is>
      </c>
      <c r="AI979"/>
      <c r="AJ979"/>
      <c r="AK979"/>
      <c r="AL979" s="3"/>
      <c r="AM979" t="inlineStr">
        <is>
          <t>2026-10-01 19:58</t>
        </is>
      </c>
      <c r="AN979" t="inlineStr">
        <is>
          <t>张凯风</t>
        </is>
      </c>
      <c r="AO979" t="inlineStr">
        <is>
          <t>2026-10-01</t>
        </is>
      </c>
      <c r="AP979" t="inlineStr">
        <is>
          <t>2026-10-01|nobleltcpnj|SD-000332</t>
        </is>
      </c>
      <c r="AQ979" t="inlineStr">
        <is>
          <t>1</t>
        </is>
      </c>
      <c r="AR979" t="inlineStr">
        <is>
          <t>nobleltcpnj｜Gone Before the Vows｜3条｜已回填</t>
        </is>
      </c>
    </row>
    <row r="980" ht="25.5" customHeight="1">
      <c r="A980" t="inlineStr">
        <is>
          <t>SR-001115</t>
        </is>
      </c>
      <c r="B980" s="3">
        <v>46296</v>
      </c>
      <c r="C980"/>
      <c r="D980" t="inlineStr">
        <is>
          <t>7690864667102596366</t>
        </is>
      </c>
      <c r="E980"/>
      <c r="F980" t="inlineStr">
        <is>
          <t>manual_url</t>
        </is>
      </c>
      <c r="G980">
        <v>1</v>
      </c>
      <c r="H980" s="3">
        <v>46303.671643518515</v>
      </c>
      <c r="I980"/>
      <c r="J980" t="inlineStr">
        <is>
          <t>active</t>
        </is>
      </c>
      <c r="K980" t="inlineStr">
        <is>
          <t>nobleltcpnj</t>
        </is>
      </c>
      <c r="L980" t="inlineStr">
        <is>
          <t>Part 2 | Gone Before the Vows — He Gave Her Life-Force Necklace to His Mistress Carlos gives Raven the protection stone Scarlet forged with her own life force and tells his bride she has no right to take it back. ✨ Download the ReelShort app. 👉 Copy the code [4959791] and search it. #Drama #AIDrama #ShortDrama #ForbiddenLove #RomanticDrama</t>
        </is>
      </c>
      <c r="M980" t="inlineStr">
        <is>
          <t>SD-000332</t>
        </is>
      </c>
      <c r="N980" t="inlineStr">
        <is>
          <t>7690864667102596366</t>
        </is>
      </c>
      <c r="O980" t="inlineStr">
        <is>
          <t>Mouse glue trap</t>
        </is>
      </c>
      <c r="P980" t="inlineStr">
        <is>
          <t>https://www.tiktok.com/@nobleltcpnj</t>
        </is>
      </c>
      <c r="Q980" t="inlineStr">
        <is>
          <t>SD-000332</t>
        </is>
      </c>
      <c r="R980" t="inlineStr">
        <is>
          <t>Gone Before the Vows</t>
        </is>
      </c>
      <c r="S980" t="inlineStr">
        <is>
          <t>扮猪吃虎</t>
        </is>
      </c>
      <c r="T980" s="2" t="str">
        <f>=HYPERLINK("https://www.tiktok.com/@nobleltcpnj/video/7690864667102596366", "https://www.tiktok.com/@nobleltcpnj/video/7690864667102596366")</f>
        <v>https://www.tiktok.com/@nobleltcpnj/video/7690864667102596366</v>
      </c>
      <c r="U980" t="inlineStr">
        <is>
          <t>已回填</t>
        </is>
      </c>
      <c r="V980" t="inlineStr">
        <is>
          <t>368</t>
        </is>
      </c>
      <c r="W980" t="inlineStr">
        <is>
          <t>8</t>
        </is>
      </c>
      <c r="X980" t="inlineStr">
        <is>
          <t>2</t>
        </is>
      </c>
      <c r="Y980" t="inlineStr">
        <is>
          <t>0</t>
        </is>
      </c>
      <c r="Z980" t="inlineStr">
        <is>
          <t>0</t>
        </is>
      </c>
      <c r="AA980" t="inlineStr">
        <is>
          <t>2026-10-08</t>
        </is>
      </c>
      <c r="AB980"/>
      <c r="AC980" t="inlineStr">
        <is>
          <t>第2条</t>
        </is>
      </c>
      <c r="AD980"/>
      <c r="AE980"/>
      <c r="AF980"/>
      <c r="AG980" s="3">
        <v>46296</v>
      </c>
      <c r="AH980" t="inlineStr">
        <is>
          <t>张凯风</t>
        </is>
      </c>
      <c r="AI980"/>
      <c r="AJ980"/>
      <c r="AK980"/>
      <c r="AL980" s="3"/>
      <c r="AM980" t="inlineStr">
        <is>
          <t>2026-10-02 00:59</t>
        </is>
      </c>
      <c r="AN980" t="inlineStr">
        <is>
          <t>张凯风</t>
        </is>
      </c>
      <c r="AO980" t="inlineStr">
        <is>
          <t>2026-10-02</t>
        </is>
      </c>
      <c r="AP980" t="inlineStr">
        <is>
          <t>2026-10-01|nobleltcpnj|SD-000332</t>
        </is>
      </c>
      <c r="AQ980" t="inlineStr">
        <is>
          <t>0</t>
        </is>
      </c>
      <c r="AR980" t="inlineStr">
        <is>
          <t>nobleltcpnj｜Gone Before the Vows｜3条｜已回填</t>
        </is>
      </c>
    </row>
    <row r="981" ht="25.5" customHeight="1">
      <c r="A981" t="inlineStr">
        <is>
          <t>SR-001116</t>
        </is>
      </c>
      <c r="B981" s="3">
        <v>46296</v>
      </c>
      <c r="C981"/>
      <c r="D981" t="inlineStr">
        <is>
          <t>7690873026937720078</t>
        </is>
      </c>
      <c r="E981"/>
      <c r="F981" t="inlineStr">
        <is>
          <t>manual_url</t>
        </is>
      </c>
      <c r="G981">
        <v>1</v>
      </c>
      <c r="H981" s="3">
        <v>46303.671643518515</v>
      </c>
      <c r="I981"/>
      <c r="J981" t="inlineStr">
        <is>
          <t>active</t>
        </is>
      </c>
      <c r="K981" t="inlineStr">
        <is>
          <t>nobleltcpnj</t>
        </is>
      </c>
      <c r="L981" t="inlineStr">
        <is>
          <t>Part 3 | Gone Before the Vows — He Broke His Final Promise the Night Before Their Wedding Scarlet asks Carlos for one last dinner together, but he chooses Raven's party and loses his bride forever before the vows. ✨ Download the ReelShort app. 👉 Copy the code [4959791] and search it. #Drama #AIDrama #ShortDrama #ForbiddenLove #RomanticDrama</t>
        </is>
      </c>
      <c r="M981" t="inlineStr">
        <is>
          <t>SD-000332</t>
        </is>
      </c>
      <c r="N981" t="inlineStr">
        <is>
          <t>7690873026937720078</t>
        </is>
      </c>
      <c r="O981" t="inlineStr">
        <is>
          <t>Mouse glue trap</t>
        </is>
      </c>
      <c r="P981" t="inlineStr">
        <is>
          <t>https://www.tiktok.com/@nobleltcpnj</t>
        </is>
      </c>
      <c r="Q981" t="inlineStr">
        <is>
          <t>SD-000332</t>
        </is>
      </c>
      <c r="R981" t="inlineStr">
        <is>
          <t>Gone Before the Vows</t>
        </is>
      </c>
      <c r="S981" t="inlineStr">
        <is>
          <t>扮猪吃虎</t>
        </is>
      </c>
      <c r="T981" s="2" t="str">
        <f>=HYPERLINK("https://www.tiktok.com/@nobleltcpnj/video/7690873026937720078", "https://www.tiktok.com/@nobleltcpnj/video/7690873026937720078")</f>
        <v>https://www.tiktok.com/@nobleltcpnj/video/7690873026937720078</v>
      </c>
      <c r="U981" t="inlineStr">
        <is>
          <t>已回填</t>
        </is>
      </c>
      <c r="V981" t="inlineStr">
        <is>
          <t>470</t>
        </is>
      </c>
      <c r="W981" t="inlineStr">
        <is>
          <t>10</t>
        </is>
      </c>
      <c r="X981" t="inlineStr">
        <is>
          <t>0</t>
        </is>
      </c>
      <c r="Y981" t="inlineStr">
        <is>
          <t>0</t>
        </is>
      </c>
      <c r="Z981" t="inlineStr">
        <is>
          <t>0</t>
        </is>
      </c>
      <c r="AA981" t="inlineStr">
        <is>
          <t>2026-10-08</t>
        </is>
      </c>
      <c r="AB981"/>
      <c r="AC981" t="inlineStr">
        <is>
          <t>第3条</t>
        </is>
      </c>
      <c r="AD981"/>
      <c r="AE981"/>
      <c r="AF981"/>
      <c r="AG981" s="3">
        <v>46296</v>
      </c>
      <c r="AH981" t="inlineStr">
        <is>
          <t>张凯风</t>
        </is>
      </c>
      <c r="AI981"/>
      <c r="AJ981"/>
      <c r="AK981"/>
      <c r="AL981" s="3"/>
      <c r="AM981" t="inlineStr">
        <is>
          <t>2026-10-02 05:00</t>
        </is>
      </c>
      <c r="AN981" t="inlineStr">
        <is>
          <t>张凯风</t>
        </is>
      </c>
      <c r="AO981" t="inlineStr">
        <is>
          <t>2026-10-02</t>
        </is>
      </c>
      <c r="AP981" t="inlineStr">
        <is>
          <t>2026-10-01|nobleltcpnj|SD-000332</t>
        </is>
      </c>
      <c r="AQ981" t="inlineStr">
        <is>
          <t>0</t>
        </is>
      </c>
      <c r="AR981" t="inlineStr">
        <is>
          <t>nobleltcpnj｜Gone Before the Vows｜3条｜已回填</t>
        </is>
      </c>
    </row>
    <row r="982" ht="25.5" customHeight="1">
      <c r="A982" t="inlineStr">
        <is>
          <t>SR-001117</t>
        </is>
      </c>
      <c r="B982" s="3">
        <v>46297</v>
      </c>
      <c r="C982"/>
      <c r="D982"/>
      <c r="E982"/>
      <c r="F982" t="inlineStr">
        <is>
          <t>manual_url</t>
        </is>
      </c>
      <c r="G982">
        <v>1</v>
      </c>
      <c r="H982" s="3">
        <v>46303.671643518515</v>
      </c>
      <c r="I982"/>
      <c r="J982" t="inlineStr">
        <is>
          <t>active</t>
        </is>
      </c>
      <c r="K982" t="inlineStr">
        <is>
          <t>nobleltcpnj</t>
        </is>
      </c>
      <c r="L982" t="inlineStr">
        <is>
          <t>Part 1 | Rejecting My Three Suitors After I Slimmed Down — Her Three Suitors Begged Her Not to Choose Them Sloane's three suitors publicly shame her body and beg her to pick someone else, unaware she already plans to reject every one of them. ✨ Download the ReelShort app. 👉 Copy the code [4959892] and search it. #Drama #AIDrama #ShortDrama #RevengeRomance #GlowUp</t>
        </is>
      </c>
      <c r="M982" t="inlineStr">
        <is>
          <t>SD-000333</t>
        </is>
      </c>
      <c r="N982" t="inlineStr">
        <is>
          <t>7690874712188128525</t>
        </is>
      </c>
      <c r="O982" t="inlineStr">
        <is>
          <t>Mouse glue trap</t>
        </is>
      </c>
      <c r="P982" t="inlineStr">
        <is>
          <t>https://www.tiktok.com/@nobleltcpnj</t>
        </is>
      </c>
      <c r="Q982" t="inlineStr">
        <is>
          <t>SD-000333</t>
        </is>
      </c>
      <c r="R982" t="inlineStr">
        <is>
          <t>Rejecting My Three Suitors After I Slimmed Down</t>
        </is>
      </c>
      <c r="S982" t="inlineStr">
        <is>
          <t>扮猪吃虎</t>
        </is>
      </c>
      <c r="T982" s="2" t="str">
        <f>=HYPERLINK("https://www.tiktok.com/@nobleltcpnj/video/7690874712188128525", "https://www.tiktok.com/@nobleltcpnj/video/7690874712188128525")</f>
        <v>https://www.tiktok.com/@nobleltcpnj/video/7690874712188128525</v>
      </c>
      <c r="U982" t="inlineStr">
        <is>
          <t>已回填</t>
        </is>
      </c>
      <c r="V982" t="inlineStr">
        <is>
          <t>782</t>
        </is>
      </c>
      <c r="W982" t="inlineStr">
        <is>
          <t>10</t>
        </is>
      </c>
      <c r="X982" t="inlineStr">
        <is>
          <t>3</t>
        </is>
      </c>
      <c r="Y982" t="inlineStr">
        <is>
          <t>0</t>
        </is>
      </c>
      <c r="Z982" t="inlineStr">
        <is>
          <t>0</t>
        </is>
      </c>
      <c r="AA982" t="inlineStr">
        <is>
          <t>2026-10-08</t>
        </is>
      </c>
      <c r="AB982"/>
      <c r="AC982" t="inlineStr">
        <is>
          <t>第1条</t>
        </is>
      </c>
      <c r="AD982"/>
      <c r="AE982"/>
      <c r="AF982"/>
      <c r="AG982" s="3">
        <v>46297</v>
      </c>
      <c r="AH982" t="inlineStr">
        <is>
          <t>张凯风</t>
        </is>
      </c>
      <c r="AI982"/>
      <c r="AJ982"/>
      <c r="AK982"/>
      <c r="AL982" s="3"/>
      <c r="AM982" t="inlineStr">
        <is>
          <t>2026-10-02 19:02</t>
        </is>
      </c>
      <c r="AN982" t="inlineStr">
        <is>
          <t>张凯风</t>
        </is>
      </c>
      <c r="AO982" t="inlineStr">
        <is>
          <t>2026-10-02</t>
        </is>
      </c>
      <c r="AP982" t="inlineStr">
        <is>
          <t>2026-10-02|nobleltcpnj|SD-000333</t>
        </is>
      </c>
      <c r="AQ982" t="inlineStr">
        <is>
          <t>1</t>
        </is>
      </c>
      <c r="AR982" t="inlineStr">
        <is>
          <t>nobleltcpnj｜Rejecting My Three Suitors After I Slimmed Down｜3条｜已回填/待公开</t>
        </is>
      </c>
    </row>
    <row r="983" ht="25.5" customHeight="1">
      <c r="A983" t="inlineStr">
        <is>
          <t>SR-001118</t>
        </is>
      </c>
      <c r="B983" s="3">
        <v>46297</v>
      </c>
      <c r="C983"/>
      <c r="D983"/>
      <c r="E983"/>
      <c r="F983"/>
      <c r="G983"/>
      <c r="H983" s="3"/>
      <c r="I983"/>
      <c r="J983" t="inlineStr">
        <is>
          <t>active</t>
        </is>
      </c>
      <c r="K983" t="inlineStr">
        <is>
          <t>nobleltcpnj</t>
        </is>
      </c>
      <c r="L983"/>
      <c r="M983" t="inlineStr">
        <is>
          <t>SD-000333</t>
        </is>
      </c>
      <c r="N983"/>
      <c r="O983" t="inlineStr">
        <is>
          <t>Mouse glue trap</t>
        </is>
      </c>
      <c r="P983" t="inlineStr">
        <is>
          <t>https://www.tiktok.com/@nobleltcpnj</t>
        </is>
      </c>
      <c r="Q983" t="inlineStr">
        <is>
          <t>SD-000333</t>
        </is>
      </c>
      <c r="R983" t="inlineStr">
        <is>
          <t>Rejecting My Three Suitors After I Slimmed Down</t>
        </is>
      </c>
      <c r="S983" t="inlineStr">
        <is>
          <t>扮猪吃虎</t>
        </is>
      </c>
      <c r="T983" s="2"/>
      <c r="U983" t="inlineStr">
        <is>
          <t>待公开</t>
        </is>
      </c>
      <c r="V983"/>
      <c r="W983"/>
      <c r="X983"/>
      <c r="Y983"/>
      <c r="Z983"/>
      <c r="AA983"/>
      <c r="AB983"/>
      <c r="AC983" t="inlineStr">
        <is>
          <t>第2条</t>
        </is>
      </c>
      <c r="AD983"/>
      <c r="AE983"/>
      <c r="AF983"/>
      <c r="AG983" s="3">
        <v>46297</v>
      </c>
      <c r="AH983" t="inlineStr">
        <is>
          <t>张凯风</t>
        </is>
      </c>
      <c r="AI983"/>
      <c r="AJ983"/>
      <c r="AK983"/>
      <c r="AL983" s="3"/>
      <c r="AM983"/>
      <c r="AN983" t="inlineStr">
        <is>
          <t>张凯风</t>
        </is>
      </c>
      <c r="AO983"/>
      <c r="AP983" t="inlineStr">
        <is>
          <t>2026-10-02|nobleltcpnj|SD-000333</t>
        </is>
      </c>
      <c r="AQ983" t="inlineStr">
        <is>
          <t>0</t>
        </is>
      </c>
      <c r="AR983" t="inlineStr">
        <is>
          <t>nobleltcpnj｜Rejecting My Three Suitors After I Slimmed Down｜3条｜已回填/待公开</t>
        </is>
      </c>
    </row>
    <row r="984" ht="25.5" customHeight="1">
      <c r="A984" t="inlineStr">
        <is>
          <t>SR-001119</t>
        </is>
      </c>
      <c r="B984" s="3">
        <v>46297</v>
      </c>
      <c r="C984"/>
      <c r="D984"/>
      <c r="E984"/>
      <c r="F984"/>
      <c r="G984"/>
      <c r="H984" s="3"/>
      <c r="I984"/>
      <c r="J984" t="inlineStr">
        <is>
          <t>active</t>
        </is>
      </c>
      <c r="K984" t="inlineStr">
        <is>
          <t>nobleltcpnj</t>
        </is>
      </c>
      <c r="L984"/>
      <c r="M984" t="inlineStr">
        <is>
          <t>SD-000333</t>
        </is>
      </c>
      <c r="N984"/>
      <c r="O984" t="inlineStr">
        <is>
          <t>Mouse glue trap</t>
        </is>
      </c>
      <c r="P984" t="inlineStr">
        <is>
          <t>https://www.tiktok.com/@nobleltcpnj</t>
        </is>
      </c>
      <c r="Q984" t="inlineStr">
        <is>
          <t>SD-000333</t>
        </is>
      </c>
      <c r="R984" t="inlineStr">
        <is>
          <t>Rejecting My Three Suitors After I Slimmed Down</t>
        </is>
      </c>
      <c r="S984" t="inlineStr">
        <is>
          <t>扮猪吃虎</t>
        </is>
      </c>
      <c r="T984" s="2"/>
      <c r="U984" t="inlineStr">
        <is>
          <t>待公开</t>
        </is>
      </c>
      <c r="V984"/>
      <c r="W984"/>
      <c r="X984"/>
      <c r="Y984"/>
      <c r="Z984"/>
      <c r="AA984"/>
      <c r="AB984"/>
      <c r="AC984" t="inlineStr">
        <is>
          <t>第3条</t>
        </is>
      </c>
      <c r="AD984"/>
      <c r="AE984"/>
      <c r="AF984"/>
      <c r="AG984" s="3">
        <v>46297</v>
      </c>
      <c r="AH984" t="inlineStr">
        <is>
          <t>张凯风</t>
        </is>
      </c>
      <c r="AI984"/>
      <c r="AJ984"/>
      <c r="AK984"/>
      <c r="AL984" s="3"/>
      <c r="AM984"/>
      <c r="AN984" t="inlineStr">
        <is>
          <t>张凯风</t>
        </is>
      </c>
      <c r="AO984"/>
      <c r="AP984" t="inlineStr">
        <is>
          <t>2026-10-02|nobleltcpnj|SD-000333</t>
        </is>
      </c>
      <c r="AQ984" t="inlineStr">
        <is>
          <t>0</t>
        </is>
      </c>
      <c r="AR984" t="inlineStr">
        <is>
          <t>nobleltcpnj｜Rejecting My Three Suitors After I Slimmed Down｜3条｜已回填/待公开</t>
        </is>
      </c>
    </row>
    <row r="985" ht="25.5" customHeight="1">
      <c r="A985" t="inlineStr">
        <is>
          <t>SR-001120</t>
        </is>
      </c>
      <c r="B985" s="3">
        <v>46298</v>
      </c>
      <c r="C985"/>
      <c r="D985"/>
      <c r="E985"/>
      <c r="F985" t="inlineStr">
        <is>
          <t>manual_url</t>
        </is>
      </c>
      <c r="G985">
        <v>1</v>
      </c>
      <c r="H985" s="3">
        <v>46303.671643518515</v>
      </c>
      <c r="I985"/>
      <c r="J985" t="inlineStr">
        <is>
          <t>active</t>
        </is>
      </c>
      <c r="K985" t="inlineStr">
        <is>
          <t>nobleltcpnj</t>
        </is>
      </c>
      <c r="L985" t="inlineStr">
        <is>
          <t>Part 2 | Rejecting My Three Suitors After I Slimmed Down — Her Attendant Drugged Her Tonics and Stole Her Lover Sloane discovers the attendant she trusted poisoned her tonics, slept with her suitor, and used a pregnancy to manipulate everyone around her. ✨ Download the ReelShort app. 👉 Copy the code [4959892] and search it. #Drama #AIDrama #ShortDrama #RevengeRomance #GlowUp</t>
        </is>
      </c>
      <c r="M985" t="inlineStr">
        <is>
          <t>SD-000334</t>
        </is>
      </c>
      <c r="N985" t="inlineStr">
        <is>
          <t>7690879116148624653</t>
        </is>
      </c>
      <c r="O985" t="inlineStr">
        <is>
          <t>Mouse glue trap</t>
        </is>
      </c>
      <c r="P985" t="inlineStr">
        <is>
          <t>https://www.tiktok.com/@nobleltcpnj</t>
        </is>
      </c>
      <c r="Q985" t="inlineStr">
        <is>
          <t>SD-000334</t>
        </is>
      </c>
      <c r="R985" t="inlineStr">
        <is>
          <t>Rejected Bride, Reborn Dragon Queen</t>
        </is>
      </c>
      <c r="S985" t="inlineStr">
        <is>
          <t>扮猪吃虎</t>
        </is>
      </c>
      <c r="T985" s="2" t="str">
        <f>=HYPERLINK("https://www.tiktok.com/@nobleltcpnj/video/7690879116148624653", "https://www.tiktok.com/@nobleltcpnj/video/7690879116148624653")</f>
        <v>https://www.tiktok.com/@nobleltcpnj/video/7690879116148624653</v>
      </c>
      <c r="U985" t="inlineStr">
        <is>
          <t>已回填</t>
        </is>
      </c>
      <c r="V985" t="inlineStr">
        <is>
          <t>393</t>
        </is>
      </c>
      <c r="W985" t="inlineStr">
        <is>
          <t>11</t>
        </is>
      </c>
      <c r="X985" t="inlineStr">
        <is>
          <t>1</t>
        </is>
      </c>
      <c r="Y985" t="inlineStr">
        <is>
          <t>0</t>
        </is>
      </c>
      <c r="Z985" t="inlineStr">
        <is>
          <t>0</t>
        </is>
      </c>
      <c r="AA985" t="inlineStr">
        <is>
          <t>2026-10-08</t>
        </is>
      </c>
      <c r="AB985"/>
      <c r="AC985" t="inlineStr">
        <is>
          <t>第1条</t>
        </is>
      </c>
      <c r="AD985"/>
      <c r="AE985"/>
      <c r="AF985"/>
      <c r="AG985" s="3">
        <v>46298</v>
      </c>
      <c r="AH985" t="inlineStr">
        <is>
          <t>张凯风</t>
        </is>
      </c>
      <c r="AI985"/>
      <c r="AJ985"/>
      <c r="AK985"/>
      <c r="AL985" s="3"/>
      <c r="AM985" t="inlineStr">
        <is>
          <t>2026-10-03 00:03</t>
        </is>
      </c>
      <c r="AN985" t="inlineStr">
        <is>
          <t>张凯风</t>
        </is>
      </c>
      <c r="AO985" t="inlineStr">
        <is>
          <t>2026-10-03</t>
        </is>
      </c>
      <c r="AP985" t="inlineStr">
        <is>
          <t>2026-10-03|nobleltcpnj|SD-000334</t>
        </is>
      </c>
      <c r="AQ985" t="inlineStr">
        <is>
          <t>1</t>
        </is>
      </c>
      <c r="AR985" t="inlineStr">
        <is>
          <t>nobleltcpnj｜Rejected Bride, Reborn Dragon Queen｜3条｜已回填</t>
        </is>
      </c>
    </row>
    <row r="986" ht="25.5" customHeight="1">
      <c r="A986" t="inlineStr">
        <is>
          <t>SR-001121</t>
        </is>
      </c>
      <c r="B986" s="3">
        <v>46298</v>
      </c>
      <c r="C986"/>
      <c r="D986"/>
      <c r="E986"/>
      <c r="F986" t="inlineStr">
        <is>
          <t>manual_url</t>
        </is>
      </c>
      <c r="G986">
        <v>1</v>
      </c>
      <c r="H986" s="3">
        <v>46303.671643518515</v>
      </c>
      <c r="I986"/>
      <c r="J986" t="inlineStr">
        <is>
          <t>active</t>
        </is>
      </c>
      <c r="K986" t="inlineStr">
        <is>
          <t>nobleltcpnj</t>
        </is>
      </c>
      <c r="L986" t="inlineStr">
        <is>
          <t>Part 3 | Rejecting My Three Suitors After I Slimmed Down — She Slimmed Down Then Chose the Lowest Slave After rejecting all three arrogant suitors, Sloane purges the poison, reclaims her natural form, and shocks the ceremony by choosing Ronan. ✨ Download the ReelShort app. 👉 Copy the code [4959892] and search it. #Drama #AIDrama #ShortDrama #RevengeRomance #GlowUp</t>
        </is>
      </c>
      <c r="M986" t="inlineStr">
        <is>
          <t>SD-000334</t>
        </is>
      </c>
      <c r="N986" t="inlineStr">
        <is>
          <t>7690879967302929678</t>
        </is>
      </c>
      <c r="O986" t="inlineStr">
        <is>
          <t>Mouse glue trap</t>
        </is>
      </c>
      <c r="P986" t="inlineStr">
        <is>
          <t>https://www.tiktok.com/@nobleltcpnj</t>
        </is>
      </c>
      <c r="Q986" t="inlineStr">
        <is>
          <t>SD-000334</t>
        </is>
      </c>
      <c r="R986" t="inlineStr">
        <is>
          <t>Rejected Bride, Reborn Dragon Queen</t>
        </is>
      </c>
      <c r="S986" t="inlineStr">
        <is>
          <t>扮猪吃虎</t>
        </is>
      </c>
      <c r="T986" s="2" t="str">
        <f>=HYPERLINK("https://www.tiktok.com/@nobleltcpnj/video/7690879967302929678", "https://www.tiktok.com/@nobleltcpnj/video/7690879967302929678")</f>
        <v>https://www.tiktok.com/@nobleltcpnj/video/7690879967302929678</v>
      </c>
      <c r="U986" t="inlineStr">
        <is>
          <t>已回填</t>
        </is>
      </c>
      <c r="V986" t="inlineStr">
        <is>
          <t>712</t>
        </is>
      </c>
      <c r="W986" t="inlineStr">
        <is>
          <t>13</t>
        </is>
      </c>
      <c r="X986" t="inlineStr">
        <is>
          <t>7</t>
        </is>
      </c>
      <c r="Y986" t="inlineStr">
        <is>
          <t>0</t>
        </is>
      </c>
      <c r="Z986" t="inlineStr">
        <is>
          <t>0</t>
        </is>
      </c>
      <c r="AA986" t="inlineStr">
        <is>
          <t>2026-10-08</t>
        </is>
      </c>
      <c r="AB986"/>
      <c r="AC986" t="inlineStr">
        <is>
          <t>第2条</t>
        </is>
      </c>
      <c r="AD986"/>
      <c r="AE986"/>
      <c r="AF986"/>
      <c r="AG986" s="3">
        <v>46298</v>
      </c>
      <c r="AH986" t="inlineStr">
        <is>
          <t>张凯风</t>
        </is>
      </c>
      <c r="AI986"/>
      <c r="AJ986"/>
      <c r="AK986"/>
      <c r="AL986" s="3"/>
      <c r="AM986" t="inlineStr">
        <is>
          <t>2026-10-03 04:04</t>
        </is>
      </c>
      <c r="AN986" t="inlineStr">
        <is>
          <t>张凯风</t>
        </is>
      </c>
      <c r="AO986" t="inlineStr">
        <is>
          <t>2026-10-03</t>
        </is>
      </c>
      <c r="AP986" t="inlineStr">
        <is>
          <t>2026-10-03|nobleltcpnj|SD-000334</t>
        </is>
      </c>
      <c r="AQ986" t="inlineStr">
        <is>
          <t>0</t>
        </is>
      </c>
      <c r="AR986" t="inlineStr">
        <is>
          <t>nobleltcpnj｜Rejected Bride, Reborn Dragon Queen｜3条｜已回填</t>
        </is>
      </c>
    </row>
    <row r="987" ht="25.5" customHeight="1">
      <c r="A987" t="inlineStr">
        <is>
          <t>SR-001122</t>
        </is>
      </c>
      <c r="B987" s="3">
        <v>46298</v>
      </c>
      <c r="C987"/>
      <c r="D987"/>
      <c r="E987"/>
      <c r="F987" t="inlineStr">
        <is>
          <t>manual_url</t>
        </is>
      </c>
      <c r="G987">
        <v>1</v>
      </c>
      <c r="H987" s="3">
        <v>46303.671643518515</v>
      </c>
      <c r="I987"/>
      <c r="J987" t="inlineStr">
        <is>
          <t>active</t>
        </is>
      </c>
      <c r="K987" t="inlineStr">
        <is>
          <t>nobleltcpnj</t>
        </is>
      </c>
      <c r="L987" t="inlineStr">
        <is>
          <t>Part 1 | Rejected Bride, Reborn Dragon Queen — Her Mate Killed Their Son Then Crushed Her Heart Elara watches her mate murder their newborn and kill her, only to awaken years earlier at the royal bride choosing with a chance to change fate. ✨ Download the ReelShort app. 👉 Copy the code [4959899] and search it. #Drama #AIDrama #ShortDrama #DragonRomance #RebirthDrama</t>
        </is>
      </c>
      <c r="M987" t="inlineStr">
        <is>
          <t>SD-000334</t>
        </is>
      </c>
      <c r="N987" t="inlineStr">
        <is>
          <t>7690886165402094861</t>
        </is>
      </c>
      <c r="O987" t="inlineStr">
        <is>
          <t>Mouse glue trap</t>
        </is>
      </c>
      <c r="P987" t="inlineStr">
        <is>
          <t>https://www.tiktok.com/@nobleltcpnj</t>
        </is>
      </c>
      <c r="Q987" t="inlineStr">
        <is>
          <t>SD-000334</t>
        </is>
      </c>
      <c r="R987" t="inlineStr">
        <is>
          <t>Rejected Bride, Reborn Dragon Queen</t>
        </is>
      </c>
      <c r="S987" t="inlineStr">
        <is>
          <t>扮猪吃虎</t>
        </is>
      </c>
      <c r="T987" s="2" t="str">
        <f>=HYPERLINK("https://www.tiktok.com/@nobleltcpnj/video/7690886165402094861", "https://www.tiktok.com/@nobleltcpnj/video/7690886165402094861")</f>
        <v>https://www.tiktok.com/@nobleltcpnj/video/7690886165402094861</v>
      </c>
      <c r="U987" t="inlineStr">
        <is>
          <t>已回填</t>
        </is>
      </c>
      <c r="V987" t="inlineStr">
        <is>
          <t>1532</t>
        </is>
      </c>
      <c r="W987" t="inlineStr">
        <is>
          <t>22</t>
        </is>
      </c>
      <c r="X987" t="inlineStr">
        <is>
          <t>9</t>
        </is>
      </c>
      <c r="Y987" t="inlineStr">
        <is>
          <t>0</t>
        </is>
      </c>
      <c r="Z987" t="inlineStr">
        <is>
          <t>0</t>
        </is>
      </c>
      <c r="AA987" t="inlineStr">
        <is>
          <t>2026-10-08</t>
        </is>
      </c>
      <c r="AB987"/>
      <c r="AC987" t="inlineStr">
        <is>
          <t>第3条</t>
        </is>
      </c>
      <c r="AD987"/>
      <c r="AE987"/>
      <c r="AF987"/>
      <c r="AG987" s="3">
        <v>46298</v>
      </c>
      <c r="AH987" t="inlineStr">
        <is>
          <t>张凯风</t>
        </is>
      </c>
      <c r="AI987"/>
      <c r="AJ987"/>
      <c r="AK987"/>
      <c r="AL987" s="3"/>
      <c r="AM987" t="inlineStr">
        <is>
          <t>2026-10-03 20:07</t>
        </is>
      </c>
      <c r="AN987" t="inlineStr">
        <is>
          <t>张凯风</t>
        </is>
      </c>
      <c r="AO987" t="inlineStr">
        <is>
          <t>2026-10-03</t>
        </is>
      </c>
      <c r="AP987" t="inlineStr">
        <is>
          <t>2026-10-03|nobleltcpnj|SD-000334</t>
        </is>
      </c>
      <c r="AQ987" t="inlineStr">
        <is>
          <t>0</t>
        </is>
      </c>
      <c r="AR987" t="inlineStr">
        <is>
          <t>nobleltcpnj｜Rejected Bride, Reborn Dragon Queen｜3条｜已回填</t>
        </is>
      </c>
    </row>
    <row r="988" ht="25.5" customHeight="1">
      <c r="A988" t="inlineStr">
        <is>
          <t>SR-001123</t>
        </is>
      </c>
      <c r="B988" s="3">
        <v>46299</v>
      </c>
      <c r="C988"/>
      <c r="D988"/>
      <c r="E988"/>
      <c r="F988" t="inlineStr">
        <is>
          <t>manual_url</t>
        </is>
      </c>
      <c r="G988">
        <v>1</v>
      </c>
      <c r="H988" s="3">
        <v>46303.671643518515</v>
      </c>
      <c r="I988"/>
      <c r="J988" t="inlineStr">
        <is>
          <t>active</t>
        </is>
      </c>
      <c r="K988" t="inlineStr">
        <is>
          <t>nobleltcpnj</t>
        </is>
      </c>
      <c r="L988" t="inlineStr">
        <is>
          <t>Part 2 | Rejected Bride, Reborn Dragon Queen — He Rejected the Goddess-Chosen Bride for Her Sister Elara's blessing fills the hall, yet the reborn prince chooses her weaker sister and unknowingly hands Elara the bloodline that can take the throne. ✨ Download the ReelShort app. 👉 Copy the code [4959899] and search it. #Drama #AIDrama #ShortDrama #DragonRomance #RebirthDrama</t>
        </is>
      </c>
      <c r="M988" t="inlineStr">
        <is>
          <t>SD-000341</t>
        </is>
      </c>
      <c r="N988" t="inlineStr">
        <is>
          <t>7690884681373469965</t>
        </is>
      </c>
      <c r="O988" t="inlineStr">
        <is>
          <t>Mouse glue trap</t>
        </is>
      </c>
      <c r="P988" t="inlineStr">
        <is>
          <t>https://www.tiktok.com/@nobleltcpnj</t>
        </is>
      </c>
      <c r="Q988" t="inlineStr">
        <is>
          <t>SD-000341</t>
        </is>
      </c>
      <c r="R988" t="inlineStr">
        <is>
          <t>Hunted by the Alpha</t>
        </is>
      </c>
      <c r="S988" t="inlineStr">
        <is>
          <t>奇幻</t>
        </is>
      </c>
      <c r="T988" s="2" t="str">
        <f>=HYPERLINK("https://www.tiktok.com/@nobleltcpnj/video/7690884681373469965", "https://www.tiktok.com/@nobleltcpnj/video/7690884681373469965")</f>
        <v>https://www.tiktok.com/@nobleltcpnj/video/7690884681373469965</v>
      </c>
      <c r="U988" t="inlineStr">
        <is>
          <t>已回填</t>
        </is>
      </c>
      <c r="V988" t="inlineStr">
        <is>
          <t>881</t>
        </is>
      </c>
      <c r="W988" t="inlineStr">
        <is>
          <t>11</t>
        </is>
      </c>
      <c r="X988" t="inlineStr">
        <is>
          <t>7</t>
        </is>
      </c>
      <c r="Y988" t="inlineStr">
        <is>
          <t>1</t>
        </is>
      </c>
      <c r="Z988" t="inlineStr">
        <is>
          <t>0</t>
        </is>
      </c>
      <c r="AA988" t="inlineStr">
        <is>
          <t>2026-10-08</t>
        </is>
      </c>
      <c r="AB988"/>
      <c r="AC988" t="inlineStr">
        <is>
          <t>第1条</t>
        </is>
      </c>
      <c r="AD988"/>
      <c r="AE988"/>
      <c r="AF988"/>
      <c r="AG988" s="3">
        <v>46299</v>
      </c>
      <c r="AH988" t="inlineStr">
        <is>
          <t>张凯风</t>
        </is>
      </c>
      <c r="AI988"/>
      <c r="AJ988"/>
      <c r="AK988"/>
      <c r="AL988" s="3"/>
      <c r="AM988" t="inlineStr">
        <is>
          <t>2026-10-04 00:08</t>
        </is>
      </c>
      <c r="AN988" t="inlineStr">
        <is>
          <t>张凯风</t>
        </is>
      </c>
      <c r="AO988" t="inlineStr">
        <is>
          <t>2026-10-04</t>
        </is>
      </c>
      <c r="AP988" t="inlineStr">
        <is>
          <t>2026-10-04|nobleltcpnj|SD-000341</t>
        </is>
      </c>
      <c r="AQ988" t="inlineStr">
        <is>
          <t>1</t>
        </is>
      </c>
      <c r="AR988" t="inlineStr">
        <is>
          <t>nobleltcpnj｜Hunted by the Alpha｜5条｜已回填</t>
        </is>
      </c>
    </row>
    <row r="989" ht="25.5" customHeight="1">
      <c r="A989" t="inlineStr">
        <is>
          <t>SR-001124</t>
        </is>
      </c>
      <c r="B989" s="3">
        <v>46299</v>
      </c>
      <c r="C989"/>
      <c r="D989"/>
      <c r="E989"/>
      <c r="F989" t="inlineStr">
        <is>
          <t>manual_url</t>
        </is>
      </c>
      <c r="G989">
        <v>1</v>
      </c>
      <c r="H989" s="3">
        <v>46303.671643518515</v>
      </c>
      <c r="I989"/>
      <c r="J989" t="inlineStr">
        <is>
          <t>active</t>
        </is>
      </c>
      <c r="K989" t="inlineStr">
        <is>
          <t>nobleltcpnj</t>
        </is>
      </c>
      <c r="L989" t="inlineStr">
        <is>
          <t>Part 3 | Rejected Bride, Reborn Dragon Queen — The Dying Prince Took a King's Blow for His Bride Theron's father calls him slave-born and wishes he had killed him at birth, but Theron defies the king and shields his one-day bride from a lethal strike. ✨ Download the ReelShort app. 👉 Copy the code [4959899] and search it. #Drama #AIDrama #ShortDrama #DragonRomance #RebirthDrama</t>
        </is>
      </c>
      <c r="M989" t="inlineStr">
        <is>
          <t>SD-000341</t>
        </is>
      </c>
      <c r="N989" t="inlineStr">
        <is>
          <t>7690889449340783885</t>
        </is>
      </c>
      <c r="O989" t="inlineStr">
        <is>
          <t>Mouse glue trap</t>
        </is>
      </c>
      <c r="P989" t="inlineStr">
        <is>
          <t>https://www.tiktok.com/@nobleltcpnj</t>
        </is>
      </c>
      <c r="Q989" t="inlineStr">
        <is>
          <t>SD-000341</t>
        </is>
      </c>
      <c r="R989" t="inlineStr">
        <is>
          <t>Hunted by the Alpha</t>
        </is>
      </c>
      <c r="S989" t="inlineStr">
        <is>
          <t>奇幻</t>
        </is>
      </c>
      <c r="T989" s="2" t="str">
        <f>=HYPERLINK("https://www.tiktok.com/@nobleltcpnj/video/7690889449340783885", "https://www.tiktok.com/@nobleltcpnj/video/7690889449340783885")</f>
        <v>https://www.tiktok.com/@nobleltcpnj/video/7690889449340783885</v>
      </c>
      <c r="U989" t="inlineStr">
        <is>
          <t>已回填</t>
        </is>
      </c>
      <c r="V989" t="inlineStr">
        <is>
          <t>478</t>
        </is>
      </c>
      <c r="W989" t="inlineStr">
        <is>
          <t>6</t>
        </is>
      </c>
      <c r="X989" t="inlineStr">
        <is>
          <t>5</t>
        </is>
      </c>
      <c r="Y989" t="inlineStr">
        <is>
          <t>0</t>
        </is>
      </c>
      <c r="Z989" t="inlineStr">
        <is>
          <t>0</t>
        </is>
      </c>
      <c r="AA989" t="inlineStr">
        <is>
          <t>2026-10-08</t>
        </is>
      </c>
      <c r="AB989"/>
      <c r="AC989" t="inlineStr">
        <is>
          <t>第2条</t>
        </is>
      </c>
      <c r="AD989"/>
      <c r="AE989"/>
      <c r="AF989"/>
      <c r="AG989" s="3">
        <v>46299</v>
      </c>
      <c r="AH989" t="inlineStr">
        <is>
          <t>张凯风</t>
        </is>
      </c>
      <c r="AI989"/>
      <c r="AJ989"/>
      <c r="AK989"/>
      <c r="AL989" s="3"/>
      <c r="AM989" t="inlineStr">
        <is>
          <t>2026-10-04 05:10</t>
        </is>
      </c>
      <c r="AN989" t="inlineStr">
        <is>
          <t>张凯风</t>
        </is>
      </c>
      <c r="AO989" t="inlineStr">
        <is>
          <t>2026-10-04</t>
        </is>
      </c>
      <c r="AP989" t="inlineStr">
        <is>
          <t>2026-10-04|nobleltcpnj|SD-000341</t>
        </is>
      </c>
      <c r="AQ989" t="inlineStr">
        <is>
          <t>0</t>
        </is>
      </c>
      <c r="AR989" t="inlineStr">
        <is>
          <t>nobleltcpnj｜Hunted by the Alpha｜5条｜已回填</t>
        </is>
      </c>
    </row>
    <row r="990" ht="25.5" customHeight="1">
      <c r="A990" t="inlineStr">
        <is>
          <t>SR-001125</t>
        </is>
      </c>
      <c r="B990" s="3">
        <v>46299</v>
      </c>
      <c r="C990"/>
      <c r="D990"/>
      <c r="E990"/>
      <c r="F990" t="inlineStr">
        <is>
          <t>manual_url</t>
        </is>
      </c>
      <c r="G990">
        <v>1</v>
      </c>
      <c r="H990" s="3">
        <v>46303.671643518515</v>
      </c>
      <c r="I990"/>
      <c r="J990" t="inlineStr">
        <is>
          <t>active</t>
        </is>
      </c>
      <c r="K990" t="inlineStr">
        <is>
          <t>nobleltcpnj</t>
        </is>
      </c>
      <c r="L990" t="inlineStr">
        <is>
          <t>Part 1 | Hunted by the Alpha Elena's secret pregnancy becomes a public spectacle—until the ultrasound reveals a baby no human doctor can explain. ✨ Download the ReelShort app. 👉 Copy the code [4963408] and search it. #Drama #ShortDrama #WerewolfDrama #SecretBaby #AlphaRomance</t>
        </is>
      </c>
      <c r="M990" t="inlineStr">
        <is>
          <t>SD-000341</t>
        </is>
      </c>
      <c r="N990" t="inlineStr">
        <is>
          <t>7691143138089438478</t>
        </is>
      </c>
      <c r="O990" t="inlineStr">
        <is>
          <t>Mouse glue trap</t>
        </is>
      </c>
      <c r="P990" t="inlineStr">
        <is>
          <t>https://www.tiktok.com/@nobleltcpnj</t>
        </is>
      </c>
      <c r="Q990" t="inlineStr">
        <is>
          <t>SD-000341</t>
        </is>
      </c>
      <c r="R990" t="inlineStr">
        <is>
          <t>Hunted by the Alpha</t>
        </is>
      </c>
      <c r="S990" t="inlineStr">
        <is>
          <t>奇幻</t>
        </is>
      </c>
      <c r="T990" s="2" t="str">
        <f>=HYPERLINK("https://www.tiktok.com/@nobleltcpnj/video/7691143138089438478", "https://www.tiktok.com/@nobleltcpnj/video/7691143138089438478")</f>
        <v>https://www.tiktok.com/@nobleltcpnj/video/7691143138089438478</v>
      </c>
      <c r="U990" t="inlineStr">
        <is>
          <t>已回填</t>
        </is>
      </c>
      <c r="V990" t="inlineStr">
        <is>
          <t>289</t>
        </is>
      </c>
      <c r="W990" t="inlineStr">
        <is>
          <t>14</t>
        </is>
      </c>
      <c r="X990" t="inlineStr">
        <is>
          <t>8</t>
        </is>
      </c>
      <c r="Y990" t="inlineStr">
        <is>
          <t>0</t>
        </is>
      </c>
      <c r="Z990" t="inlineStr">
        <is>
          <t>0</t>
        </is>
      </c>
      <c r="AA990" t="inlineStr">
        <is>
          <t>2026-10-08</t>
        </is>
      </c>
      <c r="AB990"/>
      <c r="AC990" t="inlineStr">
        <is>
          <t>第3条</t>
        </is>
      </c>
      <c r="AD990"/>
      <c r="AE990"/>
      <c r="AF990"/>
      <c r="AG990" s="3">
        <v>46299</v>
      </c>
      <c r="AH990" t="inlineStr">
        <is>
          <t>张凯风</t>
        </is>
      </c>
      <c r="AI990"/>
      <c r="AJ990"/>
      <c r="AK990"/>
      <c r="AL990" s="3"/>
      <c r="AM990" t="inlineStr">
        <is>
          <t>2026-10-04 19:28</t>
        </is>
      </c>
      <c r="AN990" t="inlineStr">
        <is>
          <t>张凯风</t>
        </is>
      </c>
      <c r="AO990" t="inlineStr">
        <is>
          <t>2026-10-04</t>
        </is>
      </c>
      <c r="AP990" t="inlineStr">
        <is>
          <t>2026-10-04|nobleltcpnj|SD-000341</t>
        </is>
      </c>
      <c r="AQ990" t="inlineStr">
        <is>
          <t>0</t>
        </is>
      </c>
      <c r="AR990" t="inlineStr">
        <is>
          <t>nobleltcpnj｜Hunted by the Alpha｜5条｜已回填</t>
        </is>
      </c>
    </row>
    <row r="991" ht="25.5" customHeight="1">
      <c r="A991" t="inlineStr">
        <is>
          <t>SR-001126</t>
        </is>
      </c>
      <c r="B991" s="3">
        <v>46300</v>
      </c>
      <c r="C991"/>
      <c r="D991"/>
      <c r="E991"/>
      <c r="F991" t="inlineStr">
        <is>
          <t>manual_url</t>
        </is>
      </c>
      <c r="G991">
        <v>1</v>
      </c>
      <c r="H991" s="3">
        <v>46303.671643518515</v>
      </c>
      <c r="I991"/>
      <c r="J991" t="inlineStr">
        <is>
          <t>active</t>
        </is>
      </c>
      <c r="K991" t="inlineStr">
        <is>
          <t>nobleltcpnj</t>
        </is>
      </c>
      <c r="L991" t="inlineStr">
        <is>
          <t>art 1 | My Wolf Chose Her but the Alpha King Chose Me After seven years of healing him, Elena watches her wolf save her sister—and row away while the flood takes Elena under. ✨ Download the ReelShort app. 👉 Copy the code [4963579] and search it. #Drama #ShortDrama #WerewolfDrama #Rebirth #Betrayal</t>
        </is>
      </c>
      <c r="M991" t="inlineStr">
        <is>
          <t>SD-000342</t>
        </is>
      </c>
      <c r="N991" t="inlineStr">
        <is>
          <t>7691164149161757966</t>
        </is>
      </c>
      <c r="O991" t="inlineStr">
        <is>
          <t>Mouse glue trap</t>
        </is>
      </c>
      <c r="P991" t="inlineStr">
        <is>
          <t>https://www.tiktok.com/@nobleltcpnj</t>
        </is>
      </c>
      <c r="Q991" t="inlineStr">
        <is>
          <t>SD-000342</t>
        </is>
      </c>
      <c r="R991" t="inlineStr">
        <is>
          <t>My Wolf Chose Her, but the Alpha King Chose Me</t>
        </is>
      </c>
      <c r="S991"/>
      <c r="T991" s="2" t="str">
        <f>=HYPERLINK("https://www.tiktok.com/@nobleltcpnj/video/7691164149161757966", "https://www.tiktok.com/@nobleltcpnj/video/7691164149161757966")</f>
        <v>https://www.tiktok.com/@nobleltcpnj/video/7691164149161757966</v>
      </c>
      <c r="U991" t="inlineStr">
        <is>
          <t>已回填</t>
        </is>
      </c>
      <c r="V991" t="inlineStr">
        <is>
          <t>404</t>
        </is>
      </c>
      <c r="W991" t="inlineStr">
        <is>
          <t>8</t>
        </is>
      </c>
      <c r="X991" t="inlineStr">
        <is>
          <t>1</t>
        </is>
      </c>
      <c r="Y991" t="inlineStr">
        <is>
          <t>0</t>
        </is>
      </c>
      <c r="Z991" t="inlineStr">
        <is>
          <t>0</t>
        </is>
      </c>
      <c r="AA991" t="inlineStr">
        <is>
          <t>2026-10-08</t>
        </is>
      </c>
      <c r="AB991"/>
      <c r="AC991" t="inlineStr">
        <is>
          <t>第1条</t>
        </is>
      </c>
      <c r="AD991"/>
      <c r="AE991"/>
      <c r="AF991"/>
      <c r="AG991" s="3">
        <v>46300</v>
      </c>
      <c r="AH991" t="inlineStr">
        <is>
          <t>张凯风</t>
        </is>
      </c>
      <c r="AI991"/>
      <c r="AJ991"/>
      <c r="AK991"/>
      <c r="AL991" s="3"/>
      <c r="AM991" t="inlineStr">
        <is>
          <t>2026-10-05 20:46</t>
        </is>
      </c>
      <c r="AN991" t="inlineStr">
        <is>
          <t>张凯风</t>
        </is>
      </c>
      <c r="AO991" t="inlineStr">
        <is>
          <t>2026-10-05</t>
        </is>
      </c>
      <c r="AP991" t="inlineStr">
        <is>
          <t>2026-10-05|nobleltcpnj|SD-000342</t>
        </is>
      </c>
      <c r="AQ991" t="inlineStr">
        <is>
          <t>1</t>
        </is>
      </c>
      <c r="AR991" t="inlineStr">
        <is>
          <t>nobleltcpnj｜My Wolf Chose Her, but the Alpha King Chose Me｜3条｜已回填</t>
        </is>
      </c>
    </row>
    <row r="992" ht="25.5" customHeight="1">
      <c r="A992" t="inlineStr">
        <is>
          <t>SR-001127</t>
        </is>
      </c>
      <c r="B992" s="3">
        <v>46300</v>
      </c>
      <c r="C992"/>
      <c r="D992" t="inlineStr">
        <is>
          <t>7691163622877318413</t>
        </is>
      </c>
      <c r="E992"/>
      <c r="F992" t="inlineStr">
        <is>
          <t>exact_post_id</t>
        </is>
      </c>
      <c r="G992"/>
      <c r="H992" s="3"/>
      <c r="I992"/>
      <c r="J992" t="inlineStr">
        <is>
          <t>active</t>
        </is>
      </c>
      <c r="K992" t="inlineStr">
        <is>
          <t>nobleltcpnj</t>
        </is>
      </c>
      <c r="L992" t="inlineStr">
        <is>
          <t>Part 2 | My Wolf Chose Her but the Alpha King Chose Me Reborn on choosing day, Elena sees through her sister's fake kindness and says the words Kyle never expected: I don't want him. ✨ Download the ReelShort app. 👉 Copy the code [4963579] and search it. #Drama #ShortDrama #WerewolfDrama #Rebirth #FemaleRevenge</t>
        </is>
      </c>
      <c r="M992" t="inlineStr">
        <is>
          <t>SD-000342</t>
        </is>
      </c>
      <c r="N992" t="inlineStr">
        <is>
          <t>7691163622877318413</t>
        </is>
      </c>
      <c r="O992" t="inlineStr">
        <is>
          <t>Mouse glue trap</t>
        </is>
      </c>
      <c r="P992" t="inlineStr">
        <is>
          <t>https://www.tiktok.com/@nobleltcpnj</t>
        </is>
      </c>
      <c r="Q992" t="inlineStr">
        <is>
          <t>SD-000342</t>
        </is>
      </c>
      <c r="R992" t="inlineStr">
        <is>
          <t>My Wolf Chose Her, but the Alpha King Chose Me</t>
        </is>
      </c>
      <c r="S992"/>
      <c r="T992" s="2" t="str">
        <f>=HYPERLINK("https://www.tiktok.com/@nobleltcpnj/video/7691163622877318413", "https://www.tiktok.com/@nobleltcpnj/video/7691163622877318413")</f>
        <v>https://www.tiktok.com/@nobleltcpnj/video/7691163622877318413</v>
      </c>
      <c r="U992" t="inlineStr">
        <is>
          <t>已回填</t>
        </is>
      </c>
      <c r="V992" t="inlineStr">
        <is>
          <t>519</t>
        </is>
      </c>
      <c r="W992" t="inlineStr">
        <is>
          <t>12</t>
        </is>
      </c>
      <c r="X992" t="inlineStr">
        <is>
          <t>4</t>
        </is>
      </c>
      <c r="Y992" t="inlineStr">
        <is>
          <t>0</t>
        </is>
      </c>
      <c r="Z992" t="inlineStr">
        <is>
          <t>0</t>
        </is>
      </c>
      <c r="AA992" t="inlineStr">
        <is>
          <t>2026-10-08</t>
        </is>
      </c>
      <c r="AB992"/>
      <c r="AC992" t="inlineStr">
        <is>
          <t>第2条</t>
        </is>
      </c>
      <c r="AD992"/>
      <c r="AE992"/>
      <c r="AF992"/>
      <c r="AG992" s="3">
        <v>46300</v>
      </c>
      <c r="AH992" t="inlineStr">
        <is>
          <t>张凯风</t>
        </is>
      </c>
      <c r="AI992"/>
      <c r="AJ992"/>
      <c r="AK992"/>
      <c r="AL992" s="3"/>
      <c r="AM992" t="inlineStr">
        <is>
          <t>2026-10-06 00:47</t>
        </is>
      </c>
      <c r="AN992" t="inlineStr">
        <is>
          <t>张凯风</t>
        </is>
      </c>
      <c r="AO992" t="inlineStr">
        <is>
          <t>2026-10-06</t>
        </is>
      </c>
      <c r="AP992" t="inlineStr">
        <is>
          <t>2026-10-05|nobleltcpnj|SD-000342</t>
        </is>
      </c>
      <c r="AQ992" t="inlineStr">
        <is>
          <t>0</t>
        </is>
      </c>
      <c r="AR992" t="inlineStr">
        <is>
          <t>nobleltcpnj｜My Wolf Chose Her, but the Alpha King Chose Me｜3条｜已回填</t>
        </is>
      </c>
    </row>
    <row r="993" ht="25.5" customHeight="1">
      <c r="A993" t="inlineStr">
        <is>
          <t>SR-001128</t>
        </is>
      </c>
      <c r="B993" s="3">
        <v>46300</v>
      </c>
      <c r="C993"/>
      <c r="D993" t="inlineStr">
        <is>
          <t>7691165674449800461</t>
        </is>
      </c>
      <c r="E993"/>
      <c r="F993" t="inlineStr">
        <is>
          <t>exact_post_id</t>
        </is>
      </c>
      <c r="G993"/>
      <c r="H993" s="3"/>
      <c r="I993"/>
      <c r="J993" t="inlineStr">
        <is>
          <t>active</t>
        </is>
      </c>
      <c r="K993" t="inlineStr">
        <is>
          <t>nobleltcpnj</t>
        </is>
      </c>
      <c r="L993" t="inlineStr">
        <is>
          <t>Part 3 | My Wolf Chose Her but the Alpha King Chose Me Dumped in the worst counting house, Elena turns mockery into a trade victory that finally puts her name above her sister's. ✨ Download the ReelShort app. 👉 Copy the code [4963579] and search it. #Drama #ShortDrama #Rebirth #FemaleLead #Comeback</t>
        </is>
      </c>
      <c r="M993" t="inlineStr">
        <is>
          <t>SD-000342</t>
        </is>
      </c>
      <c r="N993" t="inlineStr">
        <is>
          <t>7691165674449800461</t>
        </is>
      </c>
      <c r="O993" t="inlineStr">
        <is>
          <t>Mouse glue trap</t>
        </is>
      </c>
      <c r="P993" t="inlineStr">
        <is>
          <t>https://www.tiktok.com/@nobleltcpnj</t>
        </is>
      </c>
      <c r="Q993" t="inlineStr">
        <is>
          <t>SD-000342</t>
        </is>
      </c>
      <c r="R993" t="inlineStr">
        <is>
          <t>My Wolf Chose Her, but the Alpha King Chose Me</t>
        </is>
      </c>
      <c r="S993"/>
      <c r="T993" s="2" t="str">
        <f>=HYPERLINK("https://www.tiktok.com/@nobleltcpnj/video/7691165674449800461", "https://www.tiktok.com/@nobleltcpnj/video/7691165674449800461")</f>
        <v>https://www.tiktok.com/@nobleltcpnj/video/7691165674449800461</v>
      </c>
      <c r="U993" t="inlineStr">
        <is>
          <t>已回填</t>
        </is>
      </c>
      <c r="V993" t="inlineStr">
        <is>
          <t>435</t>
        </is>
      </c>
      <c r="W993" t="inlineStr">
        <is>
          <t>6</t>
        </is>
      </c>
      <c r="X993" t="inlineStr">
        <is>
          <t>1</t>
        </is>
      </c>
      <c r="Y993" t="inlineStr">
        <is>
          <t>0</t>
        </is>
      </c>
      <c r="Z993" t="inlineStr">
        <is>
          <t>0</t>
        </is>
      </c>
      <c r="AA993" t="inlineStr">
        <is>
          <t>2026-10-08</t>
        </is>
      </c>
      <c r="AB993"/>
      <c r="AC993" t="inlineStr">
        <is>
          <t>第3条</t>
        </is>
      </c>
      <c r="AD993"/>
      <c r="AE993"/>
      <c r="AF993"/>
      <c r="AG993" s="3">
        <v>46300</v>
      </c>
      <c r="AH993" t="inlineStr">
        <is>
          <t>张凯风</t>
        </is>
      </c>
      <c r="AI993"/>
      <c r="AJ993"/>
      <c r="AK993"/>
      <c r="AL993" s="3"/>
      <c r="AM993" t="inlineStr">
        <is>
          <t>2026-10-06 05:49</t>
        </is>
      </c>
      <c r="AN993" t="inlineStr">
        <is>
          <t>张凯风</t>
        </is>
      </c>
      <c r="AO993" t="inlineStr">
        <is>
          <t>2026-10-06</t>
        </is>
      </c>
      <c r="AP993" t="inlineStr">
        <is>
          <t>2026-10-05|nobleltcpnj|SD-000342</t>
        </is>
      </c>
      <c r="AQ993" t="inlineStr">
        <is>
          <t>0</t>
        </is>
      </c>
      <c r="AR993" t="inlineStr">
        <is>
          <t>nobleltcpnj｜My Wolf Chose Her, but the Alpha King Chose Me｜3条｜已回填</t>
        </is>
      </c>
    </row>
    <row r="994" ht="25.5" customHeight="1">
      <c r="A994" t="inlineStr">
        <is>
          <t>SR-001129</t>
        </is>
      </c>
      <c r="B994" s="3">
        <v>46301</v>
      </c>
      <c r="C994"/>
      <c r="D994" t="inlineStr">
        <is>
          <t>7691166683762887950</t>
        </is>
      </c>
      <c r="E994"/>
      <c r="F994" t="inlineStr">
        <is>
          <t>exact_post_id</t>
        </is>
      </c>
      <c r="G994"/>
      <c r="H994" s="3">
        <v>46303.671643518515</v>
      </c>
      <c r="I994"/>
      <c r="J994" t="inlineStr">
        <is>
          <t>active</t>
        </is>
      </c>
      <c r="K994" t="inlineStr">
        <is>
          <t>nobleltcpnj</t>
        </is>
      </c>
      <c r="L994" t="inlineStr">
        <is>
          <t>Part 1 | Chained Wings Lucian raises his sword for a final judgment, but one moment of mercy lets Draven turn defeat into a trap. ✨ Download the ReelShort app. 👉 Copy the code [4963724] and search it. #Drama #ShortDrama #DarkRomance #FantasyDrama #ForbiddenLove</t>
        </is>
      </c>
      <c r="M994" t="inlineStr">
        <is>
          <t>SD-000339</t>
        </is>
      </c>
      <c r="N994" t="inlineStr">
        <is>
          <t>7691166683762887950</t>
        </is>
      </c>
      <c r="O994" t="inlineStr">
        <is>
          <t>Mouse glue trap</t>
        </is>
      </c>
      <c r="P994" t="inlineStr">
        <is>
          <t>https://www.tiktok.com/@nobleltcpnj</t>
        </is>
      </c>
      <c r="Q994" t="inlineStr">
        <is>
          <t>SD-000339</t>
        </is>
      </c>
      <c r="R994" t="inlineStr">
        <is>
          <t>Chained Wings</t>
        </is>
      </c>
      <c r="S994" t="inlineStr">
        <is>
          <t>lgbtq,虐恋</t>
        </is>
      </c>
      <c r="T994" s="2" t="str">
        <f>=HYPERLINK("https://www.tiktok.com/@nobleltcpnj/video/7691166683762887950", "https://www.tiktok.com/@nobleltcpnj/video/7691166683762887950")</f>
        <v>https://www.tiktok.com/@nobleltcpnj/video/7691166683762887950</v>
      </c>
      <c r="U994" t="inlineStr">
        <is>
          <t>已回填</t>
        </is>
      </c>
      <c r="V994" t="inlineStr">
        <is>
          <t>330</t>
        </is>
      </c>
      <c r="W994" t="inlineStr">
        <is>
          <t>19</t>
        </is>
      </c>
      <c r="X994" t="inlineStr">
        <is>
          <t>5</t>
        </is>
      </c>
      <c r="Y994" t="inlineStr">
        <is>
          <t>0</t>
        </is>
      </c>
      <c r="Z994" t="inlineStr">
        <is>
          <t>0</t>
        </is>
      </c>
      <c r="AA994" t="inlineStr">
        <is>
          <t>2026-10-08</t>
        </is>
      </c>
      <c r="AB994"/>
      <c r="AC994" t="inlineStr">
        <is>
          <t>第1条</t>
        </is>
      </c>
      <c r="AD994"/>
      <c r="AE994"/>
      <c r="AF994"/>
      <c r="AG994" s="3">
        <v>46301</v>
      </c>
      <c r="AH994" t="inlineStr">
        <is>
          <t>张凯风</t>
        </is>
      </c>
      <c r="AI994"/>
      <c r="AJ994"/>
      <c r="AK994"/>
      <c r="AL994" s="3"/>
      <c r="AM994" t="inlineStr">
        <is>
          <t>2026-10-06 19:51</t>
        </is>
      </c>
      <c r="AN994" t="inlineStr">
        <is>
          <t>张凯风</t>
        </is>
      </c>
      <c r="AO994" t="inlineStr">
        <is>
          <t>2026-10-06</t>
        </is>
      </c>
      <c r="AP994" t="inlineStr">
        <is>
          <t>2026-10-06|nobleltcpnj|SD-000339</t>
        </is>
      </c>
      <c r="AQ994" t="inlineStr">
        <is>
          <t>1</t>
        </is>
      </c>
      <c r="AR994" t="inlineStr">
        <is>
          <t>nobleltcpnj｜Chained Wings｜3条｜已回填</t>
        </is>
      </c>
    </row>
    <row r="995" ht="25.5" customHeight="1">
      <c r="A995" t="inlineStr">
        <is>
          <t>SR-001130</t>
        </is>
      </c>
      <c r="B995" s="3">
        <v>46301</v>
      </c>
      <c r="C995"/>
      <c r="D995" t="inlineStr">
        <is>
          <t>7691167181236636942</t>
        </is>
      </c>
      <c r="E995"/>
      <c r="F995" t="inlineStr">
        <is>
          <t>exact_post_id</t>
        </is>
      </c>
      <c r="G995"/>
      <c r="H995" s="3">
        <v>46303.671643518515</v>
      </c>
      <c r="I995"/>
      <c r="J995" t="inlineStr">
        <is>
          <t>active</t>
        </is>
      </c>
      <c r="K995" t="inlineStr">
        <is>
          <t>nobleltcpnj</t>
        </is>
      </c>
      <c r="L995" t="inlineStr">
        <is>
          <t>Part 2 | Chained Wings Marked and locked away, Lucian would rather burn than surrender—until Draven makes it clear even death requires his permission. ✨ Download the ReelShort app. 👉 Copy the code [4963724] and search it. #Drama #ShortDrama #DarkRomance #FantasyDrama #EnemiesToLovers</t>
        </is>
      </c>
      <c r="M995" t="inlineStr">
        <is>
          <t>SD-000339</t>
        </is>
      </c>
      <c r="N995" t="inlineStr">
        <is>
          <t>7691167181236636942</t>
        </is>
      </c>
      <c r="O995" t="inlineStr">
        <is>
          <t>Mouse glue trap</t>
        </is>
      </c>
      <c r="P995" t="inlineStr">
        <is>
          <t>https://www.tiktok.com/@nobleltcpnj</t>
        </is>
      </c>
      <c r="Q995" t="inlineStr">
        <is>
          <t>SD-000339</t>
        </is>
      </c>
      <c r="R995" t="inlineStr">
        <is>
          <t>Chained Wings</t>
        </is>
      </c>
      <c r="S995" t="inlineStr">
        <is>
          <t>lgbtq,虐恋</t>
        </is>
      </c>
      <c r="T995" s="2" t="str">
        <f>=HYPERLINK("https://www.tiktok.com/@nobleltcpnj/video/7691167181236636942", "https://www.tiktok.com/@nobleltcpnj/video/7691167181236636942")</f>
        <v>https://www.tiktok.com/@nobleltcpnj/video/7691167181236636942</v>
      </c>
      <c r="U995" t="inlineStr">
        <is>
          <t>已回填</t>
        </is>
      </c>
      <c r="V995" t="inlineStr">
        <is>
          <t>236</t>
        </is>
      </c>
      <c r="W995" t="inlineStr">
        <is>
          <t>10</t>
        </is>
      </c>
      <c r="X995" t="inlineStr">
        <is>
          <t>5</t>
        </is>
      </c>
      <c r="Y995" t="inlineStr">
        <is>
          <t>0</t>
        </is>
      </c>
      <c r="Z995" t="inlineStr">
        <is>
          <t>0</t>
        </is>
      </c>
      <c r="AA995" t="inlineStr">
        <is>
          <t>2026-10-08</t>
        </is>
      </c>
      <c r="AB995"/>
      <c r="AC995" t="inlineStr">
        <is>
          <t>第2条</t>
        </is>
      </c>
      <c r="AD995"/>
      <c r="AE995"/>
      <c r="AF995"/>
      <c r="AG995" s="3">
        <v>46301</v>
      </c>
      <c r="AH995" t="inlineStr">
        <is>
          <t>张凯风</t>
        </is>
      </c>
      <c r="AI995"/>
      <c r="AJ995"/>
      <c r="AK995"/>
      <c r="AL995" s="3"/>
      <c r="AM995" t="inlineStr">
        <is>
          <t>2026-10-07 00:53</t>
        </is>
      </c>
      <c r="AN995" t="inlineStr">
        <is>
          <t>张凯风</t>
        </is>
      </c>
      <c r="AO995" t="inlineStr">
        <is>
          <t>2026-10-07</t>
        </is>
      </c>
      <c r="AP995" t="inlineStr">
        <is>
          <t>2026-10-06|nobleltcpnj|SD-000339</t>
        </is>
      </c>
      <c r="AQ995" t="inlineStr">
        <is>
          <t>0</t>
        </is>
      </c>
      <c r="AR995" t="inlineStr">
        <is>
          <t>nobleltcpnj｜Chained Wings｜3条｜已回填</t>
        </is>
      </c>
    </row>
    <row r="996" ht="25.5" customHeight="1">
      <c r="A996" t="inlineStr">
        <is>
          <t>SR-001131</t>
        </is>
      </c>
      <c r="B996" s="3">
        <v>46301</v>
      </c>
      <c r="C996"/>
      <c r="D996" t="inlineStr">
        <is>
          <t>7691168834929118478</t>
        </is>
      </c>
      <c r="E996"/>
      <c r="F996" t="inlineStr">
        <is>
          <t>exact_post_id</t>
        </is>
      </c>
      <c r="G996"/>
      <c r="H996" s="3"/>
      <c r="I996"/>
      <c r="J996" t="inlineStr">
        <is>
          <t>active</t>
        </is>
      </c>
      <c r="K996" t="inlineStr">
        <is>
          <t>nobleltcpnj</t>
        </is>
      </c>
      <c r="L996" t="inlineStr">
        <is>
          <t>Part 3 | Chained Wings Lucian runs barefoot toward freedom, only to learn Draven planned every step—and wanted him to feel hope before crushing it. ✨ Download the ReelShort app. 👉 Copy the code [4963724] and search it. #Drama #ShortDrama #DarkRomance #FantasyDrama #CaptiveLove</t>
        </is>
      </c>
      <c r="M996" t="inlineStr">
        <is>
          <t>SD-000339</t>
        </is>
      </c>
      <c r="N996" t="inlineStr">
        <is>
          <t>7691168834929118478</t>
        </is>
      </c>
      <c r="O996" t="inlineStr">
        <is>
          <t>Mouse glue trap</t>
        </is>
      </c>
      <c r="P996" t="inlineStr">
        <is>
          <t>https://www.tiktok.com/@nobleltcpnj</t>
        </is>
      </c>
      <c r="Q996" t="inlineStr">
        <is>
          <t>SD-000339</t>
        </is>
      </c>
      <c r="R996" t="inlineStr">
        <is>
          <t>Chained Wings</t>
        </is>
      </c>
      <c r="S996" t="inlineStr">
        <is>
          <t>lgbtq,虐恋</t>
        </is>
      </c>
      <c r="T996" s="2" t="str">
        <f>=HYPERLINK("https://www.tiktok.com/@nobleltcpnj/video/7691168834929118478", "https://www.tiktok.com/@nobleltcpnj/video/7691168834929118478")</f>
        <v>https://www.tiktok.com/@nobleltcpnj/video/7691168834929118478</v>
      </c>
      <c r="U996" t="inlineStr">
        <is>
          <t>已回填</t>
        </is>
      </c>
      <c r="V996" t="inlineStr">
        <is>
          <t>233</t>
        </is>
      </c>
      <c r="W996" t="inlineStr">
        <is>
          <t>10</t>
        </is>
      </c>
      <c r="X996" t="inlineStr">
        <is>
          <t>7</t>
        </is>
      </c>
      <c r="Y996" t="inlineStr">
        <is>
          <t>0</t>
        </is>
      </c>
      <c r="Z996" t="inlineStr">
        <is>
          <t>0</t>
        </is>
      </c>
      <c r="AA996" t="inlineStr">
        <is>
          <t>2026-10-08</t>
        </is>
      </c>
      <c r="AB996"/>
      <c r="AC996" t="inlineStr">
        <is>
          <t>第3条</t>
        </is>
      </c>
      <c r="AD996"/>
      <c r="AE996"/>
      <c r="AF996"/>
      <c r="AG996" s="3">
        <v>46301</v>
      </c>
      <c r="AH996" t="inlineStr">
        <is>
          <t>张凯风</t>
        </is>
      </c>
      <c r="AI996"/>
      <c r="AJ996"/>
      <c r="AK996"/>
      <c r="AL996" s="3"/>
      <c r="AM996" t="inlineStr">
        <is>
          <t>2026-10-07 05:55</t>
        </is>
      </c>
      <c r="AN996" t="inlineStr">
        <is>
          <t>张凯风</t>
        </is>
      </c>
      <c r="AO996" t="inlineStr">
        <is>
          <t>2026-10-07</t>
        </is>
      </c>
      <c r="AP996" t="inlineStr">
        <is>
          <t>2026-10-06|nobleltcpnj|SD-000339</t>
        </is>
      </c>
      <c r="AQ996" t="inlineStr">
        <is>
          <t>0</t>
        </is>
      </c>
      <c r="AR996" t="inlineStr">
        <is>
          <t>nobleltcpnj｜Chained Wings｜3条｜已回填</t>
        </is>
      </c>
    </row>
    <row r="997" ht="25.5" customHeight="1">
      <c r="A997" t="inlineStr">
        <is>
          <t>SR-001132</t>
        </is>
      </c>
      <c r="B997" s="3">
        <v>46302</v>
      </c>
      <c r="C997"/>
      <c r="D997" t="inlineStr">
        <is>
          <t>7691227749129669901</t>
        </is>
      </c>
      <c r="E997"/>
      <c r="F997" t="inlineStr">
        <is>
          <t>exact_post_id</t>
        </is>
      </c>
      <c r="G997"/>
      <c r="H997" s="3"/>
      <c r="I997"/>
      <c r="J997" t="inlineStr">
        <is>
          <t>active</t>
        </is>
      </c>
      <c r="K997" t="inlineStr">
        <is>
          <t>nobleltcpnj</t>
        </is>
      </c>
      <c r="L997" t="inlineStr">
        <is>
          <t>Part 1 | The Villainess’s Fifth Life After dying four times because of the same woman, Violet begins her fifth life with one promise—this time, she will stop pleasing everyone and embrace the villainess they fear. ✨ Download the ReelShort app.   👉 Copy the code [4979167] and search it. #Drama #ShortDrama #Rebirth #Villainess #Revenge</t>
        </is>
      </c>
      <c r="M997" t="inlineStr">
        <is>
          <t>SD-000347</t>
        </is>
      </c>
      <c r="N997" t="inlineStr">
        <is>
          <t>7691227749129669901</t>
        </is>
      </c>
      <c r="O997" t="inlineStr">
        <is>
          <t>Mouse glue trap</t>
        </is>
      </c>
      <c r="P997" t="inlineStr">
        <is>
          <t>https://www.tiktok.com/@nobleltcpnj</t>
        </is>
      </c>
      <c r="Q997" t="inlineStr">
        <is>
          <t>SD-000347</t>
        </is>
      </c>
      <c r="R997" t="inlineStr">
        <is>
          <t>The Villainess’s Fifth Life</t>
        </is>
      </c>
      <c r="S997" t="inlineStr">
        <is>
          <t>扮猪吃虎</t>
        </is>
      </c>
      <c r="T997" s="2" t="str">
        <f>=HYPERLINK("https://www.tiktok.com/@nobleltcpnj/video/7691227749129669901", "https://www.tiktok.com/@nobleltcpnj/video/7691227749129669901")</f>
        <v>https://www.tiktok.com/@nobleltcpnj/video/7691227749129669901</v>
      </c>
      <c r="U997" t="inlineStr">
        <is>
          <t>已回填</t>
        </is>
      </c>
      <c r="V997" t="inlineStr">
        <is>
          <t>236</t>
        </is>
      </c>
      <c r="W997" t="inlineStr">
        <is>
          <t>7</t>
        </is>
      </c>
      <c r="X997" t="inlineStr">
        <is>
          <t>1</t>
        </is>
      </c>
      <c r="Y997" t="inlineStr">
        <is>
          <t>0</t>
        </is>
      </c>
      <c r="Z997" t="inlineStr">
        <is>
          <t>0</t>
        </is>
      </c>
      <c r="AA997" t="inlineStr">
        <is>
          <t>2026-10-08</t>
        </is>
      </c>
      <c r="AB997"/>
      <c r="AC997" t="inlineStr">
        <is>
          <t>第1条</t>
        </is>
      </c>
      <c r="AD997"/>
      <c r="AE997"/>
      <c r="AF997"/>
      <c r="AG997" s="3">
        <v>46302</v>
      </c>
      <c r="AH997" t="inlineStr">
        <is>
          <t>张凯风</t>
        </is>
      </c>
      <c r="AI997"/>
      <c r="AJ997"/>
      <c r="AK997"/>
      <c r="AL997" s="3"/>
      <c r="AM997" t="inlineStr">
        <is>
          <t>2026-10-07 19:48</t>
        </is>
      </c>
      <c r="AN997" t="inlineStr">
        <is>
          <t>张凯风</t>
        </is>
      </c>
      <c r="AO997" t="inlineStr">
        <is>
          <t>2026-10-07</t>
        </is>
      </c>
      <c r="AP997" t="inlineStr">
        <is>
          <t>2026-10-07|nobleltcpnj|SD-000347</t>
        </is>
      </c>
      <c r="AQ997" t="inlineStr">
        <is>
          <t>1</t>
        </is>
      </c>
      <c r="AR997" t="inlineStr">
        <is>
          <t>nobleltcpnj｜The Villainess’s Fifth Life｜3条｜已回填</t>
        </is>
      </c>
    </row>
    <row r="998" ht="25.5" customHeight="1">
      <c r="A998" t="inlineStr">
        <is>
          <t>SR-001133</t>
        </is>
      </c>
      <c r="B998" s="3">
        <v>46302</v>
      </c>
      <c r="C998"/>
      <c r="D998" t="inlineStr">
        <is>
          <t>7691229764333423885</t>
        </is>
      </c>
      <c r="E998"/>
      <c r="F998" t="inlineStr">
        <is>
          <t>exact_post_id</t>
        </is>
      </c>
      <c r="G998"/>
      <c r="H998" s="3"/>
      <c r="I998"/>
      <c r="J998" t="inlineStr">
        <is>
          <t>active</t>
        </is>
      </c>
      <c r="K998" t="inlineStr">
        <is>
          <t>nobleltcpnj</t>
        </is>
      </c>
      <c r="L998" t="inlineStr">
        <is>
          <t>Part 2 | The Villainess’s Fifth Life When Monde chooses Serafina over his own fiancée, Violet forces everyone to face the truth—and gives Isera the courage to make her own choice. ✨ Download the ReelShort app.   👉 Copy the code [4979167] and search it. #Drama #ShortDrama #RomanticDrama #Betrayal #FemaleEmpowerment</t>
        </is>
      </c>
      <c r="M998" t="inlineStr">
        <is>
          <t>SD-000347</t>
        </is>
      </c>
      <c r="N998" t="inlineStr">
        <is>
          <t>7691229764333423885</t>
        </is>
      </c>
      <c r="O998" t="inlineStr">
        <is>
          <t>Mouse glue trap</t>
        </is>
      </c>
      <c r="P998" t="inlineStr">
        <is>
          <t>https://www.tiktok.com/@nobleltcpnj</t>
        </is>
      </c>
      <c r="Q998" t="inlineStr">
        <is>
          <t>SD-000347</t>
        </is>
      </c>
      <c r="R998" t="inlineStr">
        <is>
          <t>The Villainess’s Fifth Life</t>
        </is>
      </c>
      <c r="S998" t="inlineStr">
        <is>
          <t>扮猪吃虎</t>
        </is>
      </c>
      <c r="T998" s="2" t="str">
        <f>=HYPERLINK("https://www.tiktok.com/@nobleltcpnj/video/7691229764333423885", "https://www.tiktok.com/@nobleltcpnj/video/7691229764333423885")</f>
        <v>https://www.tiktok.com/@nobleltcpnj/video/7691229764333423885</v>
      </c>
      <c r="U998" t="inlineStr">
        <is>
          <t>已回填</t>
        </is>
      </c>
      <c r="V998" t="inlineStr">
        <is>
          <t>430</t>
        </is>
      </c>
      <c r="W998" t="inlineStr">
        <is>
          <t>9</t>
        </is>
      </c>
      <c r="X998" t="inlineStr">
        <is>
          <t>2</t>
        </is>
      </c>
      <c r="Y998" t="inlineStr">
        <is>
          <t>1</t>
        </is>
      </c>
      <c r="Z998" t="inlineStr">
        <is>
          <t>0</t>
        </is>
      </c>
      <c r="AA998" t="inlineStr">
        <is>
          <t>2026-10-08</t>
        </is>
      </c>
      <c r="AB998"/>
      <c r="AC998" t="inlineStr">
        <is>
          <t>第2条</t>
        </is>
      </c>
      <c r="AD998"/>
      <c r="AE998"/>
      <c r="AF998"/>
      <c r="AG998" s="3">
        <v>46302</v>
      </c>
      <c r="AH998" t="inlineStr">
        <is>
          <t>张凯风</t>
        </is>
      </c>
      <c r="AI998"/>
      <c r="AJ998"/>
      <c r="AK998"/>
      <c r="AL998" s="3"/>
      <c r="AM998" t="inlineStr">
        <is>
          <t>2026-10-08 00:54</t>
        </is>
      </c>
      <c r="AN998" t="inlineStr">
        <is>
          <t>张凯风</t>
        </is>
      </c>
      <c r="AO998" t="inlineStr">
        <is>
          <t>2026-10-08</t>
        </is>
      </c>
      <c r="AP998" t="inlineStr">
        <is>
          <t>2026-10-07|nobleltcpnj|SD-000347</t>
        </is>
      </c>
      <c r="AQ998" t="inlineStr">
        <is>
          <t>0</t>
        </is>
      </c>
      <c r="AR998" t="inlineStr">
        <is>
          <t>nobleltcpnj｜The Villainess’s Fifth Life｜3条｜已回填</t>
        </is>
      </c>
    </row>
    <row r="999" ht="25.5" customHeight="1">
      <c r="A999" t="inlineStr">
        <is>
          <t>SR-001134</t>
        </is>
      </c>
      <c r="B999" s="3">
        <v>46302</v>
      </c>
      <c r="C999"/>
      <c r="D999" t="inlineStr">
        <is>
          <t>7691246901437517070</t>
        </is>
      </c>
      <c r="E999"/>
      <c r="F999" t="inlineStr">
        <is>
          <t>exact_post_id</t>
        </is>
      </c>
      <c r="G999"/>
      <c r="H999" s="3"/>
      <c r="I999"/>
      <c r="J999" t="inlineStr">
        <is>
          <t>active</t>
        </is>
      </c>
      <c r="K999" t="inlineStr">
        <is>
          <t>nobleltcpnj</t>
        </is>
      </c>
      <c r="L999" t="inlineStr">
        <is>
          <t>Part 3 | The Villainess’s Fifth Life Isera ends her engagement and forms an unlikely alliance with Violet—but their partnership will survive only if neither woman tries to control the other. ✨ Download the ReelShort app.   👉 Copy the code [4979167] and search it. #Drama #ShortDrama #Villainess #RevengeDrama #PowerfulWomen</t>
        </is>
      </c>
      <c r="M999" t="inlineStr">
        <is>
          <t>SD-000347</t>
        </is>
      </c>
      <c r="N999" t="inlineStr">
        <is>
          <t>7691246901437517070</t>
        </is>
      </c>
      <c r="O999" t="inlineStr">
        <is>
          <t>Mouse glue trap</t>
        </is>
      </c>
      <c r="P999" t="inlineStr">
        <is>
          <t>https://www.tiktok.com/@nobleltcpnj</t>
        </is>
      </c>
      <c r="Q999" t="inlineStr">
        <is>
          <t>SD-000347</t>
        </is>
      </c>
      <c r="R999" t="inlineStr">
        <is>
          <t>The Villainess’s Fifth Life</t>
        </is>
      </c>
      <c r="S999" t="inlineStr">
        <is>
          <t>扮猪吃虎</t>
        </is>
      </c>
      <c r="T999" s="2" t="str">
        <f>=HYPERLINK("https://www.tiktok.com/@nobleltcpnj/video/7691246901437517070", "https://www.tiktok.com/@nobleltcpnj/video/7691246901437517070")</f>
        <v>https://www.tiktok.com/@nobleltcpnj/video/7691246901437517070</v>
      </c>
      <c r="U999" t="inlineStr">
        <is>
          <t>已回填</t>
        </is>
      </c>
      <c r="V999" t="inlineStr">
        <is>
          <t>238</t>
        </is>
      </c>
      <c r="W999" t="inlineStr">
        <is>
          <t>6</t>
        </is>
      </c>
      <c r="X999" t="inlineStr">
        <is>
          <t>1</t>
        </is>
      </c>
      <c r="Y999" t="inlineStr">
        <is>
          <t>0</t>
        </is>
      </c>
      <c r="Z999" t="inlineStr">
        <is>
          <t>0</t>
        </is>
      </c>
      <c r="AA999" t="inlineStr">
        <is>
          <t>2026-10-08</t>
        </is>
      </c>
      <c r="AB999"/>
      <c r="AC999" t="inlineStr">
        <is>
          <t>第3条</t>
        </is>
      </c>
      <c r="AD999"/>
      <c r="AE999"/>
      <c r="AF999"/>
      <c r="AG999" s="3">
        <v>46302</v>
      </c>
      <c r="AH999" t="inlineStr">
        <is>
          <t>张凯风</t>
        </is>
      </c>
      <c r="AI999"/>
      <c r="AJ999"/>
      <c r="AK999"/>
      <c r="AL999" s="3"/>
      <c r="AM999" t="inlineStr">
        <is>
          <t>2026-10-08 05:59</t>
        </is>
      </c>
      <c r="AN999" t="inlineStr">
        <is>
          <t>张凯风</t>
        </is>
      </c>
      <c r="AO999" t="inlineStr">
        <is>
          <t>2026-10-08</t>
        </is>
      </c>
      <c r="AP999" t="inlineStr">
        <is>
          <t>2026-10-07|nobleltcpnj|SD-000347</t>
        </is>
      </c>
      <c r="AQ999" t="inlineStr">
        <is>
          <t>0</t>
        </is>
      </c>
      <c r="AR999" t="inlineStr">
        <is>
          <t>nobleltcpnj｜The Villainess’s Fifth Life｜3条｜已回填</t>
        </is>
      </c>
    </row>
    <row r="1000" ht="25.5" customHeight="1">
      <c r="A1000" t="inlineStr">
        <is>
          <t>SR-001135</t>
        </is>
      </c>
      <c r="B1000" s="3">
        <v>46295</v>
      </c>
      <c r="C1000"/>
      <c r="D1000"/>
      <c r="E1000"/>
      <c r="F1000" t="inlineStr">
        <is>
          <t>account_time</t>
        </is>
      </c>
      <c r="G1000">
        <v>1</v>
      </c>
      <c r="H1000" s="3">
        <v>46301.87980324074</v>
      </c>
      <c r="I1000"/>
      <c r="J1000" t="inlineStr">
        <is>
          <t>active</t>
        </is>
      </c>
      <c r="K1000" t="inlineStr">
        <is>
          <t>qqfqvkxrybkjkjnp20</t>
        </is>
      </c>
      <c r="L1000" t="inlineStr">
        <is>
          <t>Part 1 | Crown of the Nile My Beggar Husband is the Pharaoh — Murdered by Her Sister She Wakes Five Years Earlier Merit is murdered by the sister who envies her false glory, regrets her first life, and wakes before the marriage choice that ruined them both. ✨ Download the ReelShort app. 👉 Copy the code [4957941] and search it. #Drama #AIDrama #ShortDrama #RoyalRomance #SecondChance</t>
        </is>
      </c>
      <c r="M1000" t="inlineStr">
        <is>
          <t>SD-000313</t>
        </is>
      </c>
      <c r="N1000" t="inlineStr">
        <is>
          <t>7690868245082934559</t>
        </is>
      </c>
      <c r="O1000" t="inlineStr">
        <is>
          <t>Velvet Temptations</t>
        </is>
      </c>
      <c r="P1000" t="inlineStr">
        <is>
          <t>https://www.tiktok.com/@qqfqvkxrybkjkjnp20</t>
        </is>
      </c>
      <c r="Q1000" t="inlineStr">
        <is>
          <t>SD-000313</t>
        </is>
      </c>
      <c r="R1000" t="inlineStr">
        <is>
          <t>Crown of the Nile: My Beggar Husband is the Pharaoh</t>
        </is>
      </c>
      <c r="S1000" t="inlineStr">
        <is>
          <t>女王</t>
        </is>
      </c>
      <c r="T1000" s="2" t="str">
        <f>=HYPERLINK("https://www.tiktok.com/@qqfqvkxrybkjkjnp20/video/7690868245082934559", "https://www.tiktok.com/@qqfqvkxrybkjkjnp20/video/7690868245082934559")</f>
        <v>https://www.tiktok.com/@qqfqvkxrybkjkjnp20/video/7690868245082934559</v>
      </c>
      <c r="U1000" t="inlineStr">
        <is>
          <t>已回填</t>
        </is>
      </c>
      <c r="V1000" t="inlineStr">
        <is>
          <t>294</t>
        </is>
      </c>
      <c r="W1000" t="inlineStr">
        <is>
          <t>2</t>
        </is>
      </c>
      <c r="X1000" t="inlineStr">
        <is>
          <t>0</t>
        </is>
      </c>
      <c r="Y1000" t="inlineStr">
        <is>
          <t>0</t>
        </is>
      </c>
      <c r="Z1000" t="inlineStr">
        <is>
          <t>0</t>
        </is>
      </c>
      <c r="AA1000" t="inlineStr">
        <is>
          <t>2026-10-08</t>
        </is>
      </c>
      <c r="AB1000"/>
      <c r="AC1000" t="inlineStr">
        <is>
          <t>第1条</t>
        </is>
      </c>
      <c r="AD1000"/>
      <c r="AE1000"/>
      <c r="AF1000"/>
      <c r="AG1000" s="3">
        <v>46295</v>
      </c>
      <c r="AH1000" t="inlineStr">
        <is>
          <t>张凯风</t>
        </is>
      </c>
      <c r="AI1000"/>
      <c r="AJ1000"/>
      <c r="AK1000"/>
      <c r="AL1000" s="3"/>
      <c r="AM1000" t="inlineStr">
        <is>
          <t>2026-09-30 19:26</t>
        </is>
      </c>
      <c r="AN1000" t="inlineStr">
        <is>
          <t>张凯风</t>
        </is>
      </c>
      <c r="AO1000" t="inlineStr">
        <is>
          <t>2026-09-30</t>
        </is>
      </c>
      <c r="AP1000" t="inlineStr">
        <is>
          <t>2026-09-30|qqfqvkxrybkjkjnp20|SD-000313</t>
        </is>
      </c>
      <c r="AQ1000" t="inlineStr">
        <is>
          <t>1</t>
        </is>
      </c>
      <c r="AR1000" t="inlineStr">
        <is>
          <t>qqfqvkxrybkjkjnp20｜Crown of the Nile: My Beggar Husband is the Pharaoh｜3条｜已回填</t>
        </is>
      </c>
    </row>
    <row r="1001" ht="25.5" customHeight="1">
      <c r="A1001" t="inlineStr">
        <is>
          <t>SR-001136</t>
        </is>
      </c>
      <c r="B1001" s="3">
        <v>46295</v>
      </c>
      <c r="C1001"/>
      <c r="D1001" t="inlineStr">
        <is>
          <t>7690873481277230366</t>
        </is>
      </c>
      <c r="E1001"/>
      <c r="F1001" t="inlineStr">
        <is>
          <t>manual_url</t>
        </is>
      </c>
      <c r="G1001">
        <v>1</v>
      </c>
      <c r="H1001" s="3">
        <v>46301.88002314815</v>
      </c>
      <c r="I1001"/>
      <c r="J1001" t="inlineStr">
        <is>
          <t>active</t>
        </is>
      </c>
      <c r="K1001" t="inlineStr">
        <is>
          <t>qqfqvkxrybkjkjnp20</t>
        </is>
      </c>
      <c r="L1001" t="inlineStr">
        <is>
          <t>Part 2 | Crown of the Nile My Beggar Husband is the Pharaoh — The Pharaoh Disguises Himself as a Beggar to Find a Queen A disguised Pharaoh searches for a kind bride while Merit asks the gods only for sincere love and protection. ✨ Download the ReelShort app. 👉 Copy the code [4957941] and search it. #Drama #AIDrama #ShortDrama #RoyalRomance #SecondChance</t>
        </is>
      </c>
      <c r="M1001" t="inlineStr">
        <is>
          <t>SD-000313</t>
        </is>
      </c>
      <c r="N1001" t="inlineStr">
        <is>
          <t>7690873481277230366</t>
        </is>
      </c>
      <c r="O1001" t="inlineStr">
        <is>
          <t>Velvet Temptations</t>
        </is>
      </c>
      <c r="P1001" t="inlineStr">
        <is>
          <t>https://www.tiktok.com/@qqfqvkxrybkjkjnp20</t>
        </is>
      </c>
      <c r="Q1001" t="inlineStr">
        <is>
          <t>SD-000313</t>
        </is>
      </c>
      <c r="R1001" t="inlineStr">
        <is>
          <t>Crown of the Nile: My Beggar Husband is the Pharaoh</t>
        </is>
      </c>
      <c r="S1001" t="inlineStr">
        <is>
          <t>女王</t>
        </is>
      </c>
      <c r="T1001" s="2" t="str">
        <f>=HYPERLINK("https://www.tiktok.com/@qqfqvkxrybkjkjnp20/video/7690873481277230366", "https://www.tiktok.com/@qqfqvkxrybkjkjnp20/video/7690873481277230366")</f>
        <v>https://www.tiktok.com/@qqfqvkxrybkjkjnp20/video/7690873481277230366</v>
      </c>
      <c r="U1001" t="inlineStr">
        <is>
          <t>已回填</t>
        </is>
      </c>
      <c r="V1001" t="inlineStr">
        <is>
          <t>451</t>
        </is>
      </c>
      <c r="W1001" t="inlineStr">
        <is>
          <t>2</t>
        </is>
      </c>
      <c r="X1001" t="inlineStr">
        <is>
          <t>0</t>
        </is>
      </c>
      <c r="Y1001" t="inlineStr">
        <is>
          <t>0</t>
        </is>
      </c>
      <c r="Z1001" t="inlineStr">
        <is>
          <t>0</t>
        </is>
      </c>
      <c r="AA1001" t="inlineStr">
        <is>
          <t>2026-10-08</t>
        </is>
      </c>
      <c r="AB1001"/>
      <c r="AC1001" t="inlineStr">
        <is>
          <t>第2条</t>
        </is>
      </c>
      <c r="AD1001"/>
      <c r="AE1001"/>
      <c r="AF1001"/>
      <c r="AG1001" s="3">
        <v>46295</v>
      </c>
      <c r="AH1001" t="inlineStr">
        <is>
          <t>张凯风</t>
        </is>
      </c>
      <c r="AI1001"/>
      <c r="AJ1001"/>
      <c r="AK1001"/>
      <c r="AL1001" s="3"/>
      <c r="AM1001" t="inlineStr">
        <is>
          <t>2026-10-01 00:27</t>
        </is>
      </c>
      <c r="AN1001" t="inlineStr">
        <is>
          <t>张凯风</t>
        </is>
      </c>
      <c r="AO1001" t="inlineStr">
        <is>
          <t>2026-10-01</t>
        </is>
      </c>
      <c r="AP1001" t="inlineStr">
        <is>
          <t>2026-09-30|qqfqvkxrybkjkjnp20|SD-000313</t>
        </is>
      </c>
      <c r="AQ1001" t="inlineStr">
        <is>
          <t>0</t>
        </is>
      </c>
      <c r="AR1001" t="inlineStr">
        <is>
          <t>qqfqvkxrybkjkjnp20｜Crown of the Nile: My Beggar Husband is the Pharaoh｜3条｜已回填</t>
        </is>
      </c>
    </row>
    <row r="1002" ht="25.5" customHeight="1">
      <c r="A1002" t="inlineStr">
        <is>
          <t>SR-001137</t>
        </is>
      </c>
      <c r="B1002" s="3">
        <v>46295</v>
      </c>
      <c r="C1002"/>
      <c r="D1002" t="inlineStr">
        <is>
          <t>7690876691735989534</t>
        </is>
      </c>
      <c r="E1002"/>
      <c r="F1002" t="inlineStr">
        <is>
          <t>manual_url</t>
        </is>
      </c>
      <c r="G1002">
        <v>1</v>
      </c>
      <c r="H1002" s="3">
        <v>46301.88023148148</v>
      </c>
      <c r="I1002"/>
      <c r="J1002" t="inlineStr">
        <is>
          <t>active</t>
        </is>
      </c>
      <c r="K1002" t="inlineStr">
        <is>
          <t>qqfqvkxrybkjkjnp20</t>
        </is>
      </c>
      <c r="L1002" t="inlineStr">
        <is>
          <t>Part 3 | Crown of the Nile My Beggar Husband is the Pharaoh — Her Beggar Husband Gives Her a Royal Crest Cast out through the back door, Merit turns a ruined shack into a future clinic before her beggar husband offers a gift carved with the royal crest. ✨ Download the ReelShort app. 👉 Copy the code [4957941] and search it. #Drama #AIDrama #ShortDrama #RoyalRomance #SecondChance</t>
        </is>
      </c>
      <c r="M1002" t="inlineStr">
        <is>
          <t>SD-000313</t>
        </is>
      </c>
      <c r="N1002" t="inlineStr">
        <is>
          <t>7690876691735989534</t>
        </is>
      </c>
      <c r="O1002" t="inlineStr">
        <is>
          <t>Velvet Temptations</t>
        </is>
      </c>
      <c r="P1002" t="inlineStr">
        <is>
          <t>https://www.tiktok.com/@qqfqvkxrybkjkjnp20</t>
        </is>
      </c>
      <c r="Q1002" t="inlineStr">
        <is>
          <t>SD-000313</t>
        </is>
      </c>
      <c r="R1002" t="inlineStr">
        <is>
          <t>Crown of the Nile: My Beggar Husband is the Pharaoh</t>
        </is>
      </c>
      <c r="S1002" t="inlineStr">
        <is>
          <t>女王</t>
        </is>
      </c>
      <c r="T1002" s="2" t="str">
        <f>=HYPERLINK("https://www.tiktok.com/@qqfqvkxrybkjkjnp20/video/7690876691735989534", "https://www.tiktok.com/@qqfqvkxrybkjkjnp20/video/7690876691735989534")</f>
        <v>https://www.tiktok.com/@qqfqvkxrybkjkjnp20/video/7690876691735989534</v>
      </c>
      <c r="U1002" t="inlineStr">
        <is>
          <t>已回填</t>
        </is>
      </c>
      <c r="V1002" t="inlineStr">
        <is>
          <t>238</t>
        </is>
      </c>
      <c r="W1002" t="inlineStr">
        <is>
          <t>1</t>
        </is>
      </c>
      <c r="X1002" t="inlineStr">
        <is>
          <t>0</t>
        </is>
      </c>
      <c r="Y1002" t="inlineStr">
        <is>
          <t>0</t>
        </is>
      </c>
      <c r="Z1002" t="inlineStr">
        <is>
          <t>0</t>
        </is>
      </c>
      <c r="AA1002" t="inlineStr">
        <is>
          <t>2026-10-08</t>
        </is>
      </c>
      <c r="AB1002"/>
      <c r="AC1002" t="inlineStr">
        <is>
          <t>第3条</t>
        </is>
      </c>
      <c r="AD1002"/>
      <c r="AE1002"/>
      <c r="AF1002"/>
      <c r="AG1002" s="3">
        <v>46295</v>
      </c>
      <c r="AH1002" t="inlineStr">
        <is>
          <t>张凯风</t>
        </is>
      </c>
      <c r="AI1002"/>
      <c r="AJ1002"/>
      <c r="AK1002"/>
      <c r="AL1002" s="3"/>
      <c r="AM1002" t="inlineStr">
        <is>
          <t>2026-10-01 05:28</t>
        </is>
      </c>
      <c r="AN1002" t="inlineStr">
        <is>
          <t>张凯风</t>
        </is>
      </c>
      <c r="AO1002" t="inlineStr">
        <is>
          <t>2026-10-01</t>
        </is>
      </c>
      <c r="AP1002" t="inlineStr">
        <is>
          <t>2026-09-30|qqfqvkxrybkjkjnp20|SD-000313</t>
        </is>
      </c>
      <c r="AQ1002" t="inlineStr">
        <is>
          <t>0</t>
        </is>
      </c>
      <c r="AR1002" t="inlineStr">
        <is>
          <t>qqfqvkxrybkjkjnp20｜Crown of the Nile: My Beggar Husband is the Pharaoh｜3条｜已回填</t>
        </is>
      </c>
    </row>
    <row r="1003" ht="25.5" customHeight="1">
      <c r="A1003" t="inlineStr">
        <is>
          <t>SR-001138</t>
        </is>
      </c>
      <c r="B1003" s="3">
        <v>46296</v>
      </c>
      <c r="C1003"/>
      <c r="D1003" t="inlineStr">
        <is>
          <t>7690877634913275167</t>
        </is>
      </c>
      <c r="E1003"/>
      <c r="F1003" t="inlineStr">
        <is>
          <t>exact_post_id</t>
        </is>
      </c>
      <c r="G1003"/>
      <c r="H1003" s="3">
        <v>46303.671643518515</v>
      </c>
      <c r="I1003"/>
      <c r="J1003" t="inlineStr">
        <is>
          <t>active</t>
        </is>
      </c>
      <c r="K1003" t="inlineStr">
        <is>
          <t>qqfqvkxrybkjkjnp20</t>
        </is>
      </c>
      <c r="L1003" t="inlineStr">
        <is>
          <t>Part 1 | The Crown of the Abyss The Mute Bride of Atlantis — She Gave Up Her Voice for Brothers Who Betrayed Her Lilith sacrificed her siren voice to save three foster brothers, but on her coming-of-age day they abandon the mute girl they swore to protect. ✨ Download the ReelShort app. 👉 Copy the code [4958235] and search it. #Drama #AIDrama #ShortDrama #MermaidRomance #RoyalRomance</t>
        </is>
      </c>
      <c r="M1003" t="inlineStr">
        <is>
          <t>SD-000319</t>
        </is>
      </c>
      <c r="N1003" t="inlineStr">
        <is>
          <t>7690877634913275167</t>
        </is>
      </c>
      <c r="O1003" t="inlineStr">
        <is>
          <t>Velvet Temptations</t>
        </is>
      </c>
      <c r="P1003" t="inlineStr">
        <is>
          <t>https://www.tiktok.com/@qqfqvkxrybkjkjnp20</t>
        </is>
      </c>
      <c r="Q1003" t="inlineStr">
        <is>
          <t>SD-000319</t>
        </is>
      </c>
      <c r="R1003" t="inlineStr">
        <is>
          <t>The Crown of the Abyss: The Mute Bride of Atlantis</t>
        </is>
      </c>
      <c r="S1003" t="inlineStr">
        <is>
          <t>扮猪吃虎</t>
        </is>
      </c>
      <c r="T1003" s="2" t="str">
        <f>=HYPERLINK("https://www.tiktok.com/@qqfqvkxrybkjkjnp20/video/7690877634913275167", "https://www.tiktok.com/@qqfqvkxrybkjkjnp20/video/7690877634913275167")</f>
        <v>https://www.tiktok.com/@qqfqvkxrybkjkjnp20/video/7690877634913275167</v>
      </c>
      <c r="U1003" t="inlineStr">
        <is>
          <t>已回填</t>
        </is>
      </c>
      <c r="V1003" t="inlineStr">
        <is>
          <t>159</t>
        </is>
      </c>
      <c r="W1003" t="inlineStr">
        <is>
          <t>1</t>
        </is>
      </c>
      <c r="X1003" t="inlineStr">
        <is>
          <t>1</t>
        </is>
      </c>
      <c r="Y1003" t="inlineStr">
        <is>
          <t>0</t>
        </is>
      </c>
      <c r="Z1003" t="inlineStr">
        <is>
          <t>0</t>
        </is>
      </c>
      <c r="AA1003" t="inlineStr">
        <is>
          <t>2026-10-08</t>
        </is>
      </c>
      <c r="AB1003"/>
      <c r="AC1003" t="inlineStr">
        <is>
          <t>第1条</t>
        </is>
      </c>
      <c r="AD1003"/>
      <c r="AE1003"/>
      <c r="AF1003"/>
      <c r="AG1003" s="3">
        <v>46296</v>
      </c>
      <c r="AH1003" t="inlineStr">
        <is>
          <t>张凯风</t>
        </is>
      </c>
      <c r="AI1003"/>
      <c r="AJ1003"/>
      <c r="AK1003"/>
      <c r="AL1003" s="3"/>
      <c r="AM1003" t="inlineStr">
        <is>
          <t>2026-10-01 20:30</t>
        </is>
      </c>
      <c r="AN1003" t="inlineStr">
        <is>
          <t>张凯风</t>
        </is>
      </c>
      <c r="AO1003" t="inlineStr">
        <is>
          <t>2026-10-01</t>
        </is>
      </c>
      <c r="AP1003" t="inlineStr">
        <is>
          <t>2026-10-01|qqfqvkxrybkjkjnp20|SD-000319</t>
        </is>
      </c>
      <c r="AQ1003" t="inlineStr">
        <is>
          <t>1</t>
        </is>
      </c>
      <c r="AR1003" t="inlineStr">
        <is>
          <t>qqfqvkxrybkjkjnp20｜The Crown of the Abyss: The Mute Bride of Atlantis｜3条｜已回填</t>
        </is>
      </c>
    </row>
    <row r="1004" ht="25.5" customHeight="1">
      <c r="A1004" t="inlineStr">
        <is>
          <t>SR-001139</t>
        </is>
      </c>
      <c r="B1004" s="3">
        <v>46296</v>
      </c>
      <c r="C1004"/>
      <c r="D1004" t="inlineStr">
        <is>
          <t>7690880298892004638</t>
        </is>
      </c>
      <c r="E1004"/>
      <c r="F1004" t="inlineStr">
        <is>
          <t>manual_url</t>
        </is>
      </c>
      <c r="G1004">
        <v>1</v>
      </c>
      <c r="H1004" s="3">
        <v>46303.671643518515</v>
      </c>
      <c r="I1004"/>
      <c r="J1004" t="inlineStr">
        <is>
          <t>active</t>
        </is>
      </c>
      <c r="K1004" t="inlineStr">
        <is>
          <t>qqfqvkxrybkjkjnp20</t>
        </is>
      </c>
      <c r="L1004" t="inlineStr">
        <is>
          <t>Part 2 | The Crown of the Abyss The Mute Bride of Atlantis — The Mute Bride Chose a Beggar Who Was Really a Prince Mocked when a ragged stranger catches her garland, Lilith accepts his proposal and learns the supposed beggar carries the Sea King's royal seal. ✨ Download the ReelShort app. 👉 Copy the code [4958235] and search it. #Drama #AIDrama #ShortDrama #MermaidRomance #RoyalRomance</t>
        </is>
      </c>
      <c r="M1004" t="inlineStr">
        <is>
          <t>SD-000319</t>
        </is>
      </c>
      <c r="N1004" t="inlineStr">
        <is>
          <t>7690880298892004638</t>
        </is>
      </c>
      <c r="O1004" t="inlineStr">
        <is>
          <t>Velvet Temptations</t>
        </is>
      </c>
      <c r="P1004" t="inlineStr">
        <is>
          <t>https://www.tiktok.com/@qqfqvkxrybkjkjnp20</t>
        </is>
      </c>
      <c r="Q1004" t="inlineStr">
        <is>
          <t>SD-000319</t>
        </is>
      </c>
      <c r="R1004" t="inlineStr">
        <is>
          <t>The Crown of the Abyss: The Mute Bride of Atlantis</t>
        </is>
      </c>
      <c r="S1004" t="inlineStr">
        <is>
          <t>扮猪吃虎</t>
        </is>
      </c>
      <c r="T1004" s="2" t="str">
        <f>=HYPERLINK("https://www.tiktok.com/@qqfqvkxrybkjkjnp20/video/7690880298892004638", "https://www.tiktok.com/@qqfqvkxrybkjkjnp20/video/7690880298892004638")</f>
        <v>https://www.tiktok.com/@qqfqvkxrybkjkjnp20/video/7690880298892004638</v>
      </c>
      <c r="U1004" t="inlineStr">
        <is>
          <t>已回填</t>
        </is>
      </c>
      <c r="V1004" t="inlineStr">
        <is>
          <t>206</t>
        </is>
      </c>
      <c r="W1004" t="inlineStr">
        <is>
          <t>0</t>
        </is>
      </c>
      <c r="X1004" t="inlineStr">
        <is>
          <t>0</t>
        </is>
      </c>
      <c r="Y1004" t="inlineStr">
        <is>
          <t>0</t>
        </is>
      </c>
      <c r="Z1004" t="inlineStr">
        <is>
          <t>0</t>
        </is>
      </c>
      <c r="AA1004" t="inlineStr">
        <is>
          <t>2026-10-08</t>
        </is>
      </c>
      <c r="AB1004"/>
      <c r="AC1004" t="inlineStr">
        <is>
          <t>第2条</t>
        </is>
      </c>
      <c r="AD1004"/>
      <c r="AE1004"/>
      <c r="AF1004"/>
      <c r="AG1004" s="3">
        <v>46296</v>
      </c>
      <c r="AH1004" t="inlineStr">
        <is>
          <t>张凯风</t>
        </is>
      </c>
      <c r="AI1004"/>
      <c r="AJ1004"/>
      <c r="AK1004"/>
      <c r="AL1004" s="3"/>
      <c r="AM1004" t="inlineStr">
        <is>
          <t>2026-10-02 00:31</t>
        </is>
      </c>
      <c r="AN1004" t="inlineStr">
        <is>
          <t>张凯风</t>
        </is>
      </c>
      <c r="AO1004" t="inlineStr">
        <is>
          <t>2026-10-02</t>
        </is>
      </c>
      <c r="AP1004" t="inlineStr">
        <is>
          <t>2026-10-01|qqfqvkxrybkjkjnp20|SD-000319</t>
        </is>
      </c>
      <c r="AQ1004" t="inlineStr">
        <is>
          <t>0</t>
        </is>
      </c>
      <c r="AR1004" t="inlineStr">
        <is>
          <t>qqfqvkxrybkjkjnp20｜The Crown of the Abyss: The Mute Bride of Atlantis｜3条｜已回填</t>
        </is>
      </c>
    </row>
    <row r="1005" ht="25.5" customHeight="1">
      <c r="A1005" t="inlineStr">
        <is>
          <t>SR-001140</t>
        </is>
      </c>
      <c r="B1005" s="3">
        <v>46296</v>
      </c>
      <c r="C1005"/>
      <c r="D1005" t="inlineStr">
        <is>
          <t>7690880687494270238</t>
        </is>
      </c>
      <c r="E1005"/>
      <c r="F1005" t="inlineStr">
        <is>
          <t>manual_url</t>
        </is>
      </c>
      <c r="G1005">
        <v>1</v>
      </c>
      <c r="H1005" s="3">
        <v>46303.671643518515</v>
      </c>
      <c r="I1005"/>
      <c r="J1005" t="inlineStr">
        <is>
          <t>active</t>
        </is>
      </c>
      <c r="K1005" t="inlineStr">
        <is>
          <t>qqfqvkxrybkjkjnp20</t>
        </is>
      </c>
      <c r="L1005" t="inlineStr">
        <is>
          <t>Part 3 | The Crown of the Abyss The Mute Bride of Atlantis — She Rejected All Three So They Dragged Her Behind the Ship Lilith tells all three brothers she wants none of them, but their wounded pride turns into a brutal order to tie her up and drag her through the sea. ✨ Download the ReelShort app. 👉 Copy the code [4958235] and search it. #Drama #AIDrama #ShortDrama #MermaidRomance #RoyalRomance</t>
        </is>
      </c>
      <c r="M1005" t="inlineStr">
        <is>
          <t>SD-000319</t>
        </is>
      </c>
      <c r="N1005" t="inlineStr">
        <is>
          <t>7690880687494270238</t>
        </is>
      </c>
      <c r="O1005" t="inlineStr">
        <is>
          <t>Velvet Temptations</t>
        </is>
      </c>
      <c r="P1005" t="inlineStr">
        <is>
          <t>https://www.tiktok.com/@qqfqvkxrybkjkjnp20</t>
        </is>
      </c>
      <c r="Q1005" t="inlineStr">
        <is>
          <t>SD-000319</t>
        </is>
      </c>
      <c r="R1005" t="inlineStr">
        <is>
          <t>The Crown of the Abyss: The Mute Bride of Atlantis</t>
        </is>
      </c>
      <c r="S1005" t="inlineStr">
        <is>
          <t>扮猪吃虎</t>
        </is>
      </c>
      <c r="T1005" s="2" t="str">
        <f>=HYPERLINK("https://www.tiktok.com/@qqfqvkxrybkjkjnp20/video/7690880687494270238", "https://www.tiktok.com/@qqfqvkxrybkjkjnp20/video/7690880687494270238")</f>
        <v>https://www.tiktok.com/@qqfqvkxrybkjkjnp20/video/7690880687494270238</v>
      </c>
      <c r="U1005" t="inlineStr">
        <is>
          <t>已回填</t>
        </is>
      </c>
      <c r="V1005" t="inlineStr">
        <is>
          <t>657</t>
        </is>
      </c>
      <c r="W1005" t="inlineStr">
        <is>
          <t>4</t>
        </is>
      </c>
      <c r="X1005" t="inlineStr">
        <is>
          <t>0</t>
        </is>
      </c>
      <c r="Y1005" t="inlineStr">
        <is>
          <t>0</t>
        </is>
      </c>
      <c r="Z1005" t="inlineStr">
        <is>
          <t>0</t>
        </is>
      </c>
      <c r="AA1005" t="inlineStr">
        <is>
          <t>2026-10-08</t>
        </is>
      </c>
      <c r="AB1005"/>
      <c r="AC1005" t="inlineStr">
        <is>
          <t>第3条</t>
        </is>
      </c>
      <c r="AD1005"/>
      <c r="AE1005"/>
      <c r="AF1005"/>
      <c r="AG1005" s="3">
        <v>46296</v>
      </c>
      <c r="AH1005" t="inlineStr">
        <is>
          <t>张凯风</t>
        </is>
      </c>
      <c r="AI1005"/>
      <c r="AJ1005"/>
      <c r="AK1005"/>
      <c r="AL1005" s="3"/>
      <c r="AM1005" t="inlineStr">
        <is>
          <t>2026-10-02 05:32</t>
        </is>
      </c>
      <c r="AN1005" t="inlineStr">
        <is>
          <t>张凯风</t>
        </is>
      </c>
      <c r="AO1005" t="inlineStr">
        <is>
          <t>2026-10-02</t>
        </is>
      </c>
      <c r="AP1005" t="inlineStr">
        <is>
          <t>2026-10-01|qqfqvkxrybkjkjnp20|SD-000319</t>
        </is>
      </c>
      <c r="AQ1005" t="inlineStr">
        <is>
          <t>0</t>
        </is>
      </c>
      <c r="AR1005" t="inlineStr">
        <is>
          <t>qqfqvkxrybkjkjnp20｜The Crown of the Abyss: The Mute Bride of Atlantis｜3条｜已回填</t>
        </is>
      </c>
    </row>
    <row r="1006" ht="25.5" customHeight="1">
      <c r="A1006" t="inlineStr">
        <is>
          <t>SR-001141</t>
        </is>
      </c>
      <c r="B1006" s="3">
        <v>46297</v>
      </c>
      <c r="C1006"/>
      <c r="D1006" t="inlineStr">
        <is>
          <t>7690883143074696478</t>
        </is>
      </c>
      <c r="E1006"/>
      <c r="F1006" t="inlineStr">
        <is>
          <t>exact_post_id</t>
        </is>
      </c>
      <c r="G1006"/>
      <c r="H1006" s="3">
        <v>46303.671643518515</v>
      </c>
      <c r="I1006"/>
      <c r="J1006" t="inlineStr">
        <is>
          <t>active</t>
        </is>
      </c>
      <c r="K1006" t="inlineStr">
        <is>
          <t>qqfqvkxrybkjkjnp20</t>
        </is>
      </c>
      <c r="L1006" t="inlineStr">
        <is>
          <t>Part 1 | The Exiled Alpha Queen — After Five Years He Said She Could Never Carry His Child After five years of marriage, Holden refuses to mark Ella and says a wolfless woman could never carry his child—just before she learns she is pregnant. ✨ Download the ReelShort app. 👉 Copy the code [4958249] and search it. #Drama #AIDrama #ShortDrama #WerewolfDrama #SecretPrincess</t>
        </is>
      </c>
      <c r="M1006" t="inlineStr">
        <is>
          <t>SD-000320</t>
        </is>
      </c>
      <c r="N1006" t="inlineStr">
        <is>
          <t>7690883143074696478</t>
        </is>
      </c>
      <c r="O1006" t="inlineStr">
        <is>
          <t>Velvet Temptations</t>
        </is>
      </c>
      <c r="P1006" t="inlineStr">
        <is>
          <t>https://www.tiktok.com/@qqfqvkxrybkjkjnp20</t>
        </is>
      </c>
      <c r="Q1006" t="inlineStr">
        <is>
          <t>SD-000320</t>
        </is>
      </c>
      <c r="R1006" t="inlineStr">
        <is>
          <t>The Exiled Alpha Queen</t>
        </is>
      </c>
      <c r="S1006" t="inlineStr">
        <is>
          <t>狼人,复仇</t>
        </is>
      </c>
      <c r="T1006" s="2" t="str">
        <f>=HYPERLINK("https://www.tiktok.com/@qqfqvkxrybkjkjnp20/video/7690883143074696478", "https://www.tiktok.com/@qqfqvkxrybkjkjnp20/video/7690883143074696478")</f>
        <v>https://www.tiktok.com/@qqfqvkxrybkjkjnp20/video/7690883143074696478</v>
      </c>
      <c r="U1006" t="inlineStr">
        <is>
          <t>已回填</t>
        </is>
      </c>
      <c r="V1006" t="inlineStr">
        <is>
          <t>4103</t>
        </is>
      </c>
      <c r="W1006" t="inlineStr">
        <is>
          <t>17</t>
        </is>
      </c>
      <c r="X1006" t="inlineStr">
        <is>
          <t>10</t>
        </is>
      </c>
      <c r="Y1006" t="inlineStr">
        <is>
          <t>2</t>
        </is>
      </c>
      <c r="Z1006" t="inlineStr">
        <is>
          <t>0</t>
        </is>
      </c>
      <c r="AA1006" t="inlineStr">
        <is>
          <t>2026-10-08</t>
        </is>
      </c>
      <c r="AB1006"/>
      <c r="AC1006" t="inlineStr">
        <is>
          <t>第1条</t>
        </is>
      </c>
      <c r="AD1006"/>
      <c r="AE1006"/>
      <c r="AF1006"/>
      <c r="AG1006" s="3">
        <v>46297</v>
      </c>
      <c r="AH1006" t="inlineStr">
        <is>
          <t>张凯风</t>
        </is>
      </c>
      <c r="AI1006"/>
      <c r="AJ1006"/>
      <c r="AK1006"/>
      <c r="AL1006" s="3"/>
      <c r="AM1006" t="inlineStr">
        <is>
          <t>2026-10-02 19:34</t>
        </is>
      </c>
      <c r="AN1006" t="inlineStr">
        <is>
          <t>张凯风</t>
        </is>
      </c>
      <c r="AO1006" t="inlineStr">
        <is>
          <t>2026-10-02</t>
        </is>
      </c>
      <c r="AP1006" t="inlineStr">
        <is>
          <t>2026-10-02|qqfqvkxrybkjkjnp20|SD-000320</t>
        </is>
      </c>
      <c r="AQ1006" t="inlineStr">
        <is>
          <t>1</t>
        </is>
      </c>
      <c r="AR1006" t="inlineStr">
        <is>
          <t>qqfqvkxrybkjkjnp20｜The Exiled Alpha Queen｜3条｜已回填</t>
        </is>
      </c>
    </row>
    <row r="1007" ht="25.5" customHeight="1">
      <c r="A1007" t="inlineStr">
        <is>
          <t>SR-001142</t>
        </is>
      </c>
      <c r="B1007" s="3">
        <v>46297</v>
      </c>
      <c r="C1007"/>
      <c r="D1007" t="inlineStr">
        <is>
          <t>7690883639382494495</t>
        </is>
      </c>
      <c r="E1007"/>
      <c r="F1007" t="inlineStr">
        <is>
          <t>manual_url</t>
        </is>
      </c>
      <c r="G1007">
        <v>1</v>
      </c>
      <c r="H1007" s="3">
        <v>46303.671643518515</v>
      </c>
      <c r="I1007"/>
      <c r="J1007" t="inlineStr">
        <is>
          <t>active</t>
        </is>
      </c>
      <c r="K1007" t="inlineStr">
        <is>
          <t>qqfqvkxrybkjkjnp20</t>
        </is>
      </c>
      <c r="L1007" t="inlineStr">
        <is>
          <t>Part 2 | The Exiled Alpha Queen — He Ordered Her Pregnancy Ended Then Forced Her to Apologize Ella overhears Holden order any pregnancy terminated to save her life, but moments later he believes Ivy's lie and drives Ella to demand a divorce. ✨ Download the ReelShort app. 👉 Copy the code [4958249] and search it. #Drama #AIDrama #ShortDrama #WerewolfDrama #SecretPrincess</t>
        </is>
      </c>
      <c r="M1007" t="inlineStr">
        <is>
          <t>SD-000320</t>
        </is>
      </c>
      <c r="N1007" t="inlineStr">
        <is>
          <t>7690883639382494495</t>
        </is>
      </c>
      <c r="O1007" t="inlineStr">
        <is>
          <t>Velvet Temptations</t>
        </is>
      </c>
      <c r="P1007" t="inlineStr">
        <is>
          <t>https://www.tiktok.com/@qqfqvkxrybkjkjnp20</t>
        </is>
      </c>
      <c r="Q1007" t="inlineStr">
        <is>
          <t>SD-000320</t>
        </is>
      </c>
      <c r="R1007" t="inlineStr">
        <is>
          <t>The Exiled Alpha Queen</t>
        </is>
      </c>
      <c r="S1007" t="inlineStr">
        <is>
          <t>狼人,复仇</t>
        </is>
      </c>
      <c r="T1007" s="2" t="str">
        <f>=HYPERLINK("https://www.tiktok.com/@qqfqvkxrybkjkjnp20/video/7690883639382494495", "https://www.tiktok.com/@qqfqvkxrybkjkjnp20/video/7690883639382494495")</f>
        <v>https://www.tiktok.com/@qqfqvkxrybkjkjnp20/video/7690883639382494495</v>
      </c>
      <c r="U1007" t="inlineStr">
        <is>
          <t>已回填</t>
        </is>
      </c>
      <c r="V1007" t="inlineStr">
        <is>
          <t>2484</t>
        </is>
      </c>
      <c r="W1007" t="inlineStr">
        <is>
          <t>11</t>
        </is>
      </c>
      <c r="X1007" t="inlineStr">
        <is>
          <t>3</t>
        </is>
      </c>
      <c r="Y1007" t="inlineStr">
        <is>
          <t>0</t>
        </is>
      </c>
      <c r="Z1007" t="inlineStr">
        <is>
          <t>0</t>
        </is>
      </c>
      <c r="AA1007" t="inlineStr">
        <is>
          <t>2026-10-08</t>
        </is>
      </c>
      <c r="AB1007"/>
      <c r="AC1007" t="inlineStr">
        <is>
          <t>第2条</t>
        </is>
      </c>
      <c r="AD1007"/>
      <c r="AE1007"/>
      <c r="AF1007"/>
      <c r="AG1007" s="3">
        <v>46297</v>
      </c>
      <c r="AH1007" t="inlineStr">
        <is>
          <t>张凯风</t>
        </is>
      </c>
      <c r="AI1007"/>
      <c r="AJ1007"/>
      <c r="AK1007"/>
      <c r="AL1007" s="3"/>
      <c r="AM1007" t="inlineStr">
        <is>
          <t>2026-10-03 00:35</t>
        </is>
      </c>
      <c r="AN1007" t="inlineStr">
        <is>
          <t>张凯风</t>
        </is>
      </c>
      <c r="AO1007" t="inlineStr">
        <is>
          <t>2026-10-03</t>
        </is>
      </c>
      <c r="AP1007" t="inlineStr">
        <is>
          <t>2026-10-02|qqfqvkxrybkjkjnp20|SD-000320</t>
        </is>
      </c>
      <c r="AQ1007" t="inlineStr">
        <is>
          <t>0</t>
        </is>
      </c>
      <c r="AR1007" t="inlineStr">
        <is>
          <t>qqfqvkxrybkjkjnp20｜The Exiled Alpha Queen｜3条｜已回填</t>
        </is>
      </c>
    </row>
    <row r="1008" ht="25.5" customHeight="1">
      <c r="A1008" t="inlineStr">
        <is>
          <t>SR-001143</t>
        </is>
      </c>
      <c r="B1008" s="3">
        <v>46297</v>
      </c>
      <c r="C1008"/>
      <c r="D1008" t="inlineStr">
        <is>
          <t>7690886393878367519</t>
        </is>
      </c>
      <c r="E1008"/>
      <c r="F1008" t="inlineStr">
        <is>
          <t>manual_url</t>
        </is>
      </c>
      <c r="G1008">
        <v>1</v>
      </c>
      <c r="H1008" s="3">
        <v>46303.671643518515</v>
      </c>
      <c r="I1008"/>
      <c r="J1008" t="inlineStr">
        <is>
          <t>active</t>
        </is>
      </c>
      <c r="K1008" t="inlineStr">
        <is>
          <t>qqfqvkxrybkjkjnp20</t>
        </is>
      </c>
      <c r="L1008" t="inlineStr">
        <is>
          <t>Part 3 | The Exiled Alpha Queen — He Abandoned His Pregnant Wife Until Her Royal Family Found Her Ivy frames Ella for a stabbing, Holden abandons his pregnant wife in a crisis, and the lost princess finally wakes to a family ready to protect her and her babies. ✨ Download the ReelShort app. 👉 Copy the code [4958249] and search it. #Drama #AIDrama #ShortDrama #WerewolfDrama #SecretPrincess</t>
        </is>
      </c>
      <c r="M1008" t="inlineStr">
        <is>
          <t>SD-000320</t>
        </is>
      </c>
      <c r="N1008" t="inlineStr">
        <is>
          <t>7690886393878367519</t>
        </is>
      </c>
      <c r="O1008" t="inlineStr">
        <is>
          <t>Velvet Temptations</t>
        </is>
      </c>
      <c r="P1008" t="inlineStr">
        <is>
          <t>https://www.tiktok.com/@qqfqvkxrybkjkjnp20</t>
        </is>
      </c>
      <c r="Q1008" t="inlineStr">
        <is>
          <t>SD-000320</t>
        </is>
      </c>
      <c r="R1008" t="inlineStr">
        <is>
          <t>The Exiled Alpha Queen</t>
        </is>
      </c>
      <c r="S1008" t="inlineStr">
        <is>
          <t>狼人,复仇</t>
        </is>
      </c>
      <c r="T1008" s="2" t="str">
        <f>=HYPERLINK("https://www.tiktok.com/@qqfqvkxrybkjkjnp20/video/7690886393878367519", "https://www.tiktok.com/@qqfqvkxrybkjkjnp20/video/7690886393878367519")</f>
        <v>https://www.tiktok.com/@qqfqvkxrybkjkjnp20/video/7690886393878367519</v>
      </c>
      <c r="U1008" t="inlineStr">
        <is>
          <t>已回填</t>
        </is>
      </c>
      <c r="V1008" t="inlineStr">
        <is>
          <t>2372</t>
        </is>
      </c>
      <c r="W1008" t="inlineStr">
        <is>
          <t>10</t>
        </is>
      </c>
      <c r="X1008" t="inlineStr">
        <is>
          <t>8</t>
        </is>
      </c>
      <c r="Y1008" t="inlineStr">
        <is>
          <t>0</t>
        </is>
      </c>
      <c r="Z1008" t="inlineStr">
        <is>
          <t>0</t>
        </is>
      </c>
      <c r="AA1008" t="inlineStr">
        <is>
          <t>2026-10-08</t>
        </is>
      </c>
      <c r="AB1008"/>
      <c r="AC1008" t="inlineStr">
        <is>
          <t>第3条</t>
        </is>
      </c>
      <c r="AD1008"/>
      <c r="AE1008"/>
      <c r="AF1008"/>
      <c r="AG1008" s="3">
        <v>46297</v>
      </c>
      <c r="AH1008" t="inlineStr">
        <is>
          <t>张凯风</t>
        </is>
      </c>
      <c r="AI1008"/>
      <c r="AJ1008"/>
      <c r="AK1008"/>
      <c r="AL1008" s="3"/>
      <c r="AM1008" t="inlineStr">
        <is>
          <t>2026-10-03 04:36</t>
        </is>
      </c>
      <c r="AN1008" t="inlineStr">
        <is>
          <t>张凯风</t>
        </is>
      </c>
      <c r="AO1008" t="inlineStr">
        <is>
          <t>2026-10-03</t>
        </is>
      </c>
      <c r="AP1008" t="inlineStr">
        <is>
          <t>2026-10-02|qqfqvkxrybkjkjnp20|SD-000320</t>
        </is>
      </c>
      <c r="AQ1008" t="inlineStr">
        <is>
          <t>0</t>
        </is>
      </c>
      <c r="AR1008" t="inlineStr">
        <is>
          <t>qqfqvkxrybkjkjnp20｜The Exiled Alpha Queen｜3条｜已回填</t>
        </is>
      </c>
    </row>
    <row r="1009" ht="25.5" customHeight="1">
      <c r="A1009" t="inlineStr">
        <is>
          <t>SR-001144</t>
        </is>
      </c>
      <c r="B1009" s="3">
        <v>46298</v>
      </c>
      <c r="C1009"/>
      <c r="D1009" t="inlineStr">
        <is>
          <t>7690886139523222814</t>
        </is>
      </c>
      <c r="E1009"/>
      <c r="F1009" t="inlineStr">
        <is>
          <t>exact_post_id</t>
        </is>
      </c>
      <c r="G1009"/>
      <c r="H1009" s="3">
        <v>46303.671643518515</v>
      </c>
      <c r="I1009"/>
      <c r="J1009" t="inlineStr">
        <is>
          <t>active</t>
        </is>
      </c>
      <c r="K1009" t="inlineStr">
        <is>
          <t>qqfqvkxrybkjkjnp20</t>
        </is>
      </c>
      <c r="L1009" t="inlineStr">
        <is>
          <t>Part 1 | From Omega's Prey to Luna Queen — She Returned Pregnant to the Pack That Humiliated Her At a reunion, Emma's old bully revives a private humiliation, but Emma refuses to shrink and reveals she is blood-bonded and carrying pups. ✨ Download the ReelShort app. 👉 Copy the code [4959091] and search it. #Drama #AIDrama #ShortDrama #WerewolfDrama #RevengeRomance</t>
        </is>
      </c>
      <c r="M1009" t="inlineStr">
        <is>
          <t>SD-000321</t>
        </is>
      </c>
      <c r="N1009" t="inlineStr">
        <is>
          <t>7690886139523222814</t>
        </is>
      </c>
      <c r="O1009" t="inlineStr">
        <is>
          <t>Velvet Temptations</t>
        </is>
      </c>
      <c r="P1009" t="inlineStr">
        <is>
          <t>https://www.tiktok.com/@qqfqvkxrybkjkjnp20</t>
        </is>
      </c>
      <c r="Q1009" t="inlineStr">
        <is>
          <t>SD-000321</t>
        </is>
      </c>
      <c r="R1009" t="inlineStr">
        <is>
          <t>From Omega's Prey to Luna Queen</t>
        </is>
      </c>
      <c r="S1009" t="inlineStr">
        <is>
          <t>多角关系</t>
        </is>
      </c>
      <c r="T1009" s="2" t="str">
        <f>=HYPERLINK("https://www.tiktok.com/@qqfqvkxrybkjkjnp20/video/7690886139523222814", "https://www.tiktok.com/@qqfqvkxrybkjkjnp20/video/7690886139523222814")</f>
        <v>https://www.tiktok.com/@qqfqvkxrybkjkjnp20/video/7690886139523222814</v>
      </c>
      <c r="U1009" t="inlineStr">
        <is>
          <t>已回填</t>
        </is>
      </c>
      <c r="V1009" t="inlineStr">
        <is>
          <t>527</t>
        </is>
      </c>
      <c r="W1009" t="inlineStr">
        <is>
          <t>1</t>
        </is>
      </c>
      <c r="X1009" t="inlineStr">
        <is>
          <t>0</t>
        </is>
      </c>
      <c r="Y1009" t="inlineStr">
        <is>
          <t>1</t>
        </is>
      </c>
      <c r="Z1009" t="inlineStr">
        <is>
          <t>0</t>
        </is>
      </c>
      <c r="AA1009" t="inlineStr">
        <is>
          <t>2026-10-08</t>
        </is>
      </c>
      <c r="AB1009"/>
      <c r="AC1009" t="inlineStr">
        <is>
          <t>第1条</t>
        </is>
      </c>
      <c r="AD1009"/>
      <c r="AE1009"/>
      <c r="AF1009"/>
      <c r="AG1009" s="3">
        <v>46298</v>
      </c>
      <c r="AH1009" t="inlineStr">
        <is>
          <t>张凯风</t>
        </is>
      </c>
      <c r="AI1009"/>
      <c r="AJ1009"/>
      <c r="AK1009"/>
      <c r="AL1009" s="3"/>
      <c r="AM1009" t="inlineStr">
        <is>
          <t>2026-10-03 19:38</t>
        </is>
      </c>
      <c r="AN1009" t="inlineStr">
        <is>
          <t>张凯风</t>
        </is>
      </c>
      <c r="AO1009" t="inlineStr">
        <is>
          <t>2026-10-03</t>
        </is>
      </c>
      <c r="AP1009" t="inlineStr">
        <is>
          <t>2026-10-03|qqfqvkxrybkjkjnp20|SD-000321</t>
        </is>
      </c>
      <c r="AQ1009" t="inlineStr">
        <is>
          <t>1</t>
        </is>
      </c>
      <c r="AR1009" t="inlineStr">
        <is>
          <t>qqfqvkxrybkjkjnp20｜From Omega's Prey to Luna Queen｜3条｜已回填</t>
        </is>
      </c>
    </row>
    <row r="1010" ht="25.5" customHeight="1">
      <c r="A1010" t="inlineStr">
        <is>
          <t>SR-001145</t>
        </is>
      </c>
      <c r="B1010" s="3">
        <v>46298</v>
      </c>
      <c r="C1010"/>
      <c r="D1010" t="inlineStr">
        <is>
          <t>7690887468089937183</t>
        </is>
      </c>
      <c r="E1010"/>
      <c r="F1010" t="inlineStr">
        <is>
          <t>manual_url</t>
        </is>
      </c>
      <c r="G1010">
        <v>1</v>
      </c>
      <c r="H1010" s="3">
        <v>46303.671643518515</v>
      </c>
      <c r="I1010"/>
      <c r="J1010" t="inlineStr">
        <is>
          <t>active</t>
        </is>
      </c>
      <c r="K1010" t="inlineStr">
        <is>
          <t>qqfqvkxrybkjkjnp20</t>
        </is>
      </c>
      <c r="L1010" t="inlineStr">
        <is>
          <t>Part 2 | From Omega's Prey to Luna Queen — One Broken Mug Turned Her Into the Pack's Punchline Olivia twists an accident into a public attack, Noah calls Emma petty, and the entire pack adopts a cruel nickname while he watches in silence. ✨ Download the ReelShort app. 👉 Copy the code [4959091] and search it. #Drama #AIDrama #ShortDrama #WerewolfDrama #RevengeRomance</t>
        </is>
      </c>
      <c r="M1010" t="inlineStr">
        <is>
          <t>SD-000321</t>
        </is>
      </c>
      <c r="N1010" t="inlineStr">
        <is>
          <t>7690887468089937183</t>
        </is>
      </c>
      <c r="O1010" t="inlineStr">
        <is>
          <t>Velvet Temptations</t>
        </is>
      </c>
      <c r="P1010" t="inlineStr">
        <is>
          <t>https://www.tiktok.com/@qqfqvkxrybkjkjnp20</t>
        </is>
      </c>
      <c r="Q1010" t="inlineStr">
        <is>
          <t>SD-000321</t>
        </is>
      </c>
      <c r="R1010" t="inlineStr">
        <is>
          <t>From Omega's Prey to Luna Queen</t>
        </is>
      </c>
      <c r="S1010" t="inlineStr">
        <is>
          <t>多角关系</t>
        </is>
      </c>
      <c r="T1010" s="2" t="str">
        <f>=HYPERLINK("https://www.tiktok.com/@qqfqvkxrybkjkjnp20/video/7690887468089937183", "https://www.tiktok.com/@qqfqvkxrybkjkjnp20/video/7690887468089937183")</f>
        <v>https://www.tiktok.com/@qqfqvkxrybkjkjnp20/video/7690887468089937183</v>
      </c>
      <c r="U1010" t="inlineStr">
        <is>
          <t>已回填</t>
        </is>
      </c>
      <c r="V1010" t="inlineStr">
        <is>
          <t>313</t>
        </is>
      </c>
      <c r="W1010" t="inlineStr">
        <is>
          <t>3</t>
        </is>
      </c>
      <c r="X1010" t="inlineStr">
        <is>
          <t>2</t>
        </is>
      </c>
      <c r="Y1010" t="inlineStr">
        <is>
          <t>0</t>
        </is>
      </c>
      <c r="Z1010" t="inlineStr">
        <is>
          <t>0</t>
        </is>
      </c>
      <c r="AA1010" t="inlineStr">
        <is>
          <t>2026-10-08</t>
        </is>
      </c>
      <c r="AB1010"/>
      <c r="AC1010" t="inlineStr">
        <is>
          <t>第2条</t>
        </is>
      </c>
      <c r="AD1010"/>
      <c r="AE1010"/>
      <c r="AF1010"/>
      <c r="AG1010" s="3">
        <v>46298</v>
      </c>
      <c r="AH1010" t="inlineStr">
        <is>
          <t>张凯风</t>
        </is>
      </c>
      <c r="AI1010"/>
      <c r="AJ1010"/>
      <c r="AK1010"/>
      <c r="AL1010" s="3"/>
      <c r="AM1010" t="inlineStr">
        <is>
          <t>2026-10-04 00:39</t>
        </is>
      </c>
      <c r="AN1010" t="inlineStr">
        <is>
          <t>张凯风</t>
        </is>
      </c>
      <c r="AO1010" t="inlineStr">
        <is>
          <t>2026-10-04</t>
        </is>
      </c>
      <c r="AP1010" t="inlineStr">
        <is>
          <t>2026-10-03|qqfqvkxrybkjkjnp20|SD-000321</t>
        </is>
      </c>
      <c r="AQ1010" t="inlineStr">
        <is>
          <t>0</t>
        </is>
      </c>
      <c r="AR1010" t="inlineStr">
        <is>
          <t>qqfqvkxrybkjkjnp20｜From Omega's Prey to Luna Queen｜3条｜已回填</t>
        </is>
      </c>
    </row>
    <row r="1011" ht="25.5" customHeight="1">
      <c r="A1011" t="inlineStr">
        <is>
          <t>SR-001146</t>
        </is>
      </c>
      <c r="B1011" s="3">
        <v>46298</v>
      </c>
      <c r="C1011"/>
      <c r="D1011" t="inlineStr">
        <is>
          <t>7690887454181608735</t>
        </is>
      </c>
      <c r="E1011"/>
      <c r="F1011" t="inlineStr">
        <is>
          <t>manual_url</t>
        </is>
      </c>
      <c r="G1011">
        <v>1</v>
      </c>
      <c r="H1011" s="3">
        <v>46303.671643518515</v>
      </c>
      <c r="I1011"/>
      <c r="J1011" t="inlineStr">
        <is>
          <t>active</t>
        </is>
      </c>
      <c r="K1011" t="inlineStr">
        <is>
          <t>qqfqvkxrybkjkjnp20</t>
        </is>
      </c>
      <c r="L1011" t="inlineStr">
        <is>
          <t>Part 3 | From Omega's Prey to Luna Queen — Her Fated Mate Called the Cruelest Humiliation a Joke Emma learns Noah's romantic confession was a dare, fights back, is shoved into the pool, and ends the bond when he defends her tormentor. ✨ Download the ReelShort app. 👉 Copy the code [4959091] and search it. #Drama #AIDrama #ShortDrama #WerewolfDrama #RevengeRomance</t>
        </is>
      </c>
      <c r="M1011" t="inlineStr">
        <is>
          <t>SD-000321</t>
        </is>
      </c>
      <c r="N1011" t="inlineStr">
        <is>
          <t>7690887454181608735</t>
        </is>
      </c>
      <c r="O1011" t="inlineStr">
        <is>
          <t>Velvet Temptations</t>
        </is>
      </c>
      <c r="P1011" t="inlineStr">
        <is>
          <t>https://www.tiktok.com/@qqfqvkxrybkjkjnp20</t>
        </is>
      </c>
      <c r="Q1011" t="inlineStr">
        <is>
          <t>SD-000321</t>
        </is>
      </c>
      <c r="R1011" t="inlineStr">
        <is>
          <t>From Omega's Prey to Luna Queen</t>
        </is>
      </c>
      <c r="S1011" t="inlineStr">
        <is>
          <t>多角关系</t>
        </is>
      </c>
      <c r="T1011" s="2" t="str">
        <f>=HYPERLINK("https://www.tiktok.com/@qqfqvkxrybkjkjnp20/video/7690887454181608735", "https://www.tiktok.com/@qqfqvkxrybkjkjnp20/video/7690887454181608735")</f>
        <v>https://www.tiktok.com/@qqfqvkxrybkjkjnp20/video/7690887454181608735</v>
      </c>
      <c r="U1011" t="inlineStr">
        <is>
          <t>已回填</t>
        </is>
      </c>
      <c r="V1011" t="inlineStr">
        <is>
          <t>235</t>
        </is>
      </c>
      <c r="W1011" t="inlineStr">
        <is>
          <t>7</t>
        </is>
      </c>
      <c r="X1011" t="inlineStr">
        <is>
          <t>2</t>
        </is>
      </c>
      <c r="Y1011" t="inlineStr">
        <is>
          <t>0</t>
        </is>
      </c>
      <c r="Z1011" t="inlineStr">
        <is>
          <t>1</t>
        </is>
      </c>
      <c r="AA1011" t="inlineStr">
        <is>
          <t>2026-10-08</t>
        </is>
      </c>
      <c r="AB1011"/>
      <c r="AC1011" t="inlineStr">
        <is>
          <t>第3条</t>
        </is>
      </c>
      <c r="AD1011"/>
      <c r="AE1011"/>
      <c r="AF1011"/>
      <c r="AG1011" s="3">
        <v>46298</v>
      </c>
      <c r="AH1011" t="inlineStr">
        <is>
          <t>张凯风</t>
        </is>
      </c>
      <c r="AI1011"/>
      <c r="AJ1011"/>
      <c r="AK1011"/>
      <c r="AL1011" s="3"/>
      <c r="AM1011" t="inlineStr">
        <is>
          <t>2026-10-04 06:40</t>
        </is>
      </c>
      <c r="AN1011" t="inlineStr">
        <is>
          <t>张凯风</t>
        </is>
      </c>
      <c r="AO1011" t="inlineStr">
        <is>
          <t>2026-10-04</t>
        </is>
      </c>
      <c r="AP1011" t="inlineStr">
        <is>
          <t>2026-10-03|qqfqvkxrybkjkjnp20|SD-000321</t>
        </is>
      </c>
      <c r="AQ1011" t="inlineStr">
        <is>
          <t>0</t>
        </is>
      </c>
      <c r="AR1011" t="inlineStr">
        <is>
          <t>qqfqvkxrybkjkjnp20｜From Omega's Prey to Luna Queen｜3条｜已回填</t>
        </is>
      </c>
    </row>
    <row r="1012" ht="25.5" customHeight="1">
      <c r="A1012" t="inlineStr">
        <is>
          <t>SR-001147</t>
        </is>
      </c>
      <c r="B1012" s="3">
        <v>46299</v>
      </c>
      <c r="C1012"/>
      <c r="D1012" t="inlineStr">
        <is>
          <t>7691139994483789086</t>
        </is>
      </c>
      <c r="E1012"/>
      <c r="F1012" t="inlineStr">
        <is>
          <t>exact_post_id</t>
        </is>
      </c>
      <c r="G1012"/>
      <c r="H1012" s="3">
        <v>46303.671643518515</v>
      </c>
      <c r="I1012"/>
      <c r="J1012" t="inlineStr">
        <is>
          <t>active</t>
        </is>
      </c>
      <c r="K1012" t="inlineStr">
        <is>
          <t>qqfqvkxrybkjkjnp20</t>
        </is>
      </c>
      <c r="L1012" t="inlineStr">
        <is>
          <t>Part 1 | The CEO Feels Her Triplets（The CEO Who Felt My Pregnancy） Lila's triplets are in danger—and a mysterious mating mark makes the untouchable CEO feel every wave of her pain. ✨ Download the ReelShort app. 👉 Copy the code [4963458] and search it. #Drama #ShortDrama #PregnancyDrama #CEOromance #FatedLove</t>
        </is>
      </c>
      <c r="M1012" t="inlineStr">
        <is>
          <t>SD-000335</t>
        </is>
      </c>
      <c r="N1012" t="inlineStr">
        <is>
          <t>7691139994483789086</t>
        </is>
      </c>
      <c r="O1012" t="inlineStr">
        <is>
          <t>Velvet Temptations</t>
        </is>
      </c>
      <c r="P1012" t="inlineStr">
        <is>
          <t>https://www.tiktok.com/@qqfqvkxrybkjkjnp20</t>
        </is>
      </c>
      <c r="Q1012" t="inlineStr">
        <is>
          <t>SD-000335</t>
        </is>
      </c>
      <c r="R1012" t="inlineStr">
        <is>
          <t>The CEO Who Felt My Pregnancy</t>
        </is>
      </c>
      <c r="S1012"/>
      <c r="T1012" s="2" t="str">
        <f>=HYPERLINK("https://www.tiktok.com/@qqfqvkxrybkjkjnp20/video/7691139994483789086", "https://www.tiktok.com/@qqfqvkxrybkjkjnp20/video/7691139994483789086")</f>
        <v>https://www.tiktok.com/@qqfqvkxrybkjkjnp20/video/7691139994483789086</v>
      </c>
      <c r="U1012" t="inlineStr">
        <is>
          <t>已回填</t>
        </is>
      </c>
      <c r="V1012" t="inlineStr">
        <is>
          <t>521</t>
        </is>
      </c>
      <c r="W1012" t="inlineStr">
        <is>
          <t>4</t>
        </is>
      </c>
      <c r="X1012" t="inlineStr">
        <is>
          <t>1</t>
        </is>
      </c>
      <c r="Y1012" t="inlineStr">
        <is>
          <t>0</t>
        </is>
      </c>
      <c r="Z1012" t="inlineStr">
        <is>
          <t>0</t>
        </is>
      </c>
      <c r="AA1012" t="inlineStr">
        <is>
          <t>2026-10-08</t>
        </is>
      </c>
      <c r="AB1012"/>
      <c r="AC1012" t="inlineStr">
        <is>
          <t>第1条</t>
        </is>
      </c>
      <c r="AD1012"/>
      <c r="AE1012"/>
      <c r="AF1012"/>
      <c r="AG1012" s="3">
        <v>46299</v>
      </c>
      <c r="AH1012" t="inlineStr">
        <is>
          <t>张凯风</t>
        </is>
      </c>
      <c r="AI1012"/>
      <c r="AJ1012"/>
      <c r="AK1012"/>
      <c r="AL1012" s="3"/>
      <c r="AM1012" t="inlineStr">
        <is>
          <t>2026-10-04 20:16</t>
        </is>
      </c>
      <c r="AN1012" t="inlineStr">
        <is>
          <t>张凯风</t>
        </is>
      </c>
      <c r="AO1012" t="inlineStr">
        <is>
          <t>2026-10-04</t>
        </is>
      </c>
      <c r="AP1012" t="inlineStr">
        <is>
          <t>2026-10-04|qqfqvkxrybkjkjnp20|SD-000335</t>
        </is>
      </c>
      <c r="AQ1012" t="inlineStr">
        <is>
          <t>1</t>
        </is>
      </c>
      <c r="AR1012" t="inlineStr">
        <is>
          <t>qqfqvkxrybkjkjnp20｜The CEO Who Felt My Pregnancy｜3条｜已回填</t>
        </is>
      </c>
    </row>
    <row r="1013" ht="25.5" customHeight="1">
      <c r="A1013" t="inlineStr">
        <is>
          <t>SR-001148</t>
        </is>
      </c>
      <c r="B1013" s="3">
        <v>46299</v>
      </c>
      <c r="C1013"/>
      <c r="D1013" t="inlineStr">
        <is>
          <t>7691140099832057118</t>
        </is>
      </c>
      <c r="E1013"/>
      <c r="F1013" t="inlineStr">
        <is>
          <t>manual_url</t>
        </is>
      </c>
      <c r="G1013">
        <v>1</v>
      </c>
      <c r="H1013" s="3">
        <v>46303.671643518515</v>
      </c>
      <c r="I1013"/>
      <c r="J1013" t="inlineStr">
        <is>
          <t>active</t>
        </is>
      </c>
      <c r="K1013" t="inlineStr">
        <is>
          <t>qqfqvkxrybkjkjnp20</t>
        </is>
      </c>
      <c r="L1013" t="inlineStr">
        <is>
          <t>Part 2 | Kneel or Lose Your Job（The CEO Who Felt My Pregnancy） Her supervisor demands that she kneel or be fired, but the CEO walks in just as the humiliation reaches its peak. ✨ Download the ReelShort app. 👉 Copy the code [4963458] and search it. #Drama #ShortDrama #WorkplaceDrama #CEOromance #RevengeDrama</t>
        </is>
      </c>
      <c r="M1013" t="inlineStr">
        <is>
          <t>SD-000335</t>
        </is>
      </c>
      <c r="N1013" t="inlineStr">
        <is>
          <t>7691140099832057118</t>
        </is>
      </c>
      <c r="O1013" t="inlineStr">
        <is>
          <t>Velvet Temptations</t>
        </is>
      </c>
      <c r="P1013" t="inlineStr">
        <is>
          <t>https://www.tiktok.com/@qqfqvkxrybkjkjnp20</t>
        </is>
      </c>
      <c r="Q1013" t="inlineStr">
        <is>
          <t>SD-000335</t>
        </is>
      </c>
      <c r="R1013" t="inlineStr">
        <is>
          <t>The CEO Who Felt My Pregnancy</t>
        </is>
      </c>
      <c r="S1013"/>
      <c r="T1013" s="2" t="str">
        <f>=HYPERLINK("https://www.tiktok.com/@qqfqvkxrybkjkjnp20/video/7691140099832057118", "https://www.tiktok.com/@qqfqvkxrybkjkjnp20/video/7691140099832057118")</f>
        <v>https://www.tiktok.com/@qqfqvkxrybkjkjnp20/video/7691140099832057118</v>
      </c>
      <c r="U1013" t="inlineStr">
        <is>
          <t>已回填</t>
        </is>
      </c>
      <c r="V1013" t="inlineStr">
        <is>
          <t>325</t>
        </is>
      </c>
      <c r="W1013" t="inlineStr">
        <is>
          <t>5</t>
        </is>
      </c>
      <c r="X1013" t="inlineStr">
        <is>
          <t>1</t>
        </is>
      </c>
      <c r="Y1013" t="inlineStr">
        <is>
          <t>0</t>
        </is>
      </c>
      <c r="Z1013" t="inlineStr">
        <is>
          <t>0</t>
        </is>
      </c>
      <c r="AA1013" t="inlineStr">
        <is>
          <t>2026-10-08</t>
        </is>
      </c>
      <c r="AB1013"/>
      <c r="AC1013" t="inlineStr">
        <is>
          <t>第2条</t>
        </is>
      </c>
      <c r="AD1013"/>
      <c r="AE1013"/>
      <c r="AF1013"/>
      <c r="AG1013" s="3">
        <v>46299</v>
      </c>
      <c r="AH1013" t="inlineStr">
        <is>
          <t>张凯风</t>
        </is>
      </c>
      <c r="AI1013"/>
      <c r="AJ1013"/>
      <c r="AK1013"/>
      <c r="AL1013" s="3"/>
      <c r="AM1013" t="inlineStr">
        <is>
          <t>2026-10-05 00:17</t>
        </is>
      </c>
      <c r="AN1013" t="inlineStr">
        <is>
          <t>张凯风</t>
        </is>
      </c>
      <c r="AO1013" t="inlineStr">
        <is>
          <t>2026-10-05</t>
        </is>
      </c>
      <c r="AP1013" t="inlineStr">
        <is>
          <t>2026-10-04|qqfqvkxrybkjkjnp20|SD-000335</t>
        </is>
      </c>
      <c r="AQ1013" t="inlineStr">
        <is>
          <t>0</t>
        </is>
      </c>
      <c r="AR1013" t="inlineStr">
        <is>
          <t>qqfqvkxrybkjkjnp20｜The CEO Who Felt My Pregnancy｜3条｜已回填</t>
        </is>
      </c>
    </row>
    <row r="1014" ht="25.5" customHeight="1">
      <c r="A1014" t="inlineStr">
        <is>
          <t>SR-001149</t>
        </is>
      </c>
      <c r="B1014" s="3">
        <v>46299</v>
      </c>
      <c r="C1014"/>
      <c r="D1014" t="inlineStr">
        <is>
          <t>7691152076218404126</t>
        </is>
      </c>
      <c r="E1014"/>
      <c r="F1014" t="inlineStr">
        <is>
          <t>manual_url</t>
        </is>
      </c>
      <c r="G1014">
        <v>1</v>
      </c>
      <c r="H1014" s="3">
        <v>46303.671643518515</v>
      </c>
      <c r="I1014"/>
      <c r="J1014" t="inlineStr">
        <is>
          <t>active</t>
        </is>
      </c>
      <c r="K1014" t="inlineStr">
        <is>
          <t>qqfqvkxrybkjkjnp20</t>
        </is>
      </c>
      <c r="L1014" t="inlineStr">
        <is>
          <t>Part 3 | The CEO Hears Her Family's Cruelty（The CEO Who Felt My Pregnancy） Lila loses her home and faces another demand for money, never realizing the baby's father is close enough to hear everything. ✨ Download the ReelShort app. 👉 Copy the code [4963458] and search it. #Drama #ShortDrama #PregnancyDrama #FamilySecrets #CEOromance</t>
        </is>
      </c>
      <c r="M1014" t="inlineStr">
        <is>
          <t>SD-000335</t>
        </is>
      </c>
      <c r="N1014" t="inlineStr">
        <is>
          <t>7691152076218404126</t>
        </is>
      </c>
      <c r="O1014" t="inlineStr">
        <is>
          <t>Velvet Temptations</t>
        </is>
      </c>
      <c r="P1014" t="inlineStr">
        <is>
          <t>https://www.tiktok.com/@qqfqvkxrybkjkjnp20</t>
        </is>
      </c>
      <c r="Q1014" t="inlineStr">
        <is>
          <t>SD-000335</t>
        </is>
      </c>
      <c r="R1014" t="inlineStr">
        <is>
          <t>The CEO Who Felt My Pregnancy</t>
        </is>
      </c>
      <c r="S1014"/>
      <c r="T1014" s="2" t="str">
        <f>=HYPERLINK("https://www.tiktok.com/@qqfqvkxrybkjkjnp20/video/7691152076218404126", "https://www.tiktok.com/@qqfqvkxrybkjkjnp20/video/7691152076218404126")</f>
        <v>https://www.tiktok.com/@qqfqvkxrybkjkjnp20/video/7691152076218404126</v>
      </c>
      <c r="U1014" t="inlineStr">
        <is>
          <t>已回填</t>
        </is>
      </c>
      <c r="V1014" t="inlineStr">
        <is>
          <t>451</t>
        </is>
      </c>
      <c r="W1014" t="inlineStr">
        <is>
          <t>7</t>
        </is>
      </c>
      <c r="X1014" t="inlineStr">
        <is>
          <t>1</t>
        </is>
      </c>
      <c r="Y1014" t="inlineStr">
        <is>
          <t>0</t>
        </is>
      </c>
      <c r="Z1014" t="inlineStr">
        <is>
          <t>0</t>
        </is>
      </c>
      <c r="AA1014" t="inlineStr">
        <is>
          <t>2026-10-08</t>
        </is>
      </c>
      <c r="AB1014"/>
      <c r="AC1014" t="inlineStr">
        <is>
          <t>第3条</t>
        </is>
      </c>
      <c r="AD1014"/>
      <c r="AE1014"/>
      <c r="AF1014"/>
      <c r="AG1014" s="3">
        <v>46299</v>
      </c>
      <c r="AH1014" t="inlineStr">
        <is>
          <t>张凯风</t>
        </is>
      </c>
      <c r="AI1014"/>
      <c r="AJ1014"/>
      <c r="AK1014"/>
      <c r="AL1014" s="3"/>
      <c r="AM1014" t="inlineStr">
        <is>
          <t>2026-10-05 06:19</t>
        </is>
      </c>
      <c r="AN1014" t="inlineStr">
        <is>
          <t>张凯风</t>
        </is>
      </c>
      <c r="AO1014" t="inlineStr">
        <is>
          <t>2026-10-05</t>
        </is>
      </c>
      <c r="AP1014" t="inlineStr">
        <is>
          <t>2026-10-04|qqfqvkxrybkjkjnp20|SD-000335</t>
        </is>
      </c>
      <c r="AQ1014" t="inlineStr">
        <is>
          <t>0</t>
        </is>
      </c>
      <c r="AR1014" t="inlineStr">
        <is>
          <t>qqfqvkxrybkjkjnp20｜The CEO Who Felt My Pregnancy｜3条｜已回填</t>
        </is>
      </c>
    </row>
    <row r="1015" ht="25.5" customHeight="1">
      <c r="A1015" t="inlineStr">
        <is>
          <t>SR-001150</t>
        </is>
      </c>
      <c r="B1015" s="3">
        <v>46300</v>
      </c>
      <c r="C1015"/>
      <c r="D1015" t="inlineStr">
        <is>
          <t>7691154216949239070</t>
        </is>
      </c>
      <c r="E1015"/>
      <c r="F1015" t="inlineStr">
        <is>
          <t>exact_post_id</t>
        </is>
      </c>
      <c r="G1015"/>
      <c r="H1015" s="3">
        <v>46303.671643518515</v>
      </c>
      <c r="I1015"/>
      <c r="J1015" t="inlineStr">
        <is>
          <t>active</t>
        </is>
      </c>
      <c r="K1015" t="inlineStr">
        <is>
          <t>qqfqvkxrybkjkjnp20</t>
        </is>
      </c>
      <c r="L1015" t="inlineStr">
        <is>
          <t>Part 1 | Cat Stops His Own Euthanasia（The Cat Spills The Whole Mansion Spoils Me） Alice hears Noble insist that he is starving—not dying—and risks everything to stop the injection. ✨ Download the ReelShort app. 👉 Copy the code [4963852] and search it. #Drama #ShortDrama #CatDrama #FamilySecrets #ComedyDrama</t>
        </is>
      </c>
      <c r="M1015" t="inlineStr">
        <is>
          <t>SD-000322</t>
        </is>
      </c>
      <c r="N1015" t="inlineStr">
        <is>
          <t>7691154216949239070</t>
        </is>
      </c>
      <c r="O1015" t="inlineStr">
        <is>
          <t>Velvet Temptations</t>
        </is>
      </c>
      <c r="P1015" t="inlineStr">
        <is>
          <t>https://www.tiktok.com/@qqfqvkxrybkjkjnp20</t>
        </is>
      </c>
      <c r="Q1015" t="inlineStr">
        <is>
          <t>SD-000322</t>
        </is>
      </c>
      <c r="R1015" t="inlineStr">
        <is>
          <t>The Cat Spills.The Whole Mansion Spoils Me</t>
        </is>
      </c>
      <c r="S1015" t="inlineStr">
        <is>
          <t>扮猪吃虎</t>
        </is>
      </c>
      <c r="T1015" s="2" t="str">
        <f>=HYPERLINK("https://www.tiktok.com/@qqfqvkxrybkjkjnp20/video/7691154216949239070", "https://www.tiktok.com/@qqfqvkxrybkjkjnp20/video/7691154216949239070")</f>
        <v>https://www.tiktok.com/@qqfqvkxrybkjkjnp20/video/7691154216949239070</v>
      </c>
      <c r="U1015" t="inlineStr">
        <is>
          <t>已回填</t>
        </is>
      </c>
      <c r="V1015" t="inlineStr">
        <is>
          <t>130</t>
        </is>
      </c>
      <c r="W1015" t="inlineStr">
        <is>
          <t>2</t>
        </is>
      </c>
      <c r="X1015" t="inlineStr">
        <is>
          <t>0</t>
        </is>
      </c>
      <c r="Y1015" t="inlineStr">
        <is>
          <t>0</t>
        </is>
      </c>
      <c r="Z1015" t="inlineStr">
        <is>
          <t>0</t>
        </is>
      </c>
      <c r="AA1015" t="inlineStr">
        <is>
          <t>2026-10-08</t>
        </is>
      </c>
      <c r="AB1015"/>
      <c r="AC1015" t="inlineStr">
        <is>
          <t>第1条</t>
        </is>
      </c>
      <c r="AD1015"/>
      <c r="AE1015"/>
      <c r="AF1015"/>
      <c r="AG1015" s="3">
        <v>46300</v>
      </c>
      <c r="AH1015" t="inlineStr">
        <is>
          <t>张凯风</t>
        </is>
      </c>
      <c r="AI1015"/>
      <c r="AJ1015"/>
      <c r="AK1015"/>
      <c r="AL1015" s="3"/>
      <c r="AM1015" t="inlineStr">
        <is>
          <t>2026-10-05 20:13</t>
        </is>
      </c>
      <c r="AN1015" t="inlineStr">
        <is>
          <t>张凯风</t>
        </is>
      </c>
      <c r="AO1015" t="inlineStr">
        <is>
          <t>2026-10-05</t>
        </is>
      </c>
      <c r="AP1015" t="inlineStr">
        <is>
          <t>2026-10-05|qqfqvkxrybkjkjnp20|SD-000322</t>
        </is>
      </c>
      <c r="AQ1015" t="inlineStr">
        <is>
          <t>1</t>
        </is>
      </c>
      <c r="AR1015" t="inlineStr">
        <is>
          <t>qqfqvkxrybkjkjnp20｜The Cat Spills.The Whole Mansion Spoils Me｜3条｜已回填</t>
        </is>
      </c>
    </row>
    <row r="1016" ht="25.5" customHeight="1">
      <c r="A1016" t="inlineStr">
        <is>
          <t>SR-001151</t>
        </is>
      </c>
      <c r="B1016" s="3">
        <v>46300</v>
      </c>
      <c r="C1016"/>
      <c r="D1016" t="inlineStr">
        <is>
          <t>7691154856031161631</t>
        </is>
      </c>
      <c r="E1016"/>
      <c r="F1016" t="inlineStr">
        <is>
          <t>exact_post_id</t>
        </is>
      </c>
      <c r="G1016"/>
      <c r="H1016" s="3"/>
      <c r="I1016"/>
      <c r="J1016" t="inlineStr">
        <is>
          <t>active</t>
        </is>
      </c>
      <c r="K1016" t="inlineStr">
        <is>
          <t>qqfqvkxrybkjkjnp20</t>
        </is>
      </c>
      <c r="L1016" t="inlineStr">
        <is>
          <t>Part 2 | One Minute to Save Noble（The Cat Spills The Whole Mansion Spoils Me） Three specialists say the cat is dying, but Alice wagers her job for one minute to prove them wrong. ✨ Download the ReelShort app. 👉 Copy the code [4963852] and search it. #Drama #ShortDrama #CatDrama #MysteryDrama #ComedyDrama</t>
        </is>
      </c>
      <c r="M1016" t="inlineStr">
        <is>
          <t>SD-000322</t>
        </is>
      </c>
      <c r="N1016" t="inlineStr">
        <is>
          <t>7691154856031161631</t>
        </is>
      </c>
      <c r="O1016" t="inlineStr">
        <is>
          <t>Velvet Temptations</t>
        </is>
      </c>
      <c r="P1016" t="inlineStr">
        <is>
          <t>https://www.tiktok.com/@qqfqvkxrybkjkjnp20</t>
        </is>
      </c>
      <c r="Q1016" t="inlineStr">
        <is>
          <t>SD-000322</t>
        </is>
      </c>
      <c r="R1016" t="inlineStr">
        <is>
          <t>The Cat Spills.The Whole Mansion Spoils Me</t>
        </is>
      </c>
      <c r="S1016" t="inlineStr">
        <is>
          <t>扮猪吃虎</t>
        </is>
      </c>
      <c r="T1016" s="2" t="str">
        <f>=HYPERLINK("https://www.tiktok.com/@qqfqvkxrybkjkjnp20/video/7691154856031161631", "https://www.tiktok.com/@qqfqvkxrybkjkjnp20/video/7691154856031161631")</f>
        <v>https://www.tiktok.com/@qqfqvkxrybkjkjnp20/video/7691154856031161631</v>
      </c>
      <c r="U1016" t="inlineStr">
        <is>
          <t>已回填</t>
        </is>
      </c>
      <c r="V1016" t="inlineStr">
        <is>
          <t>133</t>
        </is>
      </c>
      <c r="W1016" t="inlineStr">
        <is>
          <t>4</t>
        </is>
      </c>
      <c r="X1016" t="inlineStr">
        <is>
          <t>1</t>
        </is>
      </c>
      <c r="Y1016" t="inlineStr">
        <is>
          <t>0</t>
        </is>
      </c>
      <c r="Z1016" t="inlineStr">
        <is>
          <t>0</t>
        </is>
      </c>
      <c r="AA1016" t="inlineStr">
        <is>
          <t>2026-10-08</t>
        </is>
      </c>
      <c r="AB1016"/>
      <c r="AC1016" t="inlineStr">
        <is>
          <t>第2条</t>
        </is>
      </c>
      <c r="AD1016"/>
      <c r="AE1016"/>
      <c r="AF1016"/>
      <c r="AG1016" s="3">
        <v>46300</v>
      </c>
      <c r="AH1016" t="inlineStr">
        <is>
          <t>张凯风</t>
        </is>
      </c>
      <c r="AI1016"/>
      <c r="AJ1016"/>
      <c r="AK1016"/>
      <c r="AL1016" s="3"/>
      <c r="AM1016" t="inlineStr">
        <is>
          <t>2026-10-06 00:15</t>
        </is>
      </c>
      <c r="AN1016" t="inlineStr">
        <is>
          <t>张凯风</t>
        </is>
      </c>
      <c r="AO1016" t="inlineStr">
        <is>
          <t>2026-10-06</t>
        </is>
      </c>
      <c r="AP1016" t="inlineStr">
        <is>
          <t>2026-10-05|qqfqvkxrybkjkjnp20|SD-000322</t>
        </is>
      </c>
      <c r="AQ1016" t="inlineStr">
        <is>
          <t>0</t>
        </is>
      </c>
      <c r="AR1016" t="inlineStr">
        <is>
          <t>qqfqvkxrybkjkjnp20｜The Cat Spills.The Whole Mansion Spoils Me｜3条｜已回填</t>
        </is>
      </c>
    </row>
    <row r="1017" ht="25.5" customHeight="1">
      <c r="A1017" t="inlineStr">
        <is>
          <t>SR-001152</t>
        </is>
      </c>
      <c r="B1017" s="3">
        <v>46300</v>
      </c>
      <c r="C1017"/>
      <c r="D1017" t="inlineStr">
        <is>
          <t>7691161313438993695</t>
        </is>
      </c>
      <c r="E1017"/>
      <c r="F1017" t="inlineStr">
        <is>
          <t>exact_post_id</t>
        </is>
      </c>
      <c r="G1017"/>
      <c r="H1017" s="3"/>
      <c r="I1017"/>
      <c r="J1017" t="inlineStr">
        <is>
          <t>active</t>
        </is>
      </c>
      <c r="K1017" t="inlineStr">
        <is>
          <t>qqfqvkxrybkjkjnp20</t>
        </is>
      </c>
      <c r="L1017" t="inlineStr">
        <is>
          <t>Part 3 | The Cat Exposes the Poisoner（The Cat Spills The Whole Mansion Spoils Me） New tests overturn Noble's diagnosis, and the furious cat points straight at the woman who switched his food. ✨ Download the ReelShort app. 👉 Copy the code [4963852] and search it. #Drama #ShortDrama #CatDrama #FamilySecrets #RevengeDrama</t>
        </is>
      </c>
      <c r="M1017" t="inlineStr">
        <is>
          <t>SD-000322</t>
        </is>
      </c>
      <c r="N1017" t="inlineStr">
        <is>
          <t>7691161313438993695</t>
        </is>
      </c>
      <c r="O1017" t="inlineStr">
        <is>
          <t>Velvet Temptations</t>
        </is>
      </c>
      <c r="P1017" t="inlineStr">
        <is>
          <t>https://www.tiktok.com/@qqfqvkxrybkjkjnp20</t>
        </is>
      </c>
      <c r="Q1017" t="inlineStr">
        <is>
          <t>SD-000322</t>
        </is>
      </c>
      <c r="R1017" t="inlineStr">
        <is>
          <t>The Cat Spills.The Whole Mansion Spoils Me</t>
        </is>
      </c>
      <c r="S1017" t="inlineStr">
        <is>
          <t>扮猪吃虎</t>
        </is>
      </c>
      <c r="T1017" s="2" t="str">
        <f>=HYPERLINK("https://www.tiktok.com/@qqfqvkxrybkjkjnp20/video/7691161313438993695", "https://www.tiktok.com/@qqfqvkxrybkjkjnp20/video/7691161313438993695")</f>
        <v>https://www.tiktok.com/@qqfqvkxrybkjkjnp20/video/7691161313438993695</v>
      </c>
      <c r="U1017" t="inlineStr">
        <is>
          <t>已回填</t>
        </is>
      </c>
      <c r="V1017" t="inlineStr">
        <is>
          <t>123</t>
        </is>
      </c>
      <c r="W1017" t="inlineStr">
        <is>
          <t>0</t>
        </is>
      </c>
      <c r="X1017" t="inlineStr">
        <is>
          <t>0</t>
        </is>
      </c>
      <c r="Y1017" t="inlineStr">
        <is>
          <t>0</t>
        </is>
      </c>
      <c r="Z1017" t="inlineStr">
        <is>
          <t>0</t>
        </is>
      </c>
      <c r="AA1017" t="inlineStr">
        <is>
          <t>2026-10-08</t>
        </is>
      </c>
      <c r="AB1017"/>
      <c r="AC1017" t="inlineStr">
        <is>
          <t>第3条</t>
        </is>
      </c>
      <c r="AD1017"/>
      <c r="AE1017"/>
      <c r="AF1017"/>
      <c r="AG1017" s="3">
        <v>46300</v>
      </c>
      <c r="AH1017" t="inlineStr">
        <is>
          <t>张凯风</t>
        </is>
      </c>
      <c r="AI1017"/>
      <c r="AJ1017"/>
      <c r="AK1017"/>
      <c r="AL1017" s="3"/>
      <c r="AM1017" t="inlineStr">
        <is>
          <t>2026-10-06 06:16</t>
        </is>
      </c>
      <c r="AN1017" t="inlineStr">
        <is>
          <t>张凯风</t>
        </is>
      </c>
      <c r="AO1017" t="inlineStr">
        <is>
          <t>2026-10-06</t>
        </is>
      </c>
      <c r="AP1017" t="inlineStr">
        <is>
          <t>2026-10-05|qqfqvkxrybkjkjnp20|SD-000322</t>
        </is>
      </c>
      <c r="AQ1017" t="inlineStr">
        <is>
          <t>0</t>
        </is>
      </c>
      <c r="AR1017" t="inlineStr">
        <is>
          <t>qqfqvkxrybkjkjnp20｜The Cat Spills.The Whole Mansion Spoils Me｜3条｜已回填</t>
        </is>
      </c>
    </row>
    <row r="1018" ht="25.5" customHeight="1">
      <c r="A1018" t="inlineStr">
        <is>
          <t>SR-001153</t>
        </is>
      </c>
      <c r="B1018" s="3">
        <v>46301</v>
      </c>
      <c r="C1018"/>
      <c r="D1018" t="inlineStr">
        <is>
          <t>7691157747626200350</t>
        </is>
      </c>
      <c r="E1018"/>
      <c r="F1018" t="inlineStr">
        <is>
          <t>exact_post_id</t>
        </is>
      </c>
      <c r="G1018"/>
      <c r="H1018" s="3">
        <v>46303.671643518515</v>
      </c>
      <c r="I1018"/>
      <c r="J1018" t="inlineStr">
        <is>
          <t>active</t>
        </is>
      </c>
      <c r="K1018" t="inlineStr">
        <is>
          <t>qqfqvkxrybkjkjnp20</t>
        </is>
      </c>
      <c r="L1018" t="inlineStr">
        <is>
          <t>Part 1 | How I became the CEO's darling Framed in public and forced to apologize, Emily faces one final humiliation when the crowd sends her into the freezing pool. ✨ Download the ReelShort app. 👉 Copy the code [4964363] and search it. #Drama #ShortDrama #CEOromance #RevengeDrama #RomanticDrama</t>
        </is>
      </c>
      <c r="M1018" t="inlineStr">
        <is>
          <t>SD-000346</t>
        </is>
      </c>
      <c r="N1018" t="inlineStr">
        <is>
          <t>7691157747626200350</t>
        </is>
      </c>
      <c r="O1018" t="inlineStr">
        <is>
          <t>Velvet Temptations</t>
        </is>
      </c>
      <c r="P1018" t="inlineStr">
        <is>
          <t>https://www.tiktok.com/@qqfqvkxrybkjkjnp20</t>
        </is>
      </c>
      <c r="Q1018" t="inlineStr">
        <is>
          <t>SD-000346</t>
        </is>
      </c>
      <c r="R1018" t="inlineStr">
        <is>
          <t>How I became the CEO's darling</t>
        </is>
      </c>
      <c r="S1018"/>
      <c r="T1018" s="2" t="str">
        <f>=HYPERLINK("https://www.tiktok.com/@qqfqvkxrybkjkjnp20/video/7691157747626200350", "https://www.tiktok.com/@qqfqvkxrybkjkjnp20/video/7691157747626200350")</f>
        <v>https://www.tiktok.com/@qqfqvkxrybkjkjnp20/video/7691157747626200350</v>
      </c>
      <c r="U1018" t="inlineStr">
        <is>
          <t>已回填</t>
        </is>
      </c>
      <c r="V1018" t="inlineStr">
        <is>
          <t>95</t>
        </is>
      </c>
      <c r="W1018" t="inlineStr">
        <is>
          <t>0</t>
        </is>
      </c>
      <c r="X1018" t="inlineStr">
        <is>
          <t>0</t>
        </is>
      </c>
      <c r="Y1018" t="inlineStr">
        <is>
          <t>0</t>
        </is>
      </c>
      <c r="Z1018" t="inlineStr">
        <is>
          <t>0</t>
        </is>
      </c>
      <c r="AA1018" t="inlineStr">
        <is>
          <t>2026-10-08</t>
        </is>
      </c>
      <c r="AB1018"/>
      <c r="AC1018" t="inlineStr">
        <is>
          <t>第1条</t>
        </is>
      </c>
      <c r="AD1018"/>
      <c r="AE1018"/>
      <c r="AF1018"/>
      <c r="AG1018" s="3">
        <v>46301</v>
      </c>
      <c r="AH1018" t="inlineStr">
        <is>
          <t>张凯风</t>
        </is>
      </c>
      <c r="AI1018"/>
      <c r="AJ1018"/>
      <c r="AK1018"/>
      <c r="AL1018" s="3"/>
      <c r="AM1018" t="inlineStr">
        <is>
          <t>2026-10-06 19:26</t>
        </is>
      </c>
      <c r="AN1018" t="inlineStr">
        <is>
          <t>张凯风</t>
        </is>
      </c>
      <c r="AO1018" t="inlineStr">
        <is>
          <t>2026-10-06</t>
        </is>
      </c>
      <c r="AP1018" t="inlineStr">
        <is>
          <t>2026-10-06|qqfqvkxrybkjkjnp20|SD-000346</t>
        </is>
      </c>
      <c r="AQ1018" t="inlineStr">
        <is>
          <t>1</t>
        </is>
      </c>
      <c r="AR1018" t="inlineStr">
        <is>
          <t>qqfqvkxrybkjkjnp20｜How I became the CEO's darling｜3条｜已回填</t>
        </is>
      </c>
    </row>
    <row r="1019" ht="25.5" customHeight="1">
      <c r="A1019" t="inlineStr">
        <is>
          <t>SR-001154</t>
        </is>
      </c>
      <c r="B1019" s="3">
        <v>46301</v>
      </c>
      <c r="C1019"/>
      <c r="D1019" t="inlineStr">
        <is>
          <t>7691161324235066654</t>
        </is>
      </c>
      <c r="E1019"/>
      <c r="F1019" t="inlineStr">
        <is>
          <t>exact_post_id</t>
        </is>
      </c>
      <c r="G1019"/>
      <c r="H1019" s="3">
        <v>46303.671643518515</v>
      </c>
      <c r="I1019"/>
      <c r="J1019" t="inlineStr">
        <is>
          <t>active</t>
        </is>
      </c>
      <c r="K1019" t="inlineStr">
        <is>
          <t>qqfqvkxrybkjkjnp20</t>
        </is>
      </c>
      <c r="L1019" t="inlineStr">
        <is>
          <t>Part 2 | How I became the CEO's darling Ten years of love end in one cruel command—then a stranger gives Emily the respect her old life never did. ✨ Download the ReelShort app. 👉 Copy the code [4964363] and search it. #Drama #ShortDrama #CEOromance #NewBeginnings #RomanticDrama</t>
        </is>
      </c>
      <c r="M1019" t="inlineStr">
        <is>
          <t>SD-000346</t>
        </is>
      </c>
      <c r="N1019" t="inlineStr">
        <is>
          <t>7691161324235066654</t>
        </is>
      </c>
      <c r="O1019" t="inlineStr">
        <is>
          <t>Velvet Temptations</t>
        </is>
      </c>
      <c r="P1019" t="inlineStr">
        <is>
          <t>https://www.tiktok.com/@qqfqvkxrybkjkjnp20</t>
        </is>
      </c>
      <c r="Q1019" t="inlineStr">
        <is>
          <t>SD-000346</t>
        </is>
      </c>
      <c r="R1019" t="inlineStr">
        <is>
          <t>How I became the CEO's darling</t>
        </is>
      </c>
      <c r="S1019"/>
      <c r="T1019" s="2" t="str">
        <f>=HYPERLINK("https://www.tiktok.com/@qqfqvkxrybkjkjnp20/video/7691161324235066654", "https://www.tiktok.com/@qqfqvkxrybkjkjnp20/video/7691161324235066654")</f>
        <v>https://www.tiktok.com/@qqfqvkxrybkjkjnp20/video/7691161324235066654</v>
      </c>
      <c r="U1019" t="inlineStr">
        <is>
          <t>已回填</t>
        </is>
      </c>
      <c r="V1019" t="inlineStr">
        <is>
          <t>96</t>
        </is>
      </c>
      <c r="W1019" t="inlineStr">
        <is>
          <t>2</t>
        </is>
      </c>
      <c r="X1019" t="inlineStr">
        <is>
          <t>0</t>
        </is>
      </c>
      <c r="Y1019" t="inlineStr">
        <is>
          <t>0</t>
        </is>
      </c>
      <c r="Z1019" t="inlineStr">
        <is>
          <t>0</t>
        </is>
      </c>
      <c r="AA1019" t="inlineStr">
        <is>
          <t>2026-10-08</t>
        </is>
      </c>
      <c r="AB1019"/>
      <c r="AC1019" t="inlineStr">
        <is>
          <t>第2条</t>
        </is>
      </c>
      <c r="AD1019"/>
      <c r="AE1019"/>
      <c r="AF1019"/>
      <c r="AG1019" s="3">
        <v>46301</v>
      </c>
      <c r="AH1019" t="inlineStr">
        <is>
          <t>张凯风</t>
        </is>
      </c>
      <c r="AI1019"/>
      <c r="AJ1019"/>
      <c r="AK1019"/>
      <c r="AL1019" s="3"/>
      <c r="AM1019" t="inlineStr">
        <is>
          <t>2026-10-07 00:28</t>
        </is>
      </c>
      <c r="AN1019" t="inlineStr">
        <is>
          <t>张凯风</t>
        </is>
      </c>
      <c r="AO1019" t="inlineStr">
        <is>
          <t>2026-10-07</t>
        </is>
      </c>
      <c r="AP1019" t="inlineStr">
        <is>
          <t>2026-10-06|qqfqvkxrybkjkjnp20|SD-000346</t>
        </is>
      </c>
      <c r="AQ1019" t="inlineStr">
        <is>
          <t>0</t>
        </is>
      </c>
      <c r="AR1019" t="inlineStr">
        <is>
          <t>qqfqvkxrybkjkjnp20｜How I became the CEO's darling｜3条｜已回填</t>
        </is>
      </c>
    </row>
    <row r="1020" ht="25.5" customHeight="1">
      <c r="A1020" t="inlineStr">
        <is>
          <t>SR-001155</t>
        </is>
      </c>
      <c r="B1020" s="3">
        <v>46301</v>
      </c>
      <c r="C1020"/>
      <c r="D1020" t="inlineStr">
        <is>
          <t>7691159625609022751</t>
        </is>
      </c>
      <c r="E1020"/>
      <c r="F1020" t="inlineStr">
        <is>
          <t>exact_post_id</t>
        </is>
      </c>
      <c r="G1020"/>
      <c r="H1020" s="3"/>
      <c r="I1020"/>
      <c r="J1020" t="inlineStr">
        <is>
          <t>active</t>
        </is>
      </c>
      <c r="K1020" t="inlineStr">
        <is>
          <t>qqfqvkxrybkjkjnp20</t>
        </is>
      </c>
      <c r="L1020" t="inlineStr">
        <is>
          <t>Part 3 | How I became the CEO's darling A morning-after scandal becomes a marriage proposal, and the new CEO wants the wedding to happen today. ✨ Download the ReelShort app. 👉 Copy the code [4964363] and search it. #Drama #ShortDrama #CEOromance #ContractMarriage #SweetRomance</t>
        </is>
      </c>
      <c r="M1020" t="inlineStr">
        <is>
          <t>SD-000346</t>
        </is>
      </c>
      <c r="N1020" t="inlineStr">
        <is>
          <t>7691159625609022751</t>
        </is>
      </c>
      <c r="O1020" t="inlineStr">
        <is>
          <t>Velvet Temptations</t>
        </is>
      </c>
      <c r="P1020" t="inlineStr">
        <is>
          <t>https://www.tiktok.com/@qqfqvkxrybkjkjnp20</t>
        </is>
      </c>
      <c r="Q1020" t="inlineStr">
        <is>
          <t>SD-000346</t>
        </is>
      </c>
      <c r="R1020" t="inlineStr">
        <is>
          <t>How I became the CEO's darling</t>
        </is>
      </c>
      <c r="S1020"/>
      <c r="T1020" s="2" t="str">
        <f>=HYPERLINK("https://www.tiktok.com/@qqfqvkxrybkjkjnp20/video/7691159625609022751", "https://www.tiktok.com/@qqfqvkxrybkjkjnp20/video/7691159625609022751")</f>
        <v>https://www.tiktok.com/@qqfqvkxrybkjkjnp20/video/7691159625609022751</v>
      </c>
      <c r="U1020" t="inlineStr">
        <is>
          <t>已回填</t>
        </is>
      </c>
      <c r="V1020" t="inlineStr">
        <is>
          <t>105</t>
        </is>
      </c>
      <c r="W1020" t="inlineStr">
        <is>
          <t>1</t>
        </is>
      </c>
      <c r="X1020" t="inlineStr">
        <is>
          <t>0</t>
        </is>
      </c>
      <c r="Y1020" t="inlineStr">
        <is>
          <t>0</t>
        </is>
      </c>
      <c r="Z1020" t="inlineStr">
        <is>
          <t>0</t>
        </is>
      </c>
      <c r="AA1020" t="inlineStr">
        <is>
          <t>2026-10-08</t>
        </is>
      </c>
      <c r="AB1020"/>
      <c r="AC1020" t="inlineStr">
        <is>
          <t>第3条</t>
        </is>
      </c>
      <c r="AD1020"/>
      <c r="AE1020"/>
      <c r="AF1020"/>
      <c r="AG1020" s="3">
        <v>46301</v>
      </c>
      <c r="AH1020" t="inlineStr">
        <is>
          <t>张凯风</t>
        </is>
      </c>
      <c r="AI1020"/>
      <c r="AJ1020"/>
      <c r="AK1020"/>
      <c r="AL1020" s="3"/>
      <c r="AM1020" t="inlineStr">
        <is>
          <t>2026-10-07 05:29</t>
        </is>
      </c>
      <c r="AN1020" t="inlineStr">
        <is>
          <t>张凯风</t>
        </is>
      </c>
      <c r="AO1020" t="inlineStr">
        <is>
          <t>2026-10-07</t>
        </is>
      </c>
      <c r="AP1020" t="inlineStr">
        <is>
          <t>2026-10-06|qqfqvkxrybkjkjnp20|SD-000346</t>
        </is>
      </c>
      <c r="AQ1020" t="inlineStr">
        <is>
          <t>0</t>
        </is>
      </c>
      <c r="AR1020" t="inlineStr">
        <is>
          <t>qqfqvkxrybkjkjnp20｜How I became the CEO's darling｜3条｜已回填</t>
        </is>
      </c>
    </row>
    <row r="1021" ht="25.5" customHeight="1">
      <c r="A1021" t="inlineStr">
        <is>
          <t>SR-001156</t>
        </is>
      </c>
      <c r="B1021" s="3">
        <v>46302</v>
      </c>
      <c r="C1021"/>
      <c r="D1021" t="inlineStr">
        <is>
          <t>7691247279415577886</t>
        </is>
      </c>
      <c r="E1021"/>
      <c r="F1021" t="inlineStr">
        <is>
          <t>exact_post_id</t>
        </is>
      </c>
      <c r="G1021"/>
      <c r="H1021" s="3"/>
      <c r="I1021"/>
      <c r="J1021" t="inlineStr">
        <is>
          <t>active</t>
        </is>
      </c>
      <c r="K1021" t="inlineStr">
        <is>
          <t>qqfqvkxrybkjkjnp20</t>
        </is>
      </c>
      <c r="L1021" t="inlineStr">
        <is>
          <t>Part 1 | Don't Call Me Aunt Adrian comes home after five years and refuses Sloane's new title—then blocks the deal tying her future to his uncle. ✨ Download the ReelShort app. 👉 Copy the code [4963797] and search it. #Drama #ShortDrama #ForbiddenLove #FamilySecrets #RomanticDrama</t>
        </is>
      </c>
      <c r="M1021" t="inlineStr">
        <is>
          <t>SD-000343</t>
        </is>
      </c>
      <c r="N1021" t="inlineStr">
        <is>
          <t>7691247279415577886</t>
        </is>
      </c>
      <c r="O1021" t="inlineStr">
        <is>
          <t>Velvet Temptations</t>
        </is>
      </c>
      <c r="P1021" t="inlineStr">
        <is>
          <t>https://www.tiktok.com/@qqfqvkxrybkjkjnp20</t>
        </is>
      </c>
      <c r="Q1021" t="inlineStr">
        <is>
          <t>SD-000343</t>
        </is>
      </c>
      <c r="R1021" t="inlineStr">
        <is>
          <t>Don't Call Me Aunt</t>
        </is>
      </c>
      <c r="S1021"/>
      <c r="T1021" s="2" t="str">
        <f>=HYPERLINK("https://www.tiktok.com/@qqfqvkxrybkjkjnp20/video/7691247279415577886", "https://www.tiktok.com/@qqfqvkxrybkjkjnp20/video/7691247279415577886")</f>
        <v>https://www.tiktok.com/@qqfqvkxrybkjkjnp20/video/7691247279415577886</v>
      </c>
      <c r="U1021" t="inlineStr">
        <is>
          <t>已回填</t>
        </is>
      </c>
      <c r="V1021" t="inlineStr">
        <is>
          <t>196</t>
        </is>
      </c>
      <c r="W1021" t="inlineStr">
        <is>
          <t>12</t>
        </is>
      </c>
      <c r="X1021" t="inlineStr">
        <is>
          <t>2</t>
        </is>
      </c>
      <c r="Y1021" t="inlineStr">
        <is>
          <t>0</t>
        </is>
      </c>
      <c r="Z1021" t="inlineStr">
        <is>
          <t>0</t>
        </is>
      </c>
      <c r="AA1021" t="inlineStr">
        <is>
          <t>2026-10-08</t>
        </is>
      </c>
      <c r="AB1021"/>
      <c r="AC1021" t="inlineStr">
        <is>
          <t>第1条</t>
        </is>
      </c>
      <c r="AD1021"/>
      <c r="AE1021"/>
      <c r="AF1021"/>
      <c r="AG1021" s="3">
        <v>46302</v>
      </c>
      <c r="AH1021" t="inlineStr">
        <is>
          <t>张凯风</t>
        </is>
      </c>
      <c r="AI1021"/>
      <c r="AJ1021"/>
      <c r="AK1021"/>
      <c r="AL1021" s="3"/>
      <c r="AM1021" t="inlineStr">
        <is>
          <t>2026-10-07 20:13</t>
        </is>
      </c>
      <c r="AN1021" t="inlineStr">
        <is>
          <t>张凯风</t>
        </is>
      </c>
      <c r="AO1021" t="inlineStr">
        <is>
          <t>2026-10-07</t>
        </is>
      </c>
      <c r="AP1021" t="inlineStr">
        <is>
          <t>2026-10-07|qqfqvkxrybkjkjnp20|SD-000343</t>
        </is>
      </c>
      <c r="AQ1021" t="inlineStr">
        <is>
          <t>1</t>
        </is>
      </c>
      <c r="AR1021" t="inlineStr">
        <is>
          <t>qqfqvkxrybkjkjnp20｜Don't Call Me Aunt｜3条｜已回填</t>
        </is>
      </c>
    </row>
    <row r="1022" ht="25.5" customHeight="1">
      <c r="A1022" t="inlineStr">
        <is>
          <t>SR-001157</t>
        </is>
      </c>
      <c r="B1022" s="3">
        <v>46302</v>
      </c>
      <c r="C1022"/>
      <c r="D1022" t="inlineStr">
        <is>
          <t>7691260809837612318</t>
        </is>
      </c>
      <c r="E1022"/>
      <c r="F1022" t="inlineStr">
        <is>
          <t>exact_post_id</t>
        </is>
      </c>
      <c r="G1022"/>
      <c r="H1022" s="3"/>
      <c r="I1022"/>
      <c r="J1022" t="inlineStr">
        <is>
          <t>active</t>
        </is>
      </c>
      <c r="K1022" t="inlineStr">
        <is>
          <t>qqfqvkxrybkjkjnp20</t>
        </is>
      </c>
      <c r="L1022" t="inlineStr">
        <is>
          <t>Part 2 | Don't Call Me Aunt He forces her to confront the contract—and the feelings she has tried to bury for five years. When her wedding ring falls, Adrian knows her marriage is not as secure as she pretends. ✨ Download the ReelShort app.   👉 Copy the code [4963797] and search it. #Drama #ShortDrama #ForbiddenLove #RomanticDrama #ReelShort</t>
        </is>
      </c>
      <c r="M1022" t="inlineStr">
        <is>
          <t>SD-000343</t>
        </is>
      </c>
      <c r="N1022" t="inlineStr">
        <is>
          <t>7691260809837612318</t>
        </is>
      </c>
      <c r="O1022" t="inlineStr">
        <is>
          <t>Velvet Temptations</t>
        </is>
      </c>
      <c r="P1022" t="inlineStr">
        <is>
          <t>https://www.tiktok.com/@qqfqvkxrybkjkjnp20</t>
        </is>
      </c>
      <c r="Q1022" t="inlineStr">
        <is>
          <t>SD-000343</t>
        </is>
      </c>
      <c r="R1022" t="inlineStr">
        <is>
          <t>Don't Call Me Aunt</t>
        </is>
      </c>
      <c r="S1022"/>
      <c r="T1022" s="2" t="str">
        <f>=HYPERLINK("https://www.tiktok.com/@qqfqvkxrybkjkjnp20/video/7691260809837612318", "https://www.tiktok.com/@qqfqvkxrybkjkjnp20/video/7691260809837612318")</f>
        <v>https://www.tiktok.com/@qqfqvkxrybkjkjnp20/video/7691260809837612318</v>
      </c>
      <c r="U1022" t="inlineStr">
        <is>
          <t>已回填</t>
        </is>
      </c>
      <c r="V1022" t="inlineStr">
        <is>
          <t>200</t>
        </is>
      </c>
      <c r="W1022" t="inlineStr">
        <is>
          <t>14</t>
        </is>
      </c>
      <c r="X1022" t="inlineStr">
        <is>
          <t>1</t>
        </is>
      </c>
      <c r="Y1022" t="inlineStr">
        <is>
          <t>0</t>
        </is>
      </c>
      <c r="Z1022" t="inlineStr">
        <is>
          <t>0</t>
        </is>
      </c>
      <c r="AA1022" t="inlineStr">
        <is>
          <t>2026-10-08</t>
        </is>
      </c>
      <c r="AB1022"/>
      <c r="AC1022" t="inlineStr">
        <is>
          <t>第2条</t>
        </is>
      </c>
      <c r="AD1022"/>
      <c r="AE1022"/>
      <c r="AF1022"/>
      <c r="AG1022" s="3">
        <v>46302</v>
      </c>
      <c r="AH1022" t="inlineStr">
        <is>
          <t>张凯风</t>
        </is>
      </c>
      <c r="AI1022"/>
      <c r="AJ1022"/>
      <c r="AK1022"/>
      <c r="AL1022" s="3"/>
      <c r="AM1022" t="inlineStr">
        <is>
          <t>2026-10-08 00:07</t>
        </is>
      </c>
      <c r="AN1022" t="inlineStr">
        <is>
          <t>张凯风</t>
        </is>
      </c>
      <c r="AO1022" t="inlineStr">
        <is>
          <t>2026-10-08</t>
        </is>
      </c>
      <c r="AP1022" t="inlineStr">
        <is>
          <t>2026-10-07|qqfqvkxrybkjkjnp20|SD-000343</t>
        </is>
      </c>
      <c r="AQ1022" t="inlineStr">
        <is>
          <t>0</t>
        </is>
      </c>
      <c r="AR1022" t="inlineStr">
        <is>
          <t>qqfqvkxrybkjkjnp20｜Don't Call Me Aunt｜3条｜已回填</t>
        </is>
      </c>
    </row>
    <row r="1023" ht="25.5" customHeight="1">
      <c r="A1023" t="inlineStr">
        <is>
          <t>SR-001158</t>
        </is>
      </c>
      <c r="B1023" s="3">
        <v>46302</v>
      </c>
      <c r="C1023"/>
      <c r="D1023" t="inlineStr">
        <is>
          <t>7691250359527886111</t>
        </is>
      </c>
      <c r="E1023"/>
      <c r="F1023" t="inlineStr">
        <is>
          <t>exact_post_id</t>
        </is>
      </c>
      <c r="G1023"/>
      <c r="H1023" s="3"/>
      <c r="I1023"/>
      <c r="J1023" t="inlineStr">
        <is>
          <t>active</t>
        </is>
      </c>
      <c r="K1023" t="inlineStr">
        <is>
          <t>qqfqvkxrybkjkjnp20</t>
        </is>
      </c>
      <c r="L1023" t="inlineStr">
        <is>
          <t>Part 3 | Don't Call Me Aunt Sent to Adrian’s bedroom after midnight, Sloane struggles to resist the man she once loved. But when her husband appears at the door, Adrian turns their dangerous secret into a deliberate provocation. ✨ Download the ReelShort app.   👉 Copy the code [4963797] and search it. #Drama #ShortDrama #ForbiddenLove #RomanticDrama #ReelShort</t>
        </is>
      </c>
      <c r="M1023" t="inlineStr">
        <is>
          <t>SD-000343</t>
        </is>
      </c>
      <c r="N1023" t="inlineStr">
        <is>
          <t>7691250359527886111</t>
        </is>
      </c>
      <c r="O1023" t="inlineStr">
        <is>
          <t>Velvet Temptations</t>
        </is>
      </c>
      <c r="P1023" t="inlineStr">
        <is>
          <t>https://www.tiktok.com/@qqfqvkxrybkjkjnp20</t>
        </is>
      </c>
      <c r="Q1023" t="inlineStr">
        <is>
          <t>SD-000343</t>
        </is>
      </c>
      <c r="R1023" t="inlineStr">
        <is>
          <t>Don't Call Me Aunt</t>
        </is>
      </c>
      <c r="S1023"/>
      <c r="T1023" s="2" t="str">
        <f>=HYPERLINK("https://www.tiktok.com/@qqfqvkxrybkjkjnp20/video/7691250359527886111", "https://www.tiktok.com/@qqfqvkxrybkjkjnp20/video/7691250359527886111")</f>
        <v>https://www.tiktok.com/@qqfqvkxrybkjkjnp20/video/7691250359527886111</v>
      </c>
      <c r="U1023" t="inlineStr">
        <is>
          <t>已回填</t>
        </is>
      </c>
      <c r="V1023" t="inlineStr">
        <is>
          <t>201</t>
        </is>
      </c>
      <c r="W1023" t="inlineStr">
        <is>
          <t>10</t>
        </is>
      </c>
      <c r="X1023" t="inlineStr">
        <is>
          <t>7</t>
        </is>
      </c>
      <c r="Y1023" t="inlineStr">
        <is>
          <t>0</t>
        </is>
      </c>
      <c r="Z1023" t="inlineStr">
        <is>
          <t>0</t>
        </is>
      </c>
      <c r="AA1023" t="inlineStr">
        <is>
          <t>2026-10-08</t>
        </is>
      </c>
      <c r="AB1023"/>
      <c r="AC1023" t="inlineStr">
        <is>
          <t>第3条</t>
        </is>
      </c>
      <c r="AD1023"/>
      <c r="AE1023"/>
      <c r="AF1023"/>
      <c r="AG1023" s="3">
        <v>46302</v>
      </c>
      <c r="AH1023" t="inlineStr">
        <is>
          <t>张凯风</t>
        </is>
      </c>
      <c r="AI1023"/>
      <c r="AJ1023"/>
      <c r="AK1023"/>
      <c r="AL1023" s="3"/>
      <c r="AM1023" t="inlineStr">
        <is>
          <t>2026-10-08 05:11</t>
        </is>
      </c>
      <c r="AN1023" t="inlineStr">
        <is>
          <t>张凯风</t>
        </is>
      </c>
      <c r="AO1023" t="inlineStr">
        <is>
          <t>2026-10-08</t>
        </is>
      </c>
      <c r="AP1023" t="inlineStr">
        <is>
          <t>2026-10-07|qqfqvkxrybkjkjnp20|SD-000343</t>
        </is>
      </c>
      <c r="AQ1023" t="inlineStr">
        <is>
          <t>0</t>
        </is>
      </c>
      <c r="AR1023" t="inlineStr">
        <is>
          <t>qqfqvkxrybkjkjnp20｜Don't Call Me Aunt｜3条｜已回填</t>
        </is>
      </c>
    </row>
    <row r="1024" ht="25.5" customHeight="1">
      <c r="A1024" t="inlineStr">
        <is>
          <t>SR-001159</t>
        </is>
      </c>
      <c r="B1024" s="3">
        <v>46295</v>
      </c>
      <c r="C1024"/>
      <c r="D1024"/>
      <c r="E1024"/>
      <c r="F1024" t="inlineStr">
        <is>
          <t>account_time</t>
        </is>
      </c>
      <c r="G1024">
        <v>1</v>
      </c>
      <c r="H1024" s="3">
        <v>46301.88361111111</v>
      </c>
      <c r="I1024"/>
      <c r="J1024" t="inlineStr">
        <is>
          <t>active</t>
        </is>
      </c>
      <c r="K1024" t="inlineStr">
        <is>
          <t>magnoliaisabella64</t>
        </is>
      </c>
      <c r="L1024" t="inlineStr">
        <is>
          <t>Part 1 | Paladin Betrays God for the Wolf The accused werewolf claims his clan was framed—and reveals that the real killer wore the Holy Temple’s armor. Now Leon must choose between unquestioning faith and the truth behind his family’s massacre. ✨ Download the ReelShort app. 👉 Copy the code [4932398] and search it. #Drama #AIDrama #ShortDrama #WerewolfDrama #FantasyDrama</t>
        </is>
      </c>
      <c r="M1024" t="inlineStr">
        <is>
          <t>SD-000283</t>
        </is>
      </c>
      <c r="N1024" t="inlineStr">
        <is>
          <t>7690885428924173599</t>
        </is>
      </c>
      <c r="O1024" t="inlineStr">
        <is>
          <t>Pretty Boy Problems</t>
        </is>
      </c>
      <c r="P1024" t="inlineStr">
        <is>
          <t>https://www.tiktok.com/@magnoliaisabella64</t>
        </is>
      </c>
      <c r="Q1024" t="inlineStr">
        <is>
          <t>SD-000283</t>
        </is>
      </c>
      <c r="R1024" t="inlineStr">
        <is>
          <t>Paladin Betrays God for the Wolf</t>
        </is>
      </c>
      <c r="S1024" t="inlineStr">
        <is>
          <t>lgbtq,狼人,复仇</t>
        </is>
      </c>
      <c r="T1024" s="2" t="str">
        <f>=HYPERLINK("https://www.tiktok.com/@magnoliaisabella64/video/7690885428924173599", "https://www.tiktok.com/@magnoliaisabella64/video/7690885428924173599")</f>
        <v>https://www.tiktok.com/@magnoliaisabella64/video/7690885428924173599</v>
      </c>
      <c r="U1024" t="inlineStr">
        <is>
          <t>已回填</t>
        </is>
      </c>
      <c r="V1024" t="inlineStr">
        <is>
          <t>436</t>
        </is>
      </c>
      <c r="W1024" t="inlineStr">
        <is>
          <t>6</t>
        </is>
      </c>
      <c r="X1024" t="inlineStr">
        <is>
          <t>5</t>
        </is>
      </c>
      <c r="Y1024" t="inlineStr">
        <is>
          <t>0</t>
        </is>
      </c>
      <c r="Z1024" t="inlineStr">
        <is>
          <t>0</t>
        </is>
      </c>
      <c r="AA1024" t="inlineStr">
        <is>
          <t>2026-10-08</t>
        </is>
      </c>
      <c r="AB1024"/>
      <c r="AC1024" t="inlineStr">
        <is>
          <t>第1条</t>
        </is>
      </c>
      <c r="AD1024"/>
      <c r="AE1024"/>
      <c r="AF1024"/>
      <c r="AG1024" s="3">
        <v>46295</v>
      </c>
      <c r="AH1024" t="inlineStr">
        <is>
          <t>张凯风</t>
        </is>
      </c>
      <c r="AI1024"/>
      <c r="AJ1024"/>
      <c r="AK1024"/>
      <c r="AL1024" s="3"/>
      <c r="AM1024" t="inlineStr">
        <is>
          <t>2026-09-30 22:54</t>
        </is>
      </c>
      <c r="AN1024" t="inlineStr">
        <is>
          <t>张凯风</t>
        </is>
      </c>
      <c r="AO1024" t="inlineStr">
        <is>
          <t>2026-09-30</t>
        </is>
      </c>
      <c r="AP1024" t="inlineStr">
        <is>
          <t>2026-09-30|magnoliaisabella64|SD-000283</t>
        </is>
      </c>
      <c r="AQ1024" t="inlineStr">
        <is>
          <t>1</t>
        </is>
      </c>
      <c r="AR1024" t="inlineStr">
        <is>
          <t>magnoliaisabella64｜Paladin Betrays God for the Wolf｜3条｜已回填</t>
        </is>
      </c>
    </row>
    <row r="1025" ht="25.5" customHeight="1">
      <c r="A1025" t="inlineStr">
        <is>
          <t>SR-001160</t>
        </is>
      </c>
      <c r="B1025" s="3">
        <v>46295</v>
      </c>
      <c r="C1025"/>
      <c r="D1025" t="inlineStr">
        <is>
          <t>7690888345815141663</t>
        </is>
      </c>
      <c r="E1025"/>
      <c r="F1025" t="inlineStr">
        <is>
          <t>manual_url</t>
        </is>
      </c>
      <c r="G1025">
        <v>1</v>
      </c>
      <c r="H1025" s="3">
        <v>46301.88380787037</v>
      </c>
      <c r="I1025"/>
      <c r="J1025" t="inlineStr">
        <is>
          <t>active</t>
        </is>
      </c>
      <c r="K1025" t="inlineStr">
        <is>
          <t>magnoliaisabella64</t>
        </is>
      </c>
      <c r="L1025" t="inlineStr">
        <is>
          <t>Part 2 | Paladin Betrays God for the Wolf A blood memory exposes the horrifying truth behind the Vesta family massacre. When the only witness is silenced, the werewolf offers Leon one final path to the truth: a life-binding blood pact. ✨ Download the ReelShort app. 👉 Copy the code [4932398] and search it. #Drama #AIDrama #ShortDrama #MysteryDrama #FantasyDrama</t>
        </is>
      </c>
      <c r="M1025" t="inlineStr">
        <is>
          <t>SD-000283</t>
        </is>
      </c>
      <c r="N1025" t="inlineStr">
        <is>
          <t>7690888345815141663</t>
        </is>
      </c>
      <c r="O1025" t="inlineStr">
        <is>
          <t>Pretty Boy Problems</t>
        </is>
      </c>
      <c r="P1025" t="inlineStr">
        <is>
          <t>https://www.tiktok.com/@magnoliaisabella64</t>
        </is>
      </c>
      <c r="Q1025" t="inlineStr">
        <is>
          <t>SD-000283</t>
        </is>
      </c>
      <c r="R1025" t="inlineStr">
        <is>
          <t>Paladin Betrays God for the Wolf</t>
        </is>
      </c>
      <c r="S1025" t="inlineStr">
        <is>
          <t>lgbtq,狼人,复仇</t>
        </is>
      </c>
      <c r="T1025" s="2" t="str">
        <f>=HYPERLINK("https://www.tiktok.com/@magnoliaisabella64/video/7690888345815141663", "https://www.tiktok.com/@magnoliaisabella64/video/7690888345815141663")</f>
        <v>https://www.tiktok.com/@magnoliaisabella64/video/7690888345815141663</v>
      </c>
      <c r="U1025" t="inlineStr">
        <is>
          <t>已回填</t>
        </is>
      </c>
      <c r="V1025" t="inlineStr">
        <is>
          <t>390</t>
        </is>
      </c>
      <c r="W1025" t="inlineStr">
        <is>
          <t>6</t>
        </is>
      </c>
      <c r="X1025" t="inlineStr">
        <is>
          <t>5</t>
        </is>
      </c>
      <c r="Y1025" t="inlineStr">
        <is>
          <t>0</t>
        </is>
      </c>
      <c r="Z1025" t="inlineStr">
        <is>
          <t>0</t>
        </is>
      </c>
      <c r="AA1025" t="inlineStr">
        <is>
          <t>2026-10-08</t>
        </is>
      </c>
      <c r="AB1025"/>
      <c r="AC1025" t="inlineStr">
        <is>
          <t>第2条</t>
        </is>
      </c>
      <c r="AD1025"/>
      <c r="AE1025"/>
      <c r="AF1025"/>
      <c r="AG1025" s="3">
        <v>46295</v>
      </c>
      <c r="AH1025" t="inlineStr">
        <is>
          <t>张凯风</t>
        </is>
      </c>
      <c r="AI1025"/>
      <c r="AJ1025"/>
      <c r="AK1025"/>
      <c r="AL1025" s="3"/>
      <c r="AM1025" t="inlineStr">
        <is>
          <t>2026-10-01 03:00</t>
        </is>
      </c>
      <c r="AN1025" t="inlineStr">
        <is>
          <t>张凯风</t>
        </is>
      </c>
      <c r="AO1025" t="inlineStr">
        <is>
          <t>2026-10-01</t>
        </is>
      </c>
      <c r="AP1025" t="inlineStr">
        <is>
          <t>2026-09-30|magnoliaisabella64|SD-000283</t>
        </is>
      </c>
      <c r="AQ1025" t="inlineStr">
        <is>
          <t>0</t>
        </is>
      </c>
      <c r="AR1025" t="inlineStr">
        <is>
          <t>magnoliaisabella64｜Paladin Betrays God for the Wolf｜3条｜已回填</t>
        </is>
      </c>
    </row>
    <row r="1026" ht="25.5" customHeight="1">
      <c r="A1026" t="inlineStr">
        <is>
          <t>SR-001161</t>
        </is>
      </c>
      <c r="B1026" s="3">
        <v>46295</v>
      </c>
      <c r="C1026"/>
      <c r="D1026" t="inlineStr">
        <is>
          <t>7690892606426877215</t>
        </is>
      </c>
      <c r="E1026"/>
      <c r="F1026" t="inlineStr">
        <is>
          <t>manual_url</t>
        </is>
      </c>
      <c r="G1026">
        <v>1</v>
      </c>
      <c r="H1026" s="3">
        <v>46301.8840162037</v>
      </c>
      <c r="I1026"/>
      <c r="J1026" t="inlineStr">
        <is>
          <t>active</t>
        </is>
      </c>
      <c r="K1026" t="inlineStr">
        <is>
          <t>magnoliaisabella64</t>
        </is>
      </c>
      <c r="L1026" t="inlineStr">
        <is>
          <t>Part 3 | Paladin Betrays God for the Wolf Leon risks his life to uncover the truth and binds himself to the condemned werewolf. When the Temple tries to execute him, Leon draws his sword and openly defies everything he once served. ✨ Download the ReelShort app. 👉 Copy the code [4932398] and search it. #Drama #AIDrama #ShortDrama #ForbiddenLove #WerewolfDrama</t>
        </is>
      </c>
      <c r="M1026" t="inlineStr">
        <is>
          <t>SD-000283</t>
        </is>
      </c>
      <c r="N1026" t="inlineStr">
        <is>
          <t>7690892606426877215</t>
        </is>
      </c>
      <c r="O1026" t="inlineStr">
        <is>
          <t>Pretty Boy Problems</t>
        </is>
      </c>
      <c r="P1026" t="inlineStr">
        <is>
          <t>https://www.tiktok.com/@magnoliaisabella64</t>
        </is>
      </c>
      <c r="Q1026" t="inlineStr">
        <is>
          <t>SD-000283</t>
        </is>
      </c>
      <c r="R1026" t="inlineStr">
        <is>
          <t>Paladin Betrays God for the Wolf</t>
        </is>
      </c>
      <c r="S1026" t="inlineStr">
        <is>
          <t>lgbtq,狼人,复仇</t>
        </is>
      </c>
      <c r="T1026" s="2" t="str">
        <f>=HYPERLINK("https://www.tiktok.com/@magnoliaisabella64/video/7690892606426877215", "https://www.tiktok.com/@magnoliaisabella64/video/7690892606426877215")</f>
        <v>https://www.tiktok.com/@magnoliaisabella64/video/7690892606426877215</v>
      </c>
      <c r="U1026" t="inlineStr">
        <is>
          <t>已回填</t>
        </is>
      </c>
      <c r="V1026" t="inlineStr">
        <is>
          <t>535</t>
        </is>
      </c>
      <c r="W1026" t="inlineStr">
        <is>
          <t>13</t>
        </is>
      </c>
      <c r="X1026" t="inlineStr">
        <is>
          <t>4</t>
        </is>
      </c>
      <c r="Y1026" t="inlineStr">
        <is>
          <t>0</t>
        </is>
      </c>
      <c r="Z1026" t="inlineStr">
        <is>
          <t>0</t>
        </is>
      </c>
      <c r="AA1026" t="inlineStr">
        <is>
          <t>2026-10-08</t>
        </is>
      </c>
      <c r="AB1026"/>
      <c r="AC1026" t="inlineStr">
        <is>
          <t>第3条</t>
        </is>
      </c>
      <c r="AD1026"/>
      <c r="AE1026"/>
      <c r="AF1026"/>
      <c r="AG1026" s="3">
        <v>46295</v>
      </c>
      <c r="AH1026" t="inlineStr">
        <is>
          <t>张凯风</t>
        </is>
      </c>
      <c r="AI1026"/>
      <c r="AJ1026"/>
      <c r="AK1026"/>
      <c r="AL1026" s="3"/>
      <c r="AM1026" t="inlineStr">
        <is>
          <t>2026-10-01 09:00</t>
        </is>
      </c>
      <c r="AN1026" t="inlineStr">
        <is>
          <t>张凯风</t>
        </is>
      </c>
      <c r="AO1026" t="inlineStr">
        <is>
          <t>2026-10-01</t>
        </is>
      </c>
      <c r="AP1026" t="inlineStr">
        <is>
          <t>2026-09-30|magnoliaisabella64|SD-000283</t>
        </is>
      </c>
      <c r="AQ1026" t="inlineStr">
        <is>
          <t>0</t>
        </is>
      </c>
      <c r="AR1026" t="inlineStr">
        <is>
          <t>magnoliaisabella64｜Paladin Betrays God for the Wolf｜3条｜已回填</t>
        </is>
      </c>
    </row>
    <row r="1027" ht="25.5" customHeight="1">
      <c r="A1027" t="inlineStr">
        <is>
          <t>SR-001162</t>
        </is>
      </c>
      <c r="B1027" s="3">
        <v>46296</v>
      </c>
      <c r="C1027"/>
      <c r="D1027" t="inlineStr">
        <is>
          <t>7690891457191742750</t>
        </is>
      </c>
      <c r="E1027"/>
      <c r="F1027" t="inlineStr">
        <is>
          <t>exact_post_id</t>
        </is>
      </c>
      <c r="G1027"/>
      <c r="H1027" s="3">
        <v>46303.671643518515</v>
      </c>
      <c r="I1027"/>
      <c r="J1027" t="inlineStr">
        <is>
          <t>active</t>
        </is>
      </c>
      <c r="K1027" t="inlineStr">
        <is>
          <t>magnoliaisabella64</t>
        </is>
      </c>
      <c r="L1027" t="inlineStr">
        <is>
          <t>Part 1 | Bloodline Paradox Silver and Shadows A vampire saves the hunter determined to kill him—but when new enemies attack, survival forces them to fight side by side. ✨ Download the ReelShort app. 👉 Copy the code [4932709] and search it. #Drama #AIDrama #ShortDrama #VampireDrama #EnemiesToAllies</t>
        </is>
      </c>
      <c r="M1027" t="inlineStr">
        <is>
          <t>SD-000289</t>
        </is>
      </c>
      <c r="N1027" t="inlineStr">
        <is>
          <t>7690891457191742750</t>
        </is>
      </c>
      <c r="O1027" t="inlineStr">
        <is>
          <t>Pretty Boy Problems</t>
        </is>
      </c>
      <c r="P1027" t="inlineStr">
        <is>
          <t>https://www.tiktok.com/@magnoliaisabella64</t>
        </is>
      </c>
      <c r="Q1027" t="inlineStr">
        <is>
          <t>SD-000289</t>
        </is>
      </c>
      <c r="R1027" t="inlineStr">
        <is>
          <t>Bloodline Paradox: Silver and Shadows</t>
        </is>
      </c>
      <c r="S1027" t="inlineStr">
        <is>
          <t>lgbtq,奇幻,复仇,救赎</t>
        </is>
      </c>
      <c r="T1027" s="2" t="str">
        <f>=HYPERLINK("https://www.tiktok.com/@magnoliaisabella64/video/7690891457191742750", "https://www.tiktok.com/@magnoliaisabella64/video/7690891457191742750")</f>
        <v>https://www.tiktok.com/@magnoliaisabella64/video/7690891457191742750</v>
      </c>
      <c r="U1027" t="inlineStr">
        <is>
          <t>已回填</t>
        </is>
      </c>
      <c r="V1027" t="inlineStr">
        <is>
          <t>1015</t>
        </is>
      </c>
      <c r="W1027" t="inlineStr">
        <is>
          <t>30</t>
        </is>
      </c>
      <c r="X1027" t="inlineStr">
        <is>
          <t>23</t>
        </is>
      </c>
      <c r="Y1027" t="inlineStr">
        <is>
          <t>0</t>
        </is>
      </c>
      <c r="Z1027" t="inlineStr">
        <is>
          <t>0</t>
        </is>
      </c>
      <c r="AA1027" t="inlineStr">
        <is>
          <t>2026-10-08</t>
        </is>
      </c>
      <c r="AB1027"/>
      <c r="AC1027" t="inlineStr">
        <is>
          <t>第1条</t>
        </is>
      </c>
      <c r="AD1027"/>
      <c r="AE1027"/>
      <c r="AF1027"/>
      <c r="AG1027" s="3">
        <v>46296</v>
      </c>
      <c r="AH1027" t="inlineStr">
        <is>
          <t>张凯风</t>
        </is>
      </c>
      <c r="AI1027"/>
      <c r="AJ1027"/>
      <c r="AK1027"/>
      <c r="AL1027" s="3"/>
      <c r="AM1027" t="inlineStr">
        <is>
          <t>2026-10-01 23:04</t>
        </is>
      </c>
      <c r="AN1027" t="inlineStr">
        <is>
          <t>张凯风</t>
        </is>
      </c>
      <c r="AO1027" t="inlineStr">
        <is>
          <t>2026-10-01</t>
        </is>
      </c>
      <c r="AP1027" t="inlineStr">
        <is>
          <t>2026-10-01|magnoliaisabella64|SD-000289</t>
        </is>
      </c>
      <c r="AQ1027" t="inlineStr">
        <is>
          <t>1</t>
        </is>
      </c>
      <c r="AR1027" t="inlineStr">
        <is>
          <t>magnoliaisabella64｜Bloodline Paradox: Silver and Shadows｜3条｜已回填</t>
        </is>
      </c>
    </row>
    <row r="1028" ht="25.5" customHeight="1">
      <c r="A1028" t="inlineStr">
        <is>
          <t>SR-001163</t>
        </is>
      </c>
      <c r="B1028" s="3">
        <v>46296</v>
      </c>
      <c r="C1028"/>
      <c r="D1028" t="inlineStr">
        <is>
          <t>7690893158896405790</t>
        </is>
      </c>
      <c r="E1028"/>
      <c r="F1028" t="inlineStr">
        <is>
          <t>manual_url</t>
        </is>
      </c>
      <c r="G1028">
        <v>1</v>
      </c>
      <c r="H1028" s="3">
        <v>46303.671643518515</v>
      </c>
      <c r="I1028"/>
      <c r="J1028" t="inlineStr">
        <is>
          <t>active</t>
        </is>
      </c>
      <c r="K1028" t="inlineStr">
        <is>
          <t>magnoliaisabella64</t>
        </is>
      </c>
      <c r="L1028" t="inlineStr">
        <is>
          <t>Part 2 | Bloodline Paradox Silver and Shadows The final sacrifice could unlock immortality, but Dorian refuses to accept the innocent lives destroyed in its name. ✨ Download the ReelShort app. 👉 Copy the code [4932709] and search it. #Drama #AIDrama #ShortDrama #DarkFantasy #Immortality</t>
        </is>
      </c>
      <c r="M1028" t="inlineStr">
        <is>
          <t>SD-000289</t>
        </is>
      </c>
      <c r="N1028" t="inlineStr">
        <is>
          <t>7690893158896405790</t>
        </is>
      </c>
      <c r="O1028" t="inlineStr">
        <is>
          <t>Pretty Boy Problems</t>
        </is>
      </c>
      <c r="P1028" t="inlineStr">
        <is>
          <t>https://www.tiktok.com/@magnoliaisabella64</t>
        </is>
      </c>
      <c r="Q1028" t="inlineStr">
        <is>
          <t>SD-000289</t>
        </is>
      </c>
      <c r="R1028" t="inlineStr">
        <is>
          <t>Bloodline Paradox: Silver and Shadows</t>
        </is>
      </c>
      <c r="S1028" t="inlineStr">
        <is>
          <t>lgbtq,奇幻,复仇,救赎</t>
        </is>
      </c>
      <c r="T1028" s="2" t="str">
        <f>=HYPERLINK("https://www.tiktok.com/@magnoliaisabella64/video/7690893158896405790", "https://www.tiktok.com/@magnoliaisabella64/video/7690893158896405790")</f>
        <v>https://www.tiktok.com/@magnoliaisabella64/video/7690893158896405790</v>
      </c>
      <c r="U1028" t="inlineStr">
        <is>
          <t>已回填</t>
        </is>
      </c>
      <c r="V1028" t="inlineStr">
        <is>
          <t>554</t>
        </is>
      </c>
      <c r="W1028" t="inlineStr">
        <is>
          <t>12</t>
        </is>
      </c>
      <c r="X1028" t="inlineStr">
        <is>
          <t>6</t>
        </is>
      </c>
      <c r="Y1028" t="inlineStr">
        <is>
          <t>0</t>
        </is>
      </c>
      <c r="Z1028" t="inlineStr">
        <is>
          <t>0</t>
        </is>
      </c>
      <c r="AA1028" t="inlineStr">
        <is>
          <t>2026-10-08</t>
        </is>
      </c>
      <c r="AB1028"/>
      <c r="AC1028" t="inlineStr">
        <is>
          <t>第2条</t>
        </is>
      </c>
      <c r="AD1028"/>
      <c r="AE1028"/>
      <c r="AF1028"/>
      <c r="AG1028" s="3">
        <v>46296</v>
      </c>
      <c r="AH1028" t="inlineStr">
        <is>
          <t>张凯风</t>
        </is>
      </c>
      <c r="AI1028"/>
      <c r="AJ1028"/>
      <c r="AK1028"/>
      <c r="AL1028" s="3"/>
      <c r="AM1028" t="inlineStr">
        <is>
          <t>2026-10-02 03:05</t>
        </is>
      </c>
      <c r="AN1028" t="inlineStr">
        <is>
          <t>张凯风</t>
        </is>
      </c>
      <c r="AO1028" t="inlineStr">
        <is>
          <t>2026-10-02</t>
        </is>
      </c>
      <c r="AP1028" t="inlineStr">
        <is>
          <t>2026-10-01|magnoliaisabella64|SD-000289</t>
        </is>
      </c>
      <c r="AQ1028" t="inlineStr">
        <is>
          <t>0</t>
        </is>
      </c>
      <c r="AR1028" t="inlineStr">
        <is>
          <t>magnoliaisabella64｜Bloodline Paradox: Silver and Shadows｜3条｜已回填</t>
        </is>
      </c>
    </row>
    <row r="1029" ht="25.5" customHeight="1">
      <c r="A1029" t="inlineStr">
        <is>
          <t>SR-001164</t>
        </is>
      </c>
      <c r="B1029" s="3">
        <v>46296</v>
      </c>
      <c r="C1029"/>
      <c r="D1029" t="inlineStr">
        <is>
          <t>7690895251388517663</t>
        </is>
      </c>
      <c r="E1029"/>
      <c r="F1029" t="inlineStr">
        <is>
          <t>manual_url</t>
        </is>
      </c>
      <c r="G1029">
        <v>1</v>
      </c>
      <c r="H1029" s="3">
        <v>46303.671643518515</v>
      </c>
      <c r="I1029"/>
      <c r="J1029" t="inlineStr">
        <is>
          <t>active</t>
        </is>
      </c>
      <c r="K1029" t="inlineStr">
        <is>
          <t>magnoliaisabella64</t>
        </is>
      </c>
      <c r="L1029" t="inlineStr">
        <is>
          <t>Part 3 | Bloodline Paradox Silver and Shadows Elias finds the brother he believed was dead—and uncovers the horrifying truth about the man who raised them. ✨ Download the ReelShort app. 👉 Copy the code [4932709] and search it. #Drama #AIDrama #ShortDrama #FamilySecrets #RevengeDrama</t>
        </is>
      </c>
      <c r="M1029" t="inlineStr">
        <is>
          <t>SD-000289</t>
        </is>
      </c>
      <c r="N1029" t="inlineStr">
        <is>
          <t>7690895251388517663</t>
        </is>
      </c>
      <c r="O1029" t="inlineStr">
        <is>
          <t>Pretty Boy Problems</t>
        </is>
      </c>
      <c r="P1029" t="inlineStr">
        <is>
          <t>https://www.tiktok.com/@magnoliaisabella64</t>
        </is>
      </c>
      <c r="Q1029" t="inlineStr">
        <is>
          <t>SD-000289</t>
        </is>
      </c>
      <c r="R1029" t="inlineStr">
        <is>
          <t>Bloodline Paradox: Silver and Shadows</t>
        </is>
      </c>
      <c r="S1029" t="inlineStr">
        <is>
          <t>lgbtq,奇幻,复仇,救赎</t>
        </is>
      </c>
      <c r="T1029" s="2" t="str">
        <f>=HYPERLINK("https://www.tiktok.com/@magnoliaisabella64/video/7690895251388517663", "https://www.tiktok.com/@magnoliaisabella64/video/7690895251388517663")</f>
        <v>https://www.tiktok.com/@magnoliaisabella64/video/7690895251388517663</v>
      </c>
      <c r="U1029" t="inlineStr">
        <is>
          <t>已回填</t>
        </is>
      </c>
      <c r="V1029" t="inlineStr">
        <is>
          <t>468</t>
        </is>
      </c>
      <c r="W1029" t="inlineStr">
        <is>
          <t>10</t>
        </is>
      </c>
      <c r="X1029" t="inlineStr">
        <is>
          <t>7</t>
        </is>
      </c>
      <c r="Y1029" t="inlineStr">
        <is>
          <t>0</t>
        </is>
      </c>
      <c r="Z1029" t="inlineStr">
        <is>
          <t>0</t>
        </is>
      </c>
      <c r="AA1029" t="inlineStr">
        <is>
          <t>2026-10-08</t>
        </is>
      </c>
      <c r="AB1029"/>
      <c r="AC1029" t="inlineStr">
        <is>
          <t>第3条</t>
        </is>
      </c>
      <c r="AD1029"/>
      <c r="AE1029"/>
      <c r="AF1029"/>
      <c r="AG1029" s="3">
        <v>46296</v>
      </c>
      <c r="AH1029" t="inlineStr">
        <is>
          <t>张凯风</t>
        </is>
      </c>
      <c r="AI1029"/>
      <c r="AJ1029"/>
      <c r="AK1029"/>
      <c r="AL1029" s="3"/>
      <c r="AM1029" t="inlineStr">
        <is>
          <t>2026-10-02 09:06</t>
        </is>
      </c>
      <c r="AN1029" t="inlineStr">
        <is>
          <t>张凯风</t>
        </is>
      </c>
      <c r="AO1029" t="inlineStr">
        <is>
          <t>2026-10-02</t>
        </is>
      </c>
      <c r="AP1029" t="inlineStr">
        <is>
          <t>2026-10-01|magnoliaisabella64|SD-000289</t>
        </is>
      </c>
      <c r="AQ1029" t="inlineStr">
        <is>
          <t>0</t>
        </is>
      </c>
      <c r="AR1029" t="inlineStr">
        <is>
          <t>magnoliaisabella64｜Bloodline Paradox: Silver and Shadows｜3条｜已回填</t>
        </is>
      </c>
    </row>
    <row r="1030" ht="25.5" customHeight="1">
      <c r="A1030" t="inlineStr">
        <is>
          <t>SR-001165</t>
        </is>
      </c>
      <c r="B1030" s="3">
        <v>46297</v>
      </c>
      <c r="C1030"/>
      <c r="D1030" t="inlineStr">
        <is>
          <t>7690895316291292447</t>
        </is>
      </c>
      <c r="E1030"/>
      <c r="F1030" t="inlineStr">
        <is>
          <t>exact_post_id</t>
        </is>
      </c>
      <c r="G1030"/>
      <c r="H1030" s="3">
        <v>46303.671643518515</v>
      </c>
      <c r="I1030"/>
      <c r="J1030" t="inlineStr">
        <is>
          <t>active</t>
        </is>
      </c>
      <c r="K1030" t="inlineStr">
        <is>
          <t>magnoliaisabella64</t>
        </is>
      </c>
      <c r="L1030" t="inlineStr">
        <is>
          <t>Part 1 | My Two Spy Daddies Two undercover agents pretend to be married and adopt a little girl—never realizing she can see every weapon they are hiding. ✨ Download the ReelShort app. 👉 Copy the code [4957135] and search it. #Drama #AIDrama #ShortDrama #SpyFamily #SuperpowerChild</t>
        </is>
      </c>
      <c r="M1030" t="inlineStr">
        <is>
          <t>SD-000304</t>
        </is>
      </c>
      <c r="N1030" t="inlineStr">
        <is>
          <t>7690895316291292447</t>
        </is>
      </c>
      <c r="O1030" t="inlineStr">
        <is>
          <t>Pretty Boy Problems</t>
        </is>
      </c>
      <c r="P1030" t="inlineStr">
        <is>
          <t>https://www.tiktok.com/@magnoliaisabella64</t>
        </is>
      </c>
      <c r="Q1030" t="inlineStr">
        <is>
          <t>SD-000304</t>
        </is>
      </c>
      <c r="R1030" t="inlineStr">
        <is>
          <t>My Two Spy Daddies</t>
        </is>
      </c>
      <c r="S1030" t="inlineStr">
        <is>
          <t>lgbtq</t>
        </is>
      </c>
      <c r="T1030" s="2" t="str">
        <f>=HYPERLINK("https://www.tiktok.com/@magnoliaisabella64/video/7690895316291292447", "https://www.tiktok.com/@magnoliaisabella64/video/7690895316291292447")</f>
        <v>https://www.tiktok.com/@magnoliaisabella64/video/7690895316291292447</v>
      </c>
      <c r="U1030" t="inlineStr">
        <is>
          <t>已回填</t>
        </is>
      </c>
      <c r="V1030" t="inlineStr">
        <is>
          <t>1554</t>
        </is>
      </c>
      <c r="W1030" t="inlineStr">
        <is>
          <t>48</t>
        </is>
      </c>
      <c r="X1030" t="inlineStr">
        <is>
          <t>38</t>
        </is>
      </c>
      <c r="Y1030" t="inlineStr">
        <is>
          <t>1</t>
        </is>
      </c>
      <c r="Z1030" t="inlineStr">
        <is>
          <t>0</t>
        </is>
      </c>
      <c r="AA1030" t="inlineStr">
        <is>
          <t>2026-10-08</t>
        </is>
      </c>
      <c r="AB1030"/>
      <c r="AC1030" t="inlineStr">
        <is>
          <t>第1条</t>
        </is>
      </c>
      <c r="AD1030"/>
      <c r="AE1030"/>
      <c r="AF1030"/>
      <c r="AG1030" s="3">
        <v>46297</v>
      </c>
      <c r="AH1030" t="inlineStr">
        <is>
          <t>张凯风</t>
        </is>
      </c>
      <c r="AI1030"/>
      <c r="AJ1030"/>
      <c r="AK1030"/>
      <c r="AL1030" s="3"/>
      <c r="AM1030" t="inlineStr">
        <is>
          <t>2026-10-02 22:08</t>
        </is>
      </c>
      <c r="AN1030" t="inlineStr">
        <is>
          <t>张凯风</t>
        </is>
      </c>
      <c r="AO1030" t="inlineStr">
        <is>
          <t>2026-10-02</t>
        </is>
      </c>
      <c r="AP1030" t="inlineStr">
        <is>
          <t>2026-10-02|magnoliaisabella64|SD-000304</t>
        </is>
      </c>
      <c r="AQ1030" t="inlineStr">
        <is>
          <t>1</t>
        </is>
      </c>
      <c r="AR1030" t="inlineStr">
        <is>
          <t>magnoliaisabella64｜My Two Spy Daddies｜3条｜已回填</t>
        </is>
      </c>
    </row>
    <row r="1031" ht="25.5" customHeight="1">
      <c r="A1031" t="inlineStr">
        <is>
          <t>SR-001166</t>
        </is>
      </c>
      <c r="B1031" s="3">
        <v>46297</v>
      </c>
      <c r="C1031"/>
      <c r="D1031" t="inlineStr">
        <is>
          <t>7690896518965923103</t>
        </is>
      </c>
      <c r="E1031"/>
      <c r="F1031" t="inlineStr">
        <is>
          <t>manual_url</t>
        </is>
      </c>
      <c r="G1031">
        <v>1</v>
      </c>
      <c r="H1031" s="3">
        <v>46303.671643518515</v>
      </c>
      <c r="I1031"/>
      <c r="J1031" t="inlineStr">
        <is>
          <t>active</t>
        </is>
      </c>
      <c r="K1031" t="inlineStr">
        <is>
          <t>magnoliaisabella64</t>
        </is>
      </c>
      <c r="L1031" t="inlineStr">
        <is>
          <t>Part 2 | My Two Spy Daddies Their target discovers a suspicious custom weapon, but Harper invents the perfect cover story before her two spy dads are exposed. ✨ Download the ReelShort app. 👉 Copy the code [4957135] and search it. #Drama #AIDrama #ShortDrama #UndercoverAgents #SpyComedy</t>
        </is>
      </c>
      <c r="M1031" t="inlineStr">
        <is>
          <t>SD-000304</t>
        </is>
      </c>
      <c r="N1031" t="inlineStr">
        <is>
          <t>7690896518965923103</t>
        </is>
      </c>
      <c r="O1031" t="inlineStr">
        <is>
          <t>Pretty Boy Problems</t>
        </is>
      </c>
      <c r="P1031" t="inlineStr">
        <is>
          <t>https://www.tiktok.com/@magnoliaisabella64</t>
        </is>
      </c>
      <c r="Q1031" t="inlineStr">
        <is>
          <t>SD-000304</t>
        </is>
      </c>
      <c r="R1031" t="inlineStr">
        <is>
          <t>My Two Spy Daddies</t>
        </is>
      </c>
      <c r="S1031" t="inlineStr">
        <is>
          <t>lgbtq</t>
        </is>
      </c>
      <c r="T1031" s="2" t="str">
        <f>=HYPERLINK("https://www.tiktok.com/@magnoliaisabella64/video/7690896518965923103", "https://www.tiktok.com/@magnoliaisabella64/video/7690896518965923103")</f>
        <v>https://www.tiktok.com/@magnoliaisabella64/video/7690896518965923103</v>
      </c>
      <c r="U1031" t="inlineStr">
        <is>
          <t>已回填</t>
        </is>
      </c>
      <c r="V1031" t="inlineStr">
        <is>
          <t>4784</t>
        </is>
      </c>
      <c r="W1031" t="inlineStr">
        <is>
          <t>57</t>
        </is>
      </c>
      <c r="X1031" t="inlineStr">
        <is>
          <t>27</t>
        </is>
      </c>
      <c r="Y1031" t="inlineStr">
        <is>
          <t>3</t>
        </is>
      </c>
      <c r="Z1031" t="inlineStr">
        <is>
          <t>0</t>
        </is>
      </c>
      <c r="AA1031" t="inlineStr">
        <is>
          <t>2026-10-08</t>
        </is>
      </c>
      <c r="AB1031"/>
      <c r="AC1031" t="inlineStr">
        <is>
          <t>第2条</t>
        </is>
      </c>
      <c r="AD1031"/>
      <c r="AE1031"/>
      <c r="AF1031"/>
      <c r="AG1031" s="3">
        <v>46297</v>
      </c>
      <c r="AH1031" t="inlineStr">
        <is>
          <t>张凯风</t>
        </is>
      </c>
      <c r="AI1031"/>
      <c r="AJ1031"/>
      <c r="AK1031"/>
      <c r="AL1031" s="3"/>
      <c r="AM1031" t="inlineStr">
        <is>
          <t>2026-10-03 03:09</t>
        </is>
      </c>
      <c r="AN1031" t="inlineStr">
        <is>
          <t>张凯风</t>
        </is>
      </c>
      <c r="AO1031" t="inlineStr">
        <is>
          <t>2026-10-03</t>
        </is>
      </c>
      <c r="AP1031" t="inlineStr">
        <is>
          <t>2026-10-02|magnoliaisabella64|SD-000304</t>
        </is>
      </c>
      <c r="AQ1031" t="inlineStr">
        <is>
          <t>0</t>
        </is>
      </c>
      <c r="AR1031" t="inlineStr">
        <is>
          <t>magnoliaisabella64｜My Two Spy Daddies｜3条｜已回填</t>
        </is>
      </c>
    </row>
    <row r="1032" ht="25.5" customHeight="1">
      <c r="A1032" t="inlineStr">
        <is>
          <t>SR-001167</t>
        </is>
      </c>
      <c r="B1032" s="3">
        <v>46297</v>
      </c>
      <c r="C1032"/>
      <c r="D1032" t="inlineStr">
        <is>
          <t>7690896834121747743</t>
        </is>
      </c>
      <c r="E1032"/>
      <c r="F1032" t="inlineStr">
        <is>
          <t>manual_url</t>
        </is>
      </c>
      <c r="G1032">
        <v>1</v>
      </c>
      <c r="H1032" s="3">
        <v>46303.671643518515</v>
      </c>
      <c r="I1032"/>
      <c r="J1032" t="inlineStr">
        <is>
          <t>active</t>
        </is>
      </c>
      <c r="K1032" t="inlineStr">
        <is>
          <t>magnoliaisabella64</t>
        </is>
      </c>
      <c r="L1032" t="inlineStr">
        <is>
          <t>Part 3 | My Two Spy Daddies Two husbands living under the same roof discover that they are secretly enemy agents—and neither knows whether to fight or confess. ✨ Download the ReelShort app. 👉 Copy the code [4957135] and search it. #Drama #AIDrama #ShortDrama #EnemyLovers #SecretIdentity</t>
        </is>
      </c>
      <c r="M1032" t="inlineStr">
        <is>
          <t>SD-000304</t>
        </is>
      </c>
      <c r="N1032" t="inlineStr">
        <is>
          <t>7690896834121747743</t>
        </is>
      </c>
      <c r="O1032" t="inlineStr">
        <is>
          <t>Pretty Boy Problems</t>
        </is>
      </c>
      <c r="P1032" t="inlineStr">
        <is>
          <t>https://www.tiktok.com/@magnoliaisabella64</t>
        </is>
      </c>
      <c r="Q1032" t="inlineStr">
        <is>
          <t>SD-000304</t>
        </is>
      </c>
      <c r="R1032" t="inlineStr">
        <is>
          <t>My Two Spy Daddies</t>
        </is>
      </c>
      <c r="S1032" t="inlineStr">
        <is>
          <t>lgbtq</t>
        </is>
      </c>
      <c r="T1032" s="2" t="str">
        <f>=HYPERLINK("https://www.tiktok.com/@magnoliaisabella64/video/7690896834121747743", "https://www.tiktok.com/@magnoliaisabella64/video/7690896834121747743")</f>
        <v>https://www.tiktok.com/@magnoliaisabella64/video/7690896834121747743</v>
      </c>
      <c r="U1032" t="inlineStr">
        <is>
          <t>已回填</t>
        </is>
      </c>
      <c r="V1032" t="inlineStr">
        <is>
          <t>2404</t>
        </is>
      </c>
      <c r="W1032" t="inlineStr">
        <is>
          <t>31</t>
        </is>
      </c>
      <c r="X1032" t="inlineStr">
        <is>
          <t>14</t>
        </is>
      </c>
      <c r="Y1032" t="inlineStr">
        <is>
          <t>0</t>
        </is>
      </c>
      <c r="Z1032" t="inlineStr">
        <is>
          <t>1</t>
        </is>
      </c>
      <c r="AA1032" t="inlineStr">
        <is>
          <t>2026-10-08</t>
        </is>
      </c>
      <c r="AB1032"/>
      <c r="AC1032" t="inlineStr">
        <is>
          <t>第3条</t>
        </is>
      </c>
      <c r="AD1032"/>
      <c r="AE1032"/>
      <c r="AF1032"/>
      <c r="AG1032" s="3">
        <v>46297</v>
      </c>
      <c r="AH1032" t="inlineStr">
        <is>
          <t>张凯风</t>
        </is>
      </c>
      <c r="AI1032"/>
      <c r="AJ1032"/>
      <c r="AK1032"/>
      <c r="AL1032" s="3"/>
      <c r="AM1032" t="inlineStr">
        <is>
          <t>2026-10-03 08:10</t>
        </is>
      </c>
      <c r="AN1032" t="inlineStr">
        <is>
          <t>张凯风</t>
        </is>
      </c>
      <c r="AO1032" t="inlineStr">
        <is>
          <t>2026-10-03</t>
        </is>
      </c>
      <c r="AP1032" t="inlineStr">
        <is>
          <t>2026-10-02|magnoliaisabella64|SD-000304</t>
        </is>
      </c>
      <c r="AQ1032" t="inlineStr">
        <is>
          <t>0</t>
        </is>
      </c>
      <c r="AR1032" t="inlineStr">
        <is>
          <t>magnoliaisabella64｜My Two Spy Daddies｜3条｜已回填</t>
        </is>
      </c>
    </row>
    <row r="1033" ht="25.5" customHeight="1">
      <c r="A1033" t="inlineStr">
        <is>
          <t>SR-001168</t>
        </is>
      </c>
      <c r="B1033" s="3">
        <v>46298</v>
      </c>
      <c r="C1033"/>
      <c r="D1033" t="inlineStr">
        <is>
          <t>7690898456709369119</t>
        </is>
      </c>
      <c r="E1033"/>
      <c r="F1033" t="inlineStr">
        <is>
          <t>exact_post_id</t>
        </is>
      </c>
      <c r="G1033"/>
      <c r="H1033" s="3">
        <v>46303.671643518515</v>
      </c>
      <c r="I1033"/>
      <c r="J1033" t="inlineStr">
        <is>
          <t>active</t>
        </is>
      </c>
      <c r="K1033" t="inlineStr">
        <is>
          <t>magnoliaisabella64</t>
        </is>
      </c>
      <c r="L1033" t="inlineStr">
        <is>
          <t>Part 1 | The White Snake Wants My Baby Noah thinks the giant black python is bullying him, but every bite, touch, and jealous outburst may mean something very different. ✨ Download the ReelShort app. 👉 Copy the code [4957012] and search it. #Drama #AIDrama #ShortDrama #SnakeRomance #FantasyLove</t>
        </is>
      </c>
      <c r="M1033" t="inlineStr">
        <is>
          <t>SD-000303</t>
        </is>
      </c>
      <c r="N1033" t="inlineStr">
        <is>
          <t>7690898456709369119</t>
        </is>
      </c>
      <c r="O1033" t="inlineStr">
        <is>
          <t>Pretty Boy Problems</t>
        </is>
      </c>
      <c r="P1033" t="inlineStr">
        <is>
          <t>https://www.tiktok.com/@magnoliaisabella64</t>
        </is>
      </c>
      <c r="Q1033" t="inlineStr">
        <is>
          <t>SD-000303</t>
        </is>
      </c>
      <c r="R1033" t="inlineStr">
        <is>
          <t>The White Snake Wants My Baby</t>
        </is>
      </c>
      <c r="S1033" t="inlineStr">
        <is>
          <t>lgbtq</t>
        </is>
      </c>
      <c r="T1033" s="2" t="str">
        <f>=HYPERLINK("https://www.tiktok.com/@magnoliaisabella64/video/7690898456709369119", "https://www.tiktok.com/@magnoliaisabella64/video/7690898456709369119")</f>
        <v>https://www.tiktok.com/@magnoliaisabella64/video/7690898456709369119</v>
      </c>
      <c r="U1033" t="inlineStr">
        <is>
          <t>已回填</t>
        </is>
      </c>
      <c r="V1033" t="inlineStr">
        <is>
          <t>43900</t>
        </is>
      </c>
      <c r="W1033" t="inlineStr">
        <is>
          <t>2195</t>
        </is>
      </c>
      <c r="X1033" t="inlineStr">
        <is>
          <t>1073</t>
        </is>
      </c>
      <c r="Y1033" t="inlineStr">
        <is>
          <t>109</t>
        </is>
      </c>
      <c r="Z1033" t="inlineStr">
        <is>
          <t>17</t>
        </is>
      </c>
      <c r="AA1033" t="inlineStr">
        <is>
          <t>2026-10-08</t>
        </is>
      </c>
      <c r="AB1033"/>
      <c r="AC1033" t="inlineStr">
        <is>
          <t>第1条</t>
        </is>
      </c>
      <c r="AD1033"/>
      <c r="AE1033"/>
      <c r="AF1033"/>
      <c r="AG1033" s="3">
        <v>46298</v>
      </c>
      <c r="AH1033" t="inlineStr">
        <is>
          <t>张凯风</t>
        </is>
      </c>
      <c r="AI1033"/>
      <c r="AJ1033"/>
      <c r="AK1033"/>
      <c r="AL1033" s="3"/>
      <c r="AM1033" t="inlineStr">
        <is>
          <t>2026-10-03 23:12</t>
        </is>
      </c>
      <c r="AN1033" t="inlineStr">
        <is>
          <t>张凯风</t>
        </is>
      </c>
      <c r="AO1033" t="inlineStr">
        <is>
          <t>2026-10-03</t>
        </is>
      </c>
      <c r="AP1033" t="inlineStr">
        <is>
          <t>2026-10-03|magnoliaisabella64|SD-000303</t>
        </is>
      </c>
      <c r="AQ1033" t="inlineStr">
        <is>
          <t>1</t>
        </is>
      </c>
      <c r="AR1033" t="inlineStr">
        <is>
          <t>magnoliaisabella64｜The White Snake Wants My Baby｜3条｜已回填</t>
        </is>
      </c>
    </row>
    <row r="1034" ht="25.5" customHeight="1">
      <c r="A1034" t="inlineStr">
        <is>
          <t>SR-001169</t>
        </is>
      </c>
      <c r="B1034" s="3">
        <v>46298</v>
      </c>
      <c r="C1034"/>
      <c r="D1034" t="inlineStr">
        <is>
          <t>7690898987372530974</t>
        </is>
      </c>
      <c r="E1034"/>
      <c r="F1034" t="inlineStr">
        <is>
          <t>manual_url</t>
        </is>
      </c>
      <c r="G1034">
        <v>1</v>
      </c>
      <c r="H1034" s="3">
        <v>46303.671643518515</v>
      </c>
      <c r="I1034"/>
      <c r="J1034" t="inlineStr">
        <is>
          <t>active</t>
        </is>
      </c>
      <c r="K1034" t="inlineStr">
        <is>
          <t>magnoliaisabella64</t>
        </is>
      </c>
      <c r="L1034" t="inlineStr">
        <is>
          <t>Part 2 | The White Snake Wants My Baby Noah kisses Avery to teach him about love—but one kiss makes the enormous python collapse and blush. ✨ Download the ReelShort app. 👉 Copy the code [4957012] and search it. #Drama #AIDrama #ShortDrama #ForbiddenLove #FantasyRomance</t>
        </is>
      </c>
      <c r="M1034" t="inlineStr">
        <is>
          <t>SD-000303</t>
        </is>
      </c>
      <c r="N1034" t="inlineStr">
        <is>
          <t>7690898987372530974</t>
        </is>
      </c>
      <c r="O1034" t="inlineStr">
        <is>
          <t>Pretty Boy Problems</t>
        </is>
      </c>
      <c r="P1034" t="inlineStr">
        <is>
          <t>https://www.tiktok.com/@magnoliaisabella64</t>
        </is>
      </c>
      <c r="Q1034" t="inlineStr">
        <is>
          <t>SD-000303</t>
        </is>
      </c>
      <c r="R1034" t="inlineStr">
        <is>
          <t>The White Snake Wants My Baby</t>
        </is>
      </c>
      <c r="S1034" t="inlineStr">
        <is>
          <t>lgbtq</t>
        </is>
      </c>
      <c r="T1034" s="2" t="str">
        <f>=HYPERLINK("https://www.tiktok.com/@magnoliaisabella64/video/7690898987372530974", "https://www.tiktok.com/@magnoliaisabella64/video/7690898987372530974")</f>
        <v>https://www.tiktok.com/@magnoliaisabella64/video/7690898987372530974</v>
      </c>
      <c r="U1034" t="inlineStr">
        <is>
          <t>已回填</t>
        </is>
      </c>
      <c r="V1034" t="inlineStr">
        <is>
          <t>12400</t>
        </is>
      </c>
      <c r="W1034" t="inlineStr">
        <is>
          <t>372</t>
        </is>
      </c>
      <c r="X1034" t="inlineStr">
        <is>
          <t>114</t>
        </is>
      </c>
      <c r="Y1034" t="inlineStr">
        <is>
          <t>8</t>
        </is>
      </c>
      <c r="Z1034" t="inlineStr">
        <is>
          <t>4</t>
        </is>
      </c>
      <c r="AA1034" t="inlineStr">
        <is>
          <t>2026-10-08</t>
        </is>
      </c>
      <c r="AB1034"/>
      <c r="AC1034" t="inlineStr">
        <is>
          <t>第2条</t>
        </is>
      </c>
      <c r="AD1034"/>
      <c r="AE1034"/>
      <c r="AF1034"/>
      <c r="AG1034" s="3">
        <v>46298</v>
      </c>
      <c r="AH1034" t="inlineStr">
        <is>
          <t>张凯风</t>
        </is>
      </c>
      <c r="AI1034"/>
      <c r="AJ1034"/>
      <c r="AK1034"/>
      <c r="AL1034" s="3"/>
      <c r="AM1034" t="inlineStr">
        <is>
          <t>2026-10-04 03:13</t>
        </is>
      </c>
      <c r="AN1034" t="inlineStr">
        <is>
          <t>张凯风</t>
        </is>
      </c>
      <c r="AO1034" t="inlineStr">
        <is>
          <t>2026-10-04</t>
        </is>
      </c>
      <c r="AP1034" t="inlineStr">
        <is>
          <t>2026-10-03|magnoliaisabella64|SD-000303</t>
        </is>
      </c>
      <c r="AQ1034" t="inlineStr">
        <is>
          <t>0</t>
        </is>
      </c>
      <c r="AR1034" t="inlineStr">
        <is>
          <t>magnoliaisabella64｜The White Snake Wants My Baby｜3条｜已回填</t>
        </is>
      </c>
    </row>
    <row r="1035" ht="25.5" customHeight="1">
      <c r="A1035" t="inlineStr">
        <is>
          <t>SR-001170</t>
        </is>
      </c>
      <c r="B1035" s="3">
        <v>46298</v>
      </c>
      <c r="C1035"/>
      <c r="D1035" t="inlineStr">
        <is>
          <t>7690900374877637919</t>
        </is>
      </c>
      <c r="E1035"/>
      <c r="F1035" t="inlineStr">
        <is>
          <t>manual_url</t>
        </is>
      </c>
      <c r="G1035">
        <v>1</v>
      </c>
      <c r="H1035" s="3">
        <v>46303.671643518515</v>
      </c>
      <c r="I1035"/>
      <c r="J1035" t="inlineStr">
        <is>
          <t>active</t>
        </is>
      </c>
      <c r="K1035" t="inlineStr">
        <is>
          <t>magnoliaisabella64</t>
        </is>
      </c>
      <c r="L1035" t="inlineStr">
        <is>
          <t>Part 3 | The White Snake Wants My Baby Avery rejects every female python brought to him, transforms into a man, and asks Noah an impossible question. ✨ Download the ReelShort app. 👉 Copy the code [4957012] and search it. #Drama #AIDrama #ShortDrama #ShapeshifterRomance #SupernaturalLove</t>
        </is>
      </c>
      <c r="M1035" t="inlineStr">
        <is>
          <t>SD-000303</t>
        </is>
      </c>
      <c r="N1035" t="inlineStr">
        <is>
          <t>7690900374877637919</t>
        </is>
      </c>
      <c r="O1035" t="inlineStr">
        <is>
          <t>Pretty Boy Problems</t>
        </is>
      </c>
      <c r="P1035" t="inlineStr">
        <is>
          <t>https://www.tiktok.com/@magnoliaisabella64</t>
        </is>
      </c>
      <c r="Q1035" t="inlineStr">
        <is>
          <t>SD-000303</t>
        </is>
      </c>
      <c r="R1035" t="inlineStr">
        <is>
          <t>The White Snake Wants My Baby</t>
        </is>
      </c>
      <c r="S1035" t="inlineStr">
        <is>
          <t>lgbtq</t>
        </is>
      </c>
      <c r="T1035" s="2" t="str">
        <f>=HYPERLINK("https://www.tiktok.com/@magnoliaisabella64/video/7690900374877637919", "https://www.tiktok.com/@magnoliaisabella64/video/7690900374877637919")</f>
        <v>https://www.tiktok.com/@magnoliaisabella64/video/7690900374877637919</v>
      </c>
      <c r="U1035" t="inlineStr">
        <is>
          <t>已回填</t>
        </is>
      </c>
      <c r="V1035" t="inlineStr">
        <is>
          <t>12300</t>
        </is>
      </c>
      <c r="W1035" t="inlineStr">
        <is>
          <t>482</t>
        </is>
      </c>
      <c r="X1035" t="inlineStr">
        <is>
          <t>209</t>
        </is>
      </c>
      <c r="Y1035" t="inlineStr">
        <is>
          <t>10</t>
        </is>
      </c>
      <c r="Z1035" t="inlineStr">
        <is>
          <t>13</t>
        </is>
      </c>
      <c r="AA1035" t="inlineStr">
        <is>
          <t>2026-10-08</t>
        </is>
      </c>
      <c r="AB1035"/>
      <c r="AC1035" t="inlineStr">
        <is>
          <t>第3条</t>
        </is>
      </c>
      <c r="AD1035"/>
      <c r="AE1035"/>
      <c r="AF1035"/>
      <c r="AG1035" s="3">
        <v>46298</v>
      </c>
      <c r="AH1035" t="inlineStr">
        <is>
          <t>张凯风</t>
        </is>
      </c>
      <c r="AI1035"/>
      <c r="AJ1035"/>
      <c r="AK1035"/>
      <c r="AL1035" s="3"/>
      <c r="AM1035" t="inlineStr">
        <is>
          <t>2026-10-04 09:14</t>
        </is>
      </c>
      <c r="AN1035" t="inlineStr">
        <is>
          <t>张凯风</t>
        </is>
      </c>
      <c r="AO1035" t="inlineStr">
        <is>
          <t>2026-10-04</t>
        </is>
      </c>
      <c r="AP1035" t="inlineStr">
        <is>
          <t>2026-10-03|magnoliaisabella64|SD-000303</t>
        </is>
      </c>
      <c r="AQ1035" t="inlineStr">
        <is>
          <t>0</t>
        </is>
      </c>
      <c r="AR1035" t="inlineStr">
        <is>
          <t>magnoliaisabella64｜The White Snake Wants My Baby｜3条｜已回填</t>
        </is>
      </c>
    </row>
    <row r="1036" ht="25.5" customHeight="1">
      <c r="A1036" t="inlineStr">
        <is>
          <t>SR-001171</t>
        </is>
      </c>
      <c r="B1036" s="3">
        <v>46299</v>
      </c>
      <c r="C1036"/>
      <c r="D1036" t="inlineStr">
        <is>
          <t>7690900475868187934</t>
        </is>
      </c>
      <c r="E1036"/>
      <c r="F1036" t="inlineStr">
        <is>
          <t>exact_post_id</t>
        </is>
      </c>
      <c r="G1036"/>
      <c r="H1036" s="3">
        <v>46303.671643518515</v>
      </c>
      <c r="I1036"/>
      <c r="J1036" t="inlineStr">
        <is>
          <t>active</t>
        </is>
      </c>
      <c r="K1036" t="inlineStr">
        <is>
          <t>magnoliaisabella64</t>
        </is>
      </c>
      <c r="L1036" t="inlineStr">
        <is>
          <t>Part 1 | The Wolf's Painter A wolf-shifter captures Rory and insists he is a lost lover reborn—someone even death could never hide from him. ✨ Download the ReelShort app. 👉 Copy the code [4928940] and search it. #Drama #AIDrama #ShortDrama #WerewolfRomance #Reincarnation</t>
        </is>
      </c>
      <c r="M1036" t="inlineStr">
        <is>
          <t>SD-000287</t>
        </is>
      </c>
      <c r="N1036" t="inlineStr">
        <is>
          <t>7690900475868187934</t>
        </is>
      </c>
      <c r="O1036" t="inlineStr">
        <is>
          <t>Pretty Boy Problems</t>
        </is>
      </c>
      <c r="P1036" t="inlineStr">
        <is>
          <t>https://www.tiktok.com/@magnoliaisabella64</t>
        </is>
      </c>
      <c r="Q1036" t="inlineStr">
        <is>
          <t>SD-000287</t>
        </is>
      </c>
      <c r="R1036" t="inlineStr">
        <is>
          <t>The Wolf's Painter</t>
        </is>
      </c>
      <c r="S1036" t="inlineStr">
        <is>
          <t>扮猪吃虎,lgbtq</t>
        </is>
      </c>
      <c r="T1036" s="2" t="str">
        <f>=HYPERLINK("https://www.tiktok.com/@magnoliaisabella64/video/7690900475868187934", "https://www.tiktok.com/@magnoliaisabella64/video/7690900475868187934")</f>
        <v>https://www.tiktok.com/@magnoliaisabella64/video/7690900475868187934</v>
      </c>
      <c r="U1036" t="inlineStr">
        <is>
          <t>已回填</t>
        </is>
      </c>
      <c r="V1036" t="inlineStr">
        <is>
          <t>2499</t>
        </is>
      </c>
      <c r="W1036" t="inlineStr">
        <is>
          <t>37</t>
        </is>
      </c>
      <c r="X1036" t="inlineStr">
        <is>
          <t>22</t>
        </is>
      </c>
      <c r="Y1036" t="inlineStr">
        <is>
          <t>2</t>
        </is>
      </c>
      <c r="Z1036" t="inlineStr">
        <is>
          <t>0</t>
        </is>
      </c>
      <c r="AA1036" t="inlineStr">
        <is>
          <t>2026-10-08</t>
        </is>
      </c>
      <c r="AB1036"/>
      <c r="AC1036" t="inlineStr">
        <is>
          <t>第1条</t>
        </is>
      </c>
      <c r="AD1036"/>
      <c r="AE1036"/>
      <c r="AF1036"/>
      <c r="AG1036" s="3">
        <v>46299</v>
      </c>
      <c r="AH1036" t="inlineStr">
        <is>
          <t>张凯风</t>
        </is>
      </c>
      <c r="AI1036"/>
      <c r="AJ1036"/>
      <c r="AK1036"/>
      <c r="AL1036" s="3"/>
      <c r="AM1036" t="inlineStr">
        <is>
          <t>2026-10-04 23:16</t>
        </is>
      </c>
      <c r="AN1036" t="inlineStr">
        <is>
          <t>张凯风</t>
        </is>
      </c>
      <c r="AO1036" t="inlineStr">
        <is>
          <t>2026-10-04</t>
        </is>
      </c>
      <c r="AP1036" t="inlineStr">
        <is>
          <t>2026-10-04|magnoliaisabella64|SD-000287</t>
        </is>
      </c>
      <c r="AQ1036" t="inlineStr">
        <is>
          <t>1</t>
        </is>
      </c>
      <c r="AR1036" t="inlineStr">
        <is>
          <t>magnoliaisabella64｜The Wolf's Painter｜3条｜已回填</t>
        </is>
      </c>
    </row>
    <row r="1037" ht="25.5" customHeight="1">
      <c r="A1037" t="inlineStr">
        <is>
          <t>SR-001172</t>
        </is>
      </c>
      <c r="B1037" s="3">
        <v>46299</v>
      </c>
      <c r="C1037"/>
      <c r="D1037" t="inlineStr">
        <is>
          <t>7690902071398173983</t>
        </is>
      </c>
      <c r="E1037"/>
      <c r="F1037" t="inlineStr">
        <is>
          <t>manual_url</t>
        </is>
      </c>
      <c r="G1037">
        <v>1</v>
      </c>
      <c r="H1037" s="3">
        <v>46303.671643518515</v>
      </c>
      <c r="I1037"/>
      <c r="J1037" t="inlineStr">
        <is>
          <t>active</t>
        </is>
      </c>
      <c r="K1037" t="inlineStr">
        <is>
          <t>magnoliaisabella64</t>
        </is>
      </c>
      <c r="L1037" t="inlineStr">
        <is>
          <t>Part 2 | The Wolf's Painter Vatican hunters want the mysterious painter alive, and the only creature standing between Rory and capture is the wolf he fears. ✨ Download the ReelShort app. 👉 Copy the code [4928940] and search it. #Drama #AIDrama #ShortDrama #SupernaturalThriller #ForbiddenLove</t>
        </is>
      </c>
      <c r="M1037" t="inlineStr">
        <is>
          <t>SD-000287</t>
        </is>
      </c>
      <c r="N1037" t="inlineStr">
        <is>
          <t>7690902071398173983</t>
        </is>
      </c>
      <c r="O1037" t="inlineStr">
        <is>
          <t>Pretty Boy Problems</t>
        </is>
      </c>
      <c r="P1037" t="inlineStr">
        <is>
          <t>https://www.tiktok.com/@magnoliaisabella64</t>
        </is>
      </c>
      <c r="Q1037" t="inlineStr">
        <is>
          <t>SD-000287</t>
        </is>
      </c>
      <c r="R1037" t="inlineStr">
        <is>
          <t>The Wolf's Painter</t>
        </is>
      </c>
      <c r="S1037" t="inlineStr">
        <is>
          <t>扮猪吃虎,lgbtq</t>
        </is>
      </c>
      <c r="T1037" s="2" t="str">
        <f>=HYPERLINK("https://www.tiktok.com/@magnoliaisabella64/video/7690902071398173983", "https://www.tiktok.com/@magnoliaisabella64/video/7690902071398173983")</f>
        <v>https://www.tiktok.com/@magnoliaisabella64/video/7690902071398173983</v>
      </c>
      <c r="U1037" t="inlineStr">
        <is>
          <t>已回填</t>
        </is>
      </c>
      <c r="V1037" t="inlineStr">
        <is>
          <t>959</t>
        </is>
      </c>
      <c r="W1037" t="inlineStr">
        <is>
          <t>15</t>
        </is>
      </c>
      <c r="X1037" t="inlineStr">
        <is>
          <t>8</t>
        </is>
      </c>
      <c r="Y1037" t="inlineStr">
        <is>
          <t>0</t>
        </is>
      </c>
      <c r="Z1037" t="inlineStr">
        <is>
          <t>0</t>
        </is>
      </c>
      <c r="AA1037" t="inlineStr">
        <is>
          <t>2026-10-08</t>
        </is>
      </c>
      <c r="AB1037"/>
      <c r="AC1037" t="inlineStr">
        <is>
          <t>第2条</t>
        </is>
      </c>
      <c r="AD1037"/>
      <c r="AE1037"/>
      <c r="AF1037"/>
      <c r="AG1037" s="3">
        <v>46299</v>
      </c>
      <c r="AH1037" t="inlineStr">
        <is>
          <t>张凯风</t>
        </is>
      </c>
      <c r="AI1037"/>
      <c r="AJ1037"/>
      <c r="AK1037"/>
      <c r="AL1037" s="3"/>
      <c r="AM1037" t="inlineStr">
        <is>
          <t>2026-10-05 03:17</t>
        </is>
      </c>
      <c r="AN1037" t="inlineStr">
        <is>
          <t>张凯风</t>
        </is>
      </c>
      <c r="AO1037" t="inlineStr">
        <is>
          <t>2026-10-05</t>
        </is>
      </c>
      <c r="AP1037" t="inlineStr">
        <is>
          <t>2026-10-04|magnoliaisabella64|SD-000287</t>
        </is>
      </c>
      <c r="AQ1037" t="inlineStr">
        <is>
          <t>0</t>
        </is>
      </c>
      <c r="AR1037" t="inlineStr">
        <is>
          <t>magnoliaisabella64｜The Wolf's Painter｜3条｜已回填</t>
        </is>
      </c>
    </row>
    <row r="1038" ht="25.5" customHeight="1">
      <c r="A1038" t="inlineStr">
        <is>
          <t>SR-001173</t>
        </is>
      </c>
      <c r="B1038" s="3">
        <v>46299</v>
      </c>
      <c r="C1038"/>
      <c r="D1038" t="inlineStr">
        <is>
          <t>7690901537744260383</t>
        </is>
      </c>
      <c r="E1038"/>
      <c r="F1038" t="inlineStr">
        <is>
          <t>manual_url</t>
        </is>
      </c>
      <c r="G1038">
        <v>1</v>
      </c>
      <c r="H1038" s="3">
        <v>46303.671643518515</v>
      </c>
      <c r="I1038"/>
      <c r="J1038" t="inlineStr">
        <is>
          <t>active</t>
        </is>
      </c>
      <c r="K1038" t="inlineStr">
        <is>
          <t>magnoliaisabella64</t>
        </is>
      </c>
      <c r="L1038" t="inlineStr">
        <is>
          <t>Part 3 | The Wolf's Painter Rory insists he is only a painter, but the stranger claims his mark is carved into Rory’s soul—and his face has appeared in Rory’s paintings for twenty years. ✨ Download the ReelShort app. 👉 Copy the code [4928940] and search it. #Drama #AIDrama #ShortDrama #FatedLovers #PastLifeRomance</t>
        </is>
      </c>
      <c r="M1038" t="inlineStr">
        <is>
          <t>SD-000287</t>
        </is>
      </c>
      <c r="N1038" t="inlineStr">
        <is>
          <t>7690901537744260383</t>
        </is>
      </c>
      <c r="O1038" t="inlineStr">
        <is>
          <t>Pretty Boy Problems</t>
        </is>
      </c>
      <c r="P1038" t="inlineStr">
        <is>
          <t>https://www.tiktok.com/@magnoliaisabella64</t>
        </is>
      </c>
      <c r="Q1038" t="inlineStr">
        <is>
          <t>SD-000287</t>
        </is>
      </c>
      <c r="R1038" t="inlineStr">
        <is>
          <t>The Wolf's Painter</t>
        </is>
      </c>
      <c r="S1038" t="inlineStr">
        <is>
          <t>扮猪吃虎,lgbtq</t>
        </is>
      </c>
      <c r="T1038" s="2" t="str">
        <f>=HYPERLINK("https://www.tiktok.com/@magnoliaisabella64/video/7690901537744260383", "https://www.tiktok.com/@magnoliaisabella64/video/7690901537744260383")</f>
        <v>https://www.tiktok.com/@magnoliaisabella64/video/7690901537744260383</v>
      </c>
      <c r="U1038" t="inlineStr">
        <is>
          <t>已回填</t>
        </is>
      </c>
      <c r="V1038" t="inlineStr">
        <is>
          <t>1580</t>
        </is>
      </c>
      <c r="W1038" t="inlineStr">
        <is>
          <t>50</t>
        </is>
      </c>
      <c r="X1038" t="inlineStr">
        <is>
          <t>31</t>
        </is>
      </c>
      <c r="Y1038" t="inlineStr">
        <is>
          <t>1</t>
        </is>
      </c>
      <c r="Z1038" t="inlineStr">
        <is>
          <t>0</t>
        </is>
      </c>
      <c r="AA1038" t="inlineStr">
        <is>
          <t>2026-10-08</t>
        </is>
      </c>
      <c r="AB1038"/>
      <c r="AC1038" t="inlineStr">
        <is>
          <t>第3条</t>
        </is>
      </c>
      <c r="AD1038"/>
      <c r="AE1038"/>
      <c r="AF1038"/>
      <c r="AG1038" s="3">
        <v>46299</v>
      </c>
      <c r="AH1038" t="inlineStr">
        <is>
          <t>张凯风</t>
        </is>
      </c>
      <c r="AI1038"/>
      <c r="AJ1038"/>
      <c r="AK1038"/>
      <c r="AL1038" s="3"/>
      <c r="AM1038" t="inlineStr">
        <is>
          <t>2026-10-05 09:18</t>
        </is>
      </c>
      <c r="AN1038" t="inlineStr">
        <is>
          <t>张凯风</t>
        </is>
      </c>
      <c r="AO1038" t="inlineStr">
        <is>
          <t>2026-10-05</t>
        </is>
      </c>
      <c r="AP1038" t="inlineStr">
        <is>
          <t>2026-10-04|magnoliaisabella64|SD-000287</t>
        </is>
      </c>
      <c r="AQ1038" t="inlineStr">
        <is>
          <t>0</t>
        </is>
      </c>
      <c r="AR1038" t="inlineStr">
        <is>
          <t>magnoliaisabella64｜The Wolf's Painter｜3条｜已回填</t>
        </is>
      </c>
    </row>
    <row r="1039" ht="25.5" customHeight="1">
      <c r="A1039" t="inlineStr">
        <is>
          <t>SR-001174</t>
        </is>
      </c>
      <c r="B1039" s="3">
        <v>46300</v>
      </c>
      <c r="C1039"/>
      <c r="D1039" t="inlineStr">
        <is>
          <t>7691144996782624031</t>
        </is>
      </c>
      <c r="E1039"/>
      <c r="F1039" t="inlineStr">
        <is>
          <t>exact_post_id</t>
        </is>
      </c>
      <c r="G1039"/>
      <c r="H1039" s="3">
        <v>46303.671643518515</v>
      </c>
      <c r="I1039"/>
      <c r="J1039" t="inlineStr">
        <is>
          <t>active</t>
        </is>
      </c>
      <c r="K1039" t="inlineStr">
        <is>
          <t>magnoliaisabella64</t>
        </is>
      </c>
      <c r="L1039" t="inlineStr">
        <is>
          <t>Part 1 | My Contract Husband is Hades A ritual meant to summon a ghost wife locks the church doors—and awakens the god of the underworld instead. ✨ Download the ReelShort app. 👉 Copy the code [4963704] and search it. #Drama #ShortDrama #FantasyRomance #Hades #ContractMarriage</t>
        </is>
      </c>
      <c r="M1039" t="inlineStr">
        <is>
          <t>SD-000340</t>
        </is>
      </c>
      <c r="N1039" t="inlineStr">
        <is>
          <t>7691144996782624031</t>
        </is>
      </c>
      <c r="O1039" t="inlineStr">
        <is>
          <t>Pretty Boy Problems</t>
        </is>
      </c>
      <c r="P1039" t="inlineStr">
        <is>
          <t>https://www.tiktok.com/@magnoliaisabella64</t>
        </is>
      </c>
      <c r="Q1039" t="inlineStr">
        <is>
          <t>SD-000340</t>
        </is>
      </c>
      <c r="R1039" t="inlineStr">
        <is>
          <t>My Contract Husband is Hades</t>
        </is>
      </c>
      <c r="S1039" t="inlineStr">
        <is>
          <t>lgbtq,奇幻</t>
        </is>
      </c>
      <c r="T1039" s="2" t="str">
        <f>=HYPERLINK("https://www.tiktok.com/@magnoliaisabella64/video/7691144996782624031", "https://www.tiktok.com/@magnoliaisabella64/video/7691144996782624031")</f>
        <v>https://www.tiktok.com/@magnoliaisabella64/video/7691144996782624031</v>
      </c>
      <c r="U1039" t="inlineStr">
        <is>
          <t>已回填</t>
        </is>
      </c>
      <c r="V1039" t="inlineStr">
        <is>
          <t>1715</t>
        </is>
      </c>
      <c r="W1039" t="inlineStr">
        <is>
          <t>70</t>
        </is>
      </c>
      <c r="X1039" t="inlineStr">
        <is>
          <t>45</t>
        </is>
      </c>
      <c r="Y1039" t="inlineStr">
        <is>
          <t>3</t>
        </is>
      </c>
      <c r="Z1039" t="inlineStr">
        <is>
          <t>0</t>
        </is>
      </c>
      <c r="AA1039" t="inlineStr">
        <is>
          <t>2026-10-08</t>
        </is>
      </c>
      <c r="AB1039"/>
      <c r="AC1039" t="inlineStr">
        <is>
          <t>第1条</t>
        </is>
      </c>
      <c r="AD1039"/>
      <c r="AE1039"/>
      <c r="AF1039"/>
      <c r="AG1039" s="3">
        <v>46300</v>
      </c>
      <c r="AH1039" t="inlineStr">
        <is>
          <t>张凯风</t>
        </is>
      </c>
      <c r="AI1039"/>
      <c r="AJ1039"/>
      <c r="AK1039"/>
      <c r="AL1039" s="3"/>
      <c r="AM1039" t="inlineStr">
        <is>
          <t>2026-10-05 23:38</t>
        </is>
      </c>
      <c r="AN1039" t="inlineStr">
        <is>
          <t>张凯风</t>
        </is>
      </c>
      <c r="AO1039" t="inlineStr">
        <is>
          <t>2026-10-05</t>
        </is>
      </c>
      <c r="AP1039" t="inlineStr">
        <is>
          <t>2026-10-05|magnoliaisabella64|SD-000340</t>
        </is>
      </c>
      <c r="AQ1039" t="inlineStr">
        <is>
          <t>1</t>
        </is>
      </c>
      <c r="AR1039" t="inlineStr">
        <is>
          <t>magnoliaisabella64｜My Contract Husband is Hades｜3条｜已回填</t>
        </is>
      </c>
    </row>
    <row r="1040" ht="25.5" customHeight="1">
      <c r="A1040" t="inlineStr">
        <is>
          <t>SR-001175</t>
        </is>
      </c>
      <c r="B1040" s="3">
        <v>46300</v>
      </c>
      <c r="C1040"/>
      <c r="D1040" t="inlineStr">
        <is>
          <t>7691145839867137310</t>
        </is>
      </c>
      <c r="E1040"/>
      <c r="F1040" t="inlineStr">
        <is>
          <t>manual_url</t>
        </is>
      </c>
      <c r="G1040">
        <v>1</v>
      </c>
      <c r="H1040" s="3">
        <v>46303.671643518515</v>
      </c>
      <c r="I1040"/>
      <c r="J1040" t="inlineStr">
        <is>
          <t>active</t>
        </is>
      </c>
      <c r="K1040" t="inlineStr">
        <is>
          <t>magnoliaisabella64</t>
        </is>
      </c>
      <c r="L1040" t="inlineStr">
        <is>
          <t>Part 2 | My Contract Husband is Hades The ring drinks blood, the contract cannot be broken, and Hades offers one choice: live and belong to him—or die proud. ✨ Download the ReelShort app. 👉 Copy the code [4963704] and search it. #Drama #ShortDrama #FantasyRomance #DarkRomance #ContractMarriage</t>
        </is>
      </c>
      <c r="M1040" t="inlineStr">
        <is>
          <t>SD-000340</t>
        </is>
      </c>
      <c r="N1040" t="inlineStr">
        <is>
          <t>7691145839867137310</t>
        </is>
      </c>
      <c r="O1040" t="inlineStr">
        <is>
          <t>Pretty Boy Problems</t>
        </is>
      </c>
      <c r="P1040" t="inlineStr">
        <is>
          <t>https://www.tiktok.com/@magnoliaisabella64</t>
        </is>
      </c>
      <c r="Q1040" t="inlineStr">
        <is>
          <t>SD-000340</t>
        </is>
      </c>
      <c r="R1040" t="inlineStr">
        <is>
          <t>My Contract Husband is Hades</t>
        </is>
      </c>
      <c r="S1040" t="inlineStr">
        <is>
          <t>lgbtq,奇幻</t>
        </is>
      </c>
      <c r="T1040" s="2" t="str">
        <f>=HYPERLINK("https://www.tiktok.com/@magnoliaisabella64/video/7691145839867137310", "https://www.tiktok.com/@magnoliaisabella64/video/7691145839867137310")</f>
        <v>https://www.tiktok.com/@magnoliaisabella64/video/7691145839867137310</v>
      </c>
      <c r="U1040" t="inlineStr">
        <is>
          <t>已回填</t>
        </is>
      </c>
      <c r="V1040" t="inlineStr">
        <is>
          <t>976</t>
        </is>
      </c>
      <c r="W1040" t="inlineStr">
        <is>
          <t>46</t>
        </is>
      </c>
      <c r="X1040" t="inlineStr">
        <is>
          <t>24</t>
        </is>
      </c>
      <c r="Y1040" t="inlineStr">
        <is>
          <t>0</t>
        </is>
      </c>
      <c r="Z1040" t="inlineStr">
        <is>
          <t>0</t>
        </is>
      </c>
      <c r="AA1040" t="inlineStr">
        <is>
          <t>2026-10-08</t>
        </is>
      </c>
      <c r="AB1040"/>
      <c r="AC1040" t="inlineStr">
        <is>
          <t>第2条</t>
        </is>
      </c>
      <c r="AD1040"/>
      <c r="AE1040"/>
      <c r="AF1040"/>
      <c r="AG1040" s="3">
        <v>46300</v>
      </c>
      <c r="AH1040" t="inlineStr">
        <is>
          <t>张凯风</t>
        </is>
      </c>
      <c r="AI1040"/>
      <c r="AJ1040"/>
      <c r="AK1040"/>
      <c r="AL1040" s="3"/>
      <c r="AM1040" t="inlineStr">
        <is>
          <t>2026-10-06 03:39</t>
        </is>
      </c>
      <c r="AN1040" t="inlineStr">
        <is>
          <t>张凯风</t>
        </is>
      </c>
      <c r="AO1040" t="inlineStr">
        <is>
          <t>2026-10-06</t>
        </is>
      </c>
      <c r="AP1040" t="inlineStr">
        <is>
          <t>2026-10-05|magnoliaisabella64|SD-000340</t>
        </is>
      </c>
      <c r="AQ1040" t="inlineStr">
        <is>
          <t>0</t>
        </is>
      </c>
      <c r="AR1040" t="inlineStr">
        <is>
          <t>magnoliaisabella64｜My Contract Husband is Hades｜3条｜已回填</t>
        </is>
      </c>
    </row>
    <row r="1041" ht="25.5" customHeight="1">
      <c r="A1041" t="inlineStr">
        <is>
          <t>SR-001176</t>
        </is>
      </c>
      <c r="B1041" s="3">
        <v>46300</v>
      </c>
      <c r="C1041"/>
      <c r="D1041" t="inlineStr">
        <is>
          <t>7691146233460559134</t>
        </is>
      </c>
      <c r="E1041"/>
      <c r="F1041" t="inlineStr">
        <is>
          <t>manual_url</t>
        </is>
      </c>
      <c r="G1041">
        <v>1</v>
      </c>
      <c r="H1041" s="3">
        <v>46303.671643518515</v>
      </c>
      <c r="I1041"/>
      <c r="J1041" t="inlineStr">
        <is>
          <t>active</t>
        </is>
      </c>
      <c r="K1041" t="inlineStr">
        <is>
          <t>magnoliaisabella64</t>
        </is>
      </c>
      <c r="L1041" t="inlineStr">
        <is>
          <t>Part 3 | My Contract Husband is Hades Hades asks for a love reading, catches his bride lying about her wife, and leaves one warning: don't lock the door tonight. ✨ Download the ReelShort app. 👉 Copy the code [4963704] and search it. #Drama #ShortDrama #FantasyRomance #Hades #ForbiddenLove</t>
        </is>
      </c>
      <c r="M1041" t="inlineStr">
        <is>
          <t>SD-000340</t>
        </is>
      </c>
      <c r="N1041" t="inlineStr">
        <is>
          <t>7691146233460559134</t>
        </is>
      </c>
      <c r="O1041" t="inlineStr">
        <is>
          <t>Pretty Boy Problems</t>
        </is>
      </c>
      <c r="P1041" t="inlineStr">
        <is>
          <t>https://www.tiktok.com/@magnoliaisabella64</t>
        </is>
      </c>
      <c r="Q1041" t="inlineStr">
        <is>
          <t>SD-000340</t>
        </is>
      </c>
      <c r="R1041" t="inlineStr">
        <is>
          <t>My Contract Husband is Hades</t>
        </is>
      </c>
      <c r="S1041" t="inlineStr">
        <is>
          <t>lgbtq,奇幻</t>
        </is>
      </c>
      <c r="T1041" s="2" t="str">
        <f>=HYPERLINK("https://www.tiktok.com/@magnoliaisabella64/video/7691146233460559134", "https://www.tiktok.com/@magnoliaisabella64/video/7691146233460559134")</f>
        <v>https://www.tiktok.com/@magnoliaisabella64/video/7691146233460559134</v>
      </c>
      <c r="U1041" t="inlineStr">
        <is>
          <t>已回填</t>
        </is>
      </c>
      <c r="V1041" t="inlineStr">
        <is>
          <t>1078</t>
        </is>
      </c>
      <c r="W1041" t="inlineStr">
        <is>
          <t>59</t>
        </is>
      </c>
      <c r="X1041" t="inlineStr">
        <is>
          <t>26</t>
        </is>
      </c>
      <c r="Y1041" t="inlineStr">
        <is>
          <t>1</t>
        </is>
      </c>
      <c r="Z1041" t="inlineStr">
        <is>
          <t>0</t>
        </is>
      </c>
      <c r="AA1041" t="inlineStr">
        <is>
          <t>2026-10-08</t>
        </is>
      </c>
      <c r="AB1041"/>
      <c r="AC1041" t="inlineStr">
        <is>
          <t>第3条</t>
        </is>
      </c>
      <c r="AD1041"/>
      <c r="AE1041"/>
      <c r="AF1041"/>
      <c r="AG1041" s="3">
        <v>46300</v>
      </c>
      <c r="AH1041" t="inlineStr">
        <is>
          <t>张凯风</t>
        </is>
      </c>
      <c r="AI1041"/>
      <c r="AJ1041"/>
      <c r="AK1041"/>
      <c r="AL1041" s="3"/>
      <c r="AM1041" t="inlineStr">
        <is>
          <t>2026-10-06 08:41</t>
        </is>
      </c>
      <c r="AN1041" t="inlineStr">
        <is>
          <t>张凯风</t>
        </is>
      </c>
      <c r="AO1041" t="inlineStr">
        <is>
          <t>2026-10-06</t>
        </is>
      </c>
      <c r="AP1041" t="inlineStr">
        <is>
          <t>2026-10-05|magnoliaisabella64|SD-000340</t>
        </is>
      </c>
      <c r="AQ1041" t="inlineStr">
        <is>
          <t>0</t>
        </is>
      </c>
      <c r="AR1041" t="inlineStr">
        <is>
          <t>magnoliaisabella64｜My Contract Husband is Hades｜3条｜已回填</t>
        </is>
      </c>
    </row>
    <row r="1042" ht="25.5" customHeight="1">
      <c r="A1042" t="inlineStr">
        <is>
          <t>SR-001177</t>
        </is>
      </c>
      <c r="B1042" s="3">
        <v>46301</v>
      </c>
      <c r="C1042"/>
      <c r="D1042"/>
      <c r="E1042"/>
      <c r="F1042"/>
      <c r="G1042"/>
      <c r="H1042" s="3"/>
      <c r="I1042"/>
      <c r="J1042" t="inlineStr">
        <is>
          <t>active</t>
        </is>
      </c>
      <c r="K1042" t="inlineStr">
        <is>
          <t>magnoliaisabella64</t>
        </is>
      </c>
      <c r="L1042"/>
      <c r="M1042" t="inlineStr">
        <is>
          <t>SD-000338</t>
        </is>
      </c>
      <c r="N1042"/>
      <c r="O1042" t="inlineStr">
        <is>
          <t>Pretty Boy Problems</t>
        </is>
      </c>
      <c r="P1042" t="inlineStr">
        <is>
          <t>https://www.tiktok.com/@magnoliaisabella64</t>
        </is>
      </c>
      <c r="Q1042" t="inlineStr">
        <is>
          <t>SD-000338</t>
        </is>
      </c>
      <c r="R1042" t="inlineStr">
        <is>
          <t>Seduced by My Boyfriend’s Uncle</t>
        </is>
      </c>
      <c r="S1042" t="inlineStr">
        <is>
          <t>lgbtq,扮猪吃虎</t>
        </is>
      </c>
      <c r="T1042" s="2"/>
      <c r="U1042" t="inlineStr">
        <is>
          <t>待公开</t>
        </is>
      </c>
      <c r="V1042"/>
      <c r="W1042"/>
      <c r="X1042"/>
      <c r="Y1042"/>
      <c r="Z1042"/>
      <c r="AA1042"/>
      <c r="AB1042"/>
      <c r="AC1042" t="inlineStr">
        <is>
          <t>第1条</t>
        </is>
      </c>
      <c r="AD1042"/>
      <c r="AE1042"/>
      <c r="AF1042"/>
      <c r="AG1042" s="3">
        <v>46301</v>
      </c>
      <c r="AH1042" t="inlineStr">
        <is>
          <t>张凯风</t>
        </is>
      </c>
      <c r="AI1042"/>
      <c r="AJ1042"/>
      <c r="AK1042"/>
      <c r="AL1042" s="3"/>
      <c r="AM1042"/>
      <c r="AN1042" t="inlineStr">
        <is>
          <t>张凯风</t>
        </is>
      </c>
      <c r="AO1042"/>
      <c r="AP1042" t="inlineStr">
        <is>
          <t>2026-10-06|magnoliaisabella64|SD-000338</t>
        </is>
      </c>
      <c r="AQ1042" t="inlineStr">
        <is>
          <t>1</t>
        </is>
      </c>
      <c r="AR1042" t="inlineStr">
        <is>
          <t>magnoliaisabella64｜Seduced by My Boyfriend’s Uncle｜3条｜已回填/待公开</t>
        </is>
      </c>
    </row>
    <row r="1043" ht="25.5" customHeight="1">
      <c r="A1043" t="inlineStr">
        <is>
          <t>SR-001178</t>
        </is>
      </c>
      <c r="B1043" s="3">
        <v>46301</v>
      </c>
      <c r="C1043"/>
      <c r="D1043" t="inlineStr">
        <is>
          <t>7691147481878367519</t>
        </is>
      </c>
      <c r="E1043"/>
      <c r="F1043" t="inlineStr">
        <is>
          <t>exact_post_id</t>
        </is>
      </c>
      <c r="G1043"/>
      <c r="H1043" s="3"/>
      <c r="I1043"/>
      <c r="J1043" t="inlineStr">
        <is>
          <t>active</t>
        </is>
      </c>
      <c r="K1043" t="inlineStr">
        <is>
          <t>magnoliaisabella64</t>
        </is>
      </c>
      <c r="L1043" t="inlineStr">
        <is>
          <t>Part 2 | Seduced by My Boyfriend’s Uncle To save the orchestra, Ciel promises he'll do anything. Mr. Kingsley decides to test exactly how far that promise goes. ✨ Download the ReelShort app. 👉 Copy the code [4963745] and search it. #Drama #ShortDrama #ForbiddenLove #BLDrama #PowerPlay</t>
        </is>
      </c>
      <c r="M1043" t="inlineStr">
        <is>
          <t>SD-000338</t>
        </is>
      </c>
      <c r="N1043" t="inlineStr">
        <is>
          <t>7691147481878367519</t>
        </is>
      </c>
      <c r="O1043" t="inlineStr">
        <is>
          <t>Pretty Boy Problems</t>
        </is>
      </c>
      <c r="P1043" t="inlineStr">
        <is>
          <t>https://www.tiktok.com/@magnoliaisabella64</t>
        </is>
      </c>
      <c r="Q1043" t="inlineStr">
        <is>
          <t>SD-000338</t>
        </is>
      </c>
      <c r="R1043" t="inlineStr">
        <is>
          <t>Seduced by My Boyfriend’s Uncle</t>
        </is>
      </c>
      <c r="S1043" t="inlineStr">
        <is>
          <t>lgbtq,扮猪吃虎</t>
        </is>
      </c>
      <c r="T1043" s="2" t="str">
        <f>=HYPERLINK("https://www.tiktok.com/@magnoliaisabella64/video/7691147481878367519", "https://www.tiktok.com/@magnoliaisabella64/video/7691147481878367519")</f>
        <v>https://www.tiktok.com/@magnoliaisabella64/video/7691147481878367519</v>
      </c>
      <c r="U1043" t="inlineStr">
        <is>
          <t>已回填</t>
        </is>
      </c>
      <c r="V1043" t="inlineStr">
        <is>
          <t>315</t>
        </is>
      </c>
      <c r="W1043" t="inlineStr">
        <is>
          <t>14</t>
        </is>
      </c>
      <c r="X1043" t="inlineStr">
        <is>
          <t>3</t>
        </is>
      </c>
      <c r="Y1043" t="inlineStr">
        <is>
          <t>1</t>
        </is>
      </c>
      <c r="Z1043" t="inlineStr">
        <is>
          <t>0</t>
        </is>
      </c>
      <c r="AA1043" t="inlineStr">
        <is>
          <t>2026-10-08</t>
        </is>
      </c>
      <c r="AB1043"/>
      <c r="AC1043" t="inlineStr">
        <is>
          <t>第2条</t>
        </is>
      </c>
      <c r="AD1043"/>
      <c r="AE1043"/>
      <c r="AF1043"/>
      <c r="AG1043" s="3">
        <v>46301</v>
      </c>
      <c r="AH1043" t="inlineStr">
        <is>
          <t>张凯风</t>
        </is>
      </c>
      <c r="AI1043"/>
      <c r="AJ1043"/>
      <c r="AK1043"/>
      <c r="AL1043" s="3"/>
      <c r="AM1043" t="inlineStr">
        <is>
          <t>2026-10-07 03:46</t>
        </is>
      </c>
      <c r="AN1043" t="inlineStr">
        <is>
          <t>张凯风</t>
        </is>
      </c>
      <c r="AO1043" t="inlineStr">
        <is>
          <t>2026-10-07</t>
        </is>
      </c>
      <c r="AP1043" t="inlineStr">
        <is>
          <t>2026-10-06|magnoliaisabella64|SD-000338</t>
        </is>
      </c>
      <c r="AQ1043" t="inlineStr">
        <is>
          <t>0</t>
        </is>
      </c>
      <c r="AR1043" t="inlineStr">
        <is>
          <t>magnoliaisabella64｜Seduced by My Boyfriend’s Uncle｜3条｜已回填/待公开</t>
        </is>
      </c>
    </row>
    <row r="1044" ht="25.5" customHeight="1">
      <c r="A1044" t="inlineStr">
        <is>
          <t>SR-001179</t>
        </is>
      </c>
      <c r="B1044" s="3">
        <v>46301</v>
      </c>
      <c r="C1044"/>
      <c r="D1044" t="inlineStr">
        <is>
          <t>7691149300453100831</t>
        </is>
      </c>
      <c r="E1044"/>
      <c r="F1044" t="inlineStr">
        <is>
          <t>exact_post_id</t>
        </is>
      </c>
      <c r="G1044"/>
      <c r="H1044" s="3"/>
      <c r="I1044"/>
      <c r="J1044" t="inlineStr">
        <is>
          <t>active</t>
        </is>
      </c>
      <c r="K1044" t="inlineStr">
        <is>
          <t>magnoliaisabella64</t>
        </is>
      </c>
      <c r="L1044" t="inlineStr">
        <is>
          <t>Part 3 | Seduced by My Boyfriend’s Uncle Ciel catches Liam in a lie, then learns his boyfriend expects him to beg the uncle for help after stealing company money. ✨ Download the ReelShort app. 👉 Copy the code [4963745] and search it. #Drama #ShortDrama #ForbiddenLove #Betrayal #FamilyDrama</t>
        </is>
      </c>
      <c r="M1044" t="inlineStr">
        <is>
          <t>SD-000338</t>
        </is>
      </c>
      <c r="N1044" t="inlineStr">
        <is>
          <t>7691149300453100831</t>
        </is>
      </c>
      <c r="O1044" t="inlineStr">
        <is>
          <t>Pretty Boy Problems</t>
        </is>
      </c>
      <c r="P1044" t="inlineStr">
        <is>
          <t>https://www.tiktok.com/@magnoliaisabella64</t>
        </is>
      </c>
      <c r="Q1044" t="inlineStr">
        <is>
          <t>SD-000338</t>
        </is>
      </c>
      <c r="R1044" t="inlineStr">
        <is>
          <t>Seduced by My Boyfriend’s Uncle</t>
        </is>
      </c>
      <c r="S1044" t="inlineStr">
        <is>
          <t>lgbtq,扮猪吃虎</t>
        </is>
      </c>
      <c r="T1044" s="2" t="str">
        <f>=HYPERLINK("https://www.tiktok.com/@magnoliaisabella64/video/7691149300453100831", "https://www.tiktok.com/@magnoliaisabella64/video/7691149300453100831")</f>
        <v>https://www.tiktok.com/@magnoliaisabella64/video/7691149300453100831</v>
      </c>
      <c r="U1044" t="inlineStr">
        <is>
          <t>已回填</t>
        </is>
      </c>
      <c r="V1044" t="inlineStr">
        <is>
          <t>213</t>
        </is>
      </c>
      <c r="W1044" t="inlineStr">
        <is>
          <t>3</t>
        </is>
      </c>
      <c r="X1044" t="inlineStr">
        <is>
          <t>2</t>
        </is>
      </c>
      <c r="Y1044" t="inlineStr">
        <is>
          <t>0</t>
        </is>
      </c>
      <c r="Z1044" t="inlineStr">
        <is>
          <t>0</t>
        </is>
      </c>
      <c r="AA1044" t="inlineStr">
        <is>
          <t>2026-10-08</t>
        </is>
      </c>
      <c r="AB1044"/>
      <c r="AC1044" t="inlineStr">
        <is>
          <t>第3条</t>
        </is>
      </c>
      <c r="AD1044"/>
      <c r="AE1044"/>
      <c r="AF1044"/>
      <c r="AG1044" s="3">
        <v>46301</v>
      </c>
      <c r="AH1044" t="inlineStr">
        <is>
          <t>张凯风</t>
        </is>
      </c>
      <c r="AI1044"/>
      <c r="AJ1044"/>
      <c r="AK1044"/>
      <c r="AL1044" s="3"/>
      <c r="AM1044" t="inlineStr">
        <is>
          <t>2026-10-07 08:50</t>
        </is>
      </c>
      <c r="AN1044" t="inlineStr">
        <is>
          <t>张凯风</t>
        </is>
      </c>
      <c r="AO1044" t="inlineStr">
        <is>
          <t>2026-10-07</t>
        </is>
      </c>
      <c r="AP1044" t="inlineStr">
        <is>
          <t>2026-10-06|magnoliaisabella64|SD-000338</t>
        </is>
      </c>
      <c r="AQ1044" t="inlineStr">
        <is>
          <t>0</t>
        </is>
      </c>
      <c r="AR1044" t="inlineStr">
        <is>
          <t>magnoliaisabella64｜Seduced by My Boyfriend’s Uncle｜3条｜已回填/待公开</t>
        </is>
      </c>
    </row>
    <row r="1045" ht="25.5" customHeight="1">
      <c r="A1045" t="inlineStr">
        <is>
          <t>SR-001180</t>
        </is>
      </c>
      <c r="B1045" s="3">
        <v>46302</v>
      </c>
      <c r="C1045"/>
      <c r="D1045" t="inlineStr">
        <is>
          <t>7691149822069361951</t>
        </is>
      </c>
      <c r="E1045"/>
      <c r="F1045" t="inlineStr">
        <is>
          <t>exact_post_id</t>
        </is>
      </c>
      <c r="G1045"/>
      <c r="H1045" s="3"/>
      <c r="I1045"/>
      <c r="J1045" t="inlineStr">
        <is>
          <t>active</t>
        </is>
      </c>
      <c r="K1045" t="inlineStr">
        <is>
          <t>magnoliaisabella64</t>
        </is>
      </c>
      <c r="L1045" t="inlineStr">
        <is>
          <t>Part 1 | Sold at a Funeral（The Double Life of My Mafia Husband） Raymond's aunt trades his freedom for medical bills, but the billionaire's cruel offer ends when a stranger calls Raymond his husband. ✨ Download the ReelShort app. 👉 Copy the code [4963776] and search it. #Drama #ShortDrama #MafiaRomance #ForbiddenLove #BLDrama</t>
        </is>
      </c>
      <c r="M1045" t="inlineStr">
        <is>
          <t>SD-000337</t>
        </is>
      </c>
      <c r="N1045" t="inlineStr">
        <is>
          <t>7691149822069361951</t>
        </is>
      </c>
      <c r="O1045" t="inlineStr">
        <is>
          <t>Pretty Boy Problems</t>
        </is>
      </c>
      <c r="P1045" t="inlineStr">
        <is>
          <t>https://www.tiktok.com/@magnoliaisabella64</t>
        </is>
      </c>
      <c r="Q1045" t="inlineStr">
        <is>
          <t>SD-000337</t>
        </is>
      </c>
      <c r="R1045" t="inlineStr">
        <is>
          <t>The Double Life of My Mafia Husband</t>
        </is>
      </c>
      <c r="S1045" t="inlineStr">
        <is>
          <t>lgbtq</t>
        </is>
      </c>
      <c r="T1045" s="2" t="str">
        <f>=HYPERLINK("https://www.tiktok.com/@magnoliaisabella64/video/7691149822069361951", "https://www.tiktok.com/@magnoliaisabella64/video/7691149822069361951")</f>
        <v>https://www.tiktok.com/@magnoliaisabella64/video/7691149822069361951</v>
      </c>
      <c r="U1045" t="inlineStr">
        <is>
          <t>已回填</t>
        </is>
      </c>
      <c r="V1045" t="inlineStr">
        <is>
          <t>473</t>
        </is>
      </c>
      <c r="W1045" t="inlineStr">
        <is>
          <t>19</t>
        </is>
      </c>
      <c r="X1045" t="inlineStr">
        <is>
          <t>7</t>
        </is>
      </c>
      <c r="Y1045" t="inlineStr">
        <is>
          <t>0</t>
        </is>
      </c>
      <c r="Z1045" t="inlineStr">
        <is>
          <t>0</t>
        </is>
      </c>
      <c r="AA1045" t="inlineStr">
        <is>
          <t>2026-10-08</t>
        </is>
      </c>
      <c r="AB1045"/>
      <c r="AC1045" t="inlineStr">
        <is>
          <t>第1条</t>
        </is>
      </c>
      <c r="AD1045"/>
      <c r="AE1045"/>
      <c r="AF1045"/>
      <c r="AG1045" s="3">
        <v>46302</v>
      </c>
      <c r="AH1045" t="inlineStr">
        <is>
          <t>张凯风</t>
        </is>
      </c>
      <c r="AI1045"/>
      <c r="AJ1045"/>
      <c r="AK1045"/>
      <c r="AL1045" s="3"/>
      <c r="AM1045" t="inlineStr">
        <is>
          <t>2026-10-07 23:55</t>
        </is>
      </c>
      <c r="AN1045" t="inlineStr">
        <is>
          <t>张凯风</t>
        </is>
      </c>
      <c r="AO1045" t="inlineStr">
        <is>
          <t>2026-10-07</t>
        </is>
      </c>
      <c r="AP1045" t="inlineStr">
        <is>
          <t>2026-10-07|magnoliaisabella64|SD-000337</t>
        </is>
      </c>
      <c r="AQ1045" t="inlineStr">
        <is>
          <t>1</t>
        </is>
      </c>
      <c r="AR1045" t="inlineStr">
        <is>
          <t>magnoliaisabella64｜The Double Life of My Mafia Husband｜3条｜已回填</t>
        </is>
      </c>
    </row>
    <row r="1046" ht="25.5" customHeight="1">
      <c r="A1046" t="inlineStr">
        <is>
          <t>SR-001181</t>
        </is>
      </c>
      <c r="B1046" s="3">
        <v>46302</v>
      </c>
      <c r="C1046"/>
      <c r="D1046" t="inlineStr">
        <is>
          <t>7691150106631900446</t>
        </is>
      </c>
      <c r="E1046"/>
      <c r="F1046" t="inlineStr">
        <is>
          <t>exact_post_id</t>
        </is>
      </c>
      <c r="G1046"/>
      <c r="H1046" s="3"/>
      <c r="I1046"/>
      <c r="J1046" t="inlineStr">
        <is>
          <t>active</t>
        </is>
      </c>
      <c r="K1046" t="inlineStr">
        <is>
          <t>magnoliaisabella64</t>
        </is>
      </c>
      <c r="L1046" t="inlineStr">
        <is>
          <t>Part 2 | Touch Him and I'll Bury You（The Double Life of My Mafia Husband） A mysterious stranger claims Raymond as his husband, threatens a billionaire, and turns one fake kiss into a dangerous rescue. ✨ Download the ReelShort app. 👉 Copy the code [4963776] and search it. #Drama #ShortDrama #MafiaRomance #FakeMarriage #BLDrama</t>
        </is>
      </c>
      <c r="M1046" t="inlineStr">
        <is>
          <t>SD-000337</t>
        </is>
      </c>
      <c r="N1046" t="inlineStr">
        <is>
          <t>7691150106631900446</t>
        </is>
      </c>
      <c r="O1046" t="inlineStr">
        <is>
          <t>Pretty Boy Problems</t>
        </is>
      </c>
      <c r="P1046" t="inlineStr">
        <is>
          <t>https://www.tiktok.com/@magnoliaisabella64</t>
        </is>
      </c>
      <c r="Q1046" t="inlineStr">
        <is>
          <t>SD-000337</t>
        </is>
      </c>
      <c r="R1046" t="inlineStr">
        <is>
          <t>The Double Life of My Mafia Husband</t>
        </is>
      </c>
      <c r="S1046" t="inlineStr">
        <is>
          <t>lgbtq</t>
        </is>
      </c>
      <c r="T1046" s="2" t="str">
        <f>=HYPERLINK("https://www.tiktok.com/@magnoliaisabella64/video/7691150106631900446", "https://www.tiktok.com/@magnoliaisabella64/video/7691150106631900446")</f>
        <v>https://www.tiktok.com/@magnoliaisabella64/video/7691150106631900446</v>
      </c>
      <c r="U1046" t="inlineStr">
        <is>
          <t>已回填</t>
        </is>
      </c>
      <c r="V1046" t="inlineStr">
        <is>
          <t>343</t>
        </is>
      </c>
      <c r="W1046" t="inlineStr">
        <is>
          <t>16</t>
        </is>
      </c>
      <c r="X1046" t="inlineStr">
        <is>
          <t>4</t>
        </is>
      </c>
      <c r="Y1046" t="inlineStr">
        <is>
          <t>0</t>
        </is>
      </c>
      <c r="Z1046" t="inlineStr">
        <is>
          <t>0</t>
        </is>
      </c>
      <c r="AA1046" t="inlineStr">
        <is>
          <t>2026-10-08</t>
        </is>
      </c>
      <c r="AB1046"/>
      <c r="AC1046" t="inlineStr">
        <is>
          <t>第2条</t>
        </is>
      </c>
      <c r="AD1046"/>
      <c r="AE1046"/>
      <c r="AF1046"/>
      <c r="AG1046" s="3">
        <v>46302</v>
      </c>
      <c r="AH1046" t="inlineStr">
        <is>
          <t>张凯风</t>
        </is>
      </c>
      <c r="AI1046"/>
      <c r="AJ1046"/>
      <c r="AK1046"/>
      <c r="AL1046" s="3"/>
      <c r="AM1046" t="inlineStr">
        <is>
          <t>2026-10-08 03:56</t>
        </is>
      </c>
      <c r="AN1046" t="inlineStr">
        <is>
          <t>张凯风</t>
        </is>
      </c>
      <c r="AO1046" t="inlineStr">
        <is>
          <t>2026-10-08</t>
        </is>
      </c>
      <c r="AP1046" t="inlineStr">
        <is>
          <t>2026-10-07|magnoliaisabella64|SD-000337</t>
        </is>
      </c>
      <c r="AQ1046" t="inlineStr">
        <is>
          <t>0</t>
        </is>
      </c>
      <c r="AR1046" t="inlineStr">
        <is>
          <t>magnoliaisabella64｜The Double Life of My Mafia Husband｜3条｜已回填</t>
        </is>
      </c>
    </row>
    <row r="1047" ht="25.5" customHeight="1">
      <c r="A1047" t="inlineStr">
        <is>
          <t>SR-001182</t>
        </is>
      </c>
      <c r="B1047" s="3">
        <v>46302</v>
      </c>
      <c r="C1047"/>
      <c r="D1047" t="inlineStr">
        <is>
          <t>7691151045048700190</t>
        </is>
      </c>
      <c r="E1047"/>
      <c r="F1047" t="inlineStr">
        <is>
          <t>exact_post_id</t>
        </is>
      </c>
      <c r="G1047"/>
      <c r="H1047" s="3"/>
      <c r="I1047"/>
      <c r="J1047" t="inlineStr">
        <is>
          <t>active</t>
        </is>
      </c>
      <c r="K1047" t="inlineStr">
        <is>
          <t>magnoliaisabella64</t>
        </is>
      </c>
      <c r="L1047" t="inlineStr">
        <is>
          <t>Part 3 | Married an Hour After Meeting（The Double Life of My Mafia Husband） One rescue becomes a paper marriage, and their bloodstained trip to city hall makes the clerk suspect something very different. ✨ Download the ReelShort app. 👉 Copy the code [4963776] and search it. #Drama #ShortDrama #ContractMarriage #MafiaRomance #BLDrama</t>
        </is>
      </c>
      <c r="M1047" t="inlineStr">
        <is>
          <t>SD-000337</t>
        </is>
      </c>
      <c r="N1047" t="inlineStr">
        <is>
          <t>7691151045048700190</t>
        </is>
      </c>
      <c r="O1047" t="inlineStr">
        <is>
          <t>Pretty Boy Problems</t>
        </is>
      </c>
      <c r="P1047" t="inlineStr">
        <is>
          <t>https://www.tiktok.com/@magnoliaisabella64</t>
        </is>
      </c>
      <c r="Q1047" t="inlineStr">
        <is>
          <t>SD-000337</t>
        </is>
      </c>
      <c r="R1047" t="inlineStr">
        <is>
          <t>The Double Life of My Mafia Husband</t>
        </is>
      </c>
      <c r="S1047" t="inlineStr">
        <is>
          <t>lgbtq</t>
        </is>
      </c>
      <c r="T1047" s="2" t="str">
        <f>=HYPERLINK("https://www.tiktok.com/@magnoliaisabella64/video/7691151045048700190", "https://www.tiktok.com/@magnoliaisabella64/video/7691151045048700190")</f>
        <v>https://www.tiktok.com/@magnoliaisabella64/video/7691151045048700190</v>
      </c>
      <c r="U1047" t="inlineStr">
        <is>
          <t>已回填</t>
        </is>
      </c>
      <c r="V1047" t="inlineStr">
        <is>
          <t>188</t>
        </is>
      </c>
      <c r="W1047" t="inlineStr">
        <is>
          <t>6</t>
        </is>
      </c>
      <c r="X1047" t="inlineStr">
        <is>
          <t>3</t>
        </is>
      </c>
      <c r="Y1047" t="inlineStr">
        <is>
          <t>0</t>
        </is>
      </c>
      <c r="Z1047" t="inlineStr">
        <is>
          <t>0</t>
        </is>
      </c>
      <c r="AA1047" t="inlineStr">
        <is>
          <t>2026-10-08</t>
        </is>
      </c>
      <c r="AB1047"/>
      <c r="AC1047" t="inlineStr">
        <is>
          <t>第3条</t>
        </is>
      </c>
      <c r="AD1047"/>
      <c r="AE1047"/>
      <c r="AF1047"/>
      <c r="AG1047" s="3">
        <v>46302</v>
      </c>
      <c r="AH1047" t="inlineStr">
        <is>
          <t>张凯风</t>
        </is>
      </c>
      <c r="AI1047"/>
      <c r="AJ1047"/>
      <c r="AK1047"/>
      <c r="AL1047" s="3"/>
      <c r="AM1047" t="inlineStr">
        <is>
          <t>2026-10-08 08:57</t>
        </is>
      </c>
      <c r="AN1047" t="inlineStr">
        <is>
          <t>张凯风</t>
        </is>
      </c>
      <c r="AO1047" t="inlineStr">
        <is>
          <t>2026-10-08</t>
        </is>
      </c>
      <c r="AP1047" t="inlineStr">
        <is>
          <t>2026-10-07|magnoliaisabella64|SD-000337</t>
        </is>
      </c>
      <c r="AQ1047" t="inlineStr">
        <is>
          <t>0</t>
        </is>
      </c>
      <c r="AR1047" t="inlineStr">
        <is>
          <t>magnoliaisabella64｜The Double Life of My Mafia Husband｜3条｜已回填</t>
        </is>
      </c>
    </row>
    <row r="1048" ht="25.5" customHeight="1">
      <c r="A1048" t="inlineStr">
        <is>
          <t>SR-001183</t>
        </is>
      </c>
      <c r="B1048" s="3">
        <v>46295</v>
      </c>
      <c r="C1048"/>
      <c r="D1048" t="inlineStr">
        <is>
          <t>7691245825762037006</t>
        </is>
      </c>
      <c r="E1048"/>
      <c r="F1048" t="inlineStr">
        <is>
          <t>exact_post_id</t>
        </is>
      </c>
      <c r="G1048"/>
      <c r="H1048" s="3"/>
      <c r="I1048"/>
      <c r="J1048" t="inlineStr">
        <is>
          <t>active</t>
        </is>
      </c>
      <c r="K1048" t="inlineStr">
        <is>
          <t>apdt6w97o2pk</t>
        </is>
      </c>
      <c r="L1048" t="inlineStr">
        <is>
          <t>He Left Me at the Altar, So I Married the Man Above Him He walks away from the altar even after her ultimatum. Will she really wait for him? 💔 ✨ Download ReelShort. Copy code 4964931 and search it. #LeftAtTheAltar #WeddingBetrayal #RevengeRomance #ShortDrama</t>
        </is>
      </c>
      <c r="M1048" t="inlineStr">
        <is>
          <t>SD-000356</t>
        </is>
      </c>
      <c r="N1048" t="inlineStr">
        <is>
          <t>7691245825762037006</t>
        </is>
      </c>
      <c r="O1048"/>
      <c r="P1048" t="inlineStr">
        <is>
          <t>https://www.tiktok.com/@apdt6w97o2pk</t>
        </is>
      </c>
      <c r="Q1048" t="inlineStr">
        <is>
          <t>SD-000356</t>
        </is>
      </c>
      <c r="R1048" t="inlineStr">
        <is>
          <t>He Left Me at the Altar, So I Married the Man Above Him</t>
        </is>
      </c>
      <c r="S1048" t="inlineStr">
        <is>
          <t>扮猪吃虎</t>
        </is>
      </c>
      <c r="T1048" s="2" t="str">
        <f>=HYPERLINK("https://www.tiktok.com/@apdt6w97o2pk/video/7691245825762037006", "https://www.tiktok.com/@apdt6w97o2pk/video/7691245825762037006")</f>
        <v>https://www.tiktok.com/@apdt6w97o2pk/video/7691245825762037006</v>
      </c>
      <c r="U1048" t="inlineStr">
        <is>
          <t>已回填</t>
        </is>
      </c>
      <c r="V1048" t="inlineStr">
        <is>
          <t>449</t>
        </is>
      </c>
      <c r="W1048" t="inlineStr">
        <is>
          <t>4</t>
        </is>
      </c>
      <c r="X1048" t="inlineStr">
        <is>
          <t>0</t>
        </is>
      </c>
      <c r="Y1048" t="inlineStr">
        <is>
          <t>0</t>
        </is>
      </c>
      <c r="Z1048" t="inlineStr">
        <is>
          <t>0</t>
        </is>
      </c>
      <c r="AA1048" t="inlineStr">
        <is>
          <t>2026-10-08</t>
        </is>
      </c>
      <c r="AB1048"/>
      <c r="AC1048" t="inlineStr">
        <is>
          <t>第1条</t>
        </is>
      </c>
      <c r="AD1048"/>
      <c r="AE1048"/>
      <c r="AF1048"/>
      <c r="AG1048" s="3">
        <v>46295</v>
      </c>
      <c r="AH1048" t="inlineStr">
        <is>
          <t>李建卓</t>
        </is>
      </c>
      <c r="AI1048"/>
      <c r="AJ1048"/>
      <c r="AK1048"/>
      <c r="AL1048" s="3"/>
      <c r="AM1048" t="inlineStr">
        <is>
          <t>2026-09-30 20:07</t>
        </is>
      </c>
      <c r="AN1048" t="inlineStr">
        <is>
          <t>李建卓</t>
        </is>
      </c>
      <c r="AO1048" t="inlineStr">
        <is>
          <t>2026-09-30</t>
        </is>
      </c>
      <c r="AP1048" t="inlineStr">
        <is>
          <t>2026-09-30|apdt6w97o2pk|SD-000356</t>
        </is>
      </c>
      <c r="AQ1048" t="inlineStr">
        <is>
          <t>1</t>
        </is>
      </c>
      <c r="AR1048" t="inlineStr">
        <is>
          <t>apdt6w97o2pk｜He Left Me at the Altar, So I Married the Man Above Him｜3条｜已回填</t>
        </is>
      </c>
    </row>
    <row r="1049" ht="25.5" customHeight="1">
      <c r="A1049" t="inlineStr">
        <is>
          <t>SR-001184</t>
        </is>
      </c>
      <c r="B1049" s="3">
        <v>46295</v>
      </c>
      <c r="C1049"/>
      <c r="D1049" t="inlineStr">
        <is>
          <t>7691245543770590478</t>
        </is>
      </c>
      <c r="E1049"/>
      <c r="F1049" t="inlineStr">
        <is>
          <t>exact_post_id</t>
        </is>
      </c>
      <c r="G1049"/>
      <c r="H1049" s="3"/>
      <c r="I1049"/>
      <c r="J1049" t="inlineStr">
        <is>
          <t>active</t>
        </is>
      </c>
      <c r="K1049" t="inlineStr">
        <is>
          <t>apdt6w97o2pk</t>
        </is>
      </c>
      <c r="L1049" t="inlineStr">
        <is>
          <t>He Left Me at the Altar, So I Married the Man Above Him Abandoned at her own wedding, she removes the disguise she wore for the man who betrayed her. 👰 ✨ Download ReelShort. Copy code 4964931 and search it. #BrideRevenge #HiddenIdentity #WeddingDrama #ShortDrama</t>
        </is>
      </c>
      <c r="M1049" t="inlineStr">
        <is>
          <t>SD-000356</t>
        </is>
      </c>
      <c r="N1049" t="inlineStr">
        <is>
          <t>7691245543770590478</t>
        </is>
      </c>
      <c r="O1049"/>
      <c r="P1049" t="inlineStr">
        <is>
          <t>https://www.tiktok.com/@apdt6w97o2pk</t>
        </is>
      </c>
      <c r="Q1049" t="inlineStr">
        <is>
          <t>SD-000356</t>
        </is>
      </c>
      <c r="R1049" t="inlineStr">
        <is>
          <t>He Left Me at the Altar, So I Married the Man Above Him</t>
        </is>
      </c>
      <c r="S1049" t="inlineStr">
        <is>
          <t>扮猪吃虎</t>
        </is>
      </c>
      <c r="T1049" s="2" t="str">
        <f>=HYPERLINK("https://www.tiktok.com/@apdt6w97o2pk/video/7691245543770590478", "https://www.tiktok.com/@apdt6w97o2pk/video/7691245543770590478")</f>
        <v>https://www.tiktok.com/@apdt6w97o2pk/video/7691245543770590478</v>
      </c>
      <c r="U1049" t="inlineStr">
        <is>
          <t>已回填</t>
        </is>
      </c>
      <c r="V1049" t="inlineStr">
        <is>
          <t>625</t>
        </is>
      </c>
      <c r="W1049" t="inlineStr">
        <is>
          <t>6</t>
        </is>
      </c>
      <c r="X1049" t="inlineStr">
        <is>
          <t>0</t>
        </is>
      </c>
      <c r="Y1049" t="inlineStr">
        <is>
          <t>0</t>
        </is>
      </c>
      <c r="Z1049" t="inlineStr">
        <is>
          <t>0</t>
        </is>
      </c>
      <c r="AA1049" t="inlineStr">
        <is>
          <t>2026-10-08</t>
        </is>
      </c>
      <c r="AB1049"/>
      <c r="AC1049" t="inlineStr">
        <is>
          <t>第2条</t>
        </is>
      </c>
      <c r="AD1049"/>
      <c r="AE1049"/>
      <c r="AF1049"/>
      <c r="AG1049" s="3">
        <v>46295</v>
      </c>
      <c r="AH1049" t="inlineStr">
        <is>
          <t>李建卓</t>
        </is>
      </c>
      <c r="AI1049"/>
      <c r="AJ1049"/>
      <c r="AK1049"/>
      <c r="AL1049" s="3"/>
      <c r="AM1049" t="inlineStr">
        <is>
          <t>2026-10-01 00:09</t>
        </is>
      </c>
      <c r="AN1049" t="inlineStr">
        <is>
          <t>李建卓</t>
        </is>
      </c>
      <c r="AO1049" t="inlineStr">
        <is>
          <t>2026-10-01</t>
        </is>
      </c>
      <c r="AP1049" t="inlineStr">
        <is>
          <t>2026-09-30|apdt6w97o2pk|SD-000356</t>
        </is>
      </c>
      <c r="AQ1049" t="inlineStr">
        <is>
          <t>0</t>
        </is>
      </c>
      <c r="AR1049" t="inlineStr">
        <is>
          <t>apdt6w97o2pk｜He Left Me at the Altar, So I Married the Man Above Him｜3条｜已回填</t>
        </is>
      </c>
    </row>
    <row r="1050" ht="25.5" customHeight="1">
      <c r="A1050" t="inlineStr">
        <is>
          <t>SR-001185</t>
        </is>
      </c>
      <c r="B1050" s="3">
        <v>46295</v>
      </c>
      <c r="C1050"/>
      <c r="D1050" t="inlineStr">
        <is>
          <t>7691246347629890829</t>
        </is>
      </c>
      <c r="E1050"/>
      <c r="F1050" t="inlineStr">
        <is>
          <t>exact_post_id</t>
        </is>
      </c>
      <c r="G1050"/>
      <c r="H1050" s="3"/>
      <c r="I1050"/>
      <c r="J1050" t="inlineStr">
        <is>
          <t>active</t>
        </is>
      </c>
      <c r="K1050" t="inlineStr">
        <is>
          <t>apdt6w97o2pk</t>
        </is>
      </c>
      <c r="L1050" t="inlineStr">
        <is>
          <t>He Left Me at the Altar, So I Married the Man Above Him After his betrayal, she accepts an alliance he never saw coming. 💍 ✨ Download ReelShort. Copy code 4964931 and search it. #MarriageAlliance #RevengeRomance #Betrayal #ShortDrama</t>
        </is>
      </c>
      <c r="M1050" t="inlineStr">
        <is>
          <t>SD-000356</t>
        </is>
      </c>
      <c r="N1050" t="inlineStr">
        <is>
          <t>7691246347629890829</t>
        </is>
      </c>
      <c r="O1050"/>
      <c r="P1050" t="inlineStr">
        <is>
          <t>https://www.tiktok.com/@apdt6w97o2pk</t>
        </is>
      </c>
      <c r="Q1050" t="inlineStr">
        <is>
          <t>SD-000356</t>
        </is>
      </c>
      <c r="R1050" t="inlineStr">
        <is>
          <t>He Left Me at the Altar, So I Married the Man Above Him</t>
        </is>
      </c>
      <c r="S1050" t="inlineStr">
        <is>
          <t>扮猪吃虎</t>
        </is>
      </c>
      <c r="T1050" s="2" t="str">
        <f>=HYPERLINK("https://www.tiktok.com/@apdt6w97o2pk/video/7691246347629890829", "https://www.tiktok.com/@apdt6w97o2pk/video/7691246347629890829")</f>
        <v>https://www.tiktok.com/@apdt6w97o2pk/video/7691246347629890829</v>
      </c>
      <c r="U1050" t="inlineStr">
        <is>
          <t>已回填</t>
        </is>
      </c>
      <c r="V1050" t="inlineStr">
        <is>
          <t>1049</t>
        </is>
      </c>
      <c r="W1050" t="inlineStr">
        <is>
          <t>14</t>
        </is>
      </c>
      <c r="X1050" t="inlineStr">
        <is>
          <t>3</t>
        </is>
      </c>
      <c r="Y1050" t="inlineStr">
        <is>
          <t>0</t>
        </is>
      </c>
      <c r="Z1050" t="inlineStr">
        <is>
          <t>0</t>
        </is>
      </c>
      <c r="AA1050" t="inlineStr">
        <is>
          <t>2026-10-08</t>
        </is>
      </c>
      <c r="AB1050"/>
      <c r="AC1050" t="inlineStr">
        <is>
          <t>第3条</t>
        </is>
      </c>
      <c r="AD1050"/>
      <c r="AE1050"/>
      <c r="AF1050"/>
      <c r="AG1050" s="3">
        <v>46295</v>
      </c>
      <c r="AH1050" t="inlineStr">
        <is>
          <t>李建卓</t>
        </is>
      </c>
      <c r="AI1050"/>
      <c r="AJ1050"/>
      <c r="AK1050"/>
      <c r="AL1050" s="3"/>
      <c r="AM1050" t="inlineStr">
        <is>
          <t>2026-10-01 07:10</t>
        </is>
      </c>
      <c r="AN1050" t="inlineStr">
        <is>
          <t>李建卓</t>
        </is>
      </c>
      <c r="AO1050" t="inlineStr">
        <is>
          <t>2026-10-01</t>
        </is>
      </c>
      <c r="AP1050" t="inlineStr">
        <is>
          <t>2026-09-30|apdt6w97o2pk|SD-000356</t>
        </is>
      </c>
      <c r="AQ1050" t="inlineStr">
        <is>
          <t>0</t>
        </is>
      </c>
      <c r="AR1050" t="inlineStr">
        <is>
          <t>apdt6w97o2pk｜He Left Me at the Altar, So I Married the Man Above Him｜3条｜已回填</t>
        </is>
      </c>
    </row>
    <row r="1051" ht="25.5" customHeight="1">
      <c r="A1051" t="inlineStr">
        <is>
          <t>SR-001186</t>
        </is>
      </c>
      <c r="B1051" s="3">
        <v>46296</v>
      </c>
      <c r="C1051"/>
      <c r="D1051" t="inlineStr">
        <is>
          <t>7691247441986882829</t>
        </is>
      </c>
      <c r="E1051"/>
      <c r="F1051" t="inlineStr">
        <is>
          <t>exact_post_id</t>
        </is>
      </c>
      <c r="G1051"/>
      <c r="H1051" s="3"/>
      <c r="I1051"/>
      <c r="J1051" t="inlineStr">
        <is>
          <t>active</t>
        </is>
      </c>
      <c r="K1051" t="inlineStr">
        <is>
          <t>apdt6w97o2pk</t>
        </is>
      </c>
      <c r="L1051" t="inlineStr">
        <is>
          <t>He Left Me at the Altar, So I Married the Man Above Him He thinks one casual apology will fix everything. She’s already moving on. ✨ ✨ Download ReelShort. Copy code 4964931 and search it. #TooLateToApologize #MovingOn #WeddingBetrayal #ShortDrama</t>
        </is>
      </c>
      <c r="M1051" t="inlineStr">
        <is>
          <t>SD-000356</t>
        </is>
      </c>
      <c r="N1051" t="inlineStr">
        <is>
          <t>7691247441986882829</t>
        </is>
      </c>
      <c r="O1051"/>
      <c r="P1051" t="inlineStr">
        <is>
          <t>https://www.tiktok.com/@apdt6w97o2pk</t>
        </is>
      </c>
      <c r="Q1051" t="inlineStr">
        <is>
          <t>SD-000356</t>
        </is>
      </c>
      <c r="R1051" t="inlineStr">
        <is>
          <t>He Left Me at the Altar, So I Married the Man Above Him</t>
        </is>
      </c>
      <c r="S1051" t="inlineStr">
        <is>
          <t>扮猪吃虎</t>
        </is>
      </c>
      <c r="T1051" s="2" t="str">
        <f>=HYPERLINK("https://www.tiktok.com/@apdt6w97o2pk/video/7691247441986882829", "https://www.tiktok.com/@apdt6w97o2pk/video/7691247441986882829")</f>
        <v>https://www.tiktok.com/@apdt6w97o2pk/video/7691247441986882829</v>
      </c>
      <c r="U1051" t="inlineStr">
        <is>
          <t>已回填</t>
        </is>
      </c>
      <c r="V1051" t="inlineStr">
        <is>
          <t>185</t>
        </is>
      </c>
      <c r="W1051" t="inlineStr">
        <is>
          <t>5</t>
        </is>
      </c>
      <c r="X1051" t="inlineStr">
        <is>
          <t>1</t>
        </is>
      </c>
      <c r="Y1051" t="inlineStr">
        <is>
          <t>0</t>
        </is>
      </c>
      <c r="Z1051" t="inlineStr">
        <is>
          <t>0</t>
        </is>
      </c>
      <c r="AA1051" t="inlineStr">
        <is>
          <t>2026-10-08</t>
        </is>
      </c>
      <c r="AB1051"/>
      <c r="AC1051" t="inlineStr">
        <is>
          <t>第1条</t>
        </is>
      </c>
      <c r="AD1051"/>
      <c r="AE1051"/>
      <c r="AF1051"/>
      <c r="AG1051" s="3">
        <v>46296</v>
      </c>
      <c r="AH1051" t="inlineStr">
        <is>
          <t>李建卓</t>
        </is>
      </c>
      <c r="AI1051"/>
      <c r="AJ1051"/>
      <c r="AK1051"/>
      <c r="AL1051" s="3"/>
      <c r="AM1051" t="inlineStr">
        <is>
          <t>2026-10-01 20:14</t>
        </is>
      </c>
      <c r="AN1051" t="inlineStr">
        <is>
          <t>李建卓</t>
        </is>
      </c>
      <c r="AO1051" t="inlineStr">
        <is>
          <t>2026-10-01</t>
        </is>
      </c>
      <c r="AP1051" t="inlineStr">
        <is>
          <t>2026-10-01|apdt6w97o2pk|SD-000356</t>
        </is>
      </c>
      <c r="AQ1051" t="inlineStr">
        <is>
          <t>1</t>
        </is>
      </c>
      <c r="AR1051" t="inlineStr">
        <is>
          <t>apdt6w97o2pk｜He Left Me at the Altar, So I Married the Man Above Him｜3条｜已回填</t>
        </is>
      </c>
    </row>
    <row r="1052" ht="25.5" customHeight="1">
      <c r="A1052" t="inlineStr">
        <is>
          <t>SR-001187</t>
        </is>
      </c>
      <c r="B1052" s="3">
        <v>46296</v>
      </c>
      <c r="C1052"/>
      <c r="D1052" t="inlineStr">
        <is>
          <t>7691247984331345165</t>
        </is>
      </c>
      <c r="E1052"/>
      <c r="F1052" t="inlineStr">
        <is>
          <t>exact_post_id</t>
        </is>
      </c>
      <c r="G1052"/>
      <c r="H1052" s="3"/>
      <c r="I1052"/>
      <c r="J1052" t="inlineStr">
        <is>
          <t>active</t>
        </is>
      </c>
      <c r="K1052" t="inlineStr">
        <is>
          <t>apdt6w97o2pk</t>
        </is>
      </c>
      <c r="L1052" t="inlineStr">
        <is>
          <t>He Left Me at the Altar, So I Married the Man Above Him Her ex finally learns she’s marrying someone else—and suddenly he needs answers. 😮 ✨ Download ReelShort. Copy code 4964931 and search it. #JealousEx #NewGroom #RevengeRomance #ShortDrama</t>
        </is>
      </c>
      <c r="M1052" t="inlineStr">
        <is>
          <t>SD-000356</t>
        </is>
      </c>
      <c r="N1052" t="inlineStr">
        <is>
          <t>7691247984331345165</t>
        </is>
      </c>
      <c r="O1052"/>
      <c r="P1052" t="inlineStr">
        <is>
          <t>https://www.tiktok.com/@apdt6w97o2pk</t>
        </is>
      </c>
      <c r="Q1052" t="inlineStr">
        <is>
          <t>SD-000356</t>
        </is>
      </c>
      <c r="R1052" t="inlineStr">
        <is>
          <t>He Left Me at the Altar, So I Married the Man Above Him</t>
        </is>
      </c>
      <c r="S1052" t="inlineStr">
        <is>
          <t>扮猪吃虎</t>
        </is>
      </c>
      <c r="T1052" s="2" t="str">
        <f>=HYPERLINK("https://www.tiktok.com/@apdt6w97o2pk/video/7691247984331345165", "https://www.tiktok.com/@apdt6w97o2pk/video/7691247984331345165")</f>
        <v>https://www.tiktok.com/@apdt6w97o2pk/video/7691247984331345165</v>
      </c>
      <c r="U1052" t="inlineStr">
        <is>
          <t>已回填</t>
        </is>
      </c>
      <c r="V1052" t="inlineStr">
        <is>
          <t>201</t>
        </is>
      </c>
      <c r="W1052" t="inlineStr">
        <is>
          <t>4</t>
        </is>
      </c>
      <c r="X1052" t="inlineStr">
        <is>
          <t>1</t>
        </is>
      </c>
      <c r="Y1052" t="inlineStr">
        <is>
          <t>0</t>
        </is>
      </c>
      <c r="Z1052" t="inlineStr">
        <is>
          <t>0</t>
        </is>
      </c>
      <c r="AA1052" t="inlineStr">
        <is>
          <t>2026-10-08</t>
        </is>
      </c>
      <c r="AB1052"/>
      <c r="AC1052" t="inlineStr">
        <is>
          <t>第2条</t>
        </is>
      </c>
      <c r="AD1052"/>
      <c r="AE1052"/>
      <c r="AF1052"/>
      <c r="AG1052" s="3">
        <v>46296</v>
      </c>
      <c r="AH1052" t="inlineStr">
        <is>
          <t>李建卓</t>
        </is>
      </c>
      <c r="AI1052"/>
      <c r="AJ1052"/>
      <c r="AK1052"/>
      <c r="AL1052" s="3"/>
      <c r="AM1052" t="inlineStr">
        <is>
          <t>2026-10-02 01:15</t>
        </is>
      </c>
      <c r="AN1052" t="inlineStr">
        <is>
          <t>李建卓</t>
        </is>
      </c>
      <c r="AO1052" t="inlineStr">
        <is>
          <t>2026-10-02</t>
        </is>
      </c>
      <c r="AP1052" t="inlineStr">
        <is>
          <t>2026-10-01|apdt6w97o2pk|SD-000356</t>
        </is>
      </c>
      <c r="AQ1052" t="inlineStr">
        <is>
          <t>0</t>
        </is>
      </c>
      <c r="AR1052" t="inlineStr">
        <is>
          <t>apdt6w97o2pk｜He Left Me at the Altar, So I Married the Man Above Him｜3条｜已回填</t>
        </is>
      </c>
    </row>
    <row r="1053" ht="25.5" customHeight="1">
      <c r="A1053" t="inlineStr">
        <is>
          <t>SR-001188</t>
        </is>
      </c>
      <c r="B1053" s="3">
        <v>46296</v>
      </c>
      <c r="C1053"/>
      <c r="D1053" t="inlineStr">
        <is>
          <t>7691248477019360525</t>
        </is>
      </c>
      <c r="E1053"/>
      <c r="F1053" t="inlineStr">
        <is>
          <t>exact_post_id</t>
        </is>
      </c>
      <c r="G1053"/>
      <c r="H1053" s="3"/>
      <c r="I1053"/>
      <c r="J1053" t="inlineStr">
        <is>
          <t>active</t>
        </is>
      </c>
      <c r="K1053" t="inlineStr">
        <is>
          <t>apdt6w97o2pk</t>
        </is>
      </c>
      <c r="L1053" t="inlineStr">
        <is>
          <t>He Left Me at the Altar, So I Married the Man Above Him Rebecca wants the wedding gown. The bride’s answer is the last thing either of them expects. 👗 ✨ Download ReelShort. Copy code 4964931 and search it. #WeddingGown #ShockingReply #BrideRevenge #ShortDrama</t>
        </is>
      </c>
      <c r="M1053" t="inlineStr">
        <is>
          <t>SD-000356</t>
        </is>
      </c>
      <c r="N1053" t="inlineStr">
        <is>
          <t>7691248477019360525</t>
        </is>
      </c>
      <c r="O1053"/>
      <c r="P1053" t="inlineStr">
        <is>
          <t>https://www.tiktok.com/@apdt6w97o2pk</t>
        </is>
      </c>
      <c r="Q1053" t="inlineStr">
        <is>
          <t>SD-000356</t>
        </is>
      </c>
      <c r="R1053" t="inlineStr">
        <is>
          <t>He Left Me at the Altar, So I Married the Man Above Him</t>
        </is>
      </c>
      <c r="S1053" t="inlineStr">
        <is>
          <t>扮猪吃虎</t>
        </is>
      </c>
      <c r="T1053" s="2" t="str">
        <f>=HYPERLINK("https://www.tiktok.com/@apdt6w97o2pk/video/7691248477019360525", "https://www.tiktok.com/@apdt6w97o2pk/video/7691248477019360525")</f>
        <v>https://www.tiktok.com/@apdt6w97o2pk/video/7691248477019360525</v>
      </c>
      <c r="U1053" t="inlineStr">
        <is>
          <t>已回填</t>
        </is>
      </c>
      <c r="V1053" t="inlineStr">
        <is>
          <t>157</t>
        </is>
      </c>
      <c r="W1053" t="inlineStr">
        <is>
          <t>1</t>
        </is>
      </c>
      <c r="X1053" t="inlineStr">
        <is>
          <t>0</t>
        </is>
      </c>
      <c r="Y1053" t="inlineStr">
        <is>
          <t>0</t>
        </is>
      </c>
      <c r="Z1053" t="inlineStr">
        <is>
          <t>0</t>
        </is>
      </c>
      <c r="AA1053" t="inlineStr">
        <is>
          <t>2026-10-08</t>
        </is>
      </c>
      <c r="AB1053"/>
      <c r="AC1053" t="inlineStr">
        <is>
          <t>第3条</t>
        </is>
      </c>
      <c r="AD1053"/>
      <c r="AE1053"/>
      <c r="AF1053"/>
      <c r="AG1053" s="3">
        <v>46296</v>
      </c>
      <c r="AH1053" t="inlineStr">
        <is>
          <t>李建卓</t>
        </is>
      </c>
      <c r="AI1053"/>
      <c r="AJ1053"/>
      <c r="AK1053"/>
      <c r="AL1053" s="3"/>
      <c r="AM1053" t="inlineStr">
        <is>
          <t>2026-10-02 07:19</t>
        </is>
      </c>
      <c r="AN1053" t="inlineStr">
        <is>
          <t>李建卓</t>
        </is>
      </c>
      <c r="AO1053" t="inlineStr">
        <is>
          <t>2026-10-02</t>
        </is>
      </c>
      <c r="AP1053" t="inlineStr">
        <is>
          <t>2026-10-01|apdt6w97o2pk|SD-000356</t>
        </is>
      </c>
      <c r="AQ1053" t="inlineStr">
        <is>
          <t>0</t>
        </is>
      </c>
      <c r="AR1053" t="inlineStr">
        <is>
          <t>apdt6w97o2pk｜He Left Me at the Altar, So I Married the Man Above Him｜3条｜已回填</t>
        </is>
      </c>
    </row>
    <row r="1054" ht="25.5" customHeight="1">
      <c r="A1054" t="inlineStr">
        <is>
          <t>SR-001189</t>
        </is>
      </c>
      <c r="B1054" s="3">
        <v>46297</v>
      </c>
      <c r="C1054"/>
      <c r="D1054" t="inlineStr">
        <is>
          <t>7691249357848399117</t>
        </is>
      </c>
      <c r="E1054"/>
      <c r="F1054" t="inlineStr">
        <is>
          <t>exact_post_id</t>
        </is>
      </c>
      <c r="G1054"/>
      <c r="H1054" s="3"/>
      <c r="I1054"/>
      <c r="J1054" t="inlineStr">
        <is>
          <t>active</t>
        </is>
      </c>
      <c r="K1054" t="inlineStr">
        <is>
          <t>apdt6w97o2pk</t>
        </is>
      </c>
      <c r="L1054" t="inlineStr">
        <is>
          <t>Offered to the triplet Alpha Three brides died before her. Now the forgotten Omega has been chosen for the triplet Alphas. 🐺 ✨ Download ReelShort. Copy code 4964132 and search it. #TripletAlpha #OmegaBride #DangerousMarriage #ShortDrama</t>
        </is>
      </c>
      <c r="M1054" t="inlineStr">
        <is>
          <t>SD-000351</t>
        </is>
      </c>
      <c r="N1054" t="inlineStr">
        <is>
          <t>7691249357848399117</t>
        </is>
      </c>
      <c r="O1054"/>
      <c r="P1054" t="inlineStr">
        <is>
          <t>https://www.tiktok.com/@apdt6w97o2pk</t>
        </is>
      </c>
      <c r="Q1054" t="inlineStr">
        <is>
          <t>SD-000351</t>
        </is>
      </c>
      <c r="R1054" t="inlineStr">
        <is>
          <t>Offered to the triplet Alpha</t>
        </is>
      </c>
      <c r="S1054" t="inlineStr">
        <is>
          <t>狼人</t>
        </is>
      </c>
      <c r="T1054" s="2" t="str">
        <f>=HYPERLINK("https://www.tiktok.com/@apdt6w97o2pk/video/7691249357848399117", "https://www.tiktok.com/@apdt6w97o2pk/video/7691249357848399117")</f>
        <v>https://www.tiktok.com/@apdt6w97o2pk/video/7691249357848399117</v>
      </c>
      <c r="U1054" t="inlineStr">
        <is>
          <t>已回填</t>
        </is>
      </c>
      <c r="V1054" t="inlineStr">
        <is>
          <t>272</t>
        </is>
      </c>
      <c r="W1054" t="inlineStr">
        <is>
          <t>4</t>
        </is>
      </c>
      <c r="X1054" t="inlineStr">
        <is>
          <t>0</t>
        </is>
      </c>
      <c r="Y1054" t="inlineStr">
        <is>
          <t>0</t>
        </is>
      </c>
      <c r="Z1054" t="inlineStr">
        <is>
          <t>0</t>
        </is>
      </c>
      <c r="AA1054" t="inlineStr">
        <is>
          <t>2026-10-08</t>
        </is>
      </c>
      <c r="AB1054"/>
      <c r="AC1054" t="inlineStr">
        <is>
          <t>第1条</t>
        </is>
      </c>
      <c r="AD1054"/>
      <c r="AE1054"/>
      <c r="AF1054"/>
      <c r="AG1054" s="3">
        <v>46297</v>
      </c>
      <c r="AH1054" t="inlineStr">
        <is>
          <t>李建卓</t>
        </is>
      </c>
      <c r="AI1054"/>
      <c r="AJ1054"/>
      <c r="AK1054"/>
      <c r="AL1054" s="3"/>
      <c r="AM1054" t="inlineStr">
        <is>
          <t>2026-10-02 19:22</t>
        </is>
      </c>
      <c r="AN1054" t="inlineStr">
        <is>
          <t>李建卓</t>
        </is>
      </c>
      <c r="AO1054" t="inlineStr">
        <is>
          <t>2026-10-02</t>
        </is>
      </c>
      <c r="AP1054" t="inlineStr">
        <is>
          <t>2026-10-02|apdt6w97o2pk|SD-000351</t>
        </is>
      </c>
      <c r="AQ1054" t="inlineStr">
        <is>
          <t>1</t>
        </is>
      </c>
      <c r="AR1054" t="inlineStr">
        <is>
          <t>apdt6w97o2pk｜Offered to the triplet Alpha｜3条｜已回填</t>
        </is>
      </c>
    </row>
    <row r="1055" ht="25.5" customHeight="1">
      <c r="A1055" t="inlineStr">
        <is>
          <t>SR-001190</t>
        </is>
      </c>
      <c r="B1055" s="3">
        <v>46297</v>
      </c>
      <c r="C1055"/>
      <c r="D1055" t="inlineStr">
        <is>
          <t>7691249283739307277</t>
        </is>
      </c>
      <c r="E1055"/>
      <c r="F1055" t="inlineStr">
        <is>
          <t>exact_post_id</t>
        </is>
      </c>
      <c r="G1055"/>
      <c r="H1055" s="3"/>
      <c r="I1055"/>
      <c r="J1055" t="inlineStr">
        <is>
          <t>active</t>
        </is>
      </c>
      <c r="K1055" t="inlineStr">
        <is>
          <t>apdt6w97o2pk</t>
        </is>
      </c>
      <c r="L1055" t="inlineStr">
        <is>
          <t>Offered to the triplet Alpha Three brides died before her. Now the forgotten Omega has been chosen for the triplet Alphas. 🐺 ✨ Download ReelShort. Copy code 4964132 and search it. #TripletAlpha #OmegaBride #DangerousMarriage #ShortDrama</t>
        </is>
      </c>
      <c r="M1055" t="inlineStr">
        <is>
          <t>SD-000351</t>
        </is>
      </c>
      <c r="N1055" t="inlineStr">
        <is>
          <t>7691249283739307277</t>
        </is>
      </c>
      <c r="O1055"/>
      <c r="P1055" t="inlineStr">
        <is>
          <t>https://www.tiktok.com/@apdt6w97o2pk</t>
        </is>
      </c>
      <c r="Q1055" t="inlineStr">
        <is>
          <t>SD-000351</t>
        </is>
      </c>
      <c r="R1055" t="inlineStr">
        <is>
          <t>Offered to the triplet Alpha</t>
        </is>
      </c>
      <c r="S1055" t="inlineStr">
        <is>
          <t>狼人</t>
        </is>
      </c>
      <c r="T1055" s="2" t="str">
        <f>=HYPERLINK("https://www.tiktok.com/@apdt6w97o2pk/video/7691249283739307277", "https://www.tiktok.com/@apdt6w97o2pk/video/7691249283739307277")</f>
        <v>https://www.tiktok.com/@apdt6w97o2pk/video/7691249283739307277</v>
      </c>
      <c r="U1055" t="inlineStr">
        <is>
          <t>已回填</t>
        </is>
      </c>
      <c r="V1055" t="inlineStr">
        <is>
          <t>185</t>
        </is>
      </c>
      <c r="W1055" t="inlineStr">
        <is>
          <t>1</t>
        </is>
      </c>
      <c r="X1055" t="inlineStr">
        <is>
          <t>1</t>
        </is>
      </c>
      <c r="Y1055" t="inlineStr">
        <is>
          <t>0</t>
        </is>
      </c>
      <c r="Z1055" t="inlineStr">
        <is>
          <t>0</t>
        </is>
      </c>
      <c r="AA1055" t="inlineStr">
        <is>
          <t>2026-10-08</t>
        </is>
      </c>
      <c r="AB1055"/>
      <c r="AC1055" t="inlineStr">
        <is>
          <t>第2条</t>
        </is>
      </c>
      <c r="AD1055"/>
      <c r="AE1055"/>
      <c r="AF1055"/>
      <c r="AG1055" s="3">
        <v>46297</v>
      </c>
      <c r="AH1055" t="inlineStr">
        <is>
          <t>李建卓</t>
        </is>
      </c>
      <c r="AI1055"/>
      <c r="AJ1055"/>
      <c r="AK1055"/>
      <c r="AL1055" s="3"/>
      <c r="AM1055" t="inlineStr">
        <is>
          <t>2026-10-03 00:22</t>
        </is>
      </c>
      <c r="AN1055" t="inlineStr">
        <is>
          <t>李建卓</t>
        </is>
      </c>
      <c r="AO1055" t="inlineStr">
        <is>
          <t>2026-10-03</t>
        </is>
      </c>
      <c r="AP1055" t="inlineStr">
        <is>
          <t>2026-10-02|apdt6w97o2pk|SD-000351</t>
        </is>
      </c>
      <c r="AQ1055" t="inlineStr">
        <is>
          <t>0</t>
        </is>
      </c>
      <c r="AR1055" t="inlineStr">
        <is>
          <t>apdt6w97o2pk｜Offered to the triplet Alpha｜3条｜已回填</t>
        </is>
      </c>
    </row>
    <row r="1056" ht="25.5" customHeight="1">
      <c r="A1056" t="inlineStr">
        <is>
          <t>SR-001191</t>
        </is>
      </c>
      <c r="B1056" s="3">
        <v>46297</v>
      </c>
      <c r="C1056"/>
      <c r="D1056" t="inlineStr">
        <is>
          <t>7691250055235505421</t>
        </is>
      </c>
      <c r="E1056"/>
      <c r="F1056" t="inlineStr">
        <is>
          <t>exact_post_id</t>
        </is>
      </c>
      <c r="G1056"/>
      <c r="H1056" s="3"/>
      <c r="I1056"/>
      <c r="J1056" t="inlineStr">
        <is>
          <t>active</t>
        </is>
      </c>
      <c r="K1056" t="inlineStr">
        <is>
          <t>apdt6w97o2pk</t>
        </is>
      </c>
      <c r="L1056" t="inlineStr">
        <is>
          <t>Offered to the triplet Alpha Her father announces she’ll marry the demon lords as if her fate is already sealed. 😨 ✨ Download ReelShort. Copy code 4964132 and search it. #ForcedMarriage #DemonLords #TripletAlpha #ShortDrama</t>
        </is>
      </c>
      <c r="M1056" t="inlineStr">
        <is>
          <t>SD-000351</t>
        </is>
      </c>
      <c r="N1056" t="inlineStr">
        <is>
          <t>7691250055235505421</t>
        </is>
      </c>
      <c r="O1056"/>
      <c r="P1056" t="inlineStr">
        <is>
          <t>https://www.tiktok.com/@apdt6w97o2pk</t>
        </is>
      </c>
      <c r="Q1056" t="inlineStr">
        <is>
          <t>SD-000351</t>
        </is>
      </c>
      <c r="R1056" t="inlineStr">
        <is>
          <t>Offered to the triplet Alpha</t>
        </is>
      </c>
      <c r="S1056" t="inlineStr">
        <is>
          <t>狼人</t>
        </is>
      </c>
      <c r="T1056" s="2" t="str">
        <f>=HYPERLINK("https://www.tiktok.com/@apdt6w97o2pk/video/7691250055235505421", "https://www.tiktok.com/@apdt6w97o2pk/video/7691250055235505421")</f>
        <v>https://www.tiktok.com/@apdt6w97o2pk/video/7691250055235505421</v>
      </c>
      <c r="U1056" t="inlineStr">
        <is>
          <t>已回填</t>
        </is>
      </c>
      <c r="V1056" t="inlineStr">
        <is>
          <t>426</t>
        </is>
      </c>
      <c r="W1056" t="inlineStr">
        <is>
          <t>9</t>
        </is>
      </c>
      <c r="X1056" t="inlineStr">
        <is>
          <t>1</t>
        </is>
      </c>
      <c r="Y1056" t="inlineStr">
        <is>
          <t>0</t>
        </is>
      </c>
      <c r="Z1056" t="inlineStr">
        <is>
          <t>0</t>
        </is>
      </c>
      <c r="AA1056" t="inlineStr">
        <is>
          <t>2026-10-08</t>
        </is>
      </c>
      <c r="AB1056"/>
      <c r="AC1056" t="inlineStr">
        <is>
          <t>第3条</t>
        </is>
      </c>
      <c r="AD1056"/>
      <c r="AE1056"/>
      <c r="AF1056"/>
      <c r="AG1056" s="3">
        <v>46297</v>
      </c>
      <c r="AH1056" t="inlineStr">
        <is>
          <t>李建卓</t>
        </is>
      </c>
      <c r="AI1056"/>
      <c r="AJ1056"/>
      <c r="AK1056"/>
      <c r="AL1056" s="3"/>
      <c r="AM1056" t="inlineStr">
        <is>
          <t>2026-10-03 07:24</t>
        </is>
      </c>
      <c r="AN1056" t="inlineStr">
        <is>
          <t>李建卓</t>
        </is>
      </c>
      <c r="AO1056" t="inlineStr">
        <is>
          <t>2026-10-03</t>
        </is>
      </c>
      <c r="AP1056" t="inlineStr">
        <is>
          <t>2026-10-02|apdt6w97o2pk|SD-000351</t>
        </is>
      </c>
      <c r="AQ1056" t="inlineStr">
        <is>
          <t>0</t>
        </is>
      </c>
      <c r="AR1056" t="inlineStr">
        <is>
          <t>apdt6w97o2pk｜Offered to the triplet Alpha｜3条｜已回填</t>
        </is>
      </c>
    </row>
    <row r="1057" ht="25.5" customHeight="1">
      <c r="A1057" t="inlineStr">
        <is>
          <t>SR-001192</t>
        </is>
      </c>
      <c r="B1057" s="3">
        <v>46298</v>
      </c>
      <c r="C1057"/>
      <c r="D1057" t="inlineStr">
        <is>
          <t>7691250431330176270</t>
        </is>
      </c>
      <c r="E1057"/>
      <c r="F1057" t="inlineStr">
        <is>
          <t>exact_post_id</t>
        </is>
      </c>
      <c r="G1057"/>
      <c r="H1057" s="3"/>
      <c r="I1057"/>
      <c r="J1057" t="inlineStr">
        <is>
          <t>active</t>
        </is>
      </c>
      <c r="K1057" t="inlineStr">
        <is>
          <t>apdt6w97o2pk</t>
        </is>
      </c>
      <c r="L1057" t="inlineStr">
        <is>
          <t>Offered to the triplet Alpha Just as the three lords arrive, her injury puts her sister at risk. 💔 ✨ Download ReelShort. Copy code 4964132 and search it. #ProtectiveSister #TripletAlphas #FamilyDrama #ShortDrama</t>
        </is>
      </c>
      <c r="M1057" t="inlineStr">
        <is>
          <t>SD-000351</t>
        </is>
      </c>
      <c r="N1057" t="inlineStr">
        <is>
          <t>7691250431330176270</t>
        </is>
      </c>
      <c r="O1057"/>
      <c r="P1057" t="inlineStr">
        <is>
          <t>https://www.tiktok.com/@apdt6w97o2pk</t>
        </is>
      </c>
      <c r="Q1057" t="inlineStr">
        <is>
          <t>SD-000351</t>
        </is>
      </c>
      <c r="R1057" t="inlineStr">
        <is>
          <t>Offered to the triplet Alpha</t>
        </is>
      </c>
      <c r="S1057" t="inlineStr">
        <is>
          <t>狼人</t>
        </is>
      </c>
      <c r="T1057" s="2" t="str">
        <f>=HYPERLINK("https://www.tiktok.com/@apdt6w97o2pk/video/7691250431330176270", "https://www.tiktok.com/@apdt6w97o2pk/video/7691250431330176270")</f>
        <v>https://www.tiktok.com/@apdt6w97o2pk/video/7691250431330176270</v>
      </c>
      <c r="U1057" t="inlineStr">
        <is>
          <t>已回填</t>
        </is>
      </c>
      <c r="V1057" t="inlineStr">
        <is>
          <t>140</t>
        </is>
      </c>
      <c r="W1057" t="inlineStr">
        <is>
          <t>1</t>
        </is>
      </c>
      <c r="X1057" t="inlineStr">
        <is>
          <t>2</t>
        </is>
      </c>
      <c r="Y1057" t="inlineStr">
        <is>
          <t>0</t>
        </is>
      </c>
      <c r="Z1057" t="inlineStr">
        <is>
          <t>0</t>
        </is>
      </c>
      <c r="AA1057" t="inlineStr">
        <is>
          <t>2026-10-08</t>
        </is>
      </c>
      <c r="AB1057"/>
      <c r="AC1057" t="inlineStr">
        <is>
          <t>第1条</t>
        </is>
      </c>
      <c r="AD1057"/>
      <c r="AE1057"/>
      <c r="AF1057"/>
      <c r="AG1057" s="3">
        <v>46298</v>
      </c>
      <c r="AH1057" t="inlineStr">
        <is>
          <t>李建卓</t>
        </is>
      </c>
      <c r="AI1057"/>
      <c r="AJ1057"/>
      <c r="AK1057"/>
      <c r="AL1057" s="3"/>
      <c r="AM1057" t="inlineStr">
        <is>
          <t>2026-10-03 20:27</t>
        </is>
      </c>
      <c r="AN1057" t="inlineStr">
        <is>
          <t>李建卓</t>
        </is>
      </c>
      <c r="AO1057" t="inlineStr">
        <is>
          <t>2026-10-03</t>
        </is>
      </c>
      <c r="AP1057" t="inlineStr">
        <is>
          <t>2026-10-03|apdt6w97o2pk|SD-000351</t>
        </is>
      </c>
      <c r="AQ1057" t="inlineStr">
        <is>
          <t>1</t>
        </is>
      </c>
      <c r="AR1057" t="inlineStr">
        <is>
          <t>apdt6w97o2pk｜Offered to the triplet Alpha｜3条｜已回填</t>
        </is>
      </c>
    </row>
    <row r="1058" ht="25.5" customHeight="1">
      <c r="A1058" t="inlineStr">
        <is>
          <t>SR-001193</t>
        </is>
      </c>
      <c r="B1058" s="3">
        <v>46298</v>
      </c>
      <c r="C1058"/>
      <c r="D1058" t="inlineStr">
        <is>
          <t>7691250763426811149</t>
        </is>
      </c>
      <c r="E1058"/>
      <c r="F1058" t="inlineStr">
        <is>
          <t>exact_post_id</t>
        </is>
      </c>
      <c r="G1058"/>
      <c r="H1058" s="3"/>
      <c r="I1058"/>
      <c r="J1058" t="inlineStr">
        <is>
          <t>active</t>
        </is>
      </c>
      <c r="K1058" t="inlineStr">
        <is>
          <t>apdt6w97o2pk</t>
        </is>
      </c>
      <c r="L1058" t="inlineStr">
        <is>
          <t>Offered to the triplet Alpha She offers herself to save her sister—and walks straight toward the three Alphas. 🐺 ✨ Download ReelShort. Copy code 4964132 and search it. #Sacrifice #OmegaCourage #TripletAlpha #ShortDrama</t>
        </is>
      </c>
      <c r="M1058" t="inlineStr">
        <is>
          <t>SD-000351</t>
        </is>
      </c>
      <c r="N1058" t="inlineStr">
        <is>
          <t>7691250763426811149</t>
        </is>
      </c>
      <c r="O1058"/>
      <c r="P1058" t="inlineStr">
        <is>
          <t>https://www.tiktok.com/@apdt6w97o2pk</t>
        </is>
      </c>
      <c r="Q1058" t="inlineStr">
        <is>
          <t>SD-000351</t>
        </is>
      </c>
      <c r="R1058" t="inlineStr">
        <is>
          <t>Offered to the triplet Alpha</t>
        </is>
      </c>
      <c r="S1058" t="inlineStr">
        <is>
          <t>狼人</t>
        </is>
      </c>
      <c r="T1058" s="2" t="str">
        <f>=HYPERLINK("https://www.tiktok.com/@apdt6w97o2pk/video/7691250763426811149", "https://www.tiktok.com/@apdt6w97o2pk/video/7691250763426811149")</f>
        <v>https://www.tiktok.com/@apdt6w97o2pk/video/7691250763426811149</v>
      </c>
      <c r="U1058" t="inlineStr">
        <is>
          <t>已回填</t>
        </is>
      </c>
      <c r="V1058" t="inlineStr">
        <is>
          <t>22</t>
        </is>
      </c>
      <c r="W1058" t="inlineStr">
        <is>
          <t>0</t>
        </is>
      </c>
      <c r="X1058" t="inlineStr">
        <is>
          <t>0</t>
        </is>
      </c>
      <c r="Y1058" t="inlineStr">
        <is>
          <t>0</t>
        </is>
      </c>
      <c r="Z1058" t="inlineStr">
        <is>
          <t>0</t>
        </is>
      </c>
      <c r="AA1058" t="inlineStr">
        <is>
          <t>2026-10-08</t>
        </is>
      </c>
      <c r="AB1058"/>
      <c r="AC1058" t="inlineStr">
        <is>
          <t>第2条</t>
        </is>
      </c>
      <c r="AD1058"/>
      <c r="AE1058"/>
      <c r="AF1058"/>
      <c r="AG1058" s="3">
        <v>46298</v>
      </c>
      <c r="AH1058" t="inlineStr">
        <is>
          <t>李建卓</t>
        </is>
      </c>
      <c r="AI1058"/>
      <c r="AJ1058"/>
      <c r="AK1058"/>
      <c r="AL1058" s="3"/>
      <c r="AM1058" t="inlineStr">
        <is>
          <t>2026-10-04 00:27</t>
        </is>
      </c>
      <c r="AN1058" t="inlineStr">
        <is>
          <t>李建卓</t>
        </is>
      </c>
      <c r="AO1058" t="inlineStr">
        <is>
          <t>2026-10-04</t>
        </is>
      </c>
      <c r="AP1058" t="inlineStr">
        <is>
          <t>2026-10-03|apdt6w97o2pk|SD-000351</t>
        </is>
      </c>
      <c r="AQ1058" t="inlineStr">
        <is>
          <t>0</t>
        </is>
      </c>
      <c r="AR1058" t="inlineStr">
        <is>
          <t>apdt6w97o2pk｜Offered to the triplet Alpha｜3条｜已回填</t>
        </is>
      </c>
    </row>
    <row r="1059" ht="25.5" customHeight="1">
      <c r="A1059" t="inlineStr">
        <is>
          <t>SR-001194</t>
        </is>
      </c>
      <c r="B1059" s="3">
        <v>46298</v>
      </c>
      <c r="C1059"/>
      <c r="D1059" t="inlineStr">
        <is>
          <t>7691250955257515278</t>
        </is>
      </c>
      <c r="E1059"/>
      <c r="F1059" t="inlineStr">
        <is>
          <t>exact_post_id</t>
        </is>
      </c>
      <c r="G1059"/>
      <c r="H1059" s="3"/>
      <c r="I1059"/>
      <c r="J1059" t="inlineStr">
        <is>
          <t>active</t>
        </is>
      </c>
      <c r="K1059" t="inlineStr">
        <is>
          <t>apdt6w97o2pk</t>
        </is>
      </c>
      <c r="L1059" t="inlineStr">
        <is>
          <t>Offered to the triplet Alpha The soul-binding ceremony turns more frightening than she expected. Can she stop it? 🕯️ ✨ Download ReelShort. Copy code 4964132 and search it. #SoulBinding #CeremonyDrama #WerewolfRomance #ShortDrama</t>
        </is>
      </c>
      <c r="M1059" t="inlineStr">
        <is>
          <t>SD-000351</t>
        </is>
      </c>
      <c r="N1059" t="inlineStr">
        <is>
          <t>7691250955257515278</t>
        </is>
      </c>
      <c r="O1059"/>
      <c r="P1059" t="inlineStr">
        <is>
          <t>https://www.tiktok.com/@apdt6w97o2pk</t>
        </is>
      </c>
      <c r="Q1059" t="inlineStr">
        <is>
          <t>SD-000351</t>
        </is>
      </c>
      <c r="R1059" t="inlineStr">
        <is>
          <t>Offered to the triplet Alpha</t>
        </is>
      </c>
      <c r="S1059" t="inlineStr">
        <is>
          <t>狼人</t>
        </is>
      </c>
      <c r="T1059" s="2" t="str">
        <f>=HYPERLINK("https://www.tiktok.com/@apdt6w97o2pk/video/7691250955257515278", "https://www.tiktok.com/@apdt6w97o2pk/video/7691250955257515278")</f>
        <v>https://www.tiktok.com/@apdt6w97o2pk/video/7691250955257515278</v>
      </c>
      <c r="U1059" t="inlineStr">
        <is>
          <t>已回填</t>
        </is>
      </c>
      <c r="V1059" t="inlineStr">
        <is>
          <t>227</t>
        </is>
      </c>
      <c r="W1059" t="inlineStr">
        <is>
          <t>1</t>
        </is>
      </c>
      <c r="X1059" t="inlineStr">
        <is>
          <t>0</t>
        </is>
      </c>
      <c r="Y1059" t="inlineStr">
        <is>
          <t>0</t>
        </is>
      </c>
      <c r="Z1059" t="inlineStr">
        <is>
          <t>0</t>
        </is>
      </c>
      <c r="AA1059" t="inlineStr">
        <is>
          <t>2026-10-08</t>
        </is>
      </c>
      <c r="AB1059"/>
      <c r="AC1059" t="inlineStr">
        <is>
          <t>第3条</t>
        </is>
      </c>
      <c r="AD1059"/>
      <c r="AE1059"/>
      <c r="AF1059"/>
      <c r="AG1059" s="3">
        <v>46298</v>
      </c>
      <c r="AH1059" t="inlineStr">
        <is>
          <t>李建卓</t>
        </is>
      </c>
      <c r="AI1059"/>
      <c r="AJ1059"/>
      <c r="AK1059"/>
      <c r="AL1059" s="3"/>
      <c r="AM1059" t="inlineStr">
        <is>
          <t>2026-10-04 07:29</t>
        </is>
      </c>
      <c r="AN1059" t="inlineStr">
        <is>
          <t>李建卓</t>
        </is>
      </c>
      <c r="AO1059" t="inlineStr">
        <is>
          <t>2026-10-04</t>
        </is>
      </c>
      <c r="AP1059" t="inlineStr">
        <is>
          <t>2026-10-03|apdt6w97o2pk|SD-000351</t>
        </is>
      </c>
      <c r="AQ1059" t="inlineStr">
        <is>
          <t>0</t>
        </is>
      </c>
      <c r="AR1059" t="inlineStr">
        <is>
          <t>apdt6w97o2pk｜Offered to the triplet Alpha｜3条｜已回填</t>
        </is>
      </c>
    </row>
    <row r="1060" ht="25.5" customHeight="1">
      <c r="A1060" t="inlineStr">
        <is>
          <t>SR-001195</t>
        </is>
      </c>
      <c r="B1060" s="3">
        <v>46299</v>
      </c>
      <c r="C1060"/>
      <c r="D1060" t="inlineStr">
        <is>
          <t>7691252041779334414</t>
        </is>
      </c>
      <c r="E1060"/>
      <c r="F1060" t="inlineStr">
        <is>
          <t>exact_post_id</t>
        </is>
      </c>
      <c r="G1060"/>
      <c r="H1060" s="3"/>
      <c r="I1060"/>
      <c r="J1060" t="inlineStr">
        <is>
          <t>active</t>
        </is>
      </c>
      <c r="K1060" t="inlineStr">
        <is>
          <t>apdt6w97o2pk</t>
        </is>
      </c>
      <c r="L1060" t="inlineStr">
        <is>
          <t>The Alpha Who Let His Luna Die She learns that carrying the Alpha’s child could cost her life. Does he know how much danger she’s in? 🌙 ✨ Download ReelShort. Copy code 4965350 and search it. #DangerousPregnancy #LunaHeartbreak #AlphaDrama #ShortDrama</t>
        </is>
      </c>
      <c r="M1060" t="inlineStr">
        <is>
          <t>SD-000358</t>
        </is>
      </c>
      <c r="N1060" t="inlineStr">
        <is>
          <t>7691252041779334414</t>
        </is>
      </c>
      <c r="O1060"/>
      <c r="P1060" t="inlineStr">
        <is>
          <t>https://www.tiktok.com/@apdt6w97o2pk</t>
        </is>
      </c>
      <c r="Q1060" t="inlineStr">
        <is>
          <t>SD-000358</t>
        </is>
      </c>
      <c r="R1060" t="inlineStr">
        <is>
          <t>The Alpha Who Let His Luna Die</t>
        </is>
      </c>
      <c r="S1060" t="inlineStr">
        <is>
          <t>爱情</t>
        </is>
      </c>
      <c r="T1060" s="2" t="str">
        <f>=HYPERLINK("https://www.tiktok.com/@apdt6w97o2pk/video/7691252041779334414", "https://www.tiktok.com/@apdt6w97o2pk/video/7691252041779334414")</f>
        <v>https://www.tiktok.com/@apdt6w97o2pk/video/7691252041779334414</v>
      </c>
      <c r="U1060" t="inlineStr">
        <is>
          <t>已回填</t>
        </is>
      </c>
      <c r="V1060" t="inlineStr">
        <is>
          <t>202</t>
        </is>
      </c>
      <c r="W1060" t="inlineStr">
        <is>
          <t>2</t>
        </is>
      </c>
      <c r="X1060" t="inlineStr">
        <is>
          <t>2</t>
        </is>
      </c>
      <c r="Y1060" t="inlineStr">
        <is>
          <t>0</t>
        </is>
      </c>
      <c r="Z1060" t="inlineStr">
        <is>
          <t>0</t>
        </is>
      </c>
      <c r="AA1060" t="inlineStr">
        <is>
          <t>2026-10-08</t>
        </is>
      </c>
      <c r="AB1060"/>
      <c r="AC1060" t="inlineStr">
        <is>
          <t>第1条</t>
        </is>
      </c>
      <c r="AD1060"/>
      <c r="AE1060"/>
      <c r="AF1060"/>
      <c r="AG1060" s="3">
        <v>46299</v>
      </c>
      <c r="AH1060" t="inlineStr">
        <is>
          <t>李建卓</t>
        </is>
      </c>
      <c r="AI1060"/>
      <c r="AJ1060"/>
      <c r="AK1060"/>
      <c r="AL1060" s="3"/>
      <c r="AM1060" t="inlineStr">
        <is>
          <t>2026-10-04 19:33</t>
        </is>
      </c>
      <c r="AN1060" t="inlineStr">
        <is>
          <t>李建卓</t>
        </is>
      </c>
      <c r="AO1060" t="inlineStr">
        <is>
          <t>2026-10-04</t>
        </is>
      </c>
      <c r="AP1060" t="inlineStr">
        <is>
          <t>2026-10-04|apdt6w97o2pk|SD-000358</t>
        </is>
      </c>
      <c r="AQ1060" t="inlineStr">
        <is>
          <t>1</t>
        </is>
      </c>
      <c r="AR1060" t="inlineStr">
        <is>
          <t>apdt6w97o2pk｜The Alpha Who Let His Luna Die｜3条｜已回填</t>
        </is>
      </c>
    </row>
    <row r="1061" ht="25.5" customHeight="1">
      <c r="A1061" t="inlineStr">
        <is>
          <t>SR-001196</t>
        </is>
      </c>
      <c r="B1061" s="3">
        <v>46299</v>
      </c>
      <c r="C1061"/>
      <c r="D1061" t="inlineStr">
        <is>
          <t>7691253108680264974</t>
        </is>
      </c>
      <c r="E1061"/>
      <c r="F1061" t="inlineStr">
        <is>
          <t>exact_post_id</t>
        </is>
      </c>
      <c r="G1061"/>
      <c r="H1061" s="3"/>
      <c r="I1061"/>
      <c r="J1061" t="inlineStr">
        <is>
          <t>active</t>
        </is>
      </c>
      <c r="K1061" t="inlineStr">
        <is>
          <t>apdt6w97o2pk</t>
        </is>
      </c>
      <c r="L1061" t="inlineStr">
        <is>
          <t>The Alpha Who Let His Luna Die She learns that carrying the Alpha’s child could cost her life. Does he know how much danger she’s in? 🌙 ✨ Download ReelShort. Copy code 4965350 and search it. #DangerousPregnancy #LunaHeartbreak #AlphaDrama #ShortDrama</t>
        </is>
      </c>
      <c r="M1061" t="inlineStr">
        <is>
          <t>SD-000358</t>
        </is>
      </c>
      <c r="N1061" t="inlineStr">
        <is>
          <t>7691253108680264974</t>
        </is>
      </c>
      <c r="O1061"/>
      <c r="P1061" t="inlineStr">
        <is>
          <t>https://www.tiktok.com/@apdt6w97o2pk</t>
        </is>
      </c>
      <c r="Q1061" t="inlineStr">
        <is>
          <t>SD-000358</t>
        </is>
      </c>
      <c r="R1061" t="inlineStr">
        <is>
          <t>The Alpha Who Let His Luna Die</t>
        </is>
      </c>
      <c r="S1061" t="inlineStr">
        <is>
          <t>爱情</t>
        </is>
      </c>
      <c r="T1061" s="2" t="str">
        <f>=HYPERLINK("https://www.tiktok.com/@apdt6w97o2pk/video/7691253108680264974", "https://www.tiktok.com/@apdt6w97o2pk/video/7691253108680264974")</f>
        <v>https://www.tiktok.com/@apdt6w97o2pk/video/7691253108680264974</v>
      </c>
      <c r="U1061" t="inlineStr">
        <is>
          <t>已回填</t>
        </is>
      </c>
      <c r="V1061" t="inlineStr">
        <is>
          <t>378</t>
        </is>
      </c>
      <c r="W1061" t="inlineStr">
        <is>
          <t>6</t>
        </is>
      </c>
      <c r="X1061" t="inlineStr">
        <is>
          <t>1</t>
        </is>
      </c>
      <c r="Y1061" t="inlineStr">
        <is>
          <t>0</t>
        </is>
      </c>
      <c r="Z1061" t="inlineStr">
        <is>
          <t>0</t>
        </is>
      </c>
      <c r="AA1061" t="inlineStr">
        <is>
          <t>2026-10-08</t>
        </is>
      </c>
      <c r="AB1061"/>
      <c r="AC1061" t="inlineStr">
        <is>
          <t>第2条</t>
        </is>
      </c>
      <c r="AD1061"/>
      <c r="AE1061"/>
      <c r="AF1061"/>
      <c r="AG1061" s="3">
        <v>46299</v>
      </c>
      <c r="AH1061" t="inlineStr">
        <is>
          <t>李建卓</t>
        </is>
      </c>
      <c r="AI1061"/>
      <c r="AJ1061"/>
      <c r="AK1061"/>
      <c r="AL1061" s="3"/>
      <c r="AM1061" t="inlineStr">
        <is>
          <t>2026-10-05 01:35</t>
        </is>
      </c>
      <c r="AN1061" t="inlineStr">
        <is>
          <t>李建卓</t>
        </is>
      </c>
      <c r="AO1061" t="inlineStr">
        <is>
          <t>2026-10-05</t>
        </is>
      </c>
      <c r="AP1061" t="inlineStr">
        <is>
          <t>2026-10-04|apdt6w97o2pk|SD-000358</t>
        </is>
      </c>
      <c r="AQ1061" t="inlineStr">
        <is>
          <t>0</t>
        </is>
      </c>
      <c r="AR1061" t="inlineStr">
        <is>
          <t>apdt6w97o2pk｜The Alpha Who Let His Luna Die｜3条｜已回填</t>
        </is>
      </c>
    </row>
    <row r="1062" ht="25.5" customHeight="1">
      <c r="A1062" t="inlineStr">
        <is>
          <t>SR-001197</t>
        </is>
      </c>
      <c r="B1062" s="3">
        <v>46299</v>
      </c>
      <c r="C1062"/>
      <c r="D1062" t="inlineStr">
        <is>
          <t>7691253188011232526</t>
        </is>
      </c>
      <c r="E1062"/>
      <c r="F1062" t="inlineStr">
        <is>
          <t>exact_post_id</t>
        </is>
      </c>
      <c r="G1062"/>
      <c r="H1062" s="3"/>
      <c r="I1062"/>
      <c r="J1062" t="inlineStr">
        <is>
          <t>active</t>
        </is>
      </c>
      <c r="K1062" t="inlineStr">
        <is>
          <t>apdt6w97o2pk</t>
        </is>
      </c>
      <c r="L1062" t="inlineStr">
        <is>
          <t>The Alpha Who Let His Luna Die He moves Emma into their home and still refuses to let his Luna leave. 😡 ✨ Download ReelShort. Copy code 4965350 and search it. #DivorceDenied #LoveTriangle #LunaDrama #ShortDrama</t>
        </is>
      </c>
      <c r="M1062" t="inlineStr">
        <is>
          <t>SD-000358</t>
        </is>
      </c>
      <c r="N1062" t="inlineStr">
        <is>
          <t>7691253188011232526</t>
        </is>
      </c>
      <c r="O1062"/>
      <c r="P1062" t="inlineStr">
        <is>
          <t>https://www.tiktok.com/@apdt6w97o2pk</t>
        </is>
      </c>
      <c r="Q1062" t="inlineStr">
        <is>
          <t>SD-000358</t>
        </is>
      </c>
      <c r="R1062" t="inlineStr">
        <is>
          <t>The Alpha Who Let His Luna Die</t>
        </is>
      </c>
      <c r="S1062" t="inlineStr">
        <is>
          <t>爱情</t>
        </is>
      </c>
      <c r="T1062" s="2" t="str">
        <f>=HYPERLINK("https://www.tiktok.com/@apdt6w97o2pk/video/7691253188011232526", "https://www.tiktok.com/@apdt6w97o2pk/video/7691253188011232526")</f>
        <v>https://www.tiktok.com/@apdt6w97o2pk/video/7691253188011232526</v>
      </c>
      <c r="U1062" t="inlineStr">
        <is>
          <t>已回填</t>
        </is>
      </c>
      <c r="V1062" t="inlineStr">
        <is>
          <t>139</t>
        </is>
      </c>
      <c r="W1062" t="inlineStr">
        <is>
          <t>1</t>
        </is>
      </c>
      <c r="X1062" t="inlineStr">
        <is>
          <t>1</t>
        </is>
      </c>
      <c r="Y1062" t="inlineStr">
        <is>
          <t>0</t>
        </is>
      </c>
      <c r="Z1062" t="inlineStr">
        <is>
          <t>0</t>
        </is>
      </c>
      <c r="AA1062" t="inlineStr">
        <is>
          <t>2026-10-08</t>
        </is>
      </c>
      <c r="AB1062"/>
      <c r="AC1062" t="inlineStr">
        <is>
          <t>第3条</t>
        </is>
      </c>
      <c r="AD1062"/>
      <c r="AE1062"/>
      <c r="AF1062"/>
      <c r="AG1062" s="3">
        <v>46299</v>
      </c>
      <c r="AH1062" t="inlineStr">
        <is>
          <t>李建卓</t>
        </is>
      </c>
      <c r="AI1062"/>
      <c r="AJ1062"/>
      <c r="AK1062"/>
      <c r="AL1062" s="3"/>
      <c r="AM1062" t="inlineStr">
        <is>
          <t>2026-10-05 08:37</t>
        </is>
      </c>
      <c r="AN1062" t="inlineStr">
        <is>
          <t>李建卓</t>
        </is>
      </c>
      <c r="AO1062" t="inlineStr">
        <is>
          <t>2026-10-05</t>
        </is>
      </c>
      <c r="AP1062" t="inlineStr">
        <is>
          <t>2026-10-04|apdt6w97o2pk|SD-000358</t>
        </is>
      </c>
      <c r="AQ1062" t="inlineStr">
        <is>
          <t>0</t>
        </is>
      </c>
      <c r="AR1062" t="inlineStr">
        <is>
          <t>apdt6w97o2pk｜The Alpha Who Let His Luna Die｜3条｜已回填</t>
        </is>
      </c>
    </row>
    <row r="1063" ht="25.5" customHeight="1">
      <c r="A1063" t="inlineStr">
        <is>
          <t>SR-001198</t>
        </is>
      </c>
      <c r="B1063" s="3">
        <v>46300</v>
      </c>
      <c r="C1063"/>
      <c r="D1063" t="inlineStr">
        <is>
          <t>7691253596557511950</t>
        </is>
      </c>
      <c r="E1063"/>
      <c r="F1063" t="inlineStr">
        <is>
          <t>exact_post_id</t>
        </is>
      </c>
      <c r="G1063"/>
      <c r="H1063" s="3"/>
      <c r="I1063"/>
      <c r="J1063" t="inlineStr">
        <is>
          <t>active</t>
        </is>
      </c>
      <c r="K1063" t="inlineStr">
        <is>
          <t>apdt6w97o2pk</t>
        </is>
      </c>
      <c r="L1063" t="inlineStr">
        <is>
          <t>The Alpha Who Let His Luna Die Emma frames her while the healer warns that time is running out. ⏳ ✨ Download ReelShort. Copy code 4965350 and search it. #FramedLuna #RaceAgainstTime #AlphaDrama #ShortDrama</t>
        </is>
      </c>
      <c r="M1063" t="inlineStr">
        <is>
          <t>SD-000358</t>
        </is>
      </c>
      <c r="N1063" t="inlineStr">
        <is>
          <t>7691253596557511950</t>
        </is>
      </c>
      <c r="O1063"/>
      <c r="P1063" t="inlineStr">
        <is>
          <t>https://www.tiktok.com/@apdt6w97o2pk</t>
        </is>
      </c>
      <c r="Q1063" t="inlineStr">
        <is>
          <t>SD-000358</t>
        </is>
      </c>
      <c r="R1063" t="inlineStr">
        <is>
          <t>The Alpha Who Let His Luna Die</t>
        </is>
      </c>
      <c r="S1063" t="inlineStr">
        <is>
          <t>爱情</t>
        </is>
      </c>
      <c r="T1063" s="2" t="str">
        <f>=HYPERLINK("https://www.tiktok.com/@apdt6w97o2pk/video/7691253596557511950", "https://www.tiktok.com/@apdt6w97o2pk/video/7691253596557511950")</f>
        <v>https://www.tiktok.com/@apdt6w97o2pk/video/7691253596557511950</v>
      </c>
      <c r="U1063" t="inlineStr">
        <is>
          <t>已回填</t>
        </is>
      </c>
      <c r="V1063" t="inlineStr">
        <is>
          <t>194</t>
        </is>
      </c>
      <c r="W1063" t="inlineStr">
        <is>
          <t>4</t>
        </is>
      </c>
      <c r="X1063" t="inlineStr">
        <is>
          <t>3</t>
        </is>
      </c>
      <c r="Y1063" t="inlineStr">
        <is>
          <t>0</t>
        </is>
      </c>
      <c r="Z1063" t="inlineStr">
        <is>
          <t>0</t>
        </is>
      </c>
      <c r="AA1063" t="inlineStr">
        <is>
          <t>2026-10-08</t>
        </is>
      </c>
      <c r="AB1063"/>
      <c r="AC1063" t="inlineStr">
        <is>
          <t>第1条</t>
        </is>
      </c>
      <c r="AD1063"/>
      <c r="AE1063"/>
      <c r="AF1063"/>
      <c r="AG1063" s="3">
        <v>46300</v>
      </c>
      <c r="AH1063" t="inlineStr">
        <is>
          <t>李建卓</t>
        </is>
      </c>
      <c r="AI1063"/>
      <c r="AJ1063"/>
      <c r="AK1063"/>
      <c r="AL1063" s="3"/>
      <c r="AM1063" t="inlineStr">
        <is>
          <t>2026-10-05 19:39</t>
        </is>
      </c>
      <c r="AN1063" t="inlineStr">
        <is>
          <t>李建卓</t>
        </is>
      </c>
      <c r="AO1063" t="inlineStr">
        <is>
          <t>2026-10-05</t>
        </is>
      </c>
      <c r="AP1063" t="inlineStr">
        <is>
          <t>2026-10-05|apdt6w97o2pk|SD-000358</t>
        </is>
      </c>
      <c r="AQ1063" t="inlineStr">
        <is>
          <t>1</t>
        </is>
      </c>
      <c r="AR1063" t="inlineStr">
        <is>
          <t>apdt6w97o2pk｜The Alpha Who Let His Luna Die｜3条｜已回填</t>
        </is>
      </c>
    </row>
    <row r="1064" ht="25.5" customHeight="1">
      <c r="A1064" t="inlineStr">
        <is>
          <t>SR-001199</t>
        </is>
      </c>
      <c r="B1064" s="3">
        <v>46300</v>
      </c>
      <c r="C1064"/>
      <c r="D1064" t="inlineStr">
        <is>
          <t>7691253804557143309</t>
        </is>
      </c>
      <c r="E1064"/>
      <c r="F1064" t="inlineStr">
        <is>
          <t>exact_post_id</t>
        </is>
      </c>
      <c r="G1064"/>
      <c r="H1064" s="3"/>
      <c r="I1064"/>
      <c r="J1064" t="inlineStr">
        <is>
          <t>active</t>
        </is>
      </c>
      <c r="K1064" t="inlineStr">
        <is>
          <t>apdt6w97o2pk</t>
        </is>
      </c>
      <c r="L1064" t="inlineStr">
        <is>
          <t>The Alpha Who Let His Luna Die She catches her mate kissing Emma—and tells him the pregnancy could kill her. 💔 ✨ Download ReelShort. Copy code 4965350 and search it. #HeartbreakingReveal #AlphaRegret #PregnancyDrama #ShortDrama</t>
        </is>
      </c>
      <c r="M1064" t="inlineStr">
        <is>
          <t>SD-000358</t>
        </is>
      </c>
      <c r="N1064" t="inlineStr">
        <is>
          <t>7691253804557143309</t>
        </is>
      </c>
      <c r="O1064"/>
      <c r="P1064" t="inlineStr">
        <is>
          <t>https://www.tiktok.com/@apdt6w97o2pk</t>
        </is>
      </c>
      <c r="Q1064" t="inlineStr">
        <is>
          <t>SD-000358</t>
        </is>
      </c>
      <c r="R1064" t="inlineStr">
        <is>
          <t>The Alpha Who Let His Luna Die</t>
        </is>
      </c>
      <c r="S1064" t="inlineStr">
        <is>
          <t>爱情</t>
        </is>
      </c>
      <c r="T1064" s="2" t="str">
        <f>=HYPERLINK("https://www.tiktok.com/@apdt6w97o2pk/video/7691253804557143309", "https://www.tiktok.com/@apdt6w97o2pk/video/7691253804557143309")</f>
        <v>https://www.tiktok.com/@apdt6w97o2pk/video/7691253804557143309</v>
      </c>
      <c r="U1064" t="inlineStr">
        <is>
          <t>已回填</t>
        </is>
      </c>
      <c r="V1064" t="inlineStr">
        <is>
          <t>102</t>
        </is>
      </c>
      <c r="W1064" t="inlineStr">
        <is>
          <t>0</t>
        </is>
      </c>
      <c r="X1064" t="inlineStr">
        <is>
          <t>0</t>
        </is>
      </c>
      <c r="Y1064" t="inlineStr">
        <is>
          <t>1</t>
        </is>
      </c>
      <c r="Z1064" t="inlineStr">
        <is>
          <t>0</t>
        </is>
      </c>
      <c r="AA1064" t="inlineStr">
        <is>
          <t>2026-10-08</t>
        </is>
      </c>
      <c r="AB1064"/>
      <c r="AC1064" t="inlineStr">
        <is>
          <t>第2条</t>
        </is>
      </c>
      <c r="AD1064"/>
      <c r="AE1064"/>
      <c r="AF1064"/>
      <c r="AG1064" s="3">
        <v>46300</v>
      </c>
      <c r="AH1064" t="inlineStr">
        <is>
          <t>李建卓</t>
        </is>
      </c>
      <c r="AI1064"/>
      <c r="AJ1064"/>
      <c r="AK1064"/>
      <c r="AL1064" s="3"/>
      <c r="AM1064" t="inlineStr">
        <is>
          <t>2026-10-06 01:40</t>
        </is>
      </c>
      <c r="AN1064" t="inlineStr">
        <is>
          <t>李建卓</t>
        </is>
      </c>
      <c r="AO1064" t="inlineStr">
        <is>
          <t>2026-10-06</t>
        </is>
      </c>
      <c r="AP1064" t="inlineStr">
        <is>
          <t>2026-10-05|apdt6w97o2pk|SD-000358</t>
        </is>
      </c>
      <c r="AQ1064" t="inlineStr">
        <is>
          <t>0</t>
        </is>
      </c>
      <c r="AR1064" t="inlineStr">
        <is>
          <t>apdt6w97o2pk｜The Alpha Who Let His Luna Die｜3条｜已回填</t>
        </is>
      </c>
    </row>
    <row r="1065" ht="25.5" customHeight="1">
      <c r="A1065" t="inlineStr">
        <is>
          <t>SR-001200</t>
        </is>
      </c>
      <c r="B1065" s="3">
        <v>46300</v>
      </c>
      <c r="C1065"/>
      <c r="D1065" t="inlineStr">
        <is>
          <t>7691254245147888910</t>
        </is>
      </c>
      <c r="E1065"/>
      <c r="F1065" t="inlineStr">
        <is>
          <t>exact_post_id</t>
        </is>
      </c>
      <c r="G1065"/>
      <c r="H1065" s="3"/>
      <c r="I1065"/>
      <c r="J1065" t="inlineStr">
        <is>
          <t>active</t>
        </is>
      </c>
      <c r="K1065" t="inlineStr">
        <is>
          <t>apdt6w97o2pk</t>
        </is>
      </c>
      <c r="L1065" t="inlineStr">
        <is>
          <t>The Alpha Who Let His Luna Die Two women need saving. The Alpha has to make his choice at last. ⚖️ ✨ Download ReelShort. Copy code 4965350 and search it. #ImpossibleChoice #LunaFate #WerewolfRomance #ShortDrama</t>
        </is>
      </c>
      <c r="M1065" t="inlineStr">
        <is>
          <t>SD-000358</t>
        </is>
      </c>
      <c r="N1065" t="inlineStr">
        <is>
          <t>7691254245147888910</t>
        </is>
      </c>
      <c r="O1065"/>
      <c r="P1065" t="inlineStr">
        <is>
          <t>https://www.tiktok.com/@apdt6w97o2pk</t>
        </is>
      </c>
      <c r="Q1065" t="inlineStr">
        <is>
          <t>SD-000358</t>
        </is>
      </c>
      <c r="R1065" t="inlineStr">
        <is>
          <t>The Alpha Who Let His Luna Die</t>
        </is>
      </c>
      <c r="S1065" t="inlineStr">
        <is>
          <t>爱情</t>
        </is>
      </c>
      <c r="T1065" s="2" t="str">
        <f>=HYPERLINK("https://www.tiktok.com/@apdt6w97o2pk/video/7691254245147888910", "https://www.tiktok.com/@apdt6w97o2pk/video/7691254245147888910")</f>
        <v>https://www.tiktok.com/@apdt6w97o2pk/video/7691254245147888910</v>
      </c>
      <c r="U1065" t="inlineStr">
        <is>
          <t>已回填</t>
        </is>
      </c>
      <c r="V1065" t="inlineStr">
        <is>
          <t>163</t>
        </is>
      </c>
      <c r="W1065" t="inlineStr">
        <is>
          <t>1</t>
        </is>
      </c>
      <c r="X1065" t="inlineStr">
        <is>
          <t>1</t>
        </is>
      </c>
      <c r="Y1065" t="inlineStr">
        <is>
          <t>0</t>
        </is>
      </c>
      <c r="Z1065" t="inlineStr">
        <is>
          <t>0</t>
        </is>
      </c>
      <c r="AA1065" t="inlineStr">
        <is>
          <t>2026-10-08</t>
        </is>
      </c>
      <c r="AB1065"/>
      <c r="AC1065" t="inlineStr">
        <is>
          <t>第3条</t>
        </is>
      </c>
      <c r="AD1065"/>
      <c r="AE1065"/>
      <c r="AF1065"/>
      <c r="AG1065" s="3">
        <v>46300</v>
      </c>
      <c r="AH1065" t="inlineStr">
        <is>
          <t>李建卓</t>
        </is>
      </c>
      <c r="AI1065"/>
      <c r="AJ1065"/>
      <c r="AK1065"/>
      <c r="AL1065" s="3"/>
      <c r="AM1065" t="inlineStr">
        <is>
          <t>2026-10-06 07:42</t>
        </is>
      </c>
      <c r="AN1065" t="inlineStr">
        <is>
          <t>李建卓</t>
        </is>
      </c>
      <c r="AO1065" t="inlineStr">
        <is>
          <t>2026-10-06</t>
        </is>
      </c>
      <c r="AP1065" t="inlineStr">
        <is>
          <t>2026-10-05|apdt6w97o2pk|SD-000358</t>
        </is>
      </c>
      <c r="AQ1065" t="inlineStr">
        <is>
          <t>0</t>
        </is>
      </c>
      <c r="AR1065" t="inlineStr">
        <is>
          <t>apdt6w97o2pk｜The Alpha Who Let His Luna Die｜3条｜已回填</t>
        </is>
      </c>
    </row>
    <row r="1066" ht="25.5" customHeight="1">
      <c r="A1066" t="inlineStr">
        <is>
          <t>SR-001201</t>
        </is>
      </c>
      <c r="B1066" s="3">
        <v>46301</v>
      </c>
      <c r="C1066"/>
      <c r="D1066" t="inlineStr">
        <is>
          <t>7691255442865081613</t>
        </is>
      </c>
      <c r="E1066"/>
      <c r="F1066" t="inlineStr">
        <is>
          <t>exact_post_id</t>
        </is>
      </c>
      <c r="G1066"/>
      <c r="H1066" s="3"/>
      <c r="I1066"/>
      <c r="J1066" t="inlineStr">
        <is>
          <t>active</t>
        </is>
      </c>
      <c r="K1066" t="inlineStr">
        <is>
          <t>apdt6w97o2pk</t>
        </is>
      </c>
      <c r="L1066" t="inlineStr">
        <is>
          <t>Accidentally His: The Dragon King Won't Let Go One unexpected night changes her life forever—but what will the Dragon King do when he learns about the child? 🐉 ✨ Download ReelShort. Copy code 4934871 and search it. #DragonKingRomance #ShortDrama #SecretBaby #OriginalAudio</t>
        </is>
      </c>
      <c r="M1066" t="inlineStr">
        <is>
          <t>SD-000354</t>
        </is>
      </c>
      <c r="N1066" t="inlineStr">
        <is>
          <t>7691255442865081613</t>
        </is>
      </c>
      <c r="O1066"/>
      <c r="P1066" t="inlineStr">
        <is>
          <t>https://www.tiktok.com/@apdt6w97o2pk</t>
        </is>
      </c>
      <c r="Q1066" t="inlineStr">
        <is>
          <t>SD-000354</t>
        </is>
      </c>
      <c r="R1066" t="inlineStr">
        <is>
          <t>Accidentally His: The Dragon King Won't Let Go</t>
        </is>
      </c>
      <c r="S1066" t="inlineStr">
        <is>
          <t>爱情</t>
        </is>
      </c>
      <c r="T1066" s="2" t="str">
        <f>=HYPERLINK("https://www.tiktok.com/@apdt6w97o2pk/video/7691255442865081613", "https://www.tiktok.com/@apdt6w97o2pk/video/7691255442865081613")</f>
        <v>https://www.tiktok.com/@apdt6w97o2pk/video/7691255442865081613</v>
      </c>
      <c r="U1066" t="inlineStr">
        <is>
          <t>已回填</t>
        </is>
      </c>
      <c r="V1066" t="inlineStr">
        <is>
          <t>130</t>
        </is>
      </c>
      <c r="W1066" t="inlineStr">
        <is>
          <t>0</t>
        </is>
      </c>
      <c r="X1066" t="inlineStr">
        <is>
          <t>0</t>
        </is>
      </c>
      <c r="Y1066" t="inlineStr">
        <is>
          <t>0</t>
        </is>
      </c>
      <c r="Z1066" t="inlineStr">
        <is>
          <t>0</t>
        </is>
      </c>
      <c r="AA1066" t="inlineStr">
        <is>
          <t>2026-10-08</t>
        </is>
      </c>
      <c r="AB1066"/>
      <c r="AC1066" t="inlineStr">
        <is>
          <t>第1条</t>
        </is>
      </c>
      <c r="AD1066"/>
      <c r="AE1066"/>
      <c r="AF1066"/>
      <c r="AG1066" s="3">
        <v>46301</v>
      </c>
      <c r="AH1066" t="inlineStr">
        <is>
          <t>李建卓</t>
        </is>
      </c>
      <c r="AI1066"/>
      <c r="AJ1066"/>
      <c r="AK1066"/>
      <c r="AL1066" s="3"/>
      <c r="AM1066" t="inlineStr">
        <is>
          <t>2026-10-06 20:45</t>
        </is>
      </c>
      <c r="AN1066" t="inlineStr">
        <is>
          <t>李建卓</t>
        </is>
      </c>
      <c r="AO1066" t="inlineStr">
        <is>
          <t>2026-10-06</t>
        </is>
      </c>
      <c r="AP1066" t="inlineStr">
        <is>
          <t>2026-10-06|apdt6w97o2pk|SD-000354</t>
        </is>
      </c>
      <c r="AQ1066" t="inlineStr">
        <is>
          <t>1</t>
        </is>
      </c>
      <c r="AR1066" t="inlineStr">
        <is>
          <t>apdt6w97o2pk｜Accidentally His: The Dragon King Won't Let Go｜3条｜已回填</t>
        </is>
      </c>
    </row>
    <row r="1067" ht="25.5" customHeight="1">
      <c r="A1067" t="inlineStr">
        <is>
          <t>SR-001202</t>
        </is>
      </c>
      <c r="B1067" s="3">
        <v>46301</v>
      </c>
      <c r="C1067"/>
      <c r="D1067" t="inlineStr">
        <is>
          <t>7691255689628503309</t>
        </is>
      </c>
      <c r="E1067"/>
      <c r="F1067" t="inlineStr">
        <is>
          <t>exact_post_id</t>
        </is>
      </c>
      <c r="G1067"/>
      <c r="H1067" s="3"/>
      <c r="I1067"/>
      <c r="J1067" t="inlineStr">
        <is>
          <t>active</t>
        </is>
      </c>
      <c r="K1067" t="inlineStr">
        <is>
          <t>apdt6w97o2pk</t>
        </is>
      </c>
      <c r="L1067" t="inlineStr">
        <is>
          <t>Accidentally His: The Dragon King Won't Let Go Her child needs help, but the priest demands gold first. Who will step in before it’s too late? 💔 ✨ Download ReelShort. Copy code 4934871 and search it. #MotherAndChild #ShortDrama #DragonKing #OriginalAudio</t>
        </is>
      </c>
      <c r="M1067" t="inlineStr">
        <is>
          <t>SD-000354</t>
        </is>
      </c>
      <c r="N1067" t="inlineStr">
        <is>
          <t>7691255689628503309</t>
        </is>
      </c>
      <c r="O1067"/>
      <c r="P1067" t="inlineStr">
        <is>
          <t>https://www.tiktok.com/@apdt6w97o2pk</t>
        </is>
      </c>
      <c r="Q1067" t="inlineStr">
        <is>
          <t>SD-000354</t>
        </is>
      </c>
      <c r="R1067" t="inlineStr">
        <is>
          <t>Accidentally His: The Dragon King Won't Let Go</t>
        </is>
      </c>
      <c r="S1067" t="inlineStr">
        <is>
          <t>爱情</t>
        </is>
      </c>
      <c r="T1067" s="2" t="str">
        <f>=HYPERLINK("https://www.tiktok.com/@apdt6w97o2pk/video/7691255689628503309", "https://www.tiktok.com/@apdt6w97o2pk/video/7691255689628503309")</f>
        <v>https://www.tiktok.com/@apdt6w97o2pk/video/7691255689628503309</v>
      </c>
      <c r="U1067" t="inlineStr">
        <is>
          <t>已回填</t>
        </is>
      </c>
      <c r="V1067" t="inlineStr">
        <is>
          <t>141</t>
        </is>
      </c>
      <c r="W1067" t="inlineStr">
        <is>
          <t>1</t>
        </is>
      </c>
      <c r="X1067" t="inlineStr">
        <is>
          <t>0</t>
        </is>
      </c>
      <c r="Y1067" t="inlineStr">
        <is>
          <t>0</t>
        </is>
      </c>
      <c r="Z1067" t="inlineStr">
        <is>
          <t>0</t>
        </is>
      </c>
      <c r="AA1067" t="inlineStr">
        <is>
          <t>2026-10-08</t>
        </is>
      </c>
      <c r="AB1067"/>
      <c r="AC1067" t="inlineStr">
        <is>
          <t>第2条</t>
        </is>
      </c>
      <c r="AD1067"/>
      <c r="AE1067"/>
      <c r="AF1067"/>
      <c r="AG1067" s="3">
        <v>46301</v>
      </c>
      <c r="AH1067" t="inlineStr">
        <is>
          <t>李建卓</t>
        </is>
      </c>
      <c r="AI1067"/>
      <c r="AJ1067"/>
      <c r="AK1067"/>
      <c r="AL1067" s="3"/>
      <c r="AM1067" t="inlineStr">
        <is>
          <t>2026-10-07 00:47</t>
        </is>
      </c>
      <c r="AN1067" t="inlineStr">
        <is>
          <t>李建卓</t>
        </is>
      </c>
      <c r="AO1067" t="inlineStr">
        <is>
          <t>2026-10-07</t>
        </is>
      </c>
      <c r="AP1067" t="inlineStr">
        <is>
          <t>2026-10-06|apdt6w97o2pk|SD-000354</t>
        </is>
      </c>
      <c r="AQ1067" t="inlineStr">
        <is>
          <t>0</t>
        </is>
      </c>
      <c r="AR1067" t="inlineStr">
        <is>
          <t>apdt6w97o2pk｜Accidentally His: The Dragon King Won't Let Go｜3条｜已回填</t>
        </is>
      </c>
    </row>
    <row r="1068" ht="25.5" customHeight="1">
      <c r="A1068" t="inlineStr">
        <is>
          <t>SR-001203</t>
        </is>
      </c>
      <c r="B1068" s="3">
        <v>46301</v>
      </c>
      <c r="C1068"/>
      <c r="D1068" t="inlineStr">
        <is>
          <t>7691256365905399053</t>
        </is>
      </c>
      <c r="E1068"/>
      <c r="F1068" t="inlineStr">
        <is>
          <t>exact_post_id</t>
        </is>
      </c>
      <c r="G1068"/>
      <c r="H1068" s="3"/>
      <c r="I1068"/>
      <c r="J1068" t="inlineStr">
        <is>
          <t>active</t>
        </is>
      </c>
      <c r="K1068" t="inlineStr">
        <is>
          <t>apdt6w97o2pk</t>
        </is>
      </c>
      <c r="L1068" t="inlineStr">
        <is>
          <t>Accidentally His: The Dragon King Won't Let Go The Dragon Lord already has a queen chosen for him—but his heart has other plans. 👑 ✨ Download ReelShort. Copy code 4934871 and search it. #ArrangedMarriage #RoyalRomance #ShortDrama #OriginalAudio</t>
        </is>
      </c>
      <c r="M1068" t="inlineStr">
        <is>
          <t>SD-000354</t>
        </is>
      </c>
      <c r="N1068" t="inlineStr">
        <is>
          <t>7691256365905399053</t>
        </is>
      </c>
      <c r="O1068"/>
      <c r="P1068" t="inlineStr">
        <is>
          <t>https://www.tiktok.com/@apdt6w97o2pk</t>
        </is>
      </c>
      <c r="Q1068" t="inlineStr">
        <is>
          <t>SD-000354</t>
        </is>
      </c>
      <c r="R1068" t="inlineStr">
        <is>
          <t>Accidentally His: The Dragon King Won't Let Go</t>
        </is>
      </c>
      <c r="S1068" t="inlineStr">
        <is>
          <t>爱情</t>
        </is>
      </c>
      <c r="T1068" s="2" t="str">
        <f>=HYPERLINK("https://www.tiktok.com/@apdt6w97o2pk/video/7691256365905399053", "https://www.tiktok.com/@apdt6w97o2pk/video/7691256365905399053")</f>
        <v>https://www.tiktok.com/@apdt6w97o2pk/video/7691256365905399053</v>
      </c>
      <c r="U1068" t="inlineStr">
        <is>
          <t>已回填</t>
        </is>
      </c>
      <c r="V1068" t="inlineStr">
        <is>
          <t>109</t>
        </is>
      </c>
      <c r="W1068" t="inlineStr">
        <is>
          <t>0</t>
        </is>
      </c>
      <c r="X1068" t="inlineStr">
        <is>
          <t>0</t>
        </is>
      </c>
      <c r="Y1068" t="inlineStr">
        <is>
          <t>0</t>
        </is>
      </c>
      <c r="Z1068" t="inlineStr">
        <is>
          <t>0</t>
        </is>
      </c>
      <c r="AA1068" t="inlineStr">
        <is>
          <t>2026-10-08</t>
        </is>
      </c>
      <c r="AB1068"/>
      <c r="AC1068" t="inlineStr">
        <is>
          <t>第3条</t>
        </is>
      </c>
      <c r="AD1068"/>
      <c r="AE1068"/>
      <c r="AF1068"/>
      <c r="AG1068" s="3">
        <v>46301</v>
      </c>
      <c r="AH1068" t="inlineStr">
        <is>
          <t>李建卓</t>
        </is>
      </c>
      <c r="AI1068"/>
      <c r="AJ1068"/>
      <c r="AK1068"/>
      <c r="AL1068" s="3"/>
      <c r="AM1068" t="inlineStr">
        <is>
          <t>2026-10-07 07:49</t>
        </is>
      </c>
      <c r="AN1068" t="inlineStr">
        <is>
          <t>李建卓</t>
        </is>
      </c>
      <c r="AO1068" t="inlineStr">
        <is>
          <t>2026-10-07</t>
        </is>
      </c>
      <c r="AP1068" t="inlineStr">
        <is>
          <t>2026-10-06|apdt6w97o2pk|SD-000354</t>
        </is>
      </c>
      <c r="AQ1068" t="inlineStr">
        <is>
          <t>0</t>
        </is>
      </c>
      <c r="AR1068" t="inlineStr">
        <is>
          <t>apdt6w97o2pk｜Accidentally His: The Dragon King Won't Let Go｜3条｜已回填</t>
        </is>
      </c>
    </row>
    <row r="1069" ht="25.5" customHeight="1">
      <c r="A1069" t="inlineStr">
        <is>
          <t>SR-001204</t>
        </is>
      </c>
      <c r="B1069" s="3">
        <v>46302</v>
      </c>
      <c r="C1069"/>
      <c r="D1069" t="inlineStr">
        <is>
          <t>7691256718159924494</t>
        </is>
      </c>
      <c r="E1069"/>
      <c r="F1069" t="inlineStr">
        <is>
          <t>exact_post_id</t>
        </is>
      </c>
      <c r="G1069"/>
      <c r="H1069" s="3"/>
      <c r="I1069"/>
      <c r="J1069" t="inlineStr">
        <is>
          <t>active</t>
        </is>
      </c>
      <c r="K1069" t="inlineStr">
        <is>
          <t>apdt6w97o2pk</t>
        </is>
      </c>
      <c r="L1069" t="inlineStr">
        <is>
          <t>Accidentally His: The Dragon King Won't Let Go Her sick child needs family, but the people she turns to shut the door in their faces. 😢 ✨ Download ReelShort. Copy code 4934871 and search it. #FamilyBetrayal #ProtectiveMom #ShortDrama #OriginalAudio</t>
        </is>
      </c>
      <c r="M1069" t="inlineStr">
        <is>
          <t>SD-000354</t>
        </is>
      </c>
      <c r="N1069" t="inlineStr">
        <is>
          <t>7691256718159924494</t>
        </is>
      </c>
      <c r="O1069"/>
      <c r="P1069" t="inlineStr">
        <is>
          <t>https://www.tiktok.com/@apdt6w97o2pk</t>
        </is>
      </c>
      <c r="Q1069" t="inlineStr">
        <is>
          <t>SD-000354</t>
        </is>
      </c>
      <c r="R1069" t="inlineStr">
        <is>
          <t>Accidentally His: The Dragon King Won't Let Go</t>
        </is>
      </c>
      <c r="S1069" t="inlineStr">
        <is>
          <t>爱情</t>
        </is>
      </c>
      <c r="T1069" s="2" t="str">
        <f>=HYPERLINK("https://www.tiktok.com/@apdt6w97o2pk/video/7691256718159924494", "https://www.tiktok.com/@apdt6w97o2pk/video/7691256718159924494")</f>
        <v>https://www.tiktok.com/@apdt6w97o2pk/video/7691256718159924494</v>
      </c>
      <c r="U1069" t="inlineStr">
        <is>
          <t>已回填</t>
        </is>
      </c>
      <c r="V1069" t="inlineStr">
        <is>
          <t>119</t>
        </is>
      </c>
      <c r="W1069" t="inlineStr">
        <is>
          <t>1</t>
        </is>
      </c>
      <c r="X1069" t="inlineStr">
        <is>
          <t>0</t>
        </is>
      </c>
      <c r="Y1069" t="inlineStr">
        <is>
          <t>0</t>
        </is>
      </c>
      <c r="Z1069" t="inlineStr">
        <is>
          <t>0</t>
        </is>
      </c>
      <c r="AA1069" t="inlineStr">
        <is>
          <t>2026-10-08</t>
        </is>
      </c>
      <c r="AB1069"/>
      <c r="AC1069" t="inlineStr">
        <is>
          <t>第1条</t>
        </is>
      </c>
      <c r="AD1069"/>
      <c r="AE1069"/>
      <c r="AF1069"/>
      <c r="AG1069" s="3">
        <v>46302</v>
      </c>
      <c r="AH1069" t="inlineStr">
        <is>
          <t>李建卓</t>
        </is>
      </c>
      <c r="AI1069"/>
      <c r="AJ1069"/>
      <c r="AK1069"/>
      <c r="AL1069" s="3"/>
      <c r="AM1069" t="inlineStr">
        <is>
          <t>2026-10-07 20:51</t>
        </is>
      </c>
      <c r="AN1069" t="inlineStr">
        <is>
          <t>李建卓</t>
        </is>
      </c>
      <c r="AO1069" t="inlineStr">
        <is>
          <t>2026-10-07</t>
        </is>
      </c>
      <c r="AP1069" t="inlineStr">
        <is>
          <t>2026-10-07|apdt6w97o2pk|SD-000354</t>
        </is>
      </c>
      <c r="AQ1069" t="inlineStr">
        <is>
          <t>1</t>
        </is>
      </c>
      <c r="AR1069" t="inlineStr">
        <is>
          <t>apdt6w97o2pk｜Accidentally His: The Dragon King Won't Let Go｜3条｜已回填</t>
        </is>
      </c>
    </row>
    <row r="1070" ht="25.5" customHeight="1">
      <c r="A1070" t="inlineStr">
        <is>
          <t>SR-001205</t>
        </is>
      </c>
      <c r="B1070" s="3">
        <v>46302</v>
      </c>
      <c r="C1070"/>
      <c r="D1070" t="inlineStr">
        <is>
          <t>7691257641577778446</t>
        </is>
      </c>
      <c r="E1070"/>
      <c r="F1070" t="inlineStr">
        <is>
          <t>exact_post_id</t>
        </is>
      </c>
      <c r="G1070"/>
      <c r="H1070" s="3"/>
      <c r="I1070"/>
      <c r="J1070" t="inlineStr">
        <is>
          <t>active</t>
        </is>
      </c>
      <c r="K1070" t="inlineStr">
        <is>
          <t>apdt6w97o2pk</t>
        </is>
      </c>
      <c r="L1070" t="inlineStr">
        <is>
          <t>Accidentally His: The Dragon King Won't Let Go A job interview reunites her with the mate she lost. Will he recognize her? ✨ ✨ Download ReelShort. Copy code 4934871 and search it. #FatedMates #UnexpectedReunion #ShortDrama #OriginalAudio</t>
        </is>
      </c>
      <c r="M1070" t="inlineStr">
        <is>
          <t>SD-000354</t>
        </is>
      </c>
      <c r="N1070" t="inlineStr">
        <is>
          <t>7691257641577778446</t>
        </is>
      </c>
      <c r="O1070"/>
      <c r="P1070" t="inlineStr">
        <is>
          <t>https://www.tiktok.com/@apdt6w97o2pk</t>
        </is>
      </c>
      <c r="Q1070" t="inlineStr">
        <is>
          <t>SD-000354</t>
        </is>
      </c>
      <c r="R1070" t="inlineStr">
        <is>
          <t>Accidentally His: The Dragon King Won't Let Go</t>
        </is>
      </c>
      <c r="S1070" t="inlineStr">
        <is>
          <t>爱情</t>
        </is>
      </c>
      <c r="T1070" s="2" t="str">
        <f>=HYPERLINK("https://www.tiktok.com/@apdt6w97o2pk/video/7691257641577778446", "https://www.tiktok.com/@apdt6w97o2pk/video/7691257641577778446")</f>
        <v>https://www.tiktok.com/@apdt6w97o2pk/video/7691257641577778446</v>
      </c>
      <c r="U1070" t="inlineStr">
        <is>
          <t>已回填</t>
        </is>
      </c>
      <c r="V1070" t="inlineStr">
        <is>
          <t>185</t>
        </is>
      </c>
      <c r="W1070" t="inlineStr">
        <is>
          <t>0</t>
        </is>
      </c>
      <c r="X1070" t="inlineStr">
        <is>
          <t>0</t>
        </is>
      </c>
      <c r="Y1070" t="inlineStr">
        <is>
          <t>0</t>
        </is>
      </c>
      <c r="Z1070" t="inlineStr">
        <is>
          <t>0</t>
        </is>
      </c>
      <c r="AA1070" t="inlineStr">
        <is>
          <t>2026-10-08</t>
        </is>
      </c>
      <c r="AB1070"/>
      <c r="AC1070" t="inlineStr">
        <is>
          <t>第2条</t>
        </is>
      </c>
      <c r="AD1070"/>
      <c r="AE1070"/>
      <c r="AF1070"/>
      <c r="AG1070" s="3">
        <v>46302</v>
      </c>
      <c r="AH1070" t="inlineStr">
        <is>
          <t>李建卓</t>
        </is>
      </c>
      <c r="AI1070"/>
      <c r="AJ1070"/>
      <c r="AK1070"/>
      <c r="AL1070" s="3"/>
      <c r="AM1070" t="inlineStr">
        <is>
          <t>2026-10-08 00:53</t>
        </is>
      </c>
      <c r="AN1070" t="inlineStr">
        <is>
          <t>李建卓</t>
        </is>
      </c>
      <c r="AO1070" t="inlineStr">
        <is>
          <t>2026-10-08</t>
        </is>
      </c>
      <c r="AP1070" t="inlineStr">
        <is>
          <t>2026-10-07|apdt6w97o2pk|SD-000354</t>
        </is>
      </c>
      <c r="AQ1070" t="inlineStr">
        <is>
          <t>0</t>
        </is>
      </c>
      <c r="AR1070" t="inlineStr">
        <is>
          <t>apdt6w97o2pk｜Accidentally His: The Dragon King Won't Let Go｜3条｜已回填</t>
        </is>
      </c>
    </row>
    <row r="1071" ht="25.5" customHeight="1">
      <c r="A1071" t="inlineStr">
        <is>
          <t>SR-001206</t>
        </is>
      </c>
      <c r="B1071" s="3">
        <v>46302</v>
      </c>
      <c r="C1071"/>
      <c r="D1071" t="inlineStr">
        <is>
          <t>7691257532878212365</t>
        </is>
      </c>
      <c r="E1071"/>
      <c r="F1071" t="inlineStr">
        <is>
          <t>exact_post_id</t>
        </is>
      </c>
      <c r="G1071"/>
      <c r="H1071" s="3"/>
      <c r="I1071"/>
      <c r="J1071" t="inlineStr">
        <is>
          <t>active</t>
        </is>
      </c>
      <c r="K1071" t="inlineStr">
        <is>
          <t>apdt6w97o2pk</t>
        </is>
      </c>
      <c r="L1071" t="inlineStr">
        <is>
          <t>Accidentally His: The Dragon King Won't Let Go The temple rejects her child—until a sudden sign reveals the power of a dragon heir. 🐲 ✨ Download ReelShort. Copy code 4934871 and search it. #HiddenPower #DragonHeir #ShortDrama #OriginalAudio</t>
        </is>
      </c>
      <c r="M1071" t="inlineStr">
        <is>
          <t>SD-000354</t>
        </is>
      </c>
      <c r="N1071" t="inlineStr">
        <is>
          <t>7691257532878212365</t>
        </is>
      </c>
      <c r="O1071"/>
      <c r="P1071" t="inlineStr">
        <is>
          <t>https://www.tiktok.com/@apdt6w97o2pk</t>
        </is>
      </c>
      <c r="Q1071" t="inlineStr">
        <is>
          <t>SD-000354</t>
        </is>
      </c>
      <c r="R1071" t="inlineStr">
        <is>
          <t>Accidentally His: The Dragon King Won't Let Go</t>
        </is>
      </c>
      <c r="S1071" t="inlineStr">
        <is>
          <t>爱情</t>
        </is>
      </c>
      <c r="T1071" s="2" t="str">
        <f>=HYPERLINK("https://www.tiktok.com/@apdt6w97o2pk/video/7691257532878212365", "https://www.tiktok.com/@apdt6w97o2pk/video/7691257532878212365")</f>
        <v>https://www.tiktok.com/@apdt6w97o2pk/video/7691257532878212365</v>
      </c>
      <c r="U1071" t="inlineStr">
        <is>
          <t>已回填</t>
        </is>
      </c>
      <c r="V1071" t="inlineStr">
        <is>
          <t>133</t>
        </is>
      </c>
      <c r="W1071" t="inlineStr">
        <is>
          <t>2</t>
        </is>
      </c>
      <c r="X1071" t="inlineStr">
        <is>
          <t>0</t>
        </is>
      </c>
      <c r="Y1071" t="inlineStr">
        <is>
          <t>0</t>
        </is>
      </c>
      <c r="Z1071" t="inlineStr">
        <is>
          <t>0</t>
        </is>
      </c>
      <c r="AA1071" t="inlineStr">
        <is>
          <t>2026-10-08</t>
        </is>
      </c>
      <c r="AB1071"/>
      <c r="AC1071" t="inlineStr">
        <is>
          <t>第3条</t>
        </is>
      </c>
      <c r="AD1071"/>
      <c r="AE1071"/>
      <c r="AF1071"/>
      <c r="AG1071" s="3">
        <v>46302</v>
      </c>
      <c r="AH1071" t="inlineStr">
        <is>
          <t>李建卓</t>
        </is>
      </c>
      <c r="AI1071"/>
      <c r="AJ1071"/>
      <c r="AK1071"/>
      <c r="AL1071" s="3"/>
      <c r="AM1071" t="inlineStr">
        <is>
          <t>2026-10-08 07:54</t>
        </is>
      </c>
      <c r="AN1071" t="inlineStr">
        <is>
          <t>李建卓</t>
        </is>
      </c>
      <c r="AO1071" t="inlineStr">
        <is>
          <t>2026-10-08</t>
        </is>
      </c>
      <c r="AP1071" t="inlineStr">
        <is>
          <t>2026-10-07|apdt6w97o2pk|SD-000354</t>
        </is>
      </c>
      <c r="AQ1071" t="inlineStr">
        <is>
          <t>0</t>
        </is>
      </c>
      <c r="AR1071" t="inlineStr">
        <is>
          <t>apdt6w97o2pk｜Accidentally His: The Dragon King Won't Let Go｜3条｜已回填</t>
        </is>
      </c>
    </row>
    <row r="1072" ht="25.5" customHeight="1">
      <c r="A1072" t="inlineStr">
        <is>
          <t>SR-001207</t>
        </is>
      </c>
      <c r="B1072" s="3">
        <v>46294</v>
      </c>
      <c r="C1072"/>
      <c r="D1072"/>
      <c r="E1072"/>
      <c r="F1072"/>
      <c r="G1072"/>
      <c r="H1072" s="3"/>
      <c r="I1072"/>
      <c r="J1072" t="inlineStr">
        <is>
          <t>active</t>
        </is>
      </c>
      <c r="K1072" t="inlineStr">
        <is>
          <t>felicitypatterson67</t>
        </is>
      </c>
      <c r="L1072"/>
      <c r="M1072" t="inlineStr">
        <is>
          <t>SD-000290</t>
        </is>
      </c>
      <c r="N1072"/>
      <c r="O1072"/>
      <c r="P1072" t="inlineStr">
        <is>
          <t>https://www.tiktok.com/@felicitypatterson67</t>
        </is>
      </c>
      <c r="Q1072" t="inlineStr">
        <is>
          <t>SD-000290</t>
        </is>
      </c>
      <c r="R1072" t="inlineStr">
        <is>
          <t>After My Three Alpha Childhood Sweethearts Abandoned Me, They Regretted It</t>
        </is>
      </c>
      <c r="S1072" t="inlineStr">
        <is>
          <t>救赎</t>
        </is>
      </c>
      <c r="T1072" s="2"/>
      <c r="U1072" t="inlineStr">
        <is>
          <t>待公开</t>
        </is>
      </c>
      <c r="V1072"/>
      <c r="W1072"/>
      <c r="X1072"/>
      <c r="Y1072"/>
      <c r="Z1072"/>
      <c r="AA1072"/>
      <c r="AB1072"/>
      <c r="AC1072" t="inlineStr">
        <is>
          <t>待补记录1/2（当天共3条，已有1条视频记录）</t>
        </is>
      </c>
      <c r="AD1072"/>
      <c r="AE1072"/>
      <c r="AF1072"/>
      <c r="AG1072" s="3">
        <v>46294</v>
      </c>
      <c r="AH1072" t="inlineStr">
        <is>
          <t>李建卓</t>
        </is>
      </c>
      <c r="AI1072"/>
      <c r="AJ1072"/>
      <c r="AK1072"/>
      <c r="AL1072" s="3"/>
      <c r="AM1072"/>
      <c r="AN1072" t="inlineStr">
        <is>
          <t>李建卓</t>
        </is>
      </c>
      <c r="AO1072"/>
      <c r="AP1072" t="inlineStr">
        <is>
          <t>2026-09-29|felicitypatterson67|SD-000290</t>
        </is>
      </c>
      <c r="AQ1072" t="inlineStr">
        <is>
          <t>0</t>
        </is>
      </c>
      <c r="AR1072" t="inlineStr">
        <is>
          <t>felicitypatterson67｜After My Three Alpha Childhood Sweethearts Abandoned Me, They Regretted It｜3条｜已回填/待公开</t>
        </is>
      </c>
    </row>
    <row r="1073" ht="25.5" customHeight="1">
      <c r="A1073" t="inlineStr">
        <is>
          <t>SR-001208</t>
        </is>
      </c>
      <c r="B1073" s="3">
        <v>46294</v>
      </c>
      <c r="C1073"/>
      <c r="D1073"/>
      <c r="E1073"/>
      <c r="F1073"/>
      <c r="G1073"/>
      <c r="H1073" s="3"/>
      <c r="I1073"/>
      <c r="J1073" t="inlineStr">
        <is>
          <t>active</t>
        </is>
      </c>
      <c r="K1073" t="inlineStr">
        <is>
          <t>felicitypatterson67</t>
        </is>
      </c>
      <c r="L1073"/>
      <c r="M1073" t="inlineStr">
        <is>
          <t>SD-000290</t>
        </is>
      </c>
      <c r="N1073"/>
      <c r="O1073"/>
      <c r="P1073" t="inlineStr">
        <is>
          <t>https://www.tiktok.com/@felicitypatterson67</t>
        </is>
      </c>
      <c r="Q1073" t="inlineStr">
        <is>
          <t>SD-000290</t>
        </is>
      </c>
      <c r="R1073" t="inlineStr">
        <is>
          <t>After My Three Alpha Childhood Sweethearts Abandoned Me, They Regretted It</t>
        </is>
      </c>
      <c r="S1073" t="inlineStr">
        <is>
          <t>救赎</t>
        </is>
      </c>
      <c r="T1073" s="2"/>
      <c r="U1073" t="inlineStr">
        <is>
          <t>待公开</t>
        </is>
      </c>
      <c r="V1073"/>
      <c r="W1073"/>
      <c r="X1073"/>
      <c r="Y1073"/>
      <c r="Z1073"/>
      <c r="AA1073"/>
      <c r="AB1073"/>
      <c r="AC1073" t="inlineStr">
        <is>
          <t>待补记录2/2（当天共3条，已有1条视频记录）</t>
        </is>
      </c>
      <c r="AD1073"/>
      <c r="AE1073"/>
      <c r="AF1073"/>
      <c r="AG1073" s="3">
        <v>46294</v>
      </c>
      <c r="AH1073" t="inlineStr">
        <is>
          <t>李建卓</t>
        </is>
      </c>
      <c r="AI1073"/>
      <c r="AJ1073"/>
      <c r="AK1073"/>
      <c r="AL1073" s="3"/>
      <c r="AM1073"/>
      <c r="AN1073" t="inlineStr">
        <is>
          <t>李建卓</t>
        </is>
      </c>
      <c r="AO1073"/>
      <c r="AP1073" t="inlineStr">
        <is>
          <t>2026-09-29|felicitypatterson67|SD-000290</t>
        </is>
      </c>
      <c r="AQ1073" t="inlineStr">
        <is>
          <t>0</t>
        </is>
      </c>
      <c r="AR1073" t="inlineStr">
        <is>
          <t>felicitypatterson67｜After My Three Alpha Childhood Sweethearts Abandoned Me, They Regretted It｜3条｜已回填/待公开</t>
        </is>
      </c>
    </row>
    <row r="1074" ht="25.5" customHeight="1">
      <c r="A1074" t="inlineStr">
        <is>
          <t>SR-001209</t>
        </is>
      </c>
      <c r="B1074" s="3">
        <v>46295</v>
      </c>
      <c r="C1074"/>
      <c r="D1074"/>
      <c r="E1074"/>
      <c r="F1074" t="inlineStr">
        <is>
          <t>account_time</t>
        </is>
      </c>
      <c r="G1074">
        <v>1</v>
      </c>
      <c r="H1074" s="3">
        <v>46301.88690972222</v>
      </c>
      <c r="I1074"/>
      <c r="J1074" t="inlineStr">
        <is>
          <t>active</t>
        </is>
      </c>
      <c r="K1074" t="inlineStr">
        <is>
          <t>felicitypatterson67</t>
        </is>
      </c>
      <c r="L1074" t="inlineStr">
        <is>
          <t>After My Three Alpha Childhood Sweethearts Abandoned Me, They Regretted It                            💔 Her three childhood sweethearts abandoned her, but her story didn’t end there. Download ReelShort and search 4932758 #SecondChance #FatedMates #ShortDrama</t>
        </is>
      </c>
      <c r="M1074" t="inlineStr">
        <is>
          <t>SD-000290</t>
        </is>
      </c>
      <c r="N1074" t="inlineStr">
        <is>
          <t>7690851513127734559</t>
        </is>
      </c>
      <c r="O1074"/>
      <c r="P1074" t="inlineStr">
        <is>
          <t>https://www.tiktok.com/@felicitypatterson67</t>
        </is>
      </c>
      <c r="Q1074" t="inlineStr">
        <is>
          <t>SD-000290</t>
        </is>
      </c>
      <c r="R1074" t="inlineStr">
        <is>
          <t>After My Three Alpha Childhood Sweethearts Abandoned Me, They Regretted It</t>
        </is>
      </c>
      <c r="S1074" t="inlineStr">
        <is>
          <t>救赎</t>
        </is>
      </c>
      <c r="T1074" s="2" t="str">
        <f>=HYPERLINK("https://www.tiktok.com/@felicitypatterson67/video/7690851513127734559", "https://www.tiktok.com/@felicitypatterson67/video/7690851513127734559")</f>
        <v>https://www.tiktok.com/@felicitypatterson67/video/7690851513127734559</v>
      </c>
      <c r="U1074" t="inlineStr">
        <is>
          <t>已回填</t>
        </is>
      </c>
      <c r="V1074" t="inlineStr">
        <is>
          <t>383</t>
        </is>
      </c>
      <c r="W1074" t="inlineStr">
        <is>
          <t>7</t>
        </is>
      </c>
      <c r="X1074" t="inlineStr">
        <is>
          <t>3</t>
        </is>
      </c>
      <c r="Y1074" t="inlineStr">
        <is>
          <t>0</t>
        </is>
      </c>
      <c r="Z1074" t="inlineStr">
        <is>
          <t>0</t>
        </is>
      </c>
      <c r="AA1074" t="inlineStr">
        <is>
          <t>2026-10-08</t>
        </is>
      </c>
      <c r="AB1074"/>
      <c r="AC1074" t="inlineStr">
        <is>
          <t>第1条</t>
        </is>
      </c>
      <c r="AD1074"/>
      <c r="AE1074"/>
      <c r="AF1074"/>
      <c r="AG1074" s="3">
        <v>46295</v>
      </c>
      <c r="AH1074" t="inlineStr">
        <is>
          <t>李建卓</t>
        </is>
      </c>
      <c r="AI1074"/>
      <c r="AJ1074"/>
      <c r="AK1074"/>
      <c r="AL1074" s="3"/>
      <c r="AM1074" t="inlineStr">
        <is>
          <t>2026-09-30 23:35</t>
        </is>
      </c>
      <c r="AN1074" t="inlineStr">
        <is>
          <t>李建卓</t>
        </is>
      </c>
      <c r="AO1074" t="inlineStr">
        <is>
          <t>2026-09-30</t>
        </is>
      </c>
      <c r="AP1074" t="inlineStr">
        <is>
          <t>2026-09-30|felicitypatterson67|SD-000290</t>
        </is>
      </c>
      <c r="AQ1074" t="inlineStr">
        <is>
          <t>1</t>
        </is>
      </c>
      <c r="AR1074" t="inlineStr">
        <is>
          <t>felicitypatterson67｜After My Three Alpha Childhood Sweethearts Abandoned Me, They Regretted It｜3条｜已回填/待公开</t>
        </is>
      </c>
    </row>
    <row r="1075" ht="25.5" customHeight="1">
      <c r="A1075" t="inlineStr">
        <is>
          <t>SR-001210</t>
        </is>
      </c>
      <c r="B1075" s="3">
        <v>46295</v>
      </c>
      <c r="C1075"/>
      <c r="D1075"/>
      <c r="E1075"/>
      <c r="F1075"/>
      <c r="G1075"/>
      <c r="H1075" s="3"/>
      <c r="I1075"/>
      <c r="J1075" t="inlineStr">
        <is>
          <t>active</t>
        </is>
      </c>
      <c r="K1075" t="inlineStr">
        <is>
          <t>felicitypatterson67</t>
        </is>
      </c>
      <c r="L1075"/>
      <c r="M1075" t="inlineStr">
        <is>
          <t>SD-000290</t>
        </is>
      </c>
      <c r="N1075"/>
      <c r="O1075"/>
      <c r="P1075" t="inlineStr">
        <is>
          <t>https://www.tiktok.com/@felicitypatterson67</t>
        </is>
      </c>
      <c r="Q1075" t="inlineStr">
        <is>
          <t>SD-000290</t>
        </is>
      </c>
      <c r="R1075" t="inlineStr">
        <is>
          <t>After My Three Alpha Childhood Sweethearts Abandoned Me, They Regretted It</t>
        </is>
      </c>
      <c r="S1075" t="inlineStr">
        <is>
          <t>救赎</t>
        </is>
      </c>
      <c r="T1075" s="2"/>
      <c r="U1075" t="inlineStr">
        <is>
          <t>待公开</t>
        </is>
      </c>
      <c r="V1075"/>
      <c r="W1075"/>
      <c r="X1075"/>
      <c r="Y1075"/>
      <c r="Z1075"/>
      <c r="AA1075"/>
      <c r="AB1075"/>
      <c r="AC1075" t="inlineStr">
        <is>
          <t>第2条</t>
        </is>
      </c>
      <c r="AD1075"/>
      <c r="AE1075"/>
      <c r="AF1075"/>
      <c r="AG1075" s="3">
        <v>46295</v>
      </c>
      <c r="AH1075" t="inlineStr">
        <is>
          <t>李建卓</t>
        </is>
      </c>
      <c r="AI1075"/>
      <c r="AJ1075"/>
      <c r="AK1075"/>
      <c r="AL1075" s="3"/>
      <c r="AM1075"/>
      <c r="AN1075" t="inlineStr">
        <is>
          <t>李建卓</t>
        </is>
      </c>
      <c r="AO1075"/>
      <c r="AP1075" t="inlineStr">
        <is>
          <t>2026-09-30|felicitypatterson67|SD-000290</t>
        </is>
      </c>
      <c r="AQ1075" t="inlineStr">
        <is>
          <t>0</t>
        </is>
      </c>
      <c r="AR1075" t="inlineStr">
        <is>
          <t>felicitypatterson67｜After My Three Alpha Childhood Sweethearts Abandoned Me, They Regretted It｜3条｜已回填/待公开</t>
        </is>
      </c>
    </row>
    <row r="1076" ht="25.5" customHeight="1">
      <c r="A1076" t="inlineStr">
        <is>
          <t>SR-001211</t>
        </is>
      </c>
      <c r="B1076" s="3">
        <v>46295</v>
      </c>
      <c r="C1076"/>
      <c r="D1076"/>
      <c r="E1076"/>
      <c r="F1076"/>
      <c r="G1076"/>
      <c r="H1076" s="3"/>
      <c r="I1076"/>
      <c r="J1076" t="inlineStr">
        <is>
          <t>active</t>
        </is>
      </c>
      <c r="K1076" t="inlineStr">
        <is>
          <t>felicitypatterson67</t>
        </is>
      </c>
      <c r="L1076"/>
      <c r="M1076" t="inlineStr">
        <is>
          <t>SD-000290</t>
        </is>
      </c>
      <c r="N1076"/>
      <c r="O1076"/>
      <c r="P1076" t="inlineStr">
        <is>
          <t>https://www.tiktok.com/@felicitypatterson67</t>
        </is>
      </c>
      <c r="Q1076" t="inlineStr">
        <is>
          <t>SD-000290</t>
        </is>
      </c>
      <c r="R1076" t="inlineStr">
        <is>
          <t>After My Three Alpha Childhood Sweethearts Abandoned Me, They Regretted It</t>
        </is>
      </c>
      <c r="S1076" t="inlineStr">
        <is>
          <t>救赎</t>
        </is>
      </c>
      <c r="T1076" s="2"/>
      <c r="U1076" t="inlineStr">
        <is>
          <t>待公开</t>
        </is>
      </c>
      <c r="V1076"/>
      <c r="W1076"/>
      <c r="X1076"/>
      <c r="Y1076"/>
      <c r="Z1076"/>
      <c r="AA1076"/>
      <c r="AB1076"/>
      <c r="AC1076" t="inlineStr">
        <is>
          <t>第3条</t>
        </is>
      </c>
      <c r="AD1076"/>
      <c r="AE1076"/>
      <c r="AF1076"/>
      <c r="AG1076" s="3">
        <v>46295</v>
      </c>
      <c r="AH1076" t="inlineStr">
        <is>
          <t>李建卓</t>
        </is>
      </c>
      <c r="AI1076"/>
      <c r="AJ1076"/>
      <c r="AK1076"/>
      <c r="AL1076" s="3"/>
      <c r="AM1076"/>
      <c r="AN1076" t="inlineStr">
        <is>
          <t>李建卓</t>
        </is>
      </c>
      <c r="AO1076"/>
      <c r="AP1076" t="inlineStr">
        <is>
          <t>2026-09-30|felicitypatterson67|SD-000290</t>
        </is>
      </c>
      <c r="AQ1076" t="inlineStr">
        <is>
          <t>0</t>
        </is>
      </c>
      <c r="AR1076" t="inlineStr">
        <is>
          <t>felicitypatterson67｜After My Three Alpha Childhood Sweethearts Abandoned Me, They Regretted It｜3条｜已回填/待公开</t>
        </is>
      </c>
    </row>
    <row r="1077" ht="25.5" customHeight="1">
      <c r="A1077" t="inlineStr">
        <is>
          <t>SR-001212</t>
        </is>
      </c>
      <c r="B1077" s="3">
        <v>46296</v>
      </c>
      <c r="C1077"/>
      <c r="D1077"/>
      <c r="E1077"/>
      <c r="F1077" t="inlineStr">
        <is>
          <t>manual_url</t>
        </is>
      </c>
      <c r="G1077">
        <v>1</v>
      </c>
      <c r="H1077" s="3">
        <v>46303.671643518515</v>
      </c>
      <c r="I1077"/>
      <c r="J1077" t="inlineStr">
        <is>
          <t>active</t>
        </is>
      </c>
      <c r="K1077" t="inlineStr">
        <is>
          <t>felicitypatterson67</t>
        </is>
      </c>
      <c r="L1077" t="inlineStr">
        <is>
          <t>After My Three Alpha Childhood Sweethearts Abandoned Me, They Regretted It 🔥 They left her behind. Now the three Alphas have to live with what they lost. Download ReelShort and search 4932758 #AlphaDrama #Heartbreak #ReelShort</t>
        </is>
      </c>
      <c r="M1077" t="inlineStr">
        <is>
          <t>SD-000284</t>
        </is>
      </c>
      <c r="N1077" t="inlineStr">
        <is>
          <t>7690852841669332255</t>
        </is>
      </c>
      <c r="O1077"/>
      <c r="P1077" t="inlineStr">
        <is>
          <t>https://www.tiktok.com/@felicitypatterson67</t>
        </is>
      </c>
      <c r="Q1077" t="inlineStr">
        <is>
          <t>SD-000284</t>
        </is>
      </c>
      <c r="R1077" t="inlineStr">
        <is>
          <t>CLAIMED BY MY ALPHA STEPBROTHER</t>
        </is>
      </c>
      <c r="S1077" t="inlineStr">
        <is>
          <t>扮猪吃虎</t>
        </is>
      </c>
      <c r="T1077" s="2" t="str">
        <f>=HYPERLINK("https://www.tiktok.com/@felicitypatterson67/video/7690852841669332255", "https://www.tiktok.com/@felicitypatterson67/video/7690852841669332255")</f>
        <v>https://www.tiktok.com/@felicitypatterson67/video/7690852841669332255</v>
      </c>
      <c r="U1077" t="inlineStr">
        <is>
          <t>已回填</t>
        </is>
      </c>
      <c r="V1077" t="inlineStr">
        <is>
          <t>335</t>
        </is>
      </c>
      <c r="W1077" t="inlineStr">
        <is>
          <t>6</t>
        </is>
      </c>
      <c r="X1077" t="inlineStr">
        <is>
          <t>3</t>
        </is>
      </c>
      <c r="Y1077" t="inlineStr">
        <is>
          <t>0</t>
        </is>
      </c>
      <c r="Z1077" t="inlineStr">
        <is>
          <t>0</t>
        </is>
      </c>
      <c r="AA1077" t="inlineStr">
        <is>
          <t>2026-10-08</t>
        </is>
      </c>
      <c r="AB1077"/>
      <c r="AC1077" t="inlineStr">
        <is>
          <t>第1条</t>
        </is>
      </c>
      <c r="AD1077"/>
      <c r="AE1077"/>
      <c r="AF1077"/>
      <c r="AG1077" s="3">
        <v>46296</v>
      </c>
      <c r="AH1077" t="inlineStr">
        <is>
          <t>李建卓</t>
        </is>
      </c>
      <c r="AI1077"/>
      <c r="AJ1077"/>
      <c r="AK1077"/>
      <c r="AL1077" s="3"/>
      <c r="AM1077" t="inlineStr">
        <is>
          <t>2026-10-01 02:06</t>
        </is>
      </c>
      <c r="AN1077" t="inlineStr">
        <is>
          <t>李建卓</t>
        </is>
      </c>
      <c r="AO1077" t="inlineStr">
        <is>
          <t>2026-10-01</t>
        </is>
      </c>
      <c r="AP1077" t="inlineStr">
        <is>
          <t>2026-10-01|felicitypatterson67|SD-000284</t>
        </is>
      </c>
      <c r="AQ1077" t="inlineStr">
        <is>
          <t>1</t>
        </is>
      </c>
      <c r="AR1077" t="inlineStr">
        <is>
          <t>felicitypatterson67｜CLAIMED BY MY ALPHA STEPBROTHER｜3条｜已回填/待公开</t>
        </is>
      </c>
    </row>
    <row r="1078" ht="25.5" customHeight="1">
      <c r="A1078" t="inlineStr">
        <is>
          <t>SR-001213</t>
        </is>
      </c>
      <c r="B1078" s="3">
        <v>46296</v>
      </c>
      <c r="C1078"/>
      <c r="D1078"/>
      <c r="E1078"/>
      <c r="F1078"/>
      <c r="G1078"/>
      <c r="H1078" s="3"/>
      <c r="I1078"/>
      <c r="J1078" t="inlineStr">
        <is>
          <t>active</t>
        </is>
      </c>
      <c r="K1078" t="inlineStr">
        <is>
          <t>felicitypatterson67</t>
        </is>
      </c>
      <c r="L1078"/>
      <c r="M1078" t="inlineStr">
        <is>
          <t>SD-000284</t>
        </is>
      </c>
      <c r="N1078"/>
      <c r="O1078"/>
      <c r="P1078" t="inlineStr">
        <is>
          <t>https://www.tiktok.com/@felicitypatterson67</t>
        </is>
      </c>
      <c r="Q1078" t="inlineStr">
        <is>
          <t>SD-000284</t>
        </is>
      </c>
      <c r="R1078" t="inlineStr">
        <is>
          <t>CLAIMED BY MY ALPHA STEPBROTHER</t>
        </is>
      </c>
      <c r="S1078" t="inlineStr">
        <is>
          <t>扮猪吃虎</t>
        </is>
      </c>
      <c r="T1078" s="2"/>
      <c r="U1078" t="inlineStr">
        <is>
          <t>待公开</t>
        </is>
      </c>
      <c r="V1078"/>
      <c r="W1078"/>
      <c r="X1078"/>
      <c r="Y1078"/>
      <c r="Z1078"/>
      <c r="AA1078"/>
      <c r="AB1078"/>
      <c r="AC1078" t="inlineStr">
        <is>
          <t>第2条</t>
        </is>
      </c>
      <c r="AD1078"/>
      <c r="AE1078"/>
      <c r="AF1078"/>
      <c r="AG1078" s="3">
        <v>46296</v>
      </c>
      <c r="AH1078" t="inlineStr">
        <is>
          <t>李建卓</t>
        </is>
      </c>
      <c r="AI1078"/>
      <c r="AJ1078"/>
      <c r="AK1078"/>
      <c r="AL1078" s="3"/>
      <c r="AM1078"/>
      <c r="AN1078" t="inlineStr">
        <is>
          <t>李建卓</t>
        </is>
      </c>
      <c r="AO1078"/>
      <c r="AP1078" t="inlineStr">
        <is>
          <t>2026-10-01|felicitypatterson67|SD-000284</t>
        </is>
      </c>
      <c r="AQ1078" t="inlineStr">
        <is>
          <t>0</t>
        </is>
      </c>
      <c r="AR1078" t="inlineStr">
        <is>
          <t>felicitypatterson67｜CLAIMED BY MY ALPHA STEPBROTHER｜3条｜已回填/待公开</t>
        </is>
      </c>
    </row>
    <row r="1079" ht="25.5" customHeight="1">
      <c r="A1079" t="inlineStr">
        <is>
          <t>SR-001214</t>
        </is>
      </c>
      <c r="B1079" s="3">
        <v>46296</v>
      </c>
      <c r="C1079"/>
      <c r="D1079"/>
      <c r="E1079"/>
      <c r="F1079"/>
      <c r="G1079"/>
      <c r="H1079" s="3"/>
      <c r="I1079"/>
      <c r="J1079" t="inlineStr">
        <is>
          <t>active</t>
        </is>
      </c>
      <c r="K1079" t="inlineStr">
        <is>
          <t>felicitypatterson67</t>
        </is>
      </c>
      <c r="L1079"/>
      <c r="M1079" t="inlineStr">
        <is>
          <t>SD-000284</t>
        </is>
      </c>
      <c r="N1079"/>
      <c r="O1079"/>
      <c r="P1079" t="inlineStr">
        <is>
          <t>https://www.tiktok.com/@felicitypatterson67</t>
        </is>
      </c>
      <c r="Q1079" t="inlineStr">
        <is>
          <t>SD-000284</t>
        </is>
      </c>
      <c r="R1079" t="inlineStr">
        <is>
          <t>CLAIMED BY MY ALPHA STEPBROTHER</t>
        </is>
      </c>
      <c r="S1079" t="inlineStr">
        <is>
          <t>扮猪吃虎</t>
        </is>
      </c>
      <c r="T1079" s="2"/>
      <c r="U1079" t="inlineStr">
        <is>
          <t>待公开</t>
        </is>
      </c>
      <c r="V1079"/>
      <c r="W1079"/>
      <c r="X1079"/>
      <c r="Y1079"/>
      <c r="Z1079"/>
      <c r="AA1079"/>
      <c r="AB1079"/>
      <c r="AC1079" t="inlineStr">
        <is>
          <t>第3条</t>
        </is>
      </c>
      <c r="AD1079"/>
      <c r="AE1079"/>
      <c r="AF1079"/>
      <c r="AG1079" s="3">
        <v>46296</v>
      </c>
      <c r="AH1079" t="inlineStr">
        <is>
          <t>李建卓</t>
        </is>
      </c>
      <c r="AI1079"/>
      <c r="AJ1079"/>
      <c r="AK1079"/>
      <c r="AL1079" s="3"/>
      <c r="AM1079"/>
      <c r="AN1079" t="inlineStr">
        <is>
          <t>李建卓</t>
        </is>
      </c>
      <c r="AO1079"/>
      <c r="AP1079" t="inlineStr">
        <is>
          <t>2026-10-01|felicitypatterson67|SD-000284</t>
        </is>
      </c>
      <c r="AQ1079" t="inlineStr">
        <is>
          <t>0</t>
        </is>
      </c>
      <c r="AR1079" t="inlineStr">
        <is>
          <t>felicitypatterson67｜CLAIMED BY MY ALPHA STEPBROTHER｜3条｜已回填/待公开</t>
        </is>
      </c>
    </row>
    <row r="1080" ht="25.5" customHeight="1">
      <c r="A1080" t="inlineStr">
        <is>
          <t>SR-001215</t>
        </is>
      </c>
      <c r="B1080" s="3">
        <v>46297</v>
      </c>
      <c r="C1080"/>
      <c r="D1080" t="inlineStr">
        <is>
          <t>7690859009963838751</t>
        </is>
      </c>
      <c r="E1080"/>
      <c r="F1080" t="inlineStr">
        <is>
          <t>exact_post_id</t>
        </is>
      </c>
      <c r="G1080"/>
      <c r="H1080" s="3">
        <v>46303.671643518515</v>
      </c>
      <c r="I1080"/>
      <c r="J1080" t="inlineStr">
        <is>
          <t>active</t>
        </is>
      </c>
      <c r="K1080" t="inlineStr">
        <is>
          <t>felicitypatterson67</t>
        </is>
      </c>
      <c r="L1080" t="inlineStr">
        <is>
          <t>His Golden Touch on My Body ✨ One touch from him could turn everything to gold—but what will it cost her? Download ReelShort and search 4928651 #Romance #Fantasy #ShortDrama#aidrama</t>
        </is>
      </c>
      <c r="M1080" t="inlineStr">
        <is>
          <t>SD-000281</t>
        </is>
      </c>
      <c r="N1080" t="inlineStr">
        <is>
          <t>7690859009963838751</t>
        </is>
      </c>
      <c r="O1080"/>
      <c r="P1080" t="inlineStr">
        <is>
          <t>https://www.tiktok.com/@felicitypatterson67</t>
        </is>
      </c>
      <c r="Q1080" t="inlineStr">
        <is>
          <t>SD-000281</t>
        </is>
      </c>
      <c r="R1080" t="inlineStr">
        <is>
          <t>His Golden Touch on My Body</t>
        </is>
      </c>
      <c r="S1080" t="inlineStr">
        <is>
          <t>救赎</t>
        </is>
      </c>
      <c r="T1080" s="2" t="str">
        <f>=HYPERLINK("https://www.tiktok.com/@felicitypatterson67/video/7690859009963838751", "https://www.tiktok.com/@felicitypatterson67/video/7690859009963838751")</f>
        <v>https://www.tiktok.com/@felicitypatterson67/video/7690859009963838751</v>
      </c>
      <c r="U1080" t="inlineStr">
        <is>
          <t>已回填</t>
        </is>
      </c>
      <c r="V1080" t="inlineStr">
        <is>
          <t>148</t>
        </is>
      </c>
      <c r="W1080" t="inlineStr">
        <is>
          <t>1</t>
        </is>
      </c>
      <c r="X1080" t="inlineStr">
        <is>
          <t>1</t>
        </is>
      </c>
      <c r="Y1080" t="inlineStr">
        <is>
          <t>0</t>
        </is>
      </c>
      <c r="Z1080" t="inlineStr">
        <is>
          <t>0</t>
        </is>
      </c>
      <c r="AA1080" t="inlineStr">
        <is>
          <t>2026-10-08</t>
        </is>
      </c>
      <c r="AB1080"/>
      <c r="AC1080" t="inlineStr">
        <is>
          <t>第1条</t>
        </is>
      </c>
      <c r="AD1080"/>
      <c r="AE1080"/>
      <c r="AF1080"/>
      <c r="AG1080" s="3">
        <v>46297</v>
      </c>
      <c r="AH1080" t="inlineStr">
        <is>
          <t>李建卓</t>
        </is>
      </c>
      <c r="AI1080"/>
      <c r="AJ1080"/>
      <c r="AK1080"/>
      <c r="AL1080" s="3"/>
      <c r="AM1080" t="inlineStr">
        <is>
          <t>2026-10-02 23:31</t>
        </is>
      </c>
      <c r="AN1080" t="inlineStr">
        <is>
          <t>李建卓</t>
        </is>
      </c>
      <c r="AO1080" t="inlineStr">
        <is>
          <t>2026-10-02</t>
        </is>
      </c>
      <c r="AP1080" t="inlineStr">
        <is>
          <t>2026-10-02|felicitypatterson67|SD-000281</t>
        </is>
      </c>
      <c r="AQ1080" t="inlineStr">
        <is>
          <t>1</t>
        </is>
      </c>
      <c r="AR1080" t="inlineStr">
        <is>
          <t>felicitypatterson67｜His Golden Touch on My Body｜3条｜已回填</t>
        </is>
      </c>
    </row>
    <row r="1081" ht="25.5" customHeight="1">
      <c r="A1081" t="inlineStr">
        <is>
          <t>SR-001216</t>
        </is>
      </c>
      <c r="B1081" s="3">
        <v>46297</v>
      </c>
      <c r="C1081"/>
      <c r="D1081" t="inlineStr">
        <is>
          <t>7690864038741314846</t>
        </is>
      </c>
      <c r="E1081"/>
      <c r="F1081" t="inlineStr">
        <is>
          <t>manual_url</t>
        </is>
      </c>
      <c r="G1081">
        <v>1</v>
      </c>
      <c r="H1081" s="3">
        <v>46303.671643518515</v>
      </c>
      <c r="I1081"/>
      <c r="J1081" t="inlineStr">
        <is>
          <t>active</t>
        </is>
      </c>
      <c r="K1081" t="inlineStr">
        <is>
          <t>felicitypatterson67</t>
        </is>
      </c>
      <c r="L1081" t="inlineStr">
        <is>
          <t>His Golden Touch on My Body  💛 His mysterious golden touch changes her life in ways she never expected. Download ReelShort and search 4928651 #MagicTouch #LoveStory #ReelShort</t>
        </is>
      </c>
      <c r="M1081" t="inlineStr">
        <is>
          <t>SD-000281</t>
        </is>
      </c>
      <c r="N1081" t="inlineStr">
        <is>
          <t>7690864038741314846</t>
        </is>
      </c>
      <c r="O1081"/>
      <c r="P1081" t="inlineStr">
        <is>
          <t>https://www.tiktok.com/@felicitypatterson67</t>
        </is>
      </c>
      <c r="Q1081" t="inlineStr">
        <is>
          <t>SD-000281</t>
        </is>
      </c>
      <c r="R1081" t="inlineStr">
        <is>
          <t>His Golden Touch on My Body</t>
        </is>
      </c>
      <c r="S1081" t="inlineStr">
        <is>
          <t>救赎</t>
        </is>
      </c>
      <c r="T1081" s="2" t="str">
        <f>=HYPERLINK("https://www.tiktok.com/@felicitypatterson67/video/7690864038741314846", "https://www.tiktok.com/@felicitypatterson67/video/7690864038741314846")</f>
        <v>https://www.tiktok.com/@felicitypatterson67/video/7690864038741314846</v>
      </c>
      <c r="U1081" t="inlineStr">
        <is>
          <t>已回填</t>
        </is>
      </c>
      <c r="V1081" t="inlineStr">
        <is>
          <t>115</t>
        </is>
      </c>
      <c r="W1081" t="inlineStr">
        <is>
          <t>3</t>
        </is>
      </c>
      <c r="X1081" t="inlineStr">
        <is>
          <t>0</t>
        </is>
      </c>
      <c r="Y1081" t="inlineStr">
        <is>
          <t>0</t>
        </is>
      </c>
      <c r="Z1081" t="inlineStr">
        <is>
          <t>0</t>
        </is>
      </c>
      <c r="AA1081" t="inlineStr">
        <is>
          <t>2026-10-08</t>
        </is>
      </c>
      <c r="AB1081"/>
      <c r="AC1081" t="inlineStr">
        <is>
          <t>第2条</t>
        </is>
      </c>
      <c r="AD1081"/>
      <c r="AE1081"/>
      <c r="AF1081"/>
      <c r="AG1081" s="3">
        <v>46297</v>
      </c>
      <c r="AH1081" t="inlineStr">
        <is>
          <t>李建卓</t>
        </is>
      </c>
      <c r="AI1081"/>
      <c r="AJ1081"/>
      <c r="AK1081"/>
      <c r="AL1081" s="3"/>
      <c r="AM1081" t="inlineStr">
        <is>
          <t>2026-10-03 02:02</t>
        </is>
      </c>
      <c r="AN1081" t="inlineStr">
        <is>
          <t>李建卓</t>
        </is>
      </c>
      <c r="AO1081" t="inlineStr">
        <is>
          <t>2026-10-03</t>
        </is>
      </c>
      <c r="AP1081" t="inlineStr">
        <is>
          <t>2026-10-02|felicitypatterson67|SD-000281</t>
        </is>
      </c>
      <c r="AQ1081" t="inlineStr">
        <is>
          <t>0</t>
        </is>
      </c>
      <c r="AR1081" t="inlineStr">
        <is>
          <t>felicitypatterson67｜His Golden Touch on My Body｜3条｜已回填</t>
        </is>
      </c>
    </row>
    <row r="1082" ht="25.5" customHeight="1">
      <c r="A1082" t="inlineStr">
        <is>
          <t>SR-001217</t>
        </is>
      </c>
      <c r="B1082" s="3">
        <v>46297</v>
      </c>
      <c r="C1082"/>
      <c r="D1082" t="inlineStr">
        <is>
          <t>7690864865204014367</t>
        </is>
      </c>
      <c r="E1082"/>
      <c r="F1082" t="inlineStr">
        <is>
          <t>manual_url</t>
        </is>
      </c>
      <c r="G1082">
        <v>1</v>
      </c>
      <c r="H1082" s="3">
        <v>46303.671643518515</v>
      </c>
      <c r="I1082"/>
      <c r="J1082" t="inlineStr">
        <is>
          <t>active</t>
        </is>
      </c>
      <c r="K1082" t="inlineStr">
        <is>
          <t>felicitypatterson67</t>
        </is>
      </c>
      <c r="L1082" t="inlineStr">
        <is>
          <t>His Golden Touch on My Body  🔥 When his touch holds the power to change everything, falling for him is only the beginning. Download ReelShort and search 4928651 #RomanticDrama #FantasyRomance #DramaTok#AIDrama</t>
        </is>
      </c>
      <c r="M1082" t="inlineStr">
        <is>
          <t>SD-000281</t>
        </is>
      </c>
      <c r="N1082" t="inlineStr">
        <is>
          <t>7690864865204014367</t>
        </is>
      </c>
      <c r="O1082"/>
      <c r="P1082" t="inlineStr">
        <is>
          <t>https://www.tiktok.com/@felicitypatterson67</t>
        </is>
      </c>
      <c r="Q1082" t="inlineStr">
        <is>
          <t>SD-000281</t>
        </is>
      </c>
      <c r="R1082" t="inlineStr">
        <is>
          <t>His Golden Touch on My Body</t>
        </is>
      </c>
      <c r="S1082" t="inlineStr">
        <is>
          <t>救赎</t>
        </is>
      </c>
      <c r="T1082" s="2" t="str">
        <f>=HYPERLINK("https://www.tiktok.com/@felicitypatterson67/video/7690864865204014367", "https://www.tiktok.com/@felicitypatterson67/video/7690864865204014367")</f>
        <v>https://www.tiktok.com/@felicitypatterson67/video/7690864865204014367</v>
      </c>
      <c r="U1082" t="inlineStr">
        <is>
          <t>已回填</t>
        </is>
      </c>
      <c r="V1082" t="inlineStr">
        <is>
          <t>118</t>
        </is>
      </c>
      <c r="W1082" t="inlineStr">
        <is>
          <t>0</t>
        </is>
      </c>
      <c r="X1082" t="inlineStr">
        <is>
          <t>0</t>
        </is>
      </c>
      <c r="Y1082" t="inlineStr">
        <is>
          <t>0</t>
        </is>
      </c>
      <c r="Z1082" t="inlineStr">
        <is>
          <t>0</t>
        </is>
      </c>
      <c r="AA1082" t="inlineStr">
        <is>
          <t>2026-10-08</t>
        </is>
      </c>
      <c r="AB1082"/>
      <c r="AC1082" t="inlineStr">
        <is>
          <t>第3条</t>
        </is>
      </c>
      <c r="AD1082"/>
      <c r="AE1082"/>
      <c r="AF1082"/>
      <c r="AG1082" s="3">
        <v>46297</v>
      </c>
      <c r="AH1082" t="inlineStr">
        <is>
          <t>李建卓</t>
        </is>
      </c>
      <c r="AI1082"/>
      <c r="AJ1082"/>
      <c r="AK1082"/>
      <c r="AL1082" s="3"/>
      <c r="AM1082" t="inlineStr">
        <is>
          <t>2026-10-03 08:04</t>
        </is>
      </c>
      <c r="AN1082" t="inlineStr">
        <is>
          <t>李建卓</t>
        </is>
      </c>
      <c r="AO1082" t="inlineStr">
        <is>
          <t>2026-10-03</t>
        </is>
      </c>
      <c r="AP1082" t="inlineStr">
        <is>
          <t>2026-10-02|felicitypatterson67|SD-000281</t>
        </is>
      </c>
      <c r="AQ1082" t="inlineStr">
        <is>
          <t>0</t>
        </is>
      </c>
      <c r="AR1082" t="inlineStr">
        <is>
          <t>felicitypatterson67｜His Golden Touch on My Body｜3条｜已回填</t>
        </is>
      </c>
    </row>
    <row r="1083" ht="25.5" customHeight="1">
      <c r="A1083" t="inlineStr">
        <is>
          <t>SR-001218</t>
        </is>
      </c>
      <c r="B1083" s="3">
        <v>46298</v>
      </c>
      <c r="C1083"/>
      <c r="D1083" t="inlineStr">
        <is>
          <t>7691163895691513118</t>
        </is>
      </c>
      <c r="E1083"/>
      <c r="F1083" t="inlineStr">
        <is>
          <t>exact_post_id</t>
        </is>
      </c>
      <c r="G1083"/>
      <c r="H1083" s="3">
        <v>46303.671643518515</v>
      </c>
      <c r="I1083"/>
      <c r="J1083" t="inlineStr">
        <is>
          <t>active</t>
        </is>
      </c>
      <c r="K1083" t="inlineStr">
        <is>
          <t>felicitypatterson67</t>
        </is>
      </c>
      <c r="L1083" t="inlineStr">
        <is>
          <t>The Unchaste Charge: Plaything of My Husband’s Godfather With her husband threatening to brand her an adulteress, Elena turns to his powerful godfather as her only way out. ✨ Search [4958265] in ReelShort to watch. #Drama #ShortDrama #ReelShort #ForbiddenRomance #RevengeDrama</t>
        </is>
      </c>
      <c r="M1083" t="inlineStr">
        <is>
          <t>SD-000327</t>
        </is>
      </c>
      <c r="N1083" t="inlineStr">
        <is>
          <t>7691163895691513118</t>
        </is>
      </c>
      <c r="O1083"/>
      <c r="P1083" t="inlineStr">
        <is>
          <t>https://www.tiktok.com/@felicitypatterson67</t>
        </is>
      </c>
      <c r="Q1083" t="inlineStr">
        <is>
          <t>SD-000327</t>
        </is>
      </c>
      <c r="R1083" t="inlineStr">
        <is>
          <t>The Unchaste Charge:Plaything of My Husband's Godfather</t>
        </is>
      </c>
      <c r="S1083" t="inlineStr">
        <is>
          <t>复仇</t>
        </is>
      </c>
      <c r="T1083" s="2" t="str">
        <f>=HYPERLINK("https://www.tiktok.com/@felicitypatterson67/video/7691163895691513118", "https://www.tiktok.com/@felicitypatterson67/video/7691163895691513118")</f>
        <v>https://www.tiktok.com/@felicitypatterson67/video/7691163895691513118</v>
      </c>
      <c r="U1083" t="inlineStr">
        <is>
          <t>已回填</t>
        </is>
      </c>
      <c r="V1083" t="inlineStr">
        <is>
          <t>122</t>
        </is>
      </c>
      <c r="W1083" t="inlineStr">
        <is>
          <t>1</t>
        </is>
      </c>
      <c r="X1083" t="inlineStr">
        <is>
          <t>0</t>
        </is>
      </c>
      <c r="Y1083" t="inlineStr">
        <is>
          <t>0</t>
        </is>
      </c>
      <c r="Z1083" t="inlineStr">
        <is>
          <t>0</t>
        </is>
      </c>
      <c r="AA1083" t="inlineStr">
        <is>
          <t>2026-10-08</t>
        </is>
      </c>
      <c r="AB1083"/>
      <c r="AC1083" t="inlineStr">
        <is>
          <t>第1条</t>
        </is>
      </c>
      <c r="AD1083"/>
      <c r="AE1083"/>
      <c r="AF1083"/>
      <c r="AG1083" s="3">
        <v>46298</v>
      </c>
      <c r="AH1083" t="inlineStr">
        <is>
          <t>李建卓</t>
        </is>
      </c>
      <c r="AI1083"/>
      <c r="AJ1083"/>
      <c r="AK1083"/>
      <c r="AL1083" s="3"/>
      <c r="AM1083" t="inlineStr">
        <is>
          <t>2026-10-03 22:51</t>
        </is>
      </c>
      <c r="AN1083" t="inlineStr">
        <is>
          <t>李建卓</t>
        </is>
      </c>
      <c r="AO1083" t="inlineStr">
        <is>
          <t>2026-10-03</t>
        </is>
      </c>
      <c r="AP1083" t="inlineStr">
        <is>
          <t>2026-10-03|felicitypatterson67|SD-000327</t>
        </is>
      </c>
      <c r="AQ1083" t="inlineStr">
        <is>
          <t>1</t>
        </is>
      </c>
      <c r="AR1083" t="inlineStr">
        <is>
          <t>felicitypatterson67｜The Unchaste Charge:Plaything of My Husband's Godfather｜3条｜已回填</t>
        </is>
      </c>
    </row>
    <row r="1084" ht="25.5" customHeight="1">
      <c r="A1084" t="inlineStr">
        <is>
          <t>SR-001219</t>
        </is>
      </c>
      <c r="B1084" s="3">
        <v>46298</v>
      </c>
      <c r="C1084"/>
      <c r="D1084" t="inlineStr">
        <is>
          <t>7691164179373362462</t>
        </is>
      </c>
      <c r="E1084"/>
      <c r="F1084" t="inlineStr">
        <is>
          <t>exact_post_id</t>
        </is>
      </c>
      <c r="G1084"/>
      <c r="H1084" s="3">
        <v>46303.671643518515</v>
      </c>
      <c r="I1084"/>
      <c r="J1084" t="inlineStr">
        <is>
          <t>active</t>
        </is>
      </c>
      <c r="K1084" t="inlineStr">
        <is>
          <t>felicitypatterson67</t>
        </is>
      </c>
      <c r="L1084" t="inlineStr">
        <is>
          <t>The Unchaste Charge: Plaything of My Husband’s Godfather The Duke stops Elena’s trial, but she sees it as only the first move in settling the score with the husband who ruined her. 📜 Find the drama on ReelShort by entering [4958265]. #Drama #ShortDrama #ReelShort #HistoricalRomance #RevengeDrama</t>
        </is>
      </c>
      <c r="M1084" t="inlineStr">
        <is>
          <t>SD-000327</t>
        </is>
      </c>
      <c r="N1084" t="inlineStr">
        <is>
          <t>7691164179373362462</t>
        </is>
      </c>
      <c r="O1084"/>
      <c r="P1084" t="inlineStr">
        <is>
          <t>https://www.tiktok.com/@felicitypatterson67</t>
        </is>
      </c>
      <c r="Q1084" t="inlineStr">
        <is>
          <t>SD-000327</t>
        </is>
      </c>
      <c r="R1084" t="inlineStr">
        <is>
          <t>The Unchaste Charge:Plaything of My Husband's Godfather</t>
        </is>
      </c>
      <c r="S1084" t="inlineStr">
        <is>
          <t>复仇</t>
        </is>
      </c>
      <c r="T1084" s="2" t="str">
        <f>=HYPERLINK("https://www.tiktok.com/@felicitypatterson67/video/7691164179373362462", "https://www.tiktok.com/@felicitypatterson67/video/7691164179373362462")</f>
        <v>https://www.tiktok.com/@felicitypatterson67/video/7691164179373362462</v>
      </c>
      <c r="U1084" t="inlineStr">
        <is>
          <t>已回填</t>
        </is>
      </c>
      <c r="V1084" t="inlineStr">
        <is>
          <t>139</t>
        </is>
      </c>
      <c r="W1084" t="inlineStr">
        <is>
          <t>2</t>
        </is>
      </c>
      <c r="X1084" t="inlineStr">
        <is>
          <t>1</t>
        </is>
      </c>
      <c r="Y1084" t="inlineStr">
        <is>
          <t>0</t>
        </is>
      </c>
      <c r="Z1084" t="inlineStr">
        <is>
          <t>0</t>
        </is>
      </c>
      <c r="AA1084" t="inlineStr">
        <is>
          <t>2026-10-08</t>
        </is>
      </c>
      <c r="AB1084"/>
      <c r="AC1084" t="inlineStr">
        <is>
          <t>第2条</t>
        </is>
      </c>
      <c r="AD1084"/>
      <c r="AE1084"/>
      <c r="AF1084"/>
      <c r="AG1084" s="3">
        <v>46298</v>
      </c>
      <c r="AH1084" t="inlineStr">
        <is>
          <t>李建卓</t>
        </is>
      </c>
      <c r="AI1084"/>
      <c r="AJ1084"/>
      <c r="AK1084"/>
      <c r="AL1084" s="3"/>
      <c r="AM1084" t="inlineStr">
        <is>
          <t>2026-10-04 03:30</t>
        </is>
      </c>
      <c r="AN1084" t="inlineStr">
        <is>
          <t>李建卓</t>
        </is>
      </c>
      <c r="AO1084" t="inlineStr">
        <is>
          <t>2026-10-04</t>
        </is>
      </c>
      <c r="AP1084" t="inlineStr">
        <is>
          <t>2026-10-03|felicitypatterson67|SD-000327</t>
        </is>
      </c>
      <c r="AQ1084" t="inlineStr">
        <is>
          <t>0</t>
        </is>
      </c>
      <c r="AR1084" t="inlineStr">
        <is>
          <t>felicitypatterson67｜The Unchaste Charge:Plaything of My Husband's Godfather｜3条｜已回填</t>
        </is>
      </c>
    </row>
    <row r="1085" ht="25.5" customHeight="1">
      <c r="A1085" t="inlineStr">
        <is>
          <t>SR-001220</t>
        </is>
      </c>
      <c r="B1085" s="3">
        <v>46298</v>
      </c>
      <c r="C1085"/>
      <c r="D1085" t="inlineStr">
        <is>
          <t>7691164979646483743</t>
        </is>
      </c>
      <c r="E1085"/>
      <c r="F1085" t="inlineStr">
        <is>
          <t>exact_post_id</t>
        </is>
      </c>
      <c r="G1085"/>
      <c r="H1085" s="3"/>
      <c r="I1085"/>
      <c r="J1085" t="inlineStr">
        <is>
          <t>active</t>
        </is>
      </c>
      <c r="K1085" t="inlineStr">
        <is>
          <t>felicitypatterson67</t>
        </is>
      </c>
      <c r="L1085" t="inlineStr">
        <is>
          <t>The Unchaste Charge: Plaything of My Husband’s Godfather The princess humiliates Elena while Julian and his allies plot to frame her for adultery at the next tea party. 🎭 Download ReelShort and search for [4958265]. #Drama #ShortDrama #ReelShort #HistoricalDrama #Betrayal</t>
        </is>
      </c>
      <c r="M1085" t="inlineStr">
        <is>
          <t>SD-000327</t>
        </is>
      </c>
      <c r="N1085" t="inlineStr">
        <is>
          <t>7691164979646483743</t>
        </is>
      </c>
      <c r="O1085"/>
      <c r="P1085" t="inlineStr">
        <is>
          <t>https://www.tiktok.com/@felicitypatterson67</t>
        </is>
      </c>
      <c r="Q1085" t="inlineStr">
        <is>
          <t>SD-000327</t>
        </is>
      </c>
      <c r="R1085" t="inlineStr">
        <is>
          <t>The Unchaste Charge:Plaything of My Husband's Godfather</t>
        </is>
      </c>
      <c r="S1085" t="inlineStr">
        <is>
          <t>复仇</t>
        </is>
      </c>
      <c r="T1085" s="2" t="str">
        <f>=HYPERLINK("https://www.tiktok.com/@felicitypatterson67/video/7691164979646483743", "https://www.tiktok.com/@felicitypatterson67/video/7691164979646483743")</f>
        <v>https://www.tiktok.com/@felicitypatterson67/video/7691164979646483743</v>
      </c>
      <c r="U1085" t="inlineStr">
        <is>
          <t>已回填</t>
        </is>
      </c>
      <c r="V1085" t="inlineStr">
        <is>
          <t>128</t>
        </is>
      </c>
      <c r="W1085" t="inlineStr">
        <is>
          <t>0</t>
        </is>
      </c>
      <c r="X1085" t="inlineStr">
        <is>
          <t>0</t>
        </is>
      </c>
      <c r="Y1085" t="inlineStr">
        <is>
          <t>0</t>
        </is>
      </c>
      <c r="Z1085" t="inlineStr">
        <is>
          <t>0</t>
        </is>
      </c>
      <c r="AA1085" t="inlineStr">
        <is>
          <t>2026-10-08</t>
        </is>
      </c>
      <c r="AB1085"/>
      <c r="AC1085" t="inlineStr">
        <is>
          <t>第3条</t>
        </is>
      </c>
      <c r="AD1085"/>
      <c r="AE1085"/>
      <c r="AF1085"/>
      <c r="AG1085" s="3">
        <v>46298</v>
      </c>
      <c r="AH1085" t="inlineStr">
        <is>
          <t>李建卓</t>
        </is>
      </c>
      <c r="AI1085"/>
      <c r="AJ1085"/>
      <c r="AK1085"/>
      <c r="AL1085" s="3"/>
      <c r="AM1085" t="inlineStr">
        <is>
          <t>2026-10-04 08:45</t>
        </is>
      </c>
      <c r="AN1085" t="inlineStr">
        <is>
          <t>李建卓</t>
        </is>
      </c>
      <c r="AO1085" t="inlineStr">
        <is>
          <t>2026-10-04</t>
        </is>
      </c>
      <c r="AP1085" t="inlineStr">
        <is>
          <t>2026-10-03|felicitypatterson67|SD-000327</t>
        </is>
      </c>
      <c r="AQ1085" t="inlineStr">
        <is>
          <t>0</t>
        </is>
      </c>
      <c r="AR1085" t="inlineStr">
        <is>
          <t>felicitypatterson67｜The Unchaste Charge:Plaything of My Husband's Godfather｜3条｜已回填</t>
        </is>
      </c>
    </row>
    <row r="1086" ht="25.5" customHeight="1">
      <c r="A1086" t="inlineStr">
        <is>
          <t>SR-001221</t>
        </is>
      </c>
      <c r="B1086" s="3">
        <v>46299</v>
      </c>
      <c r="C1086"/>
      <c r="D1086" t="inlineStr">
        <is>
          <t>7691165619655281951</t>
        </is>
      </c>
      <c r="E1086"/>
      <c r="F1086" t="inlineStr">
        <is>
          <t>exact_post_id</t>
        </is>
      </c>
      <c r="G1086"/>
      <c r="H1086" s="3">
        <v>46303.671643518515</v>
      </c>
      <c r="I1086"/>
      <c r="J1086" t="inlineStr">
        <is>
          <t>active</t>
        </is>
      </c>
      <c r="K1086" t="inlineStr">
        <is>
          <t>felicitypatterson67</t>
        </is>
      </c>
      <c r="L1086" t="inlineStr">
        <is>
          <t>The Cartel’s Contract Bride After her groom sells her to cover his debt, Emma faces the ruthless Santiago and refuses to let fear make her surrender. ✨ Search [4958194] in ReelShort to start watching. #Drama #ShortDrama #ReelShort #CartelRomance #StrongHeroine</t>
        </is>
      </c>
      <c r="M1086" t="inlineStr">
        <is>
          <t>SD-000324</t>
        </is>
      </c>
      <c r="N1086" t="inlineStr">
        <is>
          <t>7691165619655281951</t>
        </is>
      </c>
      <c r="O1086"/>
      <c r="P1086" t="inlineStr">
        <is>
          <t>https://www.tiktok.com/@felicitypatterson67</t>
        </is>
      </c>
      <c r="Q1086" t="inlineStr">
        <is>
          <t>SD-000324</t>
        </is>
      </c>
      <c r="R1086" t="inlineStr">
        <is>
          <t>The Cartel’s Contract Bride</t>
        </is>
      </c>
      <c r="S1086" t="inlineStr">
        <is>
          <t>爱情</t>
        </is>
      </c>
      <c r="T1086" s="2" t="str">
        <f>=HYPERLINK("https://www.tiktok.com/@felicitypatterson67/video/7691165619655281951", "https://www.tiktok.com/@felicitypatterson67/video/7691165619655281951")</f>
        <v>https://www.tiktok.com/@felicitypatterson67/video/7691165619655281951</v>
      </c>
      <c r="U1086" t="inlineStr">
        <is>
          <t>已回填</t>
        </is>
      </c>
      <c r="V1086" t="inlineStr">
        <is>
          <t>382</t>
        </is>
      </c>
      <c r="W1086" t="inlineStr">
        <is>
          <t>4</t>
        </is>
      </c>
      <c r="X1086" t="inlineStr">
        <is>
          <t>1</t>
        </is>
      </c>
      <c r="Y1086" t="inlineStr">
        <is>
          <t>0</t>
        </is>
      </c>
      <c r="Z1086" t="inlineStr">
        <is>
          <t>0</t>
        </is>
      </c>
      <c r="AA1086" t="inlineStr">
        <is>
          <t>2026-10-08</t>
        </is>
      </c>
      <c r="AB1086"/>
      <c r="AC1086" t="inlineStr">
        <is>
          <t>第1条</t>
        </is>
      </c>
      <c r="AD1086"/>
      <c r="AE1086"/>
      <c r="AF1086"/>
      <c r="AG1086" s="3">
        <v>46299</v>
      </c>
      <c r="AH1086" t="inlineStr">
        <is>
          <t>李建卓</t>
        </is>
      </c>
      <c r="AI1086"/>
      <c r="AJ1086"/>
      <c r="AK1086"/>
      <c r="AL1086" s="3"/>
      <c r="AM1086" t="inlineStr">
        <is>
          <t>2026-10-04 23:30</t>
        </is>
      </c>
      <c r="AN1086" t="inlineStr">
        <is>
          <t>李建卓</t>
        </is>
      </c>
      <c r="AO1086" t="inlineStr">
        <is>
          <t>2026-10-04</t>
        </is>
      </c>
      <c r="AP1086" t="inlineStr">
        <is>
          <t>2026-10-04|felicitypatterson67|SD-000324</t>
        </is>
      </c>
      <c r="AQ1086" t="inlineStr">
        <is>
          <t>1</t>
        </is>
      </c>
      <c r="AR1086" t="inlineStr">
        <is>
          <t>felicitypatterson67｜The Cartel’s Contract Bride｜3条｜已回填</t>
        </is>
      </c>
    </row>
    <row r="1087" ht="25.5" customHeight="1">
      <c r="A1087" t="inlineStr">
        <is>
          <t>SR-001222</t>
        </is>
      </c>
      <c r="B1087" s="3">
        <v>46299</v>
      </c>
      <c r="C1087"/>
      <c r="D1087" t="inlineStr">
        <is>
          <t>7691166193595469087</t>
        </is>
      </c>
      <c r="E1087"/>
      <c r="F1087" t="inlineStr">
        <is>
          <t>exact_post_id</t>
        </is>
      </c>
      <c r="G1087"/>
      <c r="H1087" s="3">
        <v>46303.671643518515</v>
      </c>
      <c r="I1087"/>
      <c r="J1087" t="inlineStr">
        <is>
          <t>active</t>
        </is>
      </c>
      <c r="K1087" t="inlineStr">
        <is>
          <t>felicitypatterson67</t>
        </is>
      </c>
      <c r="L1087" t="inlineStr">
        <is>
          <t>The Cartel’s Contract Bride Their marriage may protect her, but Santiago’s contract comes with a warning: don’t fall in love with him. 💍 Download ReelShort and look up code [4958194]. #Drama #ShortDrama #ReelShort #ContractMarriage #ForbiddenRomance</t>
        </is>
      </c>
      <c r="M1087" t="inlineStr">
        <is>
          <t>SD-000324</t>
        </is>
      </c>
      <c r="N1087" t="inlineStr">
        <is>
          <t>7691166193595469087</t>
        </is>
      </c>
      <c r="O1087"/>
      <c r="P1087" t="inlineStr">
        <is>
          <t>https://www.tiktok.com/@felicitypatterson67</t>
        </is>
      </c>
      <c r="Q1087" t="inlineStr">
        <is>
          <t>SD-000324</t>
        </is>
      </c>
      <c r="R1087" t="inlineStr">
        <is>
          <t>The Cartel’s Contract Bride</t>
        </is>
      </c>
      <c r="S1087" t="inlineStr">
        <is>
          <t>爱情</t>
        </is>
      </c>
      <c r="T1087" s="2" t="str">
        <f>=HYPERLINK("https://www.tiktok.com/@felicitypatterson67/video/7691166193595469087", "https://www.tiktok.com/@felicitypatterson67/video/7691166193595469087")</f>
        <v>https://www.tiktok.com/@felicitypatterson67/video/7691166193595469087</v>
      </c>
      <c r="U1087" t="inlineStr">
        <is>
          <t>已回填</t>
        </is>
      </c>
      <c r="V1087" t="inlineStr">
        <is>
          <t>327</t>
        </is>
      </c>
      <c r="W1087" t="inlineStr">
        <is>
          <t>8</t>
        </is>
      </c>
      <c r="X1087" t="inlineStr">
        <is>
          <t>1</t>
        </is>
      </c>
      <c r="Y1087" t="inlineStr">
        <is>
          <t>0</t>
        </is>
      </c>
      <c r="Z1087" t="inlineStr">
        <is>
          <t>0</t>
        </is>
      </c>
      <c r="AA1087" t="inlineStr">
        <is>
          <t>2026-10-08</t>
        </is>
      </c>
      <c r="AB1087"/>
      <c r="AC1087" t="inlineStr">
        <is>
          <t>第2条</t>
        </is>
      </c>
      <c r="AD1087"/>
      <c r="AE1087"/>
      <c r="AF1087"/>
      <c r="AG1087" s="3">
        <v>46299</v>
      </c>
      <c r="AH1087" t="inlineStr">
        <is>
          <t>李建卓</t>
        </is>
      </c>
      <c r="AI1087"/>
      <c r="AJ1087"/>
      <c r="AK1087"/>
      <c r="AL1087" s="3"/>
      <c r="AM1087" t="inlineStr">
        <is>
          <t>2026-10-05 04:00</t>
        </is>
      </c>
      <c r="AN1087" t="inlineStr">
        <is>
          <t>李建卓</t>
        </is>
      </c>
      <c r="AO1087" t="inlineStr">
        <is>
          <t>2026-10-05</t>
        </is>
      </c>
      <c r="AP1087" t="inlineStr">
        <is>
          <t>2026-10-04|felicitypatterson67|SD-000324</t>
        </is>
      </c>
      <c r="AQ1087" t="inlineStr">
        <is>
          <t>0</t>
        </is>
      </c>
      <c r="AR1087" t="inlineStr">
        <is>
          <t>felicitypatterson67｜The Cartel’s Contract Bride｜3条｜已回填</t>
        </is>
      </c>
    </row>
    <row r="1088" ht="25.5" customHeight="1">
      <c r="A1088" t="inlineStr">
        <is>
          <t>SR-001223</t>
        </is>
      </c>
      <c r="B1088" s="3">
        <v>46299</v>
      </c>
      <c r="C1088"/>
      <c r="D1088" t="inlineStr">
        <is>
          <t>7691167583331978526</t>
        </is>
      </c>
      <c r="E1088"/>
      <c r="F1088" t="inlineStr">
        <is>
          <t>exact_post_id</t>
        </is>
      </c>
      <c r="G1088"/>
      <c r="H1088" s="3"/>
      <c r="I1088"/>
      <c r="J1088" t="inlineStr">
        <is>
          <t>active</t>
        </is>
      </c>
      <c r="K1088" t="inlineStr">
        <is>
          <t>felicitypatterson67</t>
        </is>
      </c>
      <c r="L1088" t="inlineStr">
        <is>
          <t>The Cartel’s Contract Bride The cartel boss’s guarded niece rejects every candidate—then chooses Emma, the woman who glimpsed his gentle side. 📱 Find this story in ReelShort by searching [4958194]. #Drama #ShortDrama #ReelShort #FoundFamily #SlowBurnRomance</t>
        </is>
      </c>
      <c r="M1088" t="inlineStr">
        <is>
          <t>SD-000324</t>
        </is>
      </c>
      <c r="N1088" t="inlineStr">
        <is>
          <t>7691167583331978526</t>
        </is>
      </c>
      <c r="O1088"/>
      <c r="P1088" t="inlineStr">
        <is>
          <t>https://www.tiktok.com/@felicitypatterson67</t>
        </is>
      </c>
      <c r="Q1088" t="inlineStr">
        <is>
          <t>SD-000324</t>
        </is>
      </c>
      <c r="R1088" t="inlineStr">
        <is>
          <t>The Cartel’s Contract Bride</t>
        </is>
      </c>
      <c r="S1088" t="inlineStr">
        <is>
          <t>爱情</t>
        </is>
      </c>
      <c r="T1088" s="2" t="str">
        <f>=HYPERLINK("https://www.tiktok.com/@felicitypatterson67/video/7691167583331978526", "https://www.tiktok.com/@felicitypatterson67/video/7691167583331978526")</f>
        <v>https://www.tiktok.com/@felicitypatterson67/video/7691167583331978526</v>
      </c>
      <c r="U1088" t="inlineStr">
        <is>
          <t>已回填</t>
        </is>
      </c>
      <c r="V1088" t="inlineStr">
        <is>
          <t>16</t>
        </is>
      </c>
      <c r="W1088" t="inlineStr">
        <is>
          <t>0</t>
        </is>
      </c>
      <c r="X1088" t="inlineStr">
        <is>
          <t>0</t>
        </is>
      </c>
      <c r="Y1088" t="inlineStr">
        <is>
          <t>0</t>
        </is>
      </c>
      <c r="Z1088" t="inlineStr">
        <is>
          <t>0</t>
        </is>
      </c>
      <c r="AA1088" t="inlineStr">
        <is>
          <t>2026-10-08</t>
        </is>
      </c>
      <c r="AB1088"/>
      <c r="AC1088" t="inlineStr">
        <is>
          <t>第3条</t>
        </is>
      </c>
      <c r="AD1088"/>
      <c r="AE1088"/>
      <c r="AF1088"/>
      <c r="AG1088" s="3">
        <v>46299</v>
      </c>
      <c r="AH1088" t="inlineStr">
        <is>
          <t>李建卓</t>
        </is>
      </c>
      <c r="AI1088"/>
      <c r="AJ1088"/>
      <c r="AK1088"/>
      <c r="AL1088" s="3"/>
      <c r="AM1088" t="inlineStr">
        <is>
          <t>2026-10-05 11:04</t>
        </is>
      </c>
      <c r="AN1088" t="inlineStr">
        <is>
          <t>李建卓</t>
        </is>
      </c>
      <c r="AO1088" t="inlineStr">
        <is>
          <t>2026-10-05</t>
        </is>
      </c>
      <c r="AP1088" t="inlineStr">
        <is>
          <t>2026-10-04|felicitypatterson67|SD-000324</t>
        </is>
      </c>
      <c r="AQ1088" t="inlineStr">
        <is>
          <t>0</t>
        </is>
      </c>
      <c r="AR1088" t="inlineStr">
        <is>
          <t>felicitypatterson67｜The Cartel’s Contract Bride｜3条｜已回填</t>
        </is>
      </c>
    </row>
    <row r="1089" ht="25.5" customHeight="1">
      <c r="A1089" t="inlineStr">
        <is>
          <t>SR-001224</t>
        </is>
      </c>
      <c r="B1089" s="3">
        <v>46300</v>
      </c>
      <c r="C1089"/>
      <c r="D1089" t="inlineStr">
        <is>
          <t>7691167805554625822</t>
        </is>
      </c>
      <c r="E1089"/>
      <c r="F1089" t="inlineStr">
        <is>
          <t>exact_post_id</t>
        </is>
      </c>
      <c r="G1089"/>
      <c r="H1089" s="3"/>
      <c r="I1089"/>
      <c r="J1089" t="inlineStr">
        <is>
          <t>active</t>
        </is>
      </c>
      <c r="K1089" t="inlineStr">
        <is>
          <t>felicitypatterson67</t>
        </is>
      </c>
      <c r="L1089" t="inlineStr">
        <is>
          <t>The Cat Spills.The Whole Mansion Spoils Me Every vet says Noble is dying, but Alice hears the cat’s plea and risks her job to prove he is only hungry. 🐾 Search [4958035] in the ReelShort app to watch. #Drama #ShortDrama #ReelShort #CatRescue #Mystery</t>
        </is>
      </c>
      <c r="M1089" t="inlineStr">
        <is>
          <t>SD-000322</t>
        </is>
      </c>
      <c r="N1089" t="inlineStr">
        <is>
          <t>7691167805554625822</t>
        </is>
      </c>
      <c r="O1089"/>
      <c r="P1089" t="inlineStr">
        <is>
          <t>https://www.tiktok.com/@felicitypatterson67</t>
        </is>
      </c>
      <c r="Q1089" t="inlineStr">
        <is>
          <t>SD-000322</t>
        </is>
      </c>
      <c r="R1089" t="inlineStr">
        <is>
          <t>The Cat Spills.The Whole Mansion Spoils Me</t>
        </is>
      </c>
      <c r="S1089" t="inlineStr">
        <is>
          <t>扮猪吃虎</t>
        </is>
      </c>
      <c r="T1089" s="2" t="str">
        <f>=HYPERLINK("https://www.tiktok.com/@felicitypatterson67/video/7691167805554625822", "https://www.tiktok.com/@felicitypatterson67/video/7691167805554625822")</f>
        <v>https://www.tiktok.com/@felicitypatterson67/video/7691167805554625822</v>
      </c>
      <c r="U1089" t="inlineStr">
        <is>
          <t>已回填</t>
        </is>
      </c>
      <c r="V1089" t="inlineStr">
        <is>
          <t>111</t>
        </is>
      </c>
      <c r="W1089" t="inlineStr">
        <is>
          <t>1</t>
        </is>
      </c>
      <c r="X1089" t="inlineStr">
        <is>
          <t>0</t>
        </is>
      </c>
      <c r="Y1089" t="inlineStr">
        <is>
          <t>0</t>
        </is>
      </c>
      <c r="Z1089" t="inlineStr">
        <is>
          <t>0</t>
        </is>
      </c>
      <c r="AA1089" t="inlineStr">
        <is>
          <t>2026-10-08</t>
        </is>
      </c>
      <c r="AB1089"/>
      <c r="AC1089" t="inlineStr">
        <is>
          <t>第1条</t>
        </is>
      </c>
      <c r="AD1089"/>
      <c r="AE1089"/>
      <c r="AF1089"/>
      <c r="AG1089" s="3">
        <v>46300</v>
      </c>
      <c r="AH1089" t="inlineStr">
        <is>
          <t>李建卓</t>
        </is>
      </c>
      <c r="AI1089"/>
      <c r="AJ1089"/>
      <c r="AK1089"/>
      <c r="AL1089" s="3"/>
      <c r="AM1089" t="inlineStr">
        <is>
          <t>2026-10-05 23:00</t>
        </is>
      </c>
      <c r="AN1089" t="inlineStr">
        <is>
          <t>李建卓</t>
        </is>
      </c>
      <c r="AO1089" t="inlineStr">
        <is>
          <t>2026-10-05</t>
        </is>
      </c>
      <c r="AP1089" t="inlineStr">
        <is>
          <t>2026-10-05|felicitypatterson67|SD-000322</t>
        </is>
      </c>
      <c r="AQ1089" t="inlineStr">
        <is>
          <t>1</t>
        </is>
      </c>
      <c r="AR1089" t="inlineStr">
        <is>
          <t>felicitypatterson67｜The Cat Spills.The Whole Mansion Spoils Me｜3条｜已回填</t>
        </is>
      </c>
    </row>
    <row r="1090" ht="25.5" customHeight="1">
      <c r="A1090" t="inlineStr">
        <is>
          <t>SR-001225</t>
        </is>
      </c>
      <c r="B1090" s="3">
        <v>46300</v>
      </c>
      <c r="C1090"/>
      <c r="D1090" t="inlineStr">
        <is>
          <t>7691168859872578847</t>
        </is>
      </c>
      <c r="E1090"/>
      <c r="F1090" t="inlineStr">
        <is>
          <t>exact_post_id</t>
        </is>
      </c>
      <c r="G1090"/>
      <c r="H1090" s="3"/>
      <c r="I1090"/>
      <c r="J1090" t="inlineStr">
        <is>
          <t>active</t>
        </is>
      </c>
      <c r="K1090" t="inlineStr">
        <is>
          <t>felicitypatterson67</t>
        </is>
      </c>
      <c r="L1090" t="inlineStr">
        <is>
          <t>The Cat Spills.The Whole Mansion Spoils Me Alice finally gets Noble to eat, but Sylvia accuses her of drugging the cat—and the test results could change everything. ✨ Download ReelShort, then search [4958035]. #Drama #ShortDrama #ReelShort #CatRescue #Housekeeper</t>
        </is>
      </c>
      <c r="M1090" t="inlineStr">
        <is>
          <t>SD-000322</t>
        </is>
      </c>
      <c r="N1090" t="inlineStr">
        <is>
          <t>7691168859872578847</t>
        </is>
      </c>
      <c r="O1090"/>
      <c r="P1090" t="inlineStr">
        <is>
          <t>https://www.tiktok.com/@felicitypatterson67</t>
        </is>
      </c>
      <c r="Q1090" t="inlineStr">
        <is>
          <t>SD-000322</t>
        </is>
      </c>
      <c r="R1090" t="inlineStr">
        <is>
          <t>The Cat Spills.The Whole Mansion Spoils Me</t>
        </is>
      </c>
      <c r="S1090" t="inlineStr">
        <is>
          <t>扮猪吃虎</t>
        </is>
      </c>
      <c r="T1090" s="2" t="str">
        <f>=HYPERLINK("https://www.tiktok.com/@felicitypatterson67/video/7691168859872578847", "https://www.tiktok.com/@felicitypatterson67/video/7691168859872578847")</f>
        <v>https://www.tiktok.com/@felicitypatterson67/video/7691168859872578847</v>
      </c>
      <c r="U1090" t="inlineStr">
        <is>
          <t>已回填</t>
        </is>
      </c>
      <c r="V1090" t="inlineStr">
        <is>
          <t>116</t>
        </is>
      </c>
      <c r="W1090" t="inlineStr">
        <is>
          <t>4</t>
        </is>
      </c>
      <c r="X1090" t="inlineStr">
        <is>
          <t>0</t>
        </is>
      </c>
      <c r="Y1090" t="inlineStr">
        <is>
          <t>0</t>
        </is>
      </c>
      <c r="Z1090" t="inlineStr">
        <is>
          <t>0</t>
        </is>
      </c>
      <c r="AA1090" t="inlineStr">
        <is>
          <t>2026-10-08</t>
        </is>
      </c>
      <c r="AB1090"/>
      <c r="AC1090" t="inlineStr">
        <is>
          <t>第2条</t>
        </is>
      </c>
      <c r="AD1090"/>
      <c r="AE1090"/>
      <c r="AF1090"/>
      <c r="AG1090" s="3">
        <v>46300</v>
      </c>
      <c r="AH1090" t="inlineStr">
        <is>
          <t>李建卓</t>
        </is>
      </c>
      <c r="AI1090"/>
      <c r="AJ1090"/>
      <c r="AK1090"/>
      <c r="AL1090" s="3"/>
      <c r="AM1090" t="inlineStr">
        <is>
          <t>2026-10-06 02:08</t>
        </is>
      </c>
      <c r="AN1090" t="inlineStr">
        <is>
          <t>李建卓</t>
        </is>
      </c>
      <c r="AO1090" t="inlineStr">
        <is>
          <t>2026-10-06</t>
        </is>
      </c>
      <c r="AP1090" t="inlineStr">
        <is>
          <t>2026-10-05|felicitypatterson67|SD-000322</t>
        </is>
      </c>
      <c r="AQ1090" t="inlineStr">
        <is>
          <t>0</t>
        </is>
      </c>
      <c r="AR1090" t="inlineStr">
        <is>
          <t>felicitypatterson67｜The Cat Spills.The Whole Mansion Spoils Me｜3条｜已回填</t>
        </is>
      </c>
    </row>
    <row r="1091" ht="25.5" customHeight="1">
      <c r="A1091" t="inlineStr">
        <is>
          <t>SR-001226</t>
        </is>
      </c>
      <c r="B1091" s="3">
        <v>46300</v>
      </c>
      <c r="C1091"/>
      <c r="D1091" t="inlineStr">
        <is>
          <t>7691168992496454943</t>
        </is>
      </c>
      <c r="E1091"/>
      <c r="F1091" t="inlineStr">
        <is>
          <t>exact_post_id</t>
        </is>
      </c>
      <c r="G1091"/>
      <c r="H1091" s="3"/>
      <c r="I1091"/>
      <c r="J1091" t="inlineStr">
        <is>
          <t>active</t>
        </is>
      </c>
      <c r="K1091" t="inlineStr">
        <is>
          <t>felicitypatterson67</t>
        </is>
      </c>
      <c r="L1091" t="inlineStr">
        <is>
          <t>The Cat Spills.The Whole Mansion Spoils Me The lab clears Alice, and Noble’s testimony points straight at the fiancée who changed his food. 🔎 Copy [4958035] and search for it in ReelShort. #Drama #ShortDrama #ReelShort #CatRescue #Betrayal</t>
        </is>
      </c>
      <c r="M1091" t="inlineStr">
        <is>
          <t>SD-000322</t>
        </is>
      </c>
      <c r="N1091" t="inlineStr">
        <is>
          <t>7691168992496454943</t>
        </is>
      </c>
      <c r="O1091"/>
      <c r="P1091" t="inlineStr">
        <is>
          <t>https://www.tiktok.com/@felicitypatterson67</t>
        </is>
      </c>
      <c r="Q1091" t="inlineStr">
        <is>
          <t>SD-000322</t>
        </is>
      </c>
      <c r="R1091" t="inlineStr">
        <is>
          <t>The Cat Spills.The Whole Mansion Spoils Me</t>
        </is>
      </c>
      <c r="S1091" t="inlineStr">
        <is>
          <t>扮猪吃虎</t>
        </is>
      </c>
      <c r="T1091" s="2" t="str">
        <f>=HYPERLINK("https://www.tiktok.com/@felicitypatterson67/video/7691168992496454943", "https://www.tiktok.com/@felicitypatterson67/video/7691168992496454943")</f>
        <v>https://www.tiktok.com/@felicitypatterson67/video/7691168992496454943</v>
      </c>
      <c r="U1091" t="inlineStr">
        <is>
          <t>已回填</t>
        </is>
      </c>
      <c r="V1091" t="inlineStr">
        <is>
          <t>143</t>
        </is>
      </c>
      <c r="W1091" t="inlineStr">
        <is>
          <t>2</t>
        </is>
      </c>
      <c r="X1091" t="inlineStr">
        <is>
          <t>0</t>
        </is>
      </c>
      <c r="Y1091" t="inlineStr">
        <is>
          <t>0</t>
        </is>
      </c>
      <c r="Z1091" t="inlineStr">
        <is>
          <t>0</t>
        </is>
      </c>
      <c r="AA1091" t="inlineStr">
        <is>
          <t>2026-10-08</t>
        </is>
      </c>
      <c r="AB1091"/>
      <c r="AC1091" t="inlineStr">
        <is>
          <t>第3条</t>
        </is>
      </c>
      <c r="AD1091"/>
      <c r="AE1091"/>
      <c r="AF1091"/>
      <c r="AG1091" s="3">
        <v>46300</v>
      </c>
      <c r="AH1091" t="inlineStr">
        <is>
          <t>李建卓</t>
        </is>
      </c>
      <c r="AI1091"/>
      <c r="AJ1091"/>
      <c r="AK1091"/>
      <c r="AL1091" s="3"/>
      <c r="AM1091" t="inlineStr">
        <is>
          <t>2026-10-06 09:10</t>
        </is>
      </c>
      <c r="AN1091" t="inlineStr">
        <is>
          <t>李建卓</t>
        </is>
      </c>
      <c r="AO1091" t="inlineStr">
        <is>
          <t>2026-10-06</t>
        </is>
      </c>
      <c r="AP1091" t="inlineStr">
        <is>
          <t>2026-10-05|felicitypatterson67|SD-000322</t>
        </is>
      </c>
      <c r="AQ1091" t="inlineStr">
        <is>
          <t>0</t>
        </is>
      </c>
      <c r="AR1091" t="inlineStr">
        <is>
          <t>felicitypatterson67｜The Cat Spills.The Whole Mansion Spoils Me｜3条｜已回填</t>
        </is>
      </c>
    </row>
    <row r="1092" ht="25.5" customHeight="1">
      <c r="A1092" t="inlineStr">
        <is>
          <t>SR-001227</t>
        </is>
      </c>
      <c r="B1092" s="3">
        <v>46301</v>
      </c>
      <c r="C1092"/>
      <c r="D1092" t="inlineStr">
        <is>
          <t>7691169808917826847</t>
        </is>
      </c>
      <c r="E1092"/>
      <c r="F1092" t="inlineStr">
        <is>
          <t>exact_post_id</t>
        </is>
      </c>
      <c r="G1092"/>
      <c r="H1092" s="3">
        <v>46303.671643518515</v>
      </c>
      <c r="I1092"/>
      <c r="J1092" t="inlineStr">
        <is>
          <t>active</t>
        </is>
      </c>
      <c r="K1092" t="inlineStr">
        <is>
          <t>felicitypatterson67</t>
        </is>
      </c>
      <c r="L1092" t="inlineStr">
        <is>
          <t>The Crown of the Abyss: The Mute Bride of Atlantis When the ship’s outcast catches the garland, she chooses a ragged stranger over the men who mocked her—never knowing his real identity. 🌊 Find this fantasy on ReelShort: search [4958071]. #Drama #ShortDrama #ReelShort #FantasyRomance #HiddenIdentity</t>
        </is>
      </c>
      <c r="M1092" t="inlineStr">
        <is>
          <t>SD-000319</t>
        </is>
      </c>
      <c r="N1092" t="inlineStr">
        <is>
          <t>7691169808917826847</t>
        </is>
      </c>
      <c r="O1092"/>
      <c r="P1092" t="inlineStr">
        <is>
          <t>https://www.tiktok.com/@felicitypatterson67</t>
        </is>
      </c>
      <c r="Q1092" t="inlineStr">
        <is>
          <t>SD-000319</t>
        </is>
      </c>
      <c r="R1092" t="inlineStr">
        <is>
          <t>The Crown of the Abyss: The Mute Bride of Atlantis</t>
        </is>
      </c>
      <c r="S1092" t="inlineStr">
        <is>
          <t>扮猪吃虎</t>
        </is>
      </c>
      <c r="T1092" s="2" t="str">
        <f>=HYPERLINK("https://www.tiktok.com/@felicitypatterson67/video/7691169808917826847", "https://www.tiktok.com/@felicitypatterson67/video/7691169808917826847")</f>
        <v>https://www.tiktok.com/@felicitypatterson67/video/7691169808917826847</v>
      </c>
      <c r="U1092" t="inlineStr">
        <is>
          <t>已回填</t>
        </is>
      </c>
      <c r="V1092" t="inlineStr">
        <is>
          <t>105</t>
        </is>
      </c>
      <c r="W1092" t="inlineStr">
        <is>
          <t>2</t>
        </is>
      </c>
      <c r="X1092" t="inlineStr">
        <is>
          <t>1</t>
        </is>
      </c>
      <c r="Y1092" t="inlineStr">
        <is>
          <t>0</t>
        </is>
      </c>
      <c r="Z1092" t="inlineStr">
        <is>
          <t>0</t>
        </is>
      </c>
      <c r="AA1092" t="inlineStr">
        <is>
          <t>2026-10-08</t>
        </is>
      </c>
      <c r="AB1092"/>
      <c r="AC1092" t="inlineStr">
        <is>
          <t>第1条</t>
        </is>
      </c>
      <c r="AD1092"/>
      <c r="AE1092"/>
      <c r="AF1092"/>
      <c r="AG1092" s="3">
        <v>46301</v>
      </c>
      <c r="AH1092" t="inlineStr">
        <is>
          <t>李建卓</t>
        </is>
      </c>
      <c r="AI1092"/>
      <c r="AJ1092"/>
      <c r="AK1092"/>
      <c r="AL1092" s="3"/>
      <c r="AM1092" t="inlineStr">
        <is>
          <t>2026-10-06 23:23</t>
        </is>
      </c>
      <c r="AN1092" t="inlineStr">
        <is>
          <t>李建卓</t>
        </is>
      </c>
      <c r="AO1092" t="inlineStr">
        <is>
          <t>2026-10-06</t>
        </is>
      </c>
      <c r="AP1092" t="inlineStr">
        <is>
          <t>2026-10-06|felicitypatterson67|SD-000319</t>
        </is>
      </c>
      <c r="AQ1092" t="inlineStr">
        <is>
          <t>1</t>
        </is>
      </c>
      <c r="AR1092" t="inlineStr">
        <is>
          <t>felicitypatterson67｜The Crown of the Abyss: The Mute Bride of Atlantis｜3条｜已回填</t>
        </is>
      </c>
    </row>
    <row r="1093" ht="25.5" customHeight="1">
      <c r="A1093" t="inlineStr">
        <is>
          <t>SR-001228</t>
        </is>
      </c>
      <c r="B1093" s="3">
        <v>46301</v>
      </c>
      <c r="C1093"/>
      <c r="D1093" t="inlineStr">
        <is>
          <t>7691170480887237919</t>
        </is>
      </c>
      <c r="E1093"/>
      <c r="F1093" t="inlineStr">
        <is>
          <t>exact_post_id</t>
        </is>
      </c>
      <c r="G1093"/>
      <c r="H1093" s="3">
        <v>46303.671643518515</v>
      </c>
      <c r="I1093"/>
      <c r="J1093" t="inlineStr">
        <is>
          <t>active</t>
        </is>
      </c>
      <c r="K1093" t="inlineStr">
        <is>
          <t>felicitypatterson67</t>
        </is>
      </c>
      <c r="L1093" t="inlineStr">
        <is>
          <t>The Crown of the Abyss: The Mute Bride of Atlantis After Lucy accuses Lilith of black magic, the men she once trusted turn against her and order her off the ship. 📲 Download ReelShort and search code [4958071]. #Drama #ShortDrama #ReelShort #FantasyDrama #Betrayal</t>
        </is>
      </c>
      <c r="M1093" t="inlineStr">
        <is>
          <t>SD-000319</t>
        </is>
      </c>
      <c r="N1093" t="inlineStr">
        <is>
          <t>7691170480887237919</t>
        </is>
      </c>
      <c r="O1093"/>
      <c r="P1093" t="inlineStr">
        <is>
          <t>https://www.tiktok.com/@felicitypatterson67</t>
        </is>
      </c>
      <c r="Q1093" t="inlineStr">
        <is>
          <t>SD-000319</t>
        </is>
      </c>
      <c r="R1093" t="inlineStr">
        <is>
          <t>The Crown of the Abyss: The Mute Bride of Atlantis</t>
        </is>
      </c>
      <c r="S1093" t="inlineStr">
        <is>
          <t>扮猪吃虎</t>
        </is>
      </c>
      <c r="T1093" s="2" t="str">
        <f>=HYPERLINK("https://www.tiktok.com/@felicitypatterson67/video/7691170480887237919", "https://www.tiktok.com/@felicitypatterson67/video/7691170480887237919")</f>
        <v>https://www.tiktok.com/@felicitypatterson67/video/7691170480887237919</v>
      </c>
      <c r="U1093" t="inlineStr">
        <is>
          <t>已回填</t>
        </is>
      </c>
      <c r="V1093" t="inlineStr">
        <is>
          <t>114</t>
        </is>
      </c>
      <c r="W1093" t="inlineStr">
        <is>
          <t>2</t>
        </is>
      </c>
      <c r="X1093" t="inlineStr">
        <is>
          <t>1</t>
        </is>
      </c>
      <c r="Y1093" t="inlineStr">
        <is>
          <t>0</t>
        </is>
      </c>
      <c r="Z1093" t="inlineStr">
        <is>
          <t>0</t>
        </is>
      </c>
      <c r="AA1093" t="inlineStr">
        <is>
          <t>2026-10-08</t>
        </is>
      </c>
      <c r="AB1093"/>
      <c r="AC1093" t="inlineStr">
        <is>
          <t>第2条</t>
        </is>
      </c>
      <c r="AD1093"/>
      <c r="AE1093"/>
      <c r="AF1093"/>
      <c r="AG1093" s="3">
        <v>46301</v>
      </c>
      <c r="AH1093" t="inlineStr">
        <is>
          <t>李建卓</t>
        </is>
      </c>
      <c r="AI1093"/>
      <c r="AJ1093"/>
      <c r="AK1093"/>
      <c r="AL1093" s="3"/>
      <c r="AM1093" t="inlineStr">
        <is>
          <t>2026-10-07 04:17</t>
        </is>
      </c>
      <c r="AN1093" t="inlineStr">
        <is>
          <t>李建卓</t>
        </is>
      </c>
      <c r="AO1093" t="inlineStr">
        <is>
          <t>2026-10-07</t>
        </is>
      </c>
      <c r="AP1093" t="inlineStr">
        <is>
          <t>2026-10-06|felicitypatterson67|SD-000319</t>
        </is>
      </c>
      <c r="AQ1093" t="inlineStr">
        <is>
          <t>0</t>
        </is>
      </c>
      <c r="AR1093" t="inlineStr">
        <is>
          <t>felicitypatterson67｜The Crown of the Abyss: The Mute Bride of Atlantis｜3条｜已回填</t>
        </is>
      </c>
    </row>
    <row r="1094" ht="25.5" customHeight="1">
      <c r="A1094" t="inlineStr">
        <is>
          <t>SR-001229</t>
        </is>
      </c>
      <c r="B1094" s="3">
        <v>46301</v>
      </c>
      <c r="C1094"/>
      <c r="D1094" t="inlineStr">
        <is>
          <t>7691170874761776415</t>
        </is>
      </c>
      <c r="E1094"/>
      <c r="F1094" t="inlineStr">
        <is>
          <t>exact_post_id</t>
        </is>
      </c>
      <c r="G1094"/>
      <c r="H1094" s="3"/>
      <c r="I1094"/>
      <c r="J1094" t="inlineStr">
        <is>
          <t>active</t>
        </is>
      </c>
      <c r="K1094" t="inlineStr">
        <is>
          <t>felicitypatterson67</t>
        </is>
      </c>
      <c r="L1094" t="inlineStr">
        <is>
          <t>The Crown of the Abyss: The Mute Bride of Atlantis Lucy’s tearful apology hides a trap, and the crew threatens to tie Lilith up and drag her behind the ship. ⚓ Search [4958071] in the ReelShort app to watch. #Drama #ShortDrama #ReelShort #FantasyRomance #Betrayal</t>
        </is>
      </c>
      <c r="M1094" t="inlineStr">
        <is>
          <t>SD-000319</t>
        </is>
      </c>
      <c r="N1094" t="inlineStr">
        <is>
          <t>7691170874761776415</t>
        </is>
      </c>
      <c r="O1094"/>
      <c r="P1094" t="inlineStr">
        <is>
          <t>https://www.tiktok.com/@felicitypatterson67</t>
        </is>
      </c>
      <c r="Q1094" t="inlineStr">
        <is>
          <t>SD-000319</t>
        </is>
      </c>
      <c r="R1094" t="inlineStr">
        <is>
          <t>The Crown of the Abyss: The Mute Bride of Atlantis</t>
        </is>
      </c>
      <c r="S1094" t="inlineStr">
        <is>
          <t>扮猪吃虎</t>
        </is>
      </c>
      <c r="T1094" s="2" t="str">
        <f>=HYPERLINK("https://www.tiktok.com/@felicitypatterson67/video/7691170874761776415", "https://www.tiktok.com/@felicitypatterson67/video/7691170874761776415")</f>
        <v>https://www.tiktok.com/@felicitypatterson67/video/7691170874761776415</v>
      </c>
      <c r="U1094" t="inlineStr">
        <is>
          <t>已回填</t>
        </is>
      </c>
      <c r="V1094" t="inlineStr">
        <is>
          <t>233</t>
        </is>
      </c>
      <c r="W1094" t="inlineStr">
        <is>
          <t>3</t>
        </is>
      </c>
      <c r="X1094" t="inlineStr">
        <is>
          <t>2</t>
        </is>
      </c>
      <c r="Y1094" t="inlineStr">
        <is>
          <t>0</t>
        </is>
      </c>
      <c r="Z1094" t="inlineStr">
        <is>
          <t>0</t>
        </is>
      </c>
      <c r="AA1094" t="inlineStr">
        <is>
          <t>2026-10-08</t>
        </is>
      </c>
      <c r="AB1094"/>
      <c r="AC1094" t="inlineStr">
        <is>
          <t>第3条</t>
        </is>
      </c>
      <c r="AD1094"/>
      <c r="AE1094"/>
      <c r="AF1094"/>
      <c r="AG1094" s="3">
        <v>46301</v>
      </c>
      <c r="AH1094" t="inlineStr">
        <is>
          <t>李建卓</t>
        </is>
      </c>
      <c r="AI1094"/>
      <c r="AJ1094"/>
      <c r="AK1094"/>
      <c r="AL1094" s="3"/>
      <c r="AM1094" t="inlineStr">
        <is>
          <t>2026-10-07 10:19</t>
        </is>
      </c>
      <c r="AN1094" t="inlineStr">
        <is>
          <t>李建卓</t>
        </is>
      </c>
      <c r="AO1094" t="inlineStr">
        <is>
          <t>2026-10-07</t>
        </is>
      </c>
      <c r="AP1094" t="inlineStr">
        <is>
          <t>2026-10-06|felicitypatterson67|SD-000319</t>
        </is>
      </c>
      <c r="AQ1094" t="inlineStr">
        <is>
          <t>0</t>
        </is>
      </c>
      <c r="AR1094" t="inlineStr">
        <is>
          <t>felicitypatterson67｜The Crown of the Abyss: The Mute Bride of Atlantis｜3条｜已回填</t>
        </is>
      </c>
    </row>
    <row r="1095" ht="25.5" customHeight="1">
      <c r="A1095" t="inlineStr">
        <is>
          <t>SR-001230</t>
        </is>
      </c>
      <c r="B1095" s="3">
        <v>46302</v>
      </c>
      <c r="C1095"/>
      <c r="D1095" t="inlineStr">
        <is>
          <t>7691189741143870750</t>
        </is>
      </c>
      <c r="E1095"/>
      <c r="F1095" t="inlineStr">
        <is>
          <t>exact_post_id</t>
        </is>
      </c>
      <c r="G1095"/>
      <c r="H1095" s="3"/>
      <c r="I1095"/>
      <c r="J1095" t="inlineStr">
        <is>
          <t>active</t>
        </is>
      </c>
      <c r="K1095" t="inlineStr">
        <is>
          <t>felicitypatterson67</t>
        </is>
      </c>
      <c r="L1095" t="inlineStr">
        <is>
          <t>The Dragon’s Sacred Bride They choose Elena as the dragon’s bride, then threaten her son to force her into the carriage. 🐉 Find it on ReelShort by searching [4933998]. #Drama #ShortDrama #ReelShort #DragonRomance #FantasyDrama</t>
        </is>
      </c>
      <c r="M1095" t="inlineStr">
        <is>
          <t>SD-000326</t>
        </is>
      </c>
      <c r="N1095" t="inlineStr">
        <is>
          <t>7691189741143870750</t>
        </is>
      </c>
      <c r="O1095"/>
      <c r="P1095" t="inlineStr">
        <is>
          <t>https://www.tiktok.com/@felicitypatterson67</t>
        </is>
      </c>
      <c r="Q1095" t="inlineStr">
        <is>
          <t>SD-000326</t>
        </is>
      </c>
      <c r="R1095" t="inlineStr">
        <is>
          <t>The Dragon's Sacred Bride</t>
        </is>
      </c>
      <c r="S1095" t="inlineStr">
        <is>
          <t>扮猪吃虎</t>
        </is>
      </c>
      <c r="T1095" s="2" t="str">
        <f>=HYPERLINK("https://www.tiktok.com/@felicitypatterson67/video/7691189741143870750", "https://www.tiktok.com/@felicitypatterson67/video/7691189741143870750")</f>
        <v>https://www.tiktok.com/@felicitypatterson67/video/7691189741143870750</v>
      </c>
      <c r="U1095" t="inlineStr">
        <is>
          <t>已回填</t>
        </is>
      </c>
      <c r="V1095" t="inlineStr">
        <is>
          <t>101</t>
        </is>
      </c>
      <c r="W1095" t="inlineStr">
        <is>
          <t>1</t>
        </is>
      </c>
      <c r="X1095" t="inlineStr">
        <is>
          <t>0</t>
        </is>
      </c>
      <c r="Y1095" t="inlineStr">
        <is>
          <t>0</t>
        </is>
      </c>
      <c r="Z1095" t="inlineStr">
        <is>
          <t>0</t>
        </is>
      </c>
      <c r="AA1095" t="inlineStr">
        <is>
          <t>2026-10-08</t>
        </is>
      </c>
      <c r="AB1095"/>
      <c r="AC1095" t="inlineStr">
        <is>
          <t>第1条</t>
        </is>
      </c>
      <c r="AD1095"/>
      <c r="AE1095"/>
      <c r="AF1095"/>
      <c r="AG1095" s="3">
        <v>46302</v>
      </c>
      <c r="AH1095" t="inlineStr">
        <is>
          <t>李建卓</t>
        </is>
      </c>
      <c r="AI1095"/>
      <c r="AJ1095"/>
      <c r="AK1095"/>
      <c r="AL1095" s="3"/>
      <c r="AM1095" t="inlineStr">
        <is>
          <t>2026-10-07 23:26</t>
        </is>
      </c>
      <c r="AN1095" t="inlineStr">
        <is>
          <t>李建卓</t>
        </is>
      </c>
      <c r="AO1095" t="inlineStr">
        <is>
          <t>2026-10-07</t>
        </is>
      </c>
      <c r="AP1095" t="inlineStr">
        <is>
          <t>2026-10-07|felicitypatterson67|SD-000326</t>
        </is>
      </c>
      <c r="AQ1095" t="inlineStr">
        <is>
          <t>1</t>
        </is>
      </c>
      <c r="AR1095" t="inlineStr">
        <is>
          <t>felicitypatterson67｜The Dragon's Sacred Bride｜3条｜已回填/待公开</t>
        </is>
      </c>
    </row>
    <row r="1096" ht="25.5" customHeight="1">
      <c r="A1096" t="inlineStr">
        <is>
          <t>SR-001231</t>
        </is>
      </c>
      <c r="B1096" s="3">
        <v>46302</v>
      </c>
      <c r="C1096"/>
      <c r="D1096" t="inlineStr">
        <is>
          <t>7691191596800331038</t>
        </is>
      </c>
      <c r="E1096"/>
      <c r="F1096" t="inlineStr">
        <is>
          <t>exact_post_id</t>
        </is>
      </c>
      <c r="G1096"/>
      <c r="H1096" s="3"/>
      <c r="I1096"/>
      <c r="J1096" t="inlineStr">
        <is>
          <t>active</t>
        </is>
      </c>
      <c r="K1096" t="inlineStr">
        <is>
          <t>felicitypatterson67</t>
        </is>
      </c>
      <c r="L1096" t="inlineStr">
        <is>
          <t>The Dragon’s Sacred Bride With armed pursuers closing in, Leo steps between his mother and the men threatening them both. ✨ Open ReelShort and search [4933998] to watch. #Drama #ShortDrama #ReelShort #FantasyDrama #MotherAndSon</t>
        </is>
      </c>
      <c r="M1096" t="inlineStr">
        <is>
          <t>SD-000326</t>
        </is>
      </c>
      <c r="N1096" t="inlineStr">
        <is>
          <t>7691191596800331038</t>
        </is>
      </c>
      <c r="O1096"/>
      <c r="P1096" t="inlineStr">
        <is>
          <t>https://www.tiktok.com/@felicitypatterson67</t>
        </is>
      </c>
      <c r="Q1096" t="inlineStr">
        <is>
          <t>SD-000326</t>
        </is>
      </c>
      <c r="R1096" t="inlineStr">
        <is>
          <t>The Dragon's Sacred Bride</t>
        </is>
      </c>
      <c r="S1096" t="inlineStr">
        <is>
          <t>扮猪吃虎</t>
        </is>
      </c>
      <c r="T1096" s="2" t="str">
        <f>=HYPERLINK("https://www.tiktok.com/@felicitypatterson67/video/7691191596800331038", "https://www.tiktok.com/@felicitypatterson67/video/7691191596800331038")</f>
        <v>https://www.tiktok.com/@felicitypatterson67/video/7691191596800331038</v>
      </c>
      <c r="U1096" t="inlineStr">
        <is>
          <t>已回填</t>
        </is>
      </c>
      <c r="V1096" t="inlineStr">
        <is>
          <t>122</t>
        </is>
      </c>
      <c r="W1096" t="inlineStr">
        <is>
          <t>0</t>
        </is>
      </c>
      <c r="X1096" t="inlineStr">
        <is>
          <t>0</t>
        </is>
      </c>
      <c r="Y1096" t="inlineStr">
        <is>
          <t>0</t>
        </is>
      </c>
      <c r="Z1096" t="inlineStr">
        <is>
          <t>0</t>
        </is>
      </c>
      <c r="AA1096" t="inlineStr">
        <is>
          <t>2026-10-08</t>
        </is>
      </c>
      <c r="AB1096"/>
      <c r="AC1096" t="inlineStr">
        <is>
          <t>第2条</t>
        </is>
      </c>
      <c r="AD1096"/>
      <c r="AE1096"/>
      <c r="AF1096"/>
      <c r="AG1096" s="3">
        <v>46302</v>
      </c>
      <c r="AH1096" t="inlineStr">
        <is>
          <t>李建卓</t>
        </is>
      </c>
      <c r="AI1096"/>
      <c r="AJ1096"/>
      <c r="AK1096"/>
      <c r="AL1096" s="3"/>
      <c r="AM1096" t="inlineStr">
        <is>
          <t>2026-10-08 03:33</t>
        </is>
      </c>
      <c r="AN1096" t="inlineStr">
        <is>
          <t>李建卓</t>
        </is>
      </c>
      <c r="AO1096" t="inlineStr">
        <is>
          <t>2026-10-08</t>
        </is>
      </c>
      <c r="AP1096" t="inlineStr">
        <is>
          <t>2026-10-07|felicitypatterson67|SD-000326</t>
        </is>
      </c>
      <c r="AQ1096" t="inlineStr">
        <is>
          <t>0</t>
        </is>
      </c>
      <c r="AR1096" t="inlineStr">
        <is>
          <t>felicitypatterson67｜The Dragon's Sacred Bride｜3条｜已回填/待公开</t>
        </is>
      </c>
    </row>
    <row r="1097" ht="25.5" customHeight="1">
      <c r="A1097" t="inlineStr">
        <is>
          <t>SR-001232</t>
        </is>
      </c>
      <c r="B1097" s="3">
        <v>46302</v>
      </c>
      <c r="C1097"/>
      <c r="D1097"/>
      <c r="E1097"/>
      <c r="F1097"/>
      <c r="G1097"/>
      <c r="H1097" s="3"/>
      <c r="I1097"/>
      <c r="J1097" t="inlineStr">
        <is>
          <t>active</t>
        </is>
      </c>
      <c r="K1097" t="inlineStr">
        <is>
          <t>felicitypatterson67</t>
        </is>
      </c>
      <c r="L1097"/>
      <c r="M1097" t="inlineStr">
        <is>
          <t>SD-000326</t>
        </is>
      </c>
      <c r="N1097"/>
      <c r="O1097"/>
      <c r="P1097" t="inlineStr">
        <is>
          <t>https://www.tiktok.com/@felicitypatterson67</t>
        </is>
      </c>
      <c r="Q1097" t="inlineStr">
        <is>
          <t>SD-000326</t>
        </is>
      </c>
      <c r="R1097" t="inlineStr">
        <is>
          <t>The Dragon's Sacred Bride</t>
        </is>
      </c>
      <c r="S1097" t="inlineStr">
        <is>
          <t>扮猪吃虎</t>
        </is>
      </c>
      <c r="T1097" s="2"/>
      <c r="U1097" t="inlineStr">
        <is>
          <t>待公开</t>
        </is>
      </c>
      <c r="V1097"/>
      <c r="W1097"/>
      <c r="X1097"/>
      <c r="Y1097"/>
      <c r="Z1097"/>
      <c r="AA1097"/>
      <c r="AB1097"/>
      <c r="AC1097" t="inlineStr">
        <is>
          <t>第3条</t>
        </is>
      </c>
      <c r="AD1097"/>
      <c r="AE1097"/>
      <c r="AF1097"/>
      <c r="AG1097" s="3">
        <v>46302</v>
      </c>
      <c r="AH1097" t="inlineStr">
        <is>
          <t>李建卓</t>
        </is>
      </c>
      <c r="AI1097"/>
      <c r="AJ1097"/>
      <c r="AK1097"/>
      <c r="AL1097" s="3"/>
      <c r="AM1097"/>
      <c r="AN1097" t="inlineStr">
        <is>
          <t>李建卓</t>
        </is>
      </c>
      <c r="AO1097"/>
      <c r="AP1097" t="inlineStr">
        <is>
          <t>2026-10-07|felicitypatterson67|SD-000326</t>
        </is>
      </c>
      <c r="AQ1097" t="inlineStr">
        <is>
          <t>0</t>
        </is>
      </c>
      <c r="AR1097" t="inlineStr">
        <is>
          <t>felicitypatterson67｜The Dragon's Sacred Bride｜3条｜已回填/待公开</t>
        </is>
      </c>
    </row>
    <row r="1098" ht="25.5" customHeight="1">
      <c r="A1098" t="inlineStr">
        <is>
          <t>SR-001233</t>
        </is>
      </c>
      <c r="B1098" s="3">
        <v>46301</v>
      </c>
      <c r="C1098"/>
      <c r="D1098" t="inlineStr">
        <is>
          <t>7691199039521557791</t>
        </is>
      </c>
      <c r="E1098"/>
      <c r="F1098" t="inlineStr">
        <is>
          <t>exact_post_id</t>
        </is>
      </c>
      <c r="G1098"/>
      <c r="H1098" s="3">
        <v>46303.671643518515</v>
      </c>
      <c r="I1098"/>
      <c r="J1098" t="inlineStr">
        <is>
          <t>active</t>
        </is>
      </c>
      <c r="K1098" t="inlineStr">
        <is>
          <t>jolienqaq</t>
        </is>
      </c>
      <c r="L1098" t="inlineStr">
        <is>
          <t>Part 1 | Bloodline Paradox: Silver and Shadows Full series link in bio Elias came to kill a vampire. Florian saved his life instead—and the thing chasing them was made in a lab. 🩸 ✨ Download the ReelShort app. 👉 Copy the code [4802466] and search it. #BL #BoysLove #VampireRomance #EnemiesToAllies #BloodlineParadox</t>
        </is>
      </c>
      <c r="M1098" t="inlineStr">
        <is>
          <t>SD-000289</t>
        </is>
      </c>
      <c r="N1098" t="inlineStr">
        <is>
          <t>7691199039521557791</t>
        </is>
      </c>
      <c r="O1098" t="inlineStr">
        <is>
          <t>jolienqaq</t>
        </is>
      </c>
      <c r="P1098" t="inlineStr">
        <is>
          <t>https://www.tiktok.com/@jolienqaq</t>
        </is>
      </c>
      <c r="Q1098" t="inlineStr">
        <is>
          <t>SD-000289</t>
        </is>
      </c>
      <c r="R1098" t="inlineStr">
        <is>
          <t>Bloodline Paradox: Silver and Shadows</t>
        </is>
      </c>
      <c r="S1098" t="inlineStr">
        <is>
          <t>lgbtq,奇幻,复仇,救赎</t>
        </is>
      </c>
      <c r="T1098" s="2" t="str">
        <f>=HYPERLINK("https://www.tiktok.com/@jolienqaq/video/7691199039521557791", "https://www.tiktok.com/@jolienqaq/video/7691199039521557791")</f>
        <v>https://www.tiktok.com/@jolienqaq/video/7691199039521557791</v>
      </c>
      <c r="U1098" t="inlineStr">
        <is>
          <t>已回填</t>
        </is>
      </c>
      <c r="V1098" t="inlineStr">
        <is>
          <t>470</t>
        </is>
      </c>
      <c r="W1098" t="inlineStr">
        <is>
          <t>19</t>
        </is>
      </c>
      <c r="X1098" t="inlineStr">
        <is>
          <t>8</t>
        </is>
      </c>
      <c r="Y1098" t="inlineStr">
        <is>
          <t>0</t>
        </is>
      </c>
      <c r="Z1098" t="inlineStr">
        <is>
          <t>0</t>
        </is>
      </c>
      <c r="AA1098" t="inlineStr">
        <is>
          <t>2026-10-08</t>
        </is>
      </c>
      <c r="AB1098"/>
      <c r="AC1098" t="inlineStr">
        <is>
          <t>第1条</t>
        </is>
      </c>
      <c r="AD1098"/>
      <c r="AE1098"/>
      <c r="AF1098"/>
      <c r="AG1098" s="3">
        <v>46301</v>
      </c>
      <c r="AH1098" t="inlineStr">
        <is>
          <t>彭满</t>
        </is>
      </c>
      <c r="AI1098"/>
      <c r="AJ1098"/>
      <c r="AK1098"/>
      <c r="AL1098" s="3"/>
      <c r="AM1098" t="inlineStr">
        <is>
          <t>2026-10-06 20:07</t>
        </is>
      </c>
      <c r="AN1098" t="inlineStr">
        <is>
          <t>彭满</t>
        </is>
      </c>
      <c r="AO1098" t="inlineStr">
        <is>
          <t>2026-10-06</t>
        </is>
      </c>
      <c r="AP1098" t="inlineStr">
        <is>
          <t>2026-10-06|jolienqaq|SD-000289</t>
        </is>
      </c>
      <c r="AQ1098" t="inlineStr">
        <is>
          <t>1</t>
        </is>
      </c>
      <c r="AR1098" t="inlineStr">
        <is>
          <t>jolienqaq｜Bloodline Paradox: Silver and Shadows｜3条｜已回填</t>
        </is>
      </c>
    </row>
    <row r="1099" ht="25.5" customHeight="1">
      <c r="A1099" t="inlineStr">
        <is>
          <t>SR-001234</t>
        </is>
      </c>
      <c r="B1099" s="3">
        <v>46301</v>
      </c>
      <c r="C1099"/>
      <c r="D1099" t="inlineStr">
        <is>
          <t>7691199859184930078</t>
        </is>
      </c>
      <c r="E1099"/>
      <c r="F1099" t="inlineStr">
        <is>
          <t>exact_post_id</t>
        </is>
      </c>
      <c r="G1099"/>
      <c r="H1099" s="3">
        <v>46303.671643518515</v>
      </c>
      <c r="I1099"/>
      <c r="J1099" t="inlineStr">
        <is>
          <t>active</t>
        </is>
      </c>
      <c r="K1099" t="inlineStr">
        <is>
          <t>jolienqaq</t>
        </is>
      </c>
      <c r="L1099" t="inlineStr">
        <is>
          <t>Part 2 | Bloodline Paradox: Silver and Shadows Full series link in bio One moment Elias had a gun on Florian. The next, the vampire was close enough to save him. Can Elias trust a word he says? 🖤 ✨ Download the ReelShort app. 👉 Copy the code [4802466] and search it. #BL #BoysLove #VampireDrama #forbiddenattraction #shortdrama</t>
        </is>
      </c>
      <c r="M1099" t="inlineStr">
        <is>
          <t>SD-000289</t>
        </is>
      </c>
      <c r="N1099" t="inlineStr">
        <is>
          <t>7691199859184930078</t>
        </is>
      </c>
      <c r="O1099" t="inlineStr">
        <is>
          <t>jolienqaq</t>
        </is>
      </c>
      <c r="P1099" t="inlineStr">
        <is>
          <t>https://www.tiktok.com/@jolienqaq</t>
        </is>
      </c>
      <c r="Q1099" t="inlineStr">
        <is>
          <t>SD-000289</t>
        </is>
      </c>
      <c r="R1099" t="inlineStr">
        <is>
          <t>Bloodline Paradox: Silver and Shadows</t>
        </is>
      </c>
      <c r="S1099" t="inlineStr">
        <is>
          <t>lgbtq,奇幻,复仇,救赎</t>
        </is>
      </c>
      <c r="T1099" s="2" t="str">
        <f>=HYPERLINK("https://www.tiktok.com/@jolienqaq/video/7691199859184930078", "https://www.tiktok.com/@jolienqaq/video/7691199859184930078")</f>
        <v>https://www.tiktok.com/@jolienqaq/video/7691199859184930078</v>
      </c>
      <c r="U1099" t="inlineStr">
        <is>
          <t>已回填</t>
        </is>
      </c>
      <c r="V1099" t="inlineStr">
        <is>
          <t>289</t>
        </is>
      </c>
      <c r="W1099" t="inlineStr">
        <is>
          <t>22</t>
        </is>
      </c>
      <c r="X1099" t="inlineStr">
        <is>
          <t>2</t>
        </is>
      </c>
      <c r="Y1099" t="inlineStr">
        <is>
          <t>0</t>
        </is>
      </c>
      <c r="Z1099" t="inlineStr">
        <is>
          <t>0</t>
        </is>
      </c>
      <c r="AA1099" t="inlineStr">
        <is>
          <t>2026-10-08</t>
        </is>
      </c>
      <c r="AB1099"/>
      <c r="AC1099" t="inlineStr">
        <is>
          <t>第2条</t>
        </is>
      </c>
      <c r="AD1099"/>
      <c r="AE1099"/>
      <c r="AF1099"/>
      <c r="AG1099" s="3">
        <v>46301</v>
      </c>
      <c r="AH1099" t="inlineStr">
        <is>
          <t>彭满</t>
        </is>
      </c>
      <c r="AI1099"/>
      <c r="AJ1099"/>
      <c r="AK1099"/>
      <c r="AL1099" s="3"/>
      <c r="AM1099" t="inlineStr">
        <is>
          <t>2026-10-07 01:00</t>
        </is>
      </c>
      <c r="AN1099" t="inlineStr">
        <is>
          <t>彭满</t>
        </is>
      </c>
      <c r="AO1099" t="inlineStr">
        <is>
          <t>2026-10-07</t>
        </is>
      </c>
      <c r="AP1099" t="inlineStr">
        <is>
          <t>2026-10-06|jolienqaq|SD-000289</t>
        </is>
      </c>
      <c r="AQ1099" t="inlineStr">
        <is>
          <t>0</t>
        </is>
      </c>
      <c r="AR1099" t="inlineStr">
        <is>
          <t>jolienqaq｜Bloodline Paradox: Silver and Shadows｜3条｜已回填</t>
        </is>
      </c>
    </row>
    <row r="1100" ht="25.5" customHeight="1">
      <c r="A1100" t="inlineStr">
        <is>
          <t>SR-001235</t>
        </is>
      </c>
      <c r="B1100" s="3">
        <v>46301</v>
      </c>
      <c r="C1100"/>
      <c r="D1100" t="inlineStr">
        <is>
          <t>7691200264103120159</t>
        </is>
      </c>
      <c r="E1100"/>
      <c r="F1100" t="inlineStr">
        <is>
          <t>exact_post_id</t>
        </is>
      </c>
      <c r="G1100"/>
      <c r="H1100" s="3"/>
      <c r="I1100"/>
      <c r="J1100" t="inlineStr">
        <is>
          <t>active</t>
        </is>
      </c>
      <c r="K1100" t="inlineStr">
        <is>
          <t>jolienqaq</t>
        </is>
      </c>
      <c r="L1100" t="inlineStr">
        <is>
          <t>Part 3 | Bloodline Paradox: Silver and Shadows Full series link in bio Florian wonders if he has fallen for Elias. Then Elias finds proof that the man who raised him has lied about his family. ⚔️ ✨ Download the ReelShort app. 👉 Copy the code [4802466] and search it. #BL #BoysLove #VampireRomance #FamilySecrets #Betrayal</t>
        </is>
      </c>
      <c r="M1100" t="inlineStr">
        <is>
          <t>SD-000289</t>
        </is>
      </c>
      <c r="N1100" t="inlineStr">
        <is>
          <t>7691200264103120159</t>
        </is>
      </c>
      <c r="O1100" t="inlineStr">
        <is>
          <t>jolienqaq</t>
        </is>
      </c>
      <c r="P1100" t="inlineStr">
        <is>
          <t>https://www.tiktok.com/@jolienqaq</t>
        </is>
      </c>
      <c r="Q1100" t="inlineStr">
        <is>
          <t>SD-000289</t>
        </is>
      </c>
      <c r="R1100" t="inlineStr">
        <is>
          <t>Bloodline Paradox: Silver and Shadows</t>
        </is>
      </c>
      <c r="S1100" t="inlineStr">
        <is>
          <t>lgbtq,奇幻,复仇,救赎</t>
        </is>
      </c>
      <c r="T1100" s="2" t="str">
        <f>=HYPERLINK("https://www.tiktok.com/@jolienqaq/video/7691200264103120159", "https://www.tiktok.com/@jolienqaq/video/7691200264103120159")</f>
        <v>https://www.tiktok.com/@jolienqaq/video/7691200264103120159</v>
      </c>
      <c r="U1100" t="inlineStr">
        <is>
          <t>已回填</t>
        </is>
      </c>
      <c r="V1100" t="inlineStr">
        <is>
          <t>407</t>
        </is>
      </c>
      <c r="W1100" t="inlineStr">
        <is>
          <t>18</t>
        </is>
      </c>
      <c r="X1100" t="inlineStr">
        <is>
          <t>3</t>
        </is>
      </c>
      <c r="Y1100" t="inlineStr">
        <is>
          <t>0</t>
        </is>
      </c>
      <c r="Z1100" t="inlineStr">
        <is>
          <t>0</t>
        </is>
      </c>
      <c r="AA1100" t="inlineStr">
        <is>
          <t>2026-10-08</t>
        </is>
      </c>
      <c r="AB1100"/>
      <c r="AC1100" t="inlineStr">
        <is>
          <t>第3条</t>
        </is>
      </c>
      <c r="AD1100"/>
      <c r="AE1100"/>
      <c r="AF1100"/>
      <c r="AG1100" s="3">
        <v>46301</v>
      </c>
      <c r="AH1100" t="inlineStr">
        <is>
          <t>彭满</t>
        </is>
      </c>
      <c r="AI1100"/>
      <c r="AJ1100"/>
      <c r="AK1100"/>
      <c r="AL1100" s="3"/>
      <c r="AM1100" t="inlineStr">
        <is>
          <t>2026-10-07 06:12</t>
        </is>
      </c>
      <c r="AN1100" t="inlineStr">
        <is>
          <t>彭满</t>
        </is>
      </c>
      <c r="AO1100" t="inlineStr">
        <is>
          <t>2026-10-07</t>
        </is>
      </c>
      <c r="AP1100" t="inlineStr">
        <is>
          <t>2026-10-06|jolienqaq|SD-000289</t>
        </is>
      </c>
      <c r="AQ1100" t="inlineStr">
        <is>
          <t>0</t>
        </is>
      </c>
      <c r="AR1100" t="inlineStr">
        <is>
          <t>jolienqaq｜Bloodline Paradox: Silver and Shadows｜3条｜已回填</t>
        </is>
      </c>
    </row>
    <row r="1101" ht="25.5" customHeight="1">
      <c r="A1101" t="inlineStr">
        <is>
          <t>SR-001236</t>
        </is>
      </c>
      <c r="B1101" s="3">
        <v>46302</v>
      </c>
      <c r="C1101"/>
      <c r="D1101" t="inlineStr">
        <is>
          <t>7691203942834769183</t>
        </is>
      </c>
      <c r="E1101"/>
      <c r="F1101" t="inlineStr">
        <is>
          <t>exact_post_id</t>
        </is>
      </c>
      <c r="G1101"/>
      <c r="H1101" s="3"/>
      <c r="I1101"/>
      <c r="J1101" t="inlineStr">
        <is>
          <t>active</t>
        </is>
      </c>
      <c r="K1101" t="inlineStr">
        <is>
          <t>jolienqaq</t>
        </is>
      </c>
      <c r="L1101" t="inlineStr">
        <is>
          <t>Part 1 | Chained Wings Full series link in bio Lucian caught Draven before he fell. Draven knew he would—and used that mercy to spring a trap. 🪽 ✨ Download the ReelShort app. 👉 Copy the code [4961762] and search it. #BL #BoysLove #DarkFantasy #AngelAndDemon #Betrayal</t>
        </is>
      </c>
      <c r="M1101" t="inlineStr">
        <is>
          <t>SD-000339</t>
        </is>
      </c>
      <c r="N1101" t="inlineStr">
        <is>
          <t>7691203942834769183</t>
        </is>
      </c>
      <c r="O1101" t="inlineStr">
        <is>
          <t>jolienqaq</t>
        </is>
      </c>
      <c r="P1101" t="inlineStr">
        <is>
          <t>https://www.tiktok.com/@jolienqaq</t>
        </is>
      </c>
      <c r="Q1101" t="inlineStr">
        <is>
          <t>SD-000339</t>
        </is>
      </c>
      <c r="R1101" t="inlineStr">
        <is>
          <t>Chained Wings</t>
        </is>
      </c>
      <c r="S1101" t="inlineStr">
        <is>
          <t>lgbtq,虐恋</t>
        </is>
      </c>
      <c r="T1101" s="2" t="str">
        <f>=HYPERLINK("https://www.tiktok.com/@jolienqaq/video/7691203942834769183", "https://www.tiktok.com/@jolienqaq/video/7691203942834769183")</f>
        <v>https://www.tiktok.com/@jolienqaq/video/7691203942834769183</v>
      </c>
      <c r="U1101" t="inlineStr">
        <is>
          <t>已回填</t>
        </is>
      </c>
      <c r="V1101" t="inlineStr">
        <is>
          <t>290</t>
        </is>
      </c>
      <c r="W1101" t="inlineStr">
        <is>
          <t>18</t>
        </is>
      </c>
      <c r="X1101" t="inlineStr">
        <is>
          <t>7</t>
        </is>
      </c>
      <c r="Y1101" t="inlineStr">
        <is>
          <t>0</t>
        </is>
      </c>
      <c r="Z1101" t="inlineStr">
        <is>
          <t>0</t>
        </is>
      </c>
      <c r="AA1101" t="inlineStr">
        <is>
          <t>2026-10-08</t>
        </is>
      </c>
      <c r="AB1101"/>
      <c r="AC1101" t="inlineStr">
        <is>
          <t>第1条</t>
        </is>
      </c>
      <c r="AD1101"/>
      <c r="AE1101"/>
      <c r="AF1101"/>
      <c r="AG1101" s="3">
        <v>46302</v>
      </c>
      <c r="AH1101" t="inlineStr">
        <is>
          <t>彭满</t>
        </is>
      </c>
      <c r="AI1101"/>
      <c r="AJ1101"/>
      <c r="AK1101"/>
      <c r="AL1101" s="3"/>
      <c r="AM1101" t="inlineStr">
        <is>
          <t>2026-10-07 20:25</t>
        </is>
      </c>
      <c r="AN1101" t="inlineStr">
        <is>
          <t>彭满</t>
        </is>
      </c>
      <c r="AO1101" t="inlineStr">
        <is>
          <t>2026-10-07</t>
        </is>
      </c>
      <c r="AP1101" t="inlineStr">
        <is>
          <t>2026-10-07|jolienqaq|SD-000339</t>
        </is>
      </c>
      <c r="AQ1101" t="inlineStr">
        <is>
          <t>1</t>
        </is>
      </c>
      <c r="AR1101" t="inlineStr">
        <is>
          <t>jolienqaq｜Chained Wings｜3条｜已回填</t>
        </is>
      </c>
    </row>
    <row r="1102" ht="25.5" customHeight="1">
      <c r="A1102" t="inlineStr">
        <is>
          <t>SR-001237</t>
        </is>
      </c>
      <c r="B1102" s="3">
        <v>46302</v>
      </c>
      <c r="C1102"/>
      <c r="D1102" t="inlineStr">
        <is>
          <t>7691204244979895583</t>
        </is>
      </c>
      <c r="E1102"/>
      <c r="F1102" t="inlineStr">
        <is>
          <t>exact_post_id</t>
        </is>
      </c>
      <c r="G1102"/>
      <c r="H1102" s="3"/>
      <c r="I1102"/>
      <c r="J1102" t="inlineStr">
        <is>
          <t>active</t>
        </is>
      </c>
      <c r="K1102" t="inlineStr">
        <is>
          <t>jolienqaq</t>
        </is>
      </c>
      <c r="L1102" t="inlineStr">
        <is>
          <t>Part 2 | Chained Wings Full series link in bio Draven says the mark on Lucian's body has shut him out of the White City. Lucian demands the door be opened anyway. ⛓️ ✨ Download the ReelShort app. 👉 Copy the code [4961762] and search it. #BL #BoysLove #DarkFantasy #CaptiveAngel #Defiance</t>
        </is>
      </c>
      <c r="M1102" t="inlineStr">
        <is>
          <t>SD-000339</t>
        </is>
      </c>
      <c r="N1102" t="inlineStr">
        <is>
          <t>7691204244979895583</t>
        </is>
      </c>
      <c r="O1102" t="inlineStr">
        <is>
          <t>jolienqaq</t>
        </is>
      </c>
      <c r="P1102" t="inlineStr">
        <is>
          <t>https://www.tiktok.com/@jolienqaq</t>
        </is>
      </c>
      <c r="Q1102" t="inlineStr">
        <is>
          <t>SD-000339</t>
        </is>
      </c>
      <c r="R1102" t="inlineStr">
        <is>
          <t>Chained Wings</t>
        </is>
      </c>
      <c r="S1102" t="inlineStr">
        <is>
          <t>lgbtq,虐恋</t>
        </is>
      </c>
      <c r="T1102" s="2" t="str">
        <f>=HYPERLINK("https://www.tiktok.com/@jolienqaq/video/7691204244979895583", "https://www.tiktok.com/@jolienqaq/video/7691204244979895583")</f>
        <v>https://www.tiktok.com/@jolienqaq/video/7691204244979895583</v>
      </c>
      <c r="U1102" t="inlineStr">
        <is>
          <t>已回填</t>
        </is>
      </c>
      <c r="V1102" t="inlineStr">
        <is>
          <t>302</t>
        </is>
      </c>
      <c r="W1102" t="inlineStr">
        <is>
          <t>17</t>
        </is>
      </c>
      <c r="X1102" t="inlineStr">
        <is>
          <t>7</t>
        </is>
      </c>
      <c r="Y1102" t="inlineStr">
        <is>
          <t>1</t>
        </is>
      </c>
      <c r="Z1102" t="inlineStr">
        <is>
          <t>0</t>
        </is>
      </c>
      <c r="AA1102" t="inlineStr">
        <is>
          <t>2026-10-08</t>
        </is>
      </c>
      <c r="AB1102"/>
      <c r="AC1102" t="inlineStr">
        <is>
          <t>第2条</t>
        </is>
      </c>
      <c r="AD1102"/>
      <c r="AE1102"/>
      <c r="AF1102"/>
      <c r="AG1102" s="3">
        <v>46302</v>
      </c>
      <c r="AH1102" t="inlineStr">
        <is>
          <t>彭满</t>
        </is>
      </c>
      <c r="AI1102"/>
      <c r="AJ1102"/>
      <c r="AK1102"/>
      <c r="AL1102" s="3"/>
      <c r="AM1102" t="inlineStr">
        <is>
          <t>2026-10-08 01:27</t>
        </is>
      </c>
      <c r="AN1102" t="inlineStr">
        <is>
          <t>彭满</t>
        </is>
      </c>
      <c r="AO1102" t="inlineStr">
        <is>
          <t>2026-10-08</t>
        </is>
      </c>
      <c r="AP1102" t="inlineStr">
        <is>
          <t>2026-10-07|jolienqaq|SD-000339</t>
        </is>
      </c>
      <c r="AQ1102" t="inlineStr">
        <is>
          <t>0</t>
        </is>
      </c>
      <c r="AR1102" t="inlineStr">
        <is>
          <t>jolienqaq｜Chained Wings｜3条｜已回填</t>
        </is>
      </c>
    </row>
    <row r="1103" ht="25.5" customHeight="1">
      <c r="A1103" t="inlineStr">
        <is>
          <t>SR-001238</t>
        </is>
      </c>
      <c r="B1103" s="3">
        <v>46302</v>
      </c>
      <c r="C1103"/>
      <c r="D1103" t="inlineStr">
        <is>
          <t>7691204386596474143</t>
        </is>
      </c>
      <c r="E1103"/>
      <c r="F1103" t="inlineStr">
        <is>
          <t>exact_post_id</t>
        </is>
      </c>
      <c r="G1103"/>
      <c r="H1103" s="3"/>
      <c r="I1103"/>
      <c r="J1103" t="inlineStr">
        <is>
          <t>active</t>
        </is>
      </c>
      <c r="K1103" t="inlineStr">
        <is>
          <t>jolienqaq</t>
        </is>
      </c>
      <c r="L1103" t="inlineStr">
        <is>
          <t xml:space="preserve">Part 3 | Chained Wings Full series link in bio Draven calls it tending a wound. Lucian keeps telling him to let go. The fight between them is far from over. 🖤 ✨ Download the ReelShort app. 👉 Copy the code [4961762] and search it. #BL #BoysLove #DarkDrama #AngelAndDemon #shortdrama </t>
        </is>
      </c>
      <c r="M1103" t="inlineStr">
        <is>
          <t>SD-000339</t>
        </is>
      </c>
      <c r="N1103" t="inlineStr">
        <is>
          <t>7691204386596474143</t>
        </is>
      </c>
      <c r="O1103" t="inlineStr">
        <is>
          <t>jolienqaq</t>
        </is>
      </c>
      <c r="P1103" t="inlineStr">
        <is>
          <t>https://www.tiktok.com/@jolienqaq</t>
        </is>
      </c>
      <c r="Q1103" t="inlineStr">
        <is>
          <t>SD-000339</t>
        </is>
      </c>
      <c r="R1103" t="inlineStr">
        <is>
          <t>Chained Wings</t>
        </is>
      </c>
      <c r="S1103" t="inlineStr">
        <is>
          <t>lgbtq,虐恋</t>
        </is>
      </c>
      <c r="T1103" s="2" t="str">
        <f>=HYPERLINK("https://www.tiktok.com/@jolienqaq/video/7691204386596474143", "https://www.tiktok.com/@jolienqaq/video/7691204386596474143")</f>
        <v>https://www.tiktok.com/@jolienqaq/video/7691204386596474143</v>
      </c>
      <c r="U1103" t="inlineStr">
        <is>
          <t>已回填</t>
        </is>
      </c>
      <c r="V1103" t="inlineStr">
        <is>
          <t>256</t>
        </is>
      </c>
      <c r="W1103" t="inlineStr">
        <is>
          <t>13</t>
        </is>
      </c>
      <c r="X1103" t="inlineStr">
        <is>
          <t>3</t>
        </is>
      </c>
      <c r="Y1103" t="inlineStr">
        <is>
          <t>0</t>
        </is>
      </c>
      <c r="Z1103" t="inlineStr">
        <is>
          <t>0</t>
        </is>
      </c>
      <c r="AA1103" t="inlineStr">
        <is>
          <t>2026-10-08</t>
        </is>
      </c>
      <c r="AB1103"/>
      <c r="AC1103" t="inlineStr">
        <is>
          <t>第3条</t>
        </is>
      </c>
      <c r="AD1103"/>
      <c r="AE1103"/>
      <c r="AF1103"/>
      <c r="AG1103" s="3">
        <v>46302</v>
      </c>
      <c r="AH1103" t="inlineStr">
        <is>
          <t>彭满</t>
        </is>
      </c>
      <c r="AI1103"/>
      <c r="AJ1103"/>
      <c r="AK1103"/>
      <c r="AL1103" s="3"/>
      <c r="AM1103" t="inlineStr">
        <is>
          <t>2026-10-08 07:28</t>
        </is>
      </c>
      <c r="AN1103" t="inlineStr">
        <is>
          <t>彭满</t>
        </is>
      </c>
      <c r="AO1103" t="inlineStr">
        <is>
          <t>2026-10-08</t>
        </is>
      </c>
      <c r="AP1103" t="inlineStr">
        <is>
          <t>2026-10-07|jolienqaq|SD-000339</t>
        </is>
      </c>
      <c r="AQ1103" t="inlineStr">
        <is>
          <t>0</t>
        </is>
      </c>
      <c r="AR1103" t="inlineStr">
        <is>
          <t>jolienqaq｜Chained Wings｜3条｜已回填</t>
        </is>
      </c>
    </row>
    <row r="1104" ht="25.5" customHeight="1">
      <c r="A1104" t="inlineStr">
        <is>
          <t>SR-001239</t>
        </is>
      </c>
      <c r="B1104" s="3">
        <v>46303</v>
      </c>
      <c r="C1104"/>
      <c r="D1104"/>
      <c r="E1104"/>
      <c r="F1104"/>
      <c r="G1104"/>
      <c r="H1104" s="3"/>
      <c r="I1104"/>
      <c r="J1104" t="inlineStr">
        <is>
          <t>active</t>
        </is>
      </c>
      <c r="K1104" t="inlineStr">
        <is>
          <t>jolienqaq</t>
        </is>
      </c>
      <c r="L1104"/>
      <c r="M1104" t="inlineStr">
        <is>
          <t>SD-000339</t>
        </is>
      </c>
      <c r="N1104"/>
      <c r="O1104" t="inlineStr">
        <is>
          <t>jolienqaq</t>
        </is>
      </c>
      <c r="P1104" t="inlineStr">
        <is>
          <t>https://www.tiktok.com/@jolienqaq</t>
        </is>
      </c>
      <c r="Q1104" t="inlineStr">
        <is>
          <t>SD-000339</t>
        </is>
      </c>
      <c r="R1104" t="inlineStr">
        <is>
          <t>Chained Wings</t>
        </is>
      </c>
      <c r="S1104" t="inlineStr">
        <is>
          <t>lgbtq,虐恋</t>
        </is>
      </c>
      <c r="T1104" s="2"/>
      <c r="U1104" t="inlineStr">
        <is>
          <t>待公开</t>
        </is>
      </c>
      <c r="V1104"/>
      <c r="W1104"/>
      <c r="X1104"/>
      <c r="Y1104"/>
      <c r="Z1104"/>
      <c r="AA1104"/>
      <c r="AB1104"/>
      <c r="AC1104" t="inlineStr">
        <is>
          <t>第1条</t>
        </is>
      </c>
      <c r="AD1104"/>
      <c r="AE1104"/>
      <c r="AF1104"/>
      <c r="AG1104" s="3">
        <v>46303</v>
      </c>
      <c r="AH1104" t="inlineStr">
        <is>
          <t>彭满</t>
        </is>
      </c>
      <c r="AI1104"/>
      <c r="AJ1104"/>
      <c r="AK1104"/>
      <c r="AL1104" s="3"/>
      <c r="AM1104"/>
      <c r="AN1104" t="inlineStr">
        <is>
          <t>彭满</t>
        </is>
      </c>
      <c r="AO1104"/>
      <c r="AP1104" t="inlineStr">
        <is>
          <t>2026-10-08|jolienqaq|SD-000339</t>
        </is>
      </c>
      <c r="AQ1104" t="inlineStr">
        <is>
          <t>1</t>
        </is>
      </c>
      <c r="AR1104" t="inlineStr">
        <is>
          <t>jolienqaq｜Chained Wings｜3条｜待公开</t>
        </is>
      </c>
    </row>
    <row r="1105" ht="25.5" customHeight="1">
      <c r="A1105" t="inlineStr">
        <is>
          <t>SR-001240</t>
        </is>
      </c>
      <c r="B1105" s="3">
        <v>46303</v>
      </c>
      <c r="C1105"/>
      <c r="D1105"/>
      <c r="E1105"/>
      <c r="F1105"/>
      <c r="G1105"/>
      <c r="H1105" s="3"/>
      <c r="I1105"/>
      <c r="J1105" t="inlineStr">
        <is>
          <t>active</t>
        </is>
      </c>
      <c r="K1105" t="inlineStr">
        <is>
          <t>jolienqaq</t>
        </is>
      </c>
      <c r="L1105"/>
      <c r="M1105" t="inlineStr">
        <is>
          <t>SD-000339</t>
        </is>
      </c>
      <c r="N1105"/>
      <c r="O1105" t="inlineStr">
        <is>
          <t>jolienqaq</t>
        </is>
      </c>
      <c r="P1105" t="inlineStr">
        <is>
          <t>https://www.tiktok.com/@jolienqaq</t>
        </is>
      </c>
      <c r="Q1105" t="inlineStr">
        <is>
          <t>SD-000339</t>
        </is>
      </c>
      <c r="R1105" t="inlineStr">
        <is>
          <t>Chained Wings</t>
        </is>
      </c>
      <c r="S1105" t="inlineStr">
        <is>
          <t>lgbtq,虐恋</t>
        </is>
      </c>
      <c r="T1105" s="2"/>
      <c r="U1105" t="inlineStr">
        <is>
          <t>待公开</t>
        </is>
      </c>
      <c r="V1105"/>
      <c r="W1105"/>
      <c r="X1105"/>
      <c r="Y1105"/>
      <c r="Z1105"/>
      <c r="AA1105"/>
      <c r="AB1105"/>
      <c r="AC1105" t="inlineStr">
        <is>
          <t>第2条</t>
        </is>
      </c>
      <c r="AD1105"/>
      <c r="AE1105"/>
      <c r="AF1105"/>
      <c r="AG1105" s="3">
        <v>46303</v>
      </c>
      <c r="AH1105" t="inlineStr">
        <is>
          <t>彭满</t>
        </is>
      </c>
      <c r="AI1105"/>
      <c r="AJ1105"/>
      <c r="AK1105"/>
      <c r="AL1105" s="3"/>
      <c r="AM1105"/>
      <c r="AN1105" t="inlineStr">
        <is>
          <t>彭满</t>
        </is>
      </c>
      <c r="AO1105"/>
      <c r="AP1105" t="inlineStr">
        <is>
          <t>2026-10-08|jolienqaq|SD-000339</t>
        </is>
      </c>
      <c r="AQ1105" t="inlineStr">
        <is>
          <t>0</t>
        </is>
      </c>
      <c r="AR1105" t="inlineStr">
        <is>
          <t>jolienqaq｜Chained Wings｜3条｜待公开</t>
        </is>
      </c>
    </row>
    <row r="1106" ht="25.5" customHeight="1">
      <c r="A1106" t="inlineStr">
        <is>
          <t>SR-001241</t>
        </is>
      </c>
      <c r="B1106" s="3">
        <v>46303</v>
      </c>
      <c r="C1106"/>
      <c r="D1106"/>
      <c r="E1106"/>
      <c r="F1106"/>
      <c r="G1106"/>
      <c r="H1106" s="3"/>
      <c r="I1106"/>
      <c r="J1106" t="inlineStr">
        <is>
          <t>active</t>
        </is>
      </c>
      <c r="K1106" t="inlineStr">
        <is>
          <t>jolienqaq</t>
        </is>
      </c>
      <c r="L1106"/>
      <c r="M1106" t="inlineStr">
        <is>
          <t>SD-000339</t>
        </is>
      </c>
      <c r="N1106"/>
      <c r="O1106" t="inlineStr">
        <is>
          <t>jolienqaq</t>
        </is>
      </c>
      <c r="P1106" t="inlineStr">
        <is>
          <t>https://www.tiktok.com/@jolienqaq</t>
        </is>
      </c>
      <c r="Q1106" t="inlineStr">
        <is>
          <t>SD-000339</t>
        </is>
      </c>
      <c r="R1106" t="inlineStr">
        <is>
          <t>Chained Wings</t>
        </is>
      </c>
      <c r="S1106" t="inlineStr">
        <is>
          <t>lgbtq,虐恋</t>
        </is>
      </c>
      <c r="T1106" s="2"/>
      <c r="U1106" t="inlineStr">
        <is>
          <t>待公开</t>
        </is>
      </c>
      <c r="V1106"/>
      <c r="W1106"/>
      <c r="X1106"/>
      <c r="Y1106"/>
      <c r="Z1106"/>
      <c r="AA1106"/>
      <c r="AB1106"/>
      <c r="AC1106" t="inlineStr">
        <is>
          <t>第3条</t>
        </is>
      </c>
      <c r="AD1106"/>
      <c r="AE1106"/>
      <c r="AF1106"/>
      <c r="AG1106" s="3">
        <v>46303</v>
      </c>
      <c r="AH1106" t="inlineStr">
        <is>
          <t>彭满</t>
        </is>
      </c>
      <c r="AI1106"/>
      <c r="AJ1106"/>
      <c r="AK1106"/>
      <c r="AL1106" s="3"/>
      <c r="AM1106"/>
      <c r="AN1106" t="inlineStr">
        <is>
          <t>彭满</t>
        </is>
      </c>
      <c r="AO1106"/>
      <c r="AP1106" t="inlineStr">
        <is>
          <t>2026-10-08|jolienqaq|SD-000339</t>
        </is>
      </c>
      <c r="AQ1106" t="inlineStr">
        <is>
          <t>0</t>
        </is>
      </c>
      <c r="AR1106" t="inlineStr">
        <is>
          <t>jolienqaq｜Chained Wings｜3条｜待公开</t>
        </is>
      </c>
    </row>
    <row r="1107" ht="25.5" customHeight="1">
      <c r="A1107" t="inlineStr">
        <is>
          <t>SR-001242</t>
        </is>
      </c>
      <c r="B1107" s="3">
        <v>46304</v>
      </c>
      <c r="C1107"/>
      <c r="D1107"/>
      <c r="E1107"/>
      <c r="F1107"/>
      <c r="G1107"/>
      <c r="H1107" s="3"/>
      <c r="I1107"/>
      <c r="J1107" t="inlineStr">
        <is>
          <t>active</t>
        </is>
      </c>
      <c r="K1107" t="inlineStr">
        <is>
          <t>jolienqaq</t>
        </is>
      </c>
      <c r="L1107"/>
      <c r="M1107" t="inlineStr">
        <is>
          <t>SD-000340</t>
        </is>
      </c>
      <c r="N1107"/>
      <c r="O1107" t="inlineStr">
        <is>
          <t>jolienqaq</t>
        </is>
      </c>
      <c r="P1107" t="inlineStr">
        <is>
          <t>https://www.tiktok.com/@jolienqaq</t>
        </is>
      </c>
      <c r="Q1107" t="inlineStr">
        <is>
          <t>SD-000340</t>
        </is>
      </c>
      <c r="R1107" t="inlineStr">
        <is>
          <t>My Contract Husband is Hades</t>
        </is>
      </c>
      <c r="S1107" t="inlineStr">
        <is>
          <t>lgbtq,奇幻</t>
        </is>
      </c>
      <c r="T1107" s="2"/>
      <c r="U1107" t="inlineStr">
        <is>
          <t>已排期</t>
        </is>
      </c>
      <c r="V1107"/>
      <c r="W1107"/>
      <c r="X1107"/>
      <c r="Y1107"/>
      <c r="Z1107"/>
      <c r="AA1107"/>
      <c r="AB1107"/>
      <c r="AC1107" t="inlineStr">
        <is>
          <t>第1条</t>
        </is>
      </c>
      <c r="AD1107"/>
      <c r="AE1107"/>
      <c r="AF1107"/>
      <c r="AG1107" s="3">
        <v>46304</v>
      </c>
      <c r="AH1107" t="inlineStr">
        <is>
          <t>彭满</t>
        </is>
      </c>
      <c r="AI1107"/>
      <c r="AJ1107"/>
      <c r="AK1107"/>
      <c r="AL1107" s="3"/>
      <c r="AM1107"/>
      <c r="AN1107" t="inlineStr">
        <is>
          <t>彭满</t>
        </is>
      </c>
      <c r="AO1107"/>
      <c r="AP1107" t="inlineStr">
        <is>
          <t>2026-10-09|jolienqaq|SD-000340</t>
        </is>
      </c>
      <c r="AQ1107" t="inlineStr">
        <is>
          <t>1</t>
        </is>
      </c>
      <c r="AR1107" t="inlineStr">
        <is>
          <t>jolienqaq｜My Contract Husband is Hades｜3条｜已排期</t>
        </is>
      </c>
    </row>
    <row r="1108" ht="25.5" customHeight="1">
      <c r="A1108" t="inlineStr">
        <is>
          <t>SR-001243</t>
        </is>
      </c>
      <c r="B1108" s="3">
        <v>46304</v>
      </c>
      <c r="C1108"/>
      <c r="D1108"/>
      <c r="E1108"/>
      <c r="F1108"/>
      <c r="G1108"/>
      <c r="H1108" s="3"/>
      <c r="I1108"/>
      <c r="J1108" t="inlineStr">
        <is>
          <t>active</t>
        </is>
      </c>
      <c r="K1108" t="inlineStr">
        <is>
          <t>jolienqaq</t>
        </is>
      </c>
      <c r="L1108"/>
      <c r="M1108" t="inlineStr">
        <is>
          <t>SD-000340</t>
        </is>
      </c>
      <c r="N1108"/>
      <c r="O1108" t="inlineStr">
        <is>
          <t>jolienqaq</t>
        </is>
      </c>
      <c r="P1108" t="inlineStr">
        <is>
          <t>https://www.tiktok.com/@jolienqaq</t>
        </is>
      </c>
      <c r="Q1108" t="inlineStr">
        <is>
          <t>SD-000340</t>
        </is>
      </c>
      <c r="R1108" t="inlineStr">
        <is>
          <t>My Contract Husband is Hades</t>
        </is>
      </c>
      <c r="S1108" t="inlineStr">
        <is>
          <t>lgbtq,奇幻</t>
        </is>
      </c>
      <c r="T1108" s="2"/>
      <c r="U1108" t="inlineStr">
        <is>
          <t>已排期</t>
        </is>
      </c>
      <c r="V1108"/>
      <c r="W1108"/>
      <c r="X1108"/>
      <c r="Y1108"/>
      <c r="Z1108"/>
      <c r="AA1108"/>
      <c r="AB1108"/>
      <c r="AC1108" t="inlineStr">
        <is>
          <t>第2条</t>
        </is>
      </c>
      <c r="AD1108"/>
      <c r="AE1108"/>
      <c r="AF1108"/>
      <c r="AG1108" s="3">
        <v>46304</v>
      </c>
      <c r="AH1108" t="inlineStr">
        <is>
          <t>彭满</t>
        </is>
      </c>
      <c r="AI1108"/>
      <c r="AJ1108"/>
      <c r="AK1108"/>
      <c r="AL1108" s="3"/>
      <c r="AM1108"/>
      <c r="AN1108" t="inlineStr">
        <is>
          <t>彭满</t>
        </is>
      </c>
      <c r="AO1108"/>
      <c r="AP1108" t="inlineStr">
        <is>
          <t>2026-10-09|jolienqaq|SD-000340</t>
        </is>
      </c>
      <c r="AQ1108" t="inlineStr">
        <is>
          <t>0</t>
        </is>
      </c>
      <c r="AR1108" t="inlineStr">
        <is>
          <t>jolienqaq｜My Contract Husband is Hades｜3条｜已排期</t>
        </is>
      </c>
    </row>
    <row r="1109" ht="25.5" customHeight="1">
      <c r="A1109" t="inlineStr">
        <is>
          <t>SR-001244</t>
        </is>
      </c>
      <c r="B1109" s="3">
        <v>46304</v>
      </c>
      <c r="C1109"/>
      <c r="D1109"/>
      <c r="E1109"/>
      <c r="F1109"/>
      <c r="G1109"/>
      <c r="H1109" s="3"/>
      <c r="I1109"/>
      <c r="J1109" t="inlineStr">
        <is>
          <t>active</t>
        </is>
      </c>
      <c r="K1109" t="inlineStr">
        <is>
          <t>jolienqaq</t>
        </is>
      </c>
      <c r="L1109"/>
      <c r="M1109" t="inlineStr">
        <is>
          <t>SD-000340</t>
        </is>
      </c>
      <c r="N1109"/>
      <c r="O1109" t="inlineStr">
        <is>
          <t>jolienqaq</t>
        </is>
      </c>
      <c r="P1109" t="inlineStr">
        <is>
          <t>https://www.tiktok.com/@jolienqaq</t>
        </is>
      </c>
      <c r="Q1109" t="inlineStr">
        <is>
          <t>SD-000340</t>
        </is>
      </c>
      <c r="R1109" t="inlineStr">
        <is>
          <t>My Contract Husband is Hades</t>
        </is>
      </c>
      <c r="S1109" t="inlineStr">
        <is>
          <t>lgbtq,奇幻</t>
        </is>
      </c>
      <c r="T1109" s="2"/>
      <c r="U1109" t="inlineStr">
        <is>
          <t>已排期</t>
        </is>
      </c>
      <c r="V1109"/>
      <c r="W1109"/>
      <c r="X1109"/>
      <c r="Y1109"/>
      <c r="Z1109"/>
      <c r="AA1109"/>
      <c r="AB1109"/>
      <c r="AC1109" t="inlineStr">
        <is>
          <t>第3条</t>
        </is>
      </c>
      <c r="AD1109"/>
      <c r="AE1109"/>
      <c r="AF1109"/>
      <c r="AG1109" s="3">
        <v>46304</v>
      </c>
      <c r="AH1109" t="inlineStr">
        <is>
          <t>彭满</t>
        </is>
      </c>
      <c r="AI1109"/>
      <c r="AJ1109"/>
      <c r="AK1109"/>
      <c r="AL1109" s="3"/>
      <c r="AM1109"/>
      <c r="AN1109" t="inlineStr">
        <is>
          <t>彭满</t>
        </is>
      </c>
      <c r="AO1109"/>
      <c r="AP1109" t="inlineStr">
        <is>
          <t>2026-10-09|jolienqaq|SD-000340</t>
        </is>
      </c>
      <c r="AQ1109" t="inlineStr">
        <is>
          <t>0</t>
        </is>
      </c>
      <c r="AR1109" t="inlineStr">
        <is>
          <t>jolienqaq｜My Contract Husband is Hades｜3条｜已排期</t>
        </is>
      </c>
    </row>
    <row r="1110" ht="25.5" customHeight="1">
      <c r="A1110" t="inlineStr">
        <is>
          <t>SR-001245</t>
        </is>
      </c>
      <c r="B1110" s="3">
        <v>46295</v>
      </c>
      <c r="C1110"/>
      <c r="D1110"/>
      <c r="E1110"/>
      <c r="F1110" t="inlineStr">
        <is>
          <t>account_time</t>
        </is>
      </c>
      <c r="G1110">
        <v>1</v>
      </c>
      <c r="H1110" s="3">
        <v>46301.889386574076</v>
      </c>
      <c r="I1110"/>
      <c r="J1110" t="inlineStr">
        <is>
          <t>active</t>
        </is>
      </c>
      <c r="K1110" t="inlineStr">
        <is>
          <t>amariari11</t>
        </is>
      </c>
      <c r="L1110" t="inlineStr">
        <is>
          <t>The Scent That Found Me The children call the florist their dream mom while Vera insists she is their biological mother. Download ReelShort and search 4934077 #TheScentThatFoundMe #FamilyDrama #EmotionalStory #ReelShort</t>
        </is>
      </c>
      <c r="M1110" t="inlineStr">
        <is>
          <t>SD-000257</t>
        </is>
      </c>
      <c r="N1110" t="inlineStr">
        <is>
          <t>7690871183511670030</t>
        </is>
      </c>
      <c r="O1110"/>
      <c r="P1110" t="inlineStr">
        <is>
          <t>https://www.tiktok.com/@amariari11</t>
        </is>
      </c>
      <c r="Q1110" t="inlineStr">
        <is>
          <t>SD-000257</t>
        </is>
      </c>
      <c r="R1110" t="inlineStr">
        <is>
          <t>The Scent That Found Me</t>
        </is>
      </c>
      <c r="S1110" t="inlineStr">
        <is>
          <t>爱情,霸总</t>
        </is>
      </c>
      <c r="T1110" s="2" t="str">
        <f>=HYPERLINK("https://www.tiktok.com/@amariari11/video/7690871183511670030", "https://www.tiktok.com/@amariari11/video/7690871183511670030")</f>
        <v>https://www.tiktok.com/@amariari11/video/7690871183511670030</v>
      </c>
      <c r="U1110" t="inlineStr">
        <is>
          <t>已回填</t>
        </is>
      </c>
      <c r="V1110" t="inlineStr">
        <is>
          <t>27</t>
        </is>
      </c>
      <c r="W1110" t="inlineStr">
        <is>
          <t>0</t>
        </is>
      </c>
      <c r="X1110" t="inlineStr">
        <is>
          <t>0</t>
        </is>
      </c>
      <c r="Y1110" t="inlineStr">
        <is>
          <t>0</t>
        </is>
      </c>
      <c r="Z1110" t="inlineStr">
        <is>
          <t>0</t>
        </is>
      </c>
      <c r="AA1110" t="inlineStr">
        <is>
          <t>2026-10-08</t>
        </is>
      </c>
      <c r="AB1110"/>
      <c r="AC1110" t="inlineStr">
        <is>
          <t>第1条</t>
        </is>
      </c>
      <c r="AD1110"/>
      <c r="AE1110"/>
      <c r="AF1110"/>
      <c r="AG1110" s="3">
        <v>46295</v>
      </c>
      <c r="AH1110" t="inlineStr">
        <is>
          <t>李建卓</t>
        </is>
      </c>
      <c r="AI1110"/>
      <c r="AJ1110"/>
      <c r="AK1110"/>
      <c r="AL1110" s="3"/>
      <c r="AM1110" t="inlineStr">
        <is>
          <t>2026-09-30 23:20</t>
        </is>
      </c>
      <c r="AN1110" t="inlineStr">
        <is>
          <t>李建卓</t>
        </is>
      </c>
      <c r="AO1110" t="inlineStr">
        <is>
          <t>2026-09-30</t>
        </is>
      </c>
      <c r="AP1110" t="inlineStr">
        <is>
          <t>2026-09-30|amariari11|SD-000257</t>
        </is>
      </c>
      <c r="AQ1110" t="inlineStr">
        <is>
          <t>1</t>
        </is>
      </c>
      <c r="AR1110" t="inlineStr">
        <is>
          <t>amariari11｜The Scent That Found Me｜3条｜已回填</t>
        </is>
      </c>
    </row>
    <row r="1111" ht="25.5" customHeight="1">
      <c r="A1111" t="inlineStr">
        <is>
          <t>SR-001246</t>
        </is>
      </c>
      <c r="B1111" s="3">
        <v>46295</v>
      </c>
      <c r="C1111"/>
      <c r="D1111" t="inlineStr">
        <is>
          <t>7690872752970026254</t>
        </is>
      </c>
      <c r="E1111"/>
      <c r="F1111" t="inlineStr">
        <is>
          <t>manual_url</t>
        </is>
      </c>
      <c r="G1111">
        <v>1</v>
      </c>
      <c r="H1111" s="3">
        <v>46301.88959490741</v>
      </c>
      <c r="I1111"/>
      <c r="J1111" t="inlineStr">
        <is>
          <t>active</t>
        </is>
      </c>
      <c r="K1111" t="inlineStr">
        <is>
          <t>amariari11</t>
        </is>
      </c>
      <c r="L1111" t="inlineStr">
        <is>
          <t>The Scent That Found Me A matching birthmark and familiar allergy make Vera question what really happened to her twins. 🦋👀 Download ReelShort and search 4934077 🔎 #TheScentThatFoundMe #MysteryDrama #FamilySecrets #ReelShort</t>
        </is>
      </c>
      <c r="M1111" t="inlineStr">
        <is>
          <t>SD-000257</t>
        </is>
      </c>
      <c r="N1111" t="inlineStr">
        <is>
          <t>7690872752970026254</t>
        </is>
      </c>
      <c r="O1111"/>
      <c r="P1111" t="inlineStr">
        <is>
          <t>https://www.tiktok.com/@amariari11</t>
        </is>
      </c>
      <c r="Q1111" t="inlineStr">
        <is>
          <t>SD-000257</t>
        </is>
      </c>
      <c r="R1111" t="inlineStr">
        <is>
          <t>The Scent That Found Me</t>
        </is>
      </c>
      <c r="S1111" t="inlineStr">
        <is>
          <t>爱情,霸总</t>
        </is>
      </c>
      <c r="T1111" s="2" t="str">
        <f>=HYPERLINK("https://www.tiktok.com/@amariari11/video/7690872752970026254", "https://www.tiktok.com/@amariari11/video/7690872752970026254")</f>
        <v>https://www.tiktok.com/@amariari11/video/7690872752970026254</v>
      </c>
      <c r="U1111" t="inlineStr">
        <is>
          <t>已回填</t>
        </is>
      </c>
      <c r="V1111" t="inlineStr">
        <is>
          <t>169</t>
        </is>
      </c>
      <c r="W1111" t="inlineStr">
        <is>
          <t>5</t>
        </is>
      </c>
      <c r="X1111" t="inlineStr">
        <is>
          <t>0</t>
        </is>
      </c>
      <c r="Y1111" t="inlineStr">
        <is>
          <t>0</t>
        </is>
      </c>
      <c r="Z1111" t="inlineStr">
        <is>
          <t>0</t>
        </is>
      </c>
      <c r="AA1111" t="inlineStr">
        <is>
          <t>2026-10-08</t>
        </is>
      </c>
      <c r="AB1111"/>
      <c r="AC1111" t="inlineStr">
        <is>
          <t>第2条</t>
        </is>
      </c>
      <c r="AD1111"/>
      <c r="AE1111"/>
      <c r="AF1111"/>
      <c r="AG1111" s="3">
        <v>46295</v>
      </c>
      <c r="AH1111" t="inlineStr">
        <is>
          <t>李建卓</t>
        </is>
      </c>
      <c r="AI1111"/>
      <c r="AJ1111"/>
      <c r="AK1111"/>
      <c r="AL1111" s="3"/>
      <c r="AM1111" t="inlineStr">
        <is>
          <t>2026-10-01 03:13</t>
        </is>
      </c>
      <c r="AN1111" t="inlineStr">
        <is>
          <t>李建卓</t>
        </is>
      </c>
      <c r="AO1111" t="inlineStr">
        <is>
          <t>2026-10-01</t>
        </is>
      </c>
      <c r="AP1111" t="inlineStr">
        <is>
          <t>2026-09-30|amariari11|SD-000257</t>
        </is>
      </c>
      <c r="AQ1111" t="inlineStr">
        <is>
          <t>0</t>
        </is>
      </c>
      <c r="AR1111" t="inlineStr">
        <is>
          <t>amariari11｜The Scent That Found Me｜3条｜已回填</t>
        </is>
      </c>
    </row>
    <row r="1112" ht="25.5" customHeight="1">
      <c r="A1112" t="inlineStr">
        <is>
          <t>SR-001247</t>
        </is>
      </c>
      <c r="B1112" s="3">
        <v>46295</v>
      </c>
      <c r="C1112"/>
      <c r="D1112" t="inlineStr">
        <is>
          <t>7690872772104293646</t>
        </is>
      </c>
      <c r="E1112"/>
      <c r="F1112" t="inlineStr">
        <is>
          <t>manual_url</t>
        </is>
      </c>
      <c r="G1112">
        <v>1</v>
      </c>
      <c r="H1112" s="3">
        <v>46301.88980324074</v>
      </c>
      <c r="I1112"/>
      <c r="J1112" t="inlineStr">
        <is>
          <t>active</t>
        </is>
      </c>
      <c r="K1112" t="inlineStr">
        <is>
          <t>amariari11</t>
        </is>
      </c>
      <c r="L1112" t="inlineStr">
        <is>
          <t>The Scent That Found Me The children call the florist their dream mom while Vera insists she is their biological mother. 💔🌷 Download ReelShort and search 4934077 🔎 #TheScentThatFoundMe #FamilyDrama #EmotionalStory #ReelShort</t>
        </is>
      </c>
      <c r="M1112" t="inlineStr">
        <is>
          <t>SD-000257</t>
        </is>
      </c>
      <c r="N1112" t="inlineStr">
        <is>
          <t>7690872772104293646</t>
        </is>
      </c>
      <c r="O1112"/>
      <c r="P1112" t="inlineStr">
        <is>
          <t>https://www.tiktok.com/@amariari11</t>
        </is>
      </c>
      <c r="Q1112" t="inlineStr">
        <is>
          <t>SD-000257</t>
        </is>
      </c>
      <c r="R1112" t="inlineStr">
        <is>
          <t>The Scent That Found Me</t>
        </is>
      </c>
      <c r="S1112" t="inlineStr">
        <is>
          <t>爱情,霸总</t>
        </is>
      </c>
      <c r="T1112" s="2" t="str">
        <f>=HYPERLINK("https://www.tiktok.com/@amariari11/video/7690872772104293646", "https://www.tiktok.com/@amariari11/video/7690872772104293646")</f>
        <v>https://www.tiktok.com/@amariari11/video/7690872772104293646</v>
      </c>
      <c r="U1112" t="inlineStr">
        <is>
          <t>已回填</t>
        </is>
      </c>
      <c r="V1112" t="inlineStr">
        <is>
          <t>41</t>
        </is>
      </c>
      <c r="W1112" t="inlineStr">
        <is>
          <t>0</t>
        </is>
      </c>
      <c r="X1112" t="inlineStr">
        <is>
          <t>0</t>
        </is>
      </c>
      <c r="Y1112" t="inlineStr">
        <is>
          <t>0</t>
        </is>
      </c>
      <c r="Z1112" t="inlineStr">
        <is>
          <t>0</t>
        </is>
      </c>
      <c r="AA1112" t="inlineStr">
        <is>
          <t>2026-10-08</t>
        </is>
      </c>
      <c r="AB1112"/>
      <c r="AC1112" t="inlineStr">
        <is>
          <t>第3条</t>
        </is>
      </c>
      <c r="AD1112"/>
      <c r="AE1112"/>
      <c r="AF1112"/>
      <c r="AG1112" s="3">
        <v>46295</v>
      </c>
      <c r="AH1112" t="inlineStr">
        <is>
          <t>李建卓</t>
        </is>
      </c>
      <c r="AI1112"/>
      <c r="AJ1112"/>
      <c r="AK1112"/>
      <c r="AL1112" s="3"/>
      <c r="AM1112" t="inlineStr">
        <is>
          <t>2026-10-01 08:30</t>
        </is>
      </c>
      <c r="AN1112" t="inlineStr">
        <is>
          <t>李建卓</t>
        </is>
      </c>
      <c r="AO1112" t="inlineStr">
        <is>
          <t>2026-10-01</t>
        </is>
      </c>
      <c r="AP1112" t="inlineStr">
        <is>
          <t>2026-09-30|amariari11|SD-000257</t>
        </is>
      </c>
      <c r="AQ1112" t="inlineStr">
        <is>
          <t>0</t>
        </is>
      </c>
      <c r="AR1112" t="inlineStr">
        <is>
          <t>amariari11｜The Scent That Found Me｜3条｜已回填</t>
        </is>
      </c>
    </row>
    <row r="1113" ht="25.5" customHeight="1">
      <c r="A1113" t="inlineStr">
        <is>
          <t>SR-001248</t>
        </is>
      </c>
      <c r="B1113" s="3">
        <v>46296</v>
      </c>
      <c r="C1113"/>
      <c r="D1113" t="inlineStr">
        <is>
          <t>7690874709470203149</t>
        </is>
      </c>
      <c r="E1113"/>
      <c r="F1113" t="inlineStr">
        <is>
          <t>exact_post_id</t>
        </is>
      </c>
      <c r="G1113"/>
      <c r="H1113" s="3">
        <v>46303.671643518515</v>
      </c>
      <c r="I1113"/>
      <c r="J1113" t="inlineStr">
        <is>
          <t>active</t>
        </is>
      </c>
      <c r="K1113" t="inlineStr">
        <is>
          <t>amariari11</t>
        </is>
      </c>
      <c r="L1113" t="inlineStr">
        <is>
          <t>The Reaper’s Fated Bride A deadly curse leaves Dante blind, but a mysterious bond keeps leading him back to Elara. 🖤✨ Download ReelShort and search 4934021 🔎 #TheReapersFatedBride #MafiaRomance #FatedLove #ReelShort</t>
        </is>
      </c>
      <c r="M1113" t="inlineStr">
        <is>
          <t>SD-000297</t>
        </is>
      </c>
      <c r="N1113" t="inlineStr">
        <is>
          <t>7690874709470203149</t>
        </is>
      </c>
      <c r="O1113"/>
      <c r="P1113" t="inlineStr">
        <is>
          <t>https://www.tiktok.com/@amariari11</t>
        </is>
      </c>
      <c r="Q1113" t="inlineStr">
        <is>
          <t>SD-000297</t>
        </is>
      </c>
      <c r="R1113" t="inlineStr">
        <is>
          <t>The Reaper's Fated Bride</t>
        </is>
      </c>
      <c r="S1113" t="inlineStr">
        <is>
          <t>重生</t>
        </is>
      </c>
      <c r="T1113" s="2" t="str">
        <f>=HYPERLINK("https://www.tiktok.com/@amariari11/video/7690874709470203149", "https://www.tiktok.com/@amariari11/video/7690874709470203149")</f>
        <v>https://www.tiktok.com/@amariari11/video/7690874709470203149</v>
      </c>
      <c r="U1113" t="inlineStr">
        <is>
          <t>已回填</t>
        </is>
      </c>
      <c r="V1113" t="inlineStr">
        <is>
          <t>182</t>
        </is>
      </c>
      <c r="W1113" t="inlineStr">
        <is>
          <t>1</t>
        </is>
      </c>
      <c r="X1113" t="inlineStr">
        <is>
          <t>0</t>
        </is>
      </c>
      <c r="Y1113" t="inlineStr">
        <is>
          <t>0</t>
        </is>
      </c>
      <c r="Z1113" t="inlineStr">
        <is>
          <t>0</t>
        </is>
      </c>
      <c r="AA1113" t="inlineStr">
        <is>
          <t>2026-10-08</t>
        </is>
      </c>
      <c r="AB1113"/>
      <c r="AC1113" t="inlineStr">
        <is>
          <t>第1条</t>
        </is>
      </c>
      <c r="AD1113"/>
      <c r="AE1113"/>
      <c r="AF1113"/>
      <c r="AG1113" s="3">
        <v>46296</v>
      </c>
      <c r="AH1113" t="inlineStr">
        <is>
          <t>李建卓</t>
        </is>
      </c>
      <c r="AI1113"/>
      <c r="AJ1113"/>
      <c r="AK1113"/>
      <c r="AL1113" s="3"/>
      <c r="AM1113" t="inlineStr">
        <is>
          <t>2026-10-01 22:33</t>
        </is>
      </c>
      <c r="AN1113" t="inlineStr">
        <is>
          <t>李建卓</t>
        </is>
      </c>
      <c r="AO1113" t="inlineStr">
        <is>
          <t>2026-10-01</t>
        </is>
      </c>
      <c r="AP1113" t="inlineStr">
        <is>
          <t>2026-10-01|amariari11|SD-000297</t>
        </is>
      </c>
      <c r="AQ1113" t="inlineStr">
        <is>
          <t>1</t>
        </is>
      </c>
      <c r="AR1113" t="inlineStr">
        <is>
          <t>amariari11｜The Reaper's Fated Bride｜3条｜已回填</t>
        </is>
      </c>
    </row>
    <row r="1114" ht="25.5" customHeight="1">
      <c r="A1114" t="inlineStr">
        <is>
          <t>SR-001249</t>
        </is>
      </c>
      <c r="B1114" s="3">
        <v>46296</v>
      </c>
      <c r="C1114"/>
      <c r="D1114" t="inlineStr">
        <is>
          <t>7690875093437730062</t>
        </is>
      </c>
      <c r="E1114"/>
      <c r="F1114" t="inlineStr">
        <is>
          <t>manual_url</t>
        </is>
      </c>
      <c r="G1114">
        <v>1</v>
      </c>
      <c r="H1114" s="3">
        <v>46303.671643518515</v>
      </c>
      <c r="I1114"/>
      <c r="J1114" t="inlineStr">
        <is>
          <t>active</t>
        </is>
      </c>
      <c r="K1114" t="inlineStr">
        <is>
          <t>amariari11</t>
        </is>
      </c>
      <c r="L1114" t="inlineStr">
        <is>
          <t>The Reaper’s Fated Bride Every time Dante longs for her, a golden mark appears—and Elara begins to uncover why. ✨👀 Download ReelShort and search 4934021 🔎 #TheReapersFatedBride #FantasyRomance #Mystery #ReelShort</t>
        </is>
      </c>
      <c r="M1114" t="inlineStr">
        <is>
          <t>SD-000297</t>
        </is>
      </c>
      <c r="N1114" t="inlineStr">
        <is>
          <t>7690875093437730062</t>
        </is>
      </c>
      <c r="O1114"/>
      <c r="P1114" t="inlineStr">
        <is>
          <t>https://www.tiktok.com/@amariari11</t>
        </is>
      </c>
      <c r="Q1114" t="inlineStr">
        <is>
          <t>SD-000297</t>
        </is>
      </c>
      <c r="R1114" t="inlineStr">
        <is>
          <t>The Reaper's Fated Bride</t>
        </is>
      </c>
      <c r="S1114" t="inlineStr">
        <is>
          <t>重生</t>
        </is>
      </c>
      <c r="T1114" s="2" t="str">
        <f>=HYPERLINK("https://www.tiktok.com/@amariari11/video/7690875093437730062", "https://www.tiktok.com/@amariari11/video/7690875093437730062")</f>
        <v>https://www.tiktok.com/@amariari11/video/7690875093437730062</v>
      </c>
      <c r="U1114" t="inlineStr">
        <is>
          <t>已回填</t>
        </is>
      </c>
      <c r="V1114" t="inlineStr">
        <is>
          <t>131</t>
        </is>
      </c>
      <c r="W1114" t="inlineStr">
        <is>
          <t>5</t>
        </is>
      </c>
      <c r="X1114" t="inlineStr">
        <is>
          <t>1</t>
        </is>
      </c>
      <c r="Y1114" t="inlineStr">
        <is>
          <t>0</t>
        </is>
      </c>
      <c r="Z1114" t="inlineStr">
        <is>
          <t>0</t>
        </is>
      </c>
      <c r="AA1114" t="inlineStr">
        <is>
          <t>2026-10-08</t>
        </is>
      </c>
      <c r="AB1114"/>
      <c r="AC1114" t="inlineStr">
        <is>
          <t>第2条</t>
        </is>
      </c>
      <c r="AD1114"/>
      <c r="AE1114"/>
      <c r="AF1114"/>
      <c r="AG1114" s="3">
        <v>46296</v>
      </c>
      <c r="AH1114" t="inlineStr">
        <is>
          <t>李建卓</t>
        </is>
      </c>
      <c r="AI1114"/>
      <c r="AJ1114"/>
      <c r="AK1114"/>
      <c r="AL1114" s="3"/>
      <c r="AM1114" t="inlineStr">
        <is>
          <t>2026-10-02 04:00</t>
        </is>
      </c>
      <c r="AN1114" t="inlineStr">
        <is>
          <t>李建卓</t>
        </is>
      </c>
      <c r="AO1114" t="inlineStr">
        <is>
          <t>2026-10-02</t>
        </is>
      </c>
      <c r="AP1114" t="inlineStr">
        <is>
          <t>2026-10-01|amariari11|SD-000297</t>
        </is>
      </c>
      <c r="AQ1114" t="inlineStr">
        <is>
          <t>0</t>
        </is>
      </c>
      <c r="AR1114" t="inlineStr">
        <is>
          <t>amariari11｜The Reaper's Fated Bride｜3条｜已回填</t>
        </is>
      </c>
    </row>
    <row r="1115" ht="25.5" customHeight="1">
      <c r="A1115" t="inlineStr">
        <is>
          <t>SR-001250</t>
        </is>
      </c>
      <c r="B1115" s="3">
        <v>46296</v>
      </c>
      <c r="C1115"/>
      <c r="D1115" t="inlineStr">
        <is>
          <t>7691142119582371086</t>
        </is>
      </c>
      <c r="E1115"/>
      <c r="F1115" t="inlineStr">
        <is>
          <t>manual_url</t>
        </is>
      </c>
      <c r="G1115">
        <v>1</v>
      </c>
      <c r="H1115" s="3">
        <v>46303.671643518515</v>
      </c>
      <c r="I1115"/>
      <c r="J1115" t="inlineStr">
        <is>
          <t>active</t>
        </is>
      </c>
      <c r="K1115" t="inlineStr">
        <is>
          <t>amariari11</t>
        </is>
      </c>
      <c r="L1115" t="inlineStr">
        <is>
          <t>The Reaper’s Fated Bride Dante’s bare hands reach the golden marks—and the curse that stole his sight begins to break. 🫢✨ Download ReelShort and search 4934021 🔎 #TheReapersFatedBride #MafiaDrama #LoveAndPower #ReelShort</t>
        </is>
      </c>
      <c r="M1115" t="inlineStr">
        <is>
          <t>SD-000297</t>
        </is>
      </c>
      <c r="N1115" t="inlineStr">
        <is>
          <t>7691142119582371086</t>
        </is>
      </c>
      <c r="O1115"/>
      <c r="P1115" t="inlineStr">
        <is>
          <t>https://www.tiktok.com/@amariari11</t>
        </is>
      </c>
      <c r="Q1115" t="inlineStr">
        <is>
          <t>SD-000297</t>
        </is>
      </c>
      <c r="R1115" t="inlineStr">
        <is>
          <t>The Reaper's Fated Bride</t>
        </is>
      </c>
      <c r="S1115" t="inlineStr">
        <is>
          <t>重生</t>
        </is>
      </c>
      <c r="T1115" s="2" t="str">
        <f>=HYPERLINK("https://www.tiktok.com/@amariari11/video/7691142119582371086", "https://www.tiktok.com/@amariari11/video/7691142119582371086")</f>
        <v>https://www.tiktok.com/@amariari11/video/7691142119582371086</v>
      </c>
      <c r="U1115" t="inlineStr">
        <is>
          <t>已回填</t>
        </is>
      </c>
      <c r="V1115" t="inlineStr">
        <is>
          <t>159</t>
        </is>
      </c>
      <c r="W1115" t="inlineStr">
        <is>
          <t>0</t>
        </is>
      </c>
      <c r="X1115" t="inlineStr">
        <is>
          <t>0</t>
        </is>
      </c>
      <c r="Y1115" t="inlineStr">
        <is>
          <t>0</t>
        </is>
      </c>
      <c r="Z1115" t="inlineStr">
        <is>
          <t>0</t>
        </is>
      </c>
      <c r="AA1115" t="inlineStr">
        <is>
          <t>2026-10-08</t>
        </is>
      </c>
      <c r="AB1115"/>
      <c r="AC1115" t="inlineStr">
        <is>
          <t>第3条</t>
        </is>
      </c>
      <c r="AD1115"/>
      <c r="AE1115"/>
      <c r="AF1115"/>
      <c r="AG1115" s="3">
        <v>46296</v>
      </c>
      <c r="AH1115" t="inlineStr">
        <is>
          <t>李建卓</t>
        </is>
      </c>
      <c r="AI1115"/>
      <c r="AJ1115"/>
      <c r="AK1115"/>
      <c r="AL1115" s="3"/>
      <c r="AM1115" t="inlineStr">
        <is>
          <t>2026-10-02 08:01</t>
        </is>
      </c>
      <c r="AN1115" t="inlineStr">
        <is>
          <t>李建卓</t>
        </is>
      </c>
      <c r="AO1115" t="inlineStr">
        <is>
          <t>2026-10-02</t>
        </is>
      </c>
      <c r="AP1115" t="inlineStr">
        <is>
          <t>2026-10-01|amariari11|SD-000297</t>
        </is>
      </c>
      <c r="AQ1115" t="inlineStr">
        <is>
          <t>0</t>
        </is>
      </c>
      <c r="AR1115" t="inlineStr">
        <is>
          <t>amariari11｜The Reaper's Fated Bride｜3条｜已回填</t>
        </is>
      </c>
    </row>
    <row r="1116" ht="25.5" customHeight="1">
      <c r="A1116" t="inlineStr">
        <is>
          <t>SR-001251</t>
        </is>
      </c>
      <c r="B1116" s="3">
        <v>46297</v>
      </c>
      <c r="C1116"/>
      <c r="D1116" t="inlineStr">
        <is>
          <t>7690876689278160141</t>
        </is>
      </c>
      <c r="E1116"/>
      <c r="F1116" t="inlineStr">
        <is>
          <t>exact_post_id</t>
        </is>
      </c>
      <c r="G1116"/>
      <c r="H1116" s="3">
        <v>46303.671643518515</v>
      </c>
      <c r="I1116"/>
      <c r="J1116" t="inlineStr">
        <is>
          <t>active</t>
        </is>
      </c>
      <c r="K1116" t="inlineStr">
        <is>
          <t>amariari11</t>
        </is>
      </c>
      <c r="L1116" t="inlineStr">
        <is>
          <t>Prep School Pop Star! After discovering her boyfriend and best friend’s betrayal, Ariana gets hit by a car—and Hudson is the one who comes to help. 😱💔 Download ReelShort and search 4935944 🔎 #PrepSchoolPopStar #TeenDrama #Betrayal #ReelShort</t>
        </is>
      </c>
      <c r="M1116" t="inlineStr">
        <is>
          <t>SD-000302</t>
        </is>
      </c>
      <c r="N1116" t="inlineStr">
        <is>
          <t>7690876689278160141</t>
        </is>
      </c>
      <c r="O1116"/>
      <c r="P1116" t="inlineStr">
        <is>
          <t>https://www.tiktok.com/@amariari11</t>
        </is>
      </c>
      <c r="Q1116" t="inlineStr">
        <is>
          <t>SD-000302</t>
        </is>
      </c>
      <c r="R1116" t="inlineStr">
        <is>
          <t>Prep School Pop Star!</t>
        </is>
      </c>
      <c r="S1116" t="inlineStr">
        <is>
          <t>多角关系</t>
        </is>
      </c>
      <c r="T1116" s="2" t="str">
        <f>=HYPERLINK("https://www.tiktok.com/@amariari11/video/7690876689278160141", "https://www.tiktok.com/@amariari11/video/7690876689278160141")</f>
        <v>https://www.tiktok.com/@amariari11/video/7690876689278160141</v>
      </c>
      <c r="U1116" t="inlineStr">
        <is>
          <t>已回填</t>
        </is>
      </c>
      <c r="V1116" t="inlineStr">
        <is>
          <t>1109</t>
        </is>
      </c>
      <c r="W1116" t="inlineStr">
        <is>
          <t>6</t>
        </is>
      </c>
      <c r="X1116" t="inlineStr">
        <is>
          <t>2</t>
        </is>
      </c>
      <c r="Y1116" t="inlineStr">
        <is>
          <t>0</t>
        </is>
      </c>
      <c r="Z1116" t="inlineStr">
        <is>
          <t>0</t>
        </is>
      </c>
      <c r="AA1116" t="inlineStr">
        <is>
          <t>2026-10-08</t>
        </is>
      </c>
      <c r="AB1116"/>
      <c r="AC1116" t="inlineStr">
        <is>
          <t>第1条</t>
        </is>
      </c>
      <c r="AD1116"/>
      <c r="AE1116"/>
      <c r="AF1116"/>
      <c r="AG1116" s="3">
        <v>46297</v>
      </c>
      <c r="AH1116" t="inlineStr">
        <is>
          <t>李建卓</t>
        </is>
      </c>
      <c r="AI1116"/>
      <c r="AJ1116"/>
      <c r="AK1116"/>
      <c r="AL1116" s="3"/>
      <c r="AM1116" t="inlineStr">
        <is>
          <t>2026-10-03 00:00</t>
        </is>
      </c>
      <c r="AN1116" t="inlineStr">
        <is>
          <t>李建卓</t>
        </is>
      </c>
      <c r="AO1116" t="inlineStr">
        <is>
          <t>2026-10-03</t>
        </is>
      </c>
      <c r="AP1116" t="inlineStr">
        <is>
          <t>2026-10-02|amariari11|SD-000302</t>
        </is>
      </c>
      <c r="AQ1116" t="inlineStr">
        <is>
          <t>1</t>
        </is>
      </c>
      <c r="AR1116" t="inlineStr">
        <is>
          <t>amariari11｜Prep School Pop Star!｜3条｜已回填</t>
        </is>
      </c>
    </row>
    <row r="1117" ht="25.5" customHeight="1">
      <c r="A1117" t="inlineStr">
        <is>
          <t>SR-001252</t>
        </is>
      </c>
      <c r="B1117" s="3">
        <v>46297</v>
      </c>
      <c r="C1117"/>
      <c r="D1117" t="inlineStr">
        <is>
          <t>7690877125330488589</t>
        </is>
      </c>
      <c r="E1117"/>
      <c r="F1117" t="inlineStr">
        <is>
          <t>exact_post_id</t>
        </is>
      </c>
      <c r="G1117"/>
      <c r="H1117" s="3">
        <v>46303.671643518515</v>
      </c>
      <c r="I1117"/>
      <c r="J1117" t="inlineStr">
        <is>
          <t>active</t>
        </is>
      </c>
      <c r="K1117" t="inlineStr">
        <is>
          <t>amariari11</t>
        </is>
      </c>
      <c r="L1117" t="inlineStr">
        <is>
          <t>Prep School Pop Star! Bianca can’t sing, but she still wants the spotlight—and pressures Ariana to keep lending her voice. 🎤😳 Download ReelShort and search 4935944 🔎 #PrepSchoolPopStar #SecretTalent #FriendshipDrama #ReelShort</t>
        </is>
      </c>
      <c r="M1117" t="inlineStr">
        <is>
          <t>SD-000302</t>
        </is>
      </c>
      <c r="N1117" t="inlineStr">
        <is>
          <t>7690877125330488589</t>
        </is>
      </c>
      <c r="O1117"/>
      <c r="P1117" t="inlineStr">
        <is>
          <t>https://www.tiktok.com/@amariari11</t>
        </is>
      </c>
      <c r="Q1117" t="inlineStr">
        <is>
          <t>SD-000302</t>
        </is>
      </c>
      <c r="R1117" t="inlineStr">
        <is>
          <t>Prep School Pop Star!</t>
        </is>
      </c>
      <c r="S1117" t="inlineStr">
        <is>
          <t>多角关系</t>
        </is>
      </c>
      <c r="T1117" s="2" t="str">
        <f>=HYPERLINK("https://www.tiktok.com/@amariari11/video/7690877125330488589", "https://www.tiktok.com/@amariari11/video/7690877125330488589")</f>
        <v>https://www.tiktok.com/@amariari11/video/7690877125330488589</v>
      </c>
      <c r="U1117" t="inlineStr">
        <is>
          <t>已回填</t>
        </is>
      </c>
      <c r="V1117" t="inlineStr">
        <is>
          <t>3100</t>
        </is>
      </c>
      <c r="W1117" t="inlineStr">
        <is>
          <t>15</t>
        </is>
      </c>
      <c r="X1117" t="inlineStr">
        <is>
          <t>4</t>
        </is>
      </c>
      <c r="Y1117" t="inlineStr">
        <is>
          <t>1</t>
        </is>
      </c>
      <c r="Z1117" t="inlineStr">
        <is>
          <t>0</t>
        </is>
      </c>
      <c r="AA1117" t="inlineStr">
        <is>
          <t>2026-10-08</t>
        </is>
      </c>
      <c r="AB1117"/>
      <c r="AC1117" t="inlineStr">
        <is>
          <t>第2条</t>
        </is>
      </c>
      <c r="AD1117"/>
      <c r="AE1117"/>
      <c r="AF1117"/>
      <c r="AG1117" s="3">
        <v>46297</v>
      </c>
      <c r="AH1117" t="inlineStr">
        <is>
          <t>李建卓</t>
        </is>
      </c>
      <c r="AI1117"/>
      <c r="AJ1117"/>
      <c r="AK1117"/>
      <c r="AL1117" s="3"/>
      <c r="AM1117" t="inlineStr">
        <is>
          <t>2026-10-03 04:03</t>
        </is>
      </c>
      <c r="AN1117" t="inlineStr">
        <is>
          <t>李建卓</t>
        </is>
      </c>
      <c r="AO1117" t="inlineStr">
        <is>
          <t>2026-10-03</t>
        </is>
      </c>
      <c r="AP1117" t="inlineStr">
        <is>
          <t>2026-10-02|amariari11|SD-000302</t>
        </is>
      </c>
      <c r="AQ1117" t="inlineStr">
        <is>
          <t>0</t>
        </is>
      </c>
      <c r="AR1117" t="inlineStr">
        <is>
          <t>amariari11｜Prep School Pop Star!｜3条｜已回填</t>
        </is>
      </c>
    </row>
    <row r="1118" ht="25.5" customHeight="1">
      <c r="A1118" t="inlineStr">
        <is>
          <t>SR-001253</t>
        </is>
      </c>
      <c r="B1118" s="3">
        <v>46297</v>
      </c>
      <c r="C1118"/>
      <c r="D1118" t="inlineStr">
        <is>
          <t>7690878422523940110</t>
        </is>
      </c>
      <c r="E1118"/>
      <c r="F1118" t="inlineStr">
        <is>
          <t>exact_post_id</t>
        </is>
      </c>
      <c r="G1118"/>
      <c r="H1118" s="3"/>
      <c r="I1118"/>
      <c r="J1118" t="inlineStr">
        <is>
          <t>active</t>
        </is>
      </c>
      <c r="K1118" t="inlineStr">
        <is>
          <t>amariari11</t>
        </is>
      </c>
      <c r="L1118" t="inlineStr">
        <is>
          <t>Prep School Pop Star! Chad calls her breakup a stunt, but Ariana is done—and Hudson steps in when Chad won’t back off. 🏀🔥 Download ReelShort and search 4935944 🔎 #PrepSchoolPopStar #BreakupDrama #HighSchoolRomance #ReelShort</t>
        </is>
      </c>
      <c r="M1118" t="inlineStr">
        <is>
          <t>SD-000302</t>
        </is>
      </c>
      <c r="N1118" t="inlineStr">
        <is>
          <t>7690878422523940110</t>
        </is>
      </c>
      <c r="O1118"/>
      <c r="P1118" t="inlineStr">
        <is>
          <t>https://www.tiktok.com/@amariari11</t>
        </is>
      </c>
      <c r="Q1118" t="inlineStr">
        <is>
          <t>SD-000302</t>
        </is>
      </c>
      <c r="R1118" t="inlineStr">
        <is>
          <t>Prep School Pop Star!</t>
        </is>
      </c>
      <c r="S1118" t="inlineStr">
        <is>
          <t>多角关系</t>
        </is>
      </c>
      <c r="T1118" s="2" t="str">
        <f>=HYPERLINK("https://www.tiktok.com/@amariari11/video/7690878422523940110", "https://www.tiktok.com/@amariari11/video/7690878422523940110")</f>
        <v>https://www.tiktok.com/@amariari11/video/7690878422523940110</v>
      </c>
      <c r="U1118" t="inlineStr">
        <is>
          <t>已回填</t>
        </is>
      </c>
      <c r="V1118" t="inlineStr">
        <is>
          <t>813</t>
        </is>
      </c>
      <c r="W1118" t="inlineStr">
        <is>
          <t>2</t>
        </is>
      </c>
      <c r="X1118" t="inlineStr">
        <is>
          <t>1</t>
        </is>
      </c>
      <c r="Y1118" t="inlineStr">
        <is>
          <t>0</t>
        </is>
      </c>
      <c r="Z1118" t="inlineStr">
        <is>
          <t>0</t>
        </is>
      </c>
      <c r="AA1118" t="inlineStr">
        <is>
          <t>2026-10-08</t>
        </is>
      </c>
      <c r="AB1118"/>
      <c r="AC1118" t="inlineStr">
        <is>
          <t>第3条</t>
        </is>
      </c>
      <c r="AD1118"/>
      <c r="AE1118"/>
      <c r="AF1118"/>
      <c r="AG1118" s="3">
        <v>46297</v>
      </c>
      <c r="AH1118" t="inlineStr">
        <is>
          <t>李建卓</t>
        </is>
      </c>
      <c r="AI1118"/>
      <c r="AJ1118"/>
      <c r="AK1118"/>
      <c r="AL1118" s="3"/>
      <c r="AM1118" t="inlineStr">
        <is>
          <t>2026-10-03 08:05</t>
        </is>
      </c>
      <c r="AN1118" t="inlineStr">
        <is>
          <t>李建卓</t>
        </is>
      </c>
      <c r="AO1118" t="inlineStr">
        <is>
          <t>2026-10-03</t>
        </is>
      </c>
      <c r="AP1118" t="inlineStr">
        <is>
          <t>2026-10-02|amariari11|SD-000302</t>
        </is>
      </c>
      <c r="AQ1118" t="inlineStr">
        <is>
          <t>0</t>
        </is>
      </c>
      <c r="AR1118" t="inlineStr">
        <is>
          <t>amariari11｜Prep School Pop Star!｜3条｜已回填</t>
        </is>
      </c>
    </row>
    <row r="1119" ht="25.5" customHeight="1">
      <c r="A1119" t="inlineStr">
        <is>
          <t>SR-001254</t>
        </is>
      </c>
      <c r="B1119" s="3">
        <v>46298</v>
      </c>
      <c r="C1119"/>
      <c r="D1119" t="inlineStr">
        <is>
          <t>7691222090661252365</t>
        </is>
      </c>
      <c r="E1119"/>
      <c r="F1119" t="inlineStr">
        <is>
          <t>exact_post_id</t>
        </is>
      </c>
      <c r="G1119"/>
      <c r="H1119" s="3">
        <v>46303.671643518515</v>
      </c>
      <c r="I1119"/>
      <c r="J1119" t="inlineStr">
        <is>
          <t>active</t>
        </is>
      </c>
      <c r="K1119" t="inlineStr">
        <is>
          <t>amariari11</t>
        </is>
      </c>
      <c r="L1119" t="inlineStr">
        <is>
          <t>Cursed Alpha’s Fated Luna She finally confronts him about the curse, and his answer could change their bond forever. 🌙 ✨ Download ReelShort. Copy code 4964156 and search it. #CurseRevealed #FatedMates #CursedAlpha #ShortDrama</t>
        </is>
      </c>
      <c r="M1119" t="inlineStr">
        <is>
          <t>SD-000352</t>
        </is>
      </c>
      <c r="N1119" t="inlineStr">
        <is>
          <t>7691222090661252365</t>
        </is>
      </c>
      <c r="O1119"/>
      <c r="P1119" t="inlineStr">
        <is>
          <t>https://www.tiktok.com/@amariari11</t>
        </is>
      </c>
      <c r="Q1119" t="inlineStr">
        <is>
          <t>SD-000352</t>
        </is>
      </c>
      <c r="R1119" t="inlineStr">
        <is>
          <t>Cursed Alpha’s Fated Luna</t>
        </is>
      </c>
      <c r="S1119" t="inlineStr">
        <is>
          <t>狼人</t>
        </is>
      </c>
      <c r="T1119" s="2" t="str">
        <f>=HYPERLINK("https://www.tiktok.com/@amariari11/video/7691222090661252365", "https://www.tiktok.com/@amariari11/video/7691222090661252365")</f>
        <v>https://www.tiktok.com/@amariari11/video/7691222090661252365</v>
      </c>
      <c r="U1119" t="inlineStr">
        <is>
          <t>已回填</t>
        </is>
      </c>
      <c r="V1119" t="inlineStr">
        <is>
          <t>552</t>
        </is>
      </c>
      <c r="W1119" t="inlineStr">
        <is>
          <t>3</t>
        </is>
      </c>
      <c r="X1119" t="inlineStr">
        <is>
          <t>0</t>
        </is>
      </c>
      <c r="Y1119" t="inlineStr">
        <is>
          <t>0</t>
        </is>
      </c>
      <c r="Z1119" t="inlineStr">
        <is>
          <t>0</t>
        </is>
      </c>
      <c r="AA1119" t="inlineStr">
        <is>
          <t>2026-10-08</t>
        </is>
      </c>
      <c r="AB1119"/>
      <c r="AC1119" t="inlineStr">
        <is>
          <t>第1条</t>
        </is>
      </c>
      <c r="AD1119"/>
      <c r="AE1119"/>
      <c r="AF1119"/>
      <c r="AG1119" s="3">
        <v>46298</v>
      </c>
      <c r="AH1119" t="inlineStr">
        <is>
          <t>李建卓</t>
        </is>
      </c>
      <c r="AI1119"/>
      <c r="AJ1119"/>
      <c r="AK1119"/>
      <c r="AL1119" s="3"/>
      <c r="AM1119" t="inlineStr">
        <is>
          <t>2026-10-03 22:38</t>
        </is>
      </c>
      <c r="AN1119" t="inlineStr">
        <is>
          <t>李建卓</t>
        </is>
      </c>
      <c r="AO1119" t="inlineStr">
        <is>
          <t>2026-10-03</t>
        </is>
      </c>
      <c r="AP1119" t="inlineStr">
        <is>
          <t>2026-10-03|amariari11|SD-000352</t>
        </is>
      </c>
      <c r="AQ1119" t="inlineStr">
        <is>
          <t>1</t>
        </is>
      </c>
      <c r="AR1119" t="inlineStr">
        <is>
          <t>amariari11｜Cursed Alpha’s Fated Luna｜3条｜已回填/待公开</t>
        </is>
      </c>
    </row>
    <row r="1120" ht="25.5" customHeight="1">
      <c r="A1120" t="inlineStr">
        <is>
          <t>SR-001255</t>
        </is>
      </c>
      <c r="B1120" s="3">
        <v>46298</v>
      </c>
      <c r="C1120"/>
      <c r="D1120" t="inlineStr">
        <is>
          <t>7691222320664317198</t>
        </is>
      </c>
      <c r="E1120"/>
      <c r="F1120" t="inlineStr">
        <is>
          <t>exact_post_id</t>
        </is>
      </c>
      <c r="G1120"/>
      <c r="H1120" s="3">
        <v>46303.671643518515</v>
      </c>
      <c r="I1120"/>
      <c r="J1120" t="inlineStr">
        <is>
          <t>active</t>
        </is>
      </c>
      <c r="K1120" t="inlineStr">
        <is>
          <t>amariari11</t>
        </is>
      </c>
      <c r="L1120" t="inlineStr">
        <is>
          <t>Cursed Alpha’s Fated Luna The Alpha loses control just as his grandmother walks in. How are they going to explain this? 😳 ✨ Download ReelShort. Copy code 4964156 and search it. #AlphaInstinct #CaughtTogether #WerewolfDrama #ShortDrama</t>
        </is>
      </c>
      <c r="M1120" t="inlineStr">
        <is>
          <t>SD-000352</t>
        </is>
      </c>
      <c r="N1120" t="inlineStr">
        <is>
          <t>7691222320664317198</t>
        </is>
      </c>
      <c r="O1120"/>
      <c r="P1120" t="inlineStr">
        <is>
          <t>https://www.tiktok.com/@amariari11</t>
        </is>
      </c>
      <c r="Q1120" t="inlineStr">
        <is>
          <t>SD-000352</t>
        </is>
      </c>
      <c r="R1120" t="inlineStr">
        <is>
          <t>Cursed Alpha’s Fated Luna</t>
        </is>
      </c>
      <c r="S1120" t="inlineStr">
        <is>
          <t>狼人</t>
        </is>
      </c>
      <c r="T1120" s="2" t="str">
        <f>=HYPERLINK("https://www.tiktok.com/@amariari11/video/7691222320664317198", "https://www.tiktok.com/@amariari11/video/7691222320664317198")</f>
        <v>https://www.tiktok.com/@amariari11/video/7691222320664317198</v>
      </c>
      <c r="U1120" t="inlineStr">
        <is>
          <t>已回填</t>
        </is>
      </c>
      <c r="V1120" t="inlineStr">
        <is>
          <t>163</t>
        </is>
      </c>
      <c r="W1120" t="inlineStr">
        <is>
          <t>1</t>
        </is>
      </c>
      <c r="X1120" t="inlineStr">
        <is>
          <t>0</t>
        </is>
      </c>
      <c r="Y1120" t="inlineStr">
        <is>
          <t>0</t>
        </is>
      </c>
      <c r="Z1120" t="inlineStr">
        <is>
          <t>0</t>
        </is>
      </c>
      <c r="AA1120" t="inlineStr">
        <is>
          <t>2026-10-08</t>
        </is>
      </c>
      <c r="AB1120"/>
      <c r="AC1120" t="inlineStr">
        <is>
          <t>第2条</t>
        </is>
      </c>
      <c r="AD1120"/>
      <c r="AE1120"/>
      <c r="AF1120"/>
      <c r="AG1120" s="3">
        <v>46298</v>
      </c>
      <c r="AH1120" t="inlineStr">
        <is>
          <t>李建卓</t>
        </is>
      </c>
      <c r="AI1120"/>
      <c r="AJ1120"/>
      <c r="AK1120"/>
      <c r="AL1120" s="3"/>
      <c r="AM1120" t="inlineStr">
        <is>
          <t>2026-10-04 02:39</t>
        </is>
      </c>
      <c r="AN1120" t="inlineStr">
        <is>
          <t>李建卓</t>
        </is>
      </c>
      <c r="AO1120" t="inlineStr">
        <is>
          <t>2026-10-04</t>
        </is>
      </c>
      <c r="AP1120" t="inlineStr">
        <is>
          <t>2026-10-03|amariari11|SD-000352</t>
        </is>
      </c>
      <c r="AQ1120" t="inlineStr">
        <is>
          <t>0</t>
        </is>
      </c>
      <c r="AR1120" t="inlineStr">
        <is>
          <t>amariari11｜Cursed Alpha’s Fated Luna｜3条｜已回填/待公开</t>
        </is>
      </c>
    </row>
    <row r="1121" ht="25.5" customHeight="1">
      <c r="A1121" t="inlineStr">
        <is>
          <t>SR-001256</t>
        </is>
      </c>
      <c r="B1121" s="3">
        <v>46298</v>
      </c>
      <c r="C1121"/>
      <c r="D1121"/>
      <c r="E1121"/>
      <c r="F1121"/>
      <c r="G1121"/>
      <c r="H1121" s="3"/>
      <c r="I1121"/>
      <c r="J1121" t="inlineStr">
        <is>
          <t>active</t>
        </is>
      </c>
      <c r="K1121" t="inlineStr">
        <is>
          <t>amariari11</t>
        </is>
      </c>
      <c r="L1121"/>
      <c r="M1121" t="inlineStr">
        <is>
          <t>SD-000352</t>
        </is>
      </c>
      <c r="N1121"/>
      <c r="O1121"/>
      <c r="P1121" t="inlineStr">
        <is>
          <t>https://www.tiktok.com/@amariari11</t>
        </is>
      </c>
      <c r="Q1121" t="inlineStr">
        <is>
          <t>SD-000352</t>
        </is>
      </c>
      <c r="R1121" t="inlineStr">
        <is>
          <t>Cursed Alpha’s Fated Luna</t>
        </is>
      </c>
      <c r="S1121" t="inlineStr">
        <is>
          <t>狼人</t>
        </is>
      </c>
      <c r="T1121" s="2"/>
      <c r="U1121" t="inlineStr">
        <is>
          <t>待公开</t>
        </is>
      </c>
      <c r="V1121"/>
      <c r="W1121"/>
      <c r="X1121"/>
      <c r="Y1121"/>
      <c r="Z1121"/>
      <c r="AA1121"/>
      <c r="AB1121"/>
      <c r="AC1121" t="inlineStr">
        <is>
          <t>第3条</t>
        </is>
      </c>
      <c r="AD1121"/>
      <c r="AE1121"/>
      <c r="AF1121"/>
      <c r="AG1121" s="3">
        <v>46298</v>
      </c>
      <c r="AH1121" t="inlineStr">
        <is>
          <t>李建卓</t>
        </is>
      </c>
      <c r="AI1121"/>
      <c r="AJ1121"/>
      <c r="AK1121"/>
      <c r="AL1121" s="3"/>
      <c r="AM1121"/>
      <c r="AN1121" t="inlineStr">
        <is>
          <t>李建卓</t>
        </is>
      </c>
      <c r="AO1121"/>
      <c r="AP1121" t="inlineStr">
        <is>
          <t>2026-10-03|amariari11|SD-000352</t>
        </is>
      </c>
      <c r="AQ1121" t="inlineStr">
        <is>
          <t>0</t>
        </is>
      </c>
      <c r="AR1121" t="inlineStr">
        <is>
          <t>amariari11｜Cursed Alpha’s Fated Luna｜3条｜已回填/待公开</t>
        </is>
      </c>
    </row>
    <row r="1122" ht="25.5" customHeight="1">
      <c r="A1122" t="inlineStr">
        <is>
          <t>SR-001257</t>
        </is>
      </c>
      <c r="B1122" s="3">
        <v>46299</v>
      </c>
      <c r="C1122"/>
      <c r="D1122" t="inlineStr">
        <is>
          <t>7691223237086252302</t>
        </is>
      </c>
      <c r="E1122"/>
      <c r="F1122" t="inlineStr">
        <is>
          <t>exact_post_id</t>
        </is>
      </c>
      <c r="G1122"/>
      <c r="H1122" s="3">
        <v>46303.671643518515</v>
      </c>
      <c r="I1122"/>
      <c r="J1122" t="inlineStr">
        <is>
          <t>active</t>
        </is>
      </c>
      <c r="K1122" t="inlineStr">
        <is>
          <t>amariari11</t>
        </is>
      </c>
      <c r="L1122" t="inlineStr">
        <is>
          <t>At the Mercy of My Vampire Ex Chloe asks for protection, but the people around her talk as if she belongs to them. What will it cost her to escape? 🩸 ✨ Download ReelShort. Copy code 4965890 and search it. #VampireDrama #PowerStruggle #ShortDrama #OriginalAudio</t>
        </is>
      </c>
      <c r="M1122" t="inlineStr">
        <is>
          <t>SD-000360</t>
        </is>
      </c>
      <c r="N1122" t="inlineStr">
        <is>
          <t>7691223237086252302</t>
        </is>
      </c>
      <c r="O1122"/>
      <c r="P1122" t="inlineStr">
        <is>
          <t>https://www.tiktok.com/@amariari11</t>
        </is>
      </c>
      <c r="Q1122" t="inlineStr">
        <is>
          <t>SD-000360</t>
        </is>
      </c>
      <c r="R1122" t="inlineStr">
        <is>
          <t>At the Mercy of My Vampire Ex</t>
        </is>
      </c>
      <c r="S1122" t="inlineStr">
        <is>
          <t>吸血鬼</t>
        </is>
      </c>
      <c r="T1122" s="2" t="str">
        <f>=HYPERLINK("https://www.tiktok.com/@amariari11/video/7691223237086252302", "https://www.tiktok.com/@amariari11/video/7691223237086252302")</f>
        <v>https://www.tiktok.com/@amariari11/video/7691223237086252302</v>
      </c>
      <c r="U1122" t="inlineStr">
        <is>
          <t>已回填</t>
        </is>
      </c>
      <c r="V1122" t="inlineStr">
        <is>
          <t>197</t>
        </is>
      </c>
      <c r="W1122" t="inlineStr">
        <is>
          <t>0</t>
        </is>
      </c>
      <c r="X1122" t="inlineStr">
        <is>
          <t>1</t>
        </is>
      </c>
      <c r="Y1122" t="inlineStr">
        <is>
          <t>0</t>
        </is>
      </c>
      <c r="Z1122" t="inlineStr">
        <is>
          <t>0</t>
        </is>
      </c>
      <c r="AA1122" t="inlineStr">
        <is>
          <t>2026-10-08</t>
        </is>
      </c>
      <c r="AB1122"/>
      <c r="AC1122" t="inlineStr">
        <is>
          <t>第1条</t>
        </is>
      </c>
      <c r="AD1122"/>
      <c r="AE1122"/>
      <c r="AF1122"/>
      <c r="AG1122" s="3">
        <v>46299</v>
      </c>
      <c r="AH1122" t="inlineStr">
        <is>
          <t>李建卓</t>
        </is>
      </c>
      <c r="AI1122"/>
      <c r="AJ1122"/>
      <c r="AK1122"/>
      <c r="AL1122" s="3"/>
      <c r="AM1122" t="inlineStr">
        <is>
          <t>2026-10-04 23:43</t>
        </is>
      </c>
      <c r="AN1122" t="inlineStr">
        <is>
          <t>李建卓</t>
        </is>
      </c>
      <c r="AO1122" t="inlineStr">
        <is>
          <t>2026-10-04</t>
        </is>
      </c>
      <c r="AP1122" t="inlineStr">
        <is>
          <t>2026-10-04|amariari11|SD-000360</t>
        </is>
      </c>
      <c r="AQ1122" t="inlineStr">
        <is>
          <t>1</t>
        </is>
      </c>
      <c r="AR1122" t="inlineStr">
        <is>
          <t>amariari11｜At the Mercy of My Vampire Ex｜3条｜已回填</t>
        </is>
      </c>
    </row>
    <row r="1123" ht="25.5" customHeight="1">
      <c r="A1123" t="inlineStr">
        <is>
          <t>SR-001258</t>
        </is>
      </c>
      <c r="B1123" s="3">
        <v>46299</v>
      </c>
      <c r="C1123"/>
      <c r="D1123" t="inlineStr">
        <is>
          <t>7691223631770176781</t>
        </is>
      </c>
      <c r="E1123"/>
      <c r="F1123" t="inlineStr">
        <is>
          <t>exact_post_id</t>
        </is>
      </c>
      <c r="G1123"/>
      <c r="H1123" s="3">
        <v>46303.671643518515</v>
      </c>
      <c r="I1123"/>
      <c r="J1123" t="inlineStr">
        <is>
          <t>active</t>
        </is>
      </c>
      <c r="K1123" t="inlineStr">
        <is>
          <t>amariari11</t>
        </is>
      </c>
      <c r="L1123" t="inlineStr">
        <is>
          <t>At the Mercy of My Vampire Ex The blood contract promises safety—but its terms sound a lot like ownership. Would you sign it? 🧛 ✨ Download ReelShort. Copy code 4965890 and search it. #BloodContract #ForbiddenBond #VampireRomance #ShortDrama</t>
        </is>
      </c>
      <c r="M1123" t="inlineStr">
        <is>
          <t>SD-000360</t>
        </is>
      </c>
      <c r="N1123" t="inlineStr">
        <is>
          <t>7691223631770176781</t>
        </is>
      </c>
      <c r="O1123"/>
      <c r="P1123" t="inlineStr">
        <is>
          <t>https://www.tiktok.com/@amariari11</t>
        </is>
      </c>
      <c r="Q1123" t="inlineStr">
        <is>
          <t>SD-000360</t>
        </is>
      </c>
      <c r="R1123" t="inlineStr">
        <is>
          <t>At the Mercy of My Vampire Ex</t>
        </is>
      </c>
      <c r="S1123" t="inlineStr">
        <is>
          <t>吸血鬼</t>
        </is>
      </c>
      <c r="T1123" s="2" t="str">
        <f>=HYPERLINK("https://www.tiktok.com/@amariari11/video/7691223631770176781", "https://www.tiktok.com/@amariari11/video/7691223631770176781")</f>
        <v>https://www.tiktok.com/@amariari11/video/7691223631770176781</v>
      </c>
      <c r="U1123" t="inlineStr">
        <is>
          <t>已回填</t>
        </is>
      </c>
      <c r="V1123" t="inlineStr">
        <is>
          <t>111</t>
        </is>
      </c>
      <c r="W1123" t="inlineStr">
        <is>
          <t>2</t>
        </is>
      </c>
      <c r="X1123" t="inlineStr">
        <is>
          <t>0</t>
        </is>
      </c>
      <c r="Y1123" t="inlineStr">
        <is>
          <t>0</t>
        </is>
      </c>
      <c r="Z1123" t="inlineStr">
        <is>
          <t>0</t>
        </is>
      </c>
      <c r="AA1123" t="inlineStr">
        <is>
          <t>2026-10-08</t>
        </is>
      </c>
      <c r="AB1123"/>
      <c r="AC1123" t="inlineStr">
        <is>
          <t>第2条</t>
        </is>
      </c>
      <c r="AD1123"/>
      <c r="AE1123"/>
      <c r="AF1123"/>
      <c r="AG1123" s="3">
        <v>46299</v>
      </c>
      <c r="AH1123" t="inlineStr">
        <is>
          <t>李建卓</t>
        </is>
      </c>
      <c r="AI1123"/>
      <c r="AJ1123"/>
      <c r="AK1123"/>
      <c r="AL1123" s="3"/>
      <c r="AM1123" t="inlineStr">
        <is>
          <t>2026-10-05 03:44</t>
        </is>
      </c>
      <c r="AN1123" t="inlineStr">
        <is>
          <t>李建卓</t>
        </is>
      </c>
      <c r="AO1123" t="inlineStr">
        <is>
          <t>2026-10-05</t>
        </is>
      </c>
      <c r="AP1123" t="inlineStr">
        <is>
          <t>2026-10-04|amariari11|SD-000360</t>
        </is>
      </c>
      <c r="AQ1123" t="inlineStr">
        <is>
          <t>0</t>
        </is>
      </c>
      <c r="AR1123" t="inlineStr">
        <is>
          <t>amariari11｜At the Mercy of My Vampire Ex｜3条｜已回填</t>
        </is>
      </c>
    </row>
    <row r="1124" ht="25.5" customHeight="1">
      <c r="A1124" t="inlineStr">
        <is>
          <t>SR-001259</t>
        </is>
      </c>
      <c r="B1124" s="3">
        <v>46299</v>
      </c>
      <c r="C1124"/>
      <c r="D1124" t="inlineStr">
        <is>
          <t>7691224046066732302</t>
        </is>
      </c>
      <c r="E1124"/>
      <c r="F1124" t="inlineStr">
        <is>
          <t>exact_post_id</t>
        </is>
      </c>
      <c r="G1124"/>
      <c r="H1124" s="3"/>
      <c r="I1124"/>
      <c r="J1124" t="inlineStr">
        <is>
          <t>active</t>
        </is>
      </c>
      <c r="K1124" t="inlineStr">
        <is>
          <t>amariari11</t>
        </is>
      </c>
      <c r="L1124" t="inlineStr">
        <is>
          <t>At the Mercy of My Vampire Ex The wolves think Chloe is alone. Then they find out who has claimed her. 🐺 ✨ Download ReelShort. Copy code 4965890 and search it. #VampireProtection #WolfAttack #ShortDrama #OriginalAudio</t>
        </is>
      </c>
      <c r="M1124" t="inlineStr">
        <is>
          <t>SD-000360</t>
        </is>
      </c>
      <c r="N1124" t="inlineStr">
        <is>
          <t>7691224046066732302</t>
        </is>
      </c>
      <c r="O1124"/>
      <c r="P1124" t="inlineStr">
        <is>
          <t>https://www.tiktok.com/@amariari11</t>
        </is>
      </c>
      <c r="Q1124" t="inlineStr">
        <is>
          <t>SD-000360</t>
        </is>
      </c>
      <c r="R1124" t="inlineStr">
        <is>
          <t>At the Mercy of My Vampire Ex</t>
        </is>
      </c>
      <c r="S1124" t="inlineStr">
        <is>
          <t>吸血鬼</t>
        </is>
      </c>
      <c r="T1124" s="2" t="str">
        <f>=HYPERLINK("https://www.tiktok.com/@amariari11/video/7691224046066732302", "https://www.tiktok.com/@amariari11/video/7691224046066732302")</f>
        <v>https://www.tiktok.com/@amariari11/video/7691224046066732302</v>
      </c>
      <c r="U1124" t="inlineStr">
        <is>
          <t>已回填</t>
        </is>
      </c>
      <c r="V1124" t="inlineStr">
        <is>
          <t>159</t>
        </is>
      </c>
      <c r="W1124" t="inlineStr">
        <is>
          <t>1</t>
        </is>
      </c>
      <c r="X1124" t="inlineStr">
        <is>
          <t>1</t>
        </is>
      </c>
      <c r="Y1124" t="inlineStr">
        <is>
          <t>0</t>
        </is>
      </c>
      <c r="Z1124" t="inlineStr">
        <is>
          <t>0</t>
        </is>
      </c>
      <c r="AA1124" t="inlineStr">
        <is>
          <t>2026-10-08</t>
        </is>
      </c>
      <c r="AB1124"/>
      <c r="AC1124" t="inlineStr">
        <is>
          <t>第3条</t>
        </is>
      </c>
      <c r="AD1124"/>
      <c r="AE1124"/>
      <c r="AF1124"/>
      <c r="AG1124" s="3">
        <v>46299</v>
      </c>
      <c r="AH1124" t="inlineStr">
        <is>
          <t>李建卓</t>
        </is>
      </c>
      <c r="AI1124"/>
      <c r="AJ1124"/>
      <c r="AK1124"/>
      <c r="AL1124" s="3"/>
      <c r="AM1124" t="inlineStr">
        <is>
          <t>2026-10-05 09:52</t>
        </is>
      </c>
      <c r="AN1124" t="inlineStr">
        <is>
          <t>李建卓</t>
        </is>
      </c>
      <c r="AO1124" t="inlineStr">
        <is>
          <t>2026-10-05</t>
        </is>
      </c>
      <c r="AP1124" t="inlineStr">
        <is>
          <t>2026-10-04|amariari11|SD-000360</t>
        </is>
      </c>
      <c r="AQ1124" t="inlineStr">
        <is>
          <t>0</t>
        </is>
      </c>
      <c r="AR1124" t="inlineStr">
        <is>
          <t>amariari11｜At the Mercy of My Vampire Ex｜3条｜已回填</t>
        </is>
      </c>
    </row>
    <row r="1125" ht="25.5" customHeight="1">
      <c r="A1125" t="inlineStr">
        <is>
          <t>SR-001260</t>
        </is>
      </c>
      <c r="B1125" s="3">
        <v>46300</v>
      </c>
      <c r="C1125"/>
      <c r="D1125" t="inlineStr">
        <is>
          <t>7691224583109659918</t>
        </is>
      </c>
      <c r="E1125"/>
      <c r="F1125" t="inlineStr">
        <is>
          <t>exact_post_id</t>
        </is>
      </c>
      <c r="G1125"/>
      <c r="H1125" s="3"/>
      <c r="I1125"/>
      <c r="J1125" t="inlineStr">
        <is>
          <t>active</t>
        </is>
      </c>
      <c r="K1125" t="inlineStr">
        <is>
          <t>amariari11</t>
        </is>
      </c>
      <c r="L1125" t="inlineStr">
        <is>
          <t>At the Mercy of My Vampire Ex A forced feeding exposes a scar he knows too well—and a past he can’t ignore. 🩸 ✨ Download ReelShort. Copy code 4965890 and search it. #HiddenPast #VampireSecret #ShortDrama #OriginalAudio</t>
        </is>
      </c>
      <c r="M1125" t="inlineStr">
        <is>
          <t>SD-000360</t>
        </is>
      </c>
      <c r="N1125" t="inlineStr">
        <is>
          <t>7691224583109659918</t>
        </is>
      </c>
      <c r="O1125"/>
      <c r="P1125" t="inlineStr">
        <is>
          <t>https://www.tiktok.com/@amariari11</t>
        </is>
      </c>
      <c r="Q1125" t="inlineStr">
        <is>
          <t>SD-000360</t>
        </is>
      </c>
      <c r="R1125" t="inlineStr">
        <is>
          <t>At the Mercy of My Vampire Ex</t>
        </is>
      </c>
      <c r="S1125" t="inlineStr">
        <is>
          <t>吸血鬼</t>
        </is>
      </c>
      <c r="T1125" s="2" t="str">
        <f>=HYPERLINK("https://www.tiktok.com/@amariari11/video/7691224583109659918", "https://www.tiktok.com/@amariari11/video/7691224583109659918")</f>
        <v>https://www.tiktok.com/@amariari11/video/7691224583109659918</v>
      </c>
      <c r="U1125" t="inlineStr">
        <is>
          <t>已回填</t>
        </is>
      </c>
      <c r="V1125" t="inlineStr">
        <is>
          <t>144</t>
        </is>
      </c>
      <c r="W1125" t="inlineStr">
        <is>
          <t>1</t>
        </is>
      </c>
      <c r="X1125" t="inlineStr">
        <is>
          <t>0</t>
        </is>
      </c>
      <c r="Y1125" t="inlineStr">
        <is>
          <t>0</t>
        </is>
      </c>
      <c r="Z1125" t="inlineStr">
        <is>
          <t>0</t>
        </is>
      </c>
      <c r="AA1125" t="inlineStr">
        <is>
          <t>2026-10-08</t>
        </is>
      </c>
      <c r="AB1125"/>
      <c r="AC1125" t="inlineStr">
        <is>
          <t>第1条</t>
        </is>
      </c>
      <c r="AD1125"/>
      <c r="AE1125"/>
      <c r="AF1125"/>
      <c r="AG1125" s="3">
        <v>46300</v>
      </c>
      <c r="AH1125" t="inlineStr">
        <is>
          <t>李建卓</t>
        </is>
      </c>
      <c r="AI1125"/>
      <c r="AJ1125"/>
      <c r="AK1125"/>
      <c r="AL1125" s="3"/>
      <c r="AM1125" t="inlineStr">
        <is>
          <t>2026-10-06 00:00</t>
        </is>
      </c>
      <c r="AN1125" t="inlineStr">
        <is>
          <t>李建卓</t>
        </is>
      </c>
      <c r="AO1125" t="inlineStr">
        <is>
          <t>2026-10-06</t>
        </is>
      </c>
      <c r="AP1125" t="inlineStr">
        <is>
          <t>2026-10-05|amariari11|SD-000360</t>
        </is>
      </c>
      <c r="AQ1125" t="inlineStr">
        <is>
          <t>1</t>
        </is>
      </c>
      <c r="AR1125" t="inlineStr">
        <is>
          <t>amariari11｜At the Mercy of My Vampire Ex｜3条｜已回填</t>
        </is>
      </c>
    </row>
    <row r="1126" ht="25.5" customHeight="1">
      <c r="A1126" t="inlineStr">
        <is>
          <t>SR-001261</t>
        </is>
      </c>
      <c r="B1126" s="3">
        <v>46300</v>
      </c>
      <c r="C1126"/>
      <c r="D1126" t="inlineStr">
        <is>
          <t>7691224823543909646</t>
        </is>
      </c>
      <c r="E1126"/>
      <c r="F1126" t="inlineStr">
        <is>
          <t>exact_post_id</t>
        </is>
      </c>
      <c r="G1126"/>
      <c r="H1126" s="3"/>
      <c r="I1126"/>
      <c r="J1126" t="inlineStr">
        <is>
          <t>active</t>
        </is>
      </c>
      <c r="K1126" t="inlineStr">
        <is>
          <t>amariari11</t>
        </is>
      </c>
      <c r="L1126" t="inlineStr">
        <is>
          <t>At the Mercy of My Vampire Ex Another vampire threatens Chloe, and her protector makes it clear she won’t face him alone. ⚔️ ✨ Download ReelShort. Copy code 4965890 and search it. #ProtectiveVampire #DangerousRival #VampireDrama #ShortDrama</t>
        </is>
      </c>
      <c r="M1126" t="inlineStr">
        <is>
          <t>SD-000360</t>
        </is>
      </c>
      <c r="N1126" t="inlineStr">
        <is>
          <t>7691224823543909646</t>
        </is>
      </c>
      <c r="O1126"/>
      <c r="P1126" t="inlineStr">
        <is>
          <t>https://www.tiktok.com/@amariari11</t>
        </is>
      </c>
      <c r="Q1126" t="inlineStr">
        <is>
          <t>SD-000360</t>
        </is>
      </c>
      <c r="R1126" t="inlineStr">
        <is>
          <t>At the Mercy of My Vampire Ex</t>
        </is>
      </c>
      <c r="S1126" t="inlineStr">
        <is>
          <t>吸血鬼</t>
        </is>
      </c>
      <c r="T1126" s="2" t="str">
        <f>=HYPERLINK("https://www.tiktok.com/@amariari11/video/7691224823543909646", "https://www.tiktok.com/@amariari11/video/7691224823543909646")</f>
        <v>https://www.tiktok.com/@amariari11/video/7691224823543909646</v>
      </c>
      <c r="U1126" t="inlineStr">
        <is>
          <t>已回填</t>
        </is>
      </c>
      <c r="V1126" t="inlineStr">
        <is>
          <t>49</t>
        </is>
      </c>
      <c r="W1126" t="inlineStr">
        <is>
          <t>2</t>
        </is>
      </c>
      <c r="X1126" t="inlineStr">
        <is>
          <t>0</t>
        </is>
      </c>
      <c r="Y1126" t="inlineStr">
        <is>
          <t>0</t>
        </is>
      </c>
      <c r="Z1126" t="inlineStr">
        <is>
          <t>0</t>
        </is>
      </c>
      <c r="AA1126" t="inlineStr">
        <is>
          <t>2026-10-08</t>
        </is>
      </c>
      <c r="AB1126"/>
      <c r="AC1126" t="inlineStr">
        <is>
          <t>第2条</t>
        </is>
      </c>
      <c r="AD1126"/>
      <c r="AE1126"/>
      <c r="AF1126"/>
      <c r="AG1126" s="3">
        <v>46300</v>
      </c>
      <c r="AH1126" t="inlineStr">
        <is>
          <t>李建卓</t>
        </is>
      </c>
      <c r="AI1126"/>
      <c r="AJ1126"/>
      <c r="AK1126"/>
      <c r="AL1126" s="3"/>
      <c r="AM1126" t="inlineStr">
        <is>
          <t>2026-10-06 05:00</t>
        </is>
      </c>
      <c r="AN1126" t="inlineStr">
        <is>
          <t>李建卓</t>
        </is>
      </c>
      <c r="AO1126" t="inlineStr">
        <is>
          <t>2026-10-06</t>
        </is>
      </c>
      <c r="AP1126" t="inlineStr">
        <is>
          <t>2026-10-05|amariari11|SD-000360</t>
        </is>
      </c>
      <c r="AQ1126" t="inlineStr">
        <is>
          <t>0</t>
        </is>
      </c>
      <c r="AR1126" t="inlineStr">
        <is>
          <t>amariari11｜At the Mercy of My Vampire Ex｜3条｜已回填</t>
        </is>
      </c>
    </row>
    <row r="1127" ht="25.5" customHeight="1">
      <c r="A1127" t="inlineStr">
        <is>
          <t>SR-001262</t>
        </is>
      </c>
      <c r="B1127" s="3">
        <v>46300</v>
      </c>
      <c r="C1127"/>
      <c r="D1127" t="inlineStr">
        <is>
          <t>7691225257457372429</t>
        </is>
      </c>
      <c r="E1127"/>
      <c r="F1127" t="inlineStr">
        <is>
          <t>exact_post_id</t>
        </is>
      </c>
      <c r="G1127"/>
      <c r="H1127" s="3"/>
      <c r="I1127"/>
      <c r="J1127" t="inlineStr">
        <is>
          <t>active</t>
        </is>
      </c>
      <c r="K1127" t="inlineStr">
        <is>
          <t>amariari11</t>
        </is>
      </c>
      <c r="L1127" t="inlineStr">
        <is>
          <t>At the Mercy of My Vampire Ex Ryan begs Chloe to stay, but this time she chooses herself. 💔 ✨ Download ReelShort. Copy code 4965890 and search it. #SecondChance #ChooseYourself #VampireRomance #ShortDrama</t>
        </is>
      </c>
      <c r="M1127" t="inlineStr">
        <is>
          <t>SD-000360</t>
        </is>
      </c>
      <c r="N1127" t="inlineStr">
        <is>
          <t>7691225257457372429</t>
        </is>
      </c>
      <c r="O1127"/>
      <c r="P1127" t="inlineStr">
        <is>
          <t>https://www.tiktok.com/@amariari11</t>
        </is>
      </c>
      <c r="Q1127" t="inlineStr">
        <is>
          <t>SD-000360</t>
        </is>
      </c>
      <c r="R1127" t="inlineStr">
        <is>
          <t>At the Mercy of My Vampire Ex</t>
        </is>
      </c>
      <c r="S1127" t="inlineStr">
        <is>
          <t>吸血鬼</t>
        </is>
      </c>
      <c r="T1127" s="2" t="str">
        <f>=HYPERLINK("https://www.tiktok.com/@amariari11/video/7691225257457372429", "https://www.tiktok.com/@amariari11/video/7691225257457372429")</f>
        <v>https://www.tiktok.com/@amariari11/video/7691225257457372429</v>
      </c>
      <c r="U1127" t="inlineStr">
        <is>
          <t>已回填</t>
        </is>
      </c>
      <c r="V1127" t="inlineStr">
        <is>
          <t>105</t>
        </is>
      </c>
      <c r="W1127" t="inlineStr">
        <is>
          <t>2</t>
        </is>
      </c>
      <c r="X1127" t="inlineStr">
        <is>
          <t>1</t>
        </is>
      </c>
      <c r="Y1127" t="inlineStr">
        <is>
          <t>0</t>
        </is>
      </c>
      <c r="Z1127" t="inlineStr">
        <is>
          <t>0</t>
        </is>
      </c>
      <c r="AA1127" t="inlineStr">
        <is>
          <t>2026-10-08</t>
        </is>
      </c>
      <c r="AB1127"/>
      <c r="AC1127" t="inlineStr">
        <is>
          <t>第3条</t>
        </is>
      </c>
      <c r="AD1127"/>
      <c r="AE1127"/>
      <c r="AF1127"/>
      <c r="AG1127" s="3">
        <v>46300</v>
      </c>
      <c r="AH1127" t="inlineStr">
        <is>
          <t>李建卓</t>
        </is>
      </c>
      <c r="AI1127"/>
      <c r="AJ1127"/>
      <c r="AK1127"/>
      <c r="AL1127" s="3"/>
      <c r="AM1127" t="inlineStr">
        <is>
          <t>2026-10-06 11:30</t>
        </is>
      </c>
      <c r="AN1127" t="inlineStr">
        <is>
          <t>李建卓</t>
        </is>
      </c>
      <c r="AO1127" t="inlineStr">
        <is>
          <t>2026-10-06</t>
        </is>
      </c>
      <c r="AP1127" t="inlineStr">
        <is>
          <t>2026-10-05|amariari11|SD-000360</t>
        </is>
      </c>
      <c r="AQ1127" t="inlineStr">
        <is>
          <t>0</t>
        </is>
      </c>
      <c r="AR1127" t="inlineStr">
        <is>
          <t>amariari11｜At the Mercy of My Vampire Ex｜3条｜已回填</t>
        </is>
      </c>
    </row>
    <row r="1128" ht="25.5" customHeight="1">
      <c r="A1128" t="inlineStr">
        <is>
          <t>SR-001263</t>
        </is>
      </c>
      <c r="B1128" s="3">
        <v>46301</v>
      </c>
      <c r="C1128"/>
      <c r="D1128" t="inlineStr">
        <is>
          <t>7691225996539792654</t>
        </is>
      </c>
      <c r="E1128"/>
      <c r="F1128" t="inlineStr">
        <is>
          <t>exact_post_id</t>
        </is>
      </c>
      <c r="G1128"/>
      <c r="H1128" s="3">
        <v>46303.671643518515</v>
      </c>
      <c r="I1128"/>
      <c r="J1128" t="inlineStr">
        <is>
          <t>active</t>
        </is>
      </c>
      <c r="K1128" t="inlineStr">
        <is>
          <t>amariari11</t>
        </is>
      </c>
      <c r="L1128" t="inlineStr">
        <is>
          <t>In Bed with My Brother-in-Law She catches her groom cheating and refuses to honor their pact—but he isn’t ready to let her go. 💔 ✨ Download ReelShort. Copy code 4964094 and search it. #CheatingGroom #BrokenEngagement #Betrayal #ShortDrama</t>
        </is>
      </c>
      <c r="M1128" t="inlineStr">
        <is>
          <t>SD-000016</t>
        </is>
      </c>
      <c r="N1128" t="inlineStr">
        <is>
          <t>7691225996539792654</t>
        </is>
      </c>
      <c r="O1128"/>
      <c r="P1128" t="inlineStr">
        <is>
          <t>https://www.tiktok.com/@amariari11</t>
        </is>
      </c>
      <c r="Q1128" t="inlineStr">
        <is>
          <t>SD-000016</t>
        </is>
      </c>
      <c r="R1128" t="inlineStr">
        <is>
          <t>In Bed with My Brother-in-Law</t>
        </is>
      </c>
      <c r="S1128" t="inlineStr">
        <is>
          <t>复仇,禁忌</t>
        </is>
      </c>
      <c r="T1128" s="2" t="str">
        <f>=HYPERLINK("https://www.tiktok.com/@amariari11/video/7691225996539792654", "https://www.tiktok.com/@amariari11/video/7691225996539792654")</f>
        <v>https://www.tiktok.com/@amariari11/video/7691225996539792654</v>
      </c>
      <c r="U1128" t="inlineStr">
        <is>
          <t>已回填</t>
        </is>
      </c>
      <c r="V1128" t="inlineStr">
        <is>
          <t>115</t>
        </is>
      </c>
      <c r="W1128" t="inlineStr">
        <is>
          <t>1</t>
        </is>
      </c>
      <c r="X1128" t="inlineStr">
        <is>
          <t>1</t>
        </is>
      </c>
      <c r="Y1128" t="inlineStr">
        <is>
          <t>0</t>
        </is>
      </c>
      <c r="Z1128" t="inlineStr">
        <is>
          <t>1</t>
        </is>
      </c>
      <c r="AA1128" t="inlineStr">
        <is>
          <t>2026-10-08</t>
        </is>
      </c>
      <c r="AB1128"/>
      <c r="AC1128" t="inlineStr">
        <is>
          <t>第1条</t>
        </is>
      </c>
      <c r="AD1128"/>
      <c r="AE1128"/>
      <c r="AF1128"/>
      <c r="AG1128" s="3">
        <v>46301</v>
      </c>
      <c r="AH1128" t="inlineStr">
        <is>
          <t>李建卓</t>
        </is>
      </c>
      <c r="AI1128"/>
      <c r="AJ1128"/>
      <c r="AK1128"/>
      <c r="AL1128" s="3"/>
      <c r="AM1128" t="inlineStr">
        <is>
          <t>2026-10-06 22:52</t>
        </is>
      </c>
      <c r="AN1128" t="inlineStr">
        <is>
          <t>李建卓</t>
        </is>
      </c>
      <c r="AO1128" t="inlineStr">
        <is>
          <t>2026-10-06</t>
        </is>
      </c>
      <c r="AP1128" t="inlineStr">
        <is>
          <t>2026-10-06|amariari11|SD-000016</t>
        </is>
      </c>
      <c r="AQ1128" t="inlineStr">
        <is>
          <t>1</t>
        </is>
      </c>
      <c r="AR1128" t="inlineStr">
        <is>
          <t>amariari11｜In Bed with My Brother-in-Law｜3条｜已回填</t>
        </is>
      </c>
    </row>
    <row r="1129" ht="25.5" customHeight="1">
      <c r="A1129" t="inlineStr">
        <is>
          <t>SR-001264</t>
        </is>
      </c>
      <c r="B1129" s="3">
        <v>46301</v>
      </c>
      <c r="C1129"/>
      <c r="D1129" t="inlineStr">
        <is>
          <t>7691226280938851597</t>
        </is>
      </c>
      <c r="E1129"/>
      <c r="F1129" t="inlineStr">
        <is>
          <t>exact_post_id</t>
        </is>
      </c>
      <c r="G1129"/>
      <c r="H1129" s="3"/>
      <c r="I1129"/>
      <c r="J1129" t="inlineStr">
        <is>
          <t>active</t>
        </is>
      </c>
      <c r="K1129" t="inlineStr">
        <is>
          <t>amariari11</t>
        </is>
      </c>
      <c r="L1129" t="inlineStr">
        <is>
          <t>In Bed with My Brother-in-Law She mistakes a Mafia boss for an escort and tries to protect him. Does he know who she is? 🖤 ✨ Download ReelShort. Copy code 4964094 and search it. #MafiaBoss #MistakenIdentity #MafiaRomance #ShortDrama</t>
        </is>
      </c>
      <c r="M1129" t="inlineStr">
        <is>
          <t>SD-000016</t>
        </is>
      </c>
      <c r="N1129" t="inlineStr">
        <is>
          <t>7691226280938851597</t>
        </is>
      </c>
      <c r="O1129"/>
      <c r="P1129" t="inlineStr">
        <is>
          <t>https://www.tiktok.com/@amariari11</t>
        </is>
      </c>
      <c r="Q1129" t="inlineStr">
        <is>
          <t>SD-000016</t>
        </is>
      </c>
      <c r="R1129" t="inlineStr">
        <is>
          <t>In Bed with My Brother-in-Law</t>
        </is>
      </c>
      <c r="S1129" t="inlineStr">
        <is>
          <t>复仇,禁忌</t>
        </is>
      </c>
      <c r="T1129" s="2" t="str">
        <f>=HYPERLINK("https://www.tiktok.com/@amariari11/video/7691226280938851597", "https://www.tiktok.com/@amariari11/video/7691226280938851597")</f>
        <v>https://www.tiktok.com/@amariari11/video/7691226280938851597</v>
      </c>
      <c r="U1129" t="inlineStr">
        <is>
          <t>已回填</t>
        </is>
      </c>
      <c r="V1129" t="inlineStr">
        <is>
          <t>149</t>
        </is>
      </c>
      <c r="W1129" t="inlineStr">
        <is>
          <t>1</t>
        </is>
      </c>
      <c r="X1129" t="inlineStr">
        <is>
          <t>0</t>
        </is>
      </c>
      <c r="Y1129" t="inlineStr">
        <is>
          <t>0</t>
        </is>
      </c>
      <c r="Z1129" t="inlineStr">
        <is>
          <t>0</t>
        </is>
      </c>
      <c r="AA1129" t="inlineStr">
        <is>
          <t>2026-10-08</t>
        </is>
      </c>
      <c r="AB1129"/>
      <c r="AC1129" t="inlineStr">
        <is>
          <t>第2条</t>
        </is>
      </c>
      <c r="AD1129"/>
      <c r="AE1129"/>
      <c r="AF1129"/>
      <c r="AG1129" s="3">
        <v>46301</v>
      </c>
      <c r="AH1129" t="inlineStr">
        <is>
          <t>李建卓</t>
        </is>
      </c>
      <c r="AI1129"/>
      <c r="AJ1129"/>
      <c r="AK1129"/>
      <c r="AL1129" s="3"/>
      <c r="AM1129" t="inlineStr">
        <is>
          <t>2026-10-07 03:55</t>
        </is>
      </c>
      <c r="AN1129" t="inlineStr">
        <is>
          <t>李建卓</t>
        </is>
      </c>
      <c r="AO1129" t="inlineStr">
        <is>
          <t>2026-10-07</t>
        </is>
      </c>
      <c r="AP1129" t="inlineStr">
        <is>
          <t>2026-10-06|amariari11|SD-000016</t>
        </is>
      </c>
      <c r="AQ1129" t="inlineStr">
        <is>
          <t>0</t>
        </is>
      </c>
      <c r="AR1129" t="inlineStr">
        <is>
          <t>amariari11｜In Bed with My Brother-in-Law｜3条｜已回填</t>
        </is>
      </c>
    </row>
    <row r="1130" ht="25.5" customHeight="1">
      <c r="A1130" t="inlineStr">
        <is>
          <t>SR-001265</t>
        </is>
      </c>
      <c r="B1130" s="3">
        <v>46301</v>
      </c>
      <c r="C1130"/>
      <c r="D1130" t="inlineStr">
        <is>
          <t>7691227106985970958</t>
        </is>
      </c>
      <c r="E1130"/>
      <c r="F1130" t="inlineStr">
        <is>
          <t>exact_post_id</t>
        </is>
      </c>
      <c r="G1130"/>
      <c r="H1130" s="3"/>
      <c r="I1130"/>
      <c r="J1130" t="inlineStr">
        <is>
          <t>active</t>
        </is>
      </c>
      <c r="K1130" t="inlineStr">
        <is>
          <t>amariari11</t>
        </is>
      </c>
      <c r="L1130" t="inlineStr">
        <is>
          <t>In Bed with My Brother-in-Law Her groom threatens to marry her younger sister instead. She has to act fast. 😱 ✨ Download ReelShort. Copy code 4964094 and search it. #ProtectiveSister #FamilyThreat #WeddingDrama #ShortDrama</t>
        </is>
      </c>
      <c r="M1130" t="inlineStr">
        <is>
          <t>SD-000016</t>
        </is>
      </c>
      <c r="N1130" t="inlineStr">
        <is>
          <t>7691227106985970958</t>
        </is>
      </c>
      <c r="O1130"/>
      <c r="P1130" t="inlineStr">
        <is>
          <t>https://www.tiktok.com/@amariari11</t>
        </is>
      </c>
      <c r="Q1130" t="inlineStr">
        <is>
          <t>SD-000016</t>
        </is>
      </c>
      <c r="R1130" t="inlineStr">
        <is>
          <t>In Bed with My Brother-in-Law</t>
        </is>
      </c>
      <c r="S1130" t="inlineStr">
        <is>
          <t>复仇,禁忌</t>
        </is>
      </c>
      <c r="T1130" s="2" t="str">
        <f>=HYPERLINK("https://www.tiktok.com/@amariari11/video/7691227106985970958", "https://www.tiktok.com/@amariari11/video/7691227106985970958")</f>
        <v>https://www.tiktok.com/@amariari11/video/7691227106985970958</v>
      </c>
      <c r="U1130" t="inlineStr">
        <is>
          <t>已回填</t>
        </is>
      </c>
      <c r="V1130" t="inlineStr">
        <is>
          <t>107</t>
        </is>
      </c>
      <c r="W1130" t="inlineStr">
        <is>
          <t>1</t>
        </is>
      </c>
      <c r="X1130" t="inlineStr">
        <is>
          <t>1</t>
        </is>
      </c>
      <c r="Y1130" t="inlineStr">
        <is>
          <t>0</t>
        </is>
      </c>
      <c r="Z1130" t="inlineStr">
        <is>
          <t>0</t>
        </is>
      </c>
      <c r="AA1130" t="inlineStr">
        <is>
          <t>2026-10-08</t>
        </is>
      </c>
      <c r="AB1130"/>
      <c r="AC1130" t="inlineStr">
        <is>
          <t>第3条</t>
        </is>
      </c>
      <c r="AD1130"/>
      <c r="AE1130"/>
      <c r="AF1130"/>
      <c r="AG1130" s="3">
        <v>46301</v>
      </c>
      <c r="AH1130" t="inlineStr">
        <is>
          <t>李建卓</t>
        </is>
      </c>
      <c r="AI1130"/>
      <c r="AJ1130"/>
      <c r="AK1130"/>
      <c r="AL1130" s="3"/>
      <c r="AM1130" t="inlineStr">
        <is>
          <t>2026-10-07 08:20</t>
        </is>
      </c>
      <c r="AN1130" t="inlineStr">
        <is>
          <t>李建卓</t>
        </is>
      </c>
      <c r="AO1130" t="inlineStr">
        <is>
          <t>2026-10-07</t>
        </is>
      </c>
      <c r="AP1130" t="inlineStr">
        <is>
          <t>2026-10-06|amariari11|SD-000016</t>
        </is>
      </c>
      <c r="AQ1130" t="inlineStr">
        <is>
          <t>0</t>
        </is>
      </c>
      <c r="AR1130" t="inlineStr">
        <is>
          <t>amariari11｜In Bed with My Brother-in-Law｜3条｜已回填</t>
        </is>
      </c>
    </row>
    <row r="1131" ht="25.5" customHeight="1">
      <c r="A1131" t="inlineStr">
        <is>
          <t>SR-001266</t>
        </is>
      </c>
      <c r="B1131" s="3">
        <v>46302</v>
      </c>
      <c r="C1131"/>
      <c r="D1131" t="inlineStr">
        <is>
          <t>7691227810081426702</t>
        </is>
      </c>
      <c r="E1131"/>
      <c r="F1131" t="inlineStr">
        <is>
          <t>exact_post_id</t>
        </is>
      </c>
      <c r="G1131"/>
      <c r="H1131" s="3"/>
      <c r="I1131"/>
      <c r="J1131" t="inlineStr">
        <is>
          <t>active</t>
        </is>
      </c>
      <c r="K1131" t="inlineStr">
        <is>
          <t>amariari11</t>
        </is>
      </c>
      <c r="L1131" t="inlineStr">
        <is>
          <t>In Bed with My Brother-in-Law She warns a mysterious man about the feared boss, unaware she’s talking to the boss himself. 👀 ✨ Download ReelShort. Copy code 4964094 and search it. #SecretIdentity #MafiaRomance #UnexpectedTwist #ShortDrama</t>
        </is>
      </c>
      <c r="M1131" t="inlineStr">
        <is>
          <t>SD-000016</t>
        </is>
      </c>
      <c r="N1131" t="inlineStr">
        <is>
          <t>7691227810081426702</t>
        </is>
      </c>
      <c r="O1131"/>
      <c r="P1131" t="inlineStr">
        <is>
          <t>https://www.tiktok.com/@amariari11</t>
        </is>
      </c>
      <c r="Q1131" t="inlineStr">
        <is>
          <t>SD-000016</t>
        </is>
      </c>
      <c r="R1131" t="inlineStr">
        <is>
          <t>In Bed with My Brother-in-Law</t>
        </is>
      </c>
      <c r="S1131" t="inlineStr">
        <is>
          <t>复仇,禁忌</t>
        </is>
      </c>
      <c r="T1131" s="2" t="str">
        <f>=HYPERLINK("https://www.tiktok.com/@amariari11/video/7691227810081426702", "https://www.tiktok.com/@amariari11/video/7691227810081426702")</f>
        <v>https://www.tiktok.com/@amariari11/video/7691227810081426702</v>
      </c>
      <c r="U1131" t="inlineStr">
        <is>
          <t>已回填</t>
        </is>
      </c>
      <c r="V1131" t="inlineStr">
        <is>
          <t>112</t>
        </is>
      </c>
      <c r="W1131" t="inlineStr">
        <is>
          <t>0</t>
        </is>
      </c>
      <c r="X1131" t="inlineStr">
        <is>
          <t>0</t>
        </is>
      </c>
      <c r="Y1131" t="inlineStr">
        <is>
          <t>0</t>
        </is>
      </c>
      <c r="Z1131" t="inlineStr">
        <is>
          <t>0</t>
        </is>
      </c>
      <c r="AA1131" t="inlineStr">
        <is>
          <t>2026-10-08</t>
        </is>
      </c>
      <c r="AB1131"/>
      <c r="AC1131" t="inlineStr">
        <is>
          <t>第1条</t>
        </is>
      </c>
      <c r="AD1131"/>
      <c r="AE1131"/>
      <c r="AF1131"/>
      <c r="AG1131" s="3">
        <v>46302</v>
      </c>
      <c r="AH1131" t="inlineStr">
        <is>
          <t>李建卓</t>
        </is>
      </c>
      <c r="AI1131"/>
      <c r="AJ1131"/>
      <c r="AK1131"/>
      <c r="AL1131" s="3"/>
      <c r="AM1131" t="inlineStr">
        <is>
          <t>2026-10-07 23:30</t>
        </is>
      </c>
      <c r="AN1131" t="inlineStr">
        <is>
          <t>李建卓</t>
        </is>
      </c>
      <c r="AO1131" t="inlineStr">
        <is>
          <t>2026-10-07</t>
        </is>
      </c>
      <c r="AP1131" t="inlineStr">
        <is>
          <t>2026-10-07|amariari11|SD-000016</t>
        </is>
      </c>
      <c r="AQ1131" t="inlineStr">
        <is>
          <t>1</t>
        </is>
      </c>
      <c r="AR1131" t="inlineStr">
        <is>
          <t>amariari11｜In Bed with My Brother-in-Law｜3条｜已回填</t>
        </is>
      </c>
    </row>
    <row r="1132" ht="25.5" customHeight="1">
      <c r="A1132" t="inlineStr">
        <is>
          <t>SR-001267</t>
        </is>
      </c>
      <c r="B1132" s="3">
        <v>46302</v>
      </c>
      <c r="C1132"/>
      <c r="D1132" t="inlineStr">
        <is>
          <t>7691228269856722190</t>
        </is>
      </c>
      <c r="E1132"/>
      <c r="F1132" t="inlineStr">
        <is>
          <t>exact_post_id</t>
        </is>
      </c>
      <c r="G1132"/>
      <c r="H1132" s="3"/>
      <c r="I1132"/>
      <c r="J1132" t="inlineStr">
        <is>
          <t>active</t>
        </is>
      </c>
      <c r="K1132" t="inlineStr">
        <is>
          <t>amariari11</t>
        </is>
      </c>
      <c r="L1132" t="inlineStr">
        <is>
          <t>In Bed with My Brother-in-Law At dinner, she discovers the man she met is her fiancé’s brother. This family dinner just got complicated. 🍷 ✨ Download ReelShort. Copy code 4964094 and search it. #BrotherInLaw #DinnerReveal #ForbiddenRomance #ShortDrama</t>
        </is>
      </c>
      <c r="M1132" t="inlineStr">
        <is>
          <t>SD-000016</t>
        </is>
      </c>
      <c r="N1132" t="inlineStr">
        <is>
          <t>7691228269856722190</t>
        </is>
      </c>
      <c r="O1132"/>
      <c r="P1132" t="inlineStr">
        <is>
          <t>https://www.tiktok.com/@amariari11</t>
        </is>
      </c>
      <c r="Q1132" t="inlineStr">
        <is>
          <t>SD-000016</t>
        </is>
      </c>
      <c r="R1132" t="inlineStr">
        <is>
          <t>In Bed with My Brother-in-Law</t>
        </is>
      </c>
      <c r="S1132" t="inlineStr">
        <is>
          <t>复仇,禁忌</t>
        </is>
      </c>
      <c r="T1132" s="2" t="str">
        <f>=HYPERLINK("https://www.tiktok.com/@amariari11/video/7691228269856722190", "https://www.tiktok.com/@amariari11/video/7691228269856722190")</f>
        <v>https://www.tiktok.com/@amariari11/video/7691228269856722190</v>
      </c>
      <c r="U1132" t="inlineStr">
        <is>
          <t>已回填</t>
        </is>
      </c>
      <c r="V1132" t="inlineStr">
        <is>
          <t>129</t>
        </is>
      </c>
      <c r="W1132" t="inlineStr">
        <is>
          <t>5</t>
        </is>
      </c>
      <c r="X1132" t="inlineStr">
        <is>
          <t>0</t>
        </is>
      </c>
      <c r="Y1132" t="inlineStr">
        <is>
          <t>0</t>
        </is>
      </c>
      <c r="Z1132" t="inlineStr">
        <is>
          <t>0</t>
        </is>
      </c>
      <c r="AA1132" t="inlineStr">
        <is>
          <t>2026-10-08</t>
        </is>
      </c>
      <c r="AB1132"/>
      <c r="AC1132" t="inlineStr">
        <is>
          <t>第2条</t>
        </is>
      </c>
      <c r="AD1132"/>
      <c r="AE1132"/>
      <c r="AF1132"/>
      <c r="AG1132" s="3">
        <v>46302</v>
      </c>
      <c r="AH1132" t="inlineStr">
        <is>
          <t>李建卓</t>
        </is>
      </c>
      <c r="AI1132"/>
      <c r="AJ1132"/>
      <c r="AK1132"/>
      <c r="AL1132" s="3"/>
      <c r="AM1132" t="inlineStr">
        <is>
          <t>2026-10-08 03:00</t>
        </is>
      </c>
      <c r="AN1132" t="inlineStr">
        <is>
          <t>李建卓</t>
        </is>
      </c>
      <c r="AO1132" t="inlineStr">
        <is>
          <t>2026-10-08</t>
        </is>
      </c>
      <c r="AP1132" t="inlineStr">
        <is>
          <t>2026-10-07|amariari11|SD-000016</t>
        </is>
      </c>
      <c r="AQ1132" t="inlineStr">
        <is>
          <t>0</t>
        </is>
      </c>
      <c r="AR1132" t="inlineStr">
        <is>
          <t>amariari11｜In Bed with My Brother-in-Law｜3条｜已回填</t>
        </is>
      </c>
    </row>
    <row r="1133" ht="25.5" customHeight="1">
      <c r="A1133" t="inlineStr">
        <is>
          <t>SR-001268</t>
        </is>
      </c>
      <c r="B1133" s="3">
        <v>46302</v>
      </c>
      <c r="C1133"/>
      <c r="D1133" t="inlineStr">
        <is>
          <t>7691228691753471245</t>
        </is>
      </c>
      <c r="E1133"/>
      <c r="F1133" t="inlineStr">
        <is>
          <t>exact_post_id</t>
        </is>
      </c>
      <c r="G1133"/>
      <c r="H1133" s="3"/>
      <c r="I1133"/>
      <c r="J1133" t="inlineStr">
        <is>
          <t>active</t>
        </is>
      </c>
      <c r="K1133" t="inlineStr">
        <is>
          <t>amariari11</t>
        </is>
      </c>
      <c r="L1133" t="inlineStr">
        <is>
          <t>In Bed with My Brother-in-Law A public accusation forces the other man to reveal exactly who he is. ⚡ ✨ Download ReelShort. Copy code 4964094 and search it. #IdentityReveal #PublicConfrontation #MafiaDrama #ShortDrama</t>
        </is>
      </c>
      <c r="M1133" t="inlineStr">
        <is>
          <t>SD-000016</t>
        </is>
      </c>
      <c r="N1133" t="inlineStr">
        <is>
          <t>7691228691753471245</t>
        </is>
      </c>
      <c r="O1133"/>
      <c r="P1133" t="inlineStr">
        <is>
          <t>https://www.tiktok.com/@amariari11</t>
        </is>
      </c>
      <c r="Q1133" t="inlineStr">
        <is>
          <t>SD-000016</t>
        </is>
      </c>
      <c r="R1133" t="inlineStr">
        <is>
          <t>In Bed with My Brother-in-Law</t>
        </is>
      </c>
      <c r="S1133" t="inlineStr">
        <is>
          <t>复仇,禁忌</t>
        </is>
      </c>
      <c r="T1133" s="2" t="str">
        <f>=HYPERLINK("https://www.tiktok.com/@amariari11/video/7691228691753471245", "https://www.tiktok.com/@amariari11/video/7691228691753471245")</f>
        <v>https://www.tiktok.com/@amariari11/video/7691228691753471245</v>
      </c>
      <c r="U1133" t="inlineStr">
        <is>
          <t>已回填</t>
        </is>
      </c>
      <c r="V1133" t="inlineStr">
        <is>
          <t>109</t>
        </is>
      </c>
      <c r="W1133" t="inlineStr">
        <is>
          <t>0</t>
        </is>
      </c>
      <c r="X1133" t="inlineStr">
        <is>
          <t>1</t>
        </is>
      </c>
      <c r="Y1133" t="inlineStr">
        <is>
          <t>0</t>
        </is>
      </c>
      <c r="Z1133" t="inlineStr">
        <is>
          <t>0</t>
        </is>
      </c>
      <c r="AA1133" t="inlineStr">
        <is>
          <t>2026-10-08</t>
        </is>
      </c>
      <c r="AB1133"/>
      <c r="AC1133" t="inlineStr">
        <is>
          <t>第3条</t>
        </is>
      </c>
      <c r="AD1133"/>
      <c r="AE1133"/>
      <c r="AF1133"/>
      <c r="AG1133" s="3">
        <v>46302</v>
      </c>
      <c r="AH1133" t="inlineStr">
        <is>
          <t>李建卓</t>
        </is>
      </c>
      <c r="AI1133"/>
      <c r="AJ1133"/>
      <c r="AK1133"/>
      <c r="AL1133" s="3"/>
      <c r="AM1133" t="inlineStr">
        <is>
          <t>2026-10-08 10:04</t>
        </is>
      </c>
      <c r="AN1133" t="inlineStr">
        <is>
          <t>李建卓</t>
        </is>
      </c>
      <c r="AO1133" t="inlineStr">
        <is>
          <t>2026-10-08</t>
        </is>
      </c>
      <c r="AP1133" t="inlineStr">
        <is>
          <t>2026-10-07|amariari11|SD-000016</t>
        </is>
      </c>
      <c r="AQ1133" t="inlineStr">
        <is>
          <t>0</t>
        </is>
      </c>
      <c r="AR1133" t="inlineStr">
        <is>
          <t>amariari11｜In Bed with My Brother-in-Law｜3条｜已回填</t>
        </is>
      </c>
    </row>
    <row r="1134" ht="25.5" customHeight="1">
      <c r="A1134" t="inlineStr">
        <is>
          <t>SR-001269</t>
        </is>
      </c>
      <c r="B1134" s="3">
        <v>46295</v>
      </c>
      <c r="C1134"/>
      <c r="D1134"/>
      <c r="E1134"/>
      <c r="F1134" t="inlineStr">
        <is>
          <t>account_time</t>
        </is>
      </c>
      <c r="G1134">
        <v>1</v>
      </c>
      <c r="H1134" s="3">
        <v>46301.892060185186</v>
      </c>
      <c r="I1134"/>
      <c r="J1134" t="inlineStr">
        <is>
          <t>active</t>
        </is>
      </c>
      <c r="K1134" t="inlineStr">
        <is>
          <t>shirley5278789</t>
        </is>
      </c>
      <c r="L1134" t="inlineStr">
        <is>
          <t>Rompe una sola regla en este hospital embrujado y morirás al instante. Pero la advertencia sobre lo que se esconde debajo de la cama es aún peor. 😨🏥 🌟 Continúa la historia aquí 👉 Encuentra la serie completa en “ReelShort” 🔍 Busca el código “4931710” ✨ #Drama #DramaCorto #Terror #Misterio #ReelShort</t>
        </is>
      </c>
      <c r="M1134" t="inlineStr">
        <is>
          <t>SD-000368</t>
        </is>
      </c>
      <c r="N1134" t="inlineStr">
        <is>
          <t>7690520763731954974</t>
        </is>
      </c>
      <c r="O1134" t="inlineStr">
        <is>
          <t>shirley5278789</t>
        </is>
      </c>
      <c r="P1134" t="inlineStr">
        <is>
          <t>https://www.tiktok.com/@shirley5278789</t>
        </is>
      </c>
      <c r="Q1134" t="inlineStr">
        <is>
          <t>SD-000368</t>
        </is>
      </c>
      <c r="R1134" t="inlineStr">
        <is>
          <t>El juego siniestro</t>
        </is>
      </c>
      <c r="S1134" t="inlineStr">
        <is>
          <t>男性,超能力</t>
        </is>
      </c>
      <c r="T1134" s="2" t="str">
        <f>=HYPERLINK("https://www.tiktok.com/@shirley5278789/video/7690520763731954974", "https://www.tiktok.com/@shirley5278789/video/7690520763731954974")</f>
        <v>https://www.tiktok.com/@shirley5278789/video/7690520763731954974</v>
      </c>
      <c r="U1134" t="inlineStr">
        <is>
          <t>已回填</t>
        </is>
      </c>
      <c r="V1134" t="inlineStr">
        <is>
          <t>4050</t>
        </is>
      </c>
      <c r="W1134" t="inlineStr">
        <is>
          <t>10</t>
        </is>
      </c>
      <c r="X1134" t="inlineStr">
        <is>
          <t>5</t>
        </is>
      </c>
      <c r="Y1134" t="inlineStr">
        <is>
          <t>2</t>
        </is>
      </c>
      <c r="Z1134" t="inlineStr">
        <is>
          <t>0</t>
        </is>
      </c>
      <c r="AA1134" t="inlineStr">
        <is>
          <t>2026-10-08</t>
        </is>
      </c>
      <c r="AB1134"/>
      <c r="AC1134" t="inlineStr">
        <is>
          <t>发布顺序：01；当天第1条</t>
        </is>
      </c>
      <c r="AD1134"/>
      <c r="AE1134"/>
      <c r="AF1134"/>
      <c r="AG1134" s="3">
        <v>46295</v>
      </c>
      <c r="AH1134" t="inlineStr">
        <is>
          <t>高璇</t>
        </is>
      </c>
      <c r="AI1134"/>
      <c r="AJ1134"/>
      <c r="AK1134"/>
      <c r="AL1134" s="3"/>
      <c r="AM1134" t="inlineStr">
        <is>
          <t>2026-09-30 23:08</t>
        </is>
      </c>
      <c r="AN1134" t="inlineStr">
        <is>
          <t>高璇</t>
        </is>
      </c>
      <c r="AO1134" t="inlineStr">
        <is>
          <t>2026-09-30</t>
        </is>
      </c>
      <c r="AP1134" t="inlineStr">
        <is>
          <t>2026-09-30|shirley5278789|SD-000368</t>
        </is>
      </c>
      <c r="AQ1134" t="inlineStr">
        <is>
          <t>1</t>
        </is>
      </c>
      <c r="AR1134" t="inlineStr">
        <is>
          <t>shirley5278789｜El juego siniestro｜3条｜已回填/待公开</t>
        </is>
      </c>
    </row>
    <row r="1135" ht="25.5" customHeight="1">
      <c r="A1135" t="inlineStr">
        <is>
          <t>SR-001270</t>
        </is>
      </c>
      <c r="B1135" s="3">
        <v>46295</v>
      </c>
      <c r="C1135"/>
      <c r="D1135"/>
      <c r="E1135"/>
      <c r="F1135"/>
      <c r="G1135"/>
      <c r="H1135" s="3"/>
      <c r="I1135"/>
      <c r="J1135" t="inlineStr">
        <is>
          <t>active</t>
        </is>
      </c>
      <c r="K1135" t="inlineStr">
        <is>
          <t>shirley5278789</t>
        </is>
      </c>
      <c r="L1135"/>
      <c r="M1135" t="inlineStr">
        <is>
          <t>SD-000368</t>
        </is>
      </c>
      <c r="N1135"/>
      <c r="O1135" t="inlineStr">
        <is>
          <t>shirley5278789</t>
        </is>
      </c>
      <c r="P1135" t="inlineStr">
        <is>
          <t>https://www.tiktok.com/@shirley5278789</t>
        </is>
      </c>
      <c r="Q1135" t="inlineStr">
        <is>
          <t>SD-000368</t>
        </is>
      </c>
      <c r="R1135" t="inlineStr">
        <is>
          <t>El juego siniestro</t>
        </is>
      </c>
      <c r="S1135" t="inlineStr">
        <is>
          <t>男性,超能力</t>
        </is>
      </c>
      <c r="T1135" s="2"/>
      <c r="U1135" t="inlineStr">
        <is>
          <t>待公开</t>
        </is>
      </c>
      <c r="V1135"/>
      <c r="W1135"/>
      <c r="X1135"/>
      <c r="Y1135"/>
      <c r="Z1135"/>
      <c r="AA1135"/>
      <c r="AB1135"/>
      <c r="AC1135" t="inlineStr">
        <is>
          <t>发布顺序：02；当天第2条</t>
        </is>
      </c>
      <c r="AD1135"/>
      <c r="AE1135"/>
      <c r="AF1135"/>
      <c r="AG1135" s="3">
        <v>46295</v>
      </c>
      <c r="AH1135" t="inlineStr">
        <is>
          <t>高璇</t>
        </is>
      </c>
      <c r="AI1135"/>
      <c r="AJ1135"/>
      <c r="AK1135"/>
      <c r="AL1135" s="3"/>
      <c r="AM1135"/>
      <c r="AN1135" t="inlineStr">
        <is>
          <t>高璇</t>
        </is>
      </c>
      <c r="AO1135"/>
      <c r="AP1135" t="inlineStr">
        <is>
          <t>2026-09-30|shirley5278789|SD-000368</t>
        </is>
      </c>
      <c r="AQ1135" t="inlineStr">
        <is>
          <t>0</t>
        </is>
      </c>
      <c r="AR1135" t="inlineStr">
        <is>
          <t>shirley5278789｜El juego siniestro｜3条｜已回填/待公开</t>
        </is>
      </c>
    </row>
    <row r="1136" ht="25.5" customHeight="1">
      <c r="A1136" t="inlineStr">
        <is>
          <t>SR-001271</t>
        </is>
      </c>
      <c r="B1136" s="3">
        <v>46295</v>
      </c>
      <c r="C1136"/>
      <c r="D1136"/>
      <c r="E1136"/>
      <c r="F1136"/>
      <c r="G1136"/>
      <c r="H1136" s="3"/>
      <c r="I1136"/>
      <c r="J1136" t="inlineStr">
        <is>
          <t>active</t>
        </is>
      </c>
      <c r="K1136" t="inlineStr">
        <is>
          <t>shirley5278789</t>
        </is>
      </c>
      <c r="L1136"/>
      <c r="M1136" t="inlineStr">
        <is>
          <t>SD-000368</t>
        </is>
      </c>
      <c r="N1136"/>
      <c r="O1136" t="inlineStr">
        <is>
          <t>shirley5278789</t>
        </is>
      </c>
      <c r="P1136" t="inlineStr">
        <is>
          <t>https://www.tiktok.com/@shirley5278789</t>
        </is>
      </c>
      <c r="Q1136" t="inlineStr">
        <is>
          <t>SD-000368</t>
        </is>
      </c>
      <c r="R1136" t="inlineStr">
        <is>
          <t>El juego siniestro</t>
        </is>
      </c>
      <c r="S1136" t="inlineStr">
        <is>
          <t>男性,超能力</t>
        </is>
      </c>
      <c r="T1136" s="2"/>
      <c r="U1136" t="inlineStr">
        <is>
          <t>待公开</t>
        </is>
      </c>
      <c r="V1136"/>
      <c r="W1136"/>
      <c r="X1136"/>
      <c r="Y1136"/>
      <c r="Z1136"/>
      <c r="AA1136"/>
      <c r="AB1136"/>
      <c r="AC1136" t="inlineStr">
        <is>
          <t>发布顺序：03；当天第3条</t>
        </is>
      </c>
      <c r="AD1136"/>
      <c r="AE1136"/>
      <c r="AF1136"/>
      <c r="AG1136" s="3">
        <v>46295</v>
      </c>
      <c r="AH1136" t="inlineStr">
        <is>
          <t>高璇</t>
        </is>
      </c>
      <c r="AI1136"/>
      <c r="AJ1136"/>
      <c r="AK1136"/>
      <c r="AL1136" s="3"/>
      <c r="AM1136"/>
      <c r="AN1136" t="inlineStr">
        <is>
          <t>高璇</t>
        </is>
      </c>
      <c r="AO1136"/>
      <c r="AP1136" t="inlineStr">
        <is>
          <t>2026-09-30|shirley5278789|SD-000368</t>
        </is>
      </c>
      <c r="AQ1136" t="inlineStr">
        <is>
          <t>0</t>
        </is>
      </c>
      <c r="AR1136" t="inlineStr">
        <is>
          <t>shirley5278789｜El juego siniestro｜3条｜已回填/待公开</t>
        </is>
      </c>
    </row>
    <row r="1137" ht="25.5" customHeight="1">
      <c r="A1137" t="inlineStr">
        <is>
          <t>SR-001272</t>
        </is>
      </c>
      <c r="B1137" s="3">
        <v>46296</v>
      </c>
      <c r="C1137"/>
      <c r="D1137" t="inlineStr">
        <is>
          <t>7690520883441552670</t>
        </is>
      </c>
      <c r="E1137"/>
      <c r="F1137" t="inlineStr">
        <is>
          <t>exact_post_id</t>
        </is>
      </c>
      <c r="G1137"/>
      <c r="H1137" s="3"/>
      <c r="I1137"/>
      <c r="J1137" t="inlineStr">
        <is>
          <t>active</t>
        </is>
      </c>
      <c r="K1137" t="inlineStr">
        <is>
          <t>shirley5278789</t>
        </is>
      </c>
      <c r="L1137" t="inlineStr">
        <is>
          <t>Su “ejercicio matutino” es un juego mortal: si te mueves en el momento equivocado, el doctor te convertirá en fertilizante. 💀🌱 🌟 Continúa la historia aquí 👉 Encuentra la serie completa en “ReelShort” 🔍 Busca el código “4931710” ✨ #Drama #DramaCorto #JuegoMortal #Suspenso #ReelShort</t>
        </is>
      </c>
      <c r="M1137" t="inlineStr">
        <is>
          <t>SD-000368</t>
        </is>
      </c>
      <c r="N1137" t="inlineStr">
        <is>
          <t>7690520883441552670</t>
        </is>
      </c>
      <c r="O1137" t="inlineStr">
        <is>
          <t>shirley5278789</t>
        </is>
      </c>
      <c r="P1137" t="inlineStr">
        <is>
          <t>https://www.tiktok.com/@shirley5278789</t>
        </is>
      </c>
      <c r="Q1137" t="inlineStr">
        <is>
          <t>SD-000368</t>
        </is>
      </c>
      <c r="R1137" t="inlineStr">
        <is>
          <t>El juego siniestro</t>
        </is>
      </c>
      <c r="S1137" t="inlineStr">
        <is>
          <t>男性,超能力</t>
        </is>
      </c>
      <c r="T1137" s="2" t="str">
        <f>=HYPERLINK("https://www.tiktok.com/@shirley5278789/video/7690520883441552670", "https://www.tiktok.com/@shirley5278789/video/7690520883441552670")</f>
        <v>https://www.tiktok.com/@shirley5278789/video/7690520883441552670</v>
      </c>
      <c r="U1137" t="inlineStr">
        <is>
          <t>已回填</t>
        </is>
      </c>
      <c r="V1137" t="inlineStr">
        <is>
          <t>1458</t>
        </is>
      </c>
      <c r="W1137" t="inlineStr">
        <is>
          <t>3</t>
        </is>
      </c>
      <c r="X1137" t="inlineStr">
        <is>
          <t>1</t>
        </is>
      </c>
      <c r="Y1137" t="inlineStr">
        <is>
          <t>1</t>
        </is>
      </c>
      <c r="Z1137" t="inlineStr">
        <is>
          <t>0</t>
        </is>
      </c>
      <c r="AA1137" t="inlineStr">
        <is>
          <t>2026-10-08</t>
        </is>
      </c>
      <c r="AB1137"/>
      <c r="AC1137" t="inlineStr">
        <is>
          <t>发布顺序：04；当天第1条</t>
        </is>
      </c>
      <c r="AD1137"/>
      <c r="AE1137"/>
      <c r="AF1137"/>
      <c r="AG1137" s="3">
        <v>46296</v>
      </c>
      <c r="AH1137" t="inlineStr">
        <is>
          <t>高璇</t>
        </is>
      </c>
      <c r="AI1137"/>
      <c r="AJ1137"/>
      <c r="AK1137"/>
      <c r="AL1137" s="3"/>
      <c r="AM1137" t="inlineStr">
        <is>
          <t>2026-10-01 23:18</t>
        </is>
      </c>
      <c r="AN1137" t="inlineStr">
        <is>
          <t>高璇</t>
        </is>
      </c>
      <c r="AO1137" t="inlineStr">
        <is>
          <t>2026-10-01</t>
        </is>
      </c>
      <c r="AP1137" t="inlineStr">
        <is>
          <t>2026-10-01|shirley5278789|SD-000368</t>
        </is>
      </c>
      <c r="AQ1137" t="inlineStr">
        <is>
          <t>1</t>
        </is>
      </c>
      <c r="AR1137" t="inlineStr">
        <is>
          <t>shirley5278789｜El juego siniestro｜3条｜已回填</t>
        </is>
      </c>
    </row>
    <row r="1138" ht="25.5" customHeight="1">
      <c r="A1138" t="inlineStr">
        <is>
          <t>SR-001273</t>
        </is>
      </c>
      <c r="B1138" s="3">
        <v>46296</v>
      </c>
      <c r="C1138"/>
      <c r="D1138" t="inlineStr">
        <is>
          <t>7690521468454587678</t>
        </is>
      </c>
      <c r="E1138"/>
      <c r="F1138" t="inlineStr">
        <is>
          <t>exact_post_id</t>
        </is>
      </c>
      <c r="G1138"/>
      <c r="H1138" s="3"/>
      <c r="I1138"/>
      <c r="J1138" t="inlineStr">
        <is>
          <t>active</t>
        </is>
      </c>
      <c r="K1138" t="inlineStr">
        <is>
          <t>shirley5278789</t>
        </is>
      </c>
      <c r="L1138" t="inlineStr">
        <is>
          <t>Llegan a la línea segura y creen que han ganado, hasta que el monstruo decide que las reglas ya no importan. 🔥🐍 🌟 Continúa la historia aquí 👉 Encuentra la serie completa en “ReelShort” 🔍 Busca el código “4931710” ✨ #Drama #DramaCorto #Supervivencia #Monstruos #ReelShort</t>
        </is>
      </c>
      <c r="M1138" t="inlineStr">
        <is>
          <t>SD-000368</t>
        </is>
      </c>
      <c r="N1138" t="inlineStr">
        <is>
          <t>7690521468454587678</t>
        </is>
      </c>
      <c r="O1138" t="inlineStr">
        <is>
          <t>shirley5278789</t>
        </is>
      </c>
      <c r="P1138" t="inlineStr">
        <is>
          <t>https://www.tiktok.com/@shirley5278789</t>
        </is>
      </c>
      <c r="Q1138" t="inlineStr">
        <is>
          <t>SD-000368</t>
        </is>
      </c>
      <c r="R1138" t="inlineStr">
        <is>
          <t>El juego siniestro</t>
        </is>
      </c>
      <c r="S1138" t="inlineStr">
        <is>
          <t>男性,超能力</t>
        </is>
      </c>
      <c r="T1138" s="2" t="str">
        <f>=HYPERLINK("https://www.tiktok.com/@shirley5278789/video/7690521468454587678", "https://www.tiktok.com/@shirley5278789/video/7690521468454587678")</f>
        <v>https://www.tiktok.com/@shirley5278789/video/7690521468454587678</v>
      </c>
      <c r="U1138" t="inlineStr">
        <is>
          <t>已回填</t>
        </is>
      </c>
      <c r="V1138" t="inlineStr">
        <is>
          <t>1318</t>
        </is>
      </c>
      <c r="W1138" t="inlineStr">
        <is>
          <t>4</t>
        </is>
      </c>
      <c r="X1138" t="inlineStr">
        <is>
          <t>0</t>
        </is>
      </c>
      <c r="Y1138" t="inlineStr">
        <is>
          <t>1</t>
        </is>
      </c>
      <c r="Z1138" t="inlineStr">
        <is>
          <t>0</t>
        </is>
      </c>
      <c r="AA1138" t="inlineStr">
        <is>
          <t>2026-10-08</t>
        </is>
      </c>
      <c r="AB1138"/>
      <c r="AC1138" t="inlineStr">
        <is>
          <t>发布顺序：05；当天第2条</t>
        </is>
      </c>
      <c r="AD1138"/>
      <c r="AE1138"/>
      <c r="AF1138"/>
      <c r="AG1138" s="3">
        <v>46296</v>
      </c>
      <c r="AH1138" t="inlineStr">
        <is>
          <t>高璇</t>
        </is>
      </c>
      <c r="AI1138"/>
      <c r="AJ1138"/>
      <c r="AK1138"/>
      <c r="AL1138" s="3"/>
      <c r="AM1138" t="inlineStr">
        <is>
          <t>2026-10-02 03:49</t>
        </is>
      </c>
      <c r="AN1138" t="inlineStr">
        <is>
          <t>高璇</t>
        </is>
      </c>
      <c r="AO1138" t="inlineStr">
        <is>
          <t>2026-10-02</t>
        </is>
      </c>
      <c r="AP1138" t="inlineStr">
        <is>
          <t>2026-10-01|shirley5278789|SD-000368</t>
        </is>
      </c>
      <c r="AQ1138" t="inlineStr">
        <is>
          <t>0</t>
        </is>
      </c>
      <c r="AR1138" t="inlineStr">
        <is>
          <t>shirley5278789｜El juego siniestro｜3条｜已回填</t>
        </is>
      </c>
    </row>
    <row r="1139" ht="25.5" customHeight="1">
      <c r="A1139" t="inlineStr">
        <is>
          <t>SR-001274</t>
        </is>
      </c>
      <c r="B1139" s="3">
        <v>46296</v>
      </c>
      <c r="C1139"/>
      <c r="D1139" t="inlineStr">
        <is>
          <t>7690521522204626206</t>
        </is>
      </c>
      <c r="E1139"/>
      <c r="F1139" t="inlineStr">
        <is>
          <t>exact_post_id</t>
        </is>
      </c>
      <c r="G1139"/>
      <c r="H1139" s="3"/>
      <c r="I1139"/>
      <c r="J1139" t="inlineStr">
        <is>
          <t>active</t>
        </is>
      </c>
      <c r="K1139" t="inlineStr">
        <is>
          <t>shirley5278789</t>
        </is>
      </c>
      <c r="L1139" t="inlineStr">
        <is>
          <t>La directora del hospital promete operar a todos los jugadores, pero reserva una aterradora “recompensa personal” para el único superviviente. 😱🔪 🌟 Continúa la historia aquí 👉 Encuentra la serie completa en “ReelShort” 🔍 Busca el código “4931710” ✨ #Drama #DramaCorto #FantasíaOscura #Terror #ReelShort</t>
        </is>
      </c>
      <c r="M1139" t="inlineStr">
        <is>
          <t>SD-000368</t>
        </is>
      </c>
      <c r="N1139" t="inlineStr">
        <is>
          <t>7690521522204626206</t>
        </is>
      </c>
      <c r="O1139" t="inlineStr">
        <is>
          <t>shirley5278789</t>
        </is>
      </c>
      <c r="P1139" t="inlineStr">
        <is>
          <t>https://www.tiktok.com/@shirley5278789</t>
        </is>
      </c>
      <c r="Q1139" t="inlineStr">
        <is>
          <t>SD-000368</t>
        </is>
      </c>
      <c r="R1139" t="inlineStr">
        <is>
          <t>El juego siniestro</t>
        </is>
      </c>
      <c r="S1139" t="inlineStr">
        <is>
          <t>男性,超能力</t>
        </is>
      </c>
      <c r="T1139" s="2" t="str">
        <f>=HYPERLINK("https://www.tiktok.com/@shirley5278789/video/7690521522204626206", "https://www.tiktok.com/@shirley5278789/video/7690521522204626206")</f>
        <v>https://www.tiktok.com/@shirley5278789/video/7690521522204626206</v>
      </c>
      <c r="U1139" t="inlineStr">
        <is>
          <t>已回填</t>
        </is>
      </c>
      <c r="V1139" t="inlineStr">
        <is>
          <t>1302</t>
        </is>
      </c>
      <c r="W1139" t="inlineStr">
        <is>
          <t>2</t>
        </is>
      </c>
      <c r="X1139" t="inlineStr">
        <is>
          <t>1</t>
        </is>
      </c>
      <c r="Y1139" t="inlineStr">
        <is>
          <t>2</t>
        </is>
      </c>
      <c r="Z1139" t="inlineStr">
        <is>
          <t>0</t>
        </is>
      </c>
      <c r="AA1139" t="inlineStr">
        <is>
          <t>2026-10-08</t>
        </is>
      </c>
      <c r="AB1139"/>
      <c r="AC1139" t="inlineStr">
        <is>
          <t>发布顺序：06；当天第3条</t>
        </is>
      </c>
      <c r="AD1139"/>
      <c r="AE1139"/>
      <c r="AF1139"/>
      <c r="AG1139" s="3">
        <v>46296</v>
      </c>
      <c r="AH1139" t="inlineStr">
        <is>
          <t>高璇</t>
        </is>
      </c>
      <c r="AI1139"/>
      <c r="AJ1139"/>
      <c r="AK1139"/>
      <c r="AL1139" s="3"/>
      <c r="AM1139" t="inlineStr">
        <is>
          <t>2026-10-02 11:06</t>
        </is>
      </c>
      <c r="AN1139" t="inlineStr">
        <is>
          <t>高璇</t>
        </is>
      </c>
      <c r="AO1139" t="inlineStr">
        <is>
          <t>2026-10-02</t>
        </is>
      </c>
      <c r="AP1139" t="inlineStr">
        <is>
          <t>2026-10-01|shirley5278789|SD-000368</t>
        </is>
      </c>
      <c r="AQ1139" t="inlineStr">
        <is>
          <t>0</t>
        </is>
      </c>
      <c r="AR1139" t="inlineStr">
        <is>
          <t>shirley5278789｜El juego siniestro｜3条｜已回填</t>
        </is>
      </c>
    </row>
    <row r="1140" ht="25.5" customHeight="1">
      <c r="A1140" t="inlineStr">
        <is>
          <t>SR-001275</t>
        </is>
      </c>
      <c r="B1140" s="3">
        <v>46297</v>
      </c>
      <c r="C1140"/>
      <c r="D1140" t="inlineStr">
        <is>
          <t>7691264545800604959</t>
        </is>
      </c>
      <c r="E1140"/>
      <c r="F1140" t="inlineStr">
        <is>
          <t>manual_url</t>
        </is>
      </c>
      <c r="G1140">
        <v>1</v>
      </c>
      <c r="H1140" s="3">
        <v>46303.671643518515</v>
      </c>
      <c r="I1140"/>
      <c r="J1140" t="inlineStr">
        <is>
          <t>active</t>
        </is>
      </c>
      <c r="K1140" t="inlineStr">
        <is>
          <t>shirley5278789</t>
        </is>
      </c>
      <c r="L1140" t="inlineStr">
        <is>
          <t>Coronada de sangre de plata — EP2 Durante tres años, Drake juró que jamás la amaría. 💔 🌟 Continúa la historia aquí 👉 Encuentra la serie completa en “ReelShort” 🔍 Busca “4931573” ✨ #ReelShort #DramaCorto #SangreDePlata #HombreLobo #Luna</t>
        </is>
      </c>
      <c r="M1140" t="inlineStr">
        <is>
          <t>SD-000369</t>
        </is>
      </c>
      <c r="N1140" t="inlineStr">
        <is>
          <t>7691264545800604959</t>
        </is>
      </c>
      <c r="O1140" t="inlineStr">
        <is>
          <t>shirley5278789</t>
        </is>
      </c>
      <c r="P1140" t="inlineStr">
        <is>
          <t>https://www.tiktok.com/@shirley5278789</t>
        </is>
      </c>
      <c r="Q1140" t="inlineStr">
        <is>
          <t>SD-000369</t>
        </is>
      </c>
      <c r="R1140" t="inlineStr">
        <is>
          <t>Coronada de sangre de plata</t>
        </is>
      </c>
      <c r="S1140" t="inlineStr">
        <is>
          <t>身份揭露</t>
        </is>
      </c>
      <c r="T1140" s="2" t="str">
        <f>=HYPERLINK("https://www.tiktok.com/@shirley5278789/video/7691264545800604959", "https://www.tiktok.com/@shirley5278789/video/7691264545800604959")</f>
        <v>https://www.tiktok.com/@shirley5278789/video/7691264545800604959</v>
      </c>
      <c r="U1140" t="inlineStr">
        <is>
          <t>已回填</t>
        </is>
      </c>
      <c r="V1140" t="inlineStr">
        <is>
          <t>1896</t>
        </is>
      </c>
      <c r="W1140" t="inlineStr">
        <is>
          <t>13</t>
        </is>
      </c>
      <c r="X1140" t="inlineStr">
        <is>
          <t>4</t>
        </is>
      </c>
      <c r="Y1140" t="inlineStr">
        <is>
          <t>0</t>
        </is>
      </c>
      <c r="Z1140" t="inlineStr">
        <is>
          <t>0</t>
        </is>
      </c>
      <c r="AA1140" t="inlineStr">
        <is>
          <t>2026-10-08</t>
        </is>
      </c>
      <c r="AB1140"/>
      <c r="AC1140" t="inlineStr">
        <is>
          <t>发布顺序：01；当天第1条</t>
        </is>
      </c>
      <c r="AD1140"/>
      <c r="AE1140"/>
      <c r="AF1140"/>
      <c r="AG1140" s="3">
        <v>46297</v>
      </c>
      <c r="AH1140" t="inlineStr">
        <is>
          <t>高璇</t>
        </is>
      </c>
      <c r="AI1140"/>
      <c r="AJ1140"/>
      <c r="AK1140"/>
      <c r="AL1140" s="3"/>
      <c r="AM1140" t="inlineStr">
        <is>
          <t>2026-10-03 04:22</t>
        </is>
      </c>
      <c r="AN1140" t="inlineStr">
        <is>
          <t>高璇</t>
        </is>
      </c>
      <c r="AO1140" t="inlineStr">
        <is>
          <t>2026-10-03</t>
        </is>
      </c>
      <c r="AP1140" t="inlineStr">
        <is>
          <t>2026-10-02|shirley5278789|SD-000369</t>
        </is>
      </c>
      <c r="AQ1140" t="inlineStr">
        <is>
          <t>1</t>
        </is>
      </c>
      <c r="AR1140" t="inlineStr">
        <is>
          <t>shirley5278789｜Coronada de sangre de plata｜3条｜已回填/待公开</t>
        </is>
      </c>
    </row>
    <row r="1141" ht="25.5" customHeight="1">
      <c r="A1141" t="inlineStr">
        <is>
          <t>SR-001276</t>
        </is>
      </c>
      <c r="B1141" s="3">
        <v>46297</v>
      </c>
      <c r="C1141"/>
      <c r="D1141" t="inlineStr">
        <is>
          <t>7691265509299408158</t>
        </is>
      </c>
      <c r="E1141"/>
      <c r="F1141" t="inlineStr">
        <is>
          <t>manual_url</t>
        </is>
      </c>
      <c r="G1141">
        <v>1</v>
      </c>
      <c r="H1141" s="3">
        <v>46303.671643518515</v>
      </c>
      <c r="I1141"/>
      <c r="J1141" t="inlineStr">
        <is>
          <t>active</t>
        </is>
      </c>
      <c r="K1141" t="inlineStr">
        <is>
          <t>shirley5278789</t>
        </is>
      </c>
      <c r="L1141" t="inlineStr">
        <is>
          <t>Coronada de sangre de plata — EP3 Él la rechazó y ella rompió su vínculo de almas. ⚡ 🌟 Continúa la historia aquí 👉 Encuentra la serie completa en “ReelShort” 🔍 Busca “4931573” ✨ #ReelShort #DramaCorto #SangreDePlata #HombreLobo #Luna</t>
        </is>
      </c>
      <c r="M1141" t="inlineStr">
        <is>
          <t>SD-000369</t>
        </is>
      </c>
      <c r="N1141" t="inlineStr">
        <is>
          <t>7691265509299408158</t>
        </is>
      </c>
      <c r="O1141" t="inlineStr">
        <is>
          <t>shirley5278789</t>
        </is>
      </c>
      <c r="P1141" t="inlineStr">
        <is>
          <t>https://www.tiktok.com/@shirley5278789</t>
        </is>
      </c>
      <c r="Q1141" t="inlineStr">
        <is>
          <t>SD-000369</t>
        </is>
      </c>
      <c r="R1141" t="inlineStr">
        <is>
          <t>Coronada de sangre de plata</t>
        </is>
      </c>
      <c r="S1141" t="inlineStr">
        <is>
          <t>身份揭露</t>
        </is>
      </c>
      <c r="T1141" s="2" t="str">
        <f>=HYPERLINK("https://www.tiktok.com/@shirley5278789/video/7691265509299408158", "https://www.tiktok.com/@shirley5278789/video/7691265509299408158")</f>
        <v>https://www.tiktok.com/@shirley5278789/video/7691265509299408158</v>
      </c>
      <c r="U1141" t="inlineStr">
        <is>
          <t>已回填</t>
        </is>
      </c>
      <c r="V1141" t="inlineStr">
        <is>
          <t>1099</t>
        </is>
      </c>
      <c r="W1141" t="inlineStr">
        <is>
          <t>13</t>
        </is>
      </c>
      <c r="X1141" t="inlineStr">
        <is>
          <t>2</t>
        </is>
      </c>
      <c r="Y1141" t="inlineStr">
        <is>
          <t>0</t>
        </is>
      </c>
      <c r="Z1141" t="inlineStr">
        <is>
          <t>0</t>
        </is>
      </c>
      <c r="AA1141" t="inlineStr">
        <is>
          <t>2026-10-08</t>
        </is>
      </c>
      <c r="AB1141"/>
      <c r="AC1141" t="inlineStr">
        <is>
          <t>发布顺序：02；当天第2条</t>
        </is>
      </c>
      <c r="AD1141"/>
      <c r="AE1141"/>
      <c r="AF1141"/>
      <c r="AG1141" s="3">
        <v>46297</v>
      </c>
      <c r="AH1141" t="inlineStr">
        <is>
          <t>高璇</t>
        </is>
      </c>
      <c r="AI1141"/>
      <c r="AJ1141"/>
      <c r="AK1141"/>
      <c r="AL1141" s="3"/>
      <c r="AM1141" t="inlineStr">
        <is>
          <t>2026-10-03 10:22</t>
        </is>
      </c>
      <c r="AN1141" t="inlineStr">
        <is>
          <t>高璇</t>
        </is>
      </c>
      <c r="AO1141" t="inlineStr">
        <is>
          <t>2026-10-03</t>
        </is>
      </c>
      <c r="AP1141" t="inlineStr">
        <is>
          <t>2026-10-02|shirley5278789|SD-000369</t>
        </is>
      </c>
      <c r="AQ1141" t="inlineStr">
        <is>
          <t>0</t>
        </is>
      </c>
      <c r="AR1141" t="inlineStr">
        <is>
          <t>shirley5278789｜Coronada de sangre de plata｜3条｜已回填/待公开</t>
        </is>
      </c>
    </row>
    <row r="1142" ht="25.5" customHeight="1">
      <c r="A1142" t="inlineStr">
        <is>
          <t>SR-001277</t>
        </is>
      </c>
      <c r="B1142" s="3">
        <v>46297</v>
      </c>
      <c r="C1142"/>
      <c r="D1142"/>
      <c r="E1142"/>
      <c r="F1142"/>
      <c r="G1142"/>
      <c r="H1142" s="3"/>
      <c r="I1142"/>
      <c r="J1142" t="inlineStr">
        <is>
          <t>active</t>
        </is>
      </c>
      <c r="K1142" t="inlineStr">
        <is>
          <t>shirley5278789</t>
        </is>
      </c>
      <c r="L1142"/>
      <c r="M1142" t="inlineStr">
        <is>
          <t>SD-000369</t>
        </is>
      </c>
      <c r="N1142"/>
      <c r="O1142" t="inlineStr">
        <is>
          <t>shirley5278789</t>
        </is>
      </c>
      <c r="P1142" t="inlineStr">
        <is>
          <t>https://www.tiktok.com/@shirley5278789</t>
        </is>
      </c>
      <c r="Q1142" t="inlineStr">
        <is>
          <t>SD-000369</t>
        </is>
      </c>
      <c r="R1142" t="inlineStr">
        <is>
          <t>Coronada de sangre de plata</t>
        </is>
      </c>
      <c r="S1142" t="inlineStr">
        <is>
          <t>身份揭露</t>
        </is>
      </c>
      <c r="T1142" s="2"/>
      <c r="U1142" t="inlineStr">
        <is>
          <t>待公开</t>
        </is>
      </c>
      <c r="V1142"/>
      <c r="W1142"/>
      <c r="X1142"/>
      <c r="Y1142"/>
      <c r="Z1142"/>
      <c r="AA1142"/>
      <c r="AB1142"/>
      <c r="AC1142" t="inlineStr">
        <is>
          <t>发布顺序：03；当天第3条</t>
        </is>
      </c>
      <c r="AD1142"/>
      <c r="AE1142"/>
      <c r="AF1142"/>
      <c r="AG1142" s="3">
        <v>46297</v>
      </c>
      <c r="AH1142" t="inlineStr">
        <is>
          <t>高璇</t>
        </is>
      </c>
      <c r="AI1142"/>
      <c r="AJ1142"/>
      <c r="AK1142"/>
      <c r="AL1142" s="3"/>
      <c r="AM1142"/>
      <c r="AN1142" t="inlineStr">
        <is>
          <t>高璇</t>
        </is>
      </c>
      <c r="AO1142"/>
      <c r="AP1142" t="inlineStr">
        <is>
          <t>2026-10-02|shirley5278789|SD-000369</t>
        </is>
      </c>
      <c r="AQ1142" t="inlineStr">
        <is>
          <t>0</t>
        </is>
      </c>
      <c r="AR1142" t="inlineStr">
        <is>
          <t>shirley5278789｜Coronada de sangre de plata｜3条｜已回填/待公开</t>
        </is>
      </c>
    </row>
    <row r="1143" ht="25.5" customHeight="1">
      <c r="A1143" t="inlineStr">
        <is>
          <t>SR-001278</t>
        </is>
      </c>
      <c r="B1143" s="3">
        <v>46298</v>
      </c>
      <c r="C1143"/>
      <c r="D1143" t="inlineStr">
        <is>
          <t>7691265666384547102</t>
        </is>
      </c>
      <c r="E1143"/>
      <c r="F1143" t="inlineStr">
        <is>
          <t>exact_post_id</t>
        </is>
      </c>
      <c r="G1143"/>
      <c r="H1143" s="3">
        <v>46303.671643518515</v>
      </c>
      <c r="I1143"/>
      <c r="J1143" t="inlineStr">
        <is>
          <t>active</t>
        </is>
      </c>
      <c r="K1143" t="inlineStr">
        <is>
          <t>shirley5278789</t>
        </is>
      </c>
      <c r="L1143" t="inlineStr">
        <is>
          <t>Coronada de sangre de plata — EP4 Nora desapareció; Nadia Moon regresó con poder. 👑 🌟 Continúa la historia aquí 👉 Encuentra la serie completa en “ReelShort” 🔍 Busca “4931573” ✨ #ReelShort #DramaCorto #SangreDePlata #HombreLobo #Luna</t>
        </is>
      </c>
      <c r="M1143" t="inlineStr">
        <is>
          <t>SD-000369</t>
        </is>
      </c>
      <c r="N1143" t="inlineStr">
        <is>
          <t>7691265666384547102</t>
        </is>
      </c>
      <c r="O1143" t="inlineStr">
        <is>
          <t>shirley5278789</t>
        </is>
      </c>
      <c r="P1143" t="inlineStr">
        <is>
          <t>https://www.tiktok.com/@shirley5278789</t>
        </is>
      </c>
      <c r="Q1143" t="inlineStr">
        <is>
          <t>SD-000369</t>
        </is>
      </c>
      <c r="R1143" t="inlineStr">
        <is>
          <t>Coronada de sangre de plata</t>
        </is>
      </c>
      <c r="S1143" t="inlineStr">
        <is>
          <t>身份揭露</t>
        </is>
      </c>
      <c r="T1143" s="2" t="str">
        <f>=HYPERLINK("https://www.tiktok.com/@shirley5278789/video/7691265666384547102", "https://www.tiktok.com/@shirley5278789/video/7691265666384547102")</f>
        <v>https://www.tiktok.com/@shirley5278789/video/7691265666384547102</v>
      </c>
      <c r="U1143" t="inlineStr">
        <is>
          <t>已回填</t>
        </is>
      </c>
      <c r="V1143" t="inlineStr">
        <is>
          <t>1895</t>
        </is>
      </c>
      <c r="W1143" t="inlineStr">
        <is>
          <t>10</t>
        </is>
      </c>
      <c r="X1143" t="inlineStr">
        <is>
          <t>1</t>
        </is>
      </c>
      <c r="Y1143" t="inlineStr">
        <is>
          <t>0</t>
        </is>
      </c>
      <c r="Z1143" t="inlineStr">
        <is>
          <t>0</t>
        </is>
      </c>
      <c r="AA1143" t="inlineStr">
        <is>
          <t>2026-10-08</t>
        </is>
      </c>
      <c r="AB1143"/>
      <c r="AC1143" t="inlineStr">
        <is>
          <t>发布顺序：04；当天第1条</t>
        </is>
      </c>
      <c r="AD1143"/>
      <c r="AE1143"/>
      <c r="AF1143"/>
      <c r="AG1143" s="3">
        <v>46298</v>
      </c>
      <c r="AH1143" t="inlineStr">
        <is>
          <t>高璇</t>
        </is>
      </c>
      <c r="AI1143"/>
      <c r="AJ1143"/>
      <c r="AK1143"/>
      <c r="AL1143" s="3"/>
      <c r="AM1143" t="inlineStr">
        <is>
          <t>2026-10-03 23:23</t>
        </is>
      </c>
      <c r="AN1143" t="inlineStr">
        <is>
          <t>高璇</t>
        </is>
      </c>
      <c r="AO1143" t="inlineStr">
        <is>
          <t>2026-10-03</t>
        </is>
      </c>
      <c r="AP1143" t="inlineStr">
        <is>
          <t>2026-10-03|shirley5278789|SD-000369</t>
        </is>
      </c>
      <c r="AQ1143" t="inlineStr">
        <is>
          <t>1</t>
        </is>
      </c>
      <c r="AR1143" t="inlineStr">
        <is>
          <t>shirley5278789｜Coronada de sangre de plata｜3条｜已回填</t>
        </is>
      </c>
    </row>
    <row r="1144" ht="25.5" customHeight="1">
      <c r="A1144" t="inlineStr">
        <is>
          <t>SR-001279</t>
        </is>
      </c>
      <c r="B1144" s="3">
        <v>46298</v>
      </c>
      <c r="C1144"/>
      <c r="D1144" t="inlineStr">
        <is>
          <t>7691265957938924830</t>
        </is>
      </c>
      <c r="E1144"/>
      <c r="F1144" t="inlineStr">
        <is>
          <t>manual_url</t>
        </is>
      </c>
      <c r="G1144">
        <v>1</v>
      </c>
      <c r="H1144" s="3">
        <v>46303.671643518515</v>
      </c>
      <c r="I1144"/>
      <c r="J1144" t="inlineStr">
        <is>
          <t>active</t>
        </is>
      </c>
      <c r="K1144" t="inlineStr">
        <is>
          <t>shirley5278789</t>
        </is>
      </c>
      <c r="L1144" t="inlineStr">
        <is>
          <t>Coronada de sangre de plata — EP5 Ahora protegerá a sus hijos cueste lo que cueste. 🐺 🌟 Continúa la historia aquí 👉 Encuentra la serie completa en “ReelShort” 🔍 Busca “4931573” ✨ #ReelShort #DramaCorto #SangreDePlata #HombreLobo #Luna</t>
        </is>
      </c>
      <c r="M1144" t="inlineStr">
        <is>
          <t>SD-000369</t>
        </is>
      </c>
      <c r="N1144" t="inlineStr">
        <is>
          <t>7691265957938924830</t>
        </is>
      </c>
      <c r="O1144" t="inlineStr">
        <is>
          <t>shirley5278789</t>
        </is>
      </c>
      <c r="P1144" t="inlineStr">
        <is>
          <t>https://www.tiktok.com/@shirley5278789</t>
        </is>
      </c>
      <c r="Q1144" t="inlineStr">
        <is>
          <t>SD-000369</t>
        </is>
      </c>
      <c r="R1144" t="inlineStr">
        <is>
          <t>Coronada de sangre de plata</t>
        </is>
      </c>
      <c r="S1144" t="inlineStr">
        <is>
          <t>身份揭露</t>
        </is>
      </c>
      <c r="T1144" s="2" t="str">
        <f>=HYPERLINK("https://www.tiktok.com/@shirley5278789/video/7691265957938924830", "https://www.tiktok.com/@shirley5278789/video/7691265957938924830")</f>
        <v>https://www.tiktok.com/@shirley5278789/video/7691265957938924830</v>
      </c>
      <c r="U1144" t="inlineStr">
        <is>
          <t>已回填</t>
        </is>
      </c>
      <c r="V1144" t="inlineStr">
        <is>
          <t>726</t>
        </is>
      </c>
      <c r="W1144" t="inlineStr">
        <is>
          <t>5</t>
        </is>
      </c>
      <c r="X1144" t="inlineStr">
        <is>
          <t>1</t>
        </is>
      </c>
      <c r="Y1144" t="inlineStr">
        <is>
          <t>0</t>
        </is>
      </c>
      <c r="Z1144" t="inlineStr">
        <is>
          <t>0</t>
        </is>
      </c>
      <c r="AA1144" t="inlineStr">
        <is>
          <t>2026-10-08</t>
        </is>
      </c>
      <c r="AB1144"/>
      <c r="AC1144" t="inlineStr">
        <is>
          <t>发布顺序：05；当天第2条</t>
        </is>
      </c>
      <c r="AD1144"/>
      <c r="AE1144"/>
      <c r="AF1144"/>
      <c r="AG1144" s="3">
        <v>46298</v>
      </c>
      <c r="AH1144" t="inlineStr">
        <is>
          <t>高璇</t>
        </is>
      </c>
      <c r="AI1144"/>
      <c r="AJ1144"/>
      <c r="AK1144"/>
      <c r="AL1144" s="3"/>
      <c r="AM1144" t="inlineStr">
        <is>
          <t>2026-10-04 04:24</t>
        </is>
      </c>
      <c r="AN1144" t="inlineStr">
        <is>
          <t>高璇</t>
        </is>
      </c>
      <c r="AO1144" t="inlineStr">
        <is>
          <t>2026-10-04</t>
        </is>
      </c>
      <c r="AP1144" t="inlineStr">
        <is>
          <t>2026-10-03|shirley5278789|SD-000369</t>
        </is>
      </c>
      <c r="AQ1144" t="inlineStr">
        <is>
          <t>0</t>
        </is>
      </c>
      <c r="AR1144" t="inlineStr">
        <is>
          <t>shirley5278789｜Coronada de sangre de plata｜3条｜已回填</t>
        </is>
      </c>
    </row>
    <row r="1145" ht="25.5" customHeight="1">
      <c r="A1145" t="inlineStr">
        <is>
          <t>SR-001280</t>
        </is>
      </c>
      <c r="B1145" s="3">
        <v>46298</v>
      </c>
      <c r="C1145"/>
      <c r="D1145" t="inlineStr">
        <is>
          <t>7691266203146374430</t>
        </is>
      </c>
      <c r="E1145"/>
      <c r="F1145" t="inlineStr">
        <is>
          <t>manual_url</t>
        </is>
      </c>
      <c r="G1145">
        <v>1</v>
      </c>
      <c r="H1145" s="3">
        <v>46303.671643518515</v>
      </c>
      <c r="I1145"/>
      <c r="J1145" t="inlineStr">
        <is>
          <t>active</t>
        </is>
      </c>
      <c r="K1145" t="inlineStr">
        <is>
          <t>shirley5278789</t>
        </is>
      </c>
      <c r="L1145" t="inlineStr">
        <is>
          <t>Coronada de sangre de plata — EP6 El Alfa que la destruyó deberá verla renacer. 🔥 🌟 Continúa la historia aquí 👉 Encuentra la serie completa en “ReelShort” 🔍 Busca “4931573” ✨ #ReelShort #DramaCorto #SangreDePlata #HombreLobo #Luna</t>
        </is>
      </c>
      <c r="M1145" t="inlineStr">
        <is>
          <t>SD-000369</t>
        </is>
      </c>
      <c r="N1145" t="inlineStr">
        <is>
          <t>7691266203146374430</t>
        </is>
      </c>
      <c r="O1145" t="inlineStr">
        <is>
          <t>shirley5278789</t>
        </is>
      </c>
      <c r="P1145" t="inlineStr">
        <is>
          <t>https://www.tiktok.com/@shirley5278789</t>
        </is>
      </c>
      <c r="Q1145" t="inlineStr">
        <is>
          <t>SD-000369</t>
        </is>
      </c>
      <c r="R1145" t="inlineStr">
        <is>
          <t>Coronada de sangre de plata</t>
        </is>
      </c>
      <c r="S1145" t="inlineStr">
        <is>
          <t>身份揭露</t>
        </is>
      </c>
      <c r="T1145" s="2" t="str">
        <f>=HYPERLINK("https://www.tiktok.com/@shirley5278789/video/7691266203146374430", "https://www.tiktok.com/@shirley5278789/video/7691266203146374430")</f>
        <v>https://www.tiktok.com/@shirley5278789/video/7691266203146374430</v>
      </c>
      <c r="U1145" t="inlineStr">
        <is>
          <t>已回填</t>
        </is>
      </c>
      <c r="V1145" t="inlineStr">
        <is>
          <t>1607</t>
        </is>
      </c>
      <c r="W1145" t="inlineStr">
        <is>
          <t>9</t>
        </is>
      </c>
      <c r="X1145" t="inlineStr">
        <is>
          <t>1</t>
        </is>
      </c>
      <c r="Y1145" t="inlineStr">
        <is>
          <t>0</t>
        </is>
      </c>
      <c r="Z1145" t="inlineStr">
        <is>
          <t>1</t>
        </is>
      </c>
      <c r="AA1145" t="inlineStr">
        <is>
          <t>2026-10-08</t>
        </is>
      </c>
      <c r="AB1145"/>
      <c r="AC1145" t="inlineStr">
        <is>
          <t>发布顺序：06；当天第3条</t>
        </is>
      </c>
      <c r="AD1145"/>
      <c r="AE1145"/>
      <c r="AF1145"/>
      <c r="AG1145" s="3">
        <v>46298</v>
      </c>
      <c r="AH1145" t="inlineStr">
        <is>
          <t>高璇</t>
        </is>
      </c>
      <c r="AI1145"/>
      <c r="AJ1145"/>
      <c r="AK1145"/>
      <c r="AL1145" s="3"/>
      <c r="AM1145" t="inlineStr">
        <is>
          <t>2026-10-04 11:28</t>
        </is>
      </c>
      <c r="AN1145" t="inlineStr">
        <is>
          <t>高璇</t>
        </is>
      </c>
      <c r="AO1145" t="inlineStr">
        <is>
          <t>2026-10-04</t>
        </is>
      </c>
      <c r="AP1145" t="inlineStr">
        <is>
          <t>2026-10-03|shirley5278789|SD-000369</t>
        </is>
      </c>
      <c r="AQ1145" t="inlineStr">
        <is>
          <t>0</t>
        </is>
      </c>
      <c r="AR1145" t="inlineStr">
        <is>
          <t>shirley5278789｜Coronada de sangre de plata｜3条｜已回填</t>
        </is>
      </c>
    </row>
    <row r="1146" ht="25.5" customHeight="1">
      <c r="A1146" t="inlineStr">
        <is>
          <t>SR-001281</t>
        </is>
      </c>
      <c r="B1146" s="3">
        <v>46299</v>
      </c>
      <c r="C1146"/>
      <c r="D1146" t="inlineStr">
        <is>
          <t>7691266503534071070</t>
        </is>
      </c>
      <c r="E1146"/>
      <c r="F1146" t="inlineStr">
        <is>
          <t>exact_post_id</t>
        </is>
      </c>
      <c r="G1146"/>
      <c r="H1146" s="3">
        <v>46303.671643518515</v>
      </c>
      <c r="I1146"/>
      <c r="J1146" t="inlineStr">
        <is>
          <t>active</t>
        </is>
      </c>
      <c r="K1146" t="inlineStr">
        <is>
          <t>shirley5278789</t>
        </is>
      </c>
      <c r="L1146" t="inlineStr">
        <is>
          <t>La CEO y El Padre Secreto De Su Hija — EP1 Una noche peligrosa dejó un secreto imposible de ocultar. 😳 🌟 Continúa la historia aquí 👉 Encuentra la serie completa en “ReelShort” 🔍 Busca “4985230” ✨ #ReelShort #DramaCorto #CEO #IdentidadSecreta #Romance</t>
        </is>
      </c>
      <c r="M1146" t="inlineStr">
        <is>
          <t>SD-000370</t>
        </is>
      </c>
      <c r="N1146" t="inlineStr">
        <is>
          <t>7691266503534071070</t>
        </is>
      </c>
      <c r="O1146" t="inlineStr">
        <is>
          <t>shirley5278789</t>
        </is>
      </c>
      <c r="P1146" t="inlineStr">
        <is>
          <t>https://www.tiktok.com/@shirley5278789</t>
        </is>
      </c>
      <c r="Q1146" t="inlineStr">
        <is>
          <t>SD-000370</t>
        </is>
      </c>
      <c r="R1146" t="inlineStr">
        <is>
          <t>La CEO y El Padre Secreto De Su Hija</t>
        </is>
      </c>
      <c r="S1146" t="inlineStr">
        <is>
          <t>男性,家庭</t>
        </is>
      </c>
      <c r="T1146" s="2" t="str">
        <f>=HYPERLINK("https://www.tiktok.com/@shirley5278789/video/7691266503534071070", "https://www.tiktok.com/@shirley5278789/video/7691266503534071070")</f>
        <v>https://www.tiktok.com/@shirley5278789/video/7691266503534071070</v>
      </c>
      <c r="U1146" t="inlineStr">
        <is>
          <t>已回填</t>
        </is>
      </c>
      <c r="V1146" t="inlineStr">
        <is>
          <t>1101</t>
        </is>
      </c>
      <c r="W1146" t="inlineStr">
        <is>
          <t>7</t>
        </is>
      </c>
      <c r="X1146" t="inlineStr">
        <is>
          <t>0</t>
        </is>
      </c>
      <c r="Y1146" t="inlineStr">
        <is>
          <t>0</t>
        </is>
      </c>
      <c r="Z1146" t="inlineStr">
        <is>
          <t>0</t>
        </is>
      </c>
      <c r="AA1146" t="inlineStr">
        <is>
          <t>2026-10-08</t>
        </is>
      </c>
      <c r="AB1146"/>
      <c r="AC1146" t="inlineStr">
        <is>
          <t>发布顺序：01；当天第1条</t>
        </is>
      </c>
      <c r="AD1146"/>
      <c r="AE1146"/>
      <c r="AF1146"/>
      <c r="AG1146" s="3">
        <v>46299</v>
      </c>
      <c r="AH1146" t="inlineStr">
        <is>
          <t>高璇</t>
        </is>
      </c>
      <c r="AI1146"/>
      <c r="AJ1146"/>
      <c r="AK1146"/>
      <c r="AL1146" s="3"/>
      <c r="AM1146" t="inlineStr">
        <is>
          <t>2026-10-04 23:29</t>
        </is>
      </c>
      <c r="AN1146" t="inlineStr">
        <is>
          <t>高璇</t>
        </is>
      </c>
      <c r="AO1146" t="inlineStr">
        <is>
          <t>2026-10-04</t>
        </is>
      </c>
      <c r="AP1146" t="inlineStr">
        <is>
          <t>2026-10-04|shirley5278789|SD-000370</t>
        </is>
      </c>
      <c r="AQ1146" t="inlineStr">
        <is>
          <t>1</t>
        </is>
      </c>
      <c r="AR1146" t="inlineStr">
        <is>
          <t>shirley5278789｜La CEO y El Padre Secreto De Su Hija｜3条｜已回填</t>
        </is>
      </c>
    </row>
    <row r="1147" ht="25.5" customHeight="1">
      <c r="A1147" t="inlineStr">
        <is>
          <t>SR-001282</t>
        </is>
      </c>
      <c r="B1147" s="3">
        <v>46299</v>
      </c>
      <c r="C1147"/>
      <c r="D1147" t="inlineStr">
        <is>
          <t>7691266677127843103</t>
        </is>
      </c>
      <c r="E1147"/>
      <c r="F1147" t="inlineStr">
        <is>
          <t>manual_url</t>
        </is>
      </c>
      <c r="G1147">
        <v>1</v>
      </c>
      <c r="H1147" s="3">
        <v>46303.671643518515</v>
      </c>
      <c r="I1147"/>
      <c r="J1147" t="inlineStr">
        <is>
          <t>active</t>
        </is>
      </c>
      <c r="K1147" t="inlineStr">
        <is>
          <t>shirley5278789</t>
        </is>
      </c>
      <c r="L1147" t="inlineStr">
        <is>
          <t>La CEO y El Padre Secreto De Su Hija — EP2 Cuatro años después, ella regresa con su hija. 👧 🌟 Continúa la historia aquí 👉 Encuentra la serie completa en “ReelShort” 🔍 Busca “4985230” ✨ #ReelShort #DramaCorto #CEO #IdentidadSecreta #Romance</t>
        </is>
      </c>
      <c r="M1147" t="inlineStr">
        <is>
          <t>SD-000370</t>
        </is>
      </c>
      <c r="N1147" t="inlineStr">
        <is>
          <t>7691266677127843103</t>
        </is>
      </c>
      <c r="O1147" t="inlineStr">
        <is>
          <t>shirley5278789</t>
        </is>
      </c>
      <c r="P1147" t="inlineStr">
        <is>
          <t>https://www.tiktok.com/@shirley5278789</t>
        </is>
      </c>
      <c r="Q1147" t="inlineStr">
        <is>
          <t>SD-000370</t>
        </is>
      </c>
      <c r="R1147" t="inlineStr">
        <is>
          <t>La CEO y El Padre Secreto De Su Hija</t>
        </is>
      </c>
      <c r="S1147" t="inlineStr">
        <is>
          <t>男性,家庭</t>
        </is>
      </c>
      <c r="T1147" s="2" t="str">
        <f>=HYPERLINK("https://www.tiktok.com/@shirley5278789/video/7691266677127843103", "https://www.tiktok.com/@shirley5278789/video/7691266677127843103")</f>
        <v>https://www.tiktok.com/@shirley5278789/video/7691266677127843103</v>
      </c>
      <c r="U1147" t="inlineStr">
        <is>
          <t>已回填</t>
        </is>
      </c>
      <c r="V1147" t="inlineStr">
        <is>
          <t>475</t>
        </is>
      </c>
      <c r="W1147" t="inlineStr">
        <is>
          <t>3</t>
        </is>
      </c>
      <c r="X1147" t="inlineStr">
        <is>
          <t>1</t>
        </is>
      </c>
      <c r="Y1147" t="inlineStr">
        <is>
          <t>0</t>
        </is>
      </c>
      <c r="Z1147" t="inlineStr">
        <is>
          <t>0</t>
        </is>
      </c>
      <c r="AA1147" t="inlineStr">
        <is>
          <t>2026-10-08</t>
        </is>
      </c>
      <c r="AB1147"/>
      <c r="AC1147" t="inlineStr">
        <is>
          <t>发布顺序：02；当天第2条</t>
        </is>
      </c>
      <c r="AD1147"/>
      <c r="AE1147"/>
      <c r="AF1147"/>
      <c r="AG1147" s="3">
        <v>46299</v>
      </c>
      <c r="AH1147" t="inlineStr">
        <is>
          <t>高璇</t>
        </is>
      </c>
      <c r="AI1147"/>
      <c r="AJ1147"/>
      <c r="AK1147"/>
      <c r="AL1147" s="3"/>
      <c r="AM1147" t="inlineStr">
        <is>
          <t>2026-10-05 04:30</t>
        </is>
      </c>
      <c r="AN1147" t="inlineStr">
        <is>
          <t>高璇</t>
        </is>
      </c>
      <c r="AO1147" t="inlineStr">
        <is>
          <t>2026-10-05</t>
        </is>
      </c>
      <c r="AP1147" t="inlineStr">
        <is>
          <t>2026-10-04|shirley5278789|SD-000370</t>
        </is>
      </c>
      <c r="AQ1147" t="inlineStr">
        <is>
          <t>0</t>
        </is>
      </c>
      <c r="AR1147" t="inlineStr">
        <is>
          <t>shirley5278789｜La CEO y El Padre Secreto De Su Hija｜3条｜已回填</t>
        </is>
      </c>
    </row>
    <row r="1148" ht="25.5" customHeight="1">
      <c r="A1148" t="inlineStr">
        <is>
          <t>SR-001283</t>
        </is>
      </c>
      <c r="B1148" s="3">
        <v>46299</v>
      </c>
      <c r="C1148"/>
      <c r="D1148" t="inlineStr">
        <is>
          <t>7691267173544774943</t>
        </is>
      </c>
      <c r="E1148"/>
      <c r="F1148" t="inlineStr">
        <is>
          <t>exact_post_id</t>
        </is>
      </c>
      <c r="G1148"/>
      <c r="H1148" s="3"/>
      <c r="I1148"/>
      <c r="J1148" t="inlineStr">
        <is>
          <t>active</t>
        </is>
      </c>
      <c r="K1148" t="inlineStr">
        <is>
          <t>shirley5278789</t>
        </is>
      </c>
      <c r="L1148" t="inlineStr">
        <is>
          <t>La CEO y El Padre Secreto De Su Hija — EP3 Él debe protegerlas sin revelar quién es en realidad. 🔥 🌟 Continúa la historia aquí 👉 Encuentra la serie completa en “ReelShort” 🔍 Busca “4985230” ✨ #ReelShort #DramaCorto #CEO #IdentidadSecreta #Romance</t>
        </is>
      </c>
      <c r="M1148" t="inlineStr">
        <is>
          <t>SD-000370</t>
        </is>
      </c>
      <c r="N1148" t="inlineStr">
        <is>
          <t>7691267173544774943</t>
        </is>
      </c>
      <c r="O1148" t="inlineStr">
        <is>
          <t>shirley5278789</t>
        </is>
      </c>
      <c r="P1148" t="inlineStr">
        <is>
          <t>https://www.tiktok.com/@shirley5278789</t>
        </is>
      </c>
      <c r="Q1148" t="inlineStr">
        <is>
          <t>SD-000370</t>
        </is>
      </c>
      <c r="R1148" t="inlineStr">
        <is>
          <t>La CEO y El Padre Secreto De Su Hija</t>
        </is>
      </c>
      <c r="S1148" t="inlineStr">
        <is>
          <t>男性,家庭</t>
        </is>
      </c>
      <c r="T1148" s="2" t="str">
        <f>=HYPERLINK("https://www.tiktok.com/@shirley5278789/video/7691267173544774943", "https://www.tiktok.com/@shirley5278789/video/7691267173544774943")</f>
        <v>https://www.tiktok.com/@shirley5278789/video/7691267173544774943</v>
      </c>
      <c r="U1148" t="inlineStr">
        <is>
          <t>已回填</t>
        </is>
      </c>
      <c r="V1148" t="inlineStr">
        <is>
          <t>538</t>
        </is>
      </c>
      <c r="W1148" t="inlineStr">
        <is>
          <t>3</t>
        </is>
      </c>
      <c r="X1148" t="inlineStr">
        <is>
          <t>0</t>
        </is>
      </c>
      <c r="Y1148" t="inlineStr">
        <is>
          <t>0</t>
        </is>
      </c>
      <c r="Z1148" t="inlineStr">
        <is>
          <t>0</t>
        </is>
      </c>
      <c r="AA1148" t="inlineStr">
        <is>
          <t>2026-10-08</t>
        </is>
      </c>
      <c r="AB1148"/>
      <c r="AC1148" t="inlineStr">
        <is>
          <t>发布顺序：03；当天第3条</t>
        </is>
      </c>
      <c r="AD1148"/>
      <c r="AE1148"/>
      <c r="AF1148"/>
      <c r="AG1148" s="3">
        <v>46299</v>
      </c>
      <c r="AH1148" t="inlineStr">
        <is>
          <t>高璇</t>
        </is>
      </c>
      <c r="AI1148"/>
      <c r="AJ1148"/>
      <c r="AK1148"/>
      <c r="AL1148" s="3"/>
      <c r="AM1148" t="inlineStr">
        <is>
          <t>2026-10-05 09:30</t>
        </is>
      </c>
      <c r="AN1148" t="inlineStr">
        <is>
          <t>高璇</t>
        </is>
      </c>
      <c r="AO1148" t="inlineStr">
        <is>
          <t>2026-10-05</t>
        </is>
      </c>
      <c r="AP1148" t="inlineStr">
        <is>
          <t>2026-10-04|shirley5278789|SD-000370</t>
        </is>
      </c>
      <c r="AQ1148" t="inlineStr">
        <is>
          <t>0</t>
        </is>
      </c>
      <c r="AR1148" t="inlineStr">
        <is>
          <t>shirley5278789｜La CEO y El Padre Secreto De Su Hija｜3条｜已回填</t>
        </is>
      </c>
    </row>
    <row r="1149" ht="25.5" customHeight="1">
      <c r="A1149" t="inlineStr">
        <is>
          <t>SR-001284</t>
        </is>
      </c>
      <c r="B1149" s="3">
        <v>46300</v>
      </c>
      <c r="C1149"/>
      <c r="D1149" t="inlineStr">
        <is>
          <t>7691267079835553055</t>
        </is>
      </c>
      <c r="E1149"/>
      <c r="F1149" t="inlineStr">
        <is>
          <t>exact_post_id</t>
        </is>
      </c>
      <c r="G1149"/>
      <c r="H1149" s="3">
        <v>46303.671643518515</v>
      </c>
      <c r="I1149"/>
      <c r="J1149" t="inlineStr">
        <is>
          <t>active</t>
        </is>
      </c>
      <c r="K1149" t="inlineStr">
        <is>
          <t>shirley5278789</t>
        </is>
      </c>
      <c r="L1149" t="inlineStr">
        <is>
          <t>La CEO y El Padre Secreto De Su Hija — EP4 La pequeña está a punto de unir dos destinos. 💞 🌟 Continúa la historia aquí 👉 Encuentra la serie completa en “ReelShort” 🔍 Busca “4985230” ✨ #ReelShort #DramaCorto #CEO #IdentidadSecreta #Romance</t>
        </is>
      </c>
      <c r="M1149" t="inlineStr">
        <is>
          <t>SD-000370</t>
        </is>
      </c>
      <c r="N1149" t="inlineStr">
        <is>
          <t>7691267079835553055</t>
        </is>
      </c>
      <c r="O1149" t="inlineStr">
        <is>
          <t>shirley5278789</t>
        </is>
      </c>
      <c r="P1149" t="inlineStr">
        <is>
          <t>https://www.tiktok.com/@shirley5278789</t>
        </is>
      </c>
      <c r="Q1149" t="inlineStr">
        <is>
          <t>SD-000370</t>
        </is>
      </c>
      <c r="R1149" t="inlineStr">
        <is>
          <t>La CEO y El Padre Secreto De Su Hija</t>
        </is>
      </c>
      <c r="S1149" t="inlineStr">
        <is>
          <t>男性,家庭</t>
        </is>
      </c>
      <c r="T1149" s="2" t="str">
        <f>=HYPERLINK("https://www.tiktok.com/@shirley5278789/video/7691267079835553055", "https://www.tiktok.com/@shirley5278789/video/7691267079835553055")</f>
        <v>https://www.tiktok.com/@shirley5278789/video/7691267079835553055</v>
      </c>
      <c r="U1149" t="inlineStr">
        <is>
          <t>已回填</t>
        </is>
      </c>
      <c r="V1149" t="inlineStr">
        <is>
          <t>691</t>
        </is>
      </c>
      <c r="W1149" t="inlineStr">
        <is>
          <t>9</t>
        </is>
      </c>
      <c r="X1149" t="inlineStr">
        <is>
          <t>0</t>
        </is>
      </c>
      <c r="Y1149" t="inlineStr">
        <is>
          <t>0</t>
        </is>
      </c>
      <c r="Z1149" t="inlineStr">
        <is>
          <t>0</t>
        </is>
      </c>
      <c r="AA1149" t="inlineStr">
        <is>
          <t>2026-10-08</t>
        </is>
      </c>
      <c r="AB1149"/>
      <c r="AC1149" t="inlineStr">
        <is>
          <t>发布顺序：04；当天第1条</t>
        </is>
      </c>
      <c r="AD1149"/>
      <c r="AE1149"/>
      <c r="AF1149"/>
      <c r="AG1149" s="3">
        <v>46300</v>
      </c>
      <c r="AH1149" t="inlineStr">
        <is>
          <t>高璇</t>
        </is>
      </c>
      <c r="AI1149"/>
      <c r="AJ1149"/>
      <c r="AK1149"/>
      <c r="AL1149" s="3"/>
      <c r="AM1149" t="inlineStr">
        <is>
          <t>2026-10-05 23:31</t>
        </is>
      </c>
      <c r="AN1149" t="inlineStr">
        <is>
          <t>高璇</t>
        </is>
      </c>
      <c r="AO1149" t="inlineStr">
        <is>
          <t>2026-10-05</t>
        </is>
      </c>
      <c r="AP1149" t="inlineStr">
        <is>
          <t>2026-10-05|shirley5278789|SD-000370</t>
        </is>
      </c>
      <c r="AQ1149" t="inlineStr">
        <is>
          <t>1</t>
        </is>
      </c>
      <c r="AR1149" t="inlineStr">
        <is>
          <t>shirley5278789｜La CEO y El Padre Secreto De Su Hija｜3条｜已回填</t>
        </is>
      </c>
    </row>
    <row r="1150" ht="25.5" customHeight="1">
      <c r="A1150" t="inlineStr">
        <is>
          <t>SR-001285</t>
        </is>
      </c>
      <c r="B1150" s="3">
        <v>46300</v>
      </c>
      <c r="C1150"/>
      <c r="D1150" t="inlineStr">
        <is>
          <t>7691267661124128031</t>
        </is>
      </c>
      <c r="E1150"/>
      <c r="F1150" t="inlineStr">
        <is>
          <t>exact_post_id</t>
        </is>
      </c>
      <c r="G1150"/>
      <c r="H1150" s="3">
        <v>46303.671643518515</v>
      </c>
      <c r="I1150"/>
      <c r="J1150" t="inlineStr">
        <is>
          <t>active</t>
        </is>
      </c>
      <c r="K1150" t="inlineStr">
        <is>
          <t>shirley5278789</t>
        </is>
      </c>
      <c r="L1150" t="inlineStr">
        <is>
          <t>La CEO y El Padre Secreto De Su Hija — EP5 Un poderoso secreto amenaza a esta inesperada familia. 🤫 🌟 Continúa la historia aquí 👉 Encuentra la serie completa en “ReelShort” 🔍 Busca “4985230” ✨ #ReelShort #DramaCorto #CEO #IdentidadSecreta #Romance</t>
        </is>
      </c>
      <c r="M1150" t="inlineStr">
        <is>
          <t>SD-000370</t>
        </is>
      </c>
      <c r="N1150" t="inlineStr">
        <is>
          <t>7691267661124128031</t>
        </is>
      </c>
      <c r="O1150" t="inlineStr">
        <is>
          <t>shirley5278789</t>
        </is>
      </c>
      <c r="P1150" t="inlineStr">
        <is>
          <t>https://www.tiktok.com/@shirley5278789</t>
        </is>
      </c>
      <c r="Q1150" t="inlineStr">
        <is>
          <t>SD-000370</t>
        </is>
      </c>
      <c r="R1150" t="inlineStr">
        <is>
          <t>La CEO y El Padre Secreto De Su Hija</t>
        </is>
      </c>
      <c r="S1150" t="inlineStr">
        <is>
          <t>男性,家庭</t>
        </is>
      </c>
      <c r="T1150" s="2" t="str">
        <f>=HYPERLINK("https://www.tiktok.com/@shirley5278789/video/7691267661124128031", "https://www.tiktok.com/@shirley5278789/video/7691267661124128031")</f>
        <v>https://www.tiktok.com/@shirley5278789/video/7691267661124128031</v>
      </c>
      <c r="U1150" t="inlineStr">
        <is>
          <t>已回填</t>
        </is>
      </c>
      <c r="V1150" t="inlineStr">
        <is>
          <t>535</t>
        </is>
      </c>
      <c r="W1150" t="inlineStr">
        <is>
          <t>6</t>
        </is>
      </c>
      <c r="X1150" t="inlineStr">
        <is>
          <t>0</t>
        </is>
      </c>
      <c r="Y1150" t="inlineStr">
        <is>
          <t>0</t>
        </is>
      </c>
      <c r="Z1150" t="inlineStr">
        <is>
          <t>1</t>
        </is>
      </c>
      <c r="AA1150" t="inlineStr">
        <is>
          <t>2026-10-08</t>
        </is>
      </c>
      <c r="AB1150"/>
      <c r="AC1150" t="inlineStr">
        <is>
          <t>发布顺序：05；当天第2条</t>
        </is>
      </c>
      <c r="AD1150"/>
      <c r="AE1150"/>
      <c r="AF1150"/>
      <c r="AG1150" s="3">
        <v>46300</v>
      </c>
      <c r="AH1150" t="inlineStr">
        <is>
          <t>高璇</t>
        </is>
      </c>
      <c r="AI1150"/>
      <c r="AJ1150"/>
      <c r="AK1150"/>
      <c r="AL1150" s="3"/>
      <c r="AM1150" t="inlineStr">
        <is>
          <t>2026-10-06 04:32</t>
        </is>
      </c>
      <c r="AN1150" t="inlineStr">
        <is>
          <t>高璇</t>
        </is>
      </c>
      <c r="AO1150" t="inlineStr">
        <is>
          <t>2026-10-06</t>
        </is>
      </c>
      <c r="AP1150" t="inlineStr">
        <is>
          <t>2026-10-05|shirley5278789|SD-000370</t>
        </is>
      </c>
      <c r="AQ1150" t="inlineStr">
        <is>
          <t>0</t>
        </is>
      </c>
      <c r="AR1150" t="inlineStr">
        <is>
          <t>shirley5278789｜La CEO y El Padre Secreto De Su Hija｜3条｜已回填</t>
        </is>
      </c>
    </row>
    <row r="1151" ht="25.5" customHeight="1">
      <c r="A1151" t="inlineStr">
        <is>
          <t>SR-001286</t>
        </is>
      </c>
      <c r="B1151" s="3">
        <v>46300</v>
      </c>
      <c r="C1151"/>
      <c r="D1151" t="inlineStr">
        <is>
          <t>7691267819165568287</t>
        </is>
      </c>
      <c r="E1151"/>
      <c r="F1151" t="inlineStr">
        <is>
          <t>exact_post_id</t>
        </is>
      </c>
      <c r="G1151"/>
      <c r="H1151" s="3"/>
      <c r="I1151"/>
      <c r="J1151" t="inlineStr">
        <is>
          <t>active</t>
        </is>
      </c>
      <c r="K1151" t="inlineStr">
        <is>
          <t>shirley5278789</t>
        </is>
      </c>
      <c r="L1151" t="inlineStr">
        <is>
          <t>La CEO y El Padre Secreto De Su Hija — EP6 Cuando la verdad salga, nada volverá a ser igual. ✨ 🌟 Continúa la historia aquí 👉 Encuentra la serie completa en “ReelShort” 🔍 Busca “4985230” ✨ #ReelShort #DramaCorto #CEO #IdentidadSecreta #Romance</t>
        </is>
      </c>
      <c r="M1151" t="inlineStr">
        <is>
          <t>SD-000370</t>
        </is>
      </c>
      <c r="N1151" t="inlineStr">
        <is>
          <t>7691267819165568287</t>
        </is>
      </c>
      <c r="O1151" t="inlineStr">
        <is>
          <t>shirley5278789</t>
        </is>
      </c>
      <c r="P1151" t="inlineStr">
        <is>
          <t>https://www.tiktok.com/@shirley5278789</t>
        </is>
      </c>
      <c r="Q1151" t="inlineStr">
        <is>
          <t>SD-000370</t>
        </is>
      </c>
      <c r="R1151" t="inlineStr">
        <is>
          <t>La CEO y El Padre Secreto De Su Hija</t>
        </is>
      </c>
      <c r="S1151" t="inlineStr">
        <is>
          <t>男性,家庭</t>
        </is>
      </c>
      <c r="T1151" s="2" t="str">
        <f>=HYPERLINK("https://www.tiktok.com/@shirley5278789/video/7691267819165568287", "https://www.tiktok.com/@shirley5278789/video/7691267819165568287")</f>
        <v>https://www.tiktok.com/@shirley5278789/video/7691267819165568287</v>
      </c>
      <c r="U1151" t="inlineStr">
        <is>
          <t>已回填</t>
        </is>
      </c>
      <c r="V1151" t="inlineStr">
        <is>
          <t>657</t>
        </is>
      </c>
      <c r="W1151" t="inlineStr">
        <is>
          <t>7</t>
        </is>
      </c>
      <c r="X1151" t="inlineStr">
        <is>
          <t>2</t>
        </is>
      </c>
      <c r="Y1151" t="inlineStr">
        <is>
          <t>0</t>
        </is>
      </c>
      <c r="Z1151" t="inlineStr">
        <is>
          <t>0</t>
        </is>
      </c>
      <c r="AA1151" t="inlineStr">
        <is>
          <t>2026-10-08</t>
        </is>
      </c>
      <c r="AB1151"/>
      <c r="AC1151" t="inlineStr">
        <is>
          <t>发布顺序：06；当天第3条</t>
        </is>
      </c>
      <c r="AD1151"/>
      <c r="AE1151"/>
      <c r="AF1151"/>
      <c r="AG1151" s="3">
        <v>46300</v>
      </c>
      <c r="AH1151" t="inlineStr">
        <is>
          <t>高璇</t>
        </is>
      </c>
      <c r="AI1151"/>
      <c r="AJ1151"/>
      <c r="AK1151"/>
      <c r="AL1151" s="3"/>
      <c r="AM1151" t="inlineStr">
        <is>
          <t>2026-10-06 10:33</t>
        </is>
      </c>
      <c r="AN1151" t="inlineStr">
        <is>
          <t>高璇</t>
        </is>
      </c>
      <c r="AO1151" t="inlineStr">
        <is>
          <t>2026-10-06</t>
        </is>
      </c>
      <c r="AP1151" t="inlineStr">
        <is>
          <t>2026-10-05|shirley5278789|SD-000370</t>
        </is>
      </c>
      <c r="AQ1151" t="inlineStr">
        <is>
          <t>0</t>
        </is>
      </c>
      <c r="AR1151" t="inlineStr">
        <is>
          <t>shirley5278789｜La CEO y El Padre Secreto De Su Hija｜3条｜已回填</t>
        </is>
      </c>
    </row>
    <row r="1152" ht="25.5" customHeight="1">
      <c r="A1152" t="inlineStr">
        <is>
          <t>SR-001287</t>
        </is>
      </c>
      <c r="B1152" s="3">
        <v>46301</v>
      </c>
      <c r="C1152"/>
      <c r="D1152" t="inlineStr">
        <is>
          <t>7691268413863300383</t>
        </is>
      </c>
      <c r="E1152"/>
      <c r="F1152" t="inlineStr">
        <is>
          <t>exact_post_id</t>
        </is>
      </c>
      <c r="G1152"/>
      <c r="H1152" s="3"/>
      <c r="I1152"/>
      <c r="J1152" t="inlineStr">
        <is>
          <t>active</t>
        </is>
      </c>
      <c r="K1152" t="inlineStr">
        <is>
          <t>shirley5278789</t>
        </is>
      </c>
      <c r="L1152" t="inlineStr">
        <is>
          <t>Novias entre las llamas — EP1 Dos amigas descubren la traición que lo cambia todo. 🔥 🌟 Continúa la historia aquí 👉 Encuentra la serie completa en “ReelShort” 🔍 Busca “4985901” ✨ #ReelShort #DramaCorto #NoviasEntreLasLlamas #Traicion #Divorcio</t>
        </is>
      </c>
      <c r="M1152" t="inlineStr">
        <is>
          <t>SD-000372</t>
        </is>
      </c>
      <c r="N1152" t="inlineStr">
        <is>
          <t>7691268413863300383</t>
        </is>
      </c>
      <c r="O1152" t="inlineStr">
        <is>
          <t>shirley5278789</t>
        </is>
      </c>
      <c r="P1152" t="inlineStr">
        <is>
          <t>https://www.tiktok.com/@shirley5278789</t>
        </is>
      </c>
      <c r="Q1152" t="inlineStr">
        <is>
          <t>SD-000372</t>
        </is>
      </c>
      <c r="R1152" t="inlineStr">
        <is>
          <t>Novias entre las llamas</t>
        </is>
      </c>
      <c r="S1152" t="inlineStr">
        <is>
          <t>离婚</t>
        </is>
      </c>
      <c r="T1152" s="2" t="str">
        <f>=HYPERLINK("https://www.tiktok.com/@shirley5278789/video/7691268413863300383", "https://www.tiktok.com/@shirley5278789/video/7691268413863300383")</f>
        <v>https://www.tiktok.com/@shirley5278789/video/7691268413863300383</v>
      </c>
      <c r="U1152" t="inlineStr">
        <is>
          <t>已回填</t>
        </is>
      </c>
      <c r="V1152" t="inlineStr">
        <is>
          <t>557</t>
        </is>
      </c>
      <c r="W1152" t="inlineStr">
        <is>
          <t>8</t>
        </is>
      </c>
      <c r="X1152" t="inlineStr">
        <is>
          <t>1</t>
        </is>
      </c>
      <c r="Y1152" t="inlineStr">
        <is>
          <t>0</t>
        </is>
      </c>
      <c r="Z1152" t="inlineStr">
        <is>
          <t>0</t>
        </is>
      </c>
      <c r="AA1152" t="inlineStr">
        <is>
          <t>2026-10-08</t>
        </is>
      </c>
      <c r="AB1152"/>
      <c r="AC1152" t="inlineStr">
        <is>
          <t>发布顺序：01；当天第1条</t>
        </is>
      </c>
      <c r="AD1152"/>
      <c r="AE1152"/>
      <c r="AF1152"/>
      <c r="AG1152" s="3">
        <v>46301</v>
      </c>
      <c r="AH1152" t="inlineStr">
        <is>
          <t>高璇</t>
        </is>
      </c>
      <c r="AI1152"/>
      <c r="AJ1152"/>
      <c r="AK1152"/>
      <c r="AL1152" s="3"/>
      <c r="AM1152" t="inlineStr">
        <is>
          <t>2026-10-06 21:34</t>
        </is>
      </c>
      <c r="AN1152" t="inlineStr">
        <is>
          <t>高璇</t>
        </is>
      </c>
      <c r="AO1152" t="inlineStr">
        <is>
          <t>2026-10-06</t>
        </is>
      </c>
      <c r="AP1152" t="inlineStr">
        <is>
          <t>2026-10-06|shirley5278789|SD-000372</t>
        </is>
      </c>
      <c r="AQ1152" t="inlineStr">
        <is>
          <t>1</t>
        </is>
      </c>
      <c r="AR1152" t="inlineStr">
        <is>
          <t>shirley5278789｜Novias entre las llamas｜3条｜已回填</t>
        </is>
      </c>
    </row>
    <row r="1153" ht="25.5" customHeight="1">
      <c r="A1153" t="inlineStr">
        <is>
          <t>SR-001288</t>
        </is>
      </c>
      <c r="B1153" s="3">
        <v>46301</v>
      </c>
      <c r="C1153"/>
      <c r="D1153" t="inlineStr">
        <is>
          <t>7691268437657586975</t>
        </is>
      </c>
      <c r="E1153"/>
      <c r="F1153" t="inlineStr">
        <is>
          <t>exact_post_id</t>
        </is>
      </c>
      <c r="G1153"/>
      <c r="H1153" s="3"/>
      <c r="I1153"/>
      <c r="J1153" t="inlineStr">
        <is>
          <t>active</t>
        </is>
      </c>
      <c r="K1153" t="inlineStr">
        <is>
          <t>shirley5278789</t>
        </is>
      </c>
      <c r="L1153" t="inlineStr">
        <is>
          <t>Novias entre las llamas — EP2 Él eligió salvar a otro mientras ella ardía entre las llamas. 😱 🌟 Continúa la historia aquí 👉 Encuentra la serie completa en “ReelShort” 🔍 Busca “4985901” ✨ #ReelShort #DramaCorto #NoviasEntreLasLlamas #Traicion #Divorcio</t>
        </is>
      </c>
      <c r="M1153" t="inlineStr">
        <is>
          <t>SD-000372</t>
        </is>
      </c>
      <c r="N1153" t="inlineStr">
        <is>
          <t>7691268437657586975</t>
        </is>
      </c>
      <c r="O1153" t="inlineStr">
        <is>
          <t>shirley5278789</t>
        </is>
      </c>
      <c r="P1153" t="inlineStr">
        <is>
          <t>https://www.tiktok.com/@shirley5278789</t>
        </is>
      </c>
      <c r="Q1153" t="inlineStr">
        <is>
          <t>SD-000372</t>
        </is>
      </c>
      <c r="R1153" t="inlineStr">
        <is>
          <t>Novias entre las llamas</t>
        </is>
      </c>
      <c r="S1153" t="inlineStr">
        <is>
          <t>离婚</t>
        </is>
      </c>
      <c r="T1153" s="2" t="str">
        <f>=HYPERLINK("https://www.tiktok.com/@shirley5278789/video/7691268437657586975", "https://www.tiktok.com/@shirley5278789/video/7691268437657586975")</f>
        <v>https://www.tiktok.com/@shirley5278789/video/7691268437657586975</v>
      </c>
      <c r="U1153" t="inlineStr">
        <is>
          <t>已回填</t>
        </is>
      </c>
      <c r="V1153" t="inlineStr">
        <is>
          <t>699</t>
        </is>
      </c>
      <c r="W1153" t="inlineStr">
        <is>
          <t>8</t>
        </is>
      </c>
      <c r="X1153" t="inlineStr">
        <is>
          <t>2</t>
        </is>
      </c>
      <c r="Y1153" t="inlineStr">
        <is>
          <t>0</t>
        </is>
      </c>
      <c r="Z1153" t="inlineStr">
        <is>
          <t>0</t>
        </is>
      </c>
      <c r="AA1153" t="inlineStr">
        <is>
          <t>2026-10-08</t>
        </is>
      </c>
      <c r="AB1153"/>
      <c r="AC1153" t="inlineStr">
        <is>
          <t>发布顺序：02；当天第2条</t>
        </is>
      </c>
      <c r="AD1153"/>
      <c r="AE1153"/>
      <c r="AF1153"/>
      <c r="AG1153" s="3">
        <v>46301</v>
      </c>
      <c r="AH1153" t="inlineStr">
        <is>
          <t>高璇</t>
        </is>
      </c>
      <c r="AI1153"/>
      <c r="AJ1153"/>
      <c r="AK1153"/>
      <c r="AL1153" s="3"/>
      <c r="AM1153" t="inlineStr">
        <is>
          <t>2026-10-07 04:34</t>
        </is>
      </c>
      <c r="AN1153" t="inlineStr">
        <is>
          <t>高璇</t>
        </is>
      </c>
      <c r="AO1153" t="inlineStr">
        <is>
          <t>2026-10-07</t>
        </is>
      </c>
      <c r="AP1153" t="inlineStr">
        <is>
          <t>2026-10-06|shirley5278789|SD-000372</t>
        </is>
      </c>
      <c r="AQ1153" t="inlineStr">
        <is>
          <t>0</t>
        </is>
      </c>
      <c r="AR1153" t="inlineStr">
        <is>
          <t>shirley5278789｜Novias entre las llamas｜3条｜已回填</t>
        </is>
      </c>
    </row>
    <row r="1154" ht="25.5" customHeight="1">
      <c r="A1154" t="inlineStr">
        <is>
          <t>SR-001289</t>
        </is>
      </c>
      <c r="B1154" s="3">
        <v>46301</v>
      </c>
      <c r="C1154"/>
      <c r="D1154" t="inlineStr">
        <is>
          <t>7691270315741056287</t>
        </is>
      </c>
      <c r="E1154"/>
      <c r="F1154" t="inlineStr">
        <is>
          <t>exact_post_id</t>
        </is>
      </c>
      <c r="G1154"/>
      <c r="H1154" s="3"/>
      <c r="I1154"/>
      <c r="J1154" t="inlineStr">
        <is>
          <t>active</t>
        </is>
      </c>
      <c r="K1154" t="inlineStr">
        <is>
          <t>shirley5278789</t>
        </is>
      </c>
      <c r="L1154" t="inlineStr">
        <is>
          <t>Novias entre las llamas — EP3 Años de dolor terminan con una decisión irreversible. 💔 🌟 Continúa la historia aquí 👉 Encuentra la serie completa en “ReelShort” 🔍 Busca “4985901” ✨ #ReelShort #DramaCorto #NoviasEntreLasLlamas #Traicion #Divorcio</t>
        </is>
      </c>
      <c r="M1154" t="inlineStr">
        <is>
          <t>SD-000372</t>
        </is>
      </c>
      <c r="N1154" t="inlineStr">
        <is>
          <t>7691270315741056287</t>
        </is>
      </c>
      <c r="O1154" t="inlineStr">
        <is>
          <t>shirley5278789</t>
        </is>
      </c>
      <c r="P1154" t="inlineStr">
        <is>
          <t>https://www.tiktok.com/@shirley5278789</t>
        </is>
      </c>
      <c r="Q1154" t="inlineStr">
        <is>
          <t>SD-000372</t>
        </is>
      </c>
      <c r="R1154" t="inlineStr">
        <is>
          <t>Novias entre las llamas</t>
        </is>
      </c>
      <c r="S1154" t="inlineStr">
        <is>
          <t>离婚</t>
        </is>
      </c>
      <c r="T1154" s="2" t="str">
        <f>=HYPERLINK("https://www.tiktok.com/@shirley5278789/video/7691270315741056287", "https://www.tiktok.com/@shirley5278789/video/7691270315741056287")</f>
        <v>https://www.tiktok.com/@shirley5278789/video/7691270315741056287</v>
      </c>
      <c r="U1154" t="inlineStr">
        <is>
          <t>已回填</t>
        </is>
      </c>
      <c r="V1154" t="inlineStr">
        <is>
          <t>428</t>
        </is>
      </c>
      <c r="W1154" t="inlineStr">
        <is>
          <t>4</t>
        </is>
      </c>
      <c r="X1154" t="inlineStr">
        <is>
          <t>1</t>
        </is>
      </c>
      <c r="Y1154" t="inlineStr">
        <is>
          <t>1</t>
        </is>
      </c>
      <c r="Z1154" t="inlineStr">
        <is>
          <t>0</t>
        </is>
      </c>
      <c r="AA1154" t="inlineStr">
        <is>
          <t>2026-10-08</t>
        </is>
      </c>
      <c r="AB1154"/>
      <c r="AC1154" t="inlineStr">
        <is>
          <t>发布顺序：03；当天第3条</t>
        </is>
      </c>
      <c r="AD1154"/>
      <c r="AE1154"/>
      <c r="AF1154"/>
      <c r="AG1154" s="3">
        <v>46301</v>
      </c>
      <c r="AH1154" t="inlineStr">
        <is>
          <t>高璇</t>
        </is>
      </c>
      <c r="AI1154"/>
      <c r="AJ1154"/>
      <c r="AK1154"/>
      <c r="AL1154" s="3"/>
      <c r="AM1154" t="inlineStr">
        <is>
          <t>2026-10-07 10:35</t>
        </is>
      </c>
      <c r="AN1154" t="inlineStr">
        <is>
          <t>高璇</t>
        </is>
      </c>
      <c r="AO1154" t="inlineStr">
        <is>
          <t>2026-10-07</t>
        </is>
      </c>
      <c r="AP1154" t="inlineStr">
        <is>
          <t>2026-10-06|shirley5278789|SD-000372</t>
        </is>
      </c>
      <c r="AQ1154" t="inlineStr">
        <is>
          <t>0</t>
        </is>
      </c>
      <c r="AR1154" t="inlineStr">
        <is>
          <t>shirley5278789｜Novias entre las llamas｜3条｜已回填</t>
        </is>
      </c>
    </row>
    <row r="1155" ht="25.5" customHeight="1">
      <c r="A1155" t="inlineStr">
        <is>
          <t>SR-001290</t>
        </is>
      </c>
      <c r="B1155" s="3">
        <v>46302</v>
      </c>
      <c r="C1155"/>
      <c r="D1155" t="inlineStr">
        <is>
          <t>7691268964755819806</t>
        </is>
      </c>
      <c r="E1155"/>
      <c r="F1155" t="inlineStr">
        <is>
          <t>exact_post_id</t>
        </is>
      </c>
      <c r="G1155"/>
      <c r="H1155" s="3"/>
      <c r="I1155"/>
      <c r="J1155" t="inlineStr">
        <is>
          <t>active</t>
        </is>
      </c>
      <c r="K1155" t="inlineStr">
        <is>
          <t>shirley5278789</t>
        </is>
      </c>
      <c r="L1155" t="inlineStr">
        <is>
          <t>Novias entre las llamas — EP4 Los hermanos Harper jamás esperaron esta respuesta. ⚡ 🌟 Continúa la historia aquí 👉 Encuentra la serie completa en “ReelShort” 🔍 Busca “4985901” ✨ #ReelShort #DramaCorto #NoviasEntreLasLlamas #Traicion #Divorcio</t>
        </is>
      </c>
      <c r="M1155" t="inlineStr">
        <is>
          <t>SD-000372</t>
        </is>
      </c>
      <c r="N1155" t="inlineStr">
        <is>
          <t>7691268964755819806</t>
        </is>
      </c>
      <c r="O1155" t="inlineStr">
        <is>
          <t>shirley5278789</t>
        </is>
      </c>
      <c r="P1155" t="inlineStr">
        <is>
          <t>https://www.tiktok.com/@shirley5278789</t>
        </is>
      </c>
      <c r="Q1155" t="inlineStr">
        <is>
          <t>SD-000372</t>
        </is>
      </c>
      <c r="R1155" t="inlineStr">
        <is>
          <t>Novias entre las llamas</t>
        </is>
      </c>
      <c r="S1155" t="inlineStr">
        <is>
          <t>离婚</t>
        </is>
      </c>
      <c r="T1155" s="2" t="str">
        <f>=HYPERLINK("https://www.tiktok.com/@shirley5278789/video/7691268964755819806", "https://www.tiktok.com/@shirley5278789/video/7691268964755819806")</f>
        <v>https://www.tiktok.com/@shirley5278789/video/7691268964755819806</v>
      </c>
      <c r="U1155" t="inlineStr">
        <is>
          <t>已回填</t>
        </is>
      </c>
      <c r="V1155" t="inlineStr">
        <is>
          <t>396</t>
        </is>
      </c>
      <c r="W1155" t="inlineStr">
        <is>
          <t>4</t>
        </is>
      </c>
      <c r="X1155" t="inlineStr">
        <is>
          <t>0</t>
        </is>
      </c>
      <c r="Y1155" t="inlineStr">
        <is>
          <t>0</t>
        </is>
      </c>
      <c r="Z1155" t="inlineStr">
        <is>
          <t>0</t>
        </is>
      </c>
      <c r="AA1155" t="inlineStr">
        <is>
          <t>2026-10-08</t>
        </is>
      </c>
      <c r="AB1155"/>
      <c r="AC1155" t="inlineStr">
        <is>
          <t>发布顺序：04；当天第1条</t>
        </is>
      </c>
      <c r="AD1155"/>
      <c r="AE1155"/>
      <c r="AF1155"/>
      <c r="AG1155" s="3">
        <v>46302</v>
      </c>
      <c r="AH1155" t="inlineStr">
        <is>
          <t>高璇</t>
        </is>
      </c>
      <c r="AI1155"/>
      <c r="AJ1155"/>
      <c r="AK1155"/>
      <c r="AL1155" s="3"/>
      <c r="AM1155" t="inlineStr">
        <is>
          <t>2026-10-07 22:36</t>
        </is>
      </c>
      <c r="AN1155" t="inlineStr">
        <is>
          <t>高璇</t>
        </is>
      </c>
      <c r="AO1155" t="inlineStr">
        <is>
          <t>2026-10-07</t>
        </is>
      </c>
      <c r="AP1155" t="inlineStr">
        <is>
          <t>2026-10-07|shirley5278789|SD-000372</t>
        </is>
      </c>
      <c r="AQ1155" t="inlineStr">
        <is>
          <t>1</t>
        </is>
      </c>
      <c r="AR1155" t="inlineStr">
        <is>
          <t>shirley5278789｜Novias entre las llamas｜3条｜已回填/待公开</t>
        </is>
      </c>
    </row>
    <row r="1156" ht="25.5" customHeight="1">
      <c r="A1156" t="inlineStr">
        <is>
          <t>SR-001291</t>
        </is>
      </c>
      <c r="B1156" s="3">
        <v>46302</v>
      </c>
      <c r="C1156"/>
      <c r="D1156" t="inlineStr">
        <is>
          <t>7691270903413493023</t>
        </is>
      </c>
      <c r="E1156"/>
      <c r="F1156" t="inlineStr">
        <is>
          <t>exact_post_id</t>
        </is>
      </c>
      <c r="G1156"/>
      <c r="H1156" s="3"/>
      <c r="I1156"/>
      <c r="J1156" t="inlineStr">
        <is>
          <t>active</t>
        </is>
      </c>
      <c r="K1156" t="inlineStr">
        <is>
          <t>shirley5278789</t>
        </is>
      </c>
      <c r="L1156" t="inlineStr">
        <is>
          <t>Novias entre las llamas — EP5 La amistad será su fuerza para empezar de nuevo. 👭 🌟 Continúa la historia aquí 👉 Encuentra la serie completa en “ReelShort” 🔍 Busca “4985901” ✨ #ReelShort #DramaCorto #NoviasEntreLasLlamas #Traicion #Divorcio</t>
        </is>
      </c>
      <c r="M1156" t="inlineStr">
        <is>
          <t>SD-000372</t>
        </is>
      </c>
      <c r="N1156" t="inlineStr">
        <is>
          <t>7691270903413493023</t>
        </is>
      </c>
      <c r="O1156" t="inlineStr">
        <is>
          <t>shirley5278789</t>
        </is>
      </c>
      <c r="P1156" t="inlineStr">
        <is>
          <t>https://www.tiktok.com/@shirley5278789</t>
        </is>
      </c>
      <c r="Q1156" t="inlineStr">
        <is>
          <t>SD-000372</t>
        </is>
      </c>
      <c r="R1156" t="inlineStr">
        <is>
          <t>Novias entre las llamas</t>
        </is>
      </c>
      <c r="S1156" t="inlineStr">
        <is>
          <t>离婚</t>
        </is>
      </c>
      <c r="T1156" s="2" t="str">
        <f>=HYPERLINK("https://www.tiktok.com/@shirley5278789/video/7691270903413493023", "https://www.tiktok.com/@shirley5278789/video/7691270903413493023")</f>
        <v>https://www.tiktok.com/@shirley5278789/video/7691270903413493023</v>
      </c>
      <c r="U1156" t="inlineStr">
        <is>
          <t>已回填</t>
        </is>
      </c>
      <c r="V1156" t="inlineStr">
        <is>
          <t>377</t>
        </is>
      </c>
      <c r="W1156" t="inlineStr">
        <is>
          <t>4</t>
        </is>
      </c>
      <c r="X1156" t="inlineStr">
        <is>
          <t>1</t>
        </is>
      </c>
      <c r="Y1156" t="inlineStr">
        <is>
          <t>0</t>
        </is>
      </c>
      <c r="Z1156" t="inlineStr">
        <is>
          <t>0</t>
        </is>
      </c>
      <c r="AA1156" t="inlineStr">
        <is>
          <t>2026-10-08</t>
        </is>
      </c>
      <c r="AB1156"/>
      <c r="AC1156" t="inlineStr">
        <is>
          <t>发布顺序：05；当天第2条</t>
        </is>
      </c>
      <c r="AD1156"/>
      <c r="AE1156"/>
      <c r="AF1156"/>
      <c r="AG1156" s="3">
        <v>46302</v>
      </c>
      <c r="AH1156" t="inlineStr">
        <is>
          <t>高璇</t>
        </is>
      </c>
      <c r="AI1156"/>
      <c r="AJ1156"/>
      <c r="AK1156"/>
      <c r="AL1156" s="3"/>
      <c r="AM1156" t="inlineStr">
        <is>
          <t>2026-10-08 04:37</t>
        </is>
      </c>
      <c r="AN1156" t="inlineStr">
        <is>
          <t>高璇</t>
        </is>
      </c>
      <c r="AO1156" t="inlineStr">
        <is>
          <t>2026-10-08</t>
        </is>
      </c>
      <c r="AP1156" t="inlineStr">
        <is>
          <t>2026-10-07|shirley5278789|SD-000372</t>
        </is>
      </c>
      <c r="AQ1156" t="inlineStr">
        <is>
          <t>0</t>
        </is>
      </c>
      <c r="AR1156" t="inlineStr">
        <is>
          <t>shirley5278789｜Novias entre las llamas｜3条｜已回填/待公开</t>
        </is>
      </c>
    </row>
    <row r="1157" ht="25.5" customHeight="1">
      <c r="A1157" t="inlineStr">
        <is>
          <t>SR-001292</t>
        </is>
      </c>
      <c r="B1157" s="3">
        <v>46302</v>
      </c>
      <c r="C1157"/>
      <c r="D1157"/>
      <c r="E1157"/>
      <c r="F1157"/>
      <c r="G1157"/>
      <c r="H1157" s="3"/>
      <c r="I1157"/>
      <c r="J1157" t="inlineStr">
        <is>
          <t>active</t>
        </is>
      </c>
      <c r="K1157" t="inlineStr">
        <is>
          <t>shirley5278789</t>
        </is>
      </c>
      <c r="L1157"/>
      <c r="M1157" t="inlineStr">
        <is>
          <t>SD-000372</t>
        </is>
      </c>
      <c r="N1157"/>
      <c r="O1157" t="inlineStr">
        <is>
          <t>shirley5278789</t>
        </is>
      </c>
      <c r="P1157" t="inlineStr">
        <is>
          <t>https://www.tiktok.com/@shirley5278789</t>
        </is>
      </c>
      <c r="Q1157" t="inlineStr">
        <is>
          <t>SD-000372</t>
        </is>
      </c>
      <c r="R1157" t="inlineStr">
        <is>
          <t>Novias entre las llamas</t>
        </is>
      </c>
      <c r="S1157" t="inlineStr">
        <is>
          <t>离婚</t>
        </is>
      </c>
      <c r="T1157" s="2"/>
      <c r="U1157" t="inlineStr">
        <is>
          <t>待公开</t>
        </is>
      </c>
      <c r="V1157"/>
      <c r="W1157"/>
      <c r="X1157"/>
      <c r="Y1157"/>
      <c r="Z1157"/>
      <c r="AA1157"/>
      <c r="AB1157"/>
      <c r="AC1157" t="inlineStr">
        <is>
          <t>发布顺序：06；当天第3条</t>
        </is>
      </c>
      <c r="AD1157"/>
      <c r="AE1157"/>
      <c r="AF1157"/>
      <c r="AG1157" s="3">
        <v>46302</v>
      </c>
      <c r="AH1157" t="inlineStr">
        <is>
          <t>高璇</t>
        </is>
      </c>
      <c r="AI1157"/>
      <c r="AJ1157"/>
      <c r="AK1157"/>
      <c r="AL1157" s="3"/>
      <c r="AM1157"/>
      <c r="AN1157" t="inlineStr">
        <is>
          <t>高璇</t>
        </is>
      </c>
      <c r="AO1157"/>
      <c r="AP1157" t="inlineStr">
        <is>
          <t>2026-10-07|shirley5278789|SD-000372</t>
        </is>
      </c>
      <c r="AQ1157" t="inlineStr">
        <is>
          <t>0</t>
        </is>
      </c>
      <c r="AR1157" t="inlineStr">
        <is>
          <t>shirley5278789｜Novias entre las llamas｜3条｜已回填/待公开</t>
        </is>
      </c>
    </row>
    <row r="1158" ht="25.5" customHeight="1">
      <c r="A1158" t="inlineStr">
        <is>
          <t>SR-001293</t>
        </is>
      </c>
      <c r="B1158" s="3">
        <v>46295</v>
      </c>
      <c r="C1158"/>
      <c r="D1158"/>
      <c r="E1158"/>
      <c r="F1158" t="inlineStr">
        <is>
          <t>account_time</t>
        </is>
      </c>
      <c r="G1158">
        <v>1</v>
      </c>
      <c r="H1158" s="3">
        <v>46301.89420138889</v>
      </c>
      <c r="I1158"/>
      <c r="J1158" t="inlineStr">
        <is>
          <t>active</t>
        </is>
      </c>
      <c r="K1158" t="inlineStr">
        <is>
          <t>plottwistclips11</t>
        </is>
      </c>
      <c r="L1158" t="inlineStr">
        <is>
          <t>She signs the papers and prepares to disappear, while the boys still believe she will always come back. ✍️💔 🌟 Continue the story here 👉 Find the full series on “ReelShort” 🔍 Look up “4933978” ✨ #ShortDrama #LeavingForever #RegretStory #ReelShort</t>
        </is>
      </c>
      <c r="M1158" t="inlineStr">
        <is>
          <t>SD-000373</t>
        </is>
      </c>
      <c r="N1158" t="inlineStr">
        <is>
          <t>7690538279309004062</t>
        </is>
      </c>
      <c r="O1158" t="inlineStr">
        <is>
          <t>plottwistclips11</t>
        </is>
      </c>
      <c r="P1158" t="inlineStr">
        <is>
          <t>https://www.tiktok.com/@plottwistclips11</t>
        </is>
      </c>
      <c r="Q1158" t="inlineStr">
        <is>
          <t>SD-000373</t>
        </is>
      </c>
      <c r="R1158" t="inlineStr">
        <is>
          <t>The Triplets' Final Regret</t>
        </is>
      </c>
      <c r="S1158" t="inlineStr">
        <is>
          <t>吸血鬼</t>
        </is>
      </c>
      <c r="T1158" s="2" t="str">
        <f>=HYPERLINK("https://www.tiktok.com/@plottwistclips11/video/7690538279309004062", "https://www.tiktok.com/@plottwistclips11/video/7690538279309004062")</f>
        <v>https://www.tiktok.com/@plottwistclips11/video/7690538279309004062</v>
      </c>
      <c r="U1158" t="inlineStr">
        <is>
          <t>已回填</t>
        </is>
      </c>
      <c r="V1158" t="inlineStr">
        <is>
          <t>147</t>
        </is>
      </c>
      <c r="W1158" t="inlineStr">
        <is>
          <t>1</t>
        </is>
      </c>
      <c r="X1158" t="inlineStr">
        <is>
          <t>0</t>
        </is>
      </c>
      <c r="Y1158" t="inlineStr">
        <is>
          <t>0</t>
        </is>
      </c>
      <c r="Z1158" t="inlineStr">
        <is>
          <t>0</t>
        </is>
      </c>
      <c r="AA1158" t="inlineStr">
        <is>
          <t>2026-10-08</t>
        </is>
      </c>
      <c r="AB1158"/>
      <c r="AC1158" t="inlineStr">
        <is>
          <t>发布顺序：04；当天第1条</t>
        </is>
      </c>
      <c r="AD1158"/>
      <c r="AE1158"/>
      <c r="AF1158"/>
      <c r="AG1158" s="3">
        <v>46295</v>
      </c>
      <c r="AH1158" t="inlineStr">
        <is>
          <t>高璇</t>
        </is>
      </c>
      <c r="AI1158"/>
      <c r="AJ1158"/>
      <c r="AK1158"/>
      <c r="AL1158" s="3"/>
      <c r="AM1158" t="inlineStr">
        <is>
          <t>2026-09-30 23:26</t>
        </is>
      </c>
      <c r="AN1158" t="inlineStr">
        <is>
          <t>高璇</t>
        </is>
      </c>
      <c r="AO1158" t="inlineStr">
        <is>
          <t>2026-09-30</t>
        </is>
      </c>
      <c r="AP1158" t="inlineStr">
        <is>
          <t>2026-09-30|plottwistclips11|SD-000373</t>
        </is>
      </c>
      <c r="AQ1158" t="inlineStr">
        <is>
          <t>1</t>
        </is>
      </c>
      <c r="AR1158" t="inlineStr">
        <is>
          <t>plottwistclips11｜The Triplets' Final Regret｜3条｜已回填/待公开</t>
        </is>
      </c>
    </row>
    <row r="1159" ht="25.5" customHeight="1">
      <c r="A1159" t="inlineStr">
        <is>
          <t>SR-001294</t>
        </is>
      </c>
      <c r="B1159" s="3">
        <v>46295</v>
      </c>
      <c r="C1159"/>
      <c r="D1159"/>
      <c r="E1159"/>
      <c r="F1159"/>
      <c r="G1159"/>
      <c r="H1159" s="3"/>
      <c r="I1159"/>
      <c r="J1159" t="inlineStr">
        <is>
          <t>active</t>
        </is>
      </c>
      <c r="K1159" t="inlineStr">
        <is>
          <t>plottwistclips11</t>
        </is>
      </c>
      <c r="L1159"/>
      <c r="M1159" t="inlineStr">
        <is>
          <t>SD-000373</t>
        </is>
      </c>
      <c r="N1159"/>
      <c r="O1159" t="inlineStr">
        <is>
          <t>plottwistclips11</t>
        </is>
      </c>
      <c r="P1159" t="inlineStr">
        <is>
          <t>https://www.tiktok.com/@plottwistclips11</t>
        </is>
      </c>
      <c r="Q1159" t="inlineStr">
        <is>
          <t>SD-000373</t>
        </is>
      </c>
      <c r="R1159" t="inlineStr">
        <is>
          <t>The Triplets' Final Regret</t>
        </is>
      </c>
      <c r="S1159" t="inlineStr">
        <is>
          <t>吸血鬼</t>
        </is>
      </c>
      <c r="T1159" s="2"/>
      <c r="U1159" t="inlineStr">
        <is>
          <t>待公开</t>
        </is>
      </c>
      <c r="V1159"/>
      <c r="W1159"/>
      <c r="X1159"/>
      <c r="Y1159"/>
      <c r="Z1159"/>
      <c r="AA1159"/>
      <c r="AB1159"/>
      <c r="AC1159" t="inlineStr">
        <is>
          <t>发布顺序：05；当天第2条</t>
        </is>
      </c>
      <c r="AD1159"/>
      <c r="AE1159"/>
      <c r="AF1159"/>
      <c r="AG1159" s="3">
        <v>46295</v>
      </c>
      <c r="AH1159" t="inlineStr">
        <is>
          <t>高璇</t>
        </is>
      </c>
      <c r="AI1159"/>
      <c r="AJ1159"/>
      <c r="AK1159"/>
      <c r="AL1159" s="3"/>
      <c r="AM1159"/>
      <c r="AN1159" t="inlineStr">
        <is>
          <t>高璇</t>
        </is>
      </c>
      <c r="AO1159"/>
      <c r="AP1159" t="inlineStr">
        <is>
          <t>2026-09-30|plottwistclips11|SD-000373</t>
        </is>
      </c>
      <c r="AQ1159" t="inlineStr">
        <is>
          <t>0</t>
        </is>
      </c>
      <c r="AR1159" t="inlineStr">
        <is>
          <t>plottwistclips11｜The Triplets' Final Regret｜3条｜已回填/待公开</t>
        </is>
      </c>
    </row>
    <row r="1160" ht="25.5" customHeight="1">
      <c r="A1160" t="inlineStr">
        <is>
          <t>SR-001295</t>
        </is>
      </c>
      <c r="B1160" s="3">
        <v>46295</v>
      </c>
      <c r="C1160"/>
      <c r="D1160"/>
      <c r="E1160"/>
      <c r="F1160"/>
      <c r="G1160"/>
      <c r="H1160" s="3"/>
      <c r="I1160"/>
      <c r="J1160" t="inlineStr">
        <is>
          <t>active</t>
        </is>
      </c>
      <c r="K1160" t="inlineStr">
        <is>
          <t>plottwistclips11</t>
        </is>
      </c>
      <c r="L1160"/>
      <c r="M1160" t="inlineStr">
        <is>
          <t>SD-000373</t>
        </is>
      </c>
      <c r="N1160"/>
      <c r="O1160" t="inlineStr">
        <is>
          <t>plottwistclips11</t>
        </is>
      </c>
      <c r="P1160" t="inlineStr">
        <is>
          <t>https://www.tiktok.com/@plottwistclips11</t>
        </is>
      </c>
      <c r="Q1160" t="inlineStr">
        <is>
          <t>SD-000373</t>
        </is>
      </c>
      <c r="R1160" t="inlineStr">
        <is>
          <t>The Triplets' Final Regret</t>
        </is>
      </c>
      <c r="S1160" t="inlineStr">
        <is>
          <t>吸血鬼</t>
        </is>
      </c>
      <c r="T1160" s="2"/>
      <c r="U1160" t="inlineStr">
        <is>
          <t>待公开</t>
        </is>
      </c>
      <c r="V1160"/>
      <c r="W1160"/>
      <c r="X1160"/>
      <c r="Y1160"/>
      <c r="Z1160"/>
      <c r="AA1160"/>
      <c r="AB1160"/>
      <c r="AC1160" t="inlineStr">
        <is>
          <t>发布顺序：06；当天第3条</t>
        </is>
      </c>
      <c r="AD1160"/>
      <c r="AE1160"/>
      <c r="AF1160"/>
      <c r="AG1160" s="3">
        <v>46295</v>
      </c>
      <c r="AH1160" t="inlineStr">
        <is>
          <t>高璇</t>
        </is>
      </c>
      <c r="AI1160"/>
      <c r="AJ1160"/>
      <c r="AK1160"/>
      <c r="AL1160" s="3"/>
      <c r="AM1160"/>
      <c r="AN1160" t="inlineStr">
        <is>
          <t>高璇</t>
        </is>
      </c>
      <c r="AO1160"/>
      <c r="AP1160" t="inlineStr">
        <is>
          <t>2026-09-30|plottwistclips11|SD-000373</t>
        </is>
      </c>
      <c r="AQ1160" t="inlineStr">
        <is>
          <t>0</t>
        </is>
      </c>
      <c r="AR1160" t="inlineStr">
        <is>
          <t>plottwistclips11｜The Triplets' Final Regret｜3条｜已回填/待公开</t>
        </is>
      </c>
    </row>
    <row r="1161" ht="25.5" customHeight="1">
      <c r="A1161" t="inlineStr">
        <is>
          <t>SR-001296</t>
        </is>
      </c>
      <c r="B1161" s="3">
        <v>46296</v>
      </c>
      <c r="C1161"/>
      <c r="D1161" t="inlineStr">
        <is>
          <t>7690855188701252895</t>
        </is>
      </c>
      <c r="E1161"/>
      <c r="F1161" t="inlineStr">
        <is>
          <t>manual_url</t>
        </is>
      </c>
      <c r="G1161">
        <v>1</v>
      </c>
      <c r="H1161" s="3">
        <v>46303.671643518515</v>
      </c>
      <c r="I1161"/>
      <c r="J1161" t="inlineStr">
        <is>
          <t>active</t>
        </is>
      </c>
      <c r="K1161" t="inlineStr">
        <is>
          <t>plottwistclips11</t>
        </is>
      </c>
      <c r="L1161" t="inlineStr">
        <is>
          <t>Rejected Luna is His Fated Mate — EP1 Nova is abandoned on her wedding day when Cole chooses her sister as his fated mate in front of everyone. 🌟 Continue the story here 👉 Find the full series on “ReelShort” 🔍 Look up “4936530” ✨ #ShortDrama #ReelShort #DramaSeries</t>
        </is>
      </c>
      <c r="M1161" t="inlineStr">
        <is>
          <t>SD-000374</t>
        </is>
      </c>
      <c r="N1161" t="inlineStr">
        <is>
          <t>7690855188701252895</t>
        </is>
      </c>
      <c r="O1161" t="inlineStr">
        <is>
          <t>plottwistclips11</t>
        </is>
      </c>
      <c r="P1161" t="inlineStr">
        <is>
          <t>https://www.tiktok.com/@plottwistclips11</t>
        </is>
      </c>
      <c r="Q1161" t="inlineStr">
        <is>
          <t>SD-000374</t>
        </is>
      </c>
      <c r="R1161" t="inlineStr">
        <is>
          <t>Rejected Luna is His Fated Mate</t>
        </is>
      </c>
      <c r="S1161" t="inlineStr">
        <is>
          <t>身份揭露,狼人</t>
        </is>
      </c>
      <c r="T1161" s="2" t="str">
        <f>=HYPERLINK("https://www.tiktok.com/@plottwistclips11/video/7690855188701252895", "https://www.tiktok.com/@plottwistclips11/video/7690855188701252895")</f>
        <v>https://www.tiktok.com/@plottwistclips11/video/7690855188701252895</v>
      </c>
      <c r="U1161" t="inlineStr">
        <is>
          <t>已回填</t>
        </is>
      </c>
      <c r="V1161" t="inlineStr">
        <is>
          <t>950</t>
        </is>
      </c>
      <c r="W1161" t="inlineStr">
        <is>
          <t>18</t>
        </is>
      </c>
      <c r="X1161" t="inlineStr">
        <is>
          <t>4</t>
        </is>
      </c>
      <c r="Y1161" t="inlineStr">
        <is>
          <t>0</t>
        </is>
      </c>
      <c r="Z1161" t="inlineStr">
        <is>
          <t>0</t>
        </is>
      </c>
      <c r="AA1161" t="inlineStr">
        <is>
          <t>2026-10-08</t>
        </is>
      </c>
      <c r="AB1161"/>
      <c r="AC1161" t="inlineStr">
        <is>
          <t>发布顺序：01；当天第1条</t>
        </is>
      </c>
      <c r="AD1161"/>
      <c r="AE1161"/>
      <c r="AF1161"/>
      <c r="AG1161" s="3">
        <v>46296</v>
      </c>
      <c r="AH1161" t="inlineStr">
        <is>
          <t>高璇</t>
        </is>
      </c>
      <c r="AI1161"/>
      <c r="AJ1161"/>
      <c r="AK1161"/>
      <c r="AL1161" s="3"/>
      <c r="AM1161" t="inlineStr">
        <is>
          <t>2026-10-01 23:49</t>
        </is>
      </c>
      <c r="AN1161" t="inlineStr">
        <is>
          <t>高璇</t>
        </is>
      </c>
      <c r="AO1161" t="inlineStr">
        <is>
          <t>2026-10-01</t>
        </is>
      </c>
      <c r="AP1161" t="inlineStr">
        <is>
          <t>2026-10-01|plottwistclips11|SD-000374</t>
        </is>
      </c>
      <c r="AQ1161" t="inlineStr">
        <is>
          <t>1</t>
        </is>
      </c>
      <c r="AR1161" t="inlineStr">
        <is>
          <t>plottwistclips11｜Rejected Luna is His Fated Mate｜3条｜已回填</t>
        </is>
      </c>
    </row>
    <row r="1162" ht="25.5" customHeight="1">
      <c r="A1162" t="inlineStr">
        <is>
          <t>SR-001297</t>
        </is>
      </c>
      <c r="B1162" s="3">
        <v>46296</v>
      </c>
      <c r="C1162"/>
      <c r="D1162" t="inlineStr">
        <is>
          <t>7690856866758298911</t>
        </is>
      </c>
      <c r="E1162"/>
      <c r="F1162" t="inlineStr">
        <is>
          <t>manual_url</t>
        </is>
      </c>
      <c r="G1162">
        <v>1</v>
      </c>
      <c r="H1162" s="3">
        <v>46303.671643518515</v>
      </c>
      <c r="I1162"/>
      <c r="J1162" t="inlineStr">
        <is>
          <t>active</t>
        </is>
      </c>
      <c r="K1162" t="inlineStr">
        <is>
          <t>plottwistclips11</t>
        </is>
      </c>
      <c r="L1162" t="inlineStr">
        <is>
          <t>Rejected Luna is His Fated Mate — EP2 The Alpha King is rejected at the same ceremony—then arrives at Nova’s door with 108 chests and a proposal. 🌟 Continue the story here 👉 Find the full series on “ReelShort” 🔍 Look up “4936530” ✨ #ShortDrama #ReelShort #DramaSeries</t>
        </is>
      </c>
      <c r="M1162" t="inlineStr">
        <is>
          <t>SD-000374</t>
        </is>
      </c>
      <c r="N1162" t="inlineStr">
        <is>
          <t>7690856866758298911</t>
        </is>
      </c>
      <c r="O1162" t="inlineStr">
        <is>
          <t>plottwistclips11</t>
        </is>
      </c>
      <c r="P1162" t="inlineStr">
        <is>
          <t>https://www.tiktok.com/@plottwistclips11</t>
        </is>
      </c>
      <c r="Q1162" t="inlineStr">
        <is>
          <t>SD-000374</t>
        </is>
      </c>
      <c r="R1162" t="inlineStr">
        <is>
          <t>Rejected Luna is His Fated Mate</t>
        </is>
      </c>
      <c r="S1162" t="inlineStr">
        <is>
          <t>身份揭露,狼人</t>
        </is>
      </c>
      <c r="T1162" s="2" t="str">
        <f>=HYPERLINK("https://www.tiktok.com/@plottwistclips11/video/7690856866758298911", "https://www.tiktok.com/@plottwistclips11/video/7690856866758298911")</f>
        <v>https://www.tiktok.com/@plottwistclips11/video/7690856866758298911</v>
      </c>
      <c r="U1162" t="inlineStr">
        <is>
          <t>已回填</t>
        </is>
      </c>
      <c r="V1162" t="inlineStr">
        <is>
          <t>838</t>
        </is>
      </c>
      <c r="W1162" t="inlineStr">
        <is>
          <t>12</t>
        </is>
      </c>
      <c r="X1162" t="inlineStr">
        <is>
          <t>2</t>
        </is>
      </c>
      <c r="Y1162" t="inlineStr">
        <is>
          <t>0</t>
        </is>
      </c>
      <c r="Z1162" t="inlineStr">
        <is>
          <t>0</t>
        </is>
      </c>
      <c r="AA1162" t="inlineStr">
        <is>
          <t>2026-10-08</t>
        </is>
      </c>
      <c r="AB1162"/>
      <c r="AC1162" t="inlineStr">
        <is>
          <t>发布顺序：02；当天第2条</t>
        </is>
      </c>
      <c r="AD1162"/>
      <c r="AE1162"/>
      <c r="AF1162"/>
      <c r="AG1162" s="3">
        <v>46296</v>
      </c>
      <c r="AH1162" t="inlineStr">
        <is>
          <t>高璇</t>
        </is>
      </c>
      <c r="AI1162"/>
      <c r="AJ1162"/>
      <c r="AK1162"/>
      <c r="AL1162" s="3"/>
      <c r="AM1162" t="inlineStr">
        <is>
          <t>2026-10-02 03:17</t>
        </is>
      </c>
      <c r="AN1162" t="inlineStr">
        <is>
          <t>高璇</t>
        </is>
      </c>
      <c r="AO1162" t="inlineStr">
        <is>
          <t>2026-10-02</t>
        </is>
      </c>
      <c r="AP1162" t="inlineStr">
        <is>
          <t>2026-10-01|plottwistclips11|SD-000374</t>
        </is>
      </c>
      <c r="AQ1162" t="inlineStr">
        <is>
          <t>0</t>
        </is>
      </c>
      <c r="AR1162" t="inlineStr">
        <is>
          <t>plottwistclips11｜Rejected Luna is His Fated Mate｜3条｜已回填</t>
        </is>
      </c>
    </row>
    <row r="1163" ht="25.5" customHeight="1">
      <c r="A1163" t="inlineStr">
        <is>
          <t>SR-001298</t>
        </is>
      </c>
      <c r="B1163" s="3">
        <v>46296</v>
      </c>
      <c r="C1163"/>
      <c r="D1163" t="inlineStr">
        <is>
          <t>7690857004746722590</t>
        </is>
      </c>
      <c r="E1163"/>
      <c r="F1163" t="inlineStr">
        <is>
          <t>manual_url</t>
        </is>
      </c>
      <c r="G1163">
        <v>1</v>
      </c>
      <c r="H1163" s="3">
        <v>46303.671643518515</v>
      </c>
      <c r="I1163"/>
      <c r="J1163" t="inlineStr">
        <is>
          <t>active</t>
        </is>
      </c>
      <c r="K1163" t="inlineStr">
        <is>
          <t>plottwistclips11</t>
        </is>
      </c>
      <c r="L1163" t="inlineStr">
        <is>
          <t>Rejected Luna is His Fated Mate — EP3 Cole wants Nova to accept being his second Luna, but her answer destroys the future he planned for her. 🌟 Continue the story here 👉 Find the full series on “ReelShort” 🔍 Look up “4936530” ✨ #ShortDrama #ReelShort #DramaSeries</t>
        </is>
      </c>
      <c r="M1163" t="inlineStr">
        <is>
          <t>SD-000374</t>
        </is>
      </c>
      <c r="N1163" t="inlineStr">
        <is>
          <t>7690857004746722590</t>
        </is>
      </c>
      <c r="O1163" t="inlineStr">
        <is>
          <t>plottwistclips11</t>
        </is>
      </c>
      <c r="P1163" t="inlineStr">
        <is>
          <t>https://www.tiktok.com/@plottwistclips11</t>
        </is>
      </c>
      <c r="Q1163" t="inlineStr">
        <is>
          <t>SD-000374</t>
        </is>
      </c>
      <c r="R1163" t="inlineStr">
        <is>
          <t>Rejected Luna is His Fated Mate</t>
        </is>
      </c>
      <c r="S1163" t="inlineStr">
        <is>
          <t>身份揭露,狼人</t>
        </is>
      </c>
      <c r="T1163" s="2" t="str">
        <f>=HYPERLINK("https://www.tiktok.com/@plottwistclips11/video/7690857004746722590", "https://www.tiktok.com/@plottwistclips11/video/7690857004746722590")</f>
        <v>https://www.tiktok.com/@plottwistclips11/video/7690857004746722590</v>
      </c>
      <c r="U1163" t="inlineStr">
        <is>
          <t>已回填</t>
        </is>
      </c>
      <c r="V1163" t="inlineStr">
        <is>
          <t>636</t>
        </is>
      </c>
      <c r="W1163" t="inlineStr">
        <is>
          <t>19</t>
        </is>
      </c>
      <c r="X1163" t="inlineStr">
        <is>
          <t>2</t>
        </is>
      </c>
      <c r="Y1163" t="inlineStr">
        <is>
          <t>0</t>
        </is>
      </c>
      <c r="Z1163" t="inlineStr">
        <is>
          <t>0</t>
        </is>
      </c>
      <c r="AA1163" t="inlineStr">
        <is>
          <t>2026-10-08</t>
        </is>
      </c>
      <c r="AB1163"/>
      <c r="AC1163" t="inlineStr">
        <is>
          <t>发布顺序：03；当天第3条</t>
        </is>
      </c>
      <c r="AD1163"/>
      <c r="AE1163"/>
      <c r="AF1163"/>
      <c r="AG1163" s="3">
        <v>46296</v>
      </c>
      <c r="AH1163" t="inlineStr">
        <is>
          <t>高璇</t>
        </is>
      </c>
      <c r="AI1163"/>
      <c r="AJ1163"/>
      <c r="AK1163"/>
      <c r="AL1163" s="3"/>
      <c r="AM1163" t="inlineStr">
        <is>
          <t>2026-10-02 10:02</t>
        </is>
      </c>
      <c r="AN1163" t="inlineStr">
        <is>
          <t>高璇</t>
        </is>
      </c>
      <c r="AO1163" t="inlineStr">
        <is>
          <t>2026-10-02</t>
        </is>
      </c>
      <c r="AP1163" t="inlineStr">
        <is>
          <t>2026-10-01|plottwistclips11|SD-000374</t>
        </is>
      </c>
      <c r="AQ1163" t="inlineStr">
        <is>
          <t>0</t>
        </is>
      </c>
      <c r="AR1163" t="inlineStr">
        <is>
          <t>plottwistclips11｜Rejected Luna is His Fated Mate｜3条｜已回填</t>
        </is>
      </c>
    </row>
    <row r="1164" ht="25.5" customHeight="1">
      <c r="A1164" t="inlineStr">
        <is>
          <t>SR-001299</t>
        </is>
      </c>
      <c r="B1164" s="3">
        <v>46297</v>
      </c>
      <c r="C1164"/>
      <c r="D1164" t="inlineStr">
        <is>
          <t>7690857251208219934</t>
        </is>
      </c>
      <c r="E1164"/>
      <c r="F1164" t="inlineStr">
        <is>
          <t>exact_post_id</t>
        </is>
      </c>
      <c r="G1164"/>
      <c r="H1164" s="3">
        <v>46303.671643518515</v>
      </c>
      <c r="I1164"/>
      <c r="J1164" t="inlineStr">
        <is>
          <t>active</t>
        </is>
      </c>
      <c r="K1164" t="inlineStr">
        <is>
          <t>plottwistclips11</t>
        </is>
      </c>
      <c r="L1164" t="inlineStr">
        <is>
          <t>Rejected Luna is His Fated Mate — EP4 Nova accepts Ronan’s unexpected offer, never realizing the feared Alpha King has loved her for twenty years. 🌟 Continue the story here 👉 Find the full series on “ReelShort” 🔍 Look up “4936530” ✨ #ShortDrama #ReelShort #DramaSeries</t>
        </is>
      </c>
      <c r="M1164" t="inlineStr">
        <is>
          <t>SD-000374</t>
        </is>
      </c>
      <c r="N1164" t="inlineStr">
        <is>
          <t>7690857251208219934</t>
        </is>
      </c>
      <c r="O1164" t="inlineStr">
        <is>
          <t>plottwistclips11</t>
        </is>
      </c>
      <c r="P1164" t="inlineStr">
        <is>
          <t>https://www.tiktok.com/@plottwistclips11</t>
        </is>
      </c>
      <c r="Q1164" t="inlineStr">
        <is>
          <t>SD-000374</t>
        </is>
      </c>
      <c r="R1164" t="inlineStr">
        <is>
          <t>Rejected Luna is His Fated Mate</t>
        </is>
      </c>
      <c r="S1164" t="inlineStr">
        <is>
          <t>身份揭露,狼人</t>
        </is>
      </c>
      <c r="T1164" s="2" t="str">
        <f>=HYPERLINK("https://www.tiktok.com/@plottwistclips11/video/7690857251208219934", "https://www.tiktok.com/@plottwistclips11/video/7690857251208219934")</f>
        <v>https://www.tiktok.com/@plottwistclips11/video/7690857251208219934</v>
      </c>
      <c r="U1164" t="inlineStr">
        <is>
          <t>已回填</t>
        </is>
      </c>
      <c r="V1164" t="inlineStr">
        <is>
          <t>644</t>
        </is>
      </c>
      <c r="W1164" t="inlineStr">
        <is>
          <t>4</t>
        </is>
      </c>
      <c r="X1164" t="inlineStr">
        <is>
          <t>2</t>
        </is>
      </c>
      <c r="Y1164" t="inlineStr">
        <is>
          <t>1</t>
        </is>
      </c>
      <c r="Z1164" t="inlineStr">
        <is>
          <t>0</t>
        </is>
      </c>
      <c r="AA1164" t="inlineStr">
        <is>
          <t>2026-10-08</t>
        </is>
      </c>
      <c r="AB1164"/>
      <c r="AC1164" t="inlineStr">
        <is>
          <t>发布顺序：04；当天第1条</t>
        </is>
      </c>
      <c r="AD1164"/>
      <c r="AE1164"/>
      <c r="AF1164"/>
      <c r="AG1164" s="3">
        <v>46297</v>
      </c>
      <c r="AH1164" t="inlineStr">
        <is>
          <t>高璇</t>
        </is>
      </c>
      <c r="AI1164"/>
      <c r="AJ1164"/>
      <c r="AK1164"/>
      <c r="AL1164" s="3"/>
      <c r="AM1164" t="inlineStr">
        <is>
          <t>2026-10-02 23:03</t>
        </is>
      </c>
      <c r="AN1164" t="inlineStr">
        <is>
          <t>高璇</t>
        </is>
      </c>
      <c r="AO1164" t="inlineStr">
        <is>
          <t>2026-10-02</t>
        </is>
      </c>
      <c r="AP1164" t="inlineStr">
        <is>
          <t>2026-10-02|plottwistclips11|SD-000374</t>
        </is>
      </c>
      <c r="AQ1164" t="inlineStr">
        <is>
          <t>1</t>
        </is>
      </c>
      <c r="AR1164" t="inlineStr">
        <is>
          <t>plottwistclips11｜Rejected Luna is His Fated Mate｜3条｜已回填</t>
        </is>
      </c>
    </row>
    <row r="1165" ht="25.5" customHeight="1">
      <c r="A1165" t="inlineStr">
        <is>
          <t>SR-001300</t>
        </is>
      </c>
      <c r="B1165" s="3">
        <v>46297</v>
      </c>
      <c r="C1165"/>
      <c r="D1165" t="inlineStr">
        <is>
          <t>7690857384461241630</t>
        </is>
      </c>
      <c r="E1165"/>
      <c r="F1165" t="inlineStr">
        <is>
          <t>manual_url</t>
        </is>
      </c>
      <c r="G1165">
        <v>1</v>
      </c>
      <c r="H1165" s="3">
        <v>46303.671643518515</v>
      </c>
      <c r="I1165"/>
      <c r="J1165" t="inlineStr">
        <is>
          <t>active</t>
        </is>
      </c>
      <c r="K1165" t="inlineStr">
        <is>
          <t>plottwistclips11</t>
        </is>
      </c>
      <c r="L1165" t="inlineStr">
        <is>
          <t>Rejected Luna is His Fated Mate — EP5 Her sister thinks she stole Nova’s happy ending, but the Draven royal family is about to reverse their fortunes. 🌟 Continue the story here 👉 Find the full series on “ReelShort” 🔍 Look up “4936530” ✨ #ShortDrama #ReelShort #DramaSeries</t>
        </is>
      </c>
      <c r="M1165" t="inlineStr">
        <is>
          <t>SD-000374</t>
        </is>
      </c>
      <c r="N1165" t="inlineStr">
        <is>
          <t>7690857384461241630</t>
        </is>
      </c>
      <c r="O1165" t="inlineStr">
        <is>
          <t>plottwistclips11</t>
        </is>
      </c>
      <c r="P1165" t="inlineStr">
        <is>
          <t>https://www.tiktok.com/@plottwistclips11</t>
        </is>
      </c>
      <c r="Q1165" t="inlineStr">
        <is>
          <t>SD-000374</t>
        </is>
      </c>
      <c r="R1165" t="inlineStr">
        <is>
          <t>Rejected Luna is His Fated Mate</t>
        </is>
      </c>
      <c r="S1165" t="inlineStr">
        <is>
          <t>身份揭露,狼人</t>
        </is>
      </c>
      <c r="T1165" s="2" t="str">
        <f>=HYPERLINK("https://www.tiktok.com/@plottwistclips11/video/7690857384461241630", "https://www.tiktok.com/@plottwistclips11/video/7690857384461241630")</f>
        <v>https://www.tiktok.com/@plottwistclips11/video/7690857384461241630</v>
      </c>
      <c r="U1165" t="inlineStr">
        <is>
          <t>已回填</t>
        </is>
      </c>
      <c r="V1165" t="inlineStr">
        <is>
          <t>482</t>
        </is>
      </c>
      <c r="W1165" t="inlineStr">
        <is>
          <t>12</t>
        </is>
      </c>
      <c r="X1165" t="inlineStr">
        <is>
          <t>5</t>
        </is>
      </c>
      <c r="Y1165" t="inlineStr">
        <is>
          <t>0</t>
        </is>
      </c>
      <c r="Z1165" t="inlineStr">
        <is>
          <t>0</t>
        </is>
      </c>
      <c r="AA1165" t="inlineStr">
        <is>
          <t>2026-10-08</t>
        </is>
      </c>
      <c r="AB1165"/>
      <c r="AC1165" t="inlineStr">
        <is>
          <t>发布顺序：05；当天第2条</t>
        </is>
      </c>
      <c r="AD1165"/>
      <c r="AE1165"/>
      <c r="AF1165"/>
      <c r="AG1165" s="3">
        <v>46297</v>
      </c>
      <c r="AH1165" t="inlineStr">
        <is>
          <t>高璇</t>
        </is>
      </c>
      <c r="AI1165"/>
      <c r="AJ1165"/>
      <c r="AK1165"/>
      <c r="AL1165" s="3"/>
      <c r="AM1165" t="inlineStr">
        <is>
          <t>2026-10-03 04:03</t>
        </is>
      </c>
      <c r="AN1165" t="inlineStr">
        <is>
          <t>高璇</t>
        </is>
      </c>
      <c r="AO1165" t="inlineStr">
        <is>
          <t>2026-10-03</t>
        </is>
      </c>
      <c r="AP1165" t="inlineStr">
        <is>
          <t>2026-10-02|plottwistclips11|SD-000374</t>
        </is>
      </c>
      <c r="AQ1165" t="inlineStr">
        <is>
          <t>0</t>
        </is>
      </c>
      <c r="AR1165" t="inlineStr">
        <is>
          <t>plottwistclips11｜Rejected Luna is His Fated Mate｜3条｜已回填</t>
        </is>
      </c>
    </row>
    <row r="1166" ht="25.5" customHeight="1">
      <c r="A1166" t="inlineStr">
        <is>
          <t>SR-001301</t>
        </is>
      </c>
      <c r="B1166" s="3">
        <v>46297</v>
      </c>
      <c r="C1166"/>
      <c r="D1166" t="inlineStr">
        <is>
          <t>7690857713122675998</t>
        </is>
      </c>
      <c r="E1166"/>
      <c r="F1166" t="inlineStr">
        <is>
          <t>manual_url</t>
        </is>
      </c>
      <c r="G1166">
        <v>1</v>
      </c>
      <c r="H1166" s="3">
        <v>46303.671643518515</v>
      </c>
      <c r="I1166"/>
      <c r="J1166" t="inlineStr">
        <is>
          <t>active</t>
        </is>
      </c>
      <c r="K1166" t="inlineStr">
        <is>
          <t>plottwistclips11</t>
        </is>
      </c>
      <c r="L1166" t="inlineStr">
        <is>
          <t>Rejected Luna is His Fated Mate — EP6 Cole finally understands what he threw away, only to find Ronan standing between him and Nova for good. 🌟 Continue the story here 👉 Find the full series on “ReelShort” 🔍 Look up “4936530” ✨ #ShortDrama #ReelShort #DramaSeries</t>
        </is>
      </c>
      <c r="M1166" t="inlineStr">
        <is>
          <t>SD-000374</t>
        </is>
      </c>
      <c r="N1166" t="inlineStr">
        <is>
          <t>7690857713122675998</t>
        </is>
      </c>
      <c r="O1166" t="inlineStr">
        <is>
          <t>plottwistclips11</t>
        </is>
      </c>
      <c r="P1166" t="inlineStr">
        <is>
          <t>https://www.tiktok.com/@plottwistclips11</t>
        </is>
      </c>
      <c r="Q1166" t="inlineStr">
        <is>
          <t>SD-000374</t>
        </is>
      </c>
      <c r="R1166" t="inlineStr">
        <is>
          <t>Rejected Luna is His Fated Mate</t>
        </is>
      </c>
      <c r="S1166" t="inlineStr">
        <is>
          <t>身份揭露,狼人</t>
        </is>
      </c>
      <c r="T1166" s="2" t="str">
        <f>=HYPERLINK("https://www.tiktok.com/@plottwistclips11/video/7690857713122675998", "https://www.tiktok.com/@plottwistclips11/video/7690857713122675998")</f>
        <v>https://www.tiktok.com/@plottwistclips11/video/7690857713122675998</v>
      </c>
      <c r="U1166" t="inlineStr">
        <is>
          <t>已回填</t>
        </is>
      </c>
      <c r="V1166" t="inlineStr">
        <is>
          <t>450</t>
        </is>
      </c>
      <c r="W1166" t="inlineStr">
        <is>
          <t>12</t>
        </is>
      </c>
      <c r="X1166" t="inlineStr">
        <is>
          <t>2</t>
        </is>
      </c>
      <c r="Y1166" t="inlineStr">
        <is>
          <t>0</t>
        </is>
      </c>
      <c r="Z1166" t="inlineStr">
        <is>
          <t>0</t>
        </is>
      </c>
      <c r="AA1166" t="inlineStr">
        <is>
          <t>2026-10-08</t>
        </is>
      </c>
      <c r="AB1166"/>
      <c r="AC1166" t="inlineStr">
        <is>
          <t>发布顺序：06；当天第3条</t>
        </is>
      </c>
      <c r="AD1166"/>
      <c r="AE1166"/>
      <c r="AF1166"/>
      <c r="AG1166" s="3">
        <v>46297</v>
      </c>
      <c r="AH1166" t="inlineStr">
        <is>
          <t>高璇</t>
        </is>
      </c>
      <c r="AI1166"/>
      <c r="AJ1166"/>
      <c r="AK1166"/>
      <c r="AL1166" s="3"/>
      <c r="AM1166" t="inlineStr">
        <is>
          <t>2026-10-03 10:04</t>
        </is>
      </c>
      <c r="AN1166" t="inlineStr">
        <is>
          <t>高璇</t>
        </is>
      </c>
      <c r="AO1166" t="inlineStr">
        <is>
          <t>2026-10-03</t>
        </is>
      </c>
      <c r="AP1166" t="inlineStr">
        <is>
          <t>2026-10-02|plottwistclips11|SD-000374</t>
        </is>
      </c>
      <c r="AQ1166" t="inlineStr">
        <is>
          <t>0</t>
        </is>
      </c>
      <c r="AR1166" t="inlineStr">
        <is>
          <t>plottwistclips11｜Rejected Luna is His Fated Mate｜3条｜已回填</t>
        </is>
      </c>
    </row>
    <row r="1167" ht="25.5" customHeight="1">
      <c r="A1167" t="inlineStr">
        <is>
          <t>SR-001302</t>
        </is>
      </c>
      <c r="B1167" s="3">
        <v>46298</v>
      </c>
      <c r="C1167"/>
      <c r="D1167" t="inlineStr">
        <is>
          <t>7691219670166195487</t>
        </is>
      </c>
      <c r="E1167"/>
      <c r="F1167" t="inlineStr">
        <is>
          <t>exact_post_id</t>
        </is>
      </c>
      <c r="G1167"/>
      <c r="H1167" s="3">
        <v>46303.671643518515</v>
      </c>
      <c r="I1167"/>
      <c r="J1167" t="inlineStr">
        <is>
          <t>active</t>
        </is>
      </c>
      <c r="K1167" t="inlineStr">
        <is>
          <t>plottwistclips11</t>
        </is>
      </c>
      <c r="L1167" t="inlineStr">
        <is>
          <t>The Alpha and His Nanny Luna — EP1 Betrayed and left for dead while pregnant, Tiffany survives—but wakes to find her newborn daughter gone. 🌟 Continue the story here 👉 Find the full series on “ReelShort” 🔍 Look up “4802561” ✨ #ShortDrama #ReelShort #DramaSeries</t>
        </is>
      </c>
      <c r="M1167" t="inlineStr">
        <is>
          <t>SD-000029</t>
        </is>
      </c>
      <c r="N1167" t="inlineStr">
        <is>
          <t>7691219670166195487</t>
        </is>
      </c>
      <c r="O1167" t="inlineStr">
        <is>
          <t>plottwistclips11</t>
        </is>
      </c>
      <c r="P1167" t="inlineStr">
        <is>
          <t>https://www.tiktok.com/@plottwistclips11</t>
        </is>
      </c>
      <c r="Q1167" t="inlineStr">
        <is>
          <t>SD-000029</t>
        </is>
      </c>
      <c r="R1167" t="inlineStr">
        <is>
          <t>The Alpha and His Nanny Luna</t>
        </is>
      </c>
      <c r="S1167" t="inlineStr">
        <is>
          <t>爱情,狼人,萌宝</t>
        </is>
      </c>
      <c r="T1167" s="2" t="str">
        <f>=HYPERLINK("https://www.tiktok.com/@plottwistclips11/video/7691219670166195487", "https://www.tiktok.com/@plottwistclips11/video/7691219670166195487")</f>
        <v>https://www.tiktok.com/@plottwistclips11/video/7691219670166195487</v>
      </c>
      <c r="U1167" t="inlineStr">
        <is>
          <t>已回填</t>
        </is>
      </c>
      <c r="V1167" t="inlineStr">
        <is>
          <t>6285</t>
        </is>
      </c>
      <c r="W1167" t="inlineStr">
        <is>
          <t>19</t>
        </is>
      </c>
      <c r="X1167" t="inlineStr">
        <is>
          <t>13</t>
        </is>
      </c>
      <c r="Y1167" t="inlineStr">
        <is>
          <t>1</t>
        </is>
      </c>
      <c r="Z1167" t="inlineStr">
        <is>
          <t>2</t>
        </is>
      </c>
      <c r="AA1167" t="inlineStr">
        <is>
          <t>2026-10-08</t>
        </is>
      </c>
      <c r="AB1167"/>
      <c r="AC1167" t="inlineStr">
        <is>
          <t>发布顺序：01；当天第1条</t>
        </is>
      </c>
      <c r="AD1167"/>
      <c r="AE1167"/>
      <c r="AF1167"/>
      <c r="AG1167" s="3">
        <v>46298</v>
      </c>
      <c r="AH1167" t="inlineStr">
        <is>
          <t>高璇</t>
        </is>
      </c>
      <c r="AI1167"/>
      <c r="AJ1167"/>
      <c r="AK1167"/>
      <c r="AL1167" s="3"/>
      <c r="AM1167" t="inlineStr">
        <is>
          <t>2026-10-03 23:17</t>
        </is>
      </c>
      <c r="AN1167" t="inlineStr">
        <is>
          <t>高璇</t>
        </is>
      </c>
      <c r="AO1167" t="inlineStr">
        <is>
          <t>2026-10-03</t>
        </is>
      </c>
      <c r="AP1167" t="inlineStr">
        <is>
          <t>2026-10-03|plottwistclips11|SD-000029</t>
        </is>
      </c>
      <c r="AQ1167" t="inlineStr">
        <is>
          <t>1</t>
        </is>
      </c>
      <c r="AR1167" t="inlineStr">
        <is>
          <t>plottwistclips11｜The Alpha and His Nanny Luna｜3条｜已回填</t>
        </is>
      </c>
    </row>
    <row r="1168" ht="25.5" customHeight="1">
      <c r="A1168" t="inlineStr">
        <is>
          <t>SR-001303</t>
        </is>
      </c>
      <c r="B1168" s="3">
        <v>46298</v>
      </c>
      <c r="C1168"/>
      <c r="D1168" t="inlineStr">
        <is>
          <t>7691219861086768415</t>
        </is>
      </c>
      <c r="E1168"/>
      <c r="F1168" t="inlineStr">
        <is>
          <t>manual_url</t>
        </is>
      </c>
      <c r="G1168">
        <v>1</v>
      </c>
      <c r="H1168" s="3">
        <v>46303.671643518515</v>
      </c>
      <c r="I1168"/>
      <c r="J1168" t="inlineStr">
        <is>
          <t>active</t>
        </is>
      </c>
      <c r="K1168" t="inlineStr">
        <is>
          <t>plottwistclips11</t>
        </is>
      </c>
      <c r="L1168" t="inlineStr">
        <is>
          <t>The Alpha and His Nanny Luna — EP2 Five years later, a nanny meets a little princess who feels strangely familiar, and one secret begins to unravel. 🌟 Continue the story here 👉 Find the full series on “ReelShort” 🔍 Look up “4802561” ✨ #ShortDrama #ReelShort #DramaSeries</t>
        </is>
      </c>
      <c r="M1168" t="inlineStr">
        <is>
          <t>SD-000029</t>
        </is>
      </c>
      <c r="N1168" t="inlineStr">
        <is>
          <t>7691219861086768415</t>
        </is>
      </c>
      <c r="O1168" t="inlineStr">
        <is>
          <t>plottwistclips11</t>
        </is>
      </c>
      <c r="P1168" t="inlineStr">
        <is>
          <t>https://www.tiktok.com/@plottwistclips11</t>
        </is>
      </c>
      <c r="Q1168" t="inlineStr">
        <is>
          <t>SD-000029</t>
        </is>
      </c>
      <c r="R1168" t="inlineStr">
        <is>
          <t>The Alpha and His Nanny Luna</t>
        </is>
      </c>
      <c r="S1168" t="inlineStr">
        <is>
          <t>爱情,狼人,萌宝</t>
        </is>
      </c>
      <c r="T1168" s="2" t="str">
        <f>=HYPERLINK("https://www.tiktok.com/@plottwistclips11/video/7691219861086768415", "https://www.tiktok.com/@plottwistclips11/video/7691219861086768415")</f>
        <v>https://www.tiktok.com/@plottwistclips11/video/7691219861086768415</v>
      </c>
      <c r="U1168" t="inlineStr">
        <is>
          <t>已回填</t>
        </is>
      </c>
      <c r="V1168" t="inlineStr">
        <is>
          <t>5580</t>
        </is>
      </c>
      <c r="W1168" t="inlineStr">
        <is>
          <t>28</t>
        </is>
      </c>
      <c r="X1168" t="inlineStr">
        <is>
          <t>9</t>
        </is>
      </c>
      <c r="Y1168" t="inlineStr">
        <is>
          <t>1</t>
        </is>
      </c>
      <c r="Z1168" t="inlineStr">
        <is>
          <t>0</t>
        </is>
      </c>
      <c r="AA1168" t="inlineStr">
        <is>
          <t>2026-10-08</t>
        </is>
      </c>
      <c r="AB1168"/>
      <c r="AC1168" t="inlineStr">
        <is>
          <t>发布顺序：02；当天第2条</t>
        </is>
      </c>
      <c r="AD1168"/>
      <c r="AE1168"/>
      <c r="AF1168"/>
      <c r="AG1168" s="3">
        <v>46298</v>
      </c>
      <c r="AH1168" t="inlineStr">
        <is>
          <t>高璇</t>
        </is>
      </c>
      <c r="AI1168"/>
      <c r="AJ1168"/>
      <c r="AK1168"/>
      <c r="AL1168" s="3"/>
      <c r="AM1168" t="inlineStr">
        <is>
          <t>2026-10-04 04:17</t>
        </is>
      </c>
      <c r="AN1168" t="inlineStr">
        <is>
          <t>高璇</t>
        </is>
      </c>
      <c r="AO1168" t="inlineStr">
        <is>
          <t>2026-10-04</t>
        </is>
      </c>
      <c r="AP1168" t="inlineStr">
        <is>
          <t>2026-10-03|plottwistclips11|SD-000029</t>
        </is>
      </c>
      <c r="AQ1168" t="inlineStr">
        <is>
          <t>0</t>
        </is>
      </c>
      <c r="AR1168" t="inlineStr">
        <is>
          <t>plottwistclips11｜The Alpha and His Nanny Luna｜3条｜已回填</t>
        </is>
      </c>
    </row>
    <row r="1169" ht="25.5" customHeight="1">
      <c r="A1169" t="inlineStr">
        <is>
          <t>SR-001304</t>
        </is>
      </c>
      <c r="B1169" s="3">
        <v>46298</v>
      </c>
      <c r="C1169"/>
      <c r="D1169" t="inlineStr">
        <is>
          <t>7691220477846637855</t>
        </is>
      </c>
      <c r="E1169"/>
      <c r="F1169" t="inlineStr">
        <is>
          <t>manual_url</t>
        </is>
      </c>
      <c r="G1169">
        <v>1</v>
      </c>
      <c r="H1169" s="3">
        <v>46303.671643518515</v>
      </c>
      <c r="I1169"/>
      <c r="J1169" t="inlineStr">
        <is>
          <t>active</t>
        </is>
      </c>
      <c r="K1169" t="inlineStr">
        <is>
          <t>plottwistclips11</t>
        </is>
      </c>
      <c r="L1169" t="inlineStr">
        <is>
          <t>The Alpha and His Nanny Luna — EP3 The ruthless Alpha watches the new nanny protect his daughter with a strength no ordinary human should have. 🌟 Continue the story here 👉 Find the full series on “ReelShort” 🔍 Look up “4802561” ✨ #ShortDrama #ReelShort #DramaSeries</t>
        </is>
      </c>
      <c r="M1169" t="inlineStr">
        <is>
          <t>SD-000029</t>
        </is>
      </c>
      <c r="N1169" t="inlineStr">
        <is>
          <t>7691220477846637855</t>
        </is>
      </c>
      <c r="O1169" t="inlineStr">
        <is>
          <t>plottwistclips11</t>
        </is>
      </c>
      <c r="P1169" t="inlineStr">
        <is>
          <t>https://www.tiktok.com/@plottwistclips11</t>
        </is>
      </c>
      <c r="Q1169" t="inlineStr">
        <is>
          <t>SD-000029</t>
        </is>
      </c>
      <c r="R1169" t="inlineStr">
        <is>
          <t>The Alpha and His Nanny Luna</t>
        </is>
      </c>
      <c r="S1169" t="inlineStr">
        <is>
          <t>爱情,狼人,萌宝</t>
        </is>
      </c>
      <c r="T1169" s="2" t="str">
        <f>=HYPERLINK("https://www.tiktok.com/@plottwistclips11/video/7691220477846637855", "https://www.tiktok.com/@plottwistclips11/video/7691220477846637855")</f>
        <v>https://www.tiktok.com/@plottwistclips11/video/7691220477846637855</v>
      </c>
      <c r="U1169" t="inlineStr">
        <is>
          <t>已回填</t>
        </is>
      </c>
      <c r="V1169" t="inlineStr">
        <is>
          <t>1736</t>
        </is>
      </c>
      <c r="W1169" t="inlineStr">
        <is>
          <t>14</t>
        </is>
      </c>
      <c r="X1169" t="inlineStr">
        <is>
          <t>5</t>
        </is>
      </c>
      <c r="Y1169" t="inlineStr">
        <is>
          <t>2</t>
        </is>
      </c>
      <c r="Z1169" t="inlineStr">
        <is>
          <t>1</t>
        </is>
      </c>
      <c r="AA1169" t="inlineStr">
        <is>
          <t>2026-10-08</t>
        </is>
      </c>
      <c r="AB1169"/>
      <c r="AC1169" t="inlineStr">
        <is>
          <t>发布顺序：03；当天第3条</t>
        </is>
      </c>
      <c r="AD1169"/>
      <c r="AE1169"/>
      <c r="AF1169"/>
      <c r="AG1169" s="3">
        <v>46298</v>
      </c>
      <c r="AH1169" t="inlineStr">
        <is>
          <t>高璇</t>
        </is>
      </c>
      <c r="AI1169"/>
      <c r="AJ1169"/>
      <c r="AK1169"/>
      <c r="AL1169" s="3"/>
      <c r="AM1169" t="inlineStr">
        <is>
          <t>2026-10-04 10:27</t>
        </is>
      </c>
      <c r="AN1169" t="inlineStr">
        <is>
          <t>高璇</t>
        </is>
      </c>
      <c r="AO1169" t="inlineStr">
        <is>
          <t>2026-10-04</t>
        </is>
      </c>
      <c r="AP1169" t="inlineStr">
        <is>
          <t>2026-10-03|plottwistclips11|SD-000029</t>
        </is>
      </c>
      <c r="AQ1169" t="inlineStr">
        <is>
          <t>0</t>
        </is>
      </c>
      <c r="AR1169" t="inlineStr">
        <is>
          <t>plottwistclips11｜The Alpha and His Nanny Luna｜3条｜已回填</t>
        </is>
      </c>
    </row>
    <row r="1170" ht="25.5" customHeight="1">
      <c r="A1170" t="inlineStr">
        <is>
          <t>SR-001305</t>
        </is>
      </c>
      <c r="B1170" s="3">
        <v>46299</v>
      </c>
      <c r="C1170"/>
      <c r="D1170" t="inlineStr">
        <is>
          <t>7691220170928295199</t>
        </is>
      </c>
      <c r="E1170"/>
      <c r="F1170" t="inlineStr">
        <is>
          <t>manual_url</t>
        </is>
      </c>
      <c r="G1170">
        <v>1</v>
      </c>
      <c r="H1170" s="3">
        <v>46303.671643518515</v>
      </c>
      <c r="I1170"/>
      <c r="J1170" t="inlineStr">
        <is>
          <t>active</t>
        </is>
      </c>
      <c r="K1170" t="inlineStr">
        <is>
          <t>plottwistclips11</t>
        </is>
      </c>
      <c r="L1170" t="inlineStr">
        <is>
          <t>The Alpha and His Nanny Luna — EP5 The nanny risks everything for the little princess, forcing the Alpha to see her in a completely new light. 🌟 Continue the story here 👉 Find the full series on “ReelShort” 🔍 Look up “4802561” ✨ #ShortDrama #ReelShort #DramaSeries</t>
        </is>
      </c>
      <c r="M1170" t="inlineStr">
        <is>
          <t>SD-000029</t>
        </is>
      </c>
      <c r="N1170" t="inlineStr">
        <is>
          <t>7691220170928295199</t>
        </is>
      </c>
      <c r="O1170" t="inlineStr">
        <is>
          <t>plottwistclips11</t>
        </is>
      </c>
      <c r="P1170" t="inlineStr">
        <is>
          <t>https://www.tiktok.com/@plottwistclips11</t>
        </is>
      </c>
      <c r="Q1170" t="inlineStr">
        <is>
          <t>SD-000029</t>
        </is>
      </c>
      <c r="R1170" t="inlineStr">
        <is>
          <t>The Alpha and His Nanny Luna</t>
        </is>
      </c>
      <c r="S1170" t="inlineStr">
        <is>
          <t>爱情,狼人,萌宝</t>
        </is>
      </c>
      <c r="T1170" s="2" t="str">
        <f>=HYPERLINK("https://www.tiktok.com/@plottwistclips11/video/7691220170928295199", "https://www.tiktok.com/@plottwistclips11/video/7691220170928295199")</f>
        <v>https://www.tiktok.com/@plottwistclips11/video/7691220170928295199</v>
      </c>
      <c r="U1170" t="inlineStr">
        <is>
          <t>已回填</t>
        </is>
      </c>
      <c r="V1170" t="inlineStr">
        <is>
          <t>1401</t>
        </is>
      </c>
      <c r="W1170" t="inlineStr">
        <is>
          <t>10</t>
        </is>
      </c>
      <c r="X1170" t="inlineStr">
        <is>
          <t>6</t>
        </is>
      </c>
      <c r="Y1170" t="inlineStr">
        <is>
          <t>0</t>
        </is>
      </c>
      <c r="Z1170" t="inlineStr">
        <is>
          <t>0</t>
        </is>
      </c>
      <c r="AA1170" t="inlineStr">
        <is>
          <t>2026-10-08</t>
        </is>
      </c>
      <c r="AB1170"/>
      <c r="AC1170" t="inlineStr">
        <is>
          <t>发布顺序：04；当天第1条</t>
        </is>
      </c>
      <c r="AD1170"/>
      <c r="AE1170"/>
      <c r="AF1170"/>
      <c r="AG1170" s="3">
        <v>46299</v>
      </c>
      <c r="AH1170" t="inlineStr">
        <is>
          <t>高璇</t>
        </is>
      </c>
      <c r="AI1170"/>
      <c r="AJ1170"/>
      <c r="AK1170"/>
      <c r="AL1170" s="3"/>
      <c r="AM1170" t="inlineStr">
        <is>
          <t>2026-10-05 04:20</t>
        </is>
      </c>
      <c r="AN1170" t="inlineStr">
        <is>
          <t>高璇</t>
        </is>
      </c>
      <c r="AO1170" t="inlineStr">
        <is>
          <t>2026-10-05</t>
        </is>
      </c>
      <c r="AP1170" t="inlineStr">
        <is>
          <t>2026-10-04|plottwistclips11|SD-000029</t>
        </is>
      </c>
      <c r="AQ1170" t="inlineStr">
        <is>
          <t>1</t>
        </is>
      </c>
      <c r="AR1170" t="inlineStr">
        <is>
          <t>plottwistclips11｜The Alpha and His Nanny Luna｜3条｜已回填</t>
        </is>
      </c>
    </row>
    <row r="1171" ht="25.5" customHeight="1">
      <c r="A1171" t="inlineStr">
        <is>
          <t>SR-001306</t>
        </is>
      </c>
      <c r="B1171" s="3">
        <v>46299</v>
      </c>
      <c r="C1171"/>
      <c r="D1171" t="inlineStr">
        <is>
          <t>7691220386259766558</t>
        </is>
      </c>
      <c r="E1171"/>
      <c r="F1171" t="inlineStr">
        <is>
          <t>manual_url</t>
        </is>
      </c>
      <c r="G1171">
        <v>1</v>
      </c>
      <c r="H1171" s="3">
        <v>46303.671643518515</v>
      </c>
      <c r="I1171"/>
      <c r="J1171" t="inlineStr">
        <is>
          <t>active</t>
        </is>
      </c>
      <c r="K1171" t="inlineStr">
        <is>
          <t>plottwistclips11</t>
        </is>
      </c>
      <c r="L1171" t="inlineStr">
        <is>
          <t>The Alpha and His Nanny Luna — EP4 A tiny clue links Tiffany to the child she lost, but someone inside the pack wants the truth buried. 🌟 Continue the story here 👉 Find the full series on “ReelShort” 🔍 Look up “4802561” ✨ #ShortDrama #ReelShort #DramaSeries</t>
        </is>
      </c>
      <c r="M1171" t="inlineStr">
        <is>
          <t>SD-000029</t>
        </is>
      </c>
      <c r="N1171" t="inlineStr">
        <is>
          <t>7691220386259766558</t>
        </is>
      </c>
      <c r="O1171" t="inlineStr">
        <is>
          <t>plottwistclips11</t>
        </is>
      </c>
      <c r="P1171" t="inlineStr">
        <is>
          <t>https://www.tiktok.com/@plottwistclips11</t>
        </is>
      </c>
      <c r="Q1171" t="inlineStr">
        <is>
          <t>SD-000029</t>
        </is>
      </c>
      <c r="R1171" t="inlineStr">
        <is>
          <t>The Alpha and His Nanny Luna</t>
        </is>
      </c>
      <c r="S1171" t="inlineStr">
        <is>
          <t>爱情,狼人,萌宝</t>
        </is>
      </c>
      <c r="T1171" s="2" t="str">
        <f>=HYPERLINK("https://www.tiktok.com/@plottwistclips11/video/7691220386259766558", "https://www.tiktok.com/@plottwistclips11/video/7691220386259766558")</f>
        <v>https://www.tiktok.com/@plottwistclips11/video/7691220386259766558</v>
      </c>
      <c r="U1171" t="inlineStr">
        <is>
          <t>已回填</t>
        </is>
      </c>
      <c r="V1171" t="inlineStr">
        <is>
          <t>1502</t>
        </is>
      </c>
      <c r="W1171" t="inlineStr">
        <is>
          <t>21</t>
        </is>
      </c>
      <c r="X1171" t="inlineStr">
        <is>
          <t>8</t>
        </is>
      </c>
      <c r="Y1171" t="inlineStr">
        <is>
          <t>0</t>
        </is>
      </c>
      <c r="Z1171" t="inlineStr">
        <is>
          <t>0</t>
        </is>
      </c>
      <c r="AA1171" t="inlineStr">
        <is>
          <t>2026-10-08</t>
        </is>
      </c>
      <c r="AB1171"/>
      <c r="AC1171" t="inlineStr">
        <is>
          <t>发布顺序：05；当天第2条</t>
        </is>
      </c>
      <c r="AD1171"/>
      <c r="AE1171"/>
      <c r="AF1171"/>
      <c r="AG1171" s="3">
        <v>46299</v>
      </c>
      <c r="AH1171" t="inlineStr">
        <is>
          <t>高璇</t>
        </is>
      </c>
      <c r="AI1171"/>
      <c r="AJ1171"/>
      <c r="AK1171"/>
      <c r="AL1171" s="3"/>
      <c r="AM1171" t="inlineStr">
        <is>
          <t>2026-10-05 10:19</t>
        </is>
      </c>
      <c r="AN1171" t="inlineStr">
        <is>
          <t>高璇</t>
        </is>
      </c>
      <c r="AO1171" t="inlineStr">
        <is>
          <t>2026-10-05</t>
        </is>
      </c>
      <c r="AP1171" t="inlineStr">
        <is>
          <t>2026-10-04|plottwistclips11|SD-000029</t>
        </is>
      </c>
      <c r="AQ1171" t="inlineStr">
        <is>
          <t>0</t>
        </is>
      </c>
      <c r="AR1171" t="inlineStr">
        <is>
          <t>plottwistclips11｜The Alpha and His Nanny Luna｜3条｜已回填</t>
        </is>
      </c>
    </row>
    <row r="1172" ht="25.5" customHeight="1">
      <c r="A1172" t="inlineStr">
        <is>
          <t>SR-001307</t>
        </is>
      </c>
      <c r="B1172" s="3">
        <v>46299</v>
      </c>
      <c r="C1172"/>
      <c r="D1172" t="inlineStr">
        <is>
          <t>7691220221864054047</t>
        </is>
      </c>
      <c r="E1172"/>
      <c r="F1172" t="inlineStr">
        <is>
          <t>manual_url</t>
        </is>
      </c>
      <c r="G1172">
        <v>1</v>
      </c>
      <c r="H1172" s="3">
        <v>46303.671643518515</v>
      </c>
      <c r="I1172"/>
      <c r="J1172" t="inlineStr">
        <is>
          <t>active</t>
        </is>
      </c>
      <c r="K1172" t="inlineStr">
        <is>
          <t>plottwistclips11</t>
        </is>
      </c>
      <c r="L1172" t="inlineStr">
        <is>
          <t xml:space="preserve">The Alpha and His Nanny Luna — EP6 When danger reaches the Alpha’s home, Tiffany reveals a hidden power that changes their relationship forever. 🌟 Continue the story here 👉 Find the full series on “ReelShort” 🔍 Look up “4802561” ✨ #ShortDrama #ReelShort #DramaSeries </t>
        </is>
      </c>
      <c r="M1172" t="inlineStr">
        <is>
          <t>SD-000029</t>
        </is>
      </c>
      <c r="N1172" t="inlineStr">
        <is>
          <t>7691220221864054047</t>
        </is>
      </c>
      <c r="O1172" t="inlineStr">
        <is>
          <t>plottwistclips11</t>
        </is>
      </c>
      <c r="P1172" t="inlineStr">
        <is>
          <t>https://www.tiktok.com/@plottwistclips11</t>
        </is>
      </c>
      <c r="Q1172" t="inlineStr">
        <is>
          <t>SD-000029</t>
        </is>
      </c>
      <c r="R1172" t="inlineStr">
        <is>
          <t>The Alpha and His Nanny Luna</t>
        </is>
      </c>
      <c r="S1172" t="inlineStr">
        <is>
          <t>爱情,狼人,萌宝</t>
        </is>
      </c>
      <c r="T1172" s="2" t="str">
        <f>=HYPERLINK("https://www.tiktok.com/@plottwistclips11/video/7691220221864054047", "https://www.tiktok.com/@plottwistclips11/video/7691220221864054047")</f>
        <v>https://www.tiktok.com/@plottwistclips11/video/7691220221864054047</v>
      </c>
      <c r="U1172" t="inlineStr">
        <is>
          <t>已回填</t>
        </is>
      </c>
      <c r="V1172" t="inlineStr">
        <is>
          <t>1389</t>
        </is>
      </c>
      <c r="W1172" t="inlineStr">
        <is>
          <t>6</t>
        </is>
      </c>
      <c r="X1172" t="inlineStr">
        <is>
          <t>4</t>
        </is>
      </c>
      <c r="Y1172" t="inlineStr">
        <is>
          <t>0</t>
        </is>
      </c>
      <c r="Z1172" t="inlineStr">
        <is>
          <t>0</t>
        </is>
      </c>
      <c r="AA1172" t="inlineStr">
        <is>
          <t>2026-10-08</t>
        </is>
      </c>
      <c r="AB1172"/>
      <c r="AC1172" t="inlineStr">
        <is>
          <t>发布顺序：06；当天第3条</t>
        </is>
      </c>
      <c r="AD1172"/>
      <c r="AE1172"/>
      <c r="AF1172"/>
      <c r="AG1172" s="3">
        <v>46299</v>
      </c>
      <c r="AH1172" t="inlineStr">
        <is>
          <t>高璇</t>
        </is>
      </c>
      <c r="AI1172"/>
      <c r="AJ1172"/>
      <c r="AK1172"/>
      <c r="AL1172" s="3"/>
      <c r="AM1172" t="inlineStr">
        <is>
          <t>2026-10-05 10:20</t>
        </is>
      </c>
      <c r="AN1172" t="inlineStr">
        <is>
          <t>高璇</t>
        </is>
      </c>
      <c r="AO1172" t="inlineStr">
        <is>
          <t>2026-10-05</t>
        </is>
      </c>
      <c r="AP1172" t="inlineStr">
        <is>
          <t>2026-10-04|plottwistclips11|SD-000029</t>
        </is>
      </c>
      <c r="AQ1172" t="inlineStr">
        <is>
          <t>0</t>
        </is>
      </c>
      <c r="AR1172" t="inlineStr">
        <is>
          <t>plottwistclips11｜The Alpha and His Nanny Luna｜3条｜已回填</t>
        </is>
      </c>
    </row>
    <row r="1173" ht="25.5" customHeight="1">
      <c r="A1173" t="inlineStr">
        <is>
          <t>SR-001308</t>
        </is>
      </c>
      <c r="B1173" s="3">
        <v>46302</v>
      </c>
      <c r="C1173"/>
      <c r="D1173" t="inlineStr">
        <is>
          <t>7691254672748825887</t>
        </is>
      </c>
      <c r="E1173"/>
      <c r="F1173" t="inlineStr">
        <is>
          <t>exact_post_id</t>
        </is>
      </c>
      <c r="G1173"/>
      <c r="H1173" s="3"/>
      <c r="I1173"/>
      <c r="J1173" t="inlineStr">
        <is>
          <t>active</t>
        </is>
      </c>
      <c r="K1173" t="inlineStr">
        <is>
          <t>plottwistclips11</t>
        </is>
      </c>
      <c r="L1173" t="inlineStr">
        <is>
          <t>Nanny to the Boy Who Hates Me — EP1 Her school bully becomes the boy she must nanny. 😳 🌟 Continue the story here 👉 Find the full series on “ReelShort” 🔍 Look up “4981989” ✨ #ReelShort #ShortDrama #NannyToTheBoyWhoHatesMe #EnemiesToLovers #CampusRomance</t>
        </is>
      </c>
      <c r="M1173" t="inlineStr">
        <is>
          <t>SD-000375</t>
        </is>
      </c>
      <c r="N1173" t="inlineStr">
        <is>
          <t>7691254672748825887</t>
        </is>
      </c>
      <c r="O1173" t="inlineStr">
        <is>
          <t>plottwistclips11</t>
        </is>
      </c>
      <c r="P1173" t="inlineStr">
        <is>
          <t>https://www.tiktok.com/@plottwistclips11</t>
        </is>
      </c>
      <c r="Q1173" t="inlineStr">
        <is>
          <t>SD-000375</t>
        </is>
      </c>
      <c r="R1173" t="inlineStr">
        <is>
          <t>Nanny to the Boy Who Hates Me</t>
        </is>
      </c>
      <c r="S1173" t="inlineStr">
        <is>
          <t>禁忌</t>
        </is>
      </c>
      <c r="T1173" s="2" t="str">
        <f>=HYPERLINK("https://www.tiktok.com/@plottwistclips11/video/7691254672748825887", "https://www.tiktok.com/@plottwistclips11/video/7691254672748825887")</f>
        <v>https://www.tiktok.com/@plottwistclips11/video/7691254672748825887</v>
      </c>
      <c r="U1173" t="inlineStr">
        <is>
          <t>已回填</t>
        </is>
      </c>
      <c r="V1173" t="inlineStr">
        <is>
          <t>237</t>
        </is>
      </c>
      <c r="W1173" t="inlineStr">
        <is>
          <t>9</t>
        </is>
      </c>
      <c r="X1173" t="inlineStr">
        <is>
          <t>4</t>
        </is>
      </c>
      <c r="Y1173" t="inlineStr">
        <is>
          <t>0</t>
        </is>
      </c>
      <c r="Z1173" t="inlineStr">
        <is>
          <t>0</t>
        </is>
      </c>
      <c r="AA1173" t="inlineStr">
        <is>
          <t>2026-10-08</t>
        </is>
      </c>
      <c r="AB1173"/>
      <c r="AC1173" t="inlineStr">
        <is>
          <t>发布顺序：01；当天第1条</t>
        </is>
      </c>
      <c r="AD1173"/>
      <c r="AE1173"/>
      <c r="AF1173"/>
      <c r="AG1173" s="3">
        <v>46302</v>
      </c>
      <c r="AH1173" t="inlineStr">
        <is>
          <t>高璇</t>
        </is>
      </c>
      <c r="AI1173"/>
      <c r="AJ1173"/>
      <c r="AK1173"/>
      <c r="AL1173" s="3"/>
      <c r="AM1173" t="inlineStr">
        <is>
          <t>2026-10-07 23:16</t>
        </is>
      </c>
      <c r="AN1173" t="inlineStr">
        <is>
          <t>高璇</t>
        </is>
      </c>
      <c r="AO1173" t="inlineStr">
        <is>
          <t>2026-10-07</t>
        </is>
      </c>
      <c r="AP1173" t="inlineStr">
        <is>
          <t>2026-10-07|plottwistclips11|SD-000375</t>
        </is>
      </c>
      <c r="AQ1173" t="inlineStr">
        <is>
          <t>1</t>
        </is>
      </c>
      <c r="AR1173" t="inlineStr">
        <is>
          <t>plottwistclips11｜Nanny to the Boy Who Hates Me｜3条｜已回填/待公开</t>
        </is>
      </c>
    </row>
    <row r="1174" ht="25.5" customHeight="1">
      <c r="A1174" t="inlineStr">
        <is>
          <t>SR-001309</t>
        </is>
      </c>
      <c r="B1174" s="3">
        <v>46302</v>
      </c>
      <c r="C1174"/>
      <c r="D1174" t="inlineStr">
        <is>
          <t>7691254628494740766</t>
        </is>
      </c>
      <c r="E1174"/>
      <c r="F1174" t="inlineStr">
        <is>
          <t>exact_post_id</t>
        </is>
      </c>
      <c r="G1174"/>
      <c r="H1174" s="3"/>
      <c r="I1174"/>
      <c r="J1174" t="inlineStr">
        <is>
          <t>active</t>
        </is>
      </c>
      <c r="K1174" t="inlineStr">
        <is>
          <t>plottwistclips11</t>
        </is>
      </c>
      <c r="L1174" t="inlineStr">
        <is>
          <t>Nanny to the Boy Who Hates Me — EP2 She needs the job, even if it means living under his roof. 🏠 🌟 Continue the story here 👉 Find the full series on “ReelShort” 🔍 Look up “4981989” ✨ #ReelShort #ShortDrama #NannyToTheBoyWhoHatesMe #EnemiesToLovers #CampusRomance</t>
        </is>
      </c>
      <c r="M1174" t="inlineStr">
        <is>
          <t>SD-000375</t>
        </is>
      </c>
      <c r="N1174" t="inlineStr">
        <is>
          <t>7691254628494740766</t>
        </is>
      </c>
      <c r="O1174" t="inlineStr">
        <is>
          <t>plottwistclips11</t>
        </is>
      </c>
      <c r="P1174" t="inlineStr">
        <is>
          <t>https://www.tiktok.com/@plottwistclips11</t>
        </is>
      </c>
      <c r="Q1174" t="inlineStr">
        <is>
          <t>SD-000375</t>
        </is>
      </c>
      <c r="R1174" t="inlineStr">
        <is>
          <t>Nanny to the Boy Who Hates Me</t>
        </is>
      </c>
      <c r="S1174" t="inlineStr">
        <is>
          <t>禁忌</t>
        </is>
      </c>
      <c r="T1174" s="2" t="str">
        <f>=HYPERLINK("https://www.tiktok.com/@plottwistclips11/video/7691254628494740766", "https://www.tiktok.com/@plottwistclips11/video/7691254628494740766")</f>
        <v>https://www.tiktok.com/@plottwistclips11/video/7691254628494740766</v>
      </c>
      <c r="U1174" t="inlineStr">
        <is>
          <t>已回填</t>
        </is>
      </c>
      <c r="V1174" t="inlineStr">
        <is>
          <t>269</t>
        </is>
      </c>
      <c r="W1174" t="inlineStr">
        <is>
          <t>12</t>
        </is>
      </c>
      <c r="X1174" t="inlineStr">
        <is>
          <t>4</t>
        </is>
      </c>
      <c r="Y1174" t="inlineStr">
        <is>
          <t>0</t>
        </is>
      </c>
      <c r="Z1174" t="inlineStr">
        <is>
          <t>0</t>
        </is>
      </c>
      <c r="AA1174" t="inlineStr">
        <is>
          <t>2026-10-08</t>
        </is>
      </c>
      <c r="AB1174"/>
      <c r="AC1174" t="inlineStr">
        <is>
          <t>发布顺序：02；当天第2条</t>
        </is>
      </c>
      <c r="AD1174"/>
      <c r="AE1174"/>
      <c r="AF1174"/>
      <c r="AG1174" s="3">
        <v>46302</v>
      </c>
      <c r="AH1174" t="inlineStr">
        <is>
          <t>高璇</t>
        </is>
      </c>
      <c r="AI1174"/>
      <c r="AJ1174"/>
      <c r="AK1174"/>
      <c r="AL1174" s="3"/>
      <c r="AM1174" t="inlineStr">
        <is>
          <t>2026-10-08 04:16</t>
        </is>
      </c>
      <c r="AN1174" t="inlineStr">
        <is>
          <t>高璇</t>
        </is>
      </c>
      <c r="AO1174" t="inlineStr">
        <is>
          <t>2026-10-08</t>
        </is>
      </c>
      <c r="AP1174" t="inlineStr">
        <is>
          <t>2026-10-07|plottwistclips11|SD-000375</t>
        </is>
      </c>
      <c r="AQ1174" t="inlineStr">
        <is>
          <t>0</t>
        </is>
      </c>
      <c r="AR1174" t="inlineStr">
        <is>
          <t>plottwistclips11｜Nanny to the Boy Who Hates Me｜3条｜已回填/待公开</t>
        </is>
      </c>
    </row>
    <row r="1175" ht="25.5" customHeight="1">
      <c r="A1175" t="inlineStr">
        <is>
          <t>SR-001310</t>
        </is>
      </c>
      <c r="B1175" s="3">
        <v>46302</v>
      </c>
      <c r="C1175"/>
      <c r="D1175"/>
      <c r="E1175"/>
      <c r="F1175"/>
      <c r="G1175"/>
      <c r="H1175" s="3"/>
      <c r="I1175"/>
      <c r="J1175" t="inlineStr">
        <is>
          <t>active</t>
        </is>
      </c>
      <c r="K1175" t="inlineStr">
        <is>
          <t>plottwistclips11</t>
        </is>
      </c>
      <c r="L1175"/>
      <c r="M1175" t="inlineStr">
        <is>
          <t>SD-000375</t>
        </is>
      </c>
      <c r="N1175"/>
      <c r="O1175" t="inlineStr">
        <is>
          <t>plottwistclips11</t>
        </is>
      </c>
      <c r="P1175" t="inlineStr">
        <is>
          <t>https://www.tiktok.com/@plottwistclips11</t>
        </is>
      </c>
      <c r="Q1175" t="inlineStr">
        <is>
          <t>SD-000375</t>
        </is>
      </c>
      <c r="R1175" t="inlineStr">
        <is>
          <t>Nanny to the Boy Who Hates Me</t>
        </is>
      </c>
      <c r="S1175" t="inlineStr">
        <is>
          <t>禁忌</t>
        </is>
      </c>
      <c r="T1175" s="2"/>
      <c r="U1175" t="inlineStr">
        <is>
          <t>待公开</t>
        </is>
      </c>
      <c r="V1175"/>
      <c r="W1175"/>
      <c r="X1175"/>
      <c r="Y1175"/>
      <c r="Z1175"/>
      <c r="AA1175"/>
      <c r="AB1175"/>
      <c r="AC1175" t="inlineStr">
        <is>
          <t>发布顺序：03；当天第3条</t>
        </is>
      </c>
      <c r="AD1175"/>
      <c r="AE1175"/>
      <c r="AF1175"/>
      <c r="AG1175" s="3">
        <v>46302</v>
      </c>
      <c r="AH1175" t="inlineStr">
        <is>
          <t>高璇</t>
        </is>
      </c>
      <c r="AI1175"/>
      <c r="AJ1175"/>
      <c r="AK1175"/>
      <c r="AL1175" s="3"/>
      <c r="AM1175"/>
      <c r="AN1175" t="inlineStr">
        <is>
          <t>高璇</t>
        </is>
      </c>
      <c r="AO1175"/>
      <c r="AP1175" t="inlineStr">
        <is>
          <t>2026-10-07|plottwistclips11|SD-000375</t>
        </is>
      </c>
      <c r="AQ1175" t="inlineStr">
        <is>
          <t>0</t>
        </is>
      </c>
      <c r="AR1175" t="inlineStr">
        <is>
          <t>plottwistclips11｜Nanny to the Boy Who Hates Me｜3条｜已回填/待公开</t>
        </is>
      </c>
    </row>
    <row r="1176" ht="25.5" customHeight="1">
      <c r="A1176" t="inlineStr">
        <is>
          <t>SR-001311</t>
        </is>
      </c>
      <c r="B1176" s="3">
        <v>46295</v>
      </c>
      <c r="C1176"/>
      <c r="D1176"/>
      <c r="E1176"/>
      <c r="F1176" t="inlineStr">
        <is>
          <t>account_time</t>
        </is>
      </c>
      <c r="G1176">
        <v>1</v>
      </c>
      <c r="H1176" s="3">
        <v>46301.896886574075</v>
      </c>
      <c r="I1176"/>
      <c r="J1176" t="inlineStr">
        <is>
          <t>active</t>
        </is>
      </c>
      <c r="K1176" t="inlineStr">
        <is>
          <t>dramaclips0364</t>
        </is>
      </c>
      <c r="L1176" t="inlineStr">
        <is>
          <t>She expected a monster, but his wounded daughter shows her the lonely family hidden behind the curse. 👧🖤 🌟 Continue the story here 👉 Find the full series on “ReelShort” 🔍 Look up “4934003” ✨ #ShortDrama #AlphaDaddy #UnexpectedFamily #ReelShort</t>
        </is>
      </c>
      <c r="M1176" t="inlineStr">
        <is>
          <t>SD-000355</t>
        </is>
      </c>
      <c r="N1176" t="inlineStr">
        <is>
          <t>7690534935987277070</t>
        </is>
      </c>
      <c r="O1176" t="inlineStr">
        <is>
          <t>dramaclips0364</t>
        </is>
      </c>
      <c r="P1176" t="inlineStr">
        <is>
          <t>https://www.tiktok.com/@dramaclips0364</t>
        </is>
      </c>
      <c r="Q1176" t="inlineStr">
        <is>
          <t>SD-000355</t>
        </is>
      </c>
      <c r="R1176" t="inlineStr">
        <is>
          <t>Married Off To The Cursed Alpha Daddy</t>
        </is>
      </c>
      <c r="S1176" t="inlineStr">
        <is>
          <t>狼人</t>
        </is>
      </c>
      <c r="T1176" s="2" t="str">
        <f>=HYPERLINK("https://www.tiktok.com/@dramaclips0364/video/7690534935987277070", "https://www.tiktok.com/@dramaclips0364/video/7690534935987277070")</f>
        <v>https://www.tiktok.com/@dramaclips0364/video/7690534935987277070</v>
      </c>
      <c r="U1176" t="inlineStr">
        <is>
          <t>已回填</t>
        </is>
      </c>
      <c r="V1176" t="inlineStr">
        <is>
          <t>2302</t>
        </is>
      </c>
      <c r="W1176" t="inlineStr">
        <is>
          <t>8</t>
        </is>
      </c>
      <c r="X1176" t="inlineStr">
        <is>
          <t>3</t>
        </is>
      </c>
      <c r="Y1176" t="inlineStr">
        <is>
          <t>1</t>
        </is>
      </c>
      <c r="Z1176" t="inlineStr">
        <is>
          <t>0</t>
        </is>
      </c>
      <c r="AA1176" t="inlineStr">
        <is>
          <t>2026-10-08</t>
        </is>
      </c>
      <c r="AB1176"/>
      <c r="AC1176" t="inlineStr">
        <is>
          <t>发布顺序：04；当天第1条</t>
        </is>
      </c>
      <c r="AD1176"/>
      <c r="AE1176"/>
      <c r="AF1176"/>
      <c r="AG1176" s="3">
        <v>46295</v>
      </c>
      <c r="AH1176" t="inlineStr">
        <is>
          <t>高璇</t>
        </is>
      </c>
      <c r="AI1176"/>
      <c r="AJ1176"/>
      <c r="AK1176"/>
      <c r="AL1176" s="3"/>
      <c r="AM1176" t="inlineStr">
        <is>
          <t>2026-09-30 23:11</t>
        </is>
      </c>
      <c r="AN1176" t="inlineStr">
        <is>
          <t>高璇</t>
        </is>
      </c>
      <c r="AO1176" t="inlineStr">
        <is>
          <t>2026-09-30</t>
        </is>
      </c>
      <c r="AP1176" t="inlineStr">
        <is>
          <t>2026-09-30|dramaclips0364|SD-000355</t>
        </is>
      </c>
      <c r="AQ1176" t="inlineStr">
        <is>
          <t>1</t>
        </is>
      </c>
      <c r="AR1176" t="inlineStr">
        <is>
          <t>dramaclips0364｜Married Off To The Cursed Alpha Daddy｜3条｜已回填/待公开</t>
        </is>
      </c>
    </row>
    <row r="1177" ht="25.5" customHeight="1">
      <c r="A1177" t="inlineStr">
        <is>
          <t>SR-001312</t>
        </is>
      </c>
      <c r="B1177" s="3">
        <v>46295</v>
      </c>
      <c r="C1177"/>
      <c r="D1177"/>
      <c r="E1177"/>
      <c r="F1177"/>
      <c r="G1177"/>
      <c r="H1177" s="3"/>
      <c r="I1177"/>
      <c r="J1177" t="inlineStr">
        <is>
          <t>active</t>
        </is>
      </c>
      <c r="K1177" t="inlineStr">
        <is>
          <t>dramaclips0364</t>
        </is>
      </c>
      <c r="L1177"/>
      <c r="M1177" t="inlineStr">
        <is>
          <t>SD-000355</t>
        </is>
      </c>
      <c r="N1177"/>
      <c r="O1177" t="inlineStr">
        <is>
          <t>dramaclips0364</t>
        </is>
      </c>
      <c r="P1177" t="inlineStr">
        <is>
          <t>https://www.tiktok.com/@dramaclips0364</t>
        </is>
      </c>
      <c r="Q1177" t="inlineStr">
        <is>
          <t>SD-000355</t>
        </is>
      </c>
      <c r="R1177" t="inlineStr">
        <is>
          <t>Married Off To The Cursed Alpha Daddy</t>
        </is>
      </c>
      <c r="S1177" t="inlineStr">
        <is>
          <t>狼人</t>
        </is>
      </c>
      <c r="T1177" s="2"/>
      <c r="U1177" t="inlineStr">
        <is>
          <t>待公开</t>
        </is>
      </c>
      <c r="V1177"/>
      <c r="W1177"/>
      <c r="X1177"/>
      <c r="Y1177"/>
      <c r="Z1177"/>
      <c r="AA1177"/>
      <c r="AB1177"/>
      <c r="AC1177" t="inlineStr">
        <is>
          <t>发布顺序：05；当天第2条</t>
        </is>
      </c>
      <c r="AD1177"/>
      <c r="AE1177"/>
      <c r="AF1177"/>
      <c r="AG1177" s="3">
        <v>46295</v>
      </c>
      <c r="AH1177" t="inlineStr">
        <is>
          <t>高璇</t>
        </is>
      </c>
      <c r="AI1177"/>
      <c r="AJ1177"/>
      <c r="AK1177"/>
      <c r="AL1177" s="3"/>
      <c r="AM1177"/>
      <c r="AN1177" t="inlineStr">
        <is>
          <t>高璇</t>
        </is>
      </c>
      <c r="AO1177"/>
      <c r="AP1177" t="inlineStr">
        <is>
          <t>2026-09-30|dramaclips0364|SD-000355</t>
        </is>
      </c>
      <c r="AQ1177" t="inlineStr">
        <is>
          <t>0</t>
        </is>
      </c>
      <c r="AR1177" t="inlineStr">
        <is>
          <t>dramaclips0364｜Married Off To The Cursed Alpha Daddy｜3条｜已回填/待公开</t>
        </is>
      </c>
    </row>
    <row r="1178" ht="25.5" customHeight="1">
      <c r="A1178" t="inlineStr">
        <is>
          <t>SR-001313</t>
        </is>
      </c>
      <c r="B1178" s="3">
        <v>46295</v>
      </c>
      <c r="C1178"/>
      <c r="D1178"/>
      <c r="E1178"/>
      <c r="F1178"/>
      <c r="G1178"/>
      <c r="H1178" s="3"/>
      <c r="I1178"/>
      <c r="J1178" t="inlineStr">
        <is>
          <t>active</t>
        </is>
      </c>
      <c r="K1178" t="inlineStr">
        <is>
          <t>dramaclips0364</t>
        </is>
      </c>
      <c r="L1178"/>
      <c r="M1178" t="inlineStr">
        <is>
          <t>SD-000355</t>
        </is>
      </c>
      <c r="N1178"/>
      <c r="O1178" t="inlineStr">
        <is>
          <t>dramaclips0364</t>
        </is>
      </c>
      <c r="P1178" t="inlineStr">
        <is>
          <t>https://www.tiktok.com/@dramaclips0364</t>
        </is>
      </c>
      <c r="Q1178" t="inlineStr">
        <is>
          <t>SD-000355</t>
        </is>
      </c>
      <c r="R1178" t="inlineStr">
        <is>
          <t>Married Off To The Cursed Alpha Daddy</t>
        </is>
      </c>
      <c r="S1178" t="inlineStr">
        <is>
          <t>狼人</t>
        </is>
      </c>
      <c r="T1178" s="2"/>
      <c r="U1178" t="inlineStr">
        <is>
          <t>待公开</t>
        </is>
      </c>
      <c r="V1178"/>
      <c r="W1178"/>
      <c r="X1178"/>
      <c r="Y1178"/>
      <c r="Z1178"/>
      <c r="AA1178"/>
      <c r="AB1178"/>
      <c r="AC1178" t="inlineStr">
        <is>
          <t>发布顺序：06；当天第3条</t>
        </is>
      </c>
      <c r="AD1178"/>
      <c r="AE1178"/>
      <c r="AF1178"/>
      <c r="AG1178" s="3">
        <v>46295</v>
      </c>
      <c r="AH1178" t="inlineStr">
        <is>
          <t>高璇</t>
        </is>
      </c>
      <c r="AI1178"/>
      <c r="AJ1178"/>
      <c r="AK1178"/>
      <c r="AL1178" s="3"/>
      <c r="AM1178"/>
      <c r="AN1178" t="inlineStr">
        <is>
          <t>高璇</t>
        </is>
      </c>
      <c r="AO1178"/>
      <c r="AP1178" t="inlineStr">
        <is>
          <t>2026-09-30|dramaclips0364|SD-000355</t>
        </is>
      </c>
      <c r="AQ1178" t="inlineStr">
        <is>
          <t>0</t>
        </is>
      </c>
      <c r="AR1178" t="inlineStr">
        <is>
          <t>dramaclips0364｜Married Off To The Cursed Alpha Daddy｜3条｜已回填/待公开</t>
        </is>
      </c>
    </row>
    <row r="1179" ht="25.5" customHeight="1">
      <c r="A1179" t="inlineStr">
        <is>
          <t>SR-001314</t>
        </is>
      </c>
      <c r="B1179" s="3">
        <v>46296</v>
      </c>
      <c r="C1179"/>
      <c r="D1179" t="inlineStr">
        <is>
          <t>7690911365602479373</t>
        </is>
      </c>
      <c r="E1179"/>
      <c r="F1179" t="inlineStr">
        <is>
          <t>manual_url</t>
        </is>
      </c>
      <c r="G1179">
        <v>1</v>
      </c>
      <c r="H1179" s="3">
        <v>46303.671643518515</v>
      </c>
      <c r="I1179"/>
      <c r="J1179" t="inlineStr">
        <is>
          <t>active</t>
        </is>
      </c>
      <c r="K1179" t="inlineStr">
        <is>
          <t>dramaclips0364</t>
        </is>
      </c>
      <c r="L1179" t="inlineStr">
        <is>
          <t>The Billionaire's Superhuman Maid — EP1 One choice changes everything. 🌟 Continue the story here 👉 Find the full series on “ReelShort” 🔍 Look up “4957251” ✨ #ReelShort #ShortDrama #SuperhumanMaid #BillionaireRomance</t>
        </is>
      </c>
      <c r="M1179" t="inlineStr">
        <is>
          <t>SD-000376</t>
        </is>
      </c>
      <c r="N1179" t="inlineStr">
        <is>
          <t>7690911365602479373</t>
        </is>
      </c>
      <c r="O1179" t="inlineStr">
        <is>
          <t>dramaclips0364</t>
        </is>
      </c>
      <c r="P1179" t="inlineStr">
        <is>
          <t>https://www.tiktok.com/@dramaclips0364</t>
        </is>
      </c>
      <c r="Q1179" t="inlineStr">
        <is>
          <t>SD-000376</t>
        </is>
      </c>
      <c r="R1179" t="inlineStr">
        <is>
          <t>The Billionaire's Superhuman Maid</t>
        </is>
      </c>
      <c r="S1179"/>
      <c r="T1179" s="2" t="str">
        <f>=HYPERLINK("https://www.tiktok.com/@dramaclips0364/video/7690911365602479373", "https://www.tiktok.com/@dramaclips0364/video/7690911365602479373")</f>
        <v>https://www.tiktok.com/@dramaclips0364/video/7690911365602479373</v>
      </c>
      <c r="U1179" t="inlineStr">
        <is>
          <t>已回填</t>
        </is>
      </c>
      <c r="V1179" t="inlineStr">
        <is>
          <t>1249</t>
        </is>
      </c>
      <c r="W1179" t="inlineStr">
        <is>
          <t>4</t>
        </is>
      </c>
      <c r="X1179" t="inlineStr">
        <is>
          <t>3</t>
        </is>
      </c>
      <c r="Y1179" t="inlineStr">
        <is>
          <t>0</t>
        </is>
      </c>
      <c r="Z1179" t="inlineStr">
        <is>
          <t>0</t>
        </is>
      </c>
      <c r="AA1179" t="inlineStr">
        <is>
          <t>2026-10-08</t>
        </is>
      </c>
      <c r="AB1179"/>
      <c r="AC1179" t="inlineStr">
        <is>
          <t>发布顺序：01；当天第1条</t>
        </is>
      </c>
      <c r="AD1179"/>
      <c r="AE1179"/>
      <c r="AF1179"/>
      <c r="AG1179" s="3">
        <v>46296</v>
      </c>
      <c r="AH1179" t="inlineStr">
        <is>
          <t>高璇</t>
        </is>
      </c>
      <c r="AI1179"/>
      <c r="AJ1179"/>
      <c r="AK1179"/>
      <c r="AL1179" s="3"/>
      <c r="AM1179" t="inlineStr">
        <is>
          <t>2026-10-01 23:24</t>
        </is>
      </c>
      <c r="AN1179" t="inlineStr">
        <is>
          <t>高璇</t>
        </is>
      </c>
      <c r="AO1179" t="inlineStr">
        <is>
          <t>2026-10-01</t>
        </is>
      </c>
      <c r="AP1179" t="inlineStr">
        <is>
          <t>2026-10-01|dramaclips0364|SD-000376</t>
        </is>
      </c>
      <c r="AQ1179" t="inlineStr">
        <is>
          <t>1</t>
        </is>
      </c>
      <c r="AR1179" t="inlineStr">
        <is>
          <t>dramaclips0364｜The Billionaire's Superhuman Maid｜3条｜已回填</t>
        </is>
      </c>
    </row>
    <row r="1180" ht="25.5" customHeight="1">
      <c r="A1180" t="inlineStr">
        <is>
          <t>SR-001315</t>
        </is>
      </c>
      <c r="B1180" s="3">
        <v>46296</v>
      </c>
      <c r="C1180"/>
      <c r="D1180" t="inlineStr">
        <is>
          <t>7690911460297428237</t>
        </is>
      </c>
      <c r="E1180"/>
      <c r="F1180" t="inlineStr">
        <is>
          <t>manual_url</t>
        </is>
      </c>
      <c r="G1180">
        <v>1</v>
      </c>
      <c r="H1180" s="3">
        <v>46303.671643518515</v>
      </c>
      <c r="I1180"/>
      <c r="J1180" t="inlineStr">
        <is>
          <t>active</t>
        </is>
      </c>
      <c r="K1180" t="inlineStr">
        <is>
          <t>dramaclips0364</t>
        </is>
      </c>
      <c r="L1180" t="inlineStr">
        <is>
          <t>The Billionaire's Superhuman Maid — EP2 The truth was hiding in plain sight. 🌟 Continue the story here 👉 Find the full series on “ReelShort” 🔍 Look up “4957251” ✨ #ReelShort #ShortDrama #SuperhumanMaid #BillionaireRomance</t>
        </is>
      </c>
      <c r="M1180" t="inlineStr">
        <is>
          <t>SD-000376</t>
        </is>
      </c>
      <c r="N1180" t="inlineStr">
        <is>
          <t>7690911460297428237</t>
        </is>
      </c>
      <c r="O1180" t="inlineStr">
        <is>
          <t>dramaclips0364</t>
        </is>
      </c>
      <c r="P1180" t="inlineStr">
        <is>
          <t>https://www.tiktok.com/@dramaclips0364</t>
        </is>
      </c>
      <c r="Q1180" t="inlineStr">
        <is>
          <t>SD-000376</t>
        </is>
      </c>
      <c r="R1180" t="inlineStr">
        <is>
          <t>The Billionaire's Superhuman Maid</t>
        </is>
      </c>
      <c r="S1180"/>
      <c r="T1180" s="2" t="str">
        <f>=HYPERLINK("https://www.tiktok.com/@dramaclips0364/video/7690911460297428237", "https://www.tiktok.com/@dramaclips0364/video/7690911460297428237")</f>
        <v>https://www.tiktok.com/@dramaclips0364/video/7690911460297428237</v>
      </c>
      <c r="U1180" t="inlineStr">
        <is>
          <t>已回填</t>
        </is>
      </c>
      <c r="V1180" t="inlineStr">
        <is>
          <t>658</t>
        </is>
      </c>
      <c r="W1180" t="inlineStr">
        <is>
          <t>7</t>
        </is>
      </c>
      <c r="X1180" t="inlineStr">
        <is>
          <t>2</t>
        </is>
      </c>
      <c r="Y1180" t="inlineStr">
        <is>
          <t>0</t>
        </is>
      </c>
      <c r="Z1180" t="inlineStr">
        <is>
          <t>0</t>
        </is>
      </c>
      <c r="AA1180" t="inlineStr">
        <is>
          <t>2026-10-08</t>
        </is>
      </c>
      <c r="AB1180"/>
      <c r="AC1180" t="inlineStr">
        <is>
          <t>发布顺序：02；当天第2条</t>
        </is>
      </c>
      <c r="AD1180"/>
      <c r="AE1180"/>
      <c r="AF1180"/>
      <c r="AG1180" s="3">
        <v>46296</v>
      </c>
      <c r="AH1180" t="inlineStr">
        <is>
          <t>高璇</t>
        </is>
      </c>
      <c r="AI1180"/>
      <c r="AJ1180"/>
      <c r="AK1180"/>
      <c r="AL1180" s="3"/>
      <c r="AM1180" t="inlineStr">
        <is>
          <t>2026-10-02 03:33</t>
        </is>
      </c>
      <c r="AN1180" t="inlineStr">
        <is>
          <t>高璇</t>
        </is>
      </c>
      <c r="AO1180" t="inlineStr">
        <is>
          <t>2026-10-02</t>
        </is>
      </c>
      <c r="AP1180" t="inlineStr">
        <is>
          <t>2026-10-01|dramaclips0364|SD-000376</t>
        </is>
      </c>
      <c r="AQ1180" t="inlineStr">
        <is>
          <t>0</t>
        </is>
      </c>
      <c r="AR1180" t="inlineStr">
        <is>
          <t>dramaclips0364｜The Billionaire's Superhuman Maid｜3条｜已回填</t>
        </is>
      </c>
    </row>
    <row r="1181" ht="25.5" customHeight="1">
      <c r="A1181" t="inlineStr">
        <is>
          <t>SR-001316</t>
        </is>
      </c>
      <c r="B1181" s="3">
        <v>46296</v>
      </c>
      <c r="C1181"/>
      <c r="D1181" t="inlineStr">
        <is>
          <t>7690911882441411853</t>
        </is>
      </c>
      <c r="E1181"/>
      <c r="F1181" t="inlineStr">
        <is>
          <t>manual_url</t>
        </is>
      </c>
      <c r="G1181">
        <v>1</v>
      </c>
      <c r="H1181" s="3">
        <v>46303.671643518515</v>
      </c>
      <c r="I1181"/>
      <c r="J1181" t="inlineStr">
        <is>
          <t>active</t>
        </is>
      </c>
      <c r="K1181" t="inlineStr">
        <is>
          <t>dramaclips0364</t>
        </is>
      </c>
      <c r="L1181" t="inlineStr">
        <is>
          <t>The Billionaire's Superhuman Maid — EP3 They crossed a line they can never uncross. 🌟 Continue the story here 👉 Find the full series on “ReelShort” 🔍 Look up “4957251” ✨ #ReelShort #ShortDrama #SuperhumanMaid #BillionaireRomance</t>
        </is>
      </c>
      <c r="M1181" t="inlineStr">
        <is>
          <t>SD-000376</t>
        </is>
      </c>
      <c r="N1181" t="inlineStr">
        <is>
          <t>7690911882441411853</t>
        </is>
      </c>
      <c r="O1181" t="inlineStr">
        <is>
          <t>dramaclips0364</t>
        </is>
      </c>
      <c r="P1181" t="inlineStr">
        <is>
          <t>https://www.tiktok.com/@dramaclips0364</t>
        </is>
      </c>
      <c r="Q1181" t="inlineStr">
        <is>
          <t>SD-000376</t>
        </is>
      </c>
      <c r="R1181" t="inlineStr">
        <is>
          <t>The Billionaire's Superhuman Maid</t>
        </is>
      </c>
      <c r="S1181"/>
      <c r="T1181" s="2" t="str">
        <f>=HYPERLINK("https://www.tiktok.com/@dramaclips0364/video/7690911882441411853", "https://www.tiktok.com/@dramaclips0364/video/7690911882441411853")</f>
        <v>https://www.tiktok.com/@dramaclips0364/video/7690911882441411853</v>
      </c>
      <c r="U1181" t="inlineStr">
        <is>
          <t>已回填</t>
        </is>
      </c>
      <c r="V1181" t="inlineStr">
        <is>
          <t>853</t>
        </is>
      </c>
      <c r="W1181" t="inlineStr">
        <is>
          <t>6</t>
        </is>
      </c>
      <c r="X1181" t="inlineStr">
        <is>
          <t>1</t>
        </is>
      </c>
      <c r="Y1181" t="inlineStr">
        <is>
          <t>0</t>
        </is>
      </c>
      <c r="Z1181" t="inlineStr">
        <is>
          <t>0</t>
        </is>
      </c>
      <c r="AA1181" t="inlineStr">
        <is>
          <t>2026-10-08</t>
        </is>
      </c>
      <c r="AB1181"/>
      <c r="AC1181" t="inlineStr">
        <is>
          <t>发布顺序：03；当天第3条</t>
        </is>
      </c>
      <c r="AD1181"/>
      <c r="AE1181"/>
      <c r="AF1181"/>
      <c r="AG1181" s="3">
        <v>46296</v>
      </c>
      <c r="AH1181" t="inlineStr">
        <is>
          <t>高璇</t>
        </is>
      </c>
      <c r="AI1181"/>
      <c r="AJ1181"/>
      <c r="AK1181"/>
      <c r="AL1181" s="3"/>
      <c r="AM1181" t="inlineStr">
        <is>
          <t>2026-10-02 10:26</t>
        </is>
      </c>
      <c r="AN1181" t="inlineStr">
        <is>
          <t>高璇</t>
        </is>
      </c>
      <c r="AO1181" t="inlineStr">
        <is>
          <t>2026-10-02</t>
        </is>
      </c>
      <c r="AP1181" t="inlineStr">
        <is>
          <t>2026-10-01|dramaclips0364|SD-000376</t>
        </is>
      </c>
      <c r="AQ1181" t="inlineStr">
        <is>
          <t>0</t>
        </is>
      </c>
      <c r="AR1181" t="inlineStr">
        <is>
          <t>dramaclips0364｜The Billionaire's Superhuman Maid｜3条｜已回填</t>
        </is>
      </c>
    </row>
    <row r="1182" ht="25.5" customHeight="1">
      <c r="A1182" t="inlineStr">
        <is>
          <t>SR-001317</t>
        </is>
      </c>
      <c r="B1182" s="3">
        <v>46297</v>
      </c>
      <c r="C1182"/>
      <c r="D1182" t="inlineStr">
        <is>
          <t>7690911827361828109</t>
        </is>
      </c>
      <c r="E1182"/>
      <c r="F1182" t="inlineStr">
        <is>
          <t>exact_post_id</t>
        </is>
      </c>
      <c r="G1182"/>
      <c r="H1182" s="3">
        <v>46303.671643518515</v>
      </c>
      <c r="I1182"/>
      <c r="J1182" t="inlineStr">
        <is>
          <t>active</t>
        </is>
      </c>
      <c r="K1182" t="inlineStr">
        <is>
          <t>dramaclips0364</t>
        </is>
      </c>
      <c r="L1182" t="inlineStr">
        <is>
          <t>The Billionaire's Superhuman Maid — EP4 Just when it feels safe, the secret explodes. 🌟 Continue the story here 👉 Find the full series on “ReelShort” 🔍 Look up “4957251” ✨ #ReelShort #ShortDrama #SuperhumanMaid #BillionaireRomance</t>
        </is>
      </c>
      <c r="M1182" t="inlineStr">
        <is>
          <t>SD-000376</t>
        </is>
      </c>
      <c r="N1182" t="inlineStr">
        <is>
          <t>7690911827361828109</t>
        </is>
      </c>
      <c r="O1182" t="inlineStr">
        <is>
          <t>dramaclips0364</t>
        </is>
      </c>
      <c r="P1182" t="inlineStr">
        <is>
          <t>https://www.tiktok.com/@dramaclips0364</t>
        </is>
      </c>
      <c r="Q1182" t="inlineStr">
        <is>
          <t>SD-000376</t>
        </is>
      </c>
      <c r="R1182" t="inlineStr">
        <is>
          <t>The Billionaire's Superhuman Maid</t>
        </is>
      </c>
      <c r="S1182"/>
      <c r="T1182" s="2" t="str">
        <f>=HYPERLINK("https://www.tiktok.com/@dramaclips0364/video/7690911827361828109", "https://www.tiktok.com/@dramaclips0364/video/7690911827361828109")</f>
        <v>https://www.tiktok.com/@dramaclips0364/video/7690911827361828109</v>
      </c>
      <c r="U1182" t="inlineStr">
        <is>
          <t>已回填</t>
        </is>
      </c>
      <c r="V1182" t="inlineStr">
        <is>
          <t>316</t>
        </is>
      </c>
      <c r="W1182" t="inlineStr">
        <is>
          <t>4</t>
        </is>
      </c>
      <c r="X1182" t="inlineStr">
        <is>
          <t>0</t>
        </is>
      </c>
      <c r="Y1182" t="inlineStr">
        <is>
          <t>0</t>
        </is>
      </c>
      <c r="Z1182" t="inlineStr">
        <is>
          <t>0</t>
        </is>
      </c>
      <c r="AA1182" t="inlineStr">
        <is>
          <t>2026-10-08</t>
        </is>
      </c>
      <c r="AB1182"/>
      <c r="AC1182" t="inlineStr">
        <is>
          <t>发布顺序：04；当天第1条</t>
        </is>
      </c>
      <c r="AD1182"/>
      <c r="AE1182"/>
      <c r="AF1182"/>
      <c r="AG1182" s="3">
        <v>46297</v>
      </c>
      <c r="AH1182" t="inlineStr">
        <is>
          <t>高璇</t>
        </is>
      </c>
      <c r="AI1182"/>
      <c r="AJ1182"/>
      <c r="AK1182"/>
      <c r="AL1182" s="3"/>
      <c r="AM1182" t="inlineStr">
        <is>
          <t>2026-10-02 23:27</t>
        </is>
      </c>
      <c r="AN1182" t="inlineStr">
        <is>
          <t>高璇</t>
        </is>
      </c>
      <c r="AO1182" t="inlineStr">
        <is>
          <t>2026-10-02</t>
        </is>
      </c>
      <c r="AP1182" t="inlineStr">
        <is>
          <t>2026-10-02|dramaclips0364|SD-000376</t>
        </is>
      </c>
      <c r="AQ1182" t="inlineStr">
        <is>
          <t>1</t>
        </is>
      </c>
      <c r="AR1182" t="inlineStr">
        <is>
          <t>dramaclips0364｜The Billionaire's Superhuman Maid｜3条｜已回填</t>
        </is>
      </c>
    </row>
    <row r="1183" ht="25.5" customHeight="1">
      <c r="A1183" t="inlineStr">
        <is>
          <t>SR-001318</t>
        </is>
      </c>
      <c r="B1183" s="3">
        <v>46297</v>
      </c>
      <c r="C1183"/>
      <c r="D1183" t="inlineStr">
        <is>
          <t>7690912483086699789</t>
        </is>
      </c>
      <c r="E1183"/>
      <c r="F1183" t="inlineStr">
        <is>
          <t>manual_url</t>
        </is>
      </c>
      <c r="G1183">
        <v>1</v>
      </c>
      <c r="H1183" s="3">
        <v>46303.671643518515</v>
      </c>
      <c r="I1183"/>
      <c r="J1183" t="inlineStr">
        <is>
          <t>active</t>
        </is>
      </c>
      <c r="K1183" t="inlineStr">
        <is>
          <t>dramaclips0364</t>
        </is>
      </c>
      <c r="L1183" t="inlineStr">
        <is>
          <t>he Billionaire's Superhuman Maid — EP5 Love, betrayal, and one impossible decision. 🌟 Continue the story here 👉 Find the full series on “ReelShort” 🔍 Look up “4957251” ✨ #ReelShort #ShortDrama #SuperhumanMaid #BillionaireRomance</t>
        </is>
      </c>
      <c r="M1183" t="inlineStr">
        <is>
          <t>SD-000376</t>
        </is>
      </c>
      <c r="N1183" t="inlineStr">
        <is>
          <t>7690912483086699789</t>
        </is>
      </c>
      <c r="O1183" t="inlineStr">
        <is>
          <t>dramaclips0364</t>
        </is>
      </c>
      <c r="P1183" t="inlineStr">
        <is>
          <t>https://www.tiktok.com/@dramaclips0364</t>
        </is>
      </c>
      <c r="Q1183" t="inlineStr">
        <is>
          <t>SD-000376</t>
        </is>
      </c>
      <c r="R1183" t="inlineStr">
        <is>
          <t>The Billionaire's Superhuman Maid</t>
        </is>
      </c>
      <c r="S1183"/>
      <c r="T1183" s="2" t="str">
        <f>=HYPERLINK("https://www.tiktok.com/@dramaclips0364/video/7690912483086699789", "https://www.tiktok.com/@dramaclips0364/video/7690912483086699789")</f>
        <v>https://www.tiktok.com/@dramaclips0364/video/7690912483086699789</v>
      </c>
      <c r="U1183" t="inlineStr">
        <is>
          <t>已回填</t>
        </is>
      </c>
      <c r="V1183" t="inlineStr">
        <is>
          <t>436</t>
        </is>
      </c>
      <c r="W1183" t="inlineStr">
        <is>
          <t>2</t>
        </is>
      </c>
      <c r="X1183" t="inlineStr">
        <is>
          <t>2</t>
        </is>
      </c>
      <c r="Y1183" t="inlineStr">
        <is>
          <t>0</t>
        </is>
      </c>
      <c r="Z1183" t="inlineStr">
        <is>
          <t>0</t>
        </is>
      </c>
      <c r="AA1183" t="inlineStr">
        <is>
          <t>2026-10-08</t>
        </is>
      </c>
      <c r="AB1183"/>
      <c r="AC1183" t="inlineStr">
        <is>
          <t>发布顺序：05；当天第2条</t>
        </is>
      </c>
      <c r="AD1183"/>
      <c r="AE1183"/>
      <c r="AF1183"/>
      <c r="AG1183" s="3">
        <v>46297</v>
      </c>
      <c r="AH1183" t="inlineStr">
        <is>
          <t>高璇</t>
        </is>
      </c>
      <c r="AI1183"/>
      <c r="AJ1183"/>
      <c r="AK1183"/>
      <c r="AL1183" s="3"/>
      <c r="AM1183" t="inlineStr">
        <is>
          <t>2026-10-03 04:28</t>
        </is>
      </c>
      <c r="AN1183" t="inlineStr">
        <is>
          <t>高璇</t>
        </is>
      </c>
      <c r="AO1183" t="inlineStr">
        <is>
          <t>2026-10-03</t>
        </is>
      </c>
      <c r="AP1183" t="inlineStr">
        <is>
          <t>2026-10-02|dramaclips0364|SD-000376</t>
        </is>
      </c>
      <c r="AQ1183" t="inlineStr">
        <is>
          <t>0</t>
        </is>
      </c>
      <c r="AR1183" t="inlineStr">
        <is>
          <t>dramaclips0364｜The Billionaire's Superhuman Maid｜3条｜已回填</t>
        </is>
      </c>
    </row>
    <row r="1184" ht="25.5" customHeight="1">
      <c r="A1184" t="inlineStr">
        <is>
          <t>SR-001319</t>
        </is>
      </c>
      <c r="B1184" s="3">
        <v>46297</v>
      </c>
      <c r="C1184"/>
      <c r="D1184" t="inlineStr">
        <is>
          <t>7690912524694195469</t>
        </is>
      </c>
      <c r="E1184"/>
      <c r="F1184" t="inlineStr">
        <is>
          <t>manual_url</t>
        </is>
      </c>
      <c r="G1184">
        <v>1</v>
      </c>
      <c r="H1184" s="3">
        <v>46303.671643518515</v>
      </c>
      <c r="I1184"/>
      <c r="J1184" t="inlineStr">
        <is>
          <t>active</t>
        </is>
      </c>
      <c r="K1184" t="inlineStr">
        <is>
          <t>dramaclips0364</t>
        </is>
      </c>
      <c r="L1184" t="inlineStr">
        <is>
          <t>The Billionaire's Superhuman Maid — EP6 This is where the real trouble begins. 🌟 Continue the story here 👉 Find the full series on “ReelShort” 🔍 Look up “4957251” ✨ #ReelShort #ShortDrama #SuperhumanMaid #BillionaireRomance</t>
        </is>
      </c>
      <c r="M1184" t="inlineStr">
        <is>
          <t>SD-000376</t>
        </is>
      </c>
      <c r="N1184" t="inlineStr">
        <is>
          <t>7690912524694195469</t>
        </is>
      </c>
      <c r="O1184" t="inlineStr">
        <is>
          <t>dramaclips0364</t>
        </is>
      </c>
      <c r="P1184" t="inlineStr">
        <is>
          <t>https://www.tiktok.com/@dramaclips0364</t>
        </is>
      </c>
      <c r="Q1184" t="inlineStr">
        <is>
          <t>SD-000376</t>
        </is>
      </c>
      <c r="R1184" t="inlineStr">
        <is>
          <t>The Billionaire's Superhuman Maid</t>
        </is>
      </c>
      <c r="S1184"/>
      <c r="T1184" s="2" t="str">
        <f>=HYPERLINK("https://www.tiktok.com/@dramaclips0364/video/7690912524694195469", "https://www.tiktok.com/@dramaclips0364/video/7690912524694195469")</f>
        <v>https://www.tiktok.com/@dramaclips0364/video/7690912524694195469</v>
      </c>
      <c r="U1184" t="inlineStr">
        <is>
          <t>已回填</t>
        </is>
      </c>
      <c r="V1184" t="inlineStr">
        <is>
          <t>307</t>
        </is>
      </c>
      <c r="W1184" t="inlineStr">
        <is>
          <t>4</t>
        </is>
      </c>
      <c r="X1184" t="inlineStr">
        <is>
          <t>0</t>
        </is>
      </c>
      <c r="Y1184" t="inlineStr">
        <is>
          <t>0</t>
        </is>
      </c>
      <c r="Z1184" t="inlineStr">
        <is>
          <t>0</t>
        </is>
      </c>
      <c r="AA1184" t="inlineStr">
        <is>
          <t>2026-10-08</t>
        </is>
      </c>
      <c r="AB1184"/>
      <c r="AC1184" t="inlineStr">
        <is>
          <t>发布顺序：06；当天第3条</t>
        </is>
      </c>
      <c r="AD1184"/>
      <c r="AE1184"/>
      <c r="AF1184"/>
      <c r="AG1184" s="3">
        <v>46297</v>
      </c>
      <c r="AH1184" t="inlineStr">
        <is>
          <t>高璇</t>
        </is>
      </c>
      <c r="AI1184"/>
      <c r="AJ1184"/>
      <c r="AK1184"/>
      <c r="AL1184" s="3"/>
      <c r="AM1184" t="inlineStr">
        <is>
          <t>2026-10-03 10:28</t>
        </is>
      </c>
      <c r="AN1184" t="inlineStr">
        <is>
          <t>高璇</t>
        </is>
      </c>
      <c r="AO1184" t="inlineStr">
        <is>
          <t>2026-10-03</t>
        </is>
      </c>
      <c r="AP1184" t="inlineStr">
        <is>
          <t>2026-10-02|dramaclips0364|SD-000376</t>
        </is>
      </c>
      <c r="AQ1184" t="inlineStr">
        <is>
          <t>0</t>
        </is>
      </c>
      <c r="AR1184" t="inlineStr">
        <is>
          <t>dramaclips0364｜The Billionaire's Superhuman Maid｜3条｜已回填</t>
        </is>
      </c>
    </row>
    <row r="1185" ht="25.5" customHeight="1">
      <c r="A1185" t="inlineStr">
        <is>
          <t>SR-001320</t>
        </is>
      </c>
      <c r="B1185" s="3">
        <v>46298</v>
      </c>
      <c r="C1185"/>
      <c r="D1185" t="inlineStr">
        <is>
          <t>7690913260601642253</t>
        </is>
      </c>
      <c r="E1185"/>
      <c r="F1185" t="inlineStr">
        <is>
          <t>exact_post_id</t>
        </is>
      </c>
      <c r="G1185"/>
      <c r="H1185" s="3">
        <v>46303.671643518515</v>
      </c>
      <c r="I1185"/>
      <c r="J1185" t="inlineStr">
        <is>
          <t>active</t>
        </is>
      </c>
      <c r="K1185" t="inlineStr">
        <is>
          <t>dramaclips0364</t>
        </is>
      </c>
      <c r="L1185" t="inlineStr">
        <is>
          <t>I Don't Need No Alpha Brothers — EP1 One choice changes everything. 🌟 Continue the story here 👉 Find the full series on “ReelShort” 🔍 Look up “4957203” ✨ #ReelShort #ShortDrama #AlphaBrothers #WerewolfRomance</t>
        </is>
      </c>
      <c r="M1185" t="inlineStr">
        <is>
          <t>SD-000377</t>
        </is>
      </c>
      <c r="N1185" t="inlineStr">
        <is>
          <t>7690913260601642253</t>
        </is>
      </c>
      <c r="O1185" t="inlineStr">
        <is>
          <t>dramaclips0364</t>
        </is>
      </c>
      <c r="P1185" t="inlineStr">
        <is>
          <t>https://www.tiktok.com/@dramaclips0364</t>
        </is>
      </c>
      <c r="Q1185" t="inlineStr">
        <is>
          <t>SD-000377</t>
        </is>
      </c>
      <c r="R1185" t="inlineStr">
        <is>
          <t>I Don't Need No Alpha Brothers</t>
        </is>
      </c>
      <c r="S1185" t="inlineStr">
        <is>
          <t>奇幻</t>
        </is>
      </c>
      <c r="T1185" s="2" t="str">
        <f>=HYPERLINK("https://www.tiktok.com/@dramaclips0364/video/7690913260601642253", "https://www.tiktok.com/@dramaclips0364/video/7690913260601642253")</f>
        <v>https://www.tiktok.com/@dramaclips0364/video/7690913260601642253</v>
      </c>
      <c r="U1185" t="inlineStr">
        <is>
          <t>已回填</t>
        </is>
      </c>
      <c r="V1185" t="inlineStr">
        <is>
          <t>365</t>
        </is>
      </c>
      <c r="W1185" t="inlineStr">
        <is>
          <t>5</t>
        </is>
      </c>
      <c r="X1185" t="inlineStr">
        <is>
          <t>2</t>
        </is>
      </c>
      <c r="Y1185" t="inlineStr">
        <is>
          <t>0</t>
        </is>
      </c>
      <c r="Z1185" t="inlineStr">
        <is>
          <t>0</t>
        </is>
      </c>
      <c r="AA1185" t="inlineStr">
        <is>
          <t>2026-10-08</t>
        </is>
      </c>
      <c r="AB1185"/>
      <c r="AC1185" t="inlineStr">
        <is>
          <t>发布顺序：01；当天第1条</t>
        </is>
      </c>
      <c r="AD1185"/>
      <c r="AE1185"/>
      <c r="AF1185"/>
      <c r="AG1185" s="3">
        <v>46298</v>
      </c>
      <c r="AH1185" t="inlineStr">
        <is>
          <t>高璇</t>
        </is>
      </c>
      <c r="AI1185"/>
      <c r="AJ1185"/>
      <c r="AK1185"/>
      <c r="AL1185" s="3"/>
      <c r="AM1185" t="inlineStr">
        <is>
          <t>2026-10-03 23:30</t>
        </is>
      </c>
      <c r="AN1185" t="inlineStr">
        <is>
          <t>高璇</t>
        </is>
      </c>
      <c r="AO1185" t="inlineStr">
        <is>
          <t>2026-10-03</t>
        </is>
      </c>
      <c r="AP1185" t="inlineStr">
        <is>
          <t>2026-10-03|dramaclips0364|SD-000377</t>
        </is>
      </c>
      <c r="AQ1185" t="inlineStr">
        <is>
          <t>1</t>
        </is>
      </c>
      <c r="AR1185" t="inlineStr">
        <is>
          <t>dramaclips0364｜I Don't Need No Alpha Brothers｜3条｜已回填</t>
        </is>
      </c>
    </row>
    <row r="1186" ht="25.5" customHeight="1">
      <c r="A1186" t="inlineStr">
        <is>
          <t>SR-001321</t>
        </is>
      </c>
      <c r="B1186" s="3">
        <v>46298</v>
      </c>
      <c r="C1186"/>
      <c r="D1186" t="inlineStr">
        <is>
          <t>7690913027847212301</t>
        </is>
      </c>
      <c r="E1186"/>
      <c r="F1186" t="inlineStr">
        <is>
          <t>manual_url</t>
        </is>
      </c>
      <c r="G1186">
        <v>1</v>
      </c>
      <c r="H1186" s="3">
        <v>46303.671643518515</v>
      </c>
      <c r="I1186"/>
      <c r="J1186" t="inlineStr">
        <is>
          <t>active</t>
        </is>
      </c>
      <c r="K1186" t="inlineStr">
        <is>
          <t>dramaclips0364</t>
        </is>
      </c>
      <c r="L1186" t="inlineStr">
        <is>
          <t>I Don't Need No Alpha Brothers — EP2 The truth was hiding in plain sight. 🌟 Continue the story here 👉 Find the full series on “ReelShort” 🔍 Look up “4957203” ✨ #ReelShort #ShortDrama #AlphaBrothers #WerewolfRomance</t>
        </is>
      </c>
      <c r="M1186" t="inlineStr">
        <is>
          <t>SD-000377</t>
        </is>
      </c>
      <c r="N1186" t="inlineStr">
        <is>
          <t>7690913027847212301</t>
        </is>
      </c>
      <c r="O1186" t="inlineStr">
        <is>
          <t>dramaclips0364</t>
        </is>
      </c>
      <c r="P1186" t="inlineStr">
        <is>
          <t>https://www.tiktok.com/@dramaclips0364</t>
        </is>
      </c>
      <c r="Q1186" t="inlineStr">
        <is>
          <t>SD-000377</t>
        </is>
      </c>
      <c r="R1186" t="inlineStr">
        <is>
          <t>I Don't Need No Alpha Brothers</t>
        </is>
      </c>
      <c r="S1186" t="inlineStr">
        <is>
          <t>奇幻</t>
        </is>
      </c>
      <c r="T1186" s="2" t="str">
        <f>=HYPERLINK("https://www.tiktok.com/@dramaclips0364/video/7690913027847212301", "https://www.tiktok.com/@dramaclips0364/video/7690913027847212301")</f>
        <v>https://www.tiktok.com/@dramaclips0364/video/7690913027847212301</v>
      </c>
      <c r="U1186" t="inlineStr">
        <is>
          <t>已回填</t>
        </is>
      </c>
      <c r="V1186" t="inlineStr">
        <is>
          <t>301</t>
        </is>
      </c>
      <c r="W1186" t="inlineStr">
        <is>
          <t>3</t>
        </is>
      </c>
      <c r="X1186" t="inlineStr">
        <is>
          <t>1</t>
        </is>
      </c>
      <c r="Y1186" t="inlineStr">
        <is>
          <t>0</t>
        </is>
      </c>
      <c r="Z1186" t="inlineStr">
        <is>
          <t>0</t>
        </is>
      </c>
      <c r="AA1186" t="inlineStr">
        <is>
          <t>2026-10-08</t>
        </is>
      </c>
      <c r="AB1186"/>
      <c r="AC1186" t="inlineStr">
        <is>
          <t>发布顺序：02；当天第2条</t>
        </is>
      </c>
      <c r="AD1186"/>
      <c r="AE1186"/>
      <c r="AF1186"/>
      <c r="AG1186" s="3">
        <v>46298</v>
      </c>
      <c r="AH1186" t="inlineStr">
        <is>
          <t>高璇</t>
        </is>
      </c>
      <c r="AI1186"/>
      <c r="AJ1186"/>
      <c r="AK1186"/>
      <c r="AL1186" s="3"/>
      <c r="AM1186" t="inlineStr">
        <is>
          <t>2026-10-04 03:39</t>
        </is>
      </c>
      <c r="AN1186" t="inlineStr">
        <is>
          <t>高璇</t>
        </is>
      </c>
      <c r="AO1186" t="inlineStr">
        <is>
          <t>2026-10-04</t>
        </is>
      </c>
      <c r="AP1186" t="inlineStr">
        <is>
          <t>2026-10-03|dramaclips0364|SD-000377</t>
        </is>
      </c>
      <c r="AQ1186" t="inlineStr">
        <is>
          <t>0</t>
        </is>
      </c>
      <c r="AR1186" t="inlineStr">
        <is>
          <t>dramaclips0364｜I Don't Need No Alpha Brothers｜3条｜已回填</t>
        </is>
      </c>
    </row>
    <row r="1187" ht="25.5" customHeight="1">
      <c r="A1187" t="inlineStr">
        <is>
          <t>SR-001322</t>
        </is>
      </c>
      <c r="B1187" s="3">
        <v>46298</v>
      </c>
      <c r="C1187"/>
      <c r="D1187" t="inlineStr">
        <is>
          <t>7690913665167396110</t>
        </is>
      </c>
      <c r="E1187"/>
      <c r="F1187" t="inlineStr">
        <is>
          <t>manual_url</t>
        </is>
      </c>
      <c r="G1187">
        <v>1</v>
      </c>
      <c r="H1187" s="3">
        <v>46303.671643518515</v>
      </c>
      <c r="I1187"/>
      <c r="J1187" t="inlineStr">
        <is>
          <t>active</t>
        </is>
      </c>
      <c r="K1187" t="inlineStr">
        <is>
          <t>dramaclips0364</t>
        </is>
      </c>
      <c r="L1187" t="inlineStr">
        <is>
          <t>I Don't Need No Alpha Brothers — EP3 They crossed a line they can never uncross. 🌟 Continue the story here 👉 Find the full series on “ReelShort” 🔍 Look up “4957203” ✨ #ReelShort #ShortDrama #AlphaBrothers #WerewolfRomance</t>
        </is>
      </c>
      <c r="M1187" t="inlineStr">
        <is>
          <t>SD-000377</t>
        </is>
      </c>
      <c r="N1187" t="inlineStr">
        <is>
          <t>7690913665167396110</t>
        </is>
      </c>
      <c r="O1187" t="inlineStr">
        <is>
          <t>dramaclips0364</t>
        </is>
      </c>
      <c r="P1187" t="inlineStr">
        <is>
          <t>https://www.tiktok.com/@dramaclips0364</t>
        </is>
      </c>
      <c r="Q1187" t="inlineStr">
        <is>
          <t>SD-000377</t>
        </is>
      </c>
      <c r="R1187" t="inlineStr">
        <is>
          <t>I Don't Need No Alpha Brothers</t>
        </is>
      </c>
      <c r="S1187" t="inlineStr">
        <is>
          <t>奇幻</t>
        </is>
      </c>
      <c r="T1187" s="2" t="str">
        <f>=HYPERLINK("https://www.tiktok.com/@dramaclips0364/video/7690913665167396110", "https://www.tiktok.com/@dramaclips0364/video/7690913665167396110")</f>
        <v>https://www.tiktok.com/@dramaclips0364/video/7690913665167396110</v>
      </c>
      <c r="U1187" t="inlineStr">
        <is>
          <t>已回填</t>
        </is>
      </c>
      <c r="V1187" t="inlineStr">
        <is>
          <t>193</t>
        </is>
      </c>
      <c r="W1187" t="inlineStr">
        <is>
          <t>3</t>
        </is>
      </c>
      <c r="X1187" t="inlineStr">
        <is>
          <t>0</t>
        </is>
      </c>
      <c r="Y1187" t="inlineStr">
        <is>
          <t>0</t>
        </is>
      </c>
      <c r="Z1187" t="inlineStr">
        <is>
          <t>0</t>
        </is>
      </c>
      <c r="AA1187" t="inlineStr">
        <is>
          <t>2026-10-08</t>
        </is>
      </c>
      <c r="AB1187"/>
      <c r="AC1187" t="inlineStr">
        <is>
          <t>发布顺序：03；当天第3条</t>
        </is>
      </c>
      <c r="AD1187"/>
      <c r="AE1187"/>
      <c r="AF1187"/>
      <c r="AG1187" s="3">
        <v>46298</v>
      </c>
      <c r="AH1187" t="inlineStr">
        <is>
          <t>高璇</t>
        </is>
      </c>
      <c r="AI1187"/>
      <c r="AJ1187"/>
      <c r="AK1187"/>
      <c r="AL1187" s="3"/>
      <c r="AM1187" t="inlineStr">
        <is>
          <t>2026-10-04 10:32</t>
        </is>
      </c>
      <c r="AN1187" t="inlineStr">
        <is>
          <t>高璇</t>
        </is>
      </c>
      <c r="AO1187" t="inlineStr">
        <is>
          <t>2026-10-04</t>
        </is>
      </c>
      <c r="AP1187" t="inlineStr">
        <is>
          <t>2026-10-03|dramaclips0364|SD-000377</t>
        </is>
      </c>
      <c r="AQ1187" t="inlineStr">
        <is>
          <t>0</t>
        </is>
      </c>
      <c r="AR1187" t="inlineStr">
        <is>
          <t>dramaclips0364｜I Don't Need No Alpha Brothers｜3条｜已回填</t>
        </is>
      </c>
    </row>
    <row r="1188" ht="25.5" customHeight="1">
      <c r="A1188" t="inlineStr">
        <is>
          <t>SR-001323</t>
        </is>
      </c>
      <c r="B1188" s="3">
        <v>46299</v>
      </c>
      <c r="C1188"/>
      <c r="D1188" t="inlineStr">
        <is>
          <t>7690913659886898445</t>
        </is>
      </c>
      <c r="E1188"/>
      <c r="F1188" t="inlineStr">
        <is>
          <t>exact_post_id</t>
        </is>
      </c>
      <c r="G1188"/>
      <c r="H1188" s="3">
        <v>46303.671643518515</v>
      </c>
      <c r="I1188"/>
      <c r="J1188" t="inlineStr">
        <is>
          <t>active</t>
        </is>
      </c>
      <c r="K1188" t="inlineStr">
        <is>
          <t>dramaclips0364</t>
        </is>
      </c>
      <c r="L1188" t="inlineStr">
        <is>
          <t>I Don't Need No Alpha Brothers — EP4 Just when it feels safe, the secret explodes. 🌟 Continue the story here 👉 Find the full series on “ReelShort” 🔍 Look up “4957203” ✨ #ReelShort #ShortDrama #AlphaBrothers #WerewolfRomance</t>
        </is>
      </c>
      <c r="M1188" t="inlineStr">
        <is>
          <t>SD-000377</t>
        </is>
      </c>
      <c r="N1188" t="inlineStr">
        <is>
          <t>7690913659886898445</t>
        </is>
      </c>
      <c r="O1188" t="inlineStr">
        <is>
          <t>dramaclips0364</t>
        </is>
      </c>
      <c r="P1188" t="inlineStr">
        <is>
          <t>https://www.tiktok.com/@dramaclips0364</t>
        </is>
      </c>
      <c r="Q1188" t="inlineStr">
        <is>
          <t>SD-000377</t>
        </is>
      </c>
      <c r="R1188" t="inlineStr">
        <is>
          <t>I Don't Need No Alpha Brothers</t>
        </is>
      </c>
      <c r="S1188" t="inlineStr">
        <is>
          <t>奇幻</t>
        </is>
      </c>
      <c r="T1188" s="2" t="str">
        <f>=HYPERLINK("https://www.tiktok.com/@dramaclips0364/video/7690913659886898445", "https://www.tiktok.com/@dramaclips0364/video/7690913659886898445")</f>
        <v>https://www.tiktok.com/@dramaclips0364/video/7690913659886898445</v>
      </c>
      <c r="U1188" t="inlineStr">
        <is>
          <t>已回填</t>
        </is>
      </c>
      <c r="V1188" t="inlineStr">
        <is>
          <t>456</t>
        </is>
      </c>
      <c r="W1188" t="inlineStr">
        <is>
          <t>10</t>
        </is>
      </c>
      <c r="X1188" t="inlineStr">
        <is>
          <t>4</t>
        </is>
      </c>
      <c r="Y1188" t="inlineStr">
        <is>
          <t>0</t>
        </is>
      </c>
      <c r="Z1188" t="inlineStr">
        <is>
          <t>0</t>
        </is>
      </c>
      <c r="AA1188" t="inlineStr">
        <is>
          <t>2026-10-08</t>
        </is>
      </c>
      <c r="AB1188"/>
      <c r="AC1188" t="inlineStr">
        <is>
          <t>发布顺序：04；当天第1条</t>
        </is>
      </c>
      <c r="AD1188"/>
      <c r="AE1188"/>
      <c r="AF1188"/>
      <c r="AG1188" s="3">
        <v>46299</v>
      </c>
      <c r="AH1188" t="inlineStr">
        <is>
          <t>高璇</t>
        </is>
      </c>
      <c r="AI1188"/>
      <c r="AJ1188"/>
      <c r="AK1188"/>
      <c r="AL1188" s="3"/>
      <c r="AM1188" t="inlineStr">
        <is>
          <t>2026-10-04 23:33</t>
        </is>
      </c>
      <c r="AN1188" t="inlineStr">
        <is>
          <t>高璇</t>
        </is>
      </c>
      <c r="AO1188" t="inlineStr">
        <is>
          <t>2026-10-04</t>
        </is>
      </c>
      <c r="AP1188" t="inlineStr">
        <is>
          <t>2026-10-04|dramaclips0364|SD-000377</t>
        </is>
      </c>
      <c r="AQ1188" t="inlineStr">
        <is>
          <t>1</t>
        </is>
      </c>
      <c r="AR1188" t="inlineStr">
        <is>
          <t>dramaclips0364｜I Don't Need No Alpha Brothers｜3条｜已回填</t>
        </is>
      </c>
    </row>
    <row r="1189" ht="25.5" customHeight="1">
      <c r="A1189" t="inlineStr">
        <is>
          <t>SR-001324</t>
        </is>
      </c>
      <c r="B1189" s="3">
        <v>46299</v>
      </c>
      <c r="C1189"/>
      <c r="D1189" t="inlineStr">
        <is>
          <t>7690914299258195213</t>
        </is>
      </c>
      <c r="E1189"/>
      <c r="F1189" t="inlineStr">
        <is>
          <t>manual_url</t>
        </is>
      </c>
      <c r="G1189">
        <v>1</v>
      </c>
      <c r="H1189" s="3">
        <v>46303.671643518515</v>
      </c>
      <c r="I1189"/>
      <c r="J1189" t="inlineStr">
        <is>
          <t>active</t>
        </is>
      </c>
      <c r="K1189" t="inlineStr">
        <is>
          <t>dramaclips0364</t>
        </is>
      </c>
      <c r="L1189" t="inlineStr">
        <is>
          <t>I Don't Need No Alpha Brothers — EP5 Love, betrayal, and one impossible decision. 🌟 Continue the story here 👉 Find the full series on “ReelShort” 🔍 Look up “4957203” ✨ #ReelShort #ShortDrama #AlphaBrothers #WerewolfRomance</t>
        </is>
      </c>
      <c r="M1189" t="inlineStr">
        <is>
          <t>SD-000377</t>
        </is>
      </c>
      <c r="N1189" t="inlineStr">
        <is>
          <t>7690914299258195213</t>
        </is>
      </c>
      <c r="O1189" t="inlineStr">
        <is>
          <t>dramaclips0364</t>
        </is>
      </c>
      <c r="P1189" t="inlineStr">
        <is>
          <t>https://www.tiktok.com/@dramaclips0364</t>
        </is>
      </c>
      <c r="Q1189" t="inlineStr">
        <is>
          <t>SD-000377</t>
        </is>
      </c>
      <c r="R1189" t="inlineStr">
        <is>
          <t>I Don't Need No Alpha Brothers</t>
        </is>
      </c>
      <c r="S1189" t="inlineStr">
        <is>
          <t>奇幻</t>
        </is>
      </c>
      <c r="T1189" s="2" t="str">
        <f>=HYPERLINK("https://www.tiktok.com/@dramaclips0364/video/7690914299258195213", "https://www.tiktok.com/@dramaclips0364/video/7690914299258195213")</f>
        <v>https://www.tiktok.com/@dramaclips0364/video/7690914299258195213</v>
      </c>
      <c r="U1189" t="inlineStr">
        <is>
          <t>已回填</t>
        </is>
      </c>
      <c r="V1189" t="inlineStr">
        <is>
          <t>381</t>
        </is>
      </c>
      <c r="W1189" t="inlineStr">
        <is>
          <t>9</t>
        </is>
      </c>
      <c r="X1189" t="inlineStr">
        <is>
          <t>1</t>
        </is>
      </c>
      <c r="Y1189" t="inlineStr">
        <is>
          <t>0</t>
        </is>
      </c>
      <c r="Z1189" t="inlineStr">
        <is>
          <t>0</t>
        </is>
      </c>
      <c r="AA1189" t="inlineStr">
        <is>
          <t>2026-10-08</t>
        </is>
      </c>
      <c r="AB1189"/>
      <c r="AC1189" t="inlineStr">
        <is>
          <t>发布顺序：05；当天第2条</t>
        </is>
      </c>
      <c r="AD1189"/>
      <c r="AE1189"/>
      <c r="AF1189"/>
      <c r="AG1189" s="3">
        <v>46299</v>
      </c>
      <c r="AH1189" t="inlineStr">
        <is>
          <t>高璇</t>
        </is>
      </c>
      <c r="AI1189"/>
      <c r="AJ1189"/>
      <c r="AK1189"/>
      <c r="AL1189" s="3"/>
      <c r="AM1189" t="inlineStr">
        <is>
          <t>2026-10-05 04:31</t>
        </is>
      </c>
      <c r="AN1189" t="inlineStr">
        <is>
          <t>高璇</t>
        </is>
      </c>
      <c r="AO1189" t="inlineStr">
        <is>
          <t>2026-10-05</t>
        </is>
      </c>
      <c r="AP1189" t="inlineStr">
        <is>
          <t>2026-10-04|dramaclips0364|SD-000377</t>
        </is>
      </c>
      <c r="AQ1189" t="inlineStr">
        <is>
          <t>0</t>
        </is>
      </c>
      <c r="AR1189" t="inlineStr">
        <is>
          <t>dramaclips0364｜I Don't Need No Alpha Brothers｜3条｜已回填</t>
        </is>
      </c>
    </row>
    <row r="1190" ht="25.5" customHeight="1">
      <c r="A1190" t="inlineStr">
        <is>
          <t>SR-001325</t>
        </is>
      </c>
      <c r="B1190" s="3">
        <v>46299</v>
      </c>
      <c r="C1190"/>
      <c r="D1190" t="inlineStr">
        <is>
          <t>7690914401339116813</t>
        </is>
      </c>
      <c r="E1190"/>
      <c r="F1190" t="inlineStr">
        <is>
          <t>exact_post_id</t>
        </is>
      </c>
      <c r="G1190"/>
      <c r="H1190" s="3"/>
      <c r="I1190"/>
      <c r="J1190" t="inlineStr">
        <is>
          <t>active</t>
        </is>
      </c>
      <c r="K1190" t="inlineStr">
        <is>
          <t>dramaclips0364</t>
        </is>
      </c>
      <c r="L1190" t="inlineStr">
        <is>
          <t>I Don't Need No Alpha Brothers — EP6 This is where the real trouble begins. 🌟 Continue the story here 👉 Find the full series on “ReelShort” 🔍 Look up “4957203” ✨ #ReelShort #ShortDrama #AlphaBrothers #WerewolfRomance</t>
        </is>
      </c>
      <c r="M1190" t="inlineStr">
        <is>
          <t>SD-000377</t>
        </is>
      </c>
      <c r="N1190" t="inlineStr">
        <is>
          <t>7690914401339116813</t>
        </is>
      </c>
      <c r="O1190" t="inlineStr">
        <is>
          <t>dramaclips0364</t>
        </is>
      </c>
      <c r="P1190" t="inlineStr">
        <is>
          <t>https://www.tiktok.com/@dramaclips0364</t>
        </is>
      </c>
      <c r="Q1190" t="inlineStr">
        <is>
          <t>SD-000377</t>
        </is>
      </c>
      <c r="R1190" t="inlineStr">
        <is>
          <t>I Don't Need No Alpha Brothers</t>
        </is>
      </c>
      <c r="S1190" t="inlineStr">
        <is>
          <t>奇幻</t>
        </is>
      </c>
      <c r="T1190" s="2" t="str">
        <f>=HYPERLINK("https://www.tiktok.com/@dramaclips0364/video/7690914401339116813", "https://www.tiktok.com/@dramaclips0364/video/7690914401339116813")</f>
        <v>https://www.tiktok.com/@dramaclips0364/video/7690914401339116813</v>
      </c>
      <c r="U1190" t="inlineStr">
        <is>
          <t>已回填</t>
        </is>
      </c>
      <c r="V1190" t="inlineStr">
        <is>
          <t>135</t>
        </is>
      </c>
      <c r="W1190" t="inlineStr">
        <is>
          <t>0</t>
        </is>
      </c>
      <c r="X1190" t="inlineStr">
        <is>
          <t>0</t>
        </is>
      </c>
      <c r="Y1190" t="inlineStr">
        <is>
          <t>0</t>
        </is>
      </c>
      <c r="Z1190" t="inlineStr">
        <is>
          <t>0</t>
        </is>
      </c>
      <c r="AA1190" t="inlineStr">
        <is>
          <t>2026-10-08</t>
        </is>
      </c>
      <c r="AB1190"/>
      <c r="AC1190" t="inlineStr">
        <is>
          <t>发布顺序：06；当天第3条</t>
        </is>
      </c>
      <c r="AD1190"/>
      <c r="AE1190"/>
      <c r="AF1190"/>
      <c r="AG1190" s="3">
        <v>46299</v>
      </c>
      <c r="AH1190" t="inlineStr">
        <is>
          <t>高璇</t>
        </is>
      </c>
      <c r="AI1190"/>
      <c r="AJ1190"/>
      <c r="AK1190"/>
      <c r="AL1190" s="3"/>
      <c r="AM1190" t="inlineStr">
        <is>
          <t>2026-10-05 10:27</t>
        </is>
      </c>
      <c r="AN1190" t="inlineStr">
        <is>
          <t>高璇</t>
        </is>
      </c>
      <c r="AO1190" t="inlineStr">
        <is>
          <t>2026-10-05</t>
        </is>
      </c>
      <c r="AP1190" t="inlineStr">
        <is>
          <t>2026-10-04|dramaclips0364|SD-000377</t>
        </is>
      </c>
      <c r="AQ1190" t="inlineStr">
        <is>
          <t>0</t>
        </is>
      </c>
      <c r="AR1190" t="inlineStr">
        <is>
          <t>dramaclips0364｜I Don't Need No Alpha Brothers｜3条｜已回填</t>
        </is>
      </c>
    </row>
    <row r="1191" ht="25.5" customHeight="1">
      <c r="A1191" t="inlineStr">
        <is>
          <t>SR-001326</t>
        </is>
      </c>
      <c r="B1191" s="3">
        <v>46302</v>
      </c>
      <c r="C1191"/>
      <c r="D1191" t="inlineStr">
        <is>
          <t>7691166659461123341</t>
        </is>
      </c>
      <c r="E1191"/>
      <c r="F1191" t="inlineStr">
        <is>
          <t>exact_post_id</t>
        </is>
      </c>
      <c r="G1191"/>
      <c r="H1191" s="3"/>
      <c r="I1191"/>
      <c r="J1191" t="inlineStr">
        <is>
          <t>active</t>
        </is>
      </c>
      <c r="K1191" t="inlineStr">
        <is>
          <t>dramaclips0364</t>
        </is>
      </c>
      <c r="L1191" t="inlineStr">
        <is>
          <t>One Night with the Vampire Lord — EP1 One choice changes everything. 🌟 Continue the story here 👉 Find the full series on “ReelShort” 🔍 Look up “4957217” ✨ #ReelShort #ShortDrama #VampireLord #ForbiddenRomance</t>
        </is>
      </c>
      <c r="M1191" t="inlineStr">
        <is>
          <t>SD-000379</t>
        </is>
      </c>
      <c r="N1191" t="inlineStr">
        <is>
          <t>7691166659461123341</t>
        </is>
      </c>
      <c r="O1191" t="inlineStr">
        <is>
          <t>dramaclips0364</t>
        </is>
      </c>
      <c r="P1191" t="inlineStr">
        <is>
          <t>https://www.tiktok.com/@dramaclips0364</t>
        </is>
      </c>
      <c r="Q1191" t="inlineStr">
        <is>
          <t>SD-000379</t>
        </is>
      </c>
      <c r="R1191" t="inlineStr">
        <is>
          <t>One Night with the Vampire Lord</t>
        </is>
      </c>
      <c r="S1191" t="inlineStr">
        <is>
          <t>吸血鬼</t>
        </is>
      </c>
      <c r="T1191" s="2" t="str">
        <f>=HYPERLINK("https://www.tiktok.com/@dramaclips0364/video/7691166659461123341", "https://www.tiktok.com/@dramaclips0364/video/7691166659461123341")</f>
        <v>https://www.tiktok.com/@dramaclips0364/video/7691166659461123341</v>
      </c>
      <c r="U1191" t="inlineStr">
        <is>
          <t>已回填</t>
        </is>
      </c>
      <c r="V1191" t="inlineStr">
        <is>
          <t>75</t>
        </is>
      </c>
      <c r="W1191" t="inlineStr">
        <is>
          <t>2</t>
        </is>
      </c>
      <c r="X1191" t="inlineStr">
        <is>
          <t>2</t>
        </is>
      </c>
      <c r="Y1191" t="inlineStr">
        <is>
          <t>0</t>
        </is>
      </c>
      <c r="Z1191" t="inlineStr">
        <is>
          <t>0</t>
        </is>
      </c>
      <c r="AA1191" t="inlineStr">
        <is>
          <t>2026-10-08</t>
        </is>
      </c>
      <c r="AB1191"/>
      <c r="AC1191" t="inlineStr">
        <is>
          <t>发布顺序：01；当天第1条</t>
        </is>
      </c>
      <c r="AD1191"/>
      <c r="AE1191"/>
      <c r="AF1191"/>
      <c r="AG1191" s="3">
        <v>46302</v>
      </c>
      <c r="AH1191" t="inlineStr">
        <is>
          <t>高璇</t>
        </is>
      </c>
      <c r="AI1191"/>
      <c r="AJ1191"/>
      <c r="AK1191"/>
      <c r="AL1191" s="3"/>
      <c r="AM1191" t="inlineStr">
        <is>
          <t>2026-10-07 23:04</t>
        </is>
      </c>
      <c r="AN1191" t="inlineStr">
        <is>
          <t>高璇</t>
        </is>
      </c>
      <c r="AO1191" t="inlineStr">
        <is>
          <t>2026-10-07</t>
        </is>
      </c>
      <c r="AP1191" t="inlineStr">
        <is>
          <t>2026-10-07|dramaclips0364|SD-000379</t>
        </is>
      </c>
      <c r="AQ1191" t="inlineStr">
        <is>
          <t>1</t>
        </is>
      </c>
      <c r="AR1191" t="inlineStr">
        <is>
          <t>dramaclips0364｜One Night with the Vampire Lord｜3条｜已回填/待公开</t>
        </is>
      </c>
    </row>
    <row r="1192" ht="25.5" customHeight="1">
      <c r="A1192" t="inlineStr">
        <is>
          <t>SR-001327</t>
        </is>
      </c>
      <c r="B1192" s="3">
        <v>46302</v>
      </c>
      <c r="C1192"/>
      <c r="D1192" t="inlineStr">
        <is>
          <t>7691166852252290318</t>
        </is>
      </c>
      <c r="E1192"/>
      <c r="F1192" t="inlineStr">
        <is>
          <t>exact_post_id</t>
        </is>
      </c>
      <c r="G1192"/>
      <c r="H1192" s="3"/>
      <c r="I1192"/>
      <c r="J1192" t="inlineStr">
        <is>
          <t>active</t>
        </is>
      </c>
      <c r="K1192" t="inlineStr">
        <is>
          <t>dramaclips0364</t>
        </is>
      </c>
      <c r="L1192" t="inlineStr">
        <is>
          <t>One Night with the Vampire Lord — EP2 The truth was hiding in plain sight. 🌟 Continue the story here 👉 Find the full series on “ReelShort” 🔍 Look up “4957217” ✨ #ReelShort #ShortDrama #VampireLord #ForbiddenRomance</t>
        </is>
      </c>
      <c r="M1192" t="inlineStr">
        <is>
          <t>SD-000379</t>
        </is>
      </c>
      <c r="N1192" t="inlineStr">
        <is>
          <t>7691166852252290318</t>
        </is>
      </c>
      <c r="O1192" t="inlineStr">
        <is>
          <t>dramaclips0364</t>
        </is>
      </c>
      <c r="P1192" t="inlineStr">
        <is>
          <t>https://www.tiktok.com/@dramaclips0364</t>
        </is>
      </c>
      <c r="Q1192" t="inlineStr">
        <is>
          <t>SD-000379</t>
        </is>
      </c>
      <c r="R1192" t="inlineStr">
        <is>
          <t>One Night with the Vampire Lord</t>
        </is>
      </c>
      <c r="S1192" t="inlineStr">
        <is>
          <t>吸血鬼</t>
        </is>
      </c>
      <c r="T1192" s="2" t="str">
        <f>=HYPERLINK("https://www.tiktok.com/@dramaclips0364/video/7691166852252290318", "https://www.tiktok.com/@dramaclips0364/video/7691166852252290318")</f>
        <v>https://www.tiktok.com/@dramaclips0364/video/7691166852252290318</v>
      </c>
      <c r="U1192" t="inlineStr">
        <is>
          <t>已回填</t>
        </is>
      </c>
      <c r="V1192" t="inlineStr">
        <is>
          <t>88</t>
        </is>
      </c>
      <c r="W1192" t="inlineStr">
        <is>
          <t>2</t>
        </is>
      </c>
      <c r="X1192" t="inlineStr">
        <is>
          <t>1</t>
        </is>
      </c>
      <c r="Y1192" t="inlineStr">
        <is>
          <t>0</t>
        </is>
      </c>
      <c r="Z1192" t="inlineStr">
        <is>
          <t>0</t>
        </is>
      </c>
      <c r="AA1192" t="inlineStr">
        <is>
          <t>2026-10-08</t>
        </is>
      </c>
      <c r="AB1192"/>
      <c r="AC1192" t="inlineStr">
        <is>
          <t>发布顺序：02；当天第2条</t>
        </is>
      </c>
      <c r="AD1192"/>
      <c r="AE1192"/>
      <c r="AF1192"/>
      <c r="AG1192" s="3">
        <v>46302</v>
      </c>
      <c r="AH1192" t="inlineStr">
        <is>
          <t>高璇</t>
        </is>
      </c>
      <c r="AI1192"/>
      <c r="AJ1192"/>
      <c r="AK1192"/>
      <c r="AL1192" s="3"/>
      <c r="AM1192" t="inlineStr">
        <is>
          <t>2026-10-08 04:04</t>
        </is>
      </c>
      <c r="AN1192" t="inlineStr">
        <is>
          <t>高璇</t>
        </is>
      </c>
      <c r="AO1192" t="inlineStr">
        <is>
          <t>2026-10-08</t>
        </is>
      </c>
      <c r="AP1192" t="inlineStr">
        <is>
          <t>2026-10-07|dramaclips0364|SD-000379</t>
        </is>
      </c>
      <c r="AQ1192" t="inlineStr">
        <is>
          <t>0</t>
        </is>
      </c>
      <c r="AR1192" t="inlineStr">
        <is>
          <t>dramaclips0364｜One Night with the Vampire Lord｜3条｜已回填/待公开</t>
        </is>
      </c>
    </row>
    <row r="1193" ht="25.5" customHeight="1">
      <c r="A1193" t="inlineStr">
        <is>
          <t>SR-001328</t>
        </is>
      </c>
      <c r="B1193" s="3">
        <v>46302</v>
      </c>
      <c r="C1193"/>
      <c r="D1193"/>
      <c r="E1193"/>
      <c r="F1193"/>
      <c r="G1193"/>
      <c r="H1193" s="3"/>
      <c r="I1193"/>
      <c r="J1193" t="inlineStr">
        <is>
          <t>active</t>
        </is>
      </c>
      <c r="K1193" t="inlineStr">
        <is>
          <t>dramaclips0364</t>
        </is>
      </c>
      <c r="L1193"/>
      <c r="M1193" t="inlineStr">
        <is>
          <t>SD-000379</t>
        </is>
      </c>
      <c r="N1193"/>
      <c r="O1193" t="inlineStr">
        <is>
          <t>dramaclips0364</t>
        </is>
      </c>
      <c r="P1193" t="inlineStr">
        <is>
          <t>https://www.tiktok.com/@dramaclips0364</t>
        </is>
      </c>
      <c r="Q1193" t="inlineStr">
        <is>
          <t>SD-000379</t>
        </is>
      </c>
      <c r="R1193" t="inlineStr">
        <is>
          <t>One Night with the Vampire Lord</t>
        </is>
      </c>
      <c r="S1193" t="inlineStr">
        <is>
          <t>吸血鬼</t>
        </is>
      </c>
      <c r="T1193" s="2"/>
      <c r="U1193" t="inlineStr">
        <is>
          <t>待公开</t>
        </is>
      </c>
      <c r="V1193"/>
      <c r="W1193"/>
      <c r="X1193"/>
      <c r="Y1193"/>
      <c r="Z1193"/>
      <c r="AA1193"/>
      <c r="AB1193"/>
      <c r="AC1193" t="inlineStr">
        <is>
          <t>发布顺序：03；当天第3条</t>
        </is>
      </c>
      <c r="AD1193"/>
      <c r="AE1193"/>
      <c r="AF1193"/>
      <c r="AG1193" s="3">
        <v>46302</v>
      </c>
      <c r="AH1193" t="inlineStr">
        <is>
          <t>高璇</t>
        </is>
      </c>
      <c r="AI1193"/>
      <c r="AJ1193"/>
      <c r="AK1193"/>
      <c r="AL1193" s="3"/>
      <c r="AM1193"/>
      <c r="AN1193" t="inlineStr">
        <is>
          <t>高璇</t>
        </is>
      </c>
      <c r="AO1193"/>
      <c r="AP1193" t="inlineStr">
        <is>
          <t>2026-10-07|dramaclips0364|SD-000379</t>
        </is>
      </c>
      <c r="AQ1193" t="inlineStr">
        <is>
          <t>0</t>
        </is>
      </c>
      <c r="AR1193" t="inlineStr">
        <is>
          <t>dramaclips0364｜One Night with the Vampire Lord｜3条｜已回填/待公开</t>
        </is>
      </c>
    </row>
    <row r="1194" ht="25.5" customHeight="1">
      <c r="A1194" t="inlineStr">
        <is>
          <t>SR-001329</t>
        </is>
      </c>
      <c r="B1194" s="3">
        <v>46296</v>
      </c>
      <c r="C1194"/>
      <c r="D1194"/>
      <c r="E1194"/>
      <c r="F1194" t="inlineStr">
        <is>
          <t>manual_url</t>
        </is>
      </c>
      <c r="G1194">
        <v>1</v>
      </c>
      <c r="H1194" s="3">
        <v>46303.671643518515</v>
      </c>
      <c r="I1194"/>
      <c r="J1194" t="inlineStr">
        <is>
          <t>active</t>
        </is>
      </c>
      <c r="K1194" t="inlineStr">
        <is>
          <t>dramavault163</t>
        </is>
      </c>
      <c r="L1194" t="inlineStr">
        <is>
          <t>The missing heiress steps into her new life, but jealous enemies are already waiting to humiliate her in public. 👑💎 🌟 Continue the story here 👉 Find the full series on “ReelShort” 🔍 Look up “4932750” ✨ #ShortDrama #HeiressReturns #BillionaireDrama #ReelShort</t>
        </is>
      </c>
      <c r="M1194" t="inlineStr">
        <is>
          <t>SD-000221</t>
        </is>
      </c>
      <c r="N1194" t="inlineStr">
        <is>
          <t>7690488433097198862</t>
        </is>
      </c>
      <c r="O1194" t="inlineStr">
        <is>
          <t>dramavault163</t>
        </is>
      </c>
      <c r="P1194" t="inlineStr">
        <is>
          <t>https://www.tiktok.com/@dramavault163</t>
        </is>
      </c>
      <c r="Q1194" t="inlineStr">
        <is>
          <t>SD-000221</t>
        </is>
      </c>
      <c r="R1194" t="inlineStr">
        <is>
          <t>Dragonblood Alpha</t>
        </is>
      </c>
      <c r="S1194" t="inlineStr">
        <is>
          <t>狼人,身份揭露,奇幻,男性</t>
        </is>
      </c>
      <c r="T1194" s="2" t="str">
        <f>=HYPERLINK("https://www.tiktok.com/@dramavault163/video/7690488433097198862", "https://www.tiktok.com/@dramavault163/video/7690488433097198862")</f>
        <v>https://www.tiktok.com/@dramavault163/video/7690488433097198862</v>
      </c>
      <c r="U1194" t="inlineStr">
        <is>
          <t>已回填</t>
        </is>
      </c>
      <c r="V1194" t="inlineStr">
        <is>
          <t>2252</t>
        </is>
      </c>
      <c r="W1194" t="inlineStr">
        <is>
          <t>17</t>
        </is>
      </c>
      <c r="X1194" t="inlineStr">
        <is>
          <t>4</t>
        </is>
      </c>
      <c r="Y1194" t="inlineStr">
        <is>
          <t>0</t>
        </is>
      </c>
      <c r="Z1194" t="inlineStr">
        <is>
          <t>2</t>
        </is>
      </c>
      <c r="AA1194" t="inlineStr">
        <is>
          <t>2026-10-08</t>
        </is>
      </c>
      <c r="AB1194"/>
      <c r="AC1194" t="inlineStr">
        <is>
          <t>发布顺序：01；当天第1条</t>
        </is>
      </c>
      <c r="AD1194"/>
      <c r="AE1194"/>
      <c r="AF1194"/>
      <c r="AG1194" s="3">
        <v>46296</v>
      </c>
      <c r="AH1194" t="inlineStr">
        <is>
          <t>高璇</t>
        </is>
      </c>
      <c r="AI1194"/>
      <c r="AJ1194"/>
      <c r="AK1194"/>
      <c r="AL1194" s="3"/>
      <c r="AM1194" t="inlineStr">
        <is>
          <t>2026-10-01 00:09</t>
        </is>
      </c>
      <c r="AN1194" t="inlineStr">
        <is>
          <t>高璇</t>
        </is>
      </c>
      <c r="AO1194" t="inlineStr">
        <is>
          <t>2026-10-01</t>
        </is>
      </c>
      <c r="AP1194" t="inlineStr">
        <is>
          <t>2026-10-01|dramavault163|SD-000221</t>
        </is>
      </c>
      <c r="AQ1194" t="inlineStr">
        <is>
          <t>1</t>
        </is>
      </c>
      <c r="AR1194" t="inlineStr">
        <is>
          <t>dramavault163｜Dragonblood Alpha｜4条｜已回填</t>
        </is>
      </c>
    </row>
    <row r="1195" ht="25.5" customHeight="1">
      <c r="A1195" t="inlineStr">
        <is>
          <t>SR-001330</t>
        </is>
      </c>
      <c r="B1195" s="3">
        <v>46296</v>
      </c>
      <c r="C1195"/>
      <c r="D1195"/>
      <c r="E1195"/>
      <c r="F1195" t="inlineStr">
        <is>
          <t>manual_url</t>
        </is>
      </c>
      <c r="G1195">
        <v>1</v>
      </c>
      <c r="H1195" s="3">
        <v>46303.671643518515</v>
      </c>
      <c r="I1195"/>
      <c r="J1195" t="inlineStr">
        <is>
          <t>active</t>
        </is>
      </c>
      <c r="K1195" t="inlineStr">
        <is>
          <t>dramavault163</t>
        </is>
      </c>
      <c r="L1195" t="inlineStr">
        <is>
          <t>Dragonblood Alpha — EP1 Abandoned without a wolf spirit, he returns with dragon blood. 🐉 🌟 Continue the story here 👉 Find the full series on “ReelShort” 🔍 Look up “4982338” ✨ #ReelShort #ShortDrama #DragonbloodAlpha #WerewolfDrama #FantasyDrama</t>
        </is>
      </c>
      <c r="M1195" t="inlineStr">
        <is>
          <t>SD-000221</t>
        </is>
      </c>
      <c r="N1195" t="inlineStr">
        <is>
          <t>7691224517229808909</t>
        </is>
      </c>
      <c r="O1195" t="inlineStr">
        <is>
          <t>dramavault163</t>
        </is>
      </c>
      <c r="P1195" t="inlineStr">
        <is>
          <t>https://www.tiktok.com/@dramavault163</t>
        </is>
      </c>
      <c r="Q1195" t="inlineStr">
        <is>
          <t>SD-000221</t>
        </is>
      </c>
      <c r="R1195" t="inlineStr">
        <is>
          <t>Dragonblood Alpha</t>
        </is>
      </c>
      <c r="S1195" t="inlineStr">
        <is>
          <t>狼人,身份揭露,奇幻,男性</t>
        </is>
      </c>
      <c r="T1195" s="2" t="str">
        <f>=HYPERLINK("https://www.tiktok.com/@dramavault163/video/7691224517229808909", "https://www.tiktok.com/@dramavault163/video/7691224517229808909")</f>
        <v>https://www.tiktok.com/@dramavault163/video/7691224517229808909</v>
      </c>
      <c r="U1195" t="inlineStr">
        <is>
          <t>已回填</t>
        </is>
      </c>
      <c r="V1195" t="inlineStr">
        <is>
          <t>6108</t>
        </is>
      </c>
      <c r="W1195" t="inlineStr">
        <is>
          <t>40</t>
        </is>
      </c>
      <c r="X1195" t="inlineStr">
        <is>
          <t>3</t>
        </is>
      </c>
      <c r="Y1195" t="inlineStr">
        <is>
          <t>2</t>
        </is>
      </c>
      <c r="Z1195" t="inlineStr">
        <is>
          <t>0</t>
        </is>
      </c>
      <c r="AA1195" t="inlineStr">
        <is>
          <t>2026-10-08</t>
        </is>
      </c>
      <c r="AB1195"/>
      <c r="AC1195" t="inlineStr">
        <is>
          <t>发布顺序：02；当天第2条</t>
        </is>
      </c>
      <c r="AD1195"/>
      <c r="AE1195"/>
      <c r="AF1195"/>
      <c r="AG1195" s="3">
        <v>46296</v>
      </c>
      <c r="AH1195" t="inlineStr">
        <is>
          <t>高璇</t>
        </is>
      </c>
      <c r="AI1195"/>
      <c r="AJ1195"/>
      <c r="AK1195"/>
      <c r="AL1195" s="3"/>
      <c r="AM1195" t="inlineStr">
        <is>
          <t>2026-10-01 20:39</t>
        </is>
      </c>
      <c r="AN1195" t="inlineStr">
        <is>
          <t>高璇</t>
        </is>
      </c>
      <c r="AO1195" t="inlineStr">
        <is>
          <t>2026-10-01</t>
        </is>
      </c>
      <c r="AP1195" t="inlineStr">
        <is>
          <t>2026-10-01|dramavault163|SD-000221</t>
        </is>
      </c>
      <c r="AQ1195" t="inlineStr">
        <is>
          <t>0</t>
        </is>
      </c>
      <c r="AR1195" t="inlineStr">
        <is>
          <t>dramavault163｜Dragonblood Alpha｜4条｜已回填</t>
        </is>
      </c>
    </row>
    <row r="1196" ht="25.5" customHeight="1">
      <c r="A1196" t="inlineStr">
        <is>
          <t>SR-001331</t>
        </is>
      </c>
      <c r="B1196" s="3">
        <v>46296</v>
      </c>
      <c r="C1196"/>
      <c r="D1196" t="inlineStr">
        <is>
          <t>7691224290636598541</t>
        </is>
      </c>
      <c r="E1196"/>
      <c r="F1196" t="inlineStr">
        <is>
          <t>manual_url</t>
        </is>
      </c>
      <c r="G1196">
        <v>1</v>
      </c>
      <c r="H1196" s="3">
        <v>46303.671643518515</v>
      </c>
      <c r="I1196"/>
      <c r="J1196" t="inlineStr">
        <is>
          <t>active</t>
        </is>
      </c>
      <c r="K1196" t="inlineStr">
        <is>
          <t>dramavault163</t>
        </is>
      </c>
      <c r="L1196" t="inlineStr">
        <is>
          <t>Dragonblood Alpha — EP2 The weakest outcast is hiding the fiercest power. 🔥 🌟 Continue the story here 👉 Find the full series on “ReelShort” 🔍 Look up “4982338” ✨ #ReelShort #ShortDrama #DragonbloodAlpha #WerewolfDrama #FantasyDrama</t>
        </is>
      </c>
      <c r="M1196" t="inlineStr">
        <is>
          <t>SD-000221</t>
        </is>
      </c>
      <c r="N1196" t="inlineStr">
        <is>
          <t>7691224290636598541</t>
        </is>
      </c>
      <c r="O1196" t="inlineStr">
        <is>
          <t>dramavault163</t>
        </is>
      </c>
      <c r="P1196" t="inlineStr">
        <is>
          <t>https://www.tiktok.com/@dramavault163</t>
        </is>
      </c>
      <c r="Q1196" t="inlineStr">
        <is>
          <t>SD-000221</t>
        </is>
      </c>
      <c r="R1196" t="inlineStr">
        <is>
          <t>Dragonblood Alpha</t>
        </is>
      </c>
      <c r="S1196" t="inlineStr">
        <is>
          <t>狼人,身份揭露,奇幻,男性</t>
        </is>
      </c>
      <c r="T1196" s="2" t="str">
        <f>=HYPERLINK("https://www.tiktok.com/@dramavault163/video/7691224290636598541", "https://www.tiktok.com/@dramavault163/video/7691224290636598541")</f>
        <v>https://www.tiktok.com/@dramavault163/video/7691224290636598541</v>
      </c>
      <c r="U1196" t="inlineStr">
        <is>
          <t>已回填</t>
        </is>
      </c>
      <c r="V1196" t="inlineStr">
        <is>
          <t>1011</t>
        </is>
      </c>
      <c r="W1196" t="inlineStr">
        <is>
          <t>6</t>
        </is>
      </c>
      <c r="X1196" t="inlineStr">
        <is>
          <t>1</t>
        </is>
      </c>
      <c r="Y1196" t="inlineStr">
        <is>
          <t>0</t>
        </is>
      </c>
      <c r="Z1196" t="inlineStr">
        <is>
          <t>2</t>
        </is>
      </c>
      <c r="AA1196" t="inlineStr">
        <is>
          <t>2026-10-08</t>
        </is>
      </c>
      <c r="AB1196"/>
      <c r="AC1196" t="inlineStr">
        <is>
          <t>发布顺序：03；当天第3条</t>
        </is>
      </c>
      <c r="AD1196"/>
      <c r="AE1196"/>
      <c r="AF1196"/>
      <c r="AG1196" s="3">
        <v>46296</v>
      </c>
      <c r="AH1196" t="inlineStr">
        <is>
          <t>高璇</t>
        </is>
      </c>
      <c r="AI1196"/>
      <c r="AJ1196"/>
      <c r="AK1196"/>
      <c r="AL1196" s="3"/>
      <c r="AM1196" t="inlineStr">
        <is>
          <t>2026-10-02 01:43</t>
        </is>
      </c>
      <c r="AN1196" t="inlineStr">
        <is>
          <t>高璇</t>
        </is>
      </c>
      <c r="AO1196" t="inlineStr">
        <is>
          <t>2026-10-02</t>
        </is>
      </c>
      <c r="AP1196" t="inlineStr">
        <is>
          <t>2026-10-01|dramavault163|SD-000221</t>
        </is>
      </c>
      <c r="AQ1196" t="inlineStr">
        <is>
          <t>0</t>
        </is>
      </c>
      <c r="AR1196" t="inlineStr">
        <is>
          <t>dramavault163｜Dragonblood Alpha｜4条｜已回填</t>
        </is>
      </c>
    </row>
    <row r="1197" ht="25.5" customHeight="1">
      <c r="A1197" t="inlineStr">
        <is>
          <t>SR-001332</t>
        </is>
      </c>
      <c r="B1197" s="3">
        <v>46297</v>
      </c>
      <c r="C1197"/>
      <c r="D1197" t="inlineStr">
        <is>
          <t>7691225044709543182</t>
        </is>
      </c>
      <c r="E1197"/>
      <c r="F1197" t="inlineStr">
        <is>
          <t>exact_post_id</t>
        </is>
      </c>
      <c r="G1197"/>
      <c r="H1197" s="3">
        <v>46303.671643518515</v>
      </c>
      <c r="I1197"/>
      <c r="J1197" t="inlineStr">
        <is>
          <t>active</t>
        </is>
      </c>
      <c r="K1197" t="inlineStr">
        <is>
          <t>dramavault163</t>
        </is>
      </c>
      <c r="L1197" t="inlineStr">
        <is>
          <t>Dragonblood Alpha — EP4 One rescue pulls him into a war between packs. 🌙 🌟 Continue the story here 👉 Find the full series on “ReelShort” 🔍 Look up “4982338” ✨ #ReelShort #ShortDrama #DragonbloodAlpha #WerewolfDrama #FantasyDrama</t>
        </is>
      </c>
      <c r="M1197" t="inlineStr">
        <is>
          <t>SD-000221</t>
        </is>
      </c>
      <c r="N1197" t="inlineStr">
        <is>
          <t>7691225044709543182</t>
        </is>
      </c>
      <c r="O1197" t="inlineStr">
        <is>
          <t>dramavault163</t>
        </is>
      </c>
      <c r="P1197" t="inlineStr">
        <is>
          <t>https://www.tiktok.com/@dramavault163</t>
        </is>
      </c>
      <c r="Q1197" t="inlineStr">
        <is>
          <t>SD-000221</t>
        </is>
      </c>
      <c r="R1197" t="inlineStr">
        <is>
          <t>Dragonblood Alpha</t>
        </is>
      </c>
      <c r="S1197" t="inlineStr">
        <is>
          <t>狼人,身份揭露,奇幻,男性</t>
        </is>
      </c>
      <c r="T1197" s="2" t="str">
        <f>=HYPERLINK("https://www.tiktok.com/@dramavault163/video/7691225044709543182", "https://www.tiktok.com/@dramavault163/video/7691225044709543182")</f>
        <v>https://www.tiktok.com/@dramavault163/video/7691225044709543182</v>
      </c>
      <c r="U1197" t="inlineStr">
        <is>
          <t>已回填</t>
        </is>
      </c>
      <c r="V1197" t="inlineStr">
        <is>
          <t>1190</t>
        </is>
      </c>
      <c r="W1197" t="inlineStr">
        <is>
          <t>3</t>
        </is>
      </c>
      <c r="X1197" t="inlineStr">
        <is>
          <t>0</t>
        </is>
      </c>
      <c r="Y1197" t="inlineStr">
        <is>
          <t>0</t>
        </is>
      </c>
      <c r="Z1197" t="inlineStr">
        <is>
          <t>0</t>
        </is>
      </c>
      <c r="AA1197" t="inlineStr">
        <is>
          <t>2026-10-08</t>
        </is>
      </c>
      <c r="AB1197"/>
      <c r="AC1197" t="inlineStr">
        <is>
          <t>发布顺序：04；当天第1条</t>
        </is>
      </c>
      <c r="AD1197"/>
      <c r="AE1197"/>
      <c r="AF1197"/>
      <c r="AG1197" s="3">
        <v>46297</v>
      </c>
      <c r="AH1197" t="inlineStr">
        <is>
          <t>高璇</t>
        </is>
      </c>
      <c r="AI1197"/>
      <c r="AJ1197"/>
      <c r="AK1197"/>
      <c r="AL1197" s="3"/>
      <c r="AM1197" t="inlineStr">
        <is>
          <t>2026-10-02 20:45</t>
        </is>
      </c>
      <c r="AN1197" t="inlineStr">
        <is>
          <t>高璇</t>
        </is>
      </c>
      <c r="AO1197" t="inlineStr">
        <is>
          <t>2026-10-02</t>
        </is>
      </c>
      <c r="AP1197" t="inlineStr">
        <is>
          <t>2026-10-02|dramavault163|SD-000221</t>
        </is>
      </c>
      <c r="AQ1197" t="inlineStr">
        <is>
          <t>1</t>
        </is>
      </c>
      <c r="AR1197" t="inlineStr">
        <is>
          <t>dramavault163｜Dragonblood Alpha｜3条｜已回填</t>
        </is>
      </c>
    </row>
    <row r="1198" ht="25.5" customHeight="1">
      <c r="A1198" t="inlineStr">
        <is>
          <t>SR-001333</t>
        </is>
      </c>
      <c r="B1198" s="3">
        <v>46297</v>
      </c>
      <c r="C1198"/>
      <c r="D1198" t="inlineStr">
        <is>
          <t>7691230873085136142</t>
        </is>
      </c>
      <c r="E1198"/>
      <c r="F1198" t="inlineStr">
        <is>
          <t>manual_url</t>
        </is>
      </c>
      <c r="G1198">
        <v>1</v>
      </c>
      <c r="H1198" s="3">
        <v>46303.671643518515</v>
      </c>
      <c r="I1198"/>
      <c r="J1198" t="inlineStr">
        <is>
          <t>active</t>
        </is>
      </c>
      <c r="K1198" t="inlineStr">
        <is>
          <t>dramavault163</t>
        </is>
      </c>
      <c r="L1198" t="inlineStr">
        <is>
          <t>Dragonblood Alpha — EP5 The slave they mocked may be the mother he lost. 💔 🌟 Continue the story here 👉 Find the full series on “ReelShort” 🔍 Look up “4982338” ✨ #ReelShort #ShortDrama #DragonbloodAlpha #WerewolfDrama #FantasyDrama</t>
        </is>
      </c>
      <c r="M1198" t="inlineStr">
        <is>
          <t>SD-000221</t>
        </is>
      </c>
      <c r="N1198" t="inlineStr">
        <is>
          <t>7691230873085136142</t>
        </is>
      </c>
      <c r="O1198" t="inlineStr">
        <is>
          <t>dramavault163</t>
        </is>
      </c>
      <c r="P1198" t="inlineStr">
        <is>
          <t>https://www.tiktok.com/@dramavault163</t>
        </is>
      </c>
      <c r="Q1198" t="inlineStr">
        <is>
          <t>SD-000221</t>
        </is>
      </c>
      <c r="R1198" t="inlineStr">
        <is>
          <t>Dragonblood Alpha</t>
        </is>
      </c>
      <c r="S1198" t="inlineStr">
        <is>
          <t>狼人,身份揭露,奇幻,男性</t>
        </is>
      </c>
      <c r="T1198" s="2" t="str">
        <f>=HYPERLINK("https://www.tiktok.com/@dramavault163/video/7691230873085136142", "https://www.tiktok.com/@dramavault163/video/7691230873085136142")</f>
        <v>https://www.tiktok.com/@dramavault163/video/7691230873085136142</v>
      </c>
      <c r="U1198" t="inlineStr">
        <is>
          <t>已回填</t>
        </is>
      </c>
      <c r="V1198" t="inlineStr">
        <is>
          <t>989</t>
        </is>
      </c>
      <c r="W1198" t="inlineStr">
        <is>
          <t>2</t>
        </is>
      </c>
      <c r="X1198" t="inlineStr">
        <is>
          <t>1</t>
        </is>
      </c>
      <c r="Y1198" t="inlineStr">
        <is>
          <t>0</t>
        </is>
      </c>
      <c r="Z1198" t="inlineStr">
        <is>
          <t>0</t>
        </is>
      </c>
      <c r="AA1198" t="inlineStr">
        <is>
          <t>2026-10-08</t>
        </is>
      </c>
      <c r="AB1198"/>
      <c r="AC1198" t="inlineStr">
        <is>
          <t>发布顺序：05；当天第2条</t>
        </is>
      </c>
      <c r="AD1198"/>
      <c r="AE1198"/>
      <c r="AF1198"/>
      <c r="AG1198" s="3">
        <v>46297</v>
      </c>
      <c r="AH1198" t="inlineStr">
        <is>
          <t>高璇</t>
        </is>
      </c>
      <c r="AI1198"/>
      <c r="AJ1198"/>
      <c r="AK1198"/>
      <c r="AL1198" s="3"/>
      <c r="AM1198" t="inlineStr">
        <is>
          <t>2026-10-03 00:46</t>
        </is>
      </c>
      <c r="AN1198" t="inlineStr">
        <is>
          <t>高璇</t>
        </is>
      </c>
      <c r="AO1198" t="inlineStr">
        <is>
          <t>2026-10-03</t>
        </is>
      </c>
      <c r="AP1198" t="inlineStr">
        <is>
          <t>2026-10-02|dramavault163|SD-000221</t>
        </is>
      </c>
      <c r="AQ1198" t="inlineStr">
        <is>
          <t>0</t>
        </is>
      </c>
      <c r="AR1198" t="inlineStr">
        <is>
          <t>dramavault163｜Dragonblood Alpha｜3条｜已回填</t>
        </is>
      </c>
    </row>
    <row r="1199" ht="25.5" customHeight="1">
      <c r="A1199" t="inlineStr">
        <is>
          <t>SR-001334</t>
        </is>
      </c>
      <c r="B1199" s="3">
        <v>46297</v>
      </c>
      <c r="C1199"/>
      <c r="D1199" t="inlineStr">
        <is>
          <t>7691225520729558286</t>
        </is>
      </c>
      <c r="E1199"/>
      <c r="F1199" t="inlineStr">
        <is>
          <t>manual_url</t>
        </is>
      </c>
      <c r="G1199">
        <v>1</v>
      </c>
      <c r="H1199" s="3">
        <v>46303.671643518515</v>
      </c>
      <c r="I1199"/>
      <c r="J1199" t="inlineStr">
        <is>
          <t>active</t>
        </is>
      </c>
      <c r="K1199" t="inlineStr">
        <is>
          <t>dramavault163</t>
        </is>
      </c>
      <c r="L1199" t="inlineStr">
        <is>
          <t>Dragonblood Alpha — EP6 His true bloodline is about to shake the entire city. 👑 🌟 Continue the story here 👉 Find the full series on “ReelShort” 🔍 Look up “4982338” ✨ #ReelShort #ShortDrama #DragonbloodAlpha #WerewolfDrama #FantasyDrama</t>
        </is>
      </c>
      <c r="M1199" t="inlineStr">
        <is>
          <t>SD-000221</t>
        </is>
      </c>
      <c r="N1199" t="inlineStr">
        <is>
          <t>7691225520729558286</t>
        </is>
      </c>
      <c r="O1199" t="inlineStr">
        <is>
          <t>dramavault163</t>
        </is>
      </c>
      <c r="P1199" t="inlineStr">
        <is>
          <t>https://www.tiktok.com/@dramavault163</t>
        </is>
      </c>
      <c r="Q1199" t="inlineStr">
        <is>
          <t>SD-000221</t>
        </is>
      </c>
      <c r="R1199" t="inlineStr">
        <is>
          <t>Dragonblood Alpha</t>
        </is>
      </c>
      <c r="S1199" t="inlineStr">
        <is>
          <t>狼人,身份揭露,奇幻,男性</t>
        </is>
      </c>
      <c r="T1199" s="2" t="str">
        <f>=HYPERLINK("https://www.tiktok.com/@dramavault163/video/7691225520729558286", "https://www.tiktok.com/@dramavault163/video/7691225520729558286")</f>
        <v>https://www.tiktok.com/@dramavault163/video/7691225520729558286</v>
      </c>
      <c r="U1199" t="inlineStr">
        <is>
          <t>已回填</t>
        </is>
      </c>
      <c r="V1199" t="inlineStr">
        <is>
          <t>684</t>
        </is>
      </c>
      <c r="W1199" t="inlineStr">
        <is>
          <t>8</t>
        </is>
      </c>
      <c r="X1199" t="inlineStr">
        <is>
          <t>1</t>
        </is>
      </c>
      <c r="Y1199" t="inlineStr">
        <is>
          <t>0</t>
        </is>
      </c>
      <c r="Z1199" t="inlineStr">
        <is>
          <t>0</t>
        </is>
      </c>
      <c r="AA1199" t="inlineStr">
        <is>
          <t>2026-10-08</t>
        </is>
      </c>
      <c r="AB1199"/>
      <c r="AC1199" t="inlineStr">
        <is>
          <t>发布顺序：06；当天第3条</t>
        </is>
      </c>
      <c r="AD1199"/>
      <c r="AE1199"/>
      <c r="AF1199"/>
      <c r="AG1199" s="3">
        <v>46297</v>
      </c>
      <c r="AH1199" t="inlineStr">
        <is>
          <t>高璇</t>
        </is>
      </c>
      <c r="AI1199"/>
      <c r="AJ1199"/>
      <c r="AK1199"/>
      <c r="AL1199" s="3"/>
      <c r="AM1199" t="inlineStr">
        <is>
          <t>2026-10-03 08:46</t>
        </is>
      </c>
      <c r="AN1199" t="inlineStr">
        <is>
          <t>高璇</t>
        </is>
      </c>
      <c r="AO1199" t="inlineStr">
        <is>
          <t>2026-10-03</t>
        </is>
      </c>
      <c r="AP1199" t="inlineStr">
        <is>
          <t>2026-10-02|dramavault163|SD-000221</t>
        </is>
      </c>
      <c r="AQ1199" t="inlineStr">
        <is>
          <t>0</t>
        </is>
      </c>
      <c r="AR1199" t="inlineStr">
        <is>
          <t>dramavault163｜Dragonblood Alpha｜3条｜已回填</t>
        </is>
      </c>
    </row>
    <row r="1200" ht="25.5" customHeight="1">
      <c r="A1200" t="inlineStr">
        <is>
          <t>SR-001335</t>
        </is>
      </c>
      <c r="B1200" s="3">
        <v>46298</v>
      </c>
      <c r="C1200"/>
      <c r="D1200" t="inlineStr">
        <is>
          <t>7691225904260910349</t>
        </is>
      </c>
      <c r="E1200"/>
      <c r="F1200" t="inlineStr">
        <is>
          <t>exact_post_id</t>
        </is>
      </c>
      <c r="G1200"/>
      <c r="H1200" s="3">
        <v>46303.671643518515</v>
      </c>
      <c r="I1200"/>
      <c r="J1200" t="inlineStr">
        <is>
          <t>active</t>
        </is>
      </c>
      <c r="K1200" t="inlineStr">
        <is>
          <t>dramavault163</t>
        </is>
      </c>
      <c r="L1200" t="inlineStr">
        <is>
          <t>Five Keys, One Hidden King — EP1 They mocked the gardener, unaware he rules five nations. 👑 🌟 Continue the story here 👉 Find the full series on “ReelShort” 🔍 Look up “4981992” ✨ #ReelShort #ShortDrama #FiveKeysOneHiddenKing #HiddenIdentity #RevengeDrama</t>
        </is>
      </c>
      <c r="M1200" t="inlineStr">
        <is>
          <t>SD-000408</t>
        </is>
      </c>
      <c r="N1200" t="inlineStr">
        <is>
          <t>7691225904260910349</t>
        </is>
      </c>
      <c r="O1200" t="inlineStr">
        <is>
          <t>dramavault163</t>
        </is>
      </c>
      <c r="P1200" t="inlineStr">
        <is>
          <t>https://www.tiktok.com/@dramavault163</t>
        </is>
      </c>
      <c r="Q1200" t="inlineStr">
        <is>
          <t>SD-000408</t>
        </is>
      </c>
      <c r="R1200" t="inlineStr">
        <is>
          <t>Five Keys, One Hidden King</t>
        </is>
      </c>
      <c r="S1200"/>
      <c r="T1200" s="2" t="str">
        <f>=HYPERLINK("https://www.tiktok.com/@dramavault163/video/7691225904260910349", "https://www.tiktok.com/@dramavault163/video/7691225904260910349")</f>
        <v>https://www.tiktok.com/@dramavault163/video/7691225904260910349</v>
      </c>
      <c r="U1200" t="inlineStr">
        <is>
          <t>已回填</t>
        </is>
      </c>
      <c r="V1200" t="inlineStr">
        <is>
          <t>1776</t>
        </is>
      </c>
      <c r="W1200" t="inlineStr">
        <is>
          <t>6</t>
        </is>
      </c>
      <c r="X1200" t="inlineStr">
        <is>
          <t>2</t>
        </is>
      </c>
      <c r="Y1200" t="inlineStr">
        <is>
          <t>0</t>
        </is>
      </c>
      <c r="Z1200" t="inlineStr">
        <is>
          <t>0</t>
        </is>
      </c>
      <c r="AA1200" t="inlineStr">
        <is>
          <t>2026-10-08</t>
        </is>
      </c>
      <c r="AB1200"/>
      <c r="AC1200" t="inlineStr">
        <is>
          <t>发布顺序：01；当天第1条</t>
        </is>
      </c>
      <c r="AD1200"/>
      <c r="AE1200"/>
      <c r="AF1200"/>
      <c r="AG1200" s="3">
        <v>46298</v>
      </c>
      <c r="AH1200" t="inlineStr">
        <is>
          <t>高璇</t>
        </is>
      </c>
      <c r="AI1200"/>
      <c r="AJ1200"/>
      <c r="AK1200"/>
      <c r="AL1200" s="3"/>
      <c r="AM1200" t="inlineStr">
        <is>
          <t>2026-10-03 20:48</t>
        </is>
      </c>
      <c r="AN1200" t="inlineStr">
        <is>
          <t>高璇</t>
        </is>
      </c>
      <c r="AO1200" t="inlineStr">
        <is>
          <t>2026-10-03</t>
        </is>
      </c>
      <c r="AP1200" t="inlineStr">
        <is>
          <t>2026-10-03|dramavault163|SD-000408</t>
        </is>
      </c>
      <c r="AQ1200" t="inlineStr">
        <is>
          <t>1</t>
        </is>
      </c>
      <c r="AR1200" t="inlineStr">
        <is>
          <t>dramavault163｜Five Keys, One Hidden King｜3条｜已回填</t>
        </is>
      </c>
    </row>
    <row r="1201" ht="25.5" customHeight="1">
      <c r="A1201" t="inlineStr">
        <is>
          <t>SR-001336</t>
        </is>
      </c>
      <c r="B1201" s="3">
        <v>46298</v>
      </c>
      <c r="C1201"/>
      <c r="D1201" t="inlineStr">
        <is>
          <t>7691225916013432078</t>
        </is>
      </c>
      <c r="E1201"/>
      <c r="F1201" t="inlineStr">
        <is>
          <t>exact_post_id</t>
        </is>
      </c>
      <c r="G1201"/>
      <c r="H1201" s="3"/>
      <c r="I1201"/>
      <c r="J1201" t="inlineStr">
        <is>
          <t>active</t>
        </is>
      </c>
      <c r="K1201" t="inlineStr">
        <is>
          <t>dramavault163</t>
        </is>
      </c>
      <c r="L1201" t="inlineStr">
        <is>
          <t>Five Keys, One Hidden King — EP2 His wife left him for being poor—and chose his own subordinate. 😏 🌟 Continue the story here 👉 Find the full series on “ReelShort” 🔍 Look up “4981992” ✨ #ReelShort #ShortDrama #FiveKeysOneHiddenKing #HiddenIdentity #RevengeDrama</t>
        </is>
      </c>
      <c r="M1201" t="inlineStr">
        <is>
          <t>SD-000408</t>
        </is>
      </c>
      <c r="N1201" t="inlineStr">
        <is>
          <t>7691225916013432078</t>
        </is>
      </c>
      <c r="O1201" t="inlineStr">
        <is>
          <t>dramavault163</t>
        </is>
      </c>
      <c r="P1201" t="inlineStr">
        <is>
          <t>https://www.tiktok.com/@dramavault163</t>
        </is>
      </c>
      <c r="Q1201" t="inlineStr">
        <is>
          <t>SD-000408</t>
        </is>
      </c>
      <c r="R1201" t="inlineStr">
        <is>
          <t>Five Keys, One Hidden King</t>
        </is>
      </c>
      <c r="S1201"/>
      <c r="T1201" s="2" t="str">
        <f>=HYPERLINK("https://www.tiktok.com/@dramavault163/video/7691225916013432078", "https://www.tiktok.com/@dramavault163/video/7691225916013432078")</f>
        <v>https://www.tiktok.com/@dramavault163/video/7691225916013432078</v>
      </c>
      <c r="U1201" t="inlineStr">
        <is>
          <t>已回填</t>
        </is>
      </c>
      <c r="V1201" t="inlineStr">
        <is>
          <t>688</t>
        </is>
      </c>
      <c r="W1201" t="inlineStr">
        <is>
          <t>5</t>
        </is>
      </c>
      <c r="X1201" t="inlineStr">
        <is>
          <t>0</t>
        </is>
      </c>
      <c r="Y1201" t="inlineStr">
        <is>
          <t>0</t>
        </is>
      </c>
      <c r="Z1201" t="inlineStr">
        <is>
          <t>0</t>
        </is>
      </c>
      <c r="AA1201" t="inlineStr">
        <is>
          <t>2026-10-08</t>
        </is>
      </c>
      <c r="AB1201"/>
      <c r="AC1201" t="inlineStr">
        <is>
          <t>发布顺序：02；当天第2条</t>
        </is>
      </c>
      <c r="AD1201"/>
      <c r="AE1201"/>
      <c r="AF1201"/>
      <c r="AG1201" s="3">
        <v>46298</v>
      </c>
      <c r="AH1201" t="inlineStr">
        <is>
          <t>高璇</t>
        </is>
      </c>
      <c r="AI1201"/>
      <c r="AJ1201"/>
      <c r="AK1201"/>
      <c r="AL1201" s="3"/>
      <c r="AM1201" t="inlineStr">
        <is>
          <t>2026-10-04 00:49</t>
        </is>
      </c>
      <c r="AN1201" t="inlineStr">
        <is>
          <t>高璇</t>
        </is>
      </c>
      <c r="AO1201" t="inlineStr">
        <is>
          <t>2026-10-04</t>
        </is>
      </c>
      <c r="AP1201" t="inlineStr">
        <is>
          <t>2026-10-03|dramavault163|SD-000408</t>
        </is>
      </c>
      <c r="AQ1201" t="inlineStr">
        <is>
          <t>0</t>
        </is>
      </c>
      <c r="AR1201" t="inlineStr">
        <is>
          <t>dramavault163｜Five Keys, One Hidden King｜3条｜已回填</t>
        </is>
      </c>
    </row>
    <row r="1202" ht="25.5" customHeight="1">
      <c r="A1202" t="inlineStr">
        <is>
          <t>SR-001337</t>
        </is>
      </c>
      <c r="B1202" s="3">
        <v>46298</v>
      </c>
      <c r="C1202"/>
      <c r="D1202" t="inlineStr">
        <is>
          <t>7691226255206780174</t>
        </is>
      </c>
      <c r="E1202"/>
      <c r="F1202" t="inlineStr">
        <is>
          <t>exact_post_id</t>
        </is>
      </c>
      <c r="G1202"/>
      <c r="H1202" s="3"/>
      <c r="I1202"/>
      <c r="J1202" t="inlineStr">
        <is>
          <t>active</t>
        </is>
      </c>
      <c r="K1202" t="inlineStr">
        <is>
          <t>dramavault163</t>
        </is>
      </c>
      <c r="L1202" t="inlineStr">
        <is>
          <t>Five Keys, One Hidden King — EP3 One golden key is enough to expose a hidden king. 🔑 🌟 Continue the story here 👉 Find the full series on “ReelShort” 🔍 Look up “4981992” ✨ #ReelShort #ShortDrama #FiveKeysOneHiddenKing #HiddenIdentity #RevengeDrama</t>
        </is>
      </c>
      <c r="M1202" t="inlineStr">
        <is>
          <t>SD-000408</t>
        </is>
      </c>
      <c r="N1202" t="inlineStr">
        <is>
          <t>7691226255206780174</t>
        </is>
      </c>
      <c r="O1202" t="inlineStr">
        <is>
          <t>dramavault163</t>
        </is>
      </c>
      <c r="P1202" t="inlineStr">
        <is>
          <t>https://www.tiktok.com/@dramavault163</t>
        </is>
      </c>
      <c r="Q1202" t="inlineStr">
        <is>
          <t>SD-000408</t>
        </is>
      </c>
      <c r="R1202" t="inlineStr">
        <is>
          <t>Five Keys, One Hidden King</t>
        </is>
      </c>
      <c r="S1202"/>
      <c r="T1202" s="2" t="str">
        <f>=HYPERLINK("https://www.tiktok.com/@dramavault163/video/7691226255206780174", "https://www.tiktok.com/@dramavault163/video/7691226255206780174")</f>
        <v>https://www.tiktok.com/@dramavault163/video/7691226255206780174</v>
      </c>
      <c r="U1202" t="inlineStr">
        <is>
          <t>已回填</t>
        </is>
      </c>
      <c r="V1202" t="inlineStr">
        <is>
          <t>508</t>
        </is>
      </c>
      <c r="W1202" t="inlineStr">
        <is>
          <t>3</t>
        </is>
      </c>
      <c r="X1202" t="inlineStr">
        <is>
          <t>0</t>
        </is>
      </c>
      <c r="Y1202" t="inlineStr">
        <is>
          <t>1</t>
        </is>
      </c>
      <c r="Z1202" t="inlineStr">
        <is>
          <t>0</t>
        </is>
      </c>
      <c r="AA1202" t="inlineStr">
        <is>
          <t>2026-10-08</t>
        </is>
      </c>
      <c r="AB1202"/>
      <c r="AC1202" t="inlineStr">
        <is>
          <t>发布顺序：03；当天第3条</t>
        </is>
      </c>
      <c r="AD1202"/>
      <c r="AE1202"/>
      <c r="AF1202"/>
      <c r="AG1202" s="3">
        <v>46298</v>
      </c>
      <c r="AH1202" t="inlineStr">
        <is>
          <t>高璇</t>
        </is>
      </c>
      <c r="AI1202"/>
      <c r="AJ1202"/>
      <c r="AK1202"/>
      <c r="AL1202" s="3"/>
      <c r="AM1202" t="inlineStr">
        <is>
          <t>2026-10-04 07:49</t>
        </is>
      </c>
      <c r="AN1202" t="inlineStr">
        <is>
          <t>高璇</t>
        </is>
      </c>
      <c r="AO1202" t="inlineStr">
        <is>
          <t>2026-10-04</t>
        </is>
      </c>
      <c r="AP1202" t="inlineStr">
        <is>
          <t>2026-10-03|dramavault163|SD-000408</t>
        </is>
      </c>
      <c r="AQ1202" t="inlineStr">
        <is>
          <t>0</t>
        </is>
      </c>
      <c r="AR1202" t="inlineStr">
        <is>
          <t>dramavault163｜Five Keys, One Hidden King｜3条｜已回填</t>
        </is>
      </c>
    </row>
    <row r="1203" ht="25.5" customHeight="1">
      <c r="A1203" t="inlineStr">
        <is>
          <t>SR-001338</t>
        </is>
      </c>
      <c r="B1203" s="3">
        <v>46299</v>
      </c>
      <c r="C1203"/>
      <c r="D1203" t="inlineStr">
        <is>
          <t>7691226307954248974</t>
        </is>
      </c>
      <c r="E1203"/>
      <c r="F1203" t="inlineStr">
        <is>
          <t>exact_post_id</t>
        </is>
      </c>
      <c r="G1203"/>
      <c r="H1203" s="3"/>
      <c r="I1203"/>
      <c r="J1203" t="inlineStr">
        <is>
          <t>active</t>
        </is>
      </c>
      <c r="K1203" t="inlineStr">
        <is>
          <t>dramavault163</t>
        </is>
      </c>
      <c r="L1203" t="inlineStr">
        <is>
          <t>Five Keys, One Hidden King — EP4 The vault heist is moving exactly according to his plan. 💰 🌟 Continue the story here 👉 Find the full series on “ReelShort” 🔍 Look up “4981992” ✨ #ReelShort #ShortDrama #FiveKeysOneHiddenKing #HiddenIdentity #RevengeDrama</t>
        </is>
      </c>
      <c r="M1203" t="inlineStr">
        <is>
          <t>SD-000408</t>
        </is>
      </c>
      <c r="N1203" t="inlineStr">
        <is>
          <t>7691226307954248974</t>
        </is>
      </c>
      <c r="O1203" t="inlineStr">
        <is>
          <t>dramavault163</t>
        </is>
      </c>
      <c r="P1203" t="inlineStr">
        <is>
          <t>https://www.tiktok.com/@dramavault163</t>
        </is>
      </c>
      <c r="Q1203" t="inlineStr">
        <is>
          <t>SD-000408</t>
        </is>
      </c>
      <c r="R1203" t="inlineStr">
        <is>
          <t>Five Keys, One Hidden King</t>
        </is>
      </c>
      <c r="S1203"/>
      <c r="T1203" s="2" t="str">
        <f>=HYPERLINK("https://www.tiktok.com/@dramavault163/video/7691226307954248974", "https://www.tiktok.com/@dramavault163/video/7691226307954248974")</f>
        <v>https://www.tiktok.com/@dramavault163/video/7691226307954248974</v>
      </c>
      <c r="U1203" t="inlineStr">
        <is>
          <t>已回填</t>
        </is>
      </c>
      <c r="V1203" t="inlineStr">
        <is>
          <t>498</t>
        </is>
      </c>
      <c r="W1203" t="inlineStr">
        <is>
          <t>0</t>
        </is>
      </c>
      <c r="X1203" t="inlineStr">
        <is>
          <t>0</t>
        </is>
      </c>
      <c r="Y1203" t="inlineStr">
        <is>
          <t>0</t>
        </is>
      </c>
      <c r="Z1203" t="inlineStr">
        <is>
          <t>0</t>
        </is>
      </c>
      <c r="AA1203" t="inlineStr">
        <is>
          <t>2026-10-08</t>
        </is>
      </c>
      <c r="AB1203"/>
      <c r="AC1203" t="inlineStr">
        <is>
          <t>发布顺序：04；当天第1条</t>
        </is>
      </c>
      <c r="AD1203"/>
      <c r="AE1203"/>
      <c r="AF1203"/>
      <c r="AG1203" s="3">
        <v>46299</v>
      </c>
      <c r="AH1203" t="inlineStr">
        <is>
          <t>高璇</t>
        </is>
      </c>
      <c r="AI1203"/>
      <c r="AJ1203"/>
      <c r="AK1203"/>
      <c r="AL1203" s="3"/>
      <c r="AM1203" t="inlineStr">
        <is>
          <t>2026-10-04 19:50</t>
        </is>
      </c>
      <c r="AN1203" t="inlineStr">
        <is>
          <t>高璇</t>
        </is>
      </c>
      <c r="AO1203" t="inlineStr">
        <is>
          <t>2026-10-04</t>
        </is>
      </c>
      <c r="AP1203" t="inlineStr">
        <is>
          <t>2026-10-04|dramavault163|SD-000408</t>
        </is>
      </c>
      <c r="AQ1203" t="inlineStr">
        <is>
          <t>1</t>
        </is>
      </c>
      <c r="AR1203" t="inlineStr">
        <is>
          <t>dramavault163｜Five Keys, One Hidden King｜3条｜已回填/待公开</t>
        </is>
      </c>
    </row>
    <row r="1204" ht="25.5" customHeight="1">
      <c r="A1204" t="inlineStr">
        <is>
          <t>SR-001339</t>
        </is>
      </c>
      <c r="B1204" s="3">
        <v>46299</v>
      </c>
      <c r="C1204"/>
      <c r="D1204"/>
      <c r="E1204"/>
      <c r="F1204"/>
      <c r="G1204"/>
      <c r="H1204" s="3"/>
      <c r="I1204"/>
      <c r="J1204" t="inlineStr">
        <is>
          <t>active</t>
        </is>
      </c>
      <c r="K1204" t="inlineStr">
        <is>
          <t>dramavault163</t>
        </is>
      </c>
      <c r="L1204"/>
      <c r="M1204" t="inlineStr">
        <is>
          <t>SD-000408</t>
        </is>
      </c>
      <c r="N1204"/>
      <c r="O1204" t="inlineStr">
        <is>
          <t>dramavault163</t>
        </is>
      </c>
      <c r="P1204" t="inlineStr">
        <is>
          <t>https://www.tiktok.com/@dramavault163</t>
        </is>
      </c>
      <c r="Q1204" t="inlineStr">
        <is>
          <t>SD-000408</t>
        </is>
      </c>
      <c r="R1204" t="inlineStr">
        <is>
          <t>Five Keys, One Hidden King</t>
        </is>
      </c>
      <c r="S1204"/>
      <c r="T1204" s="2"/>
      <c r="U1204" t="inlineStr">
        <is>
          <t>待公开</t>
        </is>
      </c>
      <c r="V1204"/>
      <c r="W1204"/>
      <c r="X1204"/>
      <c r="Y1204"/>
      <c r="Z1204"/>
      <c r="AA1204"/>
      <c r="AB1204"/>
      <c r="AC1204" t="inlineStr">
        <is>
          <t>发布顺序：05；当天第2条</t>
        </is>
      </c>
      <c r="AD1204"/>
      <c r="AE1204"/>
      <c r="AF1204"/>
      <c r="AG1204" s="3">
        <v>46299</v>
      </c>
      <c r="AH1204" t="inlineStr">
        <is>
          <t>高璇</t>
        </is>
      </c>
      <c r="AI1204"/>
      <c r="AJ1204"/>
      <c r="AK1204"/>
      <c r="AL1204" s="3"/>
      <c r="AM1204"/>
      <c r="AN1204" t="inlineStr">
        <is>
          <t>高璇</t>
        </is>
      </c>
      <c r="AO1204"/>
      <c r="AP1204" t="inlineStr">
        <is>
          <t>2026-10-04|dramavault163|SD-000408</t>
        </is>
      </c>
      <c r="AQ1204" t="inlineStr">
        <is>
          <t>0</t>
        </is>
      </c>
      <c r="AR1204" t="inlineStr">
        <is>
          <t>dramavault163｜Five Keys, One Hidden King｜3条｜已回填/待公开</t>
        </is>
      </c>
    </row>
    <row r="1205" ht="25.5" customHeight="1">
      <c r="A1205" t="inlineStr">
        <is>
          <t>SR-001340</t>
        </is>
      </c>
      <c r="B1205" s="3">
        <v>46299</v>
      </c>
      <c r="C1205"/>
      <c r="D1205" t="inlineStr">
        <is>
          <t>7691226705536519438</t>
        </is>
      </c>
      <c r="E1205"/>
      <c r="F1205" t="inlineStr">
        <is>
          <t>exact_post_id</t>
        </is>
      </c>
      <c r="G1205"/>
      <c r="H1205" s="3"/>
      <c r="I1205"/>
      <c r="J1205" t="inlineStr">
        <is>
          <t>active</t>
        </is>
      </c>
      <c r="K1205" t="inlineStr">
        <is>
          <t>dramavault163</t>
        </is>
      </c>
      <c r="L1205" t="inlineStr">
        <is>
          <t>Five Keys, One Hidden King — EP6 The traitors entered the vault—and walked into his trap. 🔥 🌟 Continue the story here 👉 Find the full series on “ReelShort” 🔍 Look up “4981992” ✨ #ReelShort #ShortDrama #FiveKeysOneHiddenKing #HiddenIdentity #RevengeDrama</t>
        </is>
      </c>
      <c r="M1205" t="inlineStr">
        <is>
          <t>SD-000408</t>
        </is>
      </c>
      <c r="N1205" t="inlineStr">
        <is>
          <t>7691226705536519438</t>
        </is>
      </c>
      <c r="O1205" t="inlineStr">
        <is>
          <t>dramavault163</t>
        </is>
      </c>
      <c r="P1205" t="inlineStr">
        <is>
          <t>https://www.tiktok.com/@dramavault163</t>
        </is>
      </c>
      <c r="Q1205" t="inlineStr">
        <is>
          <t>SD-000408</t>
        </is>
      </c>
      <c r="R1205" t="inlineStr">
        <is>
          <t>Five Keys, One Hidden King</t>
        </is>
      </c>
      <c r="S1205"/>
      <c r="T1205" s="2" t="str">
        <f>=HYPERLINK("https://www.tiktok.com/@dramavault163/video/7691226705536519438", "https://www.tiktok.com/@dramavault163/video/7691226705536519438")</f>
        <v>https://www.tiktok.com/@dramavault163/video/7691226705536519438</v>
      </c>
      <c r="U1205" t="inlineStr">
        <is>
          <t>已回填</t>
        </is>
      </c>
      <c r="V1205" t="inlineStr">
        <is>
          <t>573</t>
        </is>
      </c>
      <c r="W1205" t="inlineStr">
        <is>
          <t>2</t>
        </is>
      </c>
      <c r="X1205" t="inlineStr">
        <is>
          <t>0</t>
        </is>
      </c>
      <c r="Y1205" t="inlineStr">
        <is>
          <t>0</t>
        </is>
      </c>
      <c r="Z1205" t="inlineStr">
        <is>
          <t>0</t>
        </is>
      </c>
      <c r="AA1205" t="inlineStr">
        <is>
          <t>2026-10-08</t>
        </is>
      </c>
      <c r="AB1205"/>
      <c r="AC1205" t="inlineStr">
        <is>
          <t>发布顺序：06；当天第3条</t>
        </is>
      </c>
      <c r="AD1205"/>
      <c r="AE1205"/>
      <c r="AF1205"/>
      <c r="AG1205" s="3">
        <v>46299</v>
      </c>
      <c r="AH1205" t="inlineStr">
        <is>
          <t>高璇</t>
        </is>
      </c>
      <c r="AI1205"/>
      <c r="AJ1205"/>
      <c r="AK1205"/>
      <c r="AL1205" s="3"/>
      <c r="AM1205" t="inlineStr">
        <is>
          <t>2026-10-05 07:51</t>
        </is>
      </c>
      <c r="AN1205" t="inlineStr">
        <is>
          <t>高璇</t>
        </is>
      </c>
      <c r="AO1205" t="inlineStr">
        <is>
          <t>2026-10-05</t>
        </is>
      </c>
      <c r="AP1205" t="inlineStr">
        <is>
          <t>2026-10-04|dramavault163|SD-000408</t>
        </is>
      </c>
      <c r="AQ1205" t="inlineStr">
        <is>
          <t>0</t>
        </is>
      </c>
      <c r="AR1205" t="inlineStr">
        <is>
          <t>dramavault163｜Five Keys, One Hidden King｜3条｜已回填/待公开</t>
        </is>
      </c>
    </row>
    <row r="1206" ht="25.5" customHeight="1">
      <c r="A1206" t="inlineStr">
        <is>
          <t>SR-001341</t>
        </is>
      </c>
      <c r="B1206" s="3">
        <v>46300</v>
      </c>
      <c r="C1206"/>
      <c r="D1206" t="inlineStr">
        <is>
          <t>7691227072391384334</t>
        </is>
      </c>
      <c r="E1206"/>
      <c r="F1206" t="inlineStr">
        <is>
          <t>manual_url</t>
        </is>
      </c>
      <c r="G1206">
        <v>1</v>
      </c>
      <c r="H1206" s="3">
        <v>46303.671643518515</v>
      </c>
      <c r="I1206"/>
      <c r="J1206" t="inlineStr">
        <is>
          <t>active</t>
        </is>
      </c>
      <c r="K1206" t="inlineStr">
        <is>
          <t>dramavault163</t>
        </is>
      </c>
      <c r="L1206" t="inlineStr">
        <is>
          <t>Forward, Without Him — EP1 Her college dream was stolen by the two people she trusted most. 💔 🌟 Continue the story here 👉 Find the full series on “ReelShort” 🔍 Look up “4982348” ✨ #ReelShort #ShortDrama #ForwardWithoutHim #BetrayalDrama #SecondChance</t>
        </is>
      </c>
      <c r="M1206" t="inlineStr">
        <is>
          <t>SD-000329</t>
        </is>
      </c>
      <c r="N1206" t="inlineStr">
        <is>
          <t>7691227072391384334</t>
        </is>
      </c>
      <c r="O1206" t="inlineStr">
        <is>
          <t>dramavault163</t>
        </is>
      </c>
      <c r="P1206" t="inlineStr">
        <is>
          <t>https://www.tiktok.com/@dramavault163</t>
        </is>
      </c>
      <c r="Q1206" t="inlineStr">
        <is>
          <t>SD-000329</t>
        </is>
      </c>
      <c r="R1206" t="inlineStr">
        <is>
          <t>Forward, Without Him</t>
        </is>
      </c>
      <c r="S1206" t="inlineStr">
        <is>
          <t>多角关系</t>
        </is>
      </c>
      <c r="T1206" s="2" t="str">
        <f>=HYPERLINK("https://www.tiktok.com/@dramavault163/video/7691227072391384334", "https://www.tiktok.com/@dramavault163/video/7691227072391384334")</f>
        <v>https://www.tiktok.com/@dramavault163/video/7691227072391384334</v>
      </c>
      <c r="U1206" t="inlineStr">
        <is>
          <t>已回填</t>
        </is>
      </c>
      <c r="V1206" t="inlineStr">
        <is>
          <t>719</t>
        </is>
      </c>
      <c r="W1206" t="inlineStr">
        <is>
          <t>13</t>
        </is>
      </c>
      <c r="X1206" t="inlineStr">
        <is>
          <t>4</t>
        </is>
      </c>
      <c r="Y1206" t="inlineStr">
        <is>
          <t>1</t>
        </is>
      </c>
      <c r="Z1206" t="inlineStr">
        <is>
          <t>0</t>
        </is>
      </c>
      <c r="AA1206" t="inlineStr">
        <is>
          <t>2026-10-08</t>
        </is>
      </c>
      <c r="AB1206"/>
      <c r="AC1206" t="inlineStr">
        <is>
          <t>发布顺序：01；当天第1条</t>
        </is>
      </c>
      <c r="AD1206"/>
      <c r="AE1206"/>
      <c r="AF1206"/>
      <c r="AG1206" s="3">
        <v>46300</v>
      </c>
      <c r="AH1206" t="inlineStr">
        <is>
          <t>高璇</t>
        </is>
      </c>
      <c r="AI1206"/>
      <c r="AJ1206"/>
      <c r="AK1206"/>
      <c r="AL1206" s="3"/>
      <c r="AM1206" t="inlineStr">
        <is>
          <t>2026-10-05 20:52</t>
        </is>
      </c>
      <c r="AN1206" t="inlineStr">
        <is>
          <t>高璇</t>
        </is>
      </c>
      <c r="AO1206" t="inlineStr">
        <is>
          <t>2026-10-05</t>
        </is>
      </c>
      <c r="AP1206" t="inlineStr">
        <is>
          <t>2026-10-05|dramavault163|SD-000329</t>
        </is>
      </c>
      <c r="AQ1206" t="inlineStr">
        <is>
          <t>1</t>
        </is>
      </c>
      <c r="AR1206" t="inlineStr">
        <is>
          <t>dramavault163｜Forward, Without Him｜3条｜已回填</t>
        </is>
      </c>
    </row>
    <row r="1207" ht="25.5" customHeight="1">
      <c r="A1207" t="inlineStr">
        <is>
          <t>SR-001342</t>
        </is>
      </c>
      <c r="B1207" s="3">
        <v>46300</v>
      </c>
      <c r="C1207"/>
      <c r="D1207" t="inlineStr">
        <is>
          <t>7691227433168571661</t>
        </is>
      </c>
      <c r="E1207"/>
      <c r="F1207" t="inlineStr">
        <is>
          <t>exact_post_id</t>
        </is>
      </c>
      <c r="G1207"/>
      <c r="H1207" s="3">
        <v>46303.671643518515</v>
      </c>
      <c r="I1207"/>
      <c r="J1207" t="inlineStr">
        <is>
          <t>active</t>
        </is>
      </c>
      <c r="K1207" t="inlineStr">
        <is>
          <t>dramavault163</t>
        </is>
      </c>
      <c r="L1207" t="inlineStr">
        <is>
          <t>Forward, Without Him — EP2 She flew in to surprise him—and heard the truth instead. 😳 🌟 Continue the story here 👉 Find the full series on “ReelShort” 🔍 Look up “4982348” ✨ #ReelShort #ShortDrama #ForwardWithoutHim #BetrayalDrama #SecondChance</t>
        </is>
      </c>
      <c r="M1207" t="inlineStr">
        <is>
          <t>SD-000329</t>
        </is>
      </c>
      <c r="N1207" t="inlineStr">
        <is>
          <t>7691227433168571661</t>
        </is>
      </c>
      <c r="O1207" t="inlineStr">
        <is>
          <t>dramavault163</t>
        </is>
      </c>
      <c r="P1207" t="inlineStr">
        <is>
          <t>https://www.tiktok.com/@dramavault163</t>
        </is>
      </c>
      <c r="Q1207" t="inlineStr">
        <is>
          <t>SD-000329</t>
        </is>
      </c>
      <c r="R1207" t="inlineStr">
        <is>
          <t>Forward, Without Him</t>
        </is>
      </c>
      <c r="S1207" t="inlineStr">
        <is>
          <t>多角关系</t>
        </is>
      </c>
      <c r="T1207" s="2" t="str">
        <f>=HYPERLINK("https://www.tiktok.com/@dramavault163/video/7691227433168571661", "https://www.tiktok.com/@dramavault163/video/7691227433168571661")</f>
        <v>https://www.tiktok.com/@dramavault163/video/7691227433168571661</v>
      </c>
      <c r="U1207" t="inlineStr">
        <is>
          <t>已回填</t>
        </is>
      </c>
      <c r="V1207" t="inlineStr">
        <is>
          <t>787</t>
        </is>
      </c>
      <c r="W1207" t="inlineStr">
        <is>
          <t>16</t>
        </is>
      </c>
      <c r="X1207" t="inlineStr">
        <is>
          <t>5</t>
        </is>
      </c>
      <c r="Y1207" t="inlineStr">
        <is>
          <t>0</t>
        </is>
      </c>
      <c r="Z1207" t="inlineStr">
        <is>
          <t>1</t>
        </is>
      </c>
      <c r="AA1207" t="inlineStr">
        <is>
          <t>2026-10-08</t>
        </is>
      </c>
      <c r="AB1207"/>
      <c r="AC1207" t="inlineStr">
        <is>
          <t>发布顺序：02；当天第2条</t>
        </is>
      </c>
      <c r="AD1207"/>
      <c r="AE1207"/>
      <c r="AF1207"/>
      <c r="AG1207" s="3">
        <v>46300</v>
      </c>
      <c r="AH1207" t="inlineStr">
        <is>
          <t>高璇</t>
        </is>
      </c>
      <c r="AI1207"/>
      <c r="AJ1207"/>
      <c r="AK1207"/>
      <c r="AL1207" s="3"/>
      <c r="AM1207" t="inlineStr">
        <is>
          <t>2026-10-06 00:53</t>
        </is>
      </c>
      <c r="AN1207" t="inlineStr">
        <is>
          <t>高璇</t>
        </is>
      </c>
      <c r="AO1207" t="inlineStr">
        <is>
          <t>2026-10-06</t>
        </is>
      </c>
      <c r="AP1207" t="inlineStr">
        <is>
          <t>2026-10-05|dramavault163|SD-000329</t>
        </is>
      </c>
      <c r="AQ1207" t="inlineStr">
        <is>
          <t>0</t>
        </is>
      </c>
      <c r="AR1207" t="inlineStr">
        <is>
          <t>dramavault163｜Forward, Without Him｜3条｜已回填</t>
        </is>
      </c>
    </row>
    <row r="1208" ht="25.5" customHeight="1">
      <c r="A1208" t="inlineStr">
        <is>
          <t>SR-001343</t>
        </is>
      </c>
      <c r="B1208" s="3">
        <v>46300</v>
      </c>
      <c r="C1208"/>
      <c r="D1208" t="inlineStr">
        <is>
          <t>7691227800145005838</t>
        </is>
      </c>
      <c r="E1208"/>
      <c r="F1208" t="inlineStr">
        <is>
          <t>exact_post_id</t>
        </is>
      </c>
      <c r="G1208"/>
      <c r="H1208" s="3"/>
      <c r="I1208"/>
      <c r="J1208" t="inlineStr">
        <is>
          <t>active</t>
        </is>
      </c>
      <c r="K1208" t="inlineStr">
        <is>
          <t>dramavault163</t>
        </is>
      </c>
      <c r="L1208" t="inlineStr">
        <is>
          <t>Forward, Without Him — EP3 Her boyfriend and best friend planned the betrayal together. 🥀 🌟 Continue the story here 👉 Find the full series on “ReelShort” 🔍 Look up “4982348” ✨ #ReelShort #ShortDrama #ForwardWithoutHim #BetrayalDrama #SecondChance</t>
        </is>
      </c>
      <c r="M1208" t="inlineStr">
        <is>
          <t>SD-000329</t>
        </is>
      </c>
      <c r="N1208" t="inlineStr">
        <is>
          <t>7691227800145005838</t>
        </is>
      </c>
      <c r="O1208" t="inlineStr">
        <is>
          <t>dramavault163</t>
        </is>
      </c>
      <c r="P1208" t="inlineStr">
        <is>
          <t>https://www.tiktok.com/@dramavault163</t>
        </is>
      </c>
      <c r="Q1208" t="inlineStr">
        <is>
          <t>SD-000329</t>
        </is>
      </c>
      <c r="R1208" t="inlineStr">
        <is>
          <t>Forward, Without Him</t>
        </is>
      </c>
      <c r="S1208" t="inlineStr">
        <is>
          <t>多角关系</t>
        </is>
      </c>
      <c r="T1208" s="2" t="str">
        <f>=HYPERLINK("https://www.tiktok.com/@dramavault163/video/7691227800145005838", "https://www.tiktok.com/@dramavault163/video/7691227800145005838")</f>
        <v>https://www.tiktok.com/@dramavault163/video/7691227800145005838</v>
      </c>
      <c r="U1208" t="inlineStr">
        <is>
          <t>已回填</t>
        </is>
      </c>
      <c r="V1208" t="inlineStr">
        <is>
          <t>600</t>
        </is>
      </c>
      <c r="W1208" t="inlineStr">
        <is>
          <t>13</t>
        </is>
      </c>
      <c r="X1208" t="inlineStr">
        <is>
          <t>3</t>
        </is>
      </c>
      <c r="Y1208" t="inlineStr">
        <is>
          <t>0</t>
        </is>
      </c>
      <c r="Z1208" t="inlineStr">
        <is>
          <t>0</t>
        </is>
      </c>
      <c r="AA1208" t="inlineStr">
        <is>
          <t>2026-10-08</t>
        </is>
      </c>
      <c r="AB1208"/>
      <c r="AC1208" t="inlineStr">
        <is>
          <t>发布顺序：03；当天第3条</t>
        </is>
      </c>
      <c r="AD1208"/>
      <c r="AE1208"/>
      <c r="AF1208"/>
      <c r="AG1208" s="3">
        <v>46300</v>
      </c>
      <c r="AH1208" t="inlineStr">
        <is>
          <t>高璇</t>
        </is>
      </c>
      <c r="AI1208"/>
      <c r="AJ1208"/>
      <c r="AK1208"/>
      <c r="AL1208" s="3"/>
      <c r="AM1208" t="inlineStr">
        <is>
          <t>2026-10-06 07:59</t>
        </is>
      </c>
      <c r="AN1208" t="inlineStr">
        <is>
          <t>高璇</t>
        </is>
      </c>
      <c r="AO1208" t="inlineStr">
        <is>
          <t>2026-10-06</t>
        </is>
      </c>
      <c r="AP1208" t="inlineStr">
        <is>
          <t>2026-10-05|dramavault163|SD-000329</t>
        </is>
      </c>
      <c r="AQ1208" t="inlineStr">
        <is>
          <t>0</t>
        </is>
      </c>
      <c r="AR1208" t="inlineStr">
        <is>
          <t>dramavault163｜Forward, Without Him｜3条｜已回填</t>
        </is>
      </c>
    </row>
    <row r="1209" ht="25.5" customHeight="1">
      <c r="A1209" t="inlineStr">
        <is>
          <t>SR-001344</t>
        </is>
      </c>
      <c r="B1209" s="3">
        <v>46301</v>
      </c>
      <c r="C1209"/>
      <c r="D1209" t="inlineStr">
        <is>
          <t>7691228253519957262</t>
        </is>
      </c>
      <c r="E1209"/>
      <c r="F1209" t="inlineStr">
        <is>
          <t>exact_post_id</t>
        </is>
      </c>
      <c r="G1209"/>
      <c r="H1209" s="3">
        <v>46303.671643518515</v>
      </c>
      <c r="I1209"/>
      <c r="J1209" t="inlineStr">
        <is>
          <t>active</t>
        </is>
      </c>
      <c r="K1209" t="inlineStr">
        <is>
          <t>dramavault163</t>
        </is>
      </c>
      <c r="L1209" t="inlineStr">
        <is>
          <t>Forward, Without Him — EP4 They expected her to wait; she chose to move forward. ✈️ 🌟 Continue the story here 👉 Find the full series on “ReelShort” 🔍 Look up “4982348” ✨ #ReelShort #ShortDrama #ForwardWithoutHim #BetrayalDrama #SecondChance</t>
        </is>
      </c>
      <c r="M1209" t="inlineStr">
        <is>
          <t>SD-000329</t>
        </is>
      </c>
      <c r="N1209" t="inlineStr">
        <is>
          <t>7691228253519957262</t>
        </is>
      </c>
      <c r="O1209" t="inlineStr">
        <is>
          <t>dramavault163</t>
        </is>
      </c>
      <c r="P1209" t="inlineStr">
        <is>
          <t>https://www.tiktok.com/@dramavault163</t>
        </is>
      </c>
      <c r="Q1209" t="inlineStr">
        <is>
          <t>SD-000329</t>
        </is>
      </c>
      <c r="R1209" t="inlineStr">
        <is>
          <t>Forward, Without Him</t>
        </is>
      </c>
      <c r="S1209" t="inlineStr">
        <is>
          <t>多角关系</t>
        </is>
      </c>
      <c r="T1209" s="2" t="str">
        <f>=HYPERLINK("https://www.tiktok.com/@dramavault163/video/7691228253519957262", "https://www.tiktok.com/@dramavault163/video/7691228253519957262")</f>
        <v>https://www.tiktok.com/@dramavault163/video/7691228253519957262</v>
      </c>
      <c r="U1209" t="inlineStr">
        <is>
          <t>已回填</t>
        </is>
      </c>
      <c r="V1209" t="inlineStr">
        <is>
          <t>848</t>
        </is>
      </c>
      <c r="W1209" t="inlineStr">
        <is>
          <t>11</t>
        </is>
      </c>
      <c r="X1209" t="inlineStr">
        <is>
          <t>1</t>
        </is>
      </c>
      <c r="Y1209" t="inlineStr">
        <is>
          <t>0</t>
        </is>
      </c>
      <c r="Z1209" t="inlineStr">
        <is>
          <t>0</t>
        </is>
      </c>
      <c r="AA1209" t="inlineStr">
        <is>
          <t>2026-10-08</t>
        </is>
      </c>
      <c r="AB1209"/>
      <c r="AC1209" t="inlineStr">
        <is>
          <t>发布顺序：04；当天第1条</t>
        </is>
      </c>
      <c r="AD1209"/>
      <c r="AE1209"/>
      <c r="AF1209"/>
      <c r="AG1209" s="3">
        <v>46301</v>
      </c>
      <c r="AH1209" t="inlineStr">
        <is>
          <t>高璇</t>
        </is>
      </c>
      <c r="AI1209"/>
      <c r="AJ1209"/>
      <c r="AK1209"/>
      <c r="AL1209" s="3"/>
      <c r="AM1209" t="inlineStr">
        <is>
          <t>2026-10-06 20:00</t>
        </is>
      </c>
      <c r="AN1209" t="inlineStr">
        <is>
          <t>高璇</t>
        </is>
      </c>
      <c r="AO1209" t="inlineStr">
        <is>
          <t>2026-10-06</t>
        </is>
      </c>
      <c r="AP1209" t="inlineStr">
        <is>
          <t>2026-10-06|dramavault163|SD-000329</t>
        </is>
      </c>
      <c r="AQ1209" t="inlineStr">
        <is>
          <t>1</t>
        </is>
      </c>
      <c r="AR1209" t="inlineStr">
        <is>
          <t>dramavault163｜Forward, Without Him｜3条｜已回填</t>
        </is>
      </c>
    </row>
    <row r="1210" ht="25.5" customHeight="1">
      <c r="A1210" t="inlineStr">
        <is>
          <t>SR-001345</t>
        </is>
      </c>
      <c r="B1210" s="3">
        <v>46301</v>
      </c>
      <c r="C1210"/>
      <c r="D1210" t="inlineStr">
        <is>
          <t>7691228638875831566</t>
        </is>
      </c>
      <c r="E1210"/>
      <c r="F1210" t="inlineStr">
        <is>
          <t>exact_post_id</t>
        </is>
      </c>
      <c r="G1210"/>
      <c r="H1210" s="3">
        <v>46303.671643518515</v>
      </c>
      <c r="I1210"/>
      <c r="J1210" t="inlineStr">
        <is>
          <t>active</t>
        </is>
      </c>
      <c r="K1210" t="inlineStr">
        <is>
          <t>dramavault163</t>
        </is>
      </c>
      <c r="L1210" t="inlineStr">
        <is>
          <t>Forward, Without Him — EP5 Losing Columbia was only the beginning of her comeback. 🎓 🌟 Continue the story here 👉 Find the full series on “ReelShort” 🔍 Look up “4982348” ✨ #ReelShort #ShortDrama #ForwardWithoutHim #BetrayalDrama #SecondChance</t>
        </is>
      </c>
      <c r="M1210" t="inlineStr">
        <is>
          <t>SD-000329</t>
        </is>
      </c>
      <c r="N1210" t="inlineStr">
        <is>
          <t>7691228638875831566</t>
        </is>
      </c>
      <c r="O1210" t="inlineStr">
        <is>
          <t>dramavault163</t>
        </is>
      </c>
      <c r="P1210" t="inlineStr">
        <is>
          <t>https://www.tiktok.com/@dramavault163</t>
        </is>
      </c>
      <c r="Q1210" t="inlineStr">
        <is>
          <t>SD-000329</t>
        </is>
      </c>
      <c r="R1210" t="inlineStr">
        <is>
          <t>Forward, Without Him</t>
        </is>
      </c>
      <c r="S1210" t="inlineStr">
        <is>
          <t>多角关系</t>
        </is>
      </c>
      <c r="T1210" s="2" t="str">
        <f>=HYPERLINK("https://www.tiktok.com/@dramavault163/video/7691228638875831566", "https://www.tiktok.com/@dramavault163/video/7691228638875831566")</f>
        <v>https://www.tiktok.com/@dramavault163/video/7691228638875831566</v>
      </c>
      <c r="U1210" t="inlineStr">
        <is>
          <t>已回填</t>
        </is>
      </c>
      <c r="V1210" t="inlineStr">
        <is>
          <t>8322</t>
        </is>
      </c>
      <c r="W1210" t="inlineStr">
        <is>
          <t>224</t>
        </is>
      </c>
      <c r="X1210" t="inlineStr">
        <is>
          <t>78</t>
        </is>
      </c>
      <c r="Y1210" t="inlineStr">
        <is>
          <t>2</t>
        </is>
      </c>
      <c r="Z1210" t="inlineStr">
        <is>
          <t>1</t>
        </is>
      </c>
      <c r="AA1210" t="inlineStr">
        <is>
          <t>2026-10-08</t>
        </is>
      </c>
      <c r="AB1210"/>
      <c r="AC1210" t="inlineStr">
        <is>
          <t>发布顺序：05；当天第2条</t>
        </is>
      </c>
      <c r="AD1210"/>
      <c r="AE1210"/>
      <c r="AF1210"/>
      <c r="AG1210" s="3">
        <v>46301</v>
      </c>
      <c r="AH1210" t="inlineStr">
        <is>
          <t>高璇</t>
        </is>
      </c>
      <c r="AI1210"/>
      <c r="AJ1210"/>
      <c r="AK1210"/>
      <c r="AL1210" s="3"/>
      <c r="AM1210" t="inlineStr">
        <is>
          <t>2026-10-07 01:01</t>
        </is>
      </c>
      <c r="AN1210" t="inlineStr">
        <is>
          <t>高璇</t>
        </is>
      </c>
      <c r="AO1210" t="inlineStr">
        <is>
          <t>2026-10-07</t>
        </is>
      </c>
      <c r="AP1210" t="inlineStr">
        <is>
          <t>2026-10-06|dramavault163|SD-000329</t>
        </is>
      </c>
      <c r="AQ1210" t="inlineStr">
        <is>
          <t>0</t>
        </is>
      </c>
      <c r="AR1210" t="inlineStr">
        <is>
          <t>dramavault163｜Forward, Without Him｜3条｜已回填</t>
        </is>
      </c>
    </row>
    <row r="1211" ht="25.5" customHeight="1">
      <c r="A1211" t="inlineStr">
        <is>
          <t>SR-001346</t>
        </is>
      </c>
      <c r="B1211" s="3">
        <v>46301</v>
      </c>
      <c r="C1211"/>
      <c r="D1211" t="inlineStr">
        <is>
          <t>7691228763098451214</t>
        </is>
      </c>
      <c r="E1211"/>
      <c r="F1211" t="inlineStr">
        <is>
          <t>exact_post_id</t>
        </is>
      </c>
      <c r="G1211"/>
      <c r="H1211" s="3"/>
      <c r="I1211"/>
      <c r="J1211" t="inlineStr">
        <is>
          <t>active</t>
        </is>
      </c>
      <c r="K1211" t="inlineStr">
        <is>
          <t>dramavault163</t>
        </is>
      </c>
      <c r="L1211" t="inlineStr">
        <is>
          <t>Forward, Without Him — EP6 This time, she is building a future without him. ✨ 🌟 Continue the story here 👉 Find the full series on “ReelShort” 🔍 Look up “4982348” ✨ #ReelShort #ShortDrama #ForwardWithoutHim #BetrayalDrama #SecondChance</t>
        </is>
      </c>
      <c r="M1211" t="inlineStr">
        <is>
          <t>SD-000329</t>
        </is>
      </c>
      <c r="N1211" t="inlineStr">
        <is>
          <t>7691228763098451214</t>
        </is>
      </c>
      <c r="O1211" t="inlineStr">
        <is>
          <t>dramavault163</t>
        </is>
      </c>
      <c r="P1211" t="inlineStr">
        <is>
          <t>https://www.tiktok.com/@dramavault163</t>
        </is>
      </c>
      <c r="Q1211" t="inlineStr">
        <is>
          <t>SD-000329</t>
        </is>
      </c>
      <c r="R1211" t="inlineStr">
        <is>
          <t>Forward, Without Him</t>
        </is>
      </c>
      <c r="S1211" t="inlineStr">
        <is>
          <t>多角关系</t>
        </is>
      </c>
      <c r="T1211" s="2" t="str">
        <f>=HYPERLINK("https://www.tiktok.com/@dramavault163/video/7691228763098451214", "https://www.tiktok.com/@dramavault163/video/7691228763098451214")</f>
        <v>https://www.tiktok.com/@dramavault163/video/7691228763098451214</v>
      </c>
      <c r="U1211" t="inlineStr">
        <is>
          <t>已回填</t>
        </is>
      </c>
      <c r="V1211" t="inlineStr">
        <is>
          <t>1889</t>
        </is>
      </c>
      <c r="W1211" t="inlineStr">
        <is>
          <t>45</t>
        </is>
      </c>
      <c r="X1211" t="inlineStr">
        <is>
          <t>16</t>
        </is>
      </c>
      <c r="Y1211" t="inlineStr">
        <is>
          <t>3</t>
        </is>
      </c>
      <c r="Z1211" t="inlineStr">
        <is>
          <t>3</t>
        </is>
      </c>
      <c r="AA1211" t="inlineStr">
        <is>
          <t>2026-10-08</t>
        </is>
      </c>
      <c r="AB1211"/>
      <c r="AC1211" t="inlineStr">
        <is>
          <t>发布顺序：06；当天第3条</t>
        </is>
      </c>
      <c r="AD1211"/>
      <c r="AE1211"/>
      <c r="AF1211"/>
      <c r="AG1211" s="3">
        <v>46301</v>
      </c>
      <c r="AH1211" t="inlineStr">
        <is>
          <t>高璇</t>
        </is>
      </c>
      <c r="AI1211"/>
      <c r="AJ1211"/>
      <c r="AK1211"/>
      <c r="AL1211" s="3"/>
      <c r="AM1211" t="inlineStr">
        <is>
          <t>2026-10-07 07:02</t>
        </is>
      </c>
      <c r="AN1211" t="inlineStr">
        <is>
          <t>高璇</t>
        </is>
      </c>
      <c r="AO1211" t="inlineStr">
        <is>
          <t>2026-10-07</t>
        </is>
      </c>
      <c r="AP1211" t="inlineStr">
        <is>
          <t>2026-10-06|dramavault163|SD-000329</t>
        </is>
      </c>
      <c r="AQ1211" t="inlineStr">
        <is>
          <t>0</t>
        </is>
      </c>
      <c r="AR1211" t="inlineStr">
        <is>
          <t>dramavault163｜Forward, Without Him｜3条｜已回填</t>
        </is>
      </c>
    </row>
    <row r="1212" ht="25.5" customHeight="1">
      <c r="A1212" t="inlineStr">
        <is>
          <t>SR-001347</t>
        </is>
      </c>
      <c r="B1212" s="3">
        <v>46302</v>
      </c>
      <c r="C1212"/>
      <c r="D1212" t="inlineStr">
        <is>
          <t>7691229961486601486</t>
        </is>
      </c>
      <c r="E1212"/>
      <c r="F1212" t="inlineStr">
        <is>
          <t>exact_post_id</t>
        </is>
      </c>
      <c r="G1212"/>
      <c r="H1212" s="3"/>
      <c r="I1212"/>
      <c r="J1212" t="inlineStr">
        <is>
          <t>active</t>
        </is>
      </c>
      <c r="K1212" t="inlineStr">
        <is>
          <t>dramavault163</t>
        </is>
      </c>
      <c r="L1212" t="inlineStr">
        <is>
          <t>Marked by My Duke Daddy — EP1 The night before her debut, the Duke leaves his mark. 🔥 🌟 Continue the story here 👉 Find the full series on “ReelShort” 🔍 Look up “4981995” ✨ #ReelShort #ShortDrama #MarkedByMyDukeDaddy #ForbiddenRomance #PeriodDrama</t>
        </is>
      </c>
      <c r="M1212" t="inlineStr">
        <is>
          <t>SD-000380</t>
        </is>
      </c>
      <c r="N1212" t="inlineStr">
        <is>
          <t>7691229961486601486</t>
        </is>
      </c>
      <c r="O1212" t="inlineStr">
        <is>
          <t>dramavault163</t>
        </is>
      </c>
      <c r="P1212" t="inlineStr">
        <is>
          <t>https://www.tiktok.com/@dramavault163</t>
        </is>
      </c>
      <c r="Q1212" t="inlineStr">
        <is>
          <t>SD-000380</t>
        </is>
      </c>
      <c r="R1212" t="inlineStr">
        <is>
          <t>Marked by My Duke Daddy</t>
        </is>
      </c>
      <c r="S1212"/>
      <c r="T1212" s="2" t="str">
        <f>=HYPERLINK("https://www.tiktok.com/@dramavault163/video/7691229961486601486", "https://www.tiktok.com/@dramavault163/video/7691229961486601486")</f>
        <v>https://www.tiktok.com/@dramavault163/video/7691229961486601486</v>
      </c>
      <c r="U1212" t="inlineStr">
        <is>
          <t>已回填</t>
        </is>
      </c>
      <c r="V1212" t="inlineStr">
        <is>
          <t>227</t>
        </is>
      </c>
      <c r="W1212" t="inlineStr">
        <is>
          <t>2</t>
        </is>
      </c>
      <c r="X1212" t="inlineStr">
        <is>
          <t>1</t>
        </is>
      </c>
      <c r="Y1212" t="inlineStr">
        <is>
          <t>0</t>
        </is>
      </c>
      <c r="Z1212" t="inlineStr">
        <is>
          <t>0</t>
        </is>
      </c>
      <c r="AA1212" t="inlineStr">
        <is>
          <t>2026-10-08</t>
        </is>
      </c>
      <c r="AB1212"/>
      <c r="AC1212" t="inlineStr">
        <is>
          <t>发布顺序：01；当天第1条</t>
        </is>
      </c>
      <c r="AD1212"/>
      <c r="AE1212"/>
      <c r="AF1212"/>
      <c r="AG1212" s="3">
        <v>46302</v>
      </c>
      <c r="AH1212" t="inlineStr">
        <is>
          <t>高璇</t>
        </is>
      </c>
      <c r="AI1212"/>
      <c r="AJ1212"/>
      <c r="AK1212"/>
      <c r="AL1212" s="3"/>
      <c r="AM1212" t="inlineStr">
        <is>
          <t>2026-10-07 20:04</t>
        </is>
      </c>
      <c r="AN1212" t="inlineStr">
        <is>
          <t>高璇</t>
        </is>
      </c>
      <c r="AO1212" t="inlineStr">
        <is>
          <t>2026-10-07</t>
        </is>
      </c>
      <c r="AP1212" t="inlineStr">
        <is>
          <t>2026-10-07|dramavault163|SD-000380</t>
        </is>
      </c>
      <c r="AQ1212" t="inlineStr">
        <is>
          <t>1</t>
        </is>
      </c>
      <c r="AR1212" t="inlineStr">
        <is>
          <t>dramavault163｜Marked by My Duke Daddy｜3条｜已回填/待公开</t>
        </is>
      </c>
    </row>
    <row r="1213" ht="25.5" customHeight="1">
      <c r="A1213" t="inlineStr">
        <is>
          <t>SR-001348</t>
        </is>
      </c>
      <c r="B1213" s="3">
        <v>46302</v>
      </c>
      <c r="C1213"/>
      <c r="D1213"/>
      <c r="E1213"/>
      <c r="F1213"/>
      <c r="G1213"/>
      <c r="H1213" s="3"/>
      <c r="I1213"/>
      <c r="J1213" t="inlineStr">
        <is>
          <t>active</t>
        </is>
      </c>
      <c r="K1213" t="inlineStr">
        <is>
          <t>dramavault163</t>
        </is>
      </c>
      <c r="L1213"/>
      <c r="M1213" t="inlineStr">
        <is>
          <t>SD-000380</t>
        </is>
      </c>
      <c r="N1213"/>
      <c r="O1213" t="inlineStr">
        <is>
          <t>dramavault163</t>
        </is>
      </c>
      <c r="P1213" t="inlineStr">
        <is>
          <t>https://www.tiktok.com/@dramavault163</t>
        </is>
      </c>
      <c r="Q1213" t="inlineStr">
        <is>
          <t>SD-000380</t>
        </is>
      </c>
      <c r="R1213" t="inlineStr">
        <is>
          <t>Marked by My Duke Daddy</t>
        </is>
      </c>
      <c r="S1213"/>
      <c r="T1213" s="2"/>
      <c r="U1213" t="inlineStr">
        <is>
          <t>待公开</t>
        </is>
      </c>
      <c r="V1213"/>
      <c r="W1213"/>
      <c r="X1213"/>
      <c r="Y1213"/>
      <c r="Z1213"/>
      <c r="AA1213"/>
      <c r="AB1213"/>
      <c r="AC1213" t="inlineStr">
        <is>
          <t>发布顺序：02；当天第2条</t>
        </is>
      </c>
      <c r="AD1213"/>
      <c r="AE1213"/>
      <c r="AF1213"/>
      <c r="AG1213" s="3">
        <v>46302</v>
      </c>
      <c r="AH1213" t="inlineStr">
        <is>
          <t>高璇</t>
        </is>
      </c>
      <c r="AI1213"/>
      <c r="AJ1213"/>
      <c r="AK1213"/>
      <c r="AL1213" s="3"/>
      <c r="AM1213"/>
      <c r="AN1213" t="inlineStr">
        <is>
          <t>高璇</t>
        </is>
      </c>
      <c r="AO1213"/>
      <c r="AP1213" t="inlineStr">
        <is>
          <t>2026-10-07|dramavault163|SD-000380</t>
        </is>
      </c>
      <c r="AQ1213" t="inlineStr">
        <is>
          <t>0</t>
        </is>
      </c>
      <c r="AR1213" t="inlineStr">
        <is>
          <t>dramavault163｜Marked by My Duke Daddy｜3条｜已回填/待公开</t>
        </is>
      </c>
    </row>
    <row r="1214" ht="25.5" customHeight="1">
      <c r="A1214" t="inlineStr">
        <is>
          <t>SR-001349</t>
        </is>
      </c>
      <c r="B1214" s="3">
        <v>46302</v>
      </c>
      <c r="C1214"/>
      <c r="D1214" t="inlineStr">
        <is>
          <t>7691229820453162253</t>
        </is>
      </c>
      <c r="E1214"/>
      <c r="F1214" t="inlineStr">
        <is>
          <t>exact_post_id</t>
        </is>
      </c>
      <c r="G1214"/>
      <c r="H1214" s="3"/>
      <c r="I1214"/>
      <c r="J1214" t="inlineStr">
        <is>
          <t>active</t>
        </is>
      </c>
      <c r="K1214" t="inlineStr">
        <is>
          <t>dramavault163</t>
        </is>
      </c>
      <c r="L1214" t="inlineStr">
        <is>
          <t>Marked by My Duke Daddy — EP3 One secret night could destroy her family’s future. 🤫 🌟 Continue the story here 👉 Find the full series on “ReelShort” 🔍 Look up “4981995” ✨ #ReelShort #ShortDrama #MarkedByMyDukeDaddy #ForbiddenRomance #PeriodDrama</t>
        </is>
      </c>
      <c r="M1214" t="inlineStr">
        <is>
          <t>SD-000380</t>
        </is>
      </c>
      <c r="N1214" t="inlineStr">
        <is>
          <t>7691229820453162253</t>
        </is>
      </c>
      <c r="O1214" t="inlineStr">
        <is>
          <t>dramavault163</t>
        </is>
      </c>
      <c r="P1214" t="inlineStr">
        <is>
          <t>https://www.tiktok.com/@dramavault163</t>
        </is>
      </c>
      <c r="Q1214" t="inlineStr">
        <is>
          <t>SD-000380</t>
        </is>
      </c>
      <c r="R1214" t="inlineStr">
        <is>
          <t>Marked by My Duke Daddy</t>
        </is>
      </c>
      <c r="S1214"/>
      <c r="T1214" s="2" t="str">
        <f>=HYPERLINK("https://www.tiktok.com/@dramavault163/video/7691229820453162253", "https://www.tiktok.com/@dramavault163/video/7691229820453162253")</f>
        <v>https://www.tiktok.com/@dramavault163/video/7691229820453162253</v>
      </c>
      <c r="U1214" t="inlineStr">
        <is>
          <t>已回填</t>
        </is>
      </c>
      <c r="V1214" t="inlineStr">
        <is>
          <t>38</t>
        </is>
      </c>
      <c r="W1214" t="inlineStr">
        <is>
          <t>2</t>
        </is>
      </c>
      <c r="X1214" t="inlineStr">
        <is>
          <t>0</t>
        </is>
      </c>
      <c r="Y1214" t="inlineStr">
        <is>
          <t>0</t>
        </is>
      </c>
      <c r="Z1214" t="inlineStr">
        <is>
          <t>0</t>
        </is>
      </c>
      <c r="AA1214" t="inlineStr">
        <is>
          <t>2026-10-08</t>
        </is>
      </c>
      <c r="AB1214"/>
      <c r="AC1214" t="inlineStr">
        <is>
          <t>发布顺序：03；当天第3条</t>
        </is>
      </c>
      <c r="AD1214"/>
      <c r="AE1214"/>
      <c r="AF1214"/>
      <c r="AG1214" s="3">
        <v>46302</v>
      </c>
      <c r="AH1214" t="inlineStr">
        <is>
          <t>高璇</t>
        </is>
      </c>
      <c r="AI1214"/>
      <c r="AJ1214"/>
      <c r="AK1214"/>
      <c r="AL1214" s="3"/>
      <c r="AM1214" t="inlineStr">
        <is>
          <t>2026-10-08 07:08</t>
        </is>
      </c>
      <c r="AN1214" t="inlineStr">
        <is>
          <t>高璇</t>
        </is>
      </c>
      <c r="AO1214" t="inlineStr">
        <is>
          <t>2026-10-08</t>
        </is>
      </c>
      <c r="AP1214" t="inlineStr">
        <is>
          <t>2026-10-07|dramavault163|SD-000380</t>
        </is>
      </c>
      <c r="AQ1214" t="inlineStr">
        <is>
          <t>0</t>
        </is>
      </c>
      <c r="AR1214" t="inlineStr">
        <is>
          <t>dramavault163｜Marked by My Duke Daddy｜3条｜已回填/待公开</t>
        </is>
      </c>
    </row>
    <row r="1215" ht="25.5" customHeight="1">
      <c r="A1215" t="inlineStr">
        <is>
          <t>SR-001350</t>
        </is>
      </c>
      <c r="B1215" s="3">
        <v>46295</v>
      </c>
      <c r="C1215"/>
      <c r="D1215"/>
      <c r="E1215"/>
      <c r="F1215" t="inlineStr">
        <is>
          <t>account_time</t>
        </is>
      </c>
      <c r="G1215">
        <v>1</v>
      </c>
      <c r="H1215" s="3">
        <v>46301.90185185185</v>
      </c>
      <c r="I1215"/>
      <c r="J1215" t="inlineStr">
        <is>
          <t>active</t>
        </is>
      </c>
      <c r="K1215" t="inlineStr">
        <is>
          <t>scenesbl77</t>
        </is>
      </c>
      <c r="L1215" t="inlineStr">
        <is>
          <t>Private Tutoring — EP1 A struggling student gets assigned the one tutor he cannot stand—but their tension feels far too personal. 🌟 Continue the story here 👉 Find the full series on “ReelShort” 🔍 Look up “4825222” ✨ #BLDrama #ReelShort #DramaSeries</t>
        </is>
      </c>
      <c r="M1215" t="inlineStr">
        <is>
          <t>SD-000020</t>
        </is>
      </c>
      <c r="N1215" t="inlineStr">
        <is>
          <t>7690879837107408159</t>
        </is>
      </c>
      <c r="O1215" t="inlineStr">
        <is>
          <t>scenesbl77</t>
        </is>
      </c>
      <c r="P1215" t="inlineStr">
        <is>
          <t>https://www.tiktok.com/@scenesbl77</t>
        </is>
      </c>
      <c r="Q1215" t="inlineStr">
        <is>
          <t>SD-000020</t>
        </is>
      </c>
      <c r="R1215" t="inlineStr">
        <is>
          <t>private tutoring</t>
        </is>
      </c>
      <c r="S1215" t="inlineStr">
        <is>
          <t>爱情,lgbtq</t>
        </is>
      </c>
      <c r="T1215" s="2" t="str">
        <f>=HYPERLINK("https://www.tiktok.com/@scenesbl77/video/7690879837107408159", "https://www.tiktok.com/@scenesbl77/video/7690879837107408159")</f>
        <v>https://www.tiktok.com/@scenesbl77/video/7690879837107408159</v>
      </c>
      <c r="U1215" t="inlineStr">
        <is>
          <t>已回填</t>
        </is>
      </c>
      <c r="V1215" t="inlineStr">
        <is>
          <t>385</t>
        </is>
      </c>
      <c r="W1215" t="inlineStr">
        <is>
          <t>15</t>
        </is>
      </c>
      <c r="X1215" t="inlineStr">
        <is>
          <t>8</t>
        </is>
      </c>
      <c r="Y1215" t="inlineStr">
        <is>
          <t>1</t>
        </is>
      </c>
      <c r="Z1215" t="inlineStr">
        <is>
          <t>0</t>
        </is>
      </c>
      <c r="AA1215" t="inlineStr">
        <is>
          <t>2026-10-08</t>
        </is>
      </c>
      <c r="AB1215"/>
      <c r="AC1215" t="inlineStr">
        <is>
          <t>发布顺序：01；当天第1条</t>
        </is>
      </c>
      <c r="AD1215"/>
      <c r="AE1215"/>
      <c r="AF1215"/>
      <c r="AG1215" s="3">
        <v>46295</v>
      </c>
      <c r="AH1215" t="inlineStr">
        <is>
          <t>高璇</t>
        </is>
      </c>
      <c r="AI1215"/>
      <c r="AJ1215"/>
      <c r="AK1215"/>
      <c r="AL1215" s="3"/>
      <c r="AM1215" t="inlineStr">
        <is>
          <t>2026-09-30 23:20</t>
        </is>
      </c>
      <c r="AN1215" t="inlineStr">
        <is>
          <t>高璇</t>
        </is>
      </c>
      <c r="AO1215" t="inlineStr">
        <is>
          <t>2026-09-30</t>
        </is>
      </c>
      <c r="AP1215" t="inlineStr">
        <is>
          <t>2026-09-30|scenesbl77|SD-000020</t>
        </is>
      </c>
      <c r="AQ1215" t="inlineStr">
        <is>
          <t>1</t>
        </is>
      </c>
      <c r="AR1215" t="inlineStr">
        <is>
          <t>scenesbl77｜private tutoring｜3条｜已回填</t>
        </is>
      </c>
    </row>
    <row r="1216" ht="25.5" customHeight="1">
      <c r="A1216" t="inlineStr">
        <is>
          <t>SR-001351</t>
        </is>
      </c>
      <c r="B1216" s="3">
        <v>46295</v>
      </c>
      <c r="C1216"/>
      <c r="D1216" t="inlineStr">
        <is>
          <t>7690879825493445919</t>
        </is>
      </c>
      <c r="E1216"/>
      <c r="F1216" t="inlineStr">
        <is>
          <t>manual_url</t>
        </is>
      </c>
      <c r="G1216">
        <v>1</v>
      </c>
      <c r="H1216" s="3">
        <v>46301.90204861111</v>
      </c>
      <c r="I1216"/>
      <c r="J1216" t="inlineStr">
        <is>
          <t>active</t>
        </is>
      </c>
      <c r="K1216" t="inlineStr">
        <is>
          <t>scenesbl77</t>
        </is>
      </c>
      <c r="L1216" t="inlineStr">
        <is>
          <t>Private Tutoring — EP2 Inside a virtual world, their rivalry turns into something neither of them is ready to admit. 🌟 Continue the story here 👉 Find the full series on “ReelShort” 🔍 Look up “4825222” ✨ #BLDrama #ReelShort #DramaSeries</t>
        </is>
      </c>
      <c r="M1216" t="inlineStr">
        <is>
          <t>SD-000020</t>
        </is>
      </c>
      <c r="N1216" t="inlineStr">
        <is>
          <t>7690879825493445919</t>
        </is>
      </c>
      <c r="O1216" t="inlineStr">
        <is>
          <t>scenesbl77</t>
        </is>
      </c>
      <c r="P1216" t="inlineStr">
        <is>
          <t>https://www.tiktok.com/@scenesbl77</t>
        </is>
      </c>
      <c r="Q1216" t="inlineStr">
        <is>
          <t>SD-000020</t>
        </is>
      </c>
      <c r="R1216" t="inlineStr">
        <is>
          <t>private tutoring</t>
        </is>
      </c>
      <c r="S1216" t="inlineStr">
        <is>
          <t>爱情,lgbtq</t>
        </is>
      </c>
      <c r="T1216" s="2" t="str">
        <f>=HYPERLINK("https://www.tiktok.com/@scenesbl77/video/7690879825493445919", "https://www.tiktok.com/@scenesbl77/video/7690879825493445919")</f>
        <v>https://www.tiktok.com/@scenesbl77/video/7690879825493445919</v>
      </c>
      <c r="U1216" t="inlineStr">
        <is>
          <t>已回填</t>
        </is>
      </c>
      <c r="V1216" t="inlineStr">
        <is>
          <t>2003</t>
        </is>
      </c>
      <c r="W1216" t="inlineStr">
        <is>
          <t>23</t>
        </is>
      </c>
      <c r="X1216" t="inlineStr">
        <is>
          <t>5</t>
        </is>
      </c>
      <c r="Y1216" t="inlineStr">
        <is>
          <t>0</t>
        </is>
      </c>
      <c r="Z1216" t="inlineStr">
        <is>
          <t>0</t>
        </is>
      </c>
      <c r="AA1216" t="inlineStr">
        <is>
          <t>2026-10-08</t>
        </is>
      </c>
      <c r="AB1216"/>
      <c r="AC1216" t="inlineStr">
        <is>
          <t>发布顺序：02；当天第2条</t>
        </is>
      </c>
      <c r="AD1216"/>
      <c r="AE1216"/>
      <c r="AF1216"/>
      <c r="AG1216" s="3">
        <v>46295</v>
      </c>
      <c r="AH1216" t="inlineStr">
        <is>
          <t>高璇</t>
        </is>
      </c>
      <c r="AI1216"/>
      <c r="AJ1216"/>
      <c r="AK1216"/>
      <c r="AL1216" s="3"/>
      <c r="AM1216" t="inlineStr">
        <is>
          <t>2026-10-01 03:30</t>
        </is>
      </c>
      <c r="AN1216" t="inlineStr">
        <is>
          <t>高璇</t>
        </is>
      </c>
      <c r="AO1216" t="inlineStr">
        <is>
          <t>2026-10-01</t>
        </is>
      </c>
      <c r="AP1216" t="inlineStr">
        <is>
          <t>2026-09-30|scenesbl77|SD-000020</t>
        </is>
      </c>
      <c r="AQ1216" t="inlineStr">
        <is>
          <t>0</t>
        </is>
      </c>
      <c r="AR1216" t="inlineStr">
        <is>
          <t>scenesbl77｜private tutoring｜3条｜已回填</t>
        </is>
      </c>
    </row>
    <row r="1217" ht="25.5" customHeight="1">
      <c r="A1217" t="inlineStr">
        <is>
          <t>SR-001352</t>
        </is>
      </c>
      <c r="B1217" s="3">
        <v>46295</v>
      </c>
      <c r="C1217"/>
      <c r="D1217" t="inlineStr">
        <is>
          <t>7690880931195915550</t>
        </is>
      </c>
      <c r="E1217"/>
      <c r="F1217" t="inlineStr">
        <is>
          <t>manual_url</t>
        </is>
      </c>
      <c r="G1217">
        <v>1</v>
      </c>
      <c r="H1217" s="3">
        <v>46301.902233796296</v>
      </c>
      <c r="I1217"/>
      <c r="J1217" t="inlineStr">
        <is>
          <t>active</t>
        </is>
      </c>
      <c r="K1217" t="inlineStr">
        <is>
          <t>scenesbl77</t>
        </is>
      </c>
      <c r="L1217" t="inlineStr">
        <is>
          <t>Private Tutoring — EP3 One humiliating confrontation forces his strict tutor to step in and changes the balance between them. 🌟 Continue the story here 👉 Find the full series on “ReelShort” 🔍 Look up “4825222” ✨ #BLDrama #ReelShort #DramaSeries</t>
        </is>
      </c>
      <c r="M1217" t="inlineStr">
        <is>
          <t>SD-000020</t>
        </is>
      </c>
      <c r="N1217" t="inlineStr">
        <is>
          <t>7690880931195915550</t>
        </is>
      </c>
      <c r="O1217" t="inlineStr">
        <is>
          <t>scenesbl77</t>
        </is>
      </c>
      <c r="P1217" t="inlineStr">
        <is>
          <t>https://www.tiktok.com/@scenesbl77</t>
        </is>
      </c>
      <c r="Q1217" t="inlineStr">
        <is>
          <t>SD-000020</t>
        </is>
      </c>
      <c r="R1217" t="inlineStr">
        <is>
          <t>private tutoring</t>
        </is>
      </c>
      <c r="S1217" t="inlineStr">
        <is>
          <t>爱情,lgbtq</t>
        </is>
      </c>
      <c r="T1217" s="2" t="str">
        <f>=HYPERLINK("https://www.tiktok.com/@scenesbl77/video/7690880931195915550", "https://www.tiktok.com/@scenesbl77/video/7690880931195915550")</f>
        <v>https://www.tiktok.com/@scenesbl77/video/7690880931195915550</v>
      </c>
      <c r="U1217" t="inlineStr">
        <is>
          <t>已回填</t>
        </is>
      </c>
      <c r="V1217" t="inlineStr">
        <is>
          <t>5273</t>
        </is>
      </c>
      <c r="W1217" t="inlineStr">
        <is>
          <t>79</t>
        </is>
      </c>
      <c r="X1217" t="inlineStr">
        <is>
          <t>21</t>
        </is>
      </c>
      <c r="Y1217" t="inlineStr">
        <is>
          <t>9</t>
        </is>
      </c>
      <c r="Z1217" t="inlineStr">
        <is>
          <t>0</t>
        </is>
      </c>
      <c r="AA1217" t="inlineStr">
        <is>
          <t>2026-10-08</t>
        </is>
      </c>
      <c r="AB1217"/>
      <c r="AC1217" t="inlineStr">
        <is>
          <t>发布顺序：03；当天第3条</t>
        </is>
      </c>
      <c r="AD1217"/>
      <c r="AE1217"/>
      <c r="AF1217"/>
      <c r="AG1217" s="3">
        <v>46295</v>
      </c>
      <c r="AH1217" t="inlineStr">
        <is>
          <t>高璇</t>
        </is>
      </c>
      <c r="AI1217"/>
      <c r="AJ1217"/>
      <c r="AK1217"/>
      <c r="AL1217" s="3"/>
      <c r="AM1217" t="inlineStr">
        <is>
          <t>2026-10-01 10:31</t>
        </is>
      </c>
      <c r="AN1217" t="inlineStr">
        <is>
          <t>高璇</t>
        </is>
      </c>
      <c r="AO1217" t="inlineStr">
        <is>
          <t>2026-10-01</t>
        </is>
      </c>
      <c r="AP1217" t="inlineStr">
        <is>
          <t>2026-09-30|scenesbl77|SD-000020</t>
        </is>
      </c>
      <c r="AQ1217" t="inlineStr">
        <is>
          <t>0</t>
        </is>
      </c>
      <c r="AR1217" t="inlineStr">
        <is>
          <t>scenesbl77｜private tutoring｜3条｜已回填</t>
        </is>
      </c>
    </row>
    <row r="1218" ht="25.5" customHeight="1">
      <c r="A1218" t="inlineStr">
        <is>
          <t>SR-001353</t>
        </is>
      </c>
      <c r="B1218" s="3">
        <v>46296</v>
      </c>
      <c r="C1218"/>
      <c r="D1218" t="inlineStr">
        <is>
          <t>7690881375976590623</t>
        </is>
      </c>
      <c r="E1218"/>
      <c r="F1218" t="inlineStr">
        <is>
          <t>exact_post_id</t>
        </is>
      </c>
      <c r="G1218"/>
      <c r="H1218" s="3">
        <v>46303.671643518515</v>
      </c>
      <c r="I1218"/>
      <c r="J1218" t="inlineStr">
        <is>
          <t>active</t>
        </is>
      </c>
      <c r="K1218" t="inlineStr">
        <is>
          <t>scenesbl77</t>
        </is>
      </c>
      <c r="L1218" t="inlineStr">
        <is>
          <t>Private Tutoring — EP4 A playful lesson gets dangerously intimate when the tutor decides to prove who is in control. 🌟 Continue the story here 👉 Find the full series on “ReelShort” 🔍 Look up “4825222” ✨ #BLDrama #ReelShort #DramaSeries</t>
        </is>
      </c>
      <c r="M1218" t="inlineStr">
        <is>
          <t>SD-000020</t>
        </is>
      </c>
      <c r="N1218" t="inlineStr">
        <is>
          <t>7690881375976590623</t>
        </is>
      </c>
      <c r="O1218" t="inlineStr">
        <is>
          <t>scenesbl77</t>
        </is>
      </c>
      <c r="P1218" t="inlineStr">
        <is>
          <t>https://www.tiktok.com/@scenesbl77</t>
        </is>
      </c>
      <c r="Q1218" t="inlineStr">
        <is>
          <t>SD-000020</t>
        </is>
      </c>
      <c r="R1218" t="inlineStr">
        <is>
          <t>private tutoring</t>
        </is>
      </c>
      <c r="S1218" t="inlineStr">
        <is>
          <t>爱情,lgbtq</t>
        </is>
      </c>
      <c r="T1218" s="2" t="str">
        <f>=HYPERLINK("https://www.tiktok.com/@scenesbl77/video/7690881375976590623", "https://www.tiktok.com/@scenesbl77/video/7690881375976590623")</f>
        <v>https://www.tiktok.com/@scenesbl77/video/7690881375976590623</v>
      </c>
      <c r="U1218" t="inlineStr">
        <is>
          <t>已回填</t>
        </is>
      </c>
      <c r="V1218" t="inlineStr">
        <is>
          <t>408</t>
        </is>
      </c>
      <c r="W1218" t="inlineStr">
        <is>
          <t>9</t>
        </is>
      </c>
      <c r="X1218" t="inlineStr">
        <is>
          <t>1</t>
        </is>
      </c>
      <c r="Y1218" t="inlineStr">
        <is>
          <t>0</t>
        </is>
      </c>
      <c r="Z1218" t="inlineStr">
        <is>
          <t>0</t>
        </is>
      </c>
      <c r="AA1218" t="inlineStr">
        <is>
          <t>2026-10-08</t>
        </is>
      </c>
      <c r="AB1218"/>
      <c r="AC1218" t="inlineStr">
        <is>
          <t>发布顺序：04；当天第1条</t>
        </is>
      </c>
      <c r="AD1218"/>
      <c r="AE1218"/>
      <c r="AF1218"/>
      <c r="AG1218" s="3">
        <v>46296</v>
      </c>
      <c r="AH1218" t="inlineStr">
        <is>
          <t>高璇</t>
        </is>
      </c>
      <c r="AI1218"/>
      <c r="AJ1218"/>
      <c r="AK1218"/>
      <c r="AL1218" s="3"/>
      <c r="AM1218" t="inlineStr">
        <is>
          <t>2026-10-01 23:28</t>
        </is>
      </c>
      <c r="AN1218" t="inlineStr">
        <is>
          <t>高璇</t>
        </is>
      </c>
      <c r="AO1218" t="inlineStr">
        <is>
          <t>2026-10-01</t>
        </is>
      </c>
      <c r="AP1218" t="inlineStr">
        <is>
          <t>2026-10-01|scenesbl77|SD-000020</t>
        </is>
      </c>
      <c r="AQ1218" t="inlineStr">
        <is>
          <t>1</t>
        </is>
      </c>
      <c r="AR1218" t="inlineStr">
        <is>
          <t>scenesbl77｜private tutoring｜3条｜已回填</t>
        </is>
      </c>
    </row>
    <row r="1219" ht="25.5" customHeight="1">
      <c r="A1219" t="inlineStr">
        <is>
          <t>SR-001354</t>
        </is>
      </c>
      <c r="B1219" s="3">
        <v>46296</v>
      </c>
      <c r="C1219"/>
      <c r="D1219" t="inlineStr">
        <is>
          <t>7690881713311943967</t>
        </is>
      </c>
      <c r="E1219"/>
      <c r="F1219" t="inlineStr">
        <is>
          <t>manual_url</t>
        </is>
      </c>
      <c r="G1219">
        <v>1</v>
      </c>
      <c r="H1219" s="3">
        <v>46303.671643518515</v>
      </c>
      <c r="I1219"/>
      <c r="J1219" t="inlineStr">
        <is>
          <t>active</t>
        </is>
      </c>
      <c r="K1219" t="inlineStr">
        <is>
          <t>scenesbl77</t>
        </is>
      </c>
      <c r="L1219" t="inlineStr">
        <is>
          <t>Private Tutoring — EP5 Living under the same roof makes their attraction impossible to hide, and every argument pulls them closer. 🌟 Continue the story here 👉 Find the full series on “ReelShort” 🔍 Look up “4825222” ✨ #BLDrama #ReelShort #DramaSeries</t>
        </is>
      </c>
      <c r="M1219" t="inlineStr">
        <is>
          <t>SD-000020</t>
        </is>
      </c>
      <c r="N1219" t="inlineStr">
        <is>
          <t>7690881713311943967</t>
        </is>
      </c>
      <c r="O1219" t="inlineStr">
        <is>
          <t>scenesbl77</t>
        </is>
      </c>
      <c r="P1219" t="inlineStr">
        <is>
          <t>https://www.tiktok.com/@scenesbl77</t>
        </is>
      </c>
      <c r="Q1219" t="inlineStr">
        <is>
          <t>SD-000020</t>
        </is>
      </c>
      <c r="R1219" t="inlineStr">
        <is>
          <t>private tutoring</t>
        </is>
      </c>
      <c r="S1219" t="inlineStr">
        <is>
          <t>爱情,lgbtq</t>
        </is>
      </c>
      <c r="T1219" s="2" t="str">
        <f>=HYPERLINK("https://www.tiktok.com/@scenesbl77/video/7690881713311943967", "https://www.tiktok.com/@scenesbl77/video/7690881713311943967")</f>
        <v>https://www.tiktok.com/@scenesbl77/video/7690881713311943967</v>
      </c>
      <c r="U1219" t="inlineStr">
        <is>
          <t>已回填</t>
        </is>
      </c>
      <c r="V1219" t="inlineStr">
        <is>
          <t>439</t>
        </is>
      </c>
      <c r="W1219" t="inlineStr">
        <is>
          <t>15</t>
        </is>
      </c>
      <c r="X1219" t="inlineStr">
        <is>
          <t>1</t>
        </is>
      </c>
      <c r="Y1219" t="inlineStr">
        <is>
          <t>0</t>
        </is>
      </c>
      <c r="Z1219" t="inlineStr">
        <is>
          <t>0</t>
        </is>
      </c>
      <c r="AA1219" t="inlineStr">
        <is>
          <t>2026-10-08</t>
        </is>
      </c>
      <c r="AB1219"/>
      <c r="AC1219" t="inlineStr">
        <is>
          <t>发布顺序：05；当天第2条</t>
        </is>
      </c>
      <c r="AD1219"/>
      <c r="AE1219"/>
      <c r="AF1219"/>
      <c r="AG1219" s="3">
        <v>46296</v>
      </c>
      <c r="AH1219" t="inlineStr">
        <is>
          <t>高璇</t>
        </is>
      </c>
      <c r="AI1219"/>
      <c r="AJ1219"/>
      <c r="AK1219"/>
      <c r="AL1219" s="3"/>
      <c r="AM1219" t="inlineStr">
        <is>
          <t>2026-10-02 09:33</t>
        </is>
      </c>
      <c r="AN1219" t="inlineStr">
        <is>
          <t>高璇</t>
        </is>
      </c>
      <c r="AO1219" t="inlineStr">
        <is>
          <t>2026-10-02</t>
        </is>
      </c>
      <c r="AP1219" t="inlineStr">
        <is>
          <t>2026-10-01|scenesbl77|SD-000020</t>
        </is>
      </c>
      <c r="AQ1219" t="inlineStr">
        <is>
          <t>0</t>
        </is>
      </c>
      <c r="AR1219" t="inlineStr">
        <is>
          <t>scenesbl77｜private tutoring｜3条｜已回填</t>
        </is>
      </c>
    </row>
    <row r="1220" ht="25.5" customHeight="1">
      <c r="A1220" t="inlineStr">
        <is>
          <t>SR-001355</t>
        </is>
      </c>
      <c r="B1220" s="3">
        <v>46296</v>
      </c>
      <c r="C1220"/>
      <c r="D1220" t="inlineStr">
        <is>
          <t>7690882325411876127</t>
        </is>
      </c>
      <c r="E1220"/>
      <c r="F1220" t="inlineStr">
        <is>
          <t>manual_url</t>
        </is>
      </c>
      <c r="G1220">
        <v>1</v>
      </c>
      <c r="H1220" s="3">
        <v>46303.671643518515</v>
      </c>
      <c r="I1220"/>
      <c r="J1220" t="inlineStr">
        <is>
          <t>active</t>
        </is>
      </c>
      <c r="K1220" t="inlineStr">
        <is>
          <t>scenesbl77</t>
        </is>
      </c>
      <c r="L1220" t="inlineStr">
        <is>
          <t>Private Tutoring — EP6 When the final battle begins, he risks everything to protect the boy who became more than his student. 🌟 Continue the story here 👉 Find the full series on “ReelShort” 🔍 Look up “4825222” ✨ #BLDrama #ReelShort #DramaSeries</t>
        </is>
      </c>
      <c r="M1220" t="inlineStr">
        <is>
          <t>SD-000020</t>
        </is>
      </c>
      <c r="N1220" t="inlineStr">
        <is>
          <t>7690882325411876127</t>
        </is>
      </c>
      <c r="O1220" t="inlineStr">
        <is>
          <t>scenesbl77</t>
        </is>
      </c>
      <c r="P1220" t="inlineStr">
        <is>
          <t>https://www.tiktok.com/@scenesbl77</t>
        </is>
      </c>
      <c r="Q1220" t="inlineStr">
        <is>
          <t>SD-000020</t>
        </is>
      </c>
      <c r="R1220" t="inlineStr">
        <is>
          <t>private tutoring</t>
        </is>
      </c>
      <c r="S1220" t="inlineStr">
        <is>
          <t>爱情,lgbtq</t>
        </is>
      </c>
      <c r="T1220" s="2" t="str">
        <f>=HYPERLINK("https://www.tiktok.com/@scenesbl77/video/7690882325411876127", "https://www.tiktok.com/@scenesbl77/video/7690882325411876127")</f>
        <v>https://www.tiktok.com/@scenesbl77/video/7690882325411876127</v>
      </c>
      <c r="U1220" t="inlineStr">
        <is>
          <t>已回填</t>
        </is>
      </c>
      <c r="V1220" t="inlineStr">
        <is>
          <t>424</t>
        </is>
      </c>
      <c r="W1220" t="inlineStr">
        <is>
          <t>10</t>
        </is>
      </c>
      <c r="X1220" t="inlineStr">
        <is>
          <t>1</t>
        </is>
      </c>
      <c r="Y1220" t="inlineStr">
        <is>
          <t>0</t>
        </is>
      </c>
      <c r="Z1220" t="inlineStr">
        <is>
          <t>0</t>
        </is>
      </c>
      <c r="AA1220" t="inlineStr">
        <is>
          <t>2026-10-08</t>
        </is>
      </c>
      <c r="AB1220"/>
      <c r="AC1220" t="inlineStr">
        <is>
          <t>发布顺序：06；当天第3条</t>
        </is>
      </c>
      <c r="AD1220"/>
      <c r="AE1220"/>
      <c r="AF1220"/>
      <c r="AG1220" s="3">
        <v>46296</v>
      </c>
      <c r="AH1220" t="inlineStr">
        <is>
          <t>高璇</t>
        </is>
      </c>
      <c r="AI1220"/>
      <c r="AJ1220"/>
      <c r="AK1220"/>
      <c r="AL1220" s="3"/>
      <c r="AM1220" t="inlineStr">
        <is>
          <t>2026-10-02 11:30</t>
        </is>
      </c>
      <c r="AN1220" t="inlineStr">
        <is>
          <t>高璇</t>
        </is>
      </c>
      <c r="AO1220" t="inlineStr">
        <is>
          <t>2026-10-02</t>
        </is>
      </c>
      <c r="AP1220" t="inlineStr">
        <is>
          <t>2026-10-01|scenesbl77|SD-000020</t>
        </is>
      </c>
      <c r="AQ1220" t="inlineStr">
        <is>
          <t>0</t>
        </is>
      </c>
      <c r="AR1220" t="inlineStr">
        <is>
          <t>scenesbl77｜private tutoring｜3条｜已回填</t>
        </is>
      </c>
    </row>
    <row r="1221" ht="25.5" customHeight="1">
      <c r="A1221" t="inlineStr">
        <is>
          <t>SR-001356</t>
        </is>
      </c>
      <c r="B1221" s="3">
        <v>46297</v>
      </c>
      <c r="C1221"/>
      <c r="D1221" t="inlineStr">
        <is>
          <t>7690882552990649631</t>
        </is>
      </c>
      <c r="E1221"/>
      <c r="F1221" t="inlineStr">
        <is>
          <t>exact_post_id</t>
        </is>
      </c>
      <c r="G1221"/>
      <c r="H1221" s="3">
        <v>46303.671643518515</v>
      </c>
      <c r="I1221"/>
      <c r="J1221" t="inlineStr">
        <is>
          <t>active</t>
        </is>
      </c>
      <c r="K1221" t="inlineStr">
        <is>
          <t>scenesbl77</t>
        </is>
      </c>
      <c r="L1221" t="inlineStr">
        <is>
          <t>The Omega's Command — EP1 An injured Omega wakes beneath the gaze of a ruthless officer—and one command changes both their lives. 🌟 Continue the story here 👉 Find the full series on “ReelShort” 🔍 Look up “4825124” ✨ #BLDrama #ReelShort #DramaSeries</t>
        </is>
      </c>
      <c r="M1221" t="inlineStr">
        <is>
          <t>SD-000074</t>
        </is>
      </c>
      <c r="N1221" t="inlineStr">
        <is>
          <t>7690882552990649631</t>
        </is>
      </c>
      <c r="O1221" t="inlineStr">
        <is>
          <t>scenesbl77</t>
        </is>
      </c>
      <c r="P1221" t="inlineStr">
        <is>
          <t>https://www.tiktok.com/@scenesbl77</t>
        </is>
      </c>
      <c r="Q1221" t="inlineStr">
        <is>
          <t>SD-000074</t>
        </is>
      </c>
      <c r="R1221" t="inlineStr">
        <is>
          <t>The Omega's Command</t>
        </is>
      </c>
      <c r="S1221" t="inlineStr">
        <is>
          <t>lgbtq,爱情,超能力</t>
        </is>
      </c>
      <c r="T1221" s="2" t="str">
        <f>=HYPERLINK("https://www.tiktok.com/@scenesbl77/video/7690882552990649631", "https://www.tiktok.com/@scenesbl77/video/7690882552990649631")</f>
        <v>https://www.tiktok.com/@scenesbl77/video/7690882552990649631</v>
      </c>
      <c r="U1221" t="inlineStr">
        <is>
          <t>已回填</t>
        </is>
      </c>
      <c r="V1221" t="inlineStr">
        <is>
          <t>422</t>
        </is>
      </c>
      <c r="W1221" t="inlineStr">
        <is>
          <t>10</t>
        </is>
      </c>
      <c r="X1221" t="inlineStr">
        <is>
          <t>12</t>
        </is>
      </c>
      <c r="Y1221" t="inlineStr">
        <is>
          <t>1</t>
        </is>
      </c>
      <c r="Z1221" t="inlineStr">
        <is>
          <t>0</t>
        </is>
      </c>
      <c r="AA1221" t="inlineStr">
        <is>
          <t>2026-10-08</t>
        </is>
      </c>
      <c r="AB1221"/>
      <c r="AC1221" t="inlineStr">
        <is>
          <t>发布顺序：01；当天第1条</t>
        </is>
      </c>
      <c r="AD1221"/>
      <c r="AE1221"/>
      <c r="AF1221"/>
      <c r="AG1221" s="3">
        <v>46297</v>
      </c>
      <c r="AH1221" t="inlineStr">
        <is>
          <t>高璇</t>
        </is>
      </c>
      <c r="AI1221"/>
      <c r="AJ1221"/>
      <c r="AK1221"/>
      <c r="AL1221" s="3"/>
      <c r="AM1221" t="inlineStr">
        <is>
          <t>2026-10-02 23:35</t>
        </is>
      </c>
      <c r="AN1221" t="inlineStr">
        <is>
          <t>高璇</t>
        </is>
      </c>
      <c r="AO1221" t="inlineStr">
        <is>
          <t>2026-10-02</t>
        </is>
      </c>
      <c r="AP1221" t="inlineStr">
        <is>
          <t>2026-10-02|scenesbl77|SD-000074</t>
        </is>
      </c>
      <c r="AQ1221" t="inlineStr">
        <is>
          <t>1</t>
        </is>
      </c>
      <c r="AR1221" t="inlineStr">
        <is>
          <t>scenesbl77｜The Omega's Command｜3条｜已回填</t>
        </is>
      </c>
    </row>
    <row r="1222" ht="25.5" customHeight="1">
      <c r="A1222" t="inlineStr">
        <is>
          <t>SR-001357</t>
        </is>
      </c>
      <c r="B1222" s="3">
        <v>46297</v>
      </c>
      <c r="C1222"/>
      <c r="D1222" t="inlineStr">
        <is>
          <t>7690883339464477983</t>
        </is>
      </c>
      <c r="E1222"/>
      <c r="F1222" t="inlineStr">
        <is>
          <t>manual_url</t>
        </is>
      </c>
      <c r="G1222">
        <v>1</v>
      </c>
      <c r="H1222" s="3">
        <v>46303.671643518515</v>
      </c>
      <c r="I1222"/>
      <c r="J1222" t="inlineStr">
        <is>
          <t>active</t>
        </is>
      </c>
      <c r="K1222" t="inlineStr">
        <is>
          <t>scenesbl77</t>
        </is>
      </c>
      <c r="L1222" t="inlineStr">
        <is>
          <t xml:space="preserve">The Omega's Command — EP2 He enters the final selection battle determined to prove an Omega can defeat any Alpha. 🌟 Continue the story here 👉 Find the full series on “ReelShort” 🔍 Look up “4825124” ✨ #BLDrama #ReelShort #DramaSeries </t>
        </is>
      </c>
      <c r="M1222" t="inlineStr">
        <is>
          <t>SD-000074</t>
        </is>
      </c>
      <c r="N1222" t="inlineStr">
        <is>
          <t>7690883339464477983</t>
        </is>
      </c>
      <c r="O1222" t="inlineStr">
        <is>
          <t>scenesbl77</t>
        </is>
      </c>
      <c r="P1222" t="inlineStr">
        <is>
          <t>https://www.tiktok.com/@scenesbl77</t>
        </is>
      </c>
      <c r="Q1222" t="inlineStr">
        <is>
          <t>SD-000074</t>
        </is>
      </c>
      <c r="R1222" t="inlineStr">
        <is>
          <t>The Omega's Command</t>
        </is>
      </c>
      <c r="S1222" t="inlineStr">
        <is>
          <t>lgbtq,爱情,超能力</t>
        </is>
      </c>
      <c r="T1222" s="2" t="str">
        <f>=HYPERLINK("https://www.tiktok.com/@scenesbl77/video/7690883339464477983", "https://www.tiktok.com/@scenesbl77/video/7690883339464477983")</f>
        <v>https://www.tiktok.com/@scenesbl77/video/7690883339464477983</v>
      </c>
      <c r="U1222" t="inlineStr">
        <is>
          <t>已回填</t>
        </is>
      </c>
      <c r="V1222" t="inlineStr">
        <is>
          <t>787</t>
        </is>
      </c>
      <c r="W1222" t="inlineStr">
        <is>
          <t>20</t>
        </is>
      </c>
      <c r="X1222" t="inlineStr">
        <is>
          <t>6</t>
        </is>
      </c>
      <c r="Y1222" t="inlineStr">
        <is>
          <t>1</t>
        </is>
      </c>
      <c r="Z1222" t="inlineStr">
        <is>
          <t>1</t>
        </is>
      </c>
      <c r="AA1222" t="inlineStr">
        <is>
          <t>2026-10-08</t>
        </is>
      </c>
      <c r="AB1222"/>
      <c r="AC1222" t="inlineStr">
        <is>
          <t>发布顺序：02；当天第2条</t>
        </is>
      </c>
      <c r="AD1222"/>
      <c r="AE1222"/>
      <c r="AF1222"/>
      <c r="AG1222" s="3">
        <v>46297</v>
      </c>
      <c r="AH1222" t="inlineStr">
        <is>
          <t>高璇</t>
        </is>
      </c>
      <c r="AI1222"/>
      <c r="AJ1222"/>
      <c r="AK1222"/>
      <c r="AL1222" s="3"/>
      <c r="AM1222" t="inlineStr">
        <is>
          <t>2026-10-03 03:42</t>
        </is>
      </c>
      <c r="AN1222" t="inlineStr">
        <is>
          <t>高璇</t>
        </is>
      </c>
      <c r="AO1222" t="inlineStr">
        <is>
          <t>2026-10-03</t>
        </is>
      </c>
      <c r="AP1222" t="inlineStr">
        <is>
          <t>2026-10-02|scenesbl77|SD-000074</t>
        </is>
      </c>
      <c r="AQ1222" t="inlineStr">
        <is>
          <t>0</t>
        </is>
      </c>
      <c r="AR1222" t="inlineStr">
        <is>
          <t>scenesbl77｜The Omega's Command｜3条｜已回填</t>
        </is>
      </c>
    </row>
    <row r="1223" ht="25.5" customHeight="1">
      <c r="A1223" t="inlineStr">
        <is>
          <t>SR-001358</t>
        </is>
      </c>
      <c r="B1223" s="3">
        <v>46297</v>
      </c>
      <c r="C1223"/>
      <c r="D1223" t="inlineStr">
        <is>
          <t>7690883794487774495</t>
        </is>
      </c>
      <c r="E1223"/>
      <c r="F1223" t="inlineStr">
        <is>
          <t>manual_url</t>
        </is>
      </c>
      <c r="G1223">
        <v>1</v>
      </c>
      <c r="H1223" s="3">
        <v>46303.671643518515</v>
      </c>
      <c r="I1223"/>
      <c r="J1223" t="inlineStr">
        <is>
          <t>active</t>
        </is>
      </c>
      <c r="K1223" t="inlineStr">
        <is>
          <t>scenesbl77</t>
        </is>
      </c>
      <c r="L1223" t="inlineStr">
        <is>
          <t>The Omega's Command — EP3 A forbidden scent exposes the secret he has hidden and brings the wrong man dangerously close. 🌟 Continue the story here 👉 Find the full series on “ReelShort” 🔍 Look up “4825124” ✨ #BLDrama #ReelShort #DramaSeries</t>
        </is>
      </c>
      <c r="M1223" t="inlineStr">
        <is>
          <t>SD-000074</t>
        </is>
      </c>
      <c r="N1223" t="inlineStr">
        <is>
          <t>7690883794487774495</t>
        </is>
      </c>
      <c r="O1223" t="inlineStr">
        <is>
          <t>scenesbl77</t>
        </is>
      </c>
      <c r="P1223" t="inlineStr">
        <is>
          <t>https://www.tiktok.com/@scenesbl77</t>
        </is>
      </c>
      <c r="Q1223" t="inlineStr">
        <is>
          <t>SD-000074</t>
        </is>
      </c>
      <c r="R1223" t="inlineStr">
        <is>
          <t>The Omega's Command</t>
        </is>
      </c>
      <c r="S1223" t="inlineStr">
        <is>
          <t>lgbtq,爱情,超能力</t>
        </is>
      </c>
      <c r="T1223" s="2" t="str">
        <f>=HYPERLINK("https://www.tiktok.com/@scenesbl77/video/7690883794487774495", "https://www.tiktok.com/@scenesbl77/video/7690883794487774495")</f>
        <v>https://www.tiktok.com/@scenesbl77/video/7690883794487774495</v>
      </c>
      <c r="U1223" t="inlineStr">
        <is>
          <t>已回填</t>
        </is>
      </c>
      <c r="V1223" t="inlineStr">
        <is>
          <t>379</t>
        </is>
      </c>
      <c r="W1223" t="inlineStr">
        <is>
          <t>10</t>
        </is>
      </c>
      <c r="X1223" t="inlineStr">
        <is>
          <t>1</t>
        </is>
      </c>
      <c r="Y1223" t="inlineStr">
        <is>
          <t>0</t>
        </is>
      </c>
      <c r="Z1223" t="inlineStr">
        <is>
          <t>0</t>
        </is>
      </c>
      <c r="AA1223" t="inlineStr">
        <is>
          <t>2026-10-08</t>
        </is>
      </c>
      <c r="AB1223"/>
      <c r="AC1223" t="inlineStr">
        <is>
          <t>发布顺序：03；当天第3条</t>
        </is>
      </c>
      <c r="AD1223"/>
      <c r="AE1223"/>
      <c r="AF1223"/>
      <c r="AG1223" s="3">
        <v>46297</v>
      </c>
      <c r="AH1223" t="inlineStr">
        <is>
          <t>高璇</t>
        </is>
      </c>
      <c r="AI1223"/>
      <c r="AJ1223"/>
      <c r="AK1223"/>
      <c r="AL1223" s="3"/>
      <c r="AM1223" t="inlineStr">
        <is>
          <t>2026-10-03 09:31</t>
        </is>
      </c>
      <c r="AN1223" t="inlineStr">
        <is>
          <t>高璇</t>
        </is>
      </c>
      <c r="AO1223" t="inlineStr">
        <is>
          <t>2026-10-03</t>
        </is>
      </c>
      <c r="AP1223" t="inlineStr">
        <is>
          <t>2026-10-02|scenesbl77|SD-000074</t>
        </is>
      </c>
      <c r="AQ1223" t="inlineStr">
        <is>
          <t>0</t>
        </is>
      </c>
      <c r="AR1223" t="inlineStr">
        <is>
          <t>scenesbl77｜The Omega's Command｜3条｜已回填</t>
        </is>
      </c>
    </row>
    <row r="1224" ht="25.5" customHeight="1">
      <c r="A1224" t="inlineStr">
        <is>
          <t>SR-001359</t>
        </is>
      </c>
      <c r="B1224" s="3">
        <v>46298</v>
      </c>
      <c r="C1224"/>
      <c r="D1224" t="inlineStr">
        <is>
          <t>7690884923946781982</t>
        </is>
      </c>
      <c r="E1224"/>
      <c r="F1224" t="inlineStr">
        <is>
          <t>manual_url</t>
        </is>
      </c>
      <c r="G1224">
        <v>1</v>
      </c>
      <c r="H1224" s="3">
        <v>46303.671643518515</v>
      </c>
      <c r="I1224"/>
      <c r="J1224" t="inlineStr">
        <is>
          <t>active</t>
        </is>
      </c>
      <c r="K1224" t="inlineStr">
        <is>
          <t>scenesbl77</t>
        </is>
      </c>
      <c r="L1224" t="inlineStr">
        <is>
          <t>The Omega's Command — EP5 On a ruined battlefield, the Omega refuses to retreat even when protecting his Alpha may cost everything. 🌟 Continue the story here 👉 Find the full series on “ReelShort” 🔍 Look up “4825124” ✨ #BLDrama #ReelShort #DramaSeries</t>
        </is>
      </c>
      <c r="M1224" t="inlineStr">
        <is>
          <t>SD-000074</t>
        </is>
      </c>
      <c r="N1224" t="inlineStr">
        <is>
          <t>7690884923946781982</t>
        </is>
      </c>
      <c r="O1224" t="inlineStr">
        <is>
          <t>scenesbl77</t>
        </is>
      </c>
      <c r="P1224" t="inlineStr">
        <is>
          <t>https://www.tiktok.com/@scenesbl77</t>
        </is>
      </c>
      <c r="Q1224" t="inlineStr">
        <is>
          <t>SD-000074</t>
        </is>
      </c>
      <c r="R1224" t="inlineStr">
        <is>
          <t>The Omega's Command</t>
        </is>
      </c>
      <c r="S1224" t="inlineStr">
        <is>
          <t>lgbtq,爱情,超能力</t>
        </is>
      </c>
      <c r="T1224" s="2" t="str">
        <f>=HYPERLINK("https://www.tiktok.com/@scenesbl77/video/7690884923946781982", "https://www.tiktok.com/@scenesbl77/video/7690884923946781982")</f>
        <v>https://www.tiktok.com/@scenesbl77/video/7690884923946781982</v>
      </c>
      <c r="U1224" t="inlineStr">
        <is>
          <t>已回填</t>
        </is>
      </c>
      <c r="V1224" t="inlineStr">
        <is>
          <t>2715</t>
        </is>
      </c>
      <c r="W1224" t="inlineStr">
        <is>
          <t>27</t>
        </is>
      </c>
      <c r="X1224" t="inlineStr">
        <is>
          <t>6</t>
        </is>
      </c>
      <c r="Y1224" t="inlineStr">
        <is>
          <t>2</t>
        </is>
      </c>
      <c r="Z1224" t="inlineStr">
        <is>
          <t>0</t>
        </is>
      </c>
      <c r="AA1224" t="inlineStr">
        <is>
          <t>2026-10-08</t>
        </is>
      </c>
      <c r="AB1224"/>
      <c r="AC1224" t="inlineStr">
        <is>
          <t>发布顺序：04；当天第1条</t>
        </is>
      </c>
      <c r="AD1224"/>
      <c r="AE1224"/>
      <c r="AF1224"/>
      <c r="AG1224" s="3">
        <v>46298</v>
      </c>
      <c r="AH1224" t="inlineStr">
        <is>
          <t>高璇</t>
        </is>
      </c>
      <c r="AI1224"/>
      <c r="AJ1224"/>
      <c r="AK1224"/>
      <c r="AL1224" s="3"/>
      <c r="AM1224" t="inlineStr">
        <is>
          <t>2026-10-04 03:38</t>
        </is>
      </c>
      <c r="AN1224" t="inlineStr">
        <is>
          <t>高璇</t>
        </is>
      </c>
      <c r="AO1224" t="inlineStr">
        <is>
          <t>2026-10-04</t>
        </is>
      </c>
      <c r="AP1224" t="inlineStr">
        <is>
          <t>2026-10-03|scenesbl77|SD-000074</t>
        </is>
      </c>
      <c r="AQ1224" t="inlineStr">
        <is>
          <t>1</t>
        </is>
      </c>
      <c r="AR1224" t="inlineStr">
        <is>
          <t>scenesbl77｜The Omega's Command｜3条｜已回填/待公开</t>
        </is>
      </c>
    </row>
    <row r="1225" ht="25.5" customHeight="1">
      <c r="A1225" t="inlineStr">
        <is>
          <t>SR-001360</t>
        </is>
      </c>
      <c r="B1225" s="3">
        <v>46298</v>
      </c>
      <c r="C1225"/>
      <c r="D1225" t="inlineStr">
        <is>
          <t>7690885396087065886</t>
        </is>
      </c>
      <c r="E1225"/>
      <c r="F1225" t="inlineStr">
        <is>
          <t>manual_url</t>
        </is>
      </c>
      <c r="G1225">
        <v>1</v>
      </c>
      <c r="H1225" s="3">
        <v>46303.671643518515</v>
      </c>
      <c r="I1225"/>
      <c r="J1225" t="inlineStr">
        <is>
          <t>active</t>
        </is>
      </c>
      <c r="K1225" t="inlineStr">
        <is>
          <t>scenesbl77</t>
        </is>
      </c>
      <c r="L1225" t="inlineStr">
        <is>
          <t>The Omega's Command — EP6 One wounded soldier wakes to a truth that could destroy the bond they fought to protect. 🌟 Continue the story here 👉 Find the full series on “ReelShort” 🔍 Look up “4825124” ✨ #BLDrama #ReelShort #DramaSeries</t>
        </is>
      </c>
      <c r="M1225" t="inlineStr">
        <is>
          <t>SD-000074</t>
        </is>
      </c>
      <c r="N1225" t="inlineStr">
        <is>
          <t>7690885396087065886</t>
        </is>
      </c>
      <c r="O1225" t="inlineStr">
        <is>
          <t>scenesbl77</t>
        </is>
      </c>
      <c r="P1225" t="inlineStr">
        <is>
          <t>https://www.tiktok.com/@scenesbl77</t>
        </is>
      </c>
      <c r="Q1225" t="inlineStr">
        <is>
          <t>SD-000074</t>
        </is>
      </c>
      <c r="R1225" t="inlineStr">
        <is>
          <t>The Omega's Command</t>
        </is>
      </c>
      <c r="S1225" t="inlineStr">
        <is>
          <t>lgbtq,爱情,超能力</t>
        </is>
      </c>
      <c r="T1225" s="2" t="str">
        <f>=HYPERLINK("https://www.tiktok.com/@scenesbl77/video/7690885396087065886", "https://www.tiktok.com/@scenesbl77/video/7690885396087065886")</f>
        <v>https://www.tiktok.com/@scenesbl77/video/7690885396087065886</v>
      </c>
      <c r="U1225" t="inlineStr">
        <is>
          <t>已回填</t>
        </is>
      </c>
      <c r="V1225" t="inlineStr">
        <is>
          <t>1566</t>
        </is>
      </c>
      <c r="W1225" t="inlineStr">
        <is>
          <t>22</t>
        </is>
      </c>
      <c r="X1225" t="inlineStr">
        <is>
          <t>7</t>
        </is>
      </c>
      <c r="Y1225" t="inlineStr">
        <is>
          <t>0</t>
        </is>
      </c>
      <c r="Z1225" t="inlineStr">
        <is>
          <t>0</t>
        </is>
      </c>
      <c r="AA1225" t="inlineStr">
        <is>
          <t>2026-10-08</t>
        </is>
      </c>
      <c r="AB1225"/>
      <c r="AC1225" t="inlineStr">
        <is>
          <t>发布顺序：05；当天第2条</t>
        </is>
      </c>
      <c r="AD1225"/>
      <c r="AE1225"/>
      <c r="AF1225"/>
      <c r="AG1225" s="3">
        <v>46298</v>
      </c>
      <c r="AH1225" t="inlineStr">
        <is>
          <t>高璇</t>
        </is>
      </c>
      <c r="AI1225"/>
      <c r="AJ1225"/>
      <c r="AK1225"/>
      <c r="AL1225" s="3"/>
      <c r="AM1225" t="inlineStr">
        <is>
          <t>2026-10-04 09:39</t>
        </is>
      </c>
      <c r="AN1225" t="inlineStr">
        <is>
          <t>高璇</t>
        </is>
      </c>
      <c r="AO1225" t="inlineStr">
        <is>
          <t>2026-10-04</t>
        </is>
      </c>
      <c r="AP1225" t="inlineStr">
        <is>
          <t>2026-10-03|scenesbl77|SD-000074</t>
        </is>
      </c>
      <c r="AQ1225" t="inlineStr">
        <is>
          <t>0</t>
        </is>
      </c>
      <c r="AR1225" t="inlineStr">
        <is>
          <t>scenesbl77｜The Omega's Command｜3条｜已回填/待公开</t>
        </is>
      </c>
    </row>
    <row r="1226" ht="25.5" customHeight="1">
      <c r="A1226" t="inlineStr">
        <is>
          <t>SR-001361</t>
        </is>
      </c>
      <c r="B1226" s="3">
        <v>46298</v>
      </c>
      <c r="C1226"/>
      <c r="D1226"/>
      <c r="E1226"/>
      <c r="F1226"/>
      <c r="G1226"/>
      <c r="H1226" s="3"/>
      <c r="I1226"/>
      <c r="J1226" t="inlineStr">
        <is>
          <t>active</t>
        </is>
      </c>
      <c r="K1226" t="inlineStr">
        <is>
          <t>scenesbl77</t>
        </is>
      </c>
      <c r="L1226"/>
      <c r="M1226" t="inlineStr">
        <is>
          <t>SD-000074</t>
        </is>
      </c>
      <c r="N1226"/>
      <c r="O1226" t="inlineStr">
        <is>
          <t>scenesbl77</t>
        </is>
      </c>
      <c r="P1226" t="inlineStr">
        <is>
          <t>https://www.tiktok.com/@scenesbl77</t>
        </is>
      </c>
      <c r="Q1226" t="inlineStr">
        <is>
          <t>SD-000074</t>
        </is>
      </c>
      <c r="R1226" t="inlineStr">
        <is>
          <t>The Omega's Command</t>
        </is>
      </c>
      <c r="S1226" t="inlineStr">
        <is>
          <t>lgbtq,爱情,超能力</t>
        </is>
      </c>
      <c r="T1226" s="2"/>
      <c r="U1226" t="inlineStr">
        <is>
          <t>待公开</t>
        </is>
      </c>
      <c r="V1226"/>
      <c r="W1226"/>
      <c r="X1226"/>
      <c r="Y1226"/>
      <c r="Z1226"/>
      <c r="AA1226"/>
      <c r="AB1226"/>
      <c r="AC1226" t="inlineStr">
        <is>
          <t>发布顺序：06；当天第3条</t>
        </is>
      </c>
      <c r="AD1226"/>
      <c r="AE1226"/>
      <c r="AF1226"/>
      <c r="AG1226" s="3">
        <v>46298</v>
      </c>
      <c r="AH1226" t="inlineStr">
        <is>
          <t>高璇</t>
        </is>
      </c>
      <c r="AI1226"/>
      <c r="AJ1226"/>
      <c r="AK1226"/>
      <c r="AL1226" s="3"/>
      <c r="AM1226"/>
      <c r="AN1226" t="inlineStr">
        <is>
          <t>高璇</t>
        </is>
      </c>
      <c r="AO1226"/>
      <c r="AP1226" t="inlineStr">
        <is>
          <t>2026-10-03|scenesbl77|SD-000074</t>
        </is>
      </c>
      <c r="AQ1226" t="inlineStr">
        <is>
          <t>0</t>
        </is>
      </c>
      <c r="AR1226" t="inlineStr">
        <is>
          <t>scenesbl77｜The Omega's Command｜3条｜已回填/待公开</t>
        </is>
      </c>
    </row>
    <row r="1227" ht="25.5" customHeight="1">
      <c r="A1227" t="inlineStr">
        <is>
          <t>SR-001362</t>
        </is>
      </c>
      <c r="B1227" s="3">
        <v>46299</v>
      </c>
      <c r="C1227"/>
      <c r="D1227" t="inlineStr">
        <is>
          <t>7690885759112465695</t>
        </is>
      </c>
      <c r="E1227"/>
      <c r="F1227" t="inlineStr">
        <is>
          <t>manual_url</t>
        </is>
      </c>
      <c r="G1227">
        <v>1</v>
      </c>
      <c r="H1227" s="3">
        <v>46303.671643518515</v>
      </c>
      <c r="I1227"/>
      <c r="J1227" t="inlineStr">
        <is>
          <t>active</t>
        </is>
      </c>
      <c r="K1227" t="inlineStr">
        <is>
          <t>scenesbl77</t>
        </is>
      </c>
      <c r="L1227" t="inlineStr">
        <is>
          <t>Altarboy — EP1 His father abandons him at a church for coming out and says he can only return if they “cure” him. 🌟 Continue the story here 👉 Find the full series on “ReelShort” 🔍 Look up “4676159” ✨ #BLDrama #ReelShort #DramaSeries</t>
        </is>
      </c>
      <c r="M1227" t="inlineStr">
        <is>
          <t>SD-000128</t>
        </is>
      </c>
      <c r="N1227" t="inlineStr">
        <is>
          <t>7690885759112465695</t>
        </is>
      </c>
      <c r="O1227" t="inlineStr">
        <is>
          <t>scenesbl77</t>
        </is>
      </c>
      <c r="P1227" t="inlineStr">
        <is>
          <t>https://www.tiktok.com/@scenesbl77</t>
        </is>
      </c>
      <c r="Q1227" t="inlineStr">
        <is>
          <t>SD-000128</t>
        </is>
      </c>
      <c r="R1227" t="inlineStr">
        <is>
          <t>Altarboy</t>
        </is>
      </c>
      <c r="S1227" t="inlineStr">
        <is>
          <t>lgbtq,禁忌</t>
        </is>
      </c>
      <c r="T1227" s="2" t="str">
        <f>=HYPERLINK("https://www.tiktok.com/@scenesbl77/video/7690885759112465695", "https://www.tiktok.com/@scenesbl77/video/7690885759112465695")</f>
        <v>https://www.tiktok.com/@scenesbl77/video/7690885759112465695</v>
      </c>
      <c r="U1227" t="inlineStr">
        <is>
          <t>已回填</t>
        </is>
      </c>
      <c r="V1227" t="inlineStr">
        <is>
          <t>272</t>
        </is>
      </c>
      <c r="W1227" t="inlineStr">
        <is>
          <t>3</t>
        </is>
      </c>
      <c r="X1227" t="inlineStr">
        <is>
          <t>1</t>
        </is>
      </c>
      <c r="Y1227" t="inlineStr">
        <is>
          <t>0</t>
        </is>
      </c>
      <c r="Z1227" t="inlineStr">
        <is>
          <t>0</t>
        </is>
      </c>
      <c r="AA1227" t="inlineStr">
        <is>
          <t>2026-10-08</t>
        </is>
      </c>
      <c r="AB1227"/>
      <c r="AC1227" t="inlineStr">
        <is>
          <t>发布顺序：01；当天第1条</t>
        </is>
      </c>
      <c r="AD1227"/>
      <c r="AE1227"/>
      <c r="AF1227"/>
      <c r="AG1227" s="3">
        <v>46299</v>
      </c>
      <c r="AH1227" t="inlineStr">
        <is>
          <t>高璇</t>
        </is>
      </c>
      <c r="AI1227"/>
      <c r="AJ1227"/>
      <c r="AK1227"/>
      <c r="AL1227" s="3"/>
      <c r="AM1227" t="inlineStr">
        <is>
          <t>2026-10-04 23:40</t>
        </is>
      </c>
      <c r="AN1227" t="inlineStr">
        <is>
          <t>高璇</t>
        </is>
      </c>
      <c r="AO1227" t="inlineStr">
        <is>
          <t>2026-10-04</t>
        </is>
      </c>
      <c r="AP1227" t="inlineStr">
        <is>
          <t>2026-10-04|scenesbl77|SD-000128</t>
        </is>
      </c>
      <c r="AQ1227" t="inlineStr">
        <is>
          <t>1</t>
        </is>
      </c>
      <c r="AR1227" t="inlineStr">
        <is>
          <t>scenesbl77｜Altarboy｜3条｜已回填</t>
        </is>
      </c>
    </row>
    <row r="1228" ht="25.5" customHeight="1">
      <c r="A1228" t="inlineStr">
        <is>
          <t>SR-001363</t>
        </is>
      </c>
      <c r="B1228" s="3">
        <v>46299</v>
      </c>
      <c r="C1228"/>
      <c r="D1228" t="inlineStr">
        <is>
          <t>7690886219323936031</t>
        </is>
      </c>
      <c r="E1228"/>
      <c r="F1228" t="inlineStr">
        <is>
          <t>manual_url</t>
        </is>
      </c>
      <c r="G1228">
        <v>1</v>
      </c>
      <c r="H1228" s="3">
        <v>46303.671643518515</v>
      </c>
      <c r="I1228"/>
      <c r="J1228" t="inlineStr">
        <is>
          <t>active</t>
        </is>
      </c>
      <c r="K1228" t="inlineStr">
        <is>
          <t>scenesbl77</t>
        </is>
      </c>
      <c r="L1228" t="inlineStr">
        <is>
          <t>Altarboy — EP2 A young priest saves him from an attack, but their first meeting ignites an attraction neither expected. 🌟 Continue the story here 👉 Find the full series on “ReelShort” 🔍 Look up “4676159” ✨ #BLDrama #ReelShort #DramaSeries</t>
        </is>
      </c>
      <c r="M1228" t="inlineStr">
        <is>
          <t>SD-000128</t>
        </is>
      </c>
      <c r="N1228" t="inlineStr">
        <is>
          <t>7690886219323936031</t>
        </is>
      </c>
      <c r="O1228" t="inlineStr">
        <is>
          <t>scenesbl77</t>
        </is>
      </c>
      <c r="P1228" t="inlineStr">
        <is>
          <t>https://www.tiktok.com/@scenesbl77</t>
        </is>
      </c>
      <c r="Q1228" t="inlineStr">
        <is>
          <t>SD-000128</t>
        </is>
      </c>
      <c r="R1228" t="inlineStr">
        <is>
          <t>Altarboy</t>
        </is>
      </c>
      <c r="S1228" t="inlineStr">
        <is>
          <t>lgbtq,禁忌</t>
        </is>
      </c>
      <c r="T1228" s="2" t="str">
        <f>=HYPERLINK("https://www.tiktok.com/@scenesbl77/video/7690886219323936031", "https://www.tiktok.com/@scenesbl77/video/7690886219323936031")</f>
        <v>https://www.tiktok.com/@scenesbl77/video/7690886219323936031</v>
      </c>
      <c r="U1228" t="inlineStr">
        <is>
          <t>已回填</t>
        </is>
      </c>
      <c r="V1228" t="inlineStr">
        <is>
          <t>188</t>
        </is>
      </c>
      <c r="W1228" t="inlineStr">
        <is>
          <t>4</t>
        </is>
      </c>
      <c r="X1228" t="inlineStr">
        <is>
          <t>2</t>
        </is>
      </c>
      <c r="Y1228" t="inlineStr">
        <is>
          <t>0</t>
        </is>
      </c>
      <c r="Z1228" t="inlineStr">
        <is>
          <t>0</t>
        </is>
      </c>
      <c r="AA1228" t="inlineStr">
        <is>
          <t>2026-10-08</t>
        </is>
      </c>
      <c r="AB1228"/>
      <c r="AC1228" t="inlineStr">
        <is>
          <t>发布顺序：02；当天第2条</t>
        </is>
      </c>
      <c r="AD1228"/>
      <c r="AE1228"/>
      <c r="AF1228"/>
      <c r="AG1228" s="3">
        <v>46299</v>
      </c>
      <c r="AH1228" t="inlineStr">
        <is>
          <t>高璇</t>
        </is>
      </c>
      <c r="AI1228"/>
      <c r="AJ1228"/>
      <c r="AK1228"/>
      <c r="AL1228" s="3"/>
      <c r="AM1228" t="inlineStr">
        <is>
          <t>2026-10-05 04:41</t>
        </is>
      </c>
      <c r="AN1228" t="inlineStr">
        <is>
          <t>高璇</t>
        </is>
      </c>
      <c r="AO1228" t="inlineStr">
        <is>
          <t>2026-10-05</t>
        </is>
      </c>
      <c r="AP1228" t="inlineStr">
        <is>
          <t>2026-10-04|scenesbl77|SD-000128</t>
        </is>
      </c>
      <c r="AQ1228" t="inlineStr">
        <is>
          <t>0</t>
        </is>
      </c>
      <c r="AR1228" t="inlineStr">
        <is>
          <t>scenesbl77｜Altarboy｜3条｜已回填</t>
        </is>
      </c>
    </row>
    <row r="1229" ht="25.5" customHeight="1">
      <c r="A1229" t="inlineStr">
        <is>
          <t>SR-001364</t>
        </is>
      </c>
      <c r="B1229" s="3">
        <v>46299</v>
      </c>
      <c r="C1229"/>
      <c r="D1229" t="inlineStr">
        <is>
          <t>7690886204178320671</t>
        </is>
      </c>
      <c r="E1229"/>
      <c r="F1229" t="inlineStr">
        <is>
          <t>exact_post_id</t>
        </is>
      </c>
      <c r="G1229"/>
      <c r="H1229" s="3"/>
      <c r="I1229"/>
      <c r="J1229" t="inlineStr">
        <is>
          <t>active</t>
        </is>
      </c>
      <c r="K1229" t="inlineStr">
        <is>
          <t>scenesbl77</t>
        </is>
      </c>
      <c r="L1229" t="inlineStr">
        <is>
          <t>Altarboy — EP3 He refuses to be changed by the church—then the priest names him his personal altar boy. 🌟 Continue the story here 👉 Find the full series on “ReelShort” 🔍 Look up “4676159” ✨ #BLDrama #ReelShort #DramaSeries</t>
        </is>
      </c>
      <c r="M1229" t="inlineStr">
        <is>
          <t>SD-000128</t>
        </is>
      </c>
      <c r="N1229" t="inlineStr">
        <is>
          <t>7690886204178320671</t>
        </is>
      </c>
      <c r="O1229" t="inlineStr">
        <is>
          <t>scenesbl77</t>
        </is>
      </c>
      <c r="P1229" t="inlineStr">
        <is>
          <t>https://www.tiktok.com/@scenesbl77</t>
        </is>
      </c>
      <c r="Q1229" t="inlineStr">
        <is>
          <t>SD-000128</t>
        </is>
      </c>
      <c r="R1229" t="inlineStr">
        <is>
          <t>Altarboy</t>
        </is>
      </c>
      <c r="S1229" t="inlineStr">
        <is>
          <t>lgbtq,禁忌</t>
        </is>
      </c>
      <c r="T1229" s="2" t="str">
        <f>=HYPERLINK("https://www.tiktok.com/@scenesbl77/video/7690886204178320671", "https://www.tiktok.com/@scenesbl77/video/7690886204178320671")</f>
        <v>https://www.tiktok.com/@scenesbl77/video/7690886204178320671</v>
      </c>
      <c r="U1229" t="inlineStr">
        <is>
          <t>已回填</t>
        </is>
      </c>
      <c r="V1229" t="inlineStr">
        <is>
          <t>174</t>
        </is>
      </c>
      <c r="W1229" t="inlineStr">
        <is>
          <t>2</t>
        </is>
      </c>
      <c r="X1229" t="inlineStr">
        <is>
          <t>0</t>
        </is>
      </c>
      <c r="Y1229" t="inlineStr">
        <is>
          <t>0</t>
        </is>
      </c>
      <c r="Z1229" t="inlineStr">
        <is>
          <t>0</t>
        </is>
      </c>
      <c r="AA1229" t="inlineStr">
        <is>
          <t>2026-10-08</t>
        </is>
      </c>
      <c r="AB1229"/>
      <c r="AC1229" t="inlineStr">
        <is>
          <t>发布顺序：03；当天第3条</t>
        </is>
      </c>
      <c r="AD1229"/>
      <c r="AE1229"/>
      <c r="AF1229"/>
      <c r="AG1229" s="3">
        <v>46299</v>
      </c>
      <c r="AH1229" t="inlineStr">
        <is>
          <t>高璇</t>
        </is>
      </c>
      <c r="AI1229"/>
      <c r="AJ1229"/>
      <c r="AK1229"/>
      <c r="AL1229" s="3"/>
      <c r="AM1229" t="inlineStr">
        <is>
          <t>2026-10-05 10:41</t>
        </is>
      </c>
      <c r="AN1229" t="inlineStr">
        <is>
          <t>高璇</t>
        </is>
      </c>
      <c r="AO1229" t="inlineStr">
        <is>
          <t>2026-10-05</t>
        </is>
      </c>
      <c r="AP1229" t="inlineStr">
        <is>
          <t>2026-10-04|scenesbl77|SD-000128</t>
        </is>
      </c>
      <c r="AQ1229" t="inlineStr">
        <is>
          <t>0</t>
        </is>
      </c>
      <c r="AR1229" t="inlineStr">
        <is>
          <t>scenesbl77｜Altarboy｜3条｜已回填</t>
        </is>
      </c>
    </row>
    <row r="1230" ht="25.5" customHeight="1">
      <c r="A1230" t="inlineStr">
        <is>
          <t>SR-001365</t>
        </is>
      </c>
      <c r="B1230" s="3">
        <v>46300</v>
      </c>
      <c r="C1230"/>
      <c r="D1230" t="inlineStr">
        <is>
          <t>7690886873065000223</t>
        </is>
      </c>
      <c r="E1230"/>
      <c r="F1230" t="inlineStr">
        <is>
          <t>exact_post_id</t>
        </is>
      </c>
      <c r="G1230"/>
      <c r="H1230" s="3">
        <v>46303.671643518515</v>
      </c>
      <c r="I1230"/>
      <c r="J1230" t="inlineStr">
        <is>
          <t>active</t>
        </is>
      </c>
      <c r="K1230" t="inlineStr">
        <is>
          <t>scenesbl77</t>
        </is>
      </c>
      <c r="L1230" t="inlineStr">
        <is>
          <t xml:space="preserve">Altarboy — EP4 He mocks the priest’s vows until one forbidden confession changes the tension inside the church. 🌟 Continue the story here 👉 Find the full series on “ReelShort” 🔍 Look up “4676159” ✨ #BLDrama #ReelShort #DramaSeries </t>
        </is>
      </c>
      <c r="M1230" t="inlineStr">
        <is>
          <t>SD-000128</t>
        </is>
      </c>
      <c r="N1230" t="inlineStr">
        <is>
          <t>7690886873065000223</t>
        </is>
      </c>
      <c r="O1230" t="inlineStr">
        <is>
          <t>scenesbl77</t>
        </is>
      </c>
      <c r="P1230" t="inlineStr">
        <is>
          <t>https://www.tiktok.com/@scenesbl77</t>
        </is>
      </c>
      <c r="Q1230" t="inlineStr">
        <is>
          <t>SD-000128</t>
        </is>
      </c>
      <c r="R1230" t="inlineStr">
        <is>
          <t>Altarboy</t>
        </is>
      </c>
      <c r="S1230" t="inlineStr">
        <is>
          <t>lgbtq,禁忌</t>
        </is>
      </c>
      <c r="T1230" s="2" t="str">
        <f>=HYPERLINK("https://www.tiktok.com/@scenesbl77/video/7690886873065000223", "https://www.tiktok.com/@scenesbl77/video/7690886873065000223")</f>
        <v>https://www.tiktok.com/@scenesbl77/video/7690886873065000223</v>
      </c>
      <c r="U1230" t="inlineStr">
        <is>
          <t>已回填</t>
        </is>
      </c>
      <c r="V1230" t="inlineStr">
        <is>
          <t>427</t>
        </is>
      </c>
      <c r="W1230" t="inlineStr">
        <is>
          <t>11</t>
        </is>
      </c>
      <c r="X1230" t="inlineStr">
        <is>
          <t>3</t>
        </is>
      </c>
      <c r="Y1230" t="inlineStr">
        <is>
          <t>0</t>
        </is>
      </c>
      <c r="Z1230" t="inlineStr">
        <is>
          <t>0</t>
        </is>
      </c>
      <c r="AA1230" t="inlineStr">
        <is>
          <t>2026-10-08</t>
        </is>
      </c>
      <c r="AB1230"/>
      <c r="AC1230" t="inlineStr">
        <is>
          <t>发布顺序：04；当天第1条</t>
        </is>
      </c>
      <c r="AD1230"/>
      <c r="AE1230"/>
      <c r="AF1230"/>
      <c r="AG1230" s="3">
        <v>46300</v>
      </c>
      <c r="AH1230" t="inlineStr">
        <is>
          <t>高璇</t>
        </is>
      </c>
      <c r="AI1230"/>
      <c r="AJ1230"/>
      <c r="AK1230"/>
      <c r="AL1230" s="3"/>
      <c r="AM1230" t="inlineStr">
        <is>
          <t>2026-10-05 22:42</t>
        </is>
      </c>
      <c r="AN1230" t="inlineStr">
        <is>
          <t>高璇</t>
        </is>
      </c>
      <c r="AO1230" t="inlineStr">
        <is>
          <t>2026-10-05</t>
        </is>
      </c>
      <c r="AP1230" t="inlineStr">
        <is>
          <t>2026-10-05|scenesbl77|SD-000128</t>
        </is>
      </c>
      <c r="AQ1230" t="inlineStr">
        <is>
          <t>1</t>
        </is>
      </c>
      <c r="AR1230" t="inlineStr">
        <is>
          <t>scenesbl77｜Altarboy｜3条｜已回填/待公开</t>
        </is>
      </c>
    </row>
    <row r="1231" ht="25.5" customHeight="1">
      <c r="A1231" t="inlineStr">
        <is>
          <t>SR-001366</t>
        </is>
      </c>
      <c r="B1231" s="3">
        <v>46300</v>
      </c>
      <c r="C1231"/>
      <c r="D1231" t="inlineStr">
        <is>
          <t>7690887028581420319</t>
        </is>
      </c>
      <c r="E1231"/>
      <c r="F1231" t="inlineStr">
        <is>
          <t>exact_post_id</t>
        </is>
      </c>
      <c r="G1231"/>
      <c r="H1231" s="3">
        <v>46303.671643518515</v>
      </c>
      <c r="I1231"/>
      <c r="J1231" t="inlineStr">
        <is>
          <t>active</t>
        </is>
      </c>
      <c r="K1231" t="inlineStr">
        <is>
          <t>scenesbl77</t>
        </is>
      </c>
      <c r="L1231" t="inlineStr">
        <is>
          <t>Altarboy — EP5 Caught listening to a scandalous confession, he is ordered to reveal his own sins next. 🌟 Continue the story here 👉 Find the full series on “ReelShort” 🔍 Look up “4676159” ✨ #BLDrama #ReelShort #DramaSeries</t>
        </is>
      </c>
      <c r="M1231" t="inlineStr">
        <is>
          <t>SD-000128</t>
        </is>
      </c>
      <c r="N1231" t="inlineStr">
        <is>
          <t>7690887028581420319</t>
        </is>
      </c>
      <c r="O1231" t="inlineStr">
        <is>
          <t>scenesbl77</t>
        </is>
      </c>
      <c r="P1231" t="inlineStr">
        <is>
          <t>https://www.tiktok.com/@scenesbl77</t>
        </is>
      </c>
      <c r="Q1231" t="inlineStr">
        <is>
          <t>SD-000128</t>
        </is>
      </c>
      <c r="R1231" t="inlineStr">
        <is>
          <t>Altarboy</t>
        </is>
      </c>
      <c r="S1231" t="inlineStr">
        <is>
          <t>lgbtq,禁忌</t>
        </is>
      </c>
      <c r="T1231" s="2" t="str">
        <f>=HYPERLINK("https://www.tiktok.com/@scenesbl77/video/7690887028581420319", "https://www.tiktok.com/@scenesbl77/video/7690887028581420319")</f>
        <v>https://www.tiktok.com/@scenesbl77/video/7690887028581420319</v>
      </c>
      <c r="U1231" t="inlineStr">
        <is>
          <t>已回填</t>
        </is>
      </c>
      <c r="V1231" t="inlineStr">
        <is>
          <t>156</t>
        </is>
      </c>
      <c r="W1231" t="inlineStr">
        <is>
          <t>0</t>
        </is>
      </c>
      <c r="X1231" t="inlineStr">
        <is>
          <t>1</t>
        </is>
      </c>
      <c r="Y1231" t="inlineStr">
        <is>
          <t>0</t>
        </is>
      </c>
      <c r="Z1231" t="inlineStr">
        <is>
          <t>0</t>
        </is>
      </c>
      <c r="AA1231" t="inlineStr">
        <is>
          <t>2026-10-08</t>
        </is>
      </c>
      <c r="AB1231"/>
      <c r="AC1231" t="inlineStr">
        <is>
          <t>发布顺序：05；当天第2条</t>
        </is>
      </c>
      <c r="AD1231"/>
      <c r="AE1231"/>
      <c r="AF1231"/>
      <c r="AG1231" s="3">
        <v>46300</v>
      </c>
      <c r="AH1231" t="inlineStr">
        <is>
          <t>高璇</t>
        </is>
      </c>
      <c r="AI1231"/>
      <c r="AJ1231"/>
      <c r="AK1231"/>
      <c r="AL1231" s="3"/>
      <c r="AM1231" t="inlineStr">
        <is>
          <t>2026-10-06 04:43</t>
        </is>
      </c>
      <c r="AN1231" t="inlineStr">
        <is>
          <t>高璇</t>
        </is>
      </c>
      <c r="AO1231" t="inlineStr">
        <is>
          <t>2026-10-06</t>
        </is>
      </c>
      <c r="AP1231" t="inlineStr">
        <is>
          <t>2026-10-05|scenesbl77|SD-000128</t>
        </is>
      </c>
      <c r="AQ1231" t="inlineStr">
        <is>
          <t>0</t>
        </is>
      </c>
      <c r="AR1231" t="inlineStr">
        <is>
          <t>scenesbl77｜Altarboy｜3条｜已回填/待公开</t>
        </is>
      </c>
    </row>
    <row r="1232" ht="25.5" customHeight="1">
      <c r="A1232" t="inlineStr">
        <is>
          <t>SR-001367</t>
        </is>
      </c>
      <c r="B1232" s="3">
        <v>46300</v>
      </c>
      <c r="C1232"/>
      <c r="D1232"/>
      <c r="E1232"/>
      <c r="F1232"/>
      <c r="G1232"/>
      <c r="H1232" s="3"/>
      <c r="I1232"/>
      <c r="J1232" t="inlineStr">
        <is>
          <t>active</t>
        </is>
      </c>
      <c r="K1232" t="inlineStr">
        <is>
          <t>scenesbl77</t>
        </is>
      </c>
      <c r="L1232"/>
      <c r="M1232" t="inlineStr">
        <is>
          <t>SD-000128</t>
        </is>
      </c>
      <c r="N1232"/>
      <c r="O1232" t="inlineStr">
        <is>
          <t>scenesbl77</t>
        </is>
      </c>
      <c r="P1232" t="inlineStr">
        <is>
          <t>https://www.tiktok.com/@scenesbl77</t>
        </is>
      </c>
      <c r="Q1232" t="inlineStr">
        <is>
          <t>SD-000128</t>
        </is>
      </c>
      <c r="R1232" t="inlineStr">
        <is>
          <t>Altarboy</t>
        </is>
      </c>
      <c r="S1232" t="inlineStr">
        <is>
          <t>lgbtq,禁忌</t>
        </is>
      </c>
      <c r="T1232" s="2"/>
      <c r="U1232" t="inlineStr">
        <is>
          <t>待公开</t>
        </is>
      </c>
      <c r="V1232"/>
      <c r="W1232"/>
      <c r="X1232"/>
      <c r="Y1232"/>
      <c r="Z1232"/>
      <c r="AA1232"/>
      <c r="AB1232"/>
      <c r="AC1232" t="inlineStr">
        <is>
          <t>发布顺序：06；当天第3条</t>
        </is>
      </c>
      <c r="AD1232"/>
      <c r="AE1232"/>
      <c r="AF1232"/>
      <c r="AG1232" s="3">
        <v>46300</v>
      </c>
      <c r="AH1232" t="inlineStr">
        <is>
          <t>高璇</t>
        </is>
      </c>
      <c r="AI1232"/>
      <c r="AJ1232"/>
      <c r="AK1232"/>
      <c r="AL1232" s="3"/>
      <c r="AM1232"/>
      <c r="AN1232" t="inlineStr">
        <is>
          <t>高璇</t>
        </is>
      </c>
      <c r="AO1232"/>
      <c r="AP1232" t="inlineStr">
        <is>
          <t>2026-10-05|scenesbl77|SD-000128</t>
        </is>
      </c>
      <c r="AQ1232" t="inlineStr">
        <is>
          <t>0</t>
        </is>
      </c>
      <c r="AR1232" t="inlineStr">
        <is>
          <t>scenesbl77｜Altarboy｜3条｜已回填/待公开</t>
        </is>
      </c>
    </row>
    <row r="1233" ht="25.5" customHeight="1">
      <c r="A1233" t="inlineStr">
        <is>
          <t>SR-001368</t>
        </is>
      </c>
      <c r="B1233" s="3">
        <v>46301</v>
      </c>
      <c r="C1233"/>
      <c r="D1233" t="inlineStr">
        <is>
          <t>7690887320072965407</t>
        </is>
      </c>
      <c r="E1233"/>
      <c r="F1233" t="inlineStr">
        <is>
          <t>exact_post_id</t>
        </is>
      </c>
      <c r="G1233"/>
      <c r="H1233" s="3">
        <v>46303.671643518515</v>
      </c>
      <c r="I1233"/>
      <c r="J1233" t="inlineStr">
        <is>
          <t>active</t>
        </is>
      </c>
      <c r="K1233" t="inlineStr">
        <is>
          <t>scenesbl77</t>
        </is>
      </c>
      <c r="L1233" t="inlineStr">
        <is>
          <t xml:space="preserve">Never Fall Alone — EP1 A gifted diver mistakes a younger athlete for someone else during one reckless night. 🌟 Continue the story here 👉 Find the full series on “ReelShort” 🔍 Search “Never Fall Alone” ✨ #BLDrama #ReelShort #DramaSeries </t>
        </is>
      </c>
      <c r="M1233" t="inlineStr">
        <is>
          <t>SD-000306</t>
        </is>
      </c>
      <c r="N1233" t="inlineStr">
        <is>
          <t>7690887320072965407</t>
        </is>
      </c>
      <c r="O1233" t="inlineStr">
        <is>
          <t>scenesbl77</t>
        </is>
      </c>
      <c r="P1233" t="inlineStr">
        <is>
          <t>https://www.tiktok.com/@scenesbl77</t>
        </is>
      </c>
      <c r="Q1233" t="inlineStr">
        <is>
          <t>SD-000306</t>
        </is>
      </c>
      <c r="R1233" t="inlineStr">
        <is>
          <t>Never Fall Alone</t>
        </is>
      </c>
      <c r="S1233" t="inlineStr">
        <is>
          <t>lgbtq</t>
        </is>
      </c>
      <c r="T1233" s="2" t="str">
        <f>=HYPERLINK("https://www.tiktok.com/@scenesbl77/video/7690887320072965407", "https://www.tiktok.com/@scenesbl77/video/7690887320072965407")</f>
        <v>https://www.tiktok.com/@scenesbl77/video/7690887320072965407</v>
      </c>
      <c r="U1233" t="inlineStr">
        <is>
          <t>已回填</t>
        </is>
      </c>
      <c r="V1233" t="inlineStr">
        <is>
          <t>216</t>
        </is>
      </c>
      <c r="W1233" t="inlineStr">
        <is>
          <t>4</t>
        </is>
      </c>
      <c r="X1233" t="inlineStr">
        <is>
          <t>1</t>
        </is>
      </c>
      <c r="Y1233" t="inlineStr">
        <is>
          <t>0</t>
        </is>
      </c>
      <c r="Z1233" t="inlineStr">
        <is>
          <t>0</t>
        </is>
      </c>
      <c r="AA1233" t="inlineStr">
        <is>
          <t>2026-10-08</t>
        </is>
      </c>
      <c r="AB1233"/>
      <c r="AC1233" t="inlineStr">
        <is>
          <t>发布顺序：01；当天第1条</t>
        </is>
      </c>
      <c r="AD1233"/>
      <c r="AE1233"/>
      <c r="AF1233"/>
      <c r="AG1233" s="3">
        <v>46301</v>
      </c>
      <c r="AH1233" t="inlineStr">
        <is>
          <t>高璇</t>
        </is>
      </c>
      <c r="AI1233"/>
      <c r="AJ1233"/>
      <c r="AK1233"/>
      <c r="AL1233" s="3"/>
      <c r="AM1233" t="inlineStr">
        <is>
          <t>2026-10-06 23:39</t>
        </is>
      </c>
      <c r="AN1233" t="inlineStr">
        <is>
          <t>高璇</t>
        </is>
      </c>
      <c r="AO1233" t="inlineStr">
        <is>
          <t>2026-10-06</t>
        </is>
      </c>
      <c r="AP1233" t="inlineStr">
        <is>
          <t>2026-10-06|scenesbl77|SD-000306</t>
        </is>
      </c>
      <c r="AQ1233" t="inlineStr">
        <is>
          <t>1</t>
        </is>
      </c>
      <c r="AR1233" t="inlineStr">
        <is>
          <t>scenesbl77｜Never Fall Alone｜3条｜已回填</t>
        </is>
      </c>
    </row>
    <row r="1234" ht="25.5" customHeight="1">
      <c r="A1234" t="inlineStr">
        <is>
          <t>SR-001369</t>
        </is>
      </c>
      <c r="B1234" s="3">
        <v>46301</v>
      </c>
      <c r="C1234"/>
      <c r="D1234" t="inlineStr">
        <is>
          <t>7690887760034467102</t>
        </is>
      </c>
      <c r="E1234"/>
      <c r="F1234" t="inlineStr">
        <is>
          <t>exact_post_id</t>
        </is>
      </c>
      <c r="G1234"/>
      <c r="H1234" s="3"/>
      <c r="I1234"/>
      <c r="J1234" t="inlineStr">
        <is>
          <t>active</t>
        </is>
      </c>
      <c r="K1234" t="inlineStr">
        <is>
          <t>scenesbl77</t>
        </is>
      </c>
      <c r="L1234" t="inlineStr">
        <is>
          <t>Never Fall Alone — EP2 The next morning, Maddox discovers his one-night stand is his new synchronized diving partner. 🌟 Continue the story here 👉 Find the full series on “ReelShort” 🔍 Search “Never Fall Alone” ✨ #BLDrama #ReelShort #DramaSeries</t>
        </is>
      </c>
      <c r="M1234" t="inlineStr">
        <is>
          <t>SD-000306</t>
        </is>
      </c>
      <c r="N1234" t="inlineStr">
        <is>
          <t>7690887760034467102</t>
        </is>
      </c>
      <c r="O1234" t="inlineStr">
        <is>
          <t>scenesbl77</t>
        </is>
      </c>
      <c r="P1234" t="inlineStr">
        <is>
          <t>https://www.tiktok.com/@scenesbl77</t>
        </is>
      </c>
      <c r="Q1234" t="inlineStr">
        <is>
          <t>SD-000306</t>
        </is>
      </c>
      <c r="R1234" t="inlineStr">
        <is>
          <t>Never Fall Alone</t>
        </is>
      </c>
      <c r="S1234" t="inlineStr">
        <is>
          <t>lgbtq</t>
        </is>
      </c>
      <c r="T1234" s="2" t="str">
        <f>=HYPERLINK("https://www.tiktok.com/@scenesbl77/video/7690887760034467102", "https://www.tiktok.com/@scenesbl77/video/7690887760034467102")</f>
        <v>https://www.tiktok.com/@scenesbl77/video/7690887760034467102</v>
      </c>
      <c r="U1234" t="inlineStr">
        <is>
          <t>已回填</t>
        </is>
      </c>
      <c r="V1234" t="inlineStr">
        <is>
          <t>174</t>
        </is>
      </c>
      <c r="W1234" t="inlineStr">
        <is>
          <t>6</t>
        </is>
      </c>
      <c r="X1234" t="inlineStr">
        <is>
          <t>5</t>
        </is>
      </c>
      <c r="Y1234" t="inlineStr">
        <is>
          <t>0</t>
        </is>
      </c>
      <c r="Z1234" t="inlineStr">
        <is>
          <t>0</t>
        </is>
      </c>
      <c r="AA1234" t="inlineStr">
        <is>
          <t>2026-10-08</t>
        </is>
      </c>
      <c r="AB1234"/>
      <c r="AC1234" t="inlineStr">
        <is>
          <t>发布顺序：02；当天第2条</t>
        </is>
      </c>
      <c r="AD1234"/>
      <c r="AE1234"/>
      <c r="AF1234"/>
      <c r="AG1234" s="3">
        <v>46301</v>
      </c>
      <c r="AH1234" t="inlineStr">
        <is>
          <t>高璇</t>
        </is>
      </c>
      <c r="AI1234"/>
      <c r="AJ1234"/>
      <c r="AK1234"/>
      <c r="AL1234" s="3"/>
      <c r="AM1234" t="inlineStr">
        <is>
          <t>2026-10-07 03:46</t>
        </is>
      </c>
      <c r="AN1234" t="inlineStr">
        <is>
          <t>高璇</t>
        </is>
      </c>
      <c r="AO1234" t="inlineStr">
        <is>
          <t>2026-10-07</t>
        </is>
      </c>
      <c r="AP1234" t="inlineStr">
        <is>
          <t>2026-10-06|scenesbl77|SD-000306</t>
        </is>
      </c>
      <c r="AQ1234" t="inlineStr">
        <is>
          <t>0</t>
        </is>
      </c>
      <c r="AR1234" t="inlineStr">
        <is>
          <t>scenesbl77｜Never Fall Alone｜3条｜已回填</t>
        </is>
      </c>
    </row>
    <row r="1235" ht="25.5" customHeight="1">
      <c r="A1235" t="inlineStr">
        <is>
          <t>SR-001370</t>
        </is>
      </c>
      <c r="B1235" s="3">
        <v>46301</v>
      </c>
      <c r="C1235"/>
      <c r="D1235" t="inlineStr">
        <is>
          <t>7690887841575865630</t>
        </is>
      </c>
      <c r="E1235"/>
      <c r="F1235" t="inlineStr">
        <is>
          <t>exact_post_id</t>
        </is>
      </c>
      <c r="G1235"/>
      <c r="H1235" s="3"/>
      <c r="I1235"/>
      <c r="J1235" t="inlineStr">
        <is>
          <t>active</t>
        </is>
      </c>
      <c r="K1235" t="inlineStr">
        <is>
          <t>scenesbl77</t>
        </is>
      </c>
      <c r="L1235" t="inlineStr">
        <is>
          <t>Never Fall Alone — EP3 Training forces two hostile teammates closer while Maddox’s old trauma threatens their future. 🌟 Continue the story here 👉 Find the full series on “ReelShort” 🔍 Search “Never Fall Alone” ✨ #BLDrama #ReelShort #DramaSeries</t>
        </is>
      </c>
      <c r="M1235" t="inlineStr">
        <is>
          <t>SD-000306</t>
        </is>
      </c>
      <c r="N1235" t="inlineStr">
        <is>
          <t>7690887841575865630</t>
        </is>
      </c>
      <c r="O1235" t="inlineStr">
        <is>
          <t>scenesbl77</t>
        </is>
      </c>
      <c r="P1235" t="inlineStr">
        <is>
          <t>https://www.tiktok.com/@scenesbl77</t>
        </is>
      </c>
      <c r="Q1235" t="inlineStr">
        <is>
          <t>SD-000306</t>
        </is>
      </c>
      <c r="R1235" t="inlineStr">
        <is>
          <t>Never Fall Alone</t>
        </is>
      </c>
      <c r="S1235" t="inlineStr">
        <is>
          <t>lgbtq</t>
        </is>
      </c>
      <c r="T1235" s="2" t="str">
        <f>=HYPERLINK("https://www.tiktok.com/@scenesbl77/video/7690887841575865630", "https://www.tiktok.com/@scenesbl77/video/7690887841575865630")</f>
        <v>https://www.tiktok.com/@scenesbl77/video/7690887841575865630</v>
      </c>
      <c r="U1235" t="inlineStr">
        <is>
          <t>已回填</t>
        </is>
      </c>
      <c r="V1235" t="inlineStr">
        <is>
          <t>139</t>
        </is>
      </c>
      <c r="W1235" t="inlineStr">
        <is>
          <t>2</t>
        </is>
      </c>
      <c r="X1235" t="inlineStr">
        <is>
          <t>0</t>
        </is>
      </c>
      <c r="Y1235" t="inlineStr">
        <is>
          <t>0</t>
        </is>
      </c>
      <c r="Z1235" t="inlineStr">
        <is>
          <t>0</t>
        </is>
      </c>
      <c r="AA1235" t="inlineStr">
        <is>
          <t>2026-10-08</t>
        </is>
      </c>
      <c r="AB1235"/>
      <c r="AC1235" t="inlineStr">
        <is>
          <t>发布顺序：03；当天第3条</t>
        </is>
      </c>
      <c r="AD1235"/>
      <c r="AE1235"/>
      <c r="AF1235"/>
      <c r="AG1235" s="3">
        <v>46301</v>
      </c>
      <c r="AH1235" t="inlineStr">
        <is>
          <t>高璇</t>
        </is>
      </c>
      <c r="AI1235"/>
      <c r="AJ1235"/>
      <c r="AK1235"/>
      <c r="AL1235" s="3"/>
      <c r="AM1235" t="inlineStr">
        <is>
          <t>2026-10-07 10:47</t>
        </is>
      </c>
      <c r="AN1235" t="inlineStr">
        <is>
          <t>高璇</t>
        </is>
      </c>
      <c r="AO1235" t="inlineStr">
        <is>
          <t>2026-10-07</t>
        </is>
      </c>
      <c r="AP1235" t="inlineStr">
        <is>
          <t>2026-10-06|scenesbl77|SD-000306</t>
        </is>
      </c>
      <c r="AQ1235" t="inlineStr">
        <is>
          <t>0</t>
        </is>
      </c>
      <c r="AR1235" t="inlineStr">
        <is>
          <t>scenesbl77｜Never Fall Alone｜3条｜已回填</t>
        </is>
      </c>
    </row>
    <row r="1236" ht="25.5" customHeight="1">
      <c r="A1236" t="inlineStr">
        <is>
          <t>SR-001371</t>
        </is>
      </c>
      <c r="B1236" s="3">
        <v>46302</v>
      </c>
      <c r="C1236"/>
      <c r="D1236" t="inlineStr">
        <is>
          <t>7690888023885565215</t>
        </is>
      </c>
      <c r="E1236"/>
      <c r="F1236" t="inlineStr">
        <is>
          <t>exact_post_id</t>
        </is>
      </c>
      <c r="G1236"/>
      <c r="H1236" s="3"/>
      <c r="I1236"/>
      <c r="J1236" t="inlineStr">
        <is>
          <t>active</t>
        </is>
      </c>
      <c r="K1236" t="inlineStr">
        <is>
          <t>scenesbl77</t>
        </is>
      </c>
      <c r="L1236" t="inlineStr">
        <is>
          <t>Never Fall Alone — EP4 Teo refuses to let Maddox fall alone, even when the pressure outside the pool becomes unbearable. 🌟 Continue the story here 👉 Find the full series on “ReelShort” 🔍 Search “Never Fall Alone” ✨ #BLDrama #ReelShort #DramaSeries</t>
        </is>
      </c>
      <c r="M1236" t="inlineStr">
        <is>
          <t>SD-000306</t>
        </is>
      </c>
      <c r="N1236" t="inlineStr">
        <is>
          <t>7690888023885565215</t>
        </is>
      </c>
      <c r="O1236" t="inlineStr">
        <is>
          <t>scenesbl77</t>
        </is>
      </c>
      <c r="P1236" t="inlineStr">
        <is>
          <t>https://www.tiktok.com/@scenesbl77</t>
        </is>
      </c>
      <c r="Q1236" t="inlineStr">
        <is>
          <t>SD-000306</t>
        </is>
      </c>
      <c r="R1236" t="inlineStr">
        <is>
          <t>Never Fall Alone</t>
        </is>
      </c>
      <c r="S1236" t="inlineStr">
        <is>
          <t>lgbtq</t>
        </is>
      </c>
      <c r="T1236" s="2" t="str">
        <f>=HYPERLINK("https://www.tiktok.com/@scenesbl77/video/7690888023885565215", "https://www.tiktok.com/@scenesbl77/video/7690888023885565215")</f>
        <v>https://www.tiktok.com/@scenesbl77/video/7690888023885565215</v>
      </c>
      <c r="U1236" t="inlineStr">
        <is>
          <t>已回填</t>
        </is>
      </c>
      <c r="V1236" t="inlineStr">
        <is>
          <t>144</t>
        </is>
      </c>
      <c r="W1236" t="inlineStr">
        <is>
          <t>3</t>
        </is>
      </c>
      <c r="X1236" t="inlineStr">
        <is>
          <t>1</t>
        </is>
      </c>
      <c r="Y1236" t="inlineStr">
        <is>
          <t>0</t>
        </is>
      </c>
      <c r="Z1236" t="inlineStr">
        <is>
          <t>0</t>
        </is>
      </c>
      <c r="AA1236" t="inlineStr">
        <is>
          <t>2026-10-08</t>
        </is>
      </c>
      <c r="AB1236"/>
      <c r="AC1236" t="inlineStr">
        <is>
          <t>发布顺序：04；当天第1条</t>
        </is>
      </c>
      <c r="AD1236"/>
      <c r="AE1236"/>
      <c r="AF1236"/>
      <c r="AG1236" s="3">
        <v>46302</v>
      </c>
      <c r="AH1236" t="inlineStr">
        <is>
          <t>高璇</t>
        </is>
      </c>
      <c r="AI1236"/>
      <c r="AJ1236"/>
      <c r="AK1236"/>
      <c r="AL1236" s="3"/>
      <c r="AM1236" t="inlineStr">
        <is>
          <t>2026-10-07 22:48</t>
        </is>
      </c>
      <c r="AN1236" t="inlineStr">
        <is>
          <t>高璇</t>
        </is>
      </c>
      <c r="AO1236" t="inlineStr">
        <is>
          <t>2026-10-07</t>
        </is>
      </c>
      <c r="AP1236" t="inlineStr">
        <is>
          <t>2026-10-07|scenesbl77|SD-000306</t>
        </is>
      </c>
      <c r="AQ1236" t="inlineStr">
        <is>
          <t>1</t>
        </is>
      </c>
      <c r="AR1236" t="inlineStr">
        <is>
          <t>scenesbl77｜Never Fall Alone｜3条｜已回填/待公开</t>
        </is>
      </c>
    </row>
    <row r="1237" ht="25.5" customHeight="1">
      <c r="A1237" t="inlineStr">
        <is>
          <t>SR-001372</t>
        </is>
      </c>
      <c r="B1237" s="3">
        <v>46302</v>
      </c>
      <c r="C1237"/>
      <c r="D1237" t="inlineStr">
        <is>
          <t>7690888894195191071</t>
        </is>
      </c>
      <c r="E1237"/>
      <c r="F1237" t="inlineStr">
        <is>
          <t>exact_post_id</t>
        </is>
      </c>
      <c r="G1237"/>
      <c r="H1237" s="3"/>
      <c r="I1237"/>
      <c r="J1237" t="inlineStr">
        <is>
          <t>active</t>
        </is>
      </c>
      <c r="K1237" t="inlineStr">
        <is>
          <t>scenesbl77</t>
        </is>
      </c>
      <c r="L1237" t="inlineStr">
        <is>
          <t>Never Fall Alone — EP5 A jealous rival secretly records their most private moment and uses it to blackmail them. 🌟 Continue the story here 👉 Find the full series on “ReelShort” 🔍 Search “Never Fall Alone” ✨ #BLDrama #ReelShort #DramaSeries</t>
        </is>
      </c>
      <c r="M1237" t="inlineStr">
        <is>
          <t>SD-000306</t>
        </is>
      </c>
      <c r="N1237" t="inlineStr">
        <is>
          <t>7690888894195191071</t>
        </is>
      </c>
      <c r="O1237" t="inlineStr">
        <is>
          <t>scenesbl77</t>
        </is>
      </c>
      <c r="P1237" t="inlineStr">
        <is>
          <t>https://www.tiktok.com/@scenesbl77</t>
        </is>
      </c>
      <c r="Q1237" t="inlineStr">
        <is>
          <t>SD-000306</t>
        </is>
      </c>
      <c r="R1237" t="inlineStr">
        <is>
          <t>Never Fall Alone</t>
        </is>
      </c>
      <c r="S1237" t="inlineStr">
        <is>
          <t>lgbtq</t>
        </is>
      </c>
      <c r="T1237" s="2" t="str">
        <f>=HYPERLINK("https://www.tiktok.com/@scenesbl77/video/7690888894195191071", "https://www.tiktok.com/@scenesbl77/video/7690888894195191071")</f>
        <v>https://www.tiktok.com/@scenesbl77/video/7690888894195191071</v>
      </c>
      <c r="U1237" t="inlineStr">
        <is>
          <t>已回填</t>
        </is>
      </c>
      <c r="V1237" t="inlineStr">
        <is>
          <t>111</t>
        </is>
      </c>
      <c r="W1237" t="inlineStr">
        <is>
          <t>2</t>
        </is>
      </c>
      <c r="X1237" t="inlineStr">
        <is>
          <t>1</t>
        </is>
      </c>
      <c r="Y1237" t="inlineStr">
        <is>
          <t>0</t>
        </is>
      </c>
      <c r="Z1237" t="inlineStr">
        <is>
          <t>0</t>
        </is>
      </c>
      <c r="AA1237" t="inlineStr">
        <is>
          <t>2026-10-08</t>
        </is>
      </c>
      <c r="AB1237"/>
      <c r="AC1237" t="inlineStr">
        <is>
          <t>发布顺序：05；当天第2条</t>
        </is>
      </c>
      <c r="AD1237"/>
      <c r="AE1237"/>
      <c r="AF1237"/>
      <c r="AG1237" s="3">
        <v>46302</v>
      </c>
      <c r="AH1237" t="inlineStr">
        <is>
          <t>高璇</t>
        </is>
      </c>
      <c r="AI1237"/>
      <c r="AJ1237"/>
      <c r="AK1237"/>
      <c r="AL1237" s="3"/>
      <c r="AM1237" t="inlineStr">
        <is>
          <t>2026-10-08 03:49</t>
        </is>
      </c>
      <c r="AN1237" t="inlineStr">
        <is>
          <t>高璇</t>
        </is>
      </c>
      <c r="AO1237" t="inlineStr">
        <is>
          <t>2026-10-08</t>
        </is>
      </c>
      <c r="AP1237" t="inlineStr">
        <is>
          <t>2026-10-07|scenesbl77|SD-000306</t>
        </is>
      </c>
      <c r="AQ1237" t="inlineStr">
        <is>
          <t>0</t>
        </is>
      </c>
      <c r="AR1237" t="inlineStr">
        <is>
          <t>scenesbl77｜Never Fall Alone｜3条｜已回填/待公开</t>
        </is>
      </c>
    </row>
    <row r="1238" ht="25.5" customHeight="1">
      <c r="A1238" t="inlineStr">
        <is>
          <t>SR-001373</t>
        </is>
      </c>
      <c r="B1238" s="3">
        <v>46302</v>
      </c>
      <c r="C1238"/>
      <c r="D1238"/>
      <c r="E1238"/>
      <c r="F1238"/>
      <c r="G1238"/>
      <c r="H1238" s="3"/>
      <c r="I1238"/>
      <c r="J1238" t="inlineStr">
        <is>
          <t>active</t>
        </is>
      </c>
      <c r="K1238" t="inlineStr">
        <is>
          <t>scenesbl77</t>
        </is>
      </c>
      <c r="L1238"/>
      <c r="M1238" t="inlineStr">
        <is>
          <t>SD-000306</t>
        </is>
      </c>
      <c r="N1238"/>
      <c r="O1238" t="inlineStr">
        <is>
          <t>scenesbl77</t>
        </is>
      </c>
      <c r="P1238" t="inlineStr">
        <is>
          <t>https://www.tiktok.com/@scenesbl77</t>
        </is>
      </c>
      <c r="Q1238" t="inlineStr">
        <is>
          <t>SD-000306</t>
        </is>
      </c>
      <c r="R1238" t="inlineStr">
        <is>
          <t>Never Fall Alone</t>
        </is>
      </c>
      <c r="S1238" t="inlineStr">
        <is>
          <t>lgbtq</t>
        </is>
      </c>
      <c r="T1238" s="2"/>
      <c r="U1238" t="inlineStr">
        <is>
          <t>待公开</t>
        </is>
      </c>
      <c r="V1238"/>
      <c r="W1238"/>
      <c r="X1238"/>
      <c r="Y1238"/>
      <c r="Z1238"/>
      <c r="AA1238"/>
      <c r="AB1238"/>
      <c r="AC1238" t="inlineStr">
        <is>
          <t>发布顺序：06；当天第3条</t>
        </is>
      </c>
      <c r="AD1238"/>
      <c r="AE1238"/>
      <c r="AF1238"/>
      <c r="AG1238" s="3">
        <v>46302</v>
      </c>
      <c r="AH1238" t="inlineStr">
        <is>
          <t>高璇</t>
        </is>
      </c>
      <c r="AI1238"/>
      <c r="AJ1238"/>
      <c r="AK1238"/>
      <c r="AL1238" s="3"/>
      <c r="AM1238"/>
      <c r="AN1238" t="inlineStr">
        <is>
          <t>高璇</t>
        </is>
      </c>
      <c r="AO1238"/>
      <c r="AP1238" t="inlineStr">
        <is>
          <t>2026-10-07|scenesbl77|SD-000306</t>
        </is>
      </c>
      <c r="AQ1238" t="inlineStr">
        <is>
          <t>0</t>
        </is>
      </c>
      <c r="AR1238" t="inlineStr">
        <is>
          <t>scenesbl77｜Never Fall Alone｜3条｜已回填/待公开</t>
        </is>
      </c>
    </row>
    <row r="1239" ht="25.5" customHeight="1">
      <c r="A1239" t="inlineStr">
        <is>
          <t>SR-001374</t>
        </is>
      </c>
      <c r="B1239" s="3">
        <v>46294</v>
      </c>
      <c r="C1239"/>
      <c r="D1239" t="inlineStr">
        <is>
          <t>7690837926938168606</t>
        </is>
      </c>
      <c r="E1239"/>
      <c r="F1239" t="inlineStr">
        <is>
          <t>manual_url</t>
        </is>
      </c>
      <c r="G1239">
        <v>1</v>
      </c>
      <c r="H1239" s="3">
        <v>46301.90505787037</v>
      </c>
      <c r="I1239"/>
      <c r="J1239" t="inlineStr">
        <is>
          <t>active</t>
        </is>
      </c>
      <c r="K1239" t="inlineStr">
        <is>
          <t>hnlinhthng9678</t>
        </is>
      </c>
      <c r="L1239" t="inlineStr">
        <is>
          <t>Rejected Luna is His Fated Mate — EP2 The Alpha King is rejected at the same ceremony—then arrives at Nova’s door with 108 chests and a proposal. 🌟 Continue the story here 👉 Find the full series on “ReelShort” 🔍 Look up “4936530” ✨ #ShortDrama #ReelShort #DramaSeries</t>
        </is>
      </c>
      <c r="M1239" t="inlineStr">
        <is>
          <t>SD-000374</t>
        </is>
      </c>
      <c r="N1239" t="inlineStr">
        <is>
          <t>7690837926938168606</t>
        </is>
      </c>
      <c r="O1239" t="inlineStr">
        <is>
          <t>NeonHlin</t>
        </is>
      </c>
      <c r="P1239" t="inlineStr">
        <is>
          <t>https://www.tiktok.com/@hnlinhthng9678</t>
        </is>
      </c>
      <c r="Q1239" t="inlineStr">
        <is>
          <t>SD-000374</t>
        </is>
      </c>
      <c r="R1239" t="inlineStr">
        <is>
          <t>Rejected Luna is His Fated Mate</t>
        </is>
      </c>
      <c r="S1239" t="inlineStr">
        <is>
          <t>身份揭露,狼人</t>
        </is>
      </c>
      <c r="T1239" s="2" t="str">
        <f>=HYPERLINK("https://www.tiktok.com/@hnlinhthng9678/video/7690837926938168606", "https://www.tiktok.com/@hnlinhthng9678/video/7690837926938168606")</f>
        <v>https://www.tiktok.com/@hnlinhthng9678/video/7690837926938168606</v>
      </c>
      <c r="U1239" t="inlineStr">
        <is>
          <t>已回填</t>
        </is>
      </c>
      <c r="V1239" t="inlineStr">
        <is>
          <t>183</t>
        </is>
      </c>
      <c r="W1239" t="inlineStr">
        <is>
          <t>1</t>
        </is>
      </c>
      <c r="X1239" t="inlineStr">
        <is>
          <t>1</t>
        </is>
      </c>
      <c r="Y1239" t="inlineStr">
        <is>
          <t>0</t>
        </is>
      </c>
      <c r="Z1239" t="inlineStr">
        <is>
          <t>0</t>
        </is>
      </c>
      <c r="AA1239" t="inlineStr">
        <is>
          <t>2026-10-08</t>
        </is>
      </c>
      <c r="AB1239"/>
      <c r="AC1239" t="inlineStr">
        <is>
          <t>发布顺序：01；当天第1条</t>
        </is>
      </c>
      <c r="AD1239"/>
      <c r="AE1239"/>
      <c r="AF1239"/>
      <c r="AG1239" s="3">
        <v>46294</v>
      </c>
      <c r="AH1239" t="inlineStr">
        <is>
          <t>高璇</t>
        </is>
      </c>
      <c r="AI1239"/>
      <c r="AJ1239"/>
      <c r="AK1239"/>
      <c r="AL1239" s="3"/>
      <c r="AM1239" t="inlineStr">
        <is>
          <t>2026-09-30 03:48</t>
        </is>
      </c>
      <c r="AN1239" t="inlineStr">
        <is>
          <t>高璇</t>
        </is>
      </c>
      <c r="AO1239" t="inlineStr">
        <is>
          <t>2026-09-30</t>
        </is>
      </c>
      <c r="AP1239" t="inlineStr">
        <is>
          <t>2026-09-29|hnlinhthng9678|SD-000374</t>
        </is>
      </c>
      <c r="AQ1239" t="inlineStr">
        <is>
          <t>1</t>
        </is>
      </c>
      <c r="AR1239" t="inlineStr">
        <is>
          <t>hnlinhthng9678｜Rejected Luna is His Fated Mate｜3条｜已回填/待公开</t>
        </is>
      </c>
    </row>
    <row r="1240" ht="25.5" customHeight="1">
      <c r="A1240" t="inlineStr">
        <is>
          <t>SR-001375</t>
        </is>
      </c>
      <c r="B1240" s="3">
        <v>46294</v>
      </c>
      <c r="C1240"/>
      <c r="D1240" t="inlineStr">
        <is>
          <t>7690838257864641823</t>
        </is>
      </c>
      <c r="E1240"/>
      <c r="F1240" t="inlineStr">
        <is>
          <t>manual_url</t>
        </is>
      </c>
      <c r="G1240">
        <v>1</v>
      </c>
      <c r="H1240" s="3">
        <v>46301.90525462963</v>
      </c>
      <c r="I1240"/>
      <c r="J1240" t="inlineStr">
        <is>
          <t>active</t>
        </is>
      </c>
      <c r="K1240" t="inlineStr">
        <is>
          <t>hnlinhthng9678</t>
        </is>
      </c>
      <c r="L1240" t="inlineStr">
        <is>
          <t>Rejected Luna is His Fated Mate — EP3 Cole wants Nova to accept being his second Luna, but her answer destroys the future he planned for her. 🌟 Continue the story here 👉 Find the full series on “ReelShort” 🔍 Look up “4936530” ✨ #ShortDrama #ReelShort #DramaSeries</t>
        </is>
      </c>
      <c r="M1240" t="inlineStr">
        <is>
          <t>SD-000374</t>
        </is>
      </c>
      <c r="N1240" t="inlineStr">
        <is>
          <t>7690838257864641823</t>
        </is>
      </c>
      <c r="O1240" t="inlineStr">
        <is>
          <t>NeonHlin</t>
        </is>
      </c>
      <c r="P1240" t="inlineStr">
        <is>
          <t>https://www.tiktok.com/@hnlinhthng9678</t>
        </is>
      </c>
      <c r="Q1240" t="inlineStr">
        <is>
          <t>SD-000374</t>
        </is>
      </c>
      <c r="R1240" t="inlineStr">
        <is>
          <t>Rejected Luna is His Fated Mate</t>
        </is>
      </c>
      <c r="S1240" t="inlineStr">
        <is>
          <t>身份揭露,狼人</t>
        </is>
      </c>
      <c r="T1240" s="2" t="str">
        <f>=HYPERLINK("https://www.tiktok.com/@hnlinhthng9678/video/7690838257864641823", "https://www.tiktok.com/@hnlinhthng9678/video/7690838257864641823")</f>
        <v>https://www.tiktok.com/@hnlinhthng9678/video/7690838257864641823</v>
      </c>
      <c r="U1240" t="inlineStr">
        <is>
          <t>已回填</t>
        </is>
      </c>
      <c r="V1240" t="inlineStr">
        <is>
          <t>135</t>
        </is>
      </c>
      <c r="W1240" t="inlineStr">
        <is>
          <t>2</t>
        </is>
      </c>
      <c r="X1240" t="inlineStr">
        <is>
          <t>0</t>
        </is>
      </c>
      <c r="Y1240" t="inlineStr">
        <is>
          <t>0</t>
        </is>
      </c>
      <c r="Z1240" t="inlineStr">
        <is>
          <t>0</t>
        </is>
      </c>
      <c r="AA1240" t="inlineStr">
        <is>
          <t>2026-10-08</t>
        </is>
      </c>
      <c r="AB1240"/>
      <c r="AC1240" t="inlineStr">
        <is>
          <t>发布顺序：02；当天第2条</t>
        </is>
      </c>
      <c r="AD1240"/>
      <c r="AE1240"/>
      <c r="AF1240"/>
      <c r="AG1240" s="3">
        <v>46294</v>
      </c>
      <c r="AH1240" t="inlineStr">
        <is>
          <t>高璇</t>
        </is>
      </c>
      <c r="AI1240"/>
      <c r="AJ1240"/>
      <c r="AK1240"/>
      <c r="AL1240" s="3"/>
      <c r="AM1240" t="inlineStr">
        <is>
          <t>2026-09-30 09:59</t>
        </is>
      </c>
      <c r="AN1240" t="inlineStr">
        <is>
          <t>高璇</t>
        </is>
      </c>
      <c r="AO1240" t="inlineStr">
        <is>
          <t>2026-09-30</t>
        </is>
      </c>
      <c r="AP1240" t="inlineStr">
        <is>
          <t>2026-09-29|hnlinhthng9678|SD-000374</t>
        </is>
      </c>
      <c r="AQ1240" t="inlineStr">
        <is>
          <t>0</t>
        </is>
      </c>
      <c r="AR1240" t="inlineStr">
        <is>
          <t>hnlinhthng9678｜Rejected Luna is His Fated Mate｜3条｜已回填/待公开</t>
        </is>
      </c>
    </row>
    <row r="1241" ht="25.5" customHeight="1">
      <c r="A1241" t="inlineStr">
        <is>
          <t>SR-001376</t>
        </is>
      </c>
      <c r="B1241" s="3">
        <v>46294</v>
      </c>
      <c r="C1241"/>
      <c r="D1241"/>
      <c r="E1241"/>
      <c r="F1241"/>
      <c r="G1241"/>
      <c r="H1241" s="3"/>
      <c r="I1241"/>
      <c r="J1241" t="inlineStr">
        <is>
          <t>active</t>
        </is>
      </c>
      <c r="K1241" t="inlineStr">
        <is>
          <t>hnlinhthng9678</t>
        </is>
      </c>
      <c r="L1241"/>
      <c r="M1241" t="inlineStr">
        <is>
          <t>SD-000374</t>
        </is>
      </c>
      <c r="N1241"/>
      <c r="O1241" t="inlineStr">
        <is>
          <t>NeonHlin</t>
        </is>
      </c>
      <c r="P1241" t="inlineStr">
        <is>
          <t>https://www.tiktok.com/@hnlinhthng9678</t>
        </is>
      </c>
      <c r="Q1241" t="inlineStr">
        <is>
          <t>SD-000374</t>
        </is>
      </c>
      <c r="R1241" t="inlineStr">
        <is>
          <t>Rejected Luna is His Fated Mate</t>
        </is>
      </c>
      <c r="S1241" t="inlineStr">
        <is>
          <t>身份揭露,狼人</t>
        </is>
      </c>
      <c r="T1241" s="2"/>
      <c r="U1241" t="inlineStr">
        <is>
          <t>待公开</t>
        </is>
      </c>
      <c r="V1241"/>
      <c r="W1241"/>
      <c r="X1241"/>
      <c r="Y1241"/>
      <c r="Z1241"/>
      <c r="AA1241"/>
      <c r="AB1241"/>
      <c r="AC1241" t="inlineStr">
        <is>
          <t>发布顺序：03；当天第3条</t>
        </is>
      </c>
      <c r="AD1241"/>
      <c r="AE1241"/>
      <c r="AF1241"/>
      <c r="AG1241" s="3">
        <v>46294</v>
      </c>
      <c r="AH1241" t="inlineStr">
        <is>
          <t>高璇</t>
        </is>
      </c>
      <c r="AI1241"/>
      <c r="AJ1241"/>
      <c r="AK1241"/>
      <c r="AL1241" s="3"/>
      <c r="AM1241"/>
      <c r="AN1241" t="inlineStr">
        <is>
          <t>高璇</t>
        </is>
      </c>
      <c r="AO1241"/>
      <c r="AP1241" t="inlineStr">
        <is>
          <t>2026-09-29|hnlinhthng9678|SD-000374</t>
        </is>
      </c>
      <c r="AQ1241" t="inlineStr">
        <is>
          <t>0</t>
        </is>
      </c>
      <c r="AR1241" t="inlineStr">
        <is>
          <t>hnlinhthng9678｜Rejected Luna is His Fated Mate｜3条｜已回填/待公开</t>
        </is>
      </c>
    </row>
    <row r="1242" ht="25.5" customHeight="1">
      <c r="A1242" t="inlineStr">
        <is>
          <t>SR-001377</t>
        </is>
      </c>
      <c r="B1242" s="3">
        <v>46295</v>
      </c>
      <c r="C1242"/>
      <c r="D1242"/>
      <c r="E1242"/>
      <c r="F1242" t="inlineStr">
        <is>
          <t>account_time</t>
        </is>
      </c>
      <c r="G1242">
        <v>1</v>
      </c>
      <c r="H1242" s="3">
        <v>46301.90545138889</v>
      </c>
      <c r="I1242"/>
      <c r="J1242" t="inlineStr">
        <is>
          <t>active</t>
        </is>
      </c>
      <c r="K1242" t="inlineStr">
        <is>
          <t>hnlinhthng9678</t>
        </is>
      </c>
      <c r="L1242" t="inlineStr">
        <is>
          <t>Rejected Luna is His Fated Mate — EP4 Nova accepts Ronan’s unexpected offer, never realizing the feared Alpha King has loved her for twenty years. 🌟 Continue the story here 👉 Find the full series on “ReelShort” 🔍 Look up “4936530” ✨ #ShortDrama #ReelShort #DramaSerie</t>
        </is>
      </c>
      <c r="M1242" t="inlineStr">
        <is>
          <t>SD-000374</t>
        </is>
      </c>
      <c r="N1242" t="inlineStr">
        <is>
          <t>7690838086997069086</t>
        </is>
      </c>
      <c r="O1242" t="inlineStr">
        <is>
          <t>NeonHlin</t>
        </is>
      </c>
      <c r="P1242" t="inlineStr">
        <is>
          <t>https://www.tiktok.com/@hnlinhthng9678</t>
        </is>
      </c>
      <c r="Q1242" t="inlineStr">
        <is>
          <t>SD-000374</t>
        </is>
      </c>
      <c r="R1242" t="inlineStr">
        <is>
          <t>Rejected Luna is His Fated Mate</t>
        </is>
      </c>
      <c r="S1242" t="inlineStr">
        <is>
          <t>身份揭露,狼人</t>
        </is>
      </c>
      <c r="T1242" s="2" t="str">
        <f>=HYPERLINK("https://www.tiktok.com/@hnlinhthng9678/video/7690838086997069086", "https://www.tiktok.com/@hnlinhthng9678/video/7690838086997069086")</f>
        <v>https://www.tiktok.com/@hnlinhthng9678/video/7690838086997069086</v>
      </c>
      <c r="U1242" t="inlineStr">
        <is>
          <t>已回填</t>
        </is>
      </c>
      <c r="V1242" t="inlineStr">
        <is>
          <t>1215</t>
        </is>
      </c>
      <c r="W1242" t="inlineStr">
        <is>
          <t>7</t>
        </is>
      </c>
      <c r="X1242" t="inlineStr">
        <is>
          <t>2</t>
        </is>
      </c>
      <c r="Y1242" t="inlineStr">
        <is>
          <t>0</t>
        </is>
      </c>
      <c r="Z1242" t="inlineStr">
        <is>
          <t>0</t>
        </is>
      </c>
      <c r="AA1242" t="inlineStr">
        <is>
          <t>2026-10-08</t>
        </is>
      </c>
      <c r="AB1242"/>
      <c r="AC1242" t="inlineStr">
        <is>
          <t>发布顺序：04；当天第1条</t>
        </is>
      </c>
      <c r="AD1242"/>
      <c r="AE1242"/>
      <c r="AF1242"/>
      <c r="AG1242" s="3">
        <v>46295</v>
      </c>
      <c r="AH1242" t="inlineStr">
        <is>
          <t>高璇</t>
        </is>
      </c>
      <c r="AI1242"/>
      <c r="AJ1242"/>
      <c r="AK1242"/>
      <c r="AL1242" s="3"/>
      <c r="AM1242" t="inlineStr">
        <is>
          <t>2026-09-30 22:49</t>
        </is>
      </c>
      <c r="AN1242" t="inlineStr">
        <is>
          <t>高璇</t>
        </is>
      </c>
      <c r="AO1242" t="inlineStr">
        <is>
          <t>2026-09-30</t>
        </is>
      </c>
      <c r="AP1242" t="inlineStr">
        <is>
          <t>2026-09-30|hnlinhthng9678|SD-000374</t>
        </is>
      </c>
      <c r="AQ1242" t="inlineStr">
        <is>
          <t>1</t>
        </is>
      </c>
      <c r="AR1242" t="inlineStr">
        <is>
          <t>hnlinhthng9678｜Rejected Luna is His Fated Mate｜3条｜已回填</t>
        </is>
      </c>
    </row>
    <row r="1243" ht="25.5" customHeight="1">
      <c r="A1243" t="inlineStr">
        <is>
          <t>SR-001378</t>
        </is>
      </c>
      <c r="B1243" s="3">
        <v>46295</v>
      </c>
      <c r="C1243"/>
      <c r="D1243" t="inlineStr">
        <is>
          <t>7690838358385233183</t>
        </is>
      </c>
      <c r="E1243"/>
      <c r="F1243" t="inlineStr">
        <is>
          <t>manual_url</t>
        </is>
      </c>
      <c r="G1243">
        <v>1</v>
      </c>
      <c r="H1243" s="3">
        <v>46301.90565972222</v>
      </c>
      <c r="I1243"/>
      <c r="J1243" t="inlineStr">
        <is>
          <t>active</t>
        </is>
      </c>
      <c r="K1243" t="inlineStr">
        <is>
          <t>hnlinhthng9678</t>
        </is>
      </c>
      <c r="L1243" t="inlineStr">
        <is>
          <t>Rejected Luna is His Fated Mate — EP5 Her sister thinks she stole Nova’s happy ending, but the Draven royal family is about to reverse their fortunes. 🌟 Continue the story here 👉 Find the full series on “ReelShort” 🔍 Look up “4936530” ✨ #ShortDrama #ReelShort #DramaSeries</t>
        </is>
      </c>
      <c r="M1243" t="inlineStr">
        <is>
          <t>SD-000374</t>
        </is>
      </c>
      <c r="N1243" t="inlineStr">
        <is>
          <t>7690838358385233183</t>
        </is>
      </c>
      <c r="O1243" t="inlineStr">
        <is>
          <t>NeonHlin</t>
        </is>
      </c>
      <c r="P1243" t="inlineStr">
        <is>
          <t>https://www.tiktok.com/@hnlinhthng9678</t>
        </is>
      </c>
      <c r="Q1243" t="inlineStr">
        <is>
          <t>SD-000374</t>
        </is>
      </c>
      <c r="R1243" t="inlineStr">
        <is>
          <t>Rejected Luna is His Fated Mate</t>
        </is>
      </c>
      <c r="S1243" t="inlineStr">
        <is>
          <t>身份揭露,狼人</t>
        </is>
      </c>
      <c r="T1243" s="2" t="str">
        <f>=HYPERLINK("https://www.tiktok.com/@hnlinhthng9678/video/7690838358385233183", "https://www.tiktok.com/@hnlinhthng9678/video/7690838358385233183")</f>
        <v>https://www.tiktok.com/@hnlinhthng9678/video/7690838358385233183</v>
      </c>
      <c r="U1243" t="inlineStr">
        <is>
          <t>已回填</t>
        </is>
      </c>
      <c r="V1243" t="inlineStr">
        <is>
          <t>290</t>
        </is>
      </c>
      <c r="W1243" t="inlineStr">
        <is>
          <t>1</t>
        </is>
      </c>
      <c r="X1243" t="inlineStr">
        <is>
          <t>0</t>
        </is>
      </c>
      <c r="Y1243" t="inlineStr">
        <is>
          <t>0</t>
        </is>
      </c>
      <c r="Z1243" t="inlineStr">
        <is>
          <t>0</t>
        </is>
      </c>
      <c r="AA1243" t="inlineStr">
        <is>
          <t>2026-10-08</t>
        </is>
      </c>
      <c r="AB1243"/>
      <c r="AC1243" t="inlineStr">
        <is>
          <t>发布顺序：05；当天第2条</t>
        </is>
      </c>
      <c r="AD1243"/>
      <c r="AE1243"/>
      <c r="AF1243"/>
      <c r="AG1243" s="3">
        <v>46295</v>
      </c>
      <c r="AH1243" t="inlineStr">
        <is>
          <t>高璇</t>
        </is>
      </c>
      <c r="AI1243"/>
      <c r="AJ1243"/>
      <c r="AK1243"/>
      <c r="AL1243" s="3"/>
      <c r="AM1243" t="inlineStr">
        <is>
          <t>2026-10-01 03:50</t>
        </is>
      </c>
      <c r="AN1243" t="inlineStr">
        <is>
          <t>高璇</t>
        </is>
      </c>
      <c r="AO1243" t="inlineStr">
        <is>
          <t>2026-10-01</t>
        </is>
      </c>
      <c r="AP1243" t="inlineStr">
        <is>
          <t>2026-09-30|hnlinhthng9678|SD-000374</t>
        </is>
      </c>
      <c r="AQ1243" t="inlineStr">
        <is>
          <t>0</t>
        </is>
      </c>
      <c r="AR1243" t="inlineStr">
        <is>
          <t>hnlinhthng9678｜Rejected Luna is His Fated Mate｜3条｜已回填</t>
        </is>
      </c>
    </row>
    <row r="1244" ht="25.5" customHeight="1">
      <c r="A1244" t="inlineStr">
        <is>
          <t>SR-001379</t>
        </is>
      </c>
      <c r="B1244" s="3">
        <v>46295</v>
      </c>
      <c r="C1244"/>
      <c r="D1244" t="inlineStr">
        <is>
          <t>7690838540816534814</t>
        </is>
      </c>
      <c r="E1244"/>
      <c r="F1244" t="inlineStr">
        <is>
          <t>manual_url</t>
        </is>
      </c>
      <c r="G1244">
        <v>1</v>
      </c>
      <c r="H1244" s="3">
        <v>46301.90586805555</v>
      </c>
      <c r="I1244"/>
      <c r="J1244" t="inlineStr">
        <is>
          <t>active</t>
        </is>
      </c>
      <c r="K1244" t="inlineStr">
        <is>
          <t>hnlinhthng9678</t>
        </is>
      </c>
      <c r="L1244" t="inlineStr">
        <is>
          <t>Rejected Luna is His Fated Mate — EP6 Cole finally understands what he threw away, only to find Ronan standing between him and Nova for good. 🌟 Continue the story here 👉 Find the full series on “ReelShort” 🔍 Look up “4936530” ✨ #ShortDrama #ReelShort #DramaSeries</t>
        </is>
      </c>
      <c r="M1244" t="inlineStr">
        <is>
          <t>SD-000374</t>
        </is>
      </c>
      <c r="N1244" t="inlineStr">
        <is>
          <t>7690838540816534814</t>
        </is>
      </c>
      <c r="O1244" t="inlineStr">
        <is>
          <t>NeonHlin</t>
        </is>
      </c>
      <c r="P1244" t="inlineStr">
        <is>
          <t>https://www.tiktok.com/@hnlinhthng9678</t>
        </is>
      </c>
      <c r="Q1244" t="inlineStr">
        <is>
          <t>SD-000374</t>
        </is>
      </c>
      <c r="R1244" t="inlineStr">
        <is>
          <t>Rejected Luna is His Fated Mate</t>
        </is>
      </c>
      <c r="S1244" t="inlineStr">
        <is>
          <t>身份揭露,狼人</t>
        </is>
      </c>
      <c r="T1244" s="2" t="str">
        <f>=HYPERLINK("https://www.tiktok.com/@hnlinhthng9678/video/7690838540816534814", "https://www.tiktok.com/@hnlinhthng9678/video/7690838540816534814")</f>
        <v>https://www.tiktok.com/@hnlinhthng9678/video/7690838540816534814</v>
      </c>
      <c r="U1244" t="inlineStr">
        <is>
          <t>已回填</t>
        </is>
      </c>
      <c r="V1244" t="inlineStr">
        <is>
          <t>295</t>
        </is>
      </c>
      <c r="W1244" t="inlineStr">
        <is>
          <t>0</t>
        </is>
      </c>
      <c r="X1244" t="inlineStr">
        <is>
          <t>1</t>
        </is>
      </c>
      <c r="Y1244" t="inlineStr">
        <is>
          <t>0</t>
        </is>
      </c>
      <c r="Z1244" t="inlineStr">
        <is>
          <t>0</t>
        </is>
      </c>
      <c r="AA1244" t="inlineStr">
        <is>
          <t>2026-10-08</t>
        </is>
      </c>
      <c r="AB1244"/>
      <c r="AC1244" t="inlineStr">
        <is>
          <t>发布顺序：06；当天第3条</t>
        </is>
      </c>
      <c r="AD1244"/>
      <c r="AE1244"/>
      <c r="AF1244"/>
      <c r="AG1244" s="3">
        <v>46295</v>
      </c>
      <c r="AH1244" t="inlineStr">
        <is>
          <t>高璇</t>
        </is>
      </c>
      <c r="AI1244"/>
      <c r="AJ1244"/>
      <c r="AK1244"/>
      <c r="AL1244" s="3"/>
      <c r="AM1244" t="inlineStr">
        <is>
          <t>2026-10-01 10:51</t>
        </is>
      </c>
      <c r="AN1244" t="inlineStr">
        <is>
          <t>高璇</t>
        </is>
      </c>
      <c r="AO1244" t="inlineStr">
        <is>
          <t>2026-10-01</t>
        </is>
      </c>
      <c r="AP1244" t="inlineStr">
        <is>
          <t>2026-09-30|hnlinhthng9678|SD-000374</t>
        </is>
      </c>
      <c r="AQ1244" t="inlineStr">
        <is>
          <t>0</t>
        </is>
      </c>
      <c r="AR1244" t="inlineStr">
        <is>
          <t>hnlinhthng9678｜Rejected Luna is His Fated Mate｜3条｜已回填</t>
        </is>
      </c>
    </row>
    <row r="1245" ht="25.5" customHeight="1">
      <c r="A1245" t="inlineStr">
        <is>
          <t>SR-001380</t>
        </is>
      </c>
      <c r="B1245" s="3">
        <v>46296</v>
      </c>
      <c r="C1245"/>
      <c r="D1245" t="inlineStr">
        <is>
          <t>7690848462526565663</t>
        </is>
      </c>
      <c r="E1245"/>
      <c r="F1245" t="inlineStr">
        <is>
          <t>exact_post_id</t>
        </is>
      </c>
      <c r="G1245"/>
      <c r="H1245" s="3">
        <v>46303.671643518515</v>
      </c>
      <c r="I1245"/>
      <c r="J1245" t="inlineStr">
        <is>
          <t>active</t>
        </is>
      </c>
      <c r="K1245" t="inlineStr">
        <is>
          <t>hnlinhthng9678</t>
        </is>
      </c>
      <c r="L1245" t="inlineStr">
        <is>
          <t>Rejecting My Five Female Mates — EP1 Five powerful women expect Caine to choose one of them, but the warrior they betrayed has made a different decision. 🌟 Continue the story here 👉 Find the full series on “ReelShort” 🔍 Look up “4530464” ✨ #ShortDrama #ReelShort #DramaSeries</t>
        </is>
      </c>
      <c r="M1245" t="inlineStr">
        <is>
          <t>SD-000079</t>
        </is>
      </c>
      <c r="N1245" t="inlineStr">
        <is>
          <t>7690848462526565663</t>
        </is>
      </c>
      <c r="O1245" t="inlineStr">
        <is>
          <t>NeonHlin</t>
        </is>
      </c>
      <c r="P1245" t="inlineStr">
        <is>
          <t>https://www.tiktok.com/@hnlinhthng9678</t>
        </is>
      </c>
      <c r="Q1245" t="inlineStr">
        <is>
          <t>SD-000079</t>
        </is>
      </c>
      <c r="R1245" t="inlineStr">
        <is>
          <t>Rejecting My Five Female Mates</t>
        </is>
      </c>
      <c r="S1245" t="inlineStr">
        <is>
          <t>男性,禁忌,狼人,身份揭露</t>
        </is>
      </c>
      <c r="T1245" s="2" t="str">
        <f>=HYPERLINK("https://www.tiktok.com/@hnlinhthng9678/video/7690848462526565663", "https://www.tiktok.com/@hnlinhthng9678/video/7690848462526565663")</f>
        <v>https://www.tiktok.com/@hnlinhthng9678/video/7690848462526565663</v>
      </c>
      <c r="U1245" t="inlineStr">
        <is>
          <t>已回填</t>
        </is>
      </c>
      <c r="V1245" t="inlineStr">
        <is>
          <t>317</t>
        </is>
      </c>
      <c r="W1245" t="inlineStr">
        <is>
          <t>1</t>
        </is>
      </c>
      <c r="X1245" t="inlineStr">
        <is>
          <t>0</t>
        </is>
      </c>
      <c r="Y1245" t="inlineStr">
        <is>
          <t>0</t>
        </is>
      </c>
      <c r="Z1245" t="inlineStr">
        <is>
          <t>0</t>
        </is>
      </c>
      <c r="AA1245" t="inlineStr">
        <is>
          <t>2026-10-08</t>
        </is>
      </c>
      <c r="AB1245"/>
      <c r="AC1245" t="inlineStr">
        <is>
          <t>发布顺序：01；当天第1条</t>
        </is>
      </c>
      <c r="AD1245"/>
      <c r="AE1245"/>
      <c r="AF1245"/>
      <c r="AG1245" s="3">
        <v>46296</v>
      </c>
      <c r="AH1245" t="inlineStr">
        <is>
          <t>高璇</t>
        </is>
      </c>
      <c r="AI1245"/>
      <c r="AJ1245"/>
      <c r="AK1245"/>
      <c r="AL1245" s="3"/>
      <c r="AM1245" t="inlineStr">
        <is>
          <t>2026-10-01 23:29</t>
        </is>
      </c>
      <c r="AN1245" t="inlineStr">
        <is>
          <t>高璇</t>
        </is>
      </c>
      <c r="AO1245" t="inlineStr">
        <is>
          <t>2026-10-01</t>
        </is>
      </c>
      <c r="AP1245" t="inlineStr">
        <is>
          <t>2026-10-01|hnlinhthng9678|SD-000079</t>
        </is>
      </c>
      <c r="AQ1245" t="inlineStr">
        <is>
          <t>1</t>
        </is>
      </c>
      <c r="AR1245" t="inlineStr">
        <is>
          <t>hnlinhthng9678｜Rejecting My Five Female Mates｜3条｜已回填</t>
        </is>
      </c>
    </row>
    <row r="1246" ht="25.5" customHeight="1">
      <c r="A1246" t="inlineStr">
        <is>
          <t>SR-001381</t>
        </is>
      </c>
      <c r="B1246" s="3">
        <v>46296</v>
      </c>
      <c r="C1246"/>
      <c r="D1246" t="inlineStr">
        <is>
          <t>7690848570500484383</t>
        </is>
      </c>
      <c r="E1246"/>
      <c r="F1246" t="inlineStr">
        <is>
          <t>manual_url</t>
        </is>
      </c>
      <c r="G1246">
        <v>1</v>
      </c>
      <c r="H1246" s="3">
        <v>46303.671643518515</v>
      </c>
      <c r="I1246"/>
      <c r="J1246" t="inlineStr">
        <is>
          <t>active</t>
        </is>
      </c>
      <c r="K1246" t="inlineStr">
        <is>
          <t>hnlinhthng9678</t>
        </is>
      </c>
      <c r="L1246" t="inlineStr">
        <is>
          <t>Rejecting My Five Female Mates — EP2 They keep defending Seth while Caine pays the price—until he finally refuses to protect their lies. 🌟 Continue the story here 👉 Find the full series on “ReelShort” 🔍 Look up “4530464” ✨ #ShortDrama #ReelShort #DramaSeries</t>
        </is>
      </c>
      <c r="M1246" t="inlineStr">
        <is>
          <t>SD-000079</t>
        </is>
      </c>
      <c r="N1246" t="inlineStr">
        <is>
          <t>7690848570500484383</t>
        </is>
      </c>
      <c r="O1246" t="inlineStr">
        <is>
          <t>NeonHlin</t>
        </is>
      </c>
      <c r="P1246" t="inlineStr">
        <is>
          <t>https://www.tiktok.com/@hnlinhthng9678</t>
        </is>
      </c>
      <c r="Q1246" t="inlineStr">
        <is>
          <t>SD-000079</t>
        </is>
      </c>
      <c r="R1246" t="inlineStr">
        <is>
          <t>Rejecting My Five Female Mates</t>
        </is>
      </c>
      <c r="S1246" t="inlineStr">
        <is>
          <t>男性,禁忌,狼人,身份揭露</t>
        </is>
      </c>
      <c r="T1246" s="2" t="str">
        <f>=HYPERLINK("https://www.tiktok.com/@hnlinhthng9678/video/7690848570500484383", "https://www.tiktok.com/@hnlinhthng9678/video/7690848570500484383")</f>
        <v>https://www.tiktok.com/@hnlinhthng9678/video/7690848570500484383</v>
      </c>
      <c r="U1246" t="inlineStr">
        <is>
          <t>已回填</t>
        </is>
      </c>
      <c r="V1246" t="inlineStr">
        <is>
          <t>1586</t>
        </is>
      </c>
      <c r="W1246" t="inlineStr">
        <is>
          <t>5</t>
        </is>
      </c>
      <c r="X1246" t="inlineStr">
        <is>
          <t>1</t>
        </is>
      </c>
      <c r="Y1246" t="inlineStr">
        <is>
          <t>1</t>
        </is>
      </c>
      <c r="Z1246" t="inlineStr">
        <is>
          <t>0</t>
        </is>
      </c>
      <c r="AA1246" t="inlineStr">
        <is>
          <t>2026-10-08</t>
        </is>
      </c>
      <c r="AB1246"/>
      <c r="AC1246" t="inlineStr">
        <is>
          <t>发布顺序：02；当天第2条</t>
        </is>
      </c>
      <c r="AD1246"/>
      <c r="AE1246"/>
      <c r="AF1246"/>
      <c r="AG1246" s="3">
        <v>46296</v>
      </c>
      <c r="AH1246" t="inlineStr">
        <is>
          <t>高璇</t>
        </is>
      </c>
      <c r="AI1246"/>
      <c r="AJ1246"/>
      <c r="AK1246"/>
      <c r="AL1246" s="3"/>
      <c r="AM1246" t="inlineStr">
        <is>
          <t>2026-10-02 03:30</t>
        </is>
      </c>
      <c r="AN1246" t="inlineStr">
        <is>
          <t>高璇</t>
        </is>
      </c>
      <c r="AO1246" t="inlineStr">
        <is>
          <t>2026-10-02</t>
        </is>
      </c>
      <c r="AP1246" t="inlineStr">
        <is>
          <t>2026-10-01|hnlinhthng9678|SD-000079</t>
        </is>
      </c>
      <c r="AQ1246" t="inlineStr">
        <is>
          <t>0</t>
        </is>
      </c>
      <c r="AR1246" t="inlineStr">
        <is>
          <t>hnlinhthng9678｜Rejecting My Five Female Mates｜3条｜已回填</t>
        </is>
      </c>
    </row>
    <row r="1247" ht="25.5" customHeight="1">
      <c r="A1247" t="inlineStr">
        <is>
          <t>SR-001382</t>
        </is>
      </c>
      <c r="B1247" s="3">
        <v>46296</v>
      </c>
      <c r="C1247"/>
      <c r="D1247" t="inlineStr">
        <is>
          <t>7690848857655135519</t>
        </is>
      </c>
      <c r="E1247"/>
      <c r="F1247" t="inlineStr">
        <is>
          <t>manual_url</t>
        </is>
      </c>
      <c r="G1247">
        <v>1</v>
      </c>
      <c r="H1247" s="3">
        <v>46303.671643518515</v>
      </c>
      <c r="I1247"/>
      <c r="J1247" t="inlineStr">
        <is>
          <t>active</t>
        </is>
      </c>
      <c r="K1247" t="inlineStr">
        <is>
          <t>hnlinhthng9678</t>
        </is>
      </c>
      <c r="L1247" t="inlineStr">
        <is>
          <t>Rejecting My Five Female Mates — EP3 The sisters demand Caine’s sacred armor for another man, never realizing what it will cost him. 🌟 Continue the story here 👉 Find the full series on “ReelShort” 🔍 Look up “4530464” ✨ #ShortDrama #ReelShort #DramaSeries</t>
        </is>
      </c>
      <c r="M1247" t="inlineStr">
        <is>
          <t>SD-000079</t>
        </is>
      </c>
      <c r="N1247" t="inlineStr">
        <is>
          <t>7690848857655135519</t>
        </is>
      </c>
      <c r="O1247" t="inlineStr">
        <is>
          <t>NeonHlin</t>
        </is>
      </c>
      <c r="P1247" t="inlineStr">
        <is>
          <t>https://www.tiktok.com/@hnlinhthng9678</t>
        </is>
      </c>
      <c r="Q1247" t="inlineStr">
        <is>
          <t>SD-000079</t>
        </is>
      </c>
      <c r="R1247" t="inlineStr">
        <is>
          <t>Rejecting My Five Female Mates</t>
        </is>
      </c>
      <c r="S1247" t="inlineStr">
        <is>
          <t>男性,禁忌,狼人,身份揭露</t>
        </is>
      </c>
      <c r="T1247" s="2" t="str">
        <f>=HYPERLINK("https://www.tiktok.com/@hnlinhthng9678/video/7690848857655135519", "https://www.tiktok.com/@hnlinhthng9678/video/7690848857655135519")</f>
        <v>https://www.tiktok.com/@hnlinhthng9678/video/7690848857655135519</v>
      </c>
      <c r="U1247" t="inlineStr">
        <is>
          <t>已回填</t>
        </is>
      </c>
      <c r="V1247" t="inlineStr">
        <is>
          <t>317</t>
        </is>
      </c>
      <c r="W1247" t="inlineStr">
        <is>
          <t>3</t>
        </is>
      </c>
      <c r="X1247" t="inlineStr">
        <is>
          <t>0</t>
        </is>
      </c>
      <c r="Y1247" t="inlineStr">
        <is>
          <t>0</t>
        </is>
      </c>
      <c r="Z1247" t="inlineStr">
        <is>
          <t>0</t>
        </is>
      </c>
      <c r="AA1247" t="inlineStr">
        <is>
          <t>2026-10-08</t>
        </is>
      </c>
      <c r="AB1247"/>
      <c r="AC1247" t="inlineStr">
        <is>
          <t>发布顺序：03；当天第3条</t>
        </is>
      </c>
      <c r="AD1247"/>
      <c r="AE1247"/>
      <c r="AF1247"/>
      <c r="AG1247" s="3">
        <v>46296</v>
      </c>
      <c r="AH1247" t="inlineStr">
        <is>
          <t>高璇</t>
        </is>
      </c>
      <c r="AI1247"/>
      <c r="AJ1247"/>
      <c r="AK1247"/>
      <c r="AL1247" s="3"/>
      <c r="AM1247" t="inlineStr">
        <is>
          <t>2026-10-02 10:31</t>
        </is>
      </c>
      <c r="AN1247" t="inlineStr">
        <is>
          <t>高璇</t>
        </is>
      </c>
      <c r="AO1247" t="inlineStr">
        <is>
          <t>2026-10-02</t>
        </is>
      </c>
      <c r="AP1247" t="inlineStr">
        <is>
          <t>2026-10-01|hnlinhthng9678|SD-000079</t>
        </is>
      </c>
      <c r="AQ1247" t="inlineStr">
        <is>
          <t>0</t>
        </is>
      </c>
      <c r="AR1247" t="inlineStr">
        <is>
          <t>hnlinhthng9678｜Rejecting My Five Female Mates｜3条｜已回填</t>
        </is>
      </c>
    </row>
    <row r="1248" ht="25.5" customHeight="1">
      <c r="A1248" t="inlineStr">
        <is>
          <t>SR-001383</t>
        </is>
      </c>
      <c r="B1248" s="3">
        <v>46297</v>
      </c>
      <c r="C1248"/>
      <c r="D1248" t="inlineStr">
        <is>
          <t>7690848903431736606</t>
        </is>
      </c>
      <c r="E1248"/>
      <c r="F1248" t="inlineStr">
        <is>
          <t>exact_post_id</t>
        </is>
      </c>
      <c r="G1248"/>
      <c r="H1248" s="3">
        <v>46303.671643518515</v>
      </c>
      <c r="I1248"/>
      <c r="J1248" t="inlineStr">
        <is>
          <t>active</t>
        </is>
      </c>
      <c r="K1248" t="inlineStr">
        <is>
          <t>hnlinhthng9678</t>
        </is>
      </c>
      <c r="L1248" t="inlineStr">
        <is>
          <t>Rejecting My Five Female Mates — EP4 Seth plays the victim again, but this time Caine is ready to expose the trap in front of everyone. 🌟 Continue the story here 👉 Find the full series on “ReelShort” 🔍 Look up “4530464” ✨ #ShortDrama #ReelShort #DramaSeries</t>
        </is>
      </c>
      <c r="M1248" t="inlineStr">
        <is>
          <t>SD-000079</t>
        </is>
      </c>
      <c r="N1248" t="inlineStr">
        <is>
          <t>7690848903431736606</t>
        </is>
      </c>
      <c r="O1248" t="inlineStr">
        <is>
          <t>NeonHlin</t>
        </is>
      </c>
      <c r="P1248" t="inlineStr">
        <is>
          <t>https://www.tiktok.com/@hnlinhthng9678</t>
        </is>
      </c>
      <c r="Q1248" t="inlineStr">
        <is>
          <t>SD-000079</t>
        </is>
      </c>
      <c r="R1248" t="inlineStr">
        <is>
          <t>Rejecting My Five Female Mates</t>
        </is>
      </c>
      <c r="S1248" t="inlineStr">
        <is>
          <t>男性,禁忌,狼人,身份揭露</t>
        </is>
      </c>
      <c r="T1248" s="2" t="str">
        <f>=HYPERLINK("https://www.tiktok.com/@hnlinhthng9678/video/7690848903431736606", "https://www.tiktok.com/@hnlinhthng9678/video/7690848903431736606")</f>
        <v>https://www.tiktok.com/@hnlinhthng9678/video/7690848903431736606</v>
      </c>
      <c r="U1248" t="inlineStr">
        <is>
          <t>已回填</t>
        </is>
      </c>
      <c r="V1248" t="inlineStr">
        <is>
          <t>250</t>
        </is>
      </c>
      <c r="W1248" t="inlineStr">
        <is>
          <t>2</t>
        </is>
      </c>
      <c r="X1248" t="inlineStr">
        <is>
          <t>1</t>
        </is>
      </c>
      <c r="Y1248" t="inlineStr">
        <is>
          <t>0</t>
        </is>
      </c>
      <c r="Z1248" t="inlineStr">
        <is>
          <t>0</t>
        </is>
      </c>
      <c r="AA1248" t="inlineStr">
        <is>
          <t>2026-10-08</t>
        </is>
      </c>
      <c r="AB1248"/>
      <c r="AC1248" t="inlineStr">
        <is>
          <t>发布顺序：04；当天第1条</t>
        </is>
      </c>
      <c r="AD1248"/>
      <c r="AE1248"/>
      <c r="AF1248"/>
      <c r="AG1248" s="3">
        <v>46297</v>
      </c>
      <c r="AH1248" t="inlineStr">
        <is>
          <t>高璇</t>
        </is>
      </c>
      <c r="AI1248"/>
      <c r="AJ1248"/>
      <c r="AK1248"/>
      <c r="AL1248" s="3"/>
      <c r="AM1248" t="inlineStr">
        <is>
          <t>2026-10-02 23:23</t>
        </is>
      </c>
      <c r="AN1248" t="inlineStr">
        <is>
          <t>高璇</t>
        </is>
      </c>
      <c r="AO1248" t="inlineStr">
        <is>
          <t>2026-10-02</t>
        </is>
      </c>
      <c r="AP1248" t="inlineStr">
        <is>
          <t>2026-10-02|hnlinhthng9678|SD-000079</t>
        </is>
      </c>
      <c r="AQ1248" t="inlineStr">
        <is>
          <t>1</t>
        </is>
      </c>
      <c r="AR1248" t="inlineStr">
        <is>
          <t>hnlinhthng9678｜Rejecting My Five Female Mates｜3条｜已回填</t>
        </is>
      </c>
    </row>
    <row r="1249" ht="25.5" customHeight="1">
      <c r="A1249" t="inlineStr">
        <is>
          <t>SR-001384</t>
        </is>
      </c>
      <c r="B1249" s="3">
        <v>46297</v>
      </c>
      <c r="C1249"/>
      <c r="D1249" t="inlineStr">
        <is>
          <t>7690849044519750942</t>
        </is>
      </c>
      <c r="E1249"/>
      <c r="F1249" t="inlineStr">
        <is>
          <t>manual_url</t>
        </is>
      </c>
      <c r="G1249">
        <v>1</v>
      </c>
      <c r="H1249" s="3">
        <v>46303.671643518515</v>
      </c>
      <c r="I1249"/>
      <c r="J1249" t="inlineStr">
        <is>
          <t>active</t>
        </is>
      </c>
      <c r="K1249" t="inlineStr">
        <is>
          <t>hnlinhthng9678</t>
        </is>
      </c>
      <c r="L1249" t="inlineStr">
        <is>
          <t>Rejecting My Five Female Mates — EP5 The rejected guardian is bleeding and alone, yet the power inside him is only beginning to awaken. 🌟 Continue the story here 👉 Find the full series on “ReelShort” 🔍 Look up “4530464” ✨ #ShortDrama #ReelShort #DramaSeries</t>
        </is>
      </c>
      <c r="M1249" t="inlineStr">
        <is>
          <t>SD-000079</t>
        </is>
      </c>
      <c r="N1249" t="inlineStr">
        <is>
          <t>7690849044519750942</t>
        </is>
      </c>
      <c r="O1249" t="inlineStr">
        <is>
          <t>NeonHlin</t>
        </is>
      </c>
      <c r="P1249" t="inlineStr">
        <is>
          <t>https://www.tiktok.com/@hnlinhthng9678</t>
        </is>
      </c>
      <c r="Q1249" t="inlineStr">
        <is>
          <t>SD-000079</t>
        </is>
      </c>
      <c r="R1249" t="inlineStr">
        <is>
          <t>Rejecting My Five Female Mates</t>
        </is>
      </c>
      <c r="S1249" t="inlineStr">
        <is>
          <t>男性,禁忌,狼人,身份揭露</t>
        </is>
      </c>
      <c r="T1249" s="2" t="str">
        <f>=HYPERLINK("https://www.tiktok.com/@hnlinhthng9678/video/7690849044519750942", "https://www.tiktok.com/@hnlinhthng9678/video/7690849044519750942")</f>
        <v>https://www.tiktok.com/@hnlinhthng9678/video/7690849044519750942</v>
      </c>
      <c r="U1249" t="inlineStr">
        <is>
          <t>已回填</t>
        </is>
      </c>
      <c r="V1249" t="inlineStr">
        <is>
          <t>100</t>
        </is>
      </c>
      <c r="W1249" t="inlineStr">
        <is>
          <t>0</t>
        </is>
      </c>
      <c r="X1249" t="inlineStr">
        <is>
          <t>0</t>
        </is>
      </c>
      <c r="Y1249" t="inlineStr">
        <is>
          <t>0</t>
        </is>
      </c>
      <c r="Z1249" t="inlineStr">
        <is>
          <t>0</t>
        </is>
      </c>
      <c r="AA1249" t="inlineStr">
        <is>
          <t>2026-10-08</t>
        </is>
      </c>
      <c r="AB1249"/>
      <c r="AC1249" t="inlineStr">
        <is>
          <t>发布顺序：05；当天第2条</t>
        </is>
      </c>
      <c r="AD1249"/>
      <c r="AE1249"/>
      <c r="AF1249"/>
      <c r="AG1249" s="3">
        <v>46297</v>
      </c>
      <c r="AH1249" t="inlineStr">
        <is>
          <t>高璇</t>
        </is>
      </c>
      <c r="AI1249"/>
      <c r="AJ1249"/>
      <c r="AK1249"/>
      <c r="AL1249" s="3"/>
      <c r="AM1249" t="inlineStr">
        <is>
          <t>2026-10-03 03:32</t>
        </is>
      </c>
      <c r="AN1249" t="inlineStr">
        <is>
          <t>高璇</t>
        </is>
      </c>
      <c r="AO1249" t="inlineStr">
        <is>
          <t>2026-10-03</t>
        </is>
      </c>
      <c r="AP1249" t="inlineStr">
        <is>
          <t>2026-10-02|hnlinhthng9678|SD-000079</t>
        </is>
      </c>
      <c r="AQ1249" t="inlineStr">
        <is>
          <t>0</t>
        </is>
      </c>
      <c r="AR1249" t="inlineStr">
        <is>
          <t>hnlinhthng9678｜Rejecting My Five Female Mates｜3条｜已回填</t>
        </is>
      </c>
    </row>
    <row r="1250" ht="25.5" customHeight="1">
      <c r="A1250" t="inlineStr">
        <is>
          <t>SR-001385</t>
        </is>
      </c>
      <c r="B1250" s="3">
        <v>46297</v>
      </c>
      <c r="C1250"/>
      <c r="D1250" t="inlineStr">
        <is>
          <t>7690849141433322783</t>
        </is>
      </c>
      <c r="E1250"/>
      <c r="F1250" t="inlineStr">
        <is>
          <t>manual_url</t>
        </is>
      </c>
      <c r="G1250">
        <v>1</v>
      </c>
      <c r="H1250" s="3">
        <v>46303.671643518515</v>
      </c>
      <c r="I1250"/>
      <c r="J1250" t="inlineStr">
        <is>
          <t>active</t>
        </is>
      </c>
      <c r="K1250" t="inlineStr">
        <is>
          <t>hnlinhthng9678</t>
        </is>
      </c>
      <c r="L1250" t="inlineStr">
        <is>
          <t>Rejecting My Five Female Mates — EP6 At the Ascension Ceremony, Caine shocks the entire pack by choosing a future none of them expected. 🌟 Continue the story here 👉 Find the full series on “ReelShort” 🔍 Look up “4530464” ✨ #ShortDrama #ReelShort #DramaSeries</t>
        </is>
      </c>
      <c r="M1250" t="inlineStr">
        <is>
          <t>SD-000079</t>
        </is>
      </c>
      <c r="N1250" t="inlineStr">
        <is>
          <t>7690849141433322783</t>
        </is>
      </c>
      <c r="O1250" t="inlineStr">
        <is>
          <t>NeonHlin</t>
        </is>
      </c>
      <c r="P1250" t="inlineStr">
        <is>
          <t>https://www.tiktok.com/@hnlinhthng9678</t>
        </is>
      </c>
      <c r="Q1250" t="inlineStr">
        <is>
          <t>SD-000079</t>
        </is>
      </c>
      <c r="R1250" t="inlineStr">
        <is>
          <t>Rejecting My Five Female Mates</t>
        </is>
      </c>
      <c r="S1250" t="inlineStr">
        <is>
          <t>男性,禁忌,狼人,身份揭露</t>
        </is>
      </c>
      <c r="T1250" s="2" t="str">
        <f>=HYPERLINK("https://www.tiktok.com/@hnlinhthng9678/video/7690849141433322783", "https://www.tiktok.com/@hnlinhthng9678/video/7690849141433322783")</f>
        <v>https://www.tiktok.com/@hnlinhthng9678/video/7690849141433322783</v>
      </c>
      <c r="U1250" t="inlineStr">
        <is>
          <t>已回填</t>
        </is>
      </c>
      <c r="V1250" t="inlineStr">
        <is>
          <t>622</t>
        </is>
      </c>
      <c r="W1250" t="inlineStr">
        <is>
          <t>0</t>
        </is>
      </c>
      <c r="X1250" t="inlineStr">
        <is>
          <t>0</t>
        </is>
      </c>
      <c r="Y1250" t="inlineStr">
        <is>
          <t>0</t>
        </is>
      </c>
      <c r="Z1250" t="inlineStr">
        <is>
          <t>0</t>
        </is>
      </c>
      <c r="AA1250" t="inlineStr">
        <is>
          <t>2026-10-08</t>
        </is>
      </c>
      <c r="AB1250"/>
      <c r="AC1250" t="inlineStr">
        <is>
          <t>发布顺序：06；当天第3条</t>
        </is>
      </c>
      <c r="AD1250"/>
      <c r="AE1250"/>
      <c r="AF1250"/>
      <c r="AG1250" s="3">
        <v>46297</v>
      </c>
      <c r="AH1250" t="inlineStr">
        <is>
          <t>高璇</t>
        </is>
      </c>
      <c r="AI1250"/>
      <c r="AJ1250"/>
      <c r="AK1250"/>
      <c r="AL1250" s="3"/>
      <c r="AM1250" t="inlineStr">
        <is>
          <t>2026-10-03 10:32</t>
        </is>
      </c>
      <c r="AN1250" t="inlineStr">
        <is>
          <t>高璇</t>
        </is>
      </c>
      <c r="AO1250" t="inlineStr">
        <is>
          <t>2026-10-03</t>
        </is>
      </c>
      <c r="AP1250" t="inlineStr">
        <is>
          <t>2026-10-02|hnlinhthng9678|SD-000079</t>
        </is>
      </c>
      <c r="AQ1250" t="inlineStr">
        <is>
          <t>0</t>
        </is>
      </c>
      <c r="AR1250" t="inlineStr">
        <is>
          <t>hnlinhthng9678｜Rejecting My Five Female Mates｜3条｜已回填</t>
        </is>
      </c>
    </row>
    <row r="1251" ht="25.5" customHeight="1">
      <c r="A1251" t="inlineStr">
        <is>
          <t>SR-001386</t>
        </is>
      </c>
      <c r="B1251" s="3">
        <v>46300</v>
      </c>
      <c r="C1251"/>
      <c r="D1251" t="inlineStr">
        <is>
          <t>7690852657715547422</t>
        </is>
      </c>
      <c r="E1251"/>
      <c r="F1251" t="inlineStr">
        <is>
          <t>exact_post_id</t>
        </is>
      </c>
      <c r="G1251"/>
      <c r="H1251" s="3">
        <v>46303.671643518515</v>
      </c>
      <c r="I1251"/>
      <c r="J1251" t="inlineStr">
        <is>
          <t>active</t>
        </is>
      </c>
      <c r="K1251" t="inlineStr">
        <is>
          <t>hnlinhthng9678</t>
        </is>
      </c>
      <c r="L1251" t="inlineStr">
        <is>
          <t>The Alpha and His Nanny Luna — EP1 Betrayed and left for dead while pregnant, Tiffany survives—but wakes to find her newborn daughter gone. 🌟 Continue the story here 👉 Find the full series on “ReelShort” 🔍 Look up “4802561” ✨ #ShortDrama #ReelShort #DramaSeries</t>
        </is>
      </c>
      <c r="M1251" t="inlineStr">
        <is>
          <t>SD-000029</t>
        </is>
      </c>
      <c r="N1251" t="inlineStr">
        <is>
          <t>7690852657715547422</t>
        </is>
      </c>
      <c r="O1251" t="inlineStr">
        <is>
          <t>NeonHlin</t>
        </is>
      </c>
      <c r="P1251" t="inlineStr">
        <is>
          <t>https://www.tiktok.com/@hnlinhthng9678</t>
        </is>
      </c>
      <c r="Q1251" t="inlineStr">
        <is>
          <t>SD-000029</t>
        </is>
      </c>
      <c r="R1251" t="inlineStr">
        <is>
          <t>The Alpha and His Nanny Luna</t>
        </is>
      </c>
      <c r="S1251" t="inlineStr">
        <is>
          <t>爱情,狼人,萌宝</t>
        </is>
      </c>
      <c r="T1251" s="2" t="str">
        <f>=HYPERLINK("https://www.tiktok.com/@hnlinhthng9678/video/7690852657715547422", "https://www.tiktok.com/@hnlinhthng9678/video/7690852657715547422")</f>
        <v>https://www.tiktok.com/@hnlinhthng9678/video/7690852657715547422</v>
      </c>
      <c r="U1251" t="inlineStr">
        <is>
          <t>已回填</t>
        </is>
      </c>
      <c r="V1251" t="inlineStr">
        <is>
          <t>63</t>
        </is>
      </c>
      <c r="W1251" t="inlineStr">
        <is>
          <t>0</t>
        </is>
      </c>
      <c r="X1251" t="inlineStr">
        <is>
          <t>0</t>
        </is>
      </c>
      <c r="Y1251" t="inlineStr">
        <is>
          <t>0</t>
        </is>
      </c>
      <c r="Z1251" t="inlineStr">
        <is>
          <t>0</t>
        </is>
      </c>
      <c r="AA1251" t="inlineStr">
        <is>
          <t>2026-10-08</t>
        </is>
      </c>
      <c r="AB1251"/>
      <c r="AC1251" t="inlineStr">
        <is>
          <t>发布顺序：01；当天第1条</t>
        </is>
      </c>
      <c r="AD1251"/>
      <c r="AE1251"/>
      <c r="AF1251"/>
      <c r="AG1251" s="3">
        <v>46300</v>
      </c>
      <c r="AH1251" t="inlineStr">
        <is>
          <t>高璇</t>
        </is>
      </c>
      <c r="AI1251"/>
      <c r="AJ1251"/>
      <c r="AK1251"/>
      <c r="AL1251" s="3"/>
      <c r="AM1251" t="inlineStr">
        <is>
          <t>2026-10-05 23:35</t>
        </is>
      </c>
      <c r="AN1251" t="inlineStr">
        <is>
          <t>高璇</t>
        </is>
      </c>
      <c r="AO1251" t="inlineStr">
        <is>
          <t>2026-10-05</t>
        </is>
      </c>
      <c r="AP1251" t="inlineStr">
        <is>
          <t>2026-10-05|hnlinhthng9678|SD-000029</t>
        </is>
      </c>
      <c r="AQ1251" t="inlineStr">
        <is>
          <t>1</t>
        </is>
      </c>
      <c r="AR1251" t="inlineStr">
        <is>
          <t>hnlinhthng9678｜The Alpha and His Nanny Luna｜3条｜已回填</t>
        </is>
      </c>
    </row>
    <row r="1252" ht="25.5" customHeight="1">
      <c r="A1252" t="inlineStr">
        <is>
          <t>SR-001387</t>
        </is>
      </c>
      <c r="B1252" s="3">
        <v>46300</v>
      </c>
      <c r="C1252"/>
      <c r="D1252" t="inlineStr">
        <is>
          <t>7690852744822869279</t>
        </is>
      </c>
      <c r="E1252"/>
      <c r="F1252" t="inlineStr">
        <is>
          <t>exact_post_id</t>
        </is>
      </c>
      <c r="G1252"/>
      <c r="H1252" s="3">
        <v>46303.671643518515</v>
      </c>
      <c r="I1252"/>
      <c r="J1252" t="inlineStr">
        <is>
          <t>active</t>
        </is>
      </c>
      <c r="K1252" t="inlineStr">
        <is>
          <t>hnlinhthng9678</t>
        </is>
      </c>
      <c r="L1252" t="inlineStr">
        <is>
          <t>The Alpha and His Nanny Luna — EP2 Five years later, a nanny meets a little princess who feels strangely familiar, and one secret begins to unravel. 🌟 Continue the story here 👉 Find the full series on “ReelShort” 🔍 Look up “4802561” ✨ #ShortDrama #ReelShort #DramaSeries</t>
        </is>
      </c>
      <c r="M1252" t="inlineStr">
        <is>
          <t>SD-000029</t>
        </is>
      </c>
      <c r="N1252" t="inlineStr">
        <is>
          <t>7690852744822869279</t>
        </is>
      </c>
      <c r="O1252" t="inlineStr">
        <is>
          <t>NeonHlin</t>
        </is>
      </c>
      <c r="P1252" t="inlineStr">
        <is>
          <t>https://www.tiktok.com/@hnlinhthng9678</t>
        </is>
      </c>
      <c r="Q1252" t="inlineStr">
        <is>
          <t>SD-000029</t>
        </is>
      </c>
      <c r="R1252" t="inlineStr">
        <is>
          <t>The Alpha and His Nanny Luna</t>
        </is>
      </c>
      <c r="S1252" t="inlineStr">
        <is>
          <t>爱情,狼人,萌宝</t>
        </is>
      </c>
      <c r="T1252" s="2" t="str">
        <f>=HYPERLINK("https://www.tiktok.com/@hnlinhthng9678/video/7690852744822869279", "https://www.tiktok.com/@hnlinhthng9678/video/7690852744822869279")</f>
        <v>https://www.tiktok.com/@hnlinhthng9678/video/7690852744822869279</v>
      </c>
      <c r="U1252" t="inlineStr">
        <is>
          <t>已回填</t>
        </is>
      </c>
      <c r="V1252" t="inlineStr">
        <is>
          <t>40</t>
        </is>
      </c>
      <c r="W1252" t="inlineStr">
        <is>
          <t>0</t>
        </is>
      </c>
      <c r="X1252" t="inlineStr">
        <is>
          <t>0</t>
        </is>
      </c>
      <c r="Y1252" t="inlineStr">
        <is>
          <t>0</t>
        </is>
      </c>
      <c r="Z1252" t="inlineStr">
        <is>
          <t>0</t>
        </is>
      </c>
      <c r="AA1252" t="inlineStr">
        <is>
          <t>2026-10-08</t>
        </is>
      </c>
      <c r="AB1252"/>
      <c r="AC1252" t="inlineStr">
        <is>
          <t>发布顺序：02；当天第2条</t>
        </is>
      </c>
      <c r="AD1252"/>
      <c r="AE1252"/>
      <c r="AF1252"/>
      <c r="AG1252" s="3">
        <v>46300</v>
      </c>
      <c r="AH1252" t="inlineStr">
        <is>
          <t>高璇</t>
        </is>
      </c>
      <c r="AI1252"/>
      <c r="AJ1252"/>
      <c r="AK1252"/>
      <c r="AL1252" s="3"/>
      <c r="AM1252" t="inlineStr">
        <is>
          <t>2026-10-06 03:48</t>
        </is>
      </c>
      <c r="AN1252" t="inlineStr">
        <is>
          <t>高璇</t>
        </is>
      </c>
      <c r="AO1252" t="inlineStr">
        <is>
          <t>2026-10-06</t>
        </is>
      </c>
      <c r="AP1252" t="inlineStr">
        <is>
          <t>2026-10-05|hnlinhthng9678|SD-000029</t>
        </is>
      </c>
      <c r="AQ1252" t="inlineStr">
        <is>
          <t>0</t>
        </is>
      </c>
      <c r="AR1252" t="inlineStr">
        <is>
          <t>hnlinhthng9678｜The Alpha and His Nanny Luna｜3条｜已回填</t>
        </is>
      </c>
    </row>
    <row r="1253" ht="25.5" customHeight="1">
      <c r="A1253" t="inlineStr">
        <is>
          <t>SR-001388</t>
        </is>
      </c>
      <c r="B1253" s="3">
        <v>46300</v>
      </c>
      <c r="C1253"/>
      <c r="D1253" t="inlineStr">
        <is>
          <t>7690852817543646494</t>
        </is>
      </c>
      <c r="E1253"/>
      <c r="F1253" t="inlineStr">
        <is>
          <t>exact_post_id</t>
        </is>
      </c>
      <c r="G1253"/>
      <c r="H1253" s="3"/>
      <c r="I1253"/>
      <c r="J1253" t="inlineStr">
        <is>
          <t>active</t>
        </is>
      </c>
      <c r="K1253" t="inlineStr">
        <is>
          <t>hnlinhthng9678</t>
        </is>
      </c>
      <c r="L1253" t="inlineStr">
        <is>
          <t>The Alpha and His Nanny Luna — EP3 The ruthless Alpha watches the new nanny protect his daughter with a strength no ordinary human should have. 🌟 Continue the story here 👉 Find the full series on “ReelShort” 🔍 Look up “4802561” ✨ #ShortDrama #ReelShort #DramaSeries</t>
        </is>
      </c>
      <c r="M1253" t="inlineStr">
        <is>
          <t>SD-000029</t>
        </is>
      </c>
      <c r="N1253" t="inlineStr">
        <is>
          <t>7690852817543646494</t>
        </is>
      </c>
      <c r="O1253" t="inlineStr">
        <is>
          <t>NeonHlin</t>
        </is>
      </c>
      <c r="P1253" t="inlineStr">
        <is>
          <t>https://www.tiktok.com/@hnlinhthng9678</t>
        </is>
      </c>
      <c r="Q1253" t="inlineStr">
        <is>
          <t>SD-000029</t>
        </is>
      </c>
      <c r="R1253" t="inlineStr">
        <is>
          <t>The Alpha and His Nanny Luna</t>
        </is>
      </c>
      <c r="S1253" t="inlineStr">
        <is>
          <t>爱情,狼人,萌宝</t>
        </is>
      </c>
      <c r="T1253" s="2" t="str">
        <f>=HYPERLINK("https://www.tiktok.com/@hnlinhthng9678/video/7690852817543646494", "https://www.tiktok.com/@hnlinhthng9678/video/7690852817543646494")</f>
        <v>https://www.tiktok.com/@hnlinhthng9678/video/7690852817543646494</v>
      </c>
      <c r="U1253" t="inlineStr">
        <is>
          <t>已回填</t>
        </is>
      </c>
      <c r="V1253" t="inlineStr">
        <is>
          <t>282</t>
        </is>
      </c>
      <c r="W1253" t="inlineStr">
        <is>
          <t>1</t>
        </is>
      </c>
      <c r="X1253" t="inlineStr">
        <is>
          <t>0</t>
        </is>
      </c>
      <c r="Y1253" t="inlineStr">
        <is>
          <t>0</t>
        </is>
      </c>
      <c r="Z1253" t="inlineStr">
        <is>
          <t>0</t>
        </is>
      </c>
      <c r="AA1253" t="inlineStr">
        <is>
          <t>2026-10-08</t>
        </is>
      </c>
      <c r="AB1253"/>
      <c r="AC1253" t="inlineStr">
        <is>
          <t>发布顺序：03；当天第3条</t>
        </is>
      </c>
      <c r="AD1253"/>
      <c r="AE1253"/>
      <c r="AF1253"/>
      <c r="AG1253" s="3">
        <v>46300</v>
      </c>
      <c r="AH1253" t="inlineStr">
        <is>
          <t>高璇</t>
        </is>
      </c>
      <c r="AI1253"/>
      <c r="AJ1253"/>
      <c r="AK1253"/>
      <c r="AL1253" s="3"/>
      <c r="AM1253" t="inlineStr">
        <is>
          <t>2026-10-06 09:52</t>
        </is>
      </c>
      <c r="AN1253" t="inlineStr">
        <is>
          <t>高璇</t>
        </is>
      </c>
      <c r="AO1253" t="inlineStr">
        <is>
          <t>2026-10-06</t>
        </is>
      </c>
      <c r="AP1253" t="inlineStr">
        <is>
          <t>2026-10-05|hnlinhthng9678|SD-000029</t>
        </is>
      </c>
      <c r="AQ1253" t="inlineStr">
        <is>
          <t>0</t>
        </is>
      </c>
      <c r="AR1253" t="inlineStr">
        <is>
          <t>hnlinhthng9678｜The Alpha and His Nanny Luna｜3条｜已回填</t>
        </is>
      </c>
    </row>
    <row r="1254" ht="25.5" customHeight="1">
      <c r="A1254" t="inlineStr">
        <is>
          <t>SR-001389</t>
        </is>
      </c>
      <c r="B1254" s="3">
        <v>46301</v>
      </c>
      <c r="C1254"/>
      <c r="D1254" t="inlineStr">
        <is>
          <t>7690852891132808478</t>
        </is>
      </c>
      <c r="E1254"/>
      <c r="F1254" t="inlineStr">
        <is>
          <t>exact_post_id</t>
        </is>
      </c>
      <c r="G1254"/>
      <c r="H1254" s="3"/>
      <c r="I1254"/>
      <c r="J1254" t="inlineStr">
        <is>
          <t>active</t>
        </is>
      </c>
      <c r="K1254" t="inlineStr">
        <is>
          <t>hnlinhthng9678</t>
        </is>
      </c>
      <c r="L1254" t="inlineStr">
        <is>
          <t>The Alpha and His Nanny Luna — EP4 A tiny clue links Tiffany to the child she lost, but someone inside the pack wants the truth buried. 🌟 Continue the story here 👉 Find the full series on “ReelShort” 🔍 Look up “4802561” ✨ #ShortDrama #ReelShort #DramaSeries</t>
        </is>
      </c>
      <c r="M1254" t="inlineStr">
        <is>
          <t>SD-000029</t>
        </is>
      </c>
      <c r="N1254" t="inlineStr">
        <is>
          <t>7690852891132808478</t>
        </is>
      </c>
      <c r="O1254" t="inlineStr">
        <is>
          <t>NeonHlin</t>
        </is>
      </c>
      <c r="P1254" t="inlineStr">
        <is>
          <t>https://www.tiktok.com/@hnlinhthng9678</t>
        </is>
      </c>
      <c r="Q1254" t="inlineStr">
        <is>
          <t>SD-000029</t>
        </is>
      </c>
      <c r="R1254" t="inlineStr">
        <is>
          <t>The Alpha and His Nanny Luna</t>
        </is>
      </c>
      <c r="S1254" t="inlineStr">
        <is>
          <t>爱情,狼人,萌宝</t>
        </is>
      </c>
      <c r="T1254" s="2" t="str">
        <f>=HYPERLINK("https://www.tiktok.com/@hnlinhthng9678/video/7690852891132808478", "https://www.tiktok.com/@hnlinhthng9678/video/7690852891132808478")</f>
        <v>https://www.tiktok.com/@hnlinhthng9678/video/7690852891132808478</v>
      </c>
      <c r="U1254" t="inlineStr">
        <is>
          <t>已回填</t>
        </is>
      </c>
      <c r="V1254" t="inlineStr">
        <is>
          <t>126</t>
        </is>
      </c>
      <c r="W1254" t="inlineStr">
        <is>
          <t>1</t>
        </is>
      </c>
      <c r="X1254" t="inlineStr">
        <is>
          <t>1</t>
        </is>
      </c>
      <c r="Y1254" t="inlineStr">
        <is>
          <t>0</t>
        </is>
      </c>
      <c r="Z1254" t="inlineStr">
        <is>
          <t>0</t>
        </is>
      </c>
      <c r="AA1254" t="inlineStr">
        <is>
          <t>2026-10-08</t>
        </is>
      </c>
      <c r="AB1254"/>
      <c r="AC1254" t="inlineStr">
        <is>
          <t>发布顺序：04；当天第1条</t>
        </is>
      </c>
      <c r="AD1254"/>
      <c r="AE1254"/>
      <c r="AF1254"/>
      <c r="AG1254" s="3">
        <v>46301</v>
      </c>
      <c r="AH1254" t="inlineStr">
        <is>
          <t>高璇</t>
        </is>
      </c>
      <c r="AI1254"/>
      <c r="AJ1254"/>
      <c r="AK1254"/>
      <c r="AL1254" s="3"/>
      <c r="AM1254" t="inlineStr">
        <is>
          <t>2026-10-06 23:32</t>
        </is>
      </c>
      <c r="AN1254" t="inlineStr">
        <is>
          <t>高璇</t>
        </is>
      </c>
      <c r="AO1254" t="inlineStr">
        <is>
          <t>2026-10-06</t>
        </is>
      </c>
      <c r="AP1254" t="inlineStr">
        <is>
          <t>2026-10-06|hnlinhthng9678|SD-000029</t>
        </is>
      </c>
      <c r="AQ1254" t="inlineStr">
        <is>
          <t>1</t>
        </is>
      </c>
      <c r="AR1254" t="inlineStr">
        <is>
          <t>hnlinhthng9678｜The Alpha and His Nanny Luna｜3条｜已回填</t>
        </is>
      </c>
    </row>
    <row r="1255" ht="25.5" customHeight="1">
      <c r="A1255" t="inlineStr">
        <is>
          <t>SR-001390</t>
        </is>
      </c>
      <c r="B1255" s="3">
        <v>46301</v>
      </c>
      <c r="C1255"/>
      <c r="D1255" t="inlineStr">
        <is>
          <t>7690853417203272990</t>
        </is>
      </c>
      <c r="E1255"/>
      <c r="F1255" t="inlineStr">
        <is>
          <t>exact_post_id</t>
        </is>
      </c>
      <c r="G1255"/>
      <c r="H1255" s="3"/>
      <c r="I1255"/>
      <c r="J1255" t="inlineStr">
        <is>
          <t>active</t>
        </is>
      </c>
      <c r="K1255" t="inlineStr">
        <is>
          <t>hnlinhthng9678</t>
        </is>
      </c>
      <c r="L1255" t="inlineStr">
        <is>
          <t>The Alpha and His Nanny Luna — EP5 The nanny risks everything for the little princess, forcing the Alpha to see her in a completely new light. 🌟 Continue the story here 👉 Find the full series on “ReelShort” 🔍 Look up “4802561” ✨ #ShortDrama #ReelShort #DramaSeries</t>
        </is>
      </c>
      <c r="M1255" t="inlineStr">
        <is>
          <t>SD-000029</t>
        </is>
      </c>
      <c r="N1255" t="inlineStr">
        <is>
          <t>7690853417203272990</t>
        </is>
      </c>
      <c r="O1255" t="inlineStr">
        <is>
          <t>NeonHlin</t>
        </is>
      </c>
      <c r="P1255" t="inlineStr">
        <is>
          <t>https://www.tiktok.com/@hnlinhthng9678</t>
        </is>
      </c>
      <c r="Q1255" t="inlineStr">
        <is>
          <t>SD-000029</t>
        </is>
      </c>
      <c r="R1255" t="inlineStr">
        <is>
          <t>The Alpha and His Nanny Luna</t>
        </is>
      </c>
      <c r="S1255" t="inlineStr">
        <is>
          <t>爱情,狼人,萌宝</t>
        </is>
      </c>
      <c r="T1255" s="2" t="str">
        <f>=HYPERLINK("https://www.tiktok.com/@hnlinhthng9678/video/7690853417203272990", "https://www.tiktok.com/@hnlinhthng9678/video/7690853417203272990")</f>
        <v>https://www.tiktok.com/@hnlinhthng9678/video/7690853417203272990</v>
      </c>
      <c r="U1255" t="inlineStr">
        <is>
          <t>已回填</t>
        </is>
      </c>
      <c r="V1255" t="inlineStr">
        <is>
          <t>112</t>
        </is>
      </c>
      <c r="W1255" t="inlineStr">
        <is>
          <t>4</t>
        </is>
      </c>
      <c r="X1255" t="inlineStr">
        <is>
          <t>0</t>
        </is>
      </c>
      <c r="Y1255" t="inlineStr">
        <is>
          <t>0</t>
        </is>
      </c>
      <c r="Z1255" t="inlineStr">
        <is>
          <t>0</t>
        </is>
      </c>
      <c r="AA1255" t="inlineStr">
        <is>
          <t>2026-10-08</t>
        </is>
      </c>
      <c r="AB1255"/>
      <c r="AC1255" t="inlineStr">
        <is>
          <t>发布顺序：05；当天第2条</t>
        </is>
      </c>
      <c r="AD1255"/>
      <c r="AE1255"/>
      <c r="AF1255"/>
      <c r="AG1255" s="3">
        <v>46301</v>
      </c>
      <c r="AH1255" t="inlineStr">
        <is>
          <t>高璇</t>
        </is>
      </c>
      <c r="AI1255"/>
      <c r="AJ1255"/>
      <c r="AK1255"/>
      <c r="AL1255" s="3"/>
      <c r="AM1255" t="inlineStr">
        <is>
          <t>2026-10-07 04:45</t>
        </is>
      </c>
      <c r="AN1255" t="inlineStr">
        <is>
          <t>高璇</t>
        </is>
      </c>
      <c r="AO1255" t="inlineStr">
        <is>
          <t>2026-10-07</t>
        </is>
      </c>
      <c r="AP1255" t="inlineStr">
        <is>
          <t>2026-10-06|hnlinhthng9678|SD-000029</t>
        </is>
      </c>
      <c r="AQ1255" t="inlineStr">
        <is>
          <t>0</t>
        </is>
      </c>
      <c r="AR1255" t="inlineStr">
        <is>
          <t>hnlinhthng9678｜The Alpha and His Nanny Luna｜3条｜已回填</t>
        </is>
      </c>
    </row>
    <row r="1256" ht="25.5" customHeight="1">
      <c r="A1256" t="inlineStr">
        <is>
          <t>SR-001391</t>
        </is>
      </c>
      <c r="B1256" s="3">
        <v>46301</v>
      </c>
      <c r="C1256"/>
      <c r="D1256" t="inlineStr">
        <is>
          <t>7690853648569535775</t>
        </is>
      </c>
      <c r="E1256"/>
      <c r="F1256" t="inlineStr">
        <is>
          <t>exact_post_id</t>
        </is>
      </c>
      <c r="G1256"/>
      <c r="H1256" s="3"/>
      <c r="I1256"/>
      <c r="J1256" t="inlineStr">
        <is>
          <t>active</t>
        </is>
      </c>
      <c r="K1256" t="inlineStr">
        <is>
          <t>hnlinhthng9678</t>
        </is>
      </c>
      <c r="L1256" t="inlineStr">
        <is>
          <t>The Alpha and His Nanny Luna — EP6 When danger reaches the Alpha’s home, Tiffany reveals a hidden power that changes their relationship forever. 🌟 Continue the story here 👉 Find the full series on “ReelShort” 🔍 Look up “4802561” ✨ #ShortDrama #ReelShort #DramaSeries</t>
        </is>
      </c>
      <c r="M1256" t="inlineStr">
        <is>
          <t>SD-000029</t>
        </is>
      </c>
      <c r="N1256" t="inlineStr">
        <is>
          <t>7690853648569535775</t>
        </is>
      </c>
      <c r="O1256" t="inlineStr">
        <is>
          <t>NeonHlin</t>
        </is>
      </c>
      <c r="P1256" t="inlineStr">
        <is>
          <t>https://www.tiktok.com/@hnlinhthng9678</t>
        </is>
      </c>
      <c r="Q1256" t="inlineStr">
        <is>
          <t>SD-000029</t>
        </is>
      </c>
      <c r="R1256" t="inlineStr">
        <is>
          <t>The Alpha and His Nanny Luna</t>
        </is>
      </c>
      <c r="S1256" t="inlineStr">
        <is>
          <t>爱情,狼人,萌宝</t>
        </is>
      </c>
      <c r="T1256" s="2" t="str">
        <f>=HYPERLINK("https://www.tiktok.com/@hnlinhthng9678/video/7690853648569535775", "https://www.tiktok.com/@hnlinhthng9678/video/7690853648569535775")</f>
        <v>https://www.tiktok.com/@hnlinhthng9678/video/7690853648569535775</v>
      </c>
      <c r="U1256" t="inlineStr">
        <is>
          <t>已回填</t>
        </is>
      </c>
      <c r="V1256" t="inlineStr">
        <is>
          <t>86</t>
        </is>
      </c>
      <c r="W1256" t="inlineStr">
        <is>
          <t>3</t>
        </is>
      </c>
      <c r="X1256" t="inlineStr">
        <is>
          <t>1</t>
        </is>
      </c>
      <c r="Y1256" t="inlineStr">
        <is>
          <t>0</t>
        </is>
      </c>
      <c r="Z1256" t="inlineStr">
        <is>
          <t>0</t>
        </is>
      </c>
      <c r="AA1256" t="inlineStr">
        <is>
          <t>2026-10-08</t>
        </is>
      </c>
      <c r="AB1256"/>
      <c r="AC1256" t="inlineStr">
        <is>
          <t>发布顺序：06；当天第3条</t>
        </is>
      </c>
      <c r="AD1256"/>
      <c r="AE1256"/>
      <c r="AF1256"/>
      <c r="AG1256" s="3">
        <v>46301</v>
      </c>
      <c r="AH1256" t="inlineStr">
        <is>
          <t>高璇</t>
        </is>
      </c>
      <c r="AI1256"/>
      <c r="AJ1256"/>
      <c r="AK1256"/>
      <c r="AL1256" s="3"/>
      <c r="AM1256" t="inlineStr">
        <is>
          <t>2026-10-07 10:46</t>
        </is>
      </c>
      <c r="AN1256" t="inlineStr">
        <is>
          <t>高璇</t>
        </is>
      </c>
      <c r="AO1256" t="inlineStr">
        <is>
          <t>2026-10-07</t>
        </is>
      </c>
      <c r="AP1256" t="inlineStr">
        <is>
          <t>2026-10-06|hnlinhthng9678|SD-000029</t>
        </is>
      </c>
      <c r="AQ1256" t="inlineStr">
        <is>
          <t>0</t>
        </is>
      </c>
      <c r="AR1256" t="inlineStr">
        <is>
          <t>hnlinhthng9678｜The Alpha and His Nanny Luna｜3条｜已回填</t>
        </is>
      </c>
    </row>
    <row r="1257" ht="25.5" customHeight="1">
      <c r="A1257" t="inlineStr">
        <is>
          <t>SR-001392</t>
        </is>
      </c>
      <c r="B1257" s="3">
        <v>46302</v>
      </c>
      <c r="C1257"/>
      <c r="D1257"/>
      <c r="E1257"/>
      <c r="F1257"/>
      <c r="G1257"/>
      <c r="H1257" s="3"/>
      <c r="I1257"/>
      <c r="J1257" t="inlineStr">
        <is>
          <t>active</t>
        </is>
      </c>
      <c r="K1257" t="inlineStr">
        <is>
          <t>hnlinhthng9678</t>
        </is>
      </c>
      <c r="L1257"/>
      <c r="M1257" t="inlineStr">
        <is>
          <t>SD-000381</t>
        </is>
      </c>
      <c r="N1257"/>
      <c r="O1257" t="inlineStr">
        <is>
          <t>NeonHlin</t>
        </is>
      </c>
      <c r="P1257" t="inlineStr">
        <is>
          <t>https://www.tiktok.com/@hnlinhthng9678</t>
        </is>
      </c>
      <c r="Q1257" t="inlineStr">
        <is>
          <t>SD-000381</t>
        </is>
      </c>
      <c r="R1257" t="inlineStr">
        <is>
          <t>Shh, Don't Let Him Find Out</t>
        </is>
      </c>
      <c r="S1257"/>
      <c r="T1257" s="2"/>
      <c r="U1257" t="inlineStr">
        <is>
          <t>待公开</t>
        </is>
      </c>
      <c r="V1257"/>
      <c r="W1257"/>
      <c r="X1257"/>
      <c r="Y1257"/>
      <c r="Z1257"/>
      <c r="AA1257"/>
      <c r="AB1257"/>
      <c r="AC1257" t="inlineStr">
        <is>
          <t>发布顺序：01；当天第1条</t>
        </is>
      </c>
      <c r="AD1257"/>
      <c r="AE1257"/>
      <c r="AF1257"/>
      <c r="AG1257" s="3">
        <v>46302</v>
      </c>
      <c r="AH1257" t="inlineStr">
        <is>
          <t>高璇</t>
        </is>
      </c>
      <c r="AI1257"/>
      <c r="AJ1257"/>
      <c r="AK1257"/>
      <c r="AL1257" s="3"/>
      <c r="AM1257"/>
      <c r="AN1257" t="inlineStr">
        <is>
          <t>高璇</t>
        </is>
      </c>
      <c r="AO1257"/>
      <c r="AP1257" t="inlineStr">
        <is>
          <t>2026-10-07|hnlinhthng9678|SD-000381</t>
        </is>
      </c>
      <c r="AQ1257" t="inlineStr">
        <is>
          <t>1</t>
        </is>
      </c>
      <c r="AR1257" t="inlineStr">
        <is>
          <t>hnlinhthng9678｜Shh, Don't Let Him Find Out｜3条｜待公开</t>
        </is>
      </c>
    </row>
    <row r="1258" ht="25.5" customHeight="1">
      <c r="A1258" t="inlineStr">
        <is>
          <t>SR-001393</t>
        </is>
      </c>
      <c r="B1258" s="3">
        <v>46302</v>
      </c>
      <c r="C1258"/>
      <c r="D1258"/>
      <c r="E1258"/>
      <c r="F1258"/>
      <c r="G1258"/>
      <c r="H1258" s="3"/>
      <c r="I1258"/>
      <c r="J1258" t="inlineStr">
        <is>
          <t>active</t>
        </is>
      </c>
      <c r="K1258" t="inlineStr">
        <is>
          <t>hnlinhthng9678</t>
        </is>
      </c>
      <c r="L1258"/>
      <c r="M1258" t="inlineStr">
        <is>
          <t>SD-000381</t>
        </is>
      </c>
      <c r="N1258"/>
      <c r="O1258" t="inlineStr">
        <is>
          <t>NeonHlin</t>
        </is>
      </c>
      <c r="P1258" t="inlineStr">
        <is>
          <t>https://www.tiktok.com/@hnlinhthng9678</t>
        </is>
      </c>
      <c r="Q1258" t="inlineStr">
        <is>
          <t>SD-000381</t>
        </is>
      </c>
      <c r="R1258" t="inlineStr">
        <is>
          <t>Shh, Don't Let Him Find Out</t>
        </is>
      </c>
      <c r="S1258"/>
      <c r="T1258" s="2"/>
      <c r="U1258" t="inlineStr">
        <is>
          <t>待公开</t>
        </is>
      </c>
      <c r="V1258"/>
      <c r="W1258"/>
      <c r="X1258"/>
      <c r="Y1258"/>
      <c r="Z1258"/>
      <c r="AA1258"/>
      <c r="AB1258"/>
      <c r="AC1258" t="inlineStr">
        <is>
          <t>发布顺序：02；当天第2条</t>
        </is>
      </c>
      <c r="AD1258"/>
      <c r="AE1258"/>
      <c r="AF1258"/>
      <c r="AG1258" s="3">
        <v>46302</v>
      </c>
      <c r="AH1258" t="inlineStr">
        <is>
          <t>高璇</t>
        </is>
      </c>
      <c r="AI1258"/>
      <c r="AJ1258"/>
      <c r="AK1258"/>
      <c r="AL1258" s="3"/>
      <c r="AM1258"/>
      <c r="AN1258" t="inlineStr">
        <is>
          <t>高璇</t>
        </is>
      </c>
      <c r="AO1258"/>
      <c r="AP1258" t="inlineStr">
        <is>
          <t>2026-10-07|hnlinhthng9678|SD-000381</t>
        </is>
      </c>
      <c r="AQ1258" t="inlineStr">
        <is>
          <t>0</t>
        </is>
      </c>
      <c r="AR1258" t="inlineStr">
        <is>
          <t>hnlinhthng9678｜Shh, Don't Let Him Find Out｜3条｜待公开</t>
        </is>
      </c>
    </row>
    <row r="1259" ht="25.5" customHeight="1">
      <c r="A1259" t="inlineStr">
        <is>
          <t>SR-001394</t>
        </is>
      </c>
      <c r="B1259" s="3">
        <v>46302</v>
      </c>
      <c r="C1259"/>
      <c r="D1259"/>
      <c r="E1259"/>
      <c r="F1259"/>
      <c r="G1259"/>
      <c r="H1259" s="3"/>
      <c r="I1259"/>
      <c r="J1259" t="inlineStr">
        <is>
          <t>active</t>
        </is>
      </c>
      <c r="K1259" t="inlineStr">
        <is>
          <t>hnlinhthng9678</t>
        </is>
      </c>
      <c r="L1259"/>
      <c r="M1259" t="inlineStr">
        <is>
          <t>SD-000381</t>
        </is>
      </c>
      <c r="N1259"/>
      <c r="O1259" t="inlineStr">
        <is>
          <t>NeonHlin</t>
        </is>
      </c>
      <c r="P1259" t="inlineStr">
        <is>
          <t>https://www.tiktok.com/@hnlinhthng9678</t>
        </is>
      </c>
      <c r="Q1259" t="inlineStr">
        <is>
          <t>SD-000381</t>
        </is>
      </c>
      <c r="R1259" t="inlineStr">
        <is>
          <t>Shh, Don't Let Him Find Out</t>
        </is>
      </c>
      <c r="S1259"/>
      <c r="T1259" s="2"/>
      <c r="U1259" t="inlineStr">
        <is>
          <t>待公开</t>
        </is>
      </c>
      <c r="V1259"/>
      <c r="W1259"/>
      <c r="X1259"/>
      <c r="Y1259"/>
      <c r="Z1259"/>
      <c r="AA1259"/>
      <c r="AB1259"/>
      <c r="AC1259" t="inlineStr">
        <is>
          <t>发布顺序：03；当天第3条</t>
        </is>
      </c>
      <c r="AD1259"/>
      <c r="AE1259"/>
      <c r="AF1259"/>
      <c r="AG1259" s="3">
        <v>46302</v>
      </c>
      <c r="AH1259" t="inlineStr">
        <is>
          <t>高璇</t>
        </is>
      </c>
      <c r="AI1259"/>
      <c r="AJ1259"/>
      <c r="AK1259"/>
      <c r="AL1259" s="3"/>
      <c r="AM1259"/>
      <c r="AN1259" t="inlineStr">
        <is>
          <t>高璇</t>
        </is>
      </c>
      <c r="AO1259"/>
      <c r="AP1259" t="inlineStr">
        <is>
          <t>2026-10-07|hnlinhthng9678|SD-000381</t>
        </is>
      </c>
      <c r="AQ1259" t="inlineStr">
        <is>
          <t>0</t>
        </is>
      </c>
      <c r="AR1259" t="inlineStr">
        <is>
          <t>hnlinhthng9678｜Shh, Don't Let Him Find Out｜3条｜待公开</t>
        </is>
      </c>
    </row>
    <row r="1260" ht="25.5" customHeight="1">
      <c r="A1260" t="inlineStr">
        <is>
          <t>SR-001395</t>
        </is>
      </c>
      <c r="B1260" s="3">
        <v>46295</v>
      </c>
      <c r="C1260"/>
      <c r="D1260"/>
      <c r="E1260"/>
      <c r="F1260" t="inlineStr">
        <is>
          <t>account_time</t>
        </is>
      </c>
      <c r="G1260">
        <v>1</v>
      </c>
      <c r="H1260" s="3">
        <v>46301.90760416666</v>
      </c>
      <c r="I1260"/>
      <c r="J1260" t="inlineStr">
        <is>
          <t>active</t>
        </is>
      </c>
      <c r="K1260" t="inlineStr">
        <is>
          <t>mochiclips55</t>
        </is>
      </c>
      <c r="L1260" t="inlineStr">
        <is>
          <t>Never Fall Alone — EP1 A gifted diver mistakes a younger athlete for someone else during one reckless night. 🌟 Continue the story here 👉 Find the full series on “ReelShort” 🔍 Search “Never Fall Alone” ✨ #BLDrama #ReelShort #DramaSeries</t>
        </is>
      </c>
      <c r="M1260" t="inlineStr">
        <is>
          <t>SD-000306</t>
        </is>
      </c>
      <c r="N1260" t="inlineStr">
        <is>
          <t>7690887660277107981</t>
        </is>
      </c>
      <c r="O1260" t="inlineStr">
        <is>
          <t>mochiclips55</t>
        </is>
      </c>
      <c r="P1260" t="inlineStr">
        <is>
          <t>https://www.tiktok.com/@mochiclips55</t>
        </is>
      </c>
      <c r="Q1260" t="inlineStr">
        <is>
          <t>SD-000306</t>
        </is>
      </c>
      <c r="R1260" t="inlineStr">
        <is>
          <t>Never Fall Alone</t>
        </is>
      </c>
      <c r="S1260" t="inlineStr">
        <is>
          <t>lgbtq</t>
        </is>
      </c>
      <c r="T1260" s="2" t="str">
        <f>=HYPERLINK("https://www.tiktok.com/@mochiclips55/video/7690887660277107981", "https://www.tiktok.com/@mochiclips55/video/7690887660277107981")</f>
        <v>https://www.tiktok.com/@mochiclips55/video/7690887660277107981</v>
      </c>
      <c r="U1260" t="inlineStr">
        <is>
          <t>已回填</t>
        </is>
      </c>
      <c r="V1260" t="inlineStr">
        <is>
          <t>57</t>
        </is>
      </c>
      <c r="W1260" t="inlineStr">
        <is>
          <t>1</t>
        </is>
      </c>
      <c r="X1260" t="inlineStr">
        <is>
          <t>1</t>
        </is>
      </c>
      <c r="Y1260" t="inlineStr">
        <is>
          <t>0</t>
        </is>
      </c>
      <c r="Z1260" t="inlineStr">
        <is>
          <t>0</t>
        </is>
      </c>
      <c r="AA1260" t="inlineStr">
        <is>
          <t>2026-10-08</t>
        </is>
      </c>
      <c r="AB1260"/>
      <c r="AC1260" t="inlineStr">
        <is>
          <t>发布顺序：01；当天第1条</t>
        </is>
      </c>
      <c r="AD1260"/>
      <c r="AE1260"/>
      <c r="AF1260"/>
      <c r="AG1260" s="3">
        <v>46295</v>
      </c>
      <c r="AH1260" t="inlineStr">
        <is>
          <t>高璇</t>
        </is>
      </c>
      <c r="AI1260"/>
      <c r="AJ1260"/>
      <c r="AK1260"/>
      <c r="AL1260" s="3"/>
      <c r="AM1260" t="inlineStr">
        <is>
          <t>2026-09-30 20:02</t>
        </is>
      </c>
      <c r="AN1260" t="inlineStr">
        <is>
          <t>高璇</t>
        </is>
      </c>
      <c r="AO1260" t="inlineStr">
        <is>
          <t>2026-09-30</t>
        </is>
      </c>
      <c r="AP1260" t="inlineStr">
        <is>
          <t>2026-09-30|mochiclips55|SD-000306</t>
        </is>
      </c>
      <c r="AQ1260" t="inlineStr">
        <is>
          <t>1</t>
        </is>
      </c>
      <c r="AR1260" t="inlineStr">
        <is>
          <t>mochiclips55｜Never Fall Alone｜3条｜已回填/待公开</t>
        </is>
      </c>
    </row>
    <row r="1261" ht="25.5" customHeight="1">
      <c r="A1261" t="inlineStr">
        <is>
          <t>SR-001396</t>
        </is>
      </c>
      <c r="B1261" s="3">
        <v>46295</v>
      </c>
      <c r="C1261"/>
      <c r="D1261"/>
      <c r="E1261"/>
      <c r="F1261"/>
      <c r="G1261"/>
      <c r="H1261" s="3"/>
      <c r="I1261"/>
      <c r="J1261" t="inlineStr">
        <is>
          <t>active</t>
        </is>
      </c>
      <c r="K1261" t="inlineStr">
        <is>
          <t>mochiclips55</t>
        </is>
      </c>
      <c r="L1261"/>
      <c r="M1261" t="inlineStr">
        <is>
          <t>SD-000306</t>
        </is>
      </c>
      <c r="N1261"/>
      <c r="O1261" t="inlineStr">
        <is>
          <t>mochiclips55</t>
        </is>
      </c>
      <c r="P1261" t="inlineStr">
        <is>
          <t>https://www.tiktok.com/@mochiclips55</t>
        </is>
      </c>
      <c r="Q1261" t="inlineStr">
        <is>
          <t>SD-000306</t>
        </is>
      </c>
      <c r="R1261" t="inlineStr">
        <is>
          <t>Never Fall Alone</t>
        </is>
      </c>
      <c r="S1261" t="inlineStr">
        <is>
          <t>lgbtq</t>
        </is>
      </c>
      <c r="T1261" s="2"/>
      <c r="U1261" t="inlineStr">
        <is>
          <t>待公开</t>
        </is>
      </c>
      <c r="V1261"/>
      <c r="W1261"/>
      <c r="X1261"/>
      <c r="Y1261"/>
      <c r="Z1261"/>
      <c r="AA1261"/>
      <c r="AB1261"/>
      <c r="AC1261" t="inlineStr">
        <is>
          <t>发布顺序：02；当天第2条</t>
        </is>
      </c>
      <c r="AD1261"/>
      <c r="AE1261"/>
      <c r="AF1261"/>
      <c r="AG1261" s="3">
        <v>46295</v>
      </c>
      <c r="AH1261" t="inlineStr">
        <is>
          <t>高璇</t>
        </is>
      </c>
      <c r="AI1261"/>
      <c r="AJ1261"/>
      <c r="AK1261"/>
      <c r="AL1261" s="3"/>
      <c r="AM1261"/>
      <c r="AN1261" t="inlineStr">
        <is>
          <t>高璇</t>
        </is>
      </c>
      <c r="AO1261"/>
      <c r="AP1261" t="inlineStr">
        <is>
          <t>2026-09-30|mochiclips55|SD-000306</t>
        </is>
      </c>
      <c r="AQ1261" t="inlineStr">
        <is>
          <t>0</t>
        </is>
      </c>
      <c r="AR1261" t="inlineStr">
        <is>
          <t>mochiclips55｜Never Fall Alone｜3条｜已回填/待公开</t>
        </is>
      </c>
    </row>
    <row r="1262" ht="25.5" customHeight="1">
      <c r="A1262" t="inlineStr">
        <is>
          <t>SR-001397</t>
        </is>
      </c>
      <c r="B1262" s="3">
        <v>46295</v>
      </c>
      <c r="C1262"/>
      <c r="D1262"/>
      <c r="E1262"/>
      <c r="F1262"/>
      <c r="G1262"/>
      <c r="H1262" s="3"/>
      <c r="I1262"/>
      <c r="J1262" t="inlineStr">
        <is>
          <t>active</t>
        </is>
      </c>
      <c r="K1262" t="inlineStr">
        <is>
          <t>mochiclips55</t>
        </is>
      </c>
      <c r="L1262"/>
      <c r="M1262" t="inlineStr">
        <is>
          <t>SD-000306</t>
        </is>
      </c>
      <c r="N1262"/>
      <c r="O1262" t="inlineStr">
        <is>
          <t>mochiclips55</t>
        </is>
      </c>
      <c r="P1262" t="inlineStr">
        <is>
          <t>https://www.tiktok.com/@mochiclips55</t>
        </is>
      </c>
      <c r="Q1262" t="inlineStr">
        <is>
          <t>SD-000306</t>
        </is>
      </c>
      <c r="R1262" t="inlineStr">
        <is>
          <t>Never Fall Alone</t>
        </is>
      </c>
      <c r="S1262" t="inlineStr">
        <is>
          <t>lgbtq</t>
        </is>
      </c>
      <c r="T1262" s="2"/>
      <c r="U1262" t="inlineStr">
        <is>
          <t>待公开</t>
        </is>
      </c>
      <c r="V1262"/>
      <c r="W1262"/>
      <c r="X1262"/>
      <c r="Y1262"/>
      <c r="Z1262"/>
      <c r="AA1262"/>
      <c r="AB1262"/>
      <c r="AC1262" t="inlineStr">
        <is>
          <t>发布顺序：03；当天第3条</t>
        </is>
      </c>
      <c r="AD1262"/>
      <c r="AE1262"/>
      <c r="AF1262"/>
      <c r="AG1262" s="3">
        <v>46295</v>
      </c>
      <c r="AH1262" t="inlineStr">
        <is>
          <t>高璇</t>
        </is>
      </c>
      <c r="AI1262"/>
      <c r="AJ1262"/>
      <c r="AK1262"/>
      <c r="AL1262" s="3"/>
      <c r="AM1262"/>
      <c r="AN1262" t="inlineStr">
        <is>
          <t>高璇</t>
        </is>
      </c>
      <c r="AO1262"/>
      <c r="AP1262" t="inlineStr">
        <is>
          <t>2026-09-30|mochiclips55|SD-000306</t>
        </is>
      </c>
      <c r="AQ1262" t="inlineStr">
        <is>
          <t>0</t>
        </is>
      </c>
      <c r="AR1262" t="inlineStr">
        <is>
          <t>mochiclips55｜Never Fall Alone｜3条｜已回填/待公开</t>
        </is>
      </c>
    </row>
    <row r="1263" ht="25.5" customHeight="1">
      <c r="A1263" t="inlineStr">
        <is>
          <t>SR-001398</t>
        </is>
      </c>
      <c r="B1263" s="3">
        <v>46296</v>
      </c>
      <c r="C1263"/>
      <c r="D1263"/>
      <c r="E1263"/>
      <c r="F1263" t="inlineStr">
        <is>
          <t>manual_url</t>
        </is>
      </c>
      <c r="G1263">
        <v>1</v>
      </c>
      <c r="H1263" s="3">
        <v>46303.671643518515</v>
      </c>
      <c r="I1263"/>
      <c r="J1263" t="inlineStr">
        <is>
          <t>active</t>
        </is>
      </c>
      <c r="K1263" t="inlineStr">
        <is>
          <t>mochiclips55</t>
        </is>
      </c>
      <c r="L1263" t="inlineStr">
        <is>
          <t>Never Fall Alone — EP3 Training forces two hostile teammates closer while Maddox’s old trauma threatens their future. 🌟 Continue the story here 👉 Find the full series on “ReelShort” 🔍 Search “Never Fall Alone” ✨ #BLDrama #ReelShort #DramaSeries</t>
        </is>
      </c>
      <c r="M1263" t="inlineStr">
        <is>
          <t>SD-000306</t>
        </is>
      </c>
      <c r="N1263" t="inlineStr">
        <is>
          <t>7690887999852236045</t>
        </is>
      </c>
      <c r="O1263" t="inlineStr">
        <is>
          <t>mochiclips55</t>
        </is>
      </c>
      <c r="P1263" t="inlineStr">
        <is>
          <t>https://www.tiktok.com/@mochiclips55</t>
        </is>
      </c>
      <c r="Q1263" t="inlineStr">
        <is>
          <t>SD-000306</t>
        </is>
      </c>
      <c r="R1263" t="inlineStr">
        <is>
          <t>Never Fall Alone</t>
        </is>
      </c>
      <c r="S1263" t="inlineStr">
        <is>
          <t>lgbtq</t>
        </is>
      </c>
      <c r="T1263" s="2" t="str">
        <f>=HYPERLINK("https://www.tiktok.com/@mochiclips55/video/7690887999852236045", "https://www.tiktok.com/@mochiclips55/video/7690887999852236045")</f>
        <v>https://www.tiktok.com/@mochiclips55/video/7690887999852236045</v>
      </c>
      <c r="U1263" t="inlineStr">
        <is>
          <t>已回填</t>
        </is>
      </c>
      <c r="V1263" t="inlineStr">
        <is>
          <t>93</t>
        </is>
      </c>
      <c r="W1263" t="inlineStr">
        <is>
          <t>1</t>
        </is>
      </c>
      <c r="X1263" t="inlineStr">
        <is>
          <t>0</t>
        </is>
      </c>
      <c r="Y1263" t="inlineStr">
        <is>
          <t>0</t>
        </is>
      </c>
      <c r="Z1263" t="inlineStr">
        <is>
          <t>0</t>
        </is>
      </c>
      <c r="AA1263" t="inlineStr">
        <is>
          <t>2026-10-08</t>
        </is>
      </c>
      <c r="AB1263"/>
      <c r="AC1263" t="inlineStr">
        <is>
          <t>发布顺序：04；当天第1条</t>
        </is>
      </c>
      <c r="AD1263"/>
      <c r="AE1263"/>
      <c r="AF1263"/>
      <c r="AG1263" s="3">
        <v>46296</v>
      </c>
      <c r="AH1263" t="inlineStr">
        <is>
          <t>高璇</t>
        </is>
      </c>
      <c r="AI1263"/>
      <c r="AJ1263"/>
      <c r="AK1263"/>
      <c r="AL1263" s="3"/>
      <c r="AM1263" t="inlineStr">
        <is>
          <t>2026-10-01 08:04</t>
        </is>
      </c>
      <c r="AN1263" t="inlineStr">
        <is>
          <t>高璇</t>
        </is>
      </c>
      <c r="AO1263" t="inlineStr">
        <is>
          <t>2026-10-01</t>
        </is>
      </c>
      <c r="AP1263" t="inlineStr">
        <is>
          <t>2026-10-01|mochiclips55|SD-000306</t>
        </is>
      </c>
      <c r="AQ1263" t="inlineStr">
        <is>
          <t>1</t>
        </is>
      </c>
      <c r="AR1263" t="inlineStr">
        <is>
          <t>mochiclips55｜Never Fall Alone｜4条｜已回填</t>
        </is>
      </c>
    </row>
    <row r="1264" ht="25.5" customHeight="1">
      <c r="A1264" t="inlineStr">
        <is>
          <t>SR-001399</t>
        </is>
      </c>
      <c r="B1264" s="3">
        <v>46296</v>
      </c>
      <c r="C1264"/>
      <c r="D1264"/>
      <c r="E1264"/>
      <c r="F1264" t="inlineStr">
        <is>
          <t>manual_url</t>
        </is>
      </c>
      <c r="G1264">
        <v>1</v>
      </c>
      <c r="H1264" s="3">
        <v>46303.671643518515</v>
      </c>
      <c r="I1264"/>
      <c r="J1264" t="inlineStr">
        <is>
          <t>active</t>
        </is>
      </c>
      <c r="K1264" t="inlineStr">
        <is>
          <t>mochiclips55</t>
        </is>
      </c>
      <c r="L1264" t="inlineStr">
        <is>
          <t>Never Fall Alone — EP4 Teo refuses to let Maddox fall alone, even when the pressure outside the pool becomes unbearable. 🌟 Continue the story here 👉 Find the full series on “ReelShort” 🔍 Search “Never Fall Alone” ✨ #BLDrama #ReelShort #DramaSeries</t>
        </is>
      </c>
      <c r="M1264" t="inlineStr">
        <is>
          <t>SD-000306</t>
        </is>
      </c>
      <c r="N1264" t="inlineStr">
        <is>
          <t>7690888478921444621</t>
        </is>
      </c>
      <c r="O1264" t="inlineStr">
        <is>
          <t>mochiclips55</t>
        </is>
      </c>
      <c r="P1264" t="inlineStr">
        <is>
          <t>https://www.tiktok.com/@mochiclips55</t>
        </is>
      </c>
      <c r="Q1264" t="inlineStr">
        <is>
          <t>SD-000306</t>
        </is>
      </c>
      <c r="R1264" t="inlineStr">
        <is>
          <t>Never Fall Alone</t>
        </is>
      </c>
      <c r="S1264" t="inlineStr">
        <is>
          <t>lgbtq</t>
        </is>
      </c>
      <c r="T1264" s="2" t="str">
        <f>=HYPERLINK("https://www.tiktok.com/@mochiclips55/video/7690888478921444621", "https://www.tiktok.com/@mochiclips55/video/7690888478921444621")</f>
        <v>https://www.tiktok.com/@mochiclips55/video/7690888478921444621</v>
      </c>
      <c r="U1264" t="inlineStr">
        <is>
          <t>已回填</t>
        </is>
      </c>
      <c r="V1264" t="inlineStr">
        <is>
          <t>366</t>
        </is>
      </c>
      <c r="W1264" t="inlineStr">
        <is>
          <t>1</t>
        </is>
      </c>
      <c r="X1264" t="inlineStr">
        <is>
          <t>1</t>
        </is>
      </c>
      <c r="Y1264" t="inlineStr">
        <is>
          <t>0</t>
        </is>
      </c>
      <c r="Z1264" t="inlineStr">
        <is>
          <t>0</t>
        </is>
      </c>
      <c r="AA1264" t="inlineStr">
        <is>
          <t>2026-10-08</t>
        </is>
      </c>
      <c r="AB1264"/>
      <c r="AC1264" t="inlineStr">
        <is>
          <t>发布顺序：05；当天第2条</t>
        </is>
      </c>
      <c r="AD1264"/>
      <c r="AE1264"/>
      <c r="AF1264"/>
      <c r="AG1264" s="3">
        <v>46296</v>
      </c>
      <c r="AH1264" t="inlineStr">
        <is>
          <t>高璇</t>
        </is>
      </c>
      <c r="AI1264"/>
      <c r="AJ1264"/>
      <c r="AK1264"/>
      <c r="AL1264" s="3"/>
      <c r="AM1264" t="inlineStr">
        <is>
          <t>2026-10-01 20:04</t>
        </is>
      </c>
      <c r="AN1264" t="inlineStr">
        <is>
          <t>高璇</t>
        </is>
      </c>
      <c r="AO1264" t="inlineStr">
        <is>
          <t>2026-10-01</t>
        </is>
      </c>
      <c r="AP1264" t="inlineStr">
        <is>
          <t>2026-10-01|mochiclips55|SD-000306</t>
        </is>
      </c>
      <c r="AQ1264" t="inlineStr">
        <is>
          <t>0</t>
        </is>
      </c>
      <c r="AR1264" t="inlineStr">
        <is>
          <t>mochiclips55｜Never Fall Alone｜4条｜已回填</t>
        </is>
      </c>
    </row>
    <row r="1265" ht="25.5" customHeight="1">
      <c r="A1265" t="inlineStr">
        <is>
          <t>SR-001400</t>
        </is>
      </c>
      <c r="B1265" s="3">
        <v>46296</v>
      </c>
      <c r="C1265"/>
      <c r="D1265" t="inlineStr">
        <is>
          <t>7690888244979928334</t>
        </is>
      </c>
      <c r="E1265"/>
      <c r="F1265" t="inlineStr">
        <is>
          <t>manual_url</t>
        </is>
      </c>
      <c r="G1265">
        <v>1</v>
      </c>
      <c r="H1265" s="3">
        <v>46303.671643518515</v>
      </c>
      <c r="I1265"/>
      <c r="J1265" t="inlineStr">
        <is>
          <t>active</t>
        </is>
      </c>
      <c r="K1265" t="inlineStr">
        <is>
          <t>mochiclips55</t>
        </is>
      </c>
      <c r="L1265" t="inlineStr">
        <is>
          <t>Never Fall Alone — EP5 A jealous rival secretly records their most private moment and uses it to blackmail them. 🌟 Continue the story here 👉 Find the full series on “ReelShort” 🔍 Search “Never Fall Alone” ✨ #BLDrama #ReelShort #DramaSeries</t>
        </is>
      </c>
      <c r="M1265" t="inlineStr">
        <is>
          <t>SD-000306</t>
        </is>
      </c>
      <c r="N1265" t="inlineStr">
        <is>
          <t>7690888244979928334</t>
        </is>
      </c>
      <c r="O1265" t="inlineStr">
        <is>
          <t>mochiclips55</t>
        </is>
      </c>
      <c r="P1265" t="inlineStr">
        <is>
          <t>https://www.tiktok.com/@mochiclips55</t>
        </is>
      </c>
      <c r="Q1265" t="inlineStr">
        <is>
          <t>SD-000306</t>
        </is>
      </c>
      <c r="R1265" t="inlineStr">
        <is>
          <t>Never Fall Alone</t>
        </is>
      </c>
      <c r="S1265" t="inlineStr">
        <is>
          <t>lgbtq</t>
        </is>
      </c>
      <c r="T1265" s="2" t="str">
        <f>=HYPERLINK("https://www.tiktok.com/@mochiclips55/video/7690888244979928334", "https://www.tiktok.com/@mochiclips55/video/7690888244979928334")</f>
        <v>https://www.tiktok.com/@mochiclips55/video/7690888244979928334</v>
      </c>
      <c r="U1265" t="inlineStr">
        <is>
          <t>已回填</t>
        </is>
      </c>
      <c r="V1265" t="inlineStr">
        <is>
          <t>243</t>
        </is>
      </c>
      <c r="W1265" t="inlineStr">
        <is>
          <t>5</t>
        </is>
      </c>
      <c r="X1265" t="inlineStr">
        <is>
          <t>5</t>
        </is>
      </c>
      <c r="Y1265" t="inlineStr">
        <is>
          <t>0</t>
        </is>
      </c>
      <c r="Z1265" t="inlineStr">
        <is>
          <t>0</t>
        </is>
      </c>
      <c r="AA1265" t="inlineStr">
        <is>
          <t>2026-10-08</t>
        </is>
      </c>
      <c r="AB1265"/>
      <c r="AC1265" t="inlineStr">
        <is>
          <t>发布顺序：06；当天第3条</t>
        </is>
      </c>
      <c r="AD1265"/>
      <c r="AE1265"/>
      <c r="AF1265"/>
      <c r="AG1265" s="3">
        <v>46296</v>
      </c>
      <c r="AH1265" t="inlineStr">
        <is>
          <t>高璇</t>
        </is>
      </c>
      <c r="AI1265"/>
      <c r="AJ1265"/>
      <c r="AK1265"/>
      <c r="AL1265" s="3"/>
      <c r="AM1265" t="inlineStr">
        <is>
          <t>2026-10-02 01:05</t>
        </is>
      </c>
      <c r="AN1265" t="inlineStr">
        <is>
          <t>高璇</t>
        </is>
      </c>
      <c r="AO1265" t="inlineStr">
        <is>
          <t>2026-10-02</t>
        </is>
      </c>
      <c r="AP1265" t="inlineStr">
        <is>
          <t>2026-10-01|mochiclips55|SD-000306</t>
        </is>
      </c>
      <c r="AQ1265" t="inlineStr">
        <is>
          <t>0</t>
        </is>
      </c>
      <c r="AR1265" t="inlineStr">
        <is>
          <t>mochiclips55｜Never Fall Alone｜4条｜已回填</t>
        </is>
      </c>
    </row>
    <row r="1266" ht="25.5" customHeight="1">
      <c r="A1266" t="inlineStr">
        <is>
          <t>SR-001401</t>
        </is>
      </c>
      <c r="B1266" s="3">
        <v>46297</v>
      </c>
      <c r="C1266"/>
      <c r="D1266" t="inlineStr">
        <is>
          <t>7690889206842903821</t>
        </is>
      </c>
      <c r="E1266"/>
      <c r="F1266" t="inlineStr">
        <is>
          <t>exact_post_id</t>
        </is>
      </c>
      <c r="G1266"/>
      <c r="H1266" s="3">
        <v>46303.671643518515</v>
      </c>
      <c r="I1266"/>
      <c r="J1266" t="inlineStr">
        <is>
          <t>active</t>
        </is>
      </c>
      <c r="K1266" t="inlineStr">
        <is>
          <t>mochiclips55</t>
        </is>
      </c>
      <c r="L1266" t="inlineStr">
        <is>
          <t>Private Tutoring — EP1 A struggling student gets assigned the one tutor he cannot stand—but their tension feels far too personal. 🌟 Continue the story here 👉 Find the full series on “ReelShort” 🔍 Look up “4825222” ✨ #BLDrama #ReelShort #DramaSeries</t>
        </is>
      </c>
      <c r="M1266" t="inlineStr">
        <is>
          <t>SD-000020</t>
        </is>
      </c>
      <c r="N1266" t="inlineStr">
        <is>
          <t>7690889206842903821</t>
        </is>
      </c>
      <c r="O1266" t="inlineStr">
        <is>
          <t>mochiclips55</t>
        </is>
      </c>
      <c r="P1266" t="inlineStr">
        <is>
          <t>https://www.tiktok.com/@mochiclips55</t>
        </is>
      </c>
      <c r="Q1266" t="inlineStr">
        <is>
          <t>SD-000020</t>
        </is>
      </c>
      <c r="R1266" t="inlineStr">
        <is>
          <t>private tutoring</t>
        </is>
      </c>
      <c r="S1266" t="inlineStr">
        <is>
          <t>爱情,lgbtq</t>
        </is>
      </c>
      <c r="T1266" s="2" t="str">
        <f>=HYPERLINK("https://www.tiktok.com/@mochiclips55/video/7690889206842903821", "https://www.tiktok.com/@mochiclips55/video/7690889206842903821")</f>
        <v>https://www.tiktok.com/@mochiclips55/video/7690889206842903821</v>
      </c>
      <c r="U1266" t="inlineStr">
        <is>
          <t>已回填</t>
        </is>
      </c>
      <c r="V1266" t="inlineStr">
        <is>
          <t>334</t>
        </is>
      </c>
      <c r="W1266" t="inlineStr">
        <is>
          <t>15</t>
        </is>
      </c>
      <c r="X1266" t="inlineStr">
        <is>
          <t>9</t>
        </is>
      </c>
      <c r="Y1266" t="inlineStr">
        <is>
          <t>0</t>
        </is>
      </c>
      <c r="Z1266" t="inlineStr">
        <is>
          <t>0</t>
        </is>
      </c>
      <c r="AA1266" t="inlineStr">
        <is>
          <t>2026-10-08</t>
        </is>
      </c>
      <c r="AB1266"/>
      <c r="AC1266" t="inlineStr">
        <is>
          <t>发布顺序：01；当天第1条</t>
        </is>
      </c>
      <c r="AD1266"/>
      <c r="AE1266"/>
      <c r="AF1266"/>
      <c r="AG1266" s="3">
        <v>46297</v>
      </c>
      <c r="AH1266" t="inlineStr">
        <is>
          <t>高璇</t>
        </is>
      </c>
      <c r="AI1266"/>
      <c r="AJ1266"/>
      <c r="AK1266"/>
      <c r="AL1266" s="3"/>
      <c r="AM1266" t="inlineStr">
        <is>
          <t>2026-10-02 20:08</t>
        </is>
      </c>
      <c r="AN1266" t="inlineStr">
        <is>
          <t>高璇</t>
        </is>
      </c>
      <c r="AO1266" t="inlineStr">
        <is>
          <t>2026-10-02</t>
        </is>
      </c>
      <c r="AP1266" t="inlineStr">
        <is>
          <t>2026-10-02|mochiclips55|SD-000020</t>
        </is>
      </c>
      <c r="AQ1266" t="inlineStr">
        <is>
          <t>1</t>
        </is>
      </c>
      <c r="AR1266" t="inlineStr">
        <is>
          <t>mochiclips55｜private tutoring｜3条｜已回填</t>
        </is>
      </c>
    </row>
    <row r="1267" ht="25.5" customHeight="1">
      <c r="A1267" t="inlineStr">
        <is>
          <t>SR-001402</t>
        </is>
      </c>
      <c r="B1267" s="3">
        <v>46297</v>
      </c>
      <c r="C1267"/>
      <c r="D1267" t="inlineStr">
        <is>
          <t>7690889270051015950</t>
        </is>
      </c>
      <c r="E1267"/>
      <c r="F1267" t="inlineStr">
        <is>
          <t>manual_url</t>
        </is>
      </c>
      <c r="G1267">
        <v>1</v>
      </c>
      <c r="H1267" s="3">
        <v>46303.671643518515</v>
      </c>
      <c r="I1267"/>
      <c r="J1267" t="inlineStr">
        <is>
          <t>active</t>
        </is>
      </c>
      <c r="K1267" t="inlineStr">
        <is>
          <t>mochiclips55</t>
        </is>
      </c>
      <c r="L1267" t="inlineStr">
        <is>
          <t>Private Tutoring — EP2 Inside a virtual world, their rivalry turns into something neither of them is ready to admit. 🌟 Continue the story here 👉 Find the full series on “ReelShort” 🔍 Look up “4825222” ✨ #BLDrama #ReelShort #DramaSeries</t>
        </is>
      </c>
      <c r="M1267" t="inlineStr">
        <is>
          <t>SD-000020</t>
        </is>
      </c>
      <c r="N1267" t="inlineStr">
        <is>
          <t>7690889270051015950</t>
        </is>
      </c>
      <c r="O1267" t="inlineStr">
        <is>
          <t>mochiclips55</t>
        </is>
      </c>
      <c r="P1267" t="inlineStr">
        <is>
          <t>https://www.tiktok.com/@mochiclips55</t>
        </is>
      </c>
      <c r="Q1267" t="inlineStr">
        <is>
          <t>SD-000020</t>
        </is>
      </c>
      <c r="R1267" t="inlineStr">
        <is>
          <t>private tutoring</t>
        </is>
      </c>
      <c r="S1267" t="inlineStr">
        <is>
          <t>爱情,lgbtq</t>
        </is>
      </c>
      <c r="T1267" s="2" t="str">
        <f>=HYPERLINK("https://www.tiktok.com/@mochiclips55/video/7690889270051015950", "https://www.tiktok.com/@mochiclips55/video/7690889270051015950")</f>
        <v>https://www.tiktok.com/@mochiclips55/video/7690889270051015950</v>
      </c>
      <c r="U1267" t="inlineStr">
        <is>
          <t>已回填</t>
        </is>
      </c>
      <c r="V1267" t="inlineStr">
        <is>
          <t>3359</t>
        </is>
      </c>
      <c r="W1267" t="inlineStr">
        <is>
          <t>60</t>
        </is>
      </c>
      <c r="X1267" t="inlineStr">
        <is>
          <t>21</t>
        </is>
      </c>
      <c r="Y1267" t="inlineStr">
        <is>
          <t>0</t>
        </is>
      </c>
      <c r="Z1267" t="inlineStr">
        <is>
          <t>1</t>
        </is>
      </c>
      <c r="AA1267" t="inlineStr">
        <is>
          <t>2026-10-08</t>
        </is>
      </c>
      <c r="AB1267"/>
      <c r="AC1267" t="inlineStr">
        <is>
          <t>发布顺序：02；当天第2条</t>
        </is>
      </c>
      <c r="AD1267"/>
      <c r="AE1267"/>
      <c r="AF1267"/>
      <c r="AG1267" s="3">
        <v>46297</v>
      </c>
      <c r="AH1267" t="inlineStr">
        <is>
          <t>高璇</t>
        </is>
      </c>
      <c r="AI1267"/>
      <c r="AJ1267"/>
      <c r="AK1267"/>
      <c r="AL1267" s="3"/>
      <c r="AM1267" t="inlineStr">
        <is>
          <t>2026-10-03 00:09</t>
        </is>
      </c>
      <c r="AN1267" t="inlineStr">
        <is>
          <t>高璇</t>
        </is>
      </c>
      <c r="AO1267" t="inlineStr">
        <is>
          <t>2026-10-03</t>
        </is>
      </c>
      <c r="AP1267" t="inlineStr">
        <is>
          <t>2026-10-02|mochiclips55|SD-000020</t>
        </is>
      </c>
      <c r="AQ1267" t="inlineStr">
        <is>
          <t>0</t>
        </is>
      </c>
      <c r="AR1267" t="inlineStr">
        <is>
          <t>mochiclips55｜private tutoring｜3条｜已回填</t>
        </is>
      </c>
    </row>
    <row r="1268" ht="25.5" customHeight="1">
      <c r="A1268" t="inlineStr">
        <is>
          <t>SR-001403</t>
        </is>
      </c>
      <c r="B1268" s="3">
        <v>46297</v>
      </c>
      <c r="C1268"/>
      <c r="D1268" t="inlineStr">
        <is>
          <t>7690889698230816013</t>
        </is>
      </c>
      <c r="E1268"/>
      <c r="F1268" t="inlineStr">
        <is>
          <t>manual_url</t>
        </is>
      </c>
      <c r="G1268">
        <v>1</v>
      </c>
      <c r="H1268" s="3">
        <v>46303.671643518515</v>
      </c>
      <c r="I1268"/>
      <c r="J1268" t="inlineStr">
        <is>
          <t>active</t>
        </is>
      </c>
      <c r="K1268" t="inlineStr">
        <is>
          <t>mochiclips55</t>
        </is>
      </c>
      <c r="L1268" t="inlineStr">
        <is>
          <t>Private Tutoring — EP3 One humiliating confrontation forces his strict tutor to step in and changes the balance between them. 🌟 Continue the story here 👉 Find the full series on “ReelShort” 🔍 Look up “4825222” ✨ #BLDrama #ReelShort #DramaSeries</t>
        </is>
      </c>
      <c r="M1268" t="inlineStr">
        <is>
          <t>SD-000020</t>
        </is>
      </c>
      <c r="N1268" t="inlineStr">
        <is>
          <t>7690889698230816013</t>
        </is>
      </c>
      <c r="O1268" t="inlineStr">
        <is>
          <t>mochiclips55</t>
        </is>
      </c>
      <c r="P1268" t="inlineStr">
        <is>
          <t>https://www.tiktok.com/@mochiclips55</t>
        </is>
      </c>
      <c r="Q1268" t="inlineStr">
        <is>
          <t>SD-000020</t>
        </is>
      </c>
      <c r="R1268" t="inlineStr">
        <is>
          <t>private tutoring</t>
        </is>
      </c>
      <c r="S1268" t="inlineStr">
        <is>
          <t>爱情,lgbtq</t>
        </is>
      </c>
      <c r="T1268" s="2" t="str">
        <f>=HYPERLINK("https://www.tiktok.com/@mochiclips55/video/7690889698230816013", "https://www.tiktok.com/@mochiclips55/video/7690889698230816013")</f>
        <v>https://www.tiktok.com/@mochiclips55/video/7690889698230816013</v>
      </c>
      <c r="U1268" t="inlineStr">
        <is>
          <t>已回填</t>
        </is>
      </c>
      <c r="V1268" t="inlineStr">
        <is>
          <t>343</t>
        </is>
      </c>
      <c r="W1268" t="inlineStr">
        <is>
          <t>13</t>
        </is>
      </c>
      <c r="X1268" t="inlineStr">
        <is>
          <t>6</t>
        </is>
      </c>
      <c r="Y1268" t="inlineStr">
        <is>
          <t>0</t>
        </is>
      </c>
      <c r="Z1268" t="inlineStr">
        <is>
          <t>0</t>
        </is>
      </c>
      <c r="AA1268" t="inlineStr">
        <is>
          <t>2026-10-08</t>
        </is>
      </c>
      <c r="AB1268"/>
      <c r="AC1268" t="inlineStr">
        <is>
          <t>发布顺序：03；当天第3条</t>
        </is>
      </c>
      <c r="AD1268"/>
      <c r="AE1268"/>
      <c r="AF1268"/>
      <c r="AG1268" s="3">
        <v>46297</v>
      </c>
      <c r="AH1268" t="inlineStr">
        <is>
          <t>高璇</t>
        </is>
      </c>
      <c r="AI1268"/>
      <c r="AJ1268"/>
      <c r="AK1268"/>
      <c r="AL1268" s="3"/>
      <c r="AM1268" t="inlineStr">
        <is>
          <t>2026-10-03 08:10</t>
        </is>
      </c>
      <c r="AN1268" t="inlineStr">
        <is>
          <t>高璇</t>
        </is>
      </c>
      <c r="AO1268" t="inlineStr">
        <is>
          <t>2026-10-03</t>
        </is>
      </c>
      <c r="AP1268" t="inlineStr">
        <is>
          <t>2026-10-02|mochiclips55|SD-000020</t>
        </is>
      </c>
      <c r="AQ1268" t="inlineStr">
        <is>
          <t>0</t>
        </is>
      </c>
      <c r="AR1268" t="inlineStr">
        <is>
          <t>mochiclips55｜private tutoring｜3条｜已回填</t>
        </is>
      </c>
    </row>
    <row r="1269" ht="25.5" customHeight="1">
      <c r="A1269" t="inlineStr">
        <is>
          <t>SR-001404</t>
        </is>
      </c>
      <c r="B1269" s="3">
        <v>46298</v>
      </c>
      <c r="C1269"/>
      <c r="D1269" t="inlineStr">
        <is>
          <t>7690890091509730573</t>
        </is>
      </c>
      <c r="E1269"/>
      <c r="F1269" t="inlineStr">
        <is>
          <t>exact_post_id</t>
        </is>
      </c>
      <c r="G1269"/>
      <c r="H1269" s="3">
        <v>46303.671643518515</v>
      </c>
      <c r="I1269"/>
      <c r="J1269" t="inlineStr">
        <is>
          <t>active</t>
        </is>
      </c>
      <c r="K1269" t="inlineStr">
        <is>
          <t>mochiclips55</t>
        </is>
      </c>
      <c r="L1269" t="inlineStr">
        <is>
          <t>Private Tutoring — EP4 A playful lesson gets dangerously intimate when the tutor decides to prove who is in control. 🌟 Continue the story here 👉 Find the full series on “ReelShort” 🔍 Look up “4825222” ✨ #BLDrama #ReelShort #DramaSeries</t>
        </is>
      </c>
      <c r="M1269" t="inlineStr">
        <is>
          <t>SD-000020</t>
        </is>
      </c>
      <c r="N1269" t="inlineStr">
        <is>
          <t>7690890091509730573</t>
        </is>
      </c>
      <c r="O1269" t="inlineStr">
        <is>
          <t>mochiclips55</t>
        </is>
      </c>
      <c r="P1269" t="inlineStr">
        <is>
          <t>https://www.tiktok.com/@mochiclips55</t>
        </is>
      </c>
      <c r="Q1269" t="inlineStr">
        <is>
          <t>SD-000020</t>
        </is>
      </c>
      <c r="R1269" t="inlineStr">
        <is>
          <t>private tutoring</t>
        </is>
      </c>
      <c r="S1269" t="inlineStr">
        <is>
          <t>爱情,lgbtq</t>
        </is>
      </c>
      <c r="T1269" s="2" t="str">
        <f>=HYPERLINK("https://www.tiktok.com/@mochiclips55/video/7690890091509730573", "https://www.tiktok.com/@mochiclips55/video/7690890091509730573")</f>
        <v>https://www.tiktok.com/@mochiclips55/video/7690890091509730573</v>
      </c>
      <c r="U1269" t="inlineStr">
        <is>
          <t>已回填</t>
        </is>
      </c>
      <c r="V1269" t="inlineStr">
        <is>
          <t>149</t>
        </is>
      </c>
      <c r="W1269" t="inlineStr">
        <is>
          <t>4</t>
        </is>
      </c>
      <c r="X1269" t="inlineStr">
        <is>
          <t>1</t>
        </is>
      </c>
      <c r="Y1269" t="inlineStr">
        <is>
          <t>0</t>
        </is>
      </c>
      <c r="Z1269" t="inlineStr">
        <is>
          <t>1</t>
        </is>
      </c>
      <c r="AA1269" t="inlineStr">
        <is>
          <t>2026-10-08</t>
        </is>
      </c>
      <c r="AB1269"/>
      <c r="AC1269" t="inlineStr">
        <is>
          <t>发布顺序：04；当天第1条</t>
        </is>
      </c>
      <c r="AD1269"/>
      <c r="AE1269"/>
      <c r="AF1269"/>
      <c r="AG1269" s="3">
        <v>46298</v>
      </c>
      <c r="AH1269" t="inlineStr">
        <is>
          <t>高璇</t>
        </is>
      </c>
      <c r="AI1269"/>
      <c r="AJ1269"/>
      <c r="AK1269"/>
      <c r="AL1269" s="3"/>
      <c r="AM1269" t="inlineStr">
        <is>
          <t>2026-10-03 20:11</t>
        </is>
      </c>
      <c r="AN1269" t="inlineStr">
        <is>
          <t>高璇</t>
        </is>
      </c>
      <c r="AO1269" t="inlineStr">
        <is>
          <t>2026-10-03</t>
        </is>
      </c>
      <c r="AP1269" t="inlineStr">
        <is>
          <t>2026-10-03|mochiclips55|SD-000020</t>
        </is>
      </c>
      <c r="AQ1269" t="inlineStr">
        <is>
          <t>1</t>
        </is>
      </c>
      <c r="AR1269" t="inlineStr">
        <is>
          <t>mochiclips55｜private tutoring｜3条｜已回填</t>
        </is>
      </c>
    </row>
    <row r="1270" ht="25.5" customHeight="1">
      <c r="A1270" t="inlineStr">
        <is>
          <t>SR-001405</t>
        </is>
      </c>
      <c r="B1270" s="3">
        <v>46298</v>
      </c>
      <c r="C1270"/>
      <c r="D1270" t="inlineStr">
        <is>
          <t>7690890600173931789</t>
        </is>
      </c>
      <c r="E1270"/>
      <c r="F1270" t="inlineStr">
        <is>
          <t>manual_url</t>
        </is>
      </c>
      <c r="G1270">
        <v>1</v>
      </c>
      <c r="H1270" s="3">
        <v>46303.671643518515</v>
      </c>
      <c r="I1270"/>
      <c r="J1270" t="inlineStr">
        <is>
          <t>active</t>
        </is>
      </c>
      <c r="K1270" t="inlineStr">
        <is>
          <t>mochiclips55</t>
        </is>
      </c>
      <c r="L1270" t="inlineStr">
        <is>
          <t>Private Tutoring — EP5 Living under the same roof makes their attraction impossible to hide, and every argument pulls them closer. 🌟 Continue the story here 👉 Find the full series on “ReelShort” 🔍 Look up “4825222” ✨ #BLDrama #ReelShort #DramaSeries</t>
        </is>
      </c>
      <c r="M1270" t="inlineStr">
        <is>
          <t>SD-000020</t>
        </is>
      </c>
      <c r="N1270" t="inlineStr">
        <is>
          <t>7690890600173931789</t>
        </is>
      </c>
      <c r="O1270" t="inlineStr">
        <is>
          <t>mochiclips55</t>
        </is>
      </c>
      <c r="P1270" t="inlineStr">
        <is>
          <t>https://www.tiktok.com/@mochiclips55</t>
        </is>
      </c>
      <c r="Q1270" t="inlineStr">
        <is>
          <t>SD-000020</t>
        </is>
      </c>
      <c r="R1270" t="inlineStr">
        <is>
          <t>private tutoring</t>
        </is>
      </c>
      <c r="S1270" t="inlineStr">
        <is>
          <t>爱情,lgbtq</t>
        </is>
      </c>
      <c r="T1270" s="2" t="str">
        <f>=HYPERLINK("https://www.tiktok.com/@mochiclips55/video/7690890600173931789", "https://www.tiktok.com/@mochiclips55/video/7690890600173931789")</f>
        <v>https://www.tiktok.com/@mochiclips55/video/7690890600173931789</v>
      </c>
      <c r="U1270" t="inlineStr">
        <is>
          <t>已回填</t>
        </is>
      </c>
      <c r="V1270" t="inlineStr">
        <is>
          <t>338</t>
        </is>
      </c>
      <c r="W1270" t="inlineStr">
        <is>
          <t>14</t>
        </is>
      </c>
      <c r="X1270" t="inlineStr">
        <is>
          <t>5</t>
        </is>
      </c>
      <c r="Y1270" t="inlineStr">
        <is>
          <t>0</t>
        </is>
      </c>
      <c r="Z1270" t="inlineStr">
        <is>
          <t>0</t>
        </is>
      </c>
      <c r="AA1270" t="inlineStr">
        <is>
          <t>2026-10-08</t>
        </is>
      </c>
      <c r="AB1270"/>
      <c r="AC1270" t="inlineStr">
        <is>
          <t>发布顺序：05；当天第2条</t>
        </is>
      </c>
      <c r="AD1270"/>
      <c r="AE1270"/>
      <c r="AF1270"/>
      <c r="AG1270" s="3">
        <v>46298</v>
      </c>
      <c r="AH1270" t="inlineStr">
        <is>
          <t>高璇</t>
        </is>
      </c>
      <c r="AI1270"/>
      <c r="AJ1270"/>
      <c r="AK1270"/>
      <c r="AL1270" s="3"/>
      <c r="AM1270" t="inlineStr">
        <is>
          <t>2026-10-04 00:12</t>
        </is>
      </c>
      <c r="AN1270" t="inlineStr">
        <is>
          <t>高璇</t>
        </is>
      </c>
      <c r="AO1270" t="inlineStr">
        <is>
          <t>2026-10-04</t>
        </is>
      </c>
      <c r="AP1270" t="inlineStr">
        <is>
          <t>2026-10-03|mochiclips55|SD-000020</t>
        </is>
      </c>
      <c r="AQ1270" t="inlineStr">
        <is>
          <t>0</t>
        </is>
      </c>
      <c r="AR1270" t="inlineStr">
        <is>
          <t>mochiclips55｜private tutoring｜3条｜已回填</t>
        </is>
      </c>
    </row>
    <row r="1271" ht="25.5" customHeight="1">
      <c r="A1271" t="inlineStr">
        <is>
          <t>SR-001406</t>
        </is>
      </c>
      <c r="B1271" s="3">
        <v>46298</v>
      </c>
      <c r="C1271"/>
      <c r="D1271" t="inlineStr">
        <is>
          <t>7690890462210592013</t>
        </is>
      </c>
      <c r="E1271"/>
      <c r="F1271" t="inlineStr">
        <is>
          <t>manual_url</t>
        </is>
      </c>
      <c r="G1271">
        <v>1</v>
      </c>
      <c r="H1271" s="3">
        <v>46303.671643518515</v>
      </c>
      <c r="I1271"/>
      <c r="J1271" t="inlineStr">
        <is>
          <t>active</t>
        </is>
      </c>
      <c r="K1271" t="inlineStr">
        <is>
          <t>mochiclips55</t>
        </is>
      </c>
      <c r="L1271" t="inlineStr">
        <is>
          <t xml:space="preserve">Private Tutoring — EP6 When the final battle begins, he risks everything to protect the boy who became more than his student. 🌟 Continue the story here 👉 Find the full series on “ReelShort” 🔍 Look up “4825222” ✨ #BLDrama #ReelShort #DramaSeries </t>
        </is>
      </c>
      <c r="M1271" t="inlineStr">
        <is>
          <t>SD-000020</t>
        </is>
      </c>
      <c r="N1271" t="inlineStr">
        <is>
          <t>7690890462210592013</t>
        </is>
      </c>
      <c r="O1271" t="inlineStr">
        <is>
          <t>mochiclips55</t>
        </is>
      </c>
      <c r="P1271" t="inlineStr">
        <is>
          <t>https://www.tiktok.com/@mochiclips55</t>
        </is>
      </c>
      <c r="Q1271" t="inlineStr">
        <is>
          <t>SD-000020</t>
        </is>
      </c>
      <c r="R1271" t="inlineStr">
        <is>
          <t>private tutoring</t>
        </is>
      </c>
      <c r="S1271" t="inlineStr">
        <is>
          <t>爱情,lgbtq</t>
        </is>
      </c>
      <c r="T1271" s="2" t="str">
        <f>=HYPERLINK("https://www.tiktok.com/@mochiclips55/video/7690890462210592013", "https://www.tiktok.com/@mochiclips55/video/7690890462210592013")</f>
        <v>https://www.tiktok.com/@mochiclips55/video/7690890462210592013</v>
      </c>
      <c r="U1271" t="inlineStr">
        <is>
          <t>已回填</t>
        </is>
      </c>
      <c r="V1271" t="inlineStr">
        <is>
          <t>336</t>
        </is>
      </c>
      <c r="W1271" t="inlineStr">
        <is>
          <t>11</t>
        </is>
      </c>
      <c r="X1271" t="inlineStr">
        <is>
          <t>2</t>
        </is>
      </c>
      <c r="Y1271" t="inlineStr">
        <is>
          <t>0</t>
        </is>
      </c>
      <c r="Z1271" t="inlineStr">
        <is>
          <t>0</t>
        </is>
      </c>
      <c r="AA1271" t="inlineStr">
        <is>
          <t>2026-10-08</t>
        </is>
      </c>
      <c r="AB1271"/>
      <c r="AC1271" t="inlineStr">
        <is>
          <t>发布顺序：06；当天第3条</t>
        </is>
      </c>
      <c r="AD1271"/>
      <c r="AE1271"/>
      <c r="AF1271"/>
      <c r="AG1271" s="3">
        <v>46298</v>
      </c>
      <c r="AH1271" t="inlineStr">
        <is>
          <t>高璇</t>
        </is>
      </c>
      <c r="AI1271"/>
      <c r="AJ1271"/>
      <c r="AK1271"/>
      <c r="AL1271" s="3"/>
      <c r="AM1271" t="inlineStr">
        <is>
          <t>2026-10-04 07:13</t>
        </is>
      </c>
      <c r="AN1271" t="inlineStr">
        <is>
          <t>高璇</t>
        </is>
      </c>
      <c r="AO1271" t="inlineStr">
        <is>
          <t>2026-10-04</t>
        </is>
      </c>
      <c r="AP1271" t="inlineStr">
        <is>
          <t>2026-10-03|mochiclips55|SD-000020</t>
        </is>
      </c>
      <c r="AQ1271" t="inlineStr">
        <is>
          <t>0</t>
        </is>
      </c>
      <c r="AR1271" t="inlineStr">
        <is>
          <t>mochiclips55｜private tutoring｜3条｜已回填</t>
        </is>
      </c>
    </row>
    <row r="1272" ht="25.5" customHeight="1">
      <c r="A1272" t="inlineStr">
        <is>
          <t>SR-001407</t>
        </is>
      </c>
      <c r="B1272" s="3">
        <v>46299</v>
      </c>
      <c r="C1272"/>
      <c r="D1272" t="inlineStr">
        <is>
          <t>7691202110280502541</t>
        </is>
      </c>
      <c r="E1272"/>
      <c r="F1272" t="inlineStr">
        <is>
          <t>manual_url</t>
        </is>
      </c>
      <c r="G1272">
        <v>1</v>
      </c>
      <c r="H1272" s="3">
        <v>46303.671643518515</v>
      </c>
      <c r="I1272"/>
      <c r="J1272" t="inlineStr">
        <is>
          <t>active</t>
        </is>
      </c>
      <c r="K1272" t="inlineStr">
        <is>
          <t>mochiclips55</t>
        </is>
      </c>
      <c r="L1272" t="inlineStr">
        <is>
          <t>The Stepbrother I Hate to Love — EP2 The truth was hiding in plain sight. 🌟 Continue the story here 👉 Find the full series on “ReelShort” 🔍 Look up “4676151” ✨ #ReelShort #ShortDrama #StepbrotherIHatetoLove #HockeyRomance</t>
        </is>
      </c>
      <c r="M1272" t="inlineStr">
        <is>
          <t>SD-000149</t>
        </is>
      </c>
      <c r="N1272" t="inlineStr">
        <is>
          <t>7691202110280502541</t>
        </is>
      </c>
      <c r="O1272" t="inlineStr">
        <is>
          <t>mochiclips55</t>
        </is>
      </c>
      <c r="P1272" t="inlineStr">
        <is>
          <t>https://www.tiktok.com/@mochiclips55</t>
        </is>
      </c>
      <c r="Q1272" t="inlineStr">
        <is>
          <t>SD-000149</t>
        </is>
      </c>
      <c r="R1272" t="inlineStr">
        <is>
          <t>The Stepbrother I Hate to Love</t>
        </is>
      </c>
      <c r="S1272" t="inlineStr">
        <is>
          <t>lgbtq,校园</t>
        </is>
      </c>
      <c r="T1272" s="2" t="str">
        <f>=HYPERLINK("https://www.tiktok.com/@mochiclips55/video/7691202110280502541", "https://www.tiktok.com/@mochiclips55/video/7691202110280502541")</f>
        <v>https://www.tiktok.com/@mochiclips55/video/7691202110280502541</v>
      </c>
      <c r="U1272" t="inlineStr">
        <is>
          <t>已回填</t>
        </is>
      </c>
      <c r="V1272" t="inlineStr">
        <is>
          <t>132</t>
        </is>
      </c>
      <c r="W1272" t="inlineStr">
        <is>
          <t>2</t>
        </is>
      </c>
      <c r="X1272" t="inlineStr">
        <is>
          <t>0</t>
        </is>
      </c>
      <c r="Y1272" t="inlineStr">
        <is>
          <t>0</t>
        </is>
      </c>
      <c r="Z1272" t="inlineStr">
        <is>
          <t>0</t>
        </is>
      </c>
      <c r="AA1272" t="inlineStr">
        <is>
          <t>2026-10-08</t>
        </is>
      </c>
      <c r="AB1272"/>
      <c r="AC1272" t="inlineStr">
        <is>
          <t>发布顺序：01；当天第1条</t>
        </is>
      </c>
      <c r="AD1272"/>
      <c r="AE1272"/>
      <c r="AF1272"/>
      <c r="AG1272" s="3">
        <v>46299</v>
      </c>
      <c r="AH1272" t="inlineStr">
        <is>
          <t>高璇</t>
        </is>
      </c>
      <c r="AI1272"/>
      <c r="AJ1272"/>
      <c r="AK1272"/>
      <c r="AL1272" s="3"/>
      <c r="AM1272" t="inlineStr">
        <is>
          <t>2026-10-05 00:20</t>
        </is>
      </c>
      <c r="AN1272" t="inlineStr">
        <is>
          <t>高璇</t>
        </is>
      </c>
      <c r="AO1272" t="inlineStr">
        <is>
          <t>2026-10-05</t>
        </is>
      </c>
      <c r="AP1272" t="inlineStr">
        <is>
          <t>2026-10-04|mochiclips55|SD-000149</t>
        </is>
      </c>
      <c r="AQ1272" t="inlineStr">
        <is>
          <t>1</t>
        </is>
      </c>
      <c r="AR1272" t="inlineStr">
        <is>
          <t>mochiclips55｜The Stepbrother I Hate to Love｜3条｜已回填/待公开</t>
        </is>
      </c>
    </row>
    <row r="1273" ht="25.5" customHeight="1">
      <c r="A1273" t="inlineStr">
        <is>
          <t>SR-001408</t>
        </is>
      </c>
      <c r="B1273" s="3">
        <v>46299</v>
      </c>
      <c r="C1273"/>
      <c r="D1273" t="inlineStr">
        <is>
          <t>7691203107958672654</t>
        </is>
      </c>
      <c r="E1273"/>
      <c r="F1273" t="inlineStr">
        <is>
          <t>manual_url</t>
        </is>
      </c>
      <c r="G1273">
        <v>1</v>
      </c>
      <c r="H1273" s="3">
        <v>46303.671643518515</v>
      </c>
      <c r="I1273"/>
      <c r="J1273" t="inlineStr">
        <is>
          <t>active</t>
        </is>
      </c>
      <c r="K1273" t="inlineStr">
        <is>
          <t>mochiclips55</t>
        </is>
      </c>
      <c r="L1273" t="inlineStr">
        <is>
          <t>The Stepbrother I Hate to Love — EP3 They crossed a line they can never uncross. 🌟 Continue the story here 👉 Find the full series on “ReelShort” 🔍 Look up “4676151” ✨ #ReelShort #ShortDrama #StepbrotherIHatetoLove #HockeyRomance</t>
        </is>
      </c>
      <c r="M1273" t="inlineStr">
        <is>
          <t>SD-000149</t>
        </is>
      </c>
      <c r="N1273" t="inlineStr">
        <is>
          <t>7691203107958672654</t>
        </is>
      </c>
      <c r="O1273" t="inlineStr">
        <is>
          <t>mochiclips55</t>
        </is>
      </c>
      <c r="P1273" t="inlineStr">
        <is>
          <t>https://www.tiktok.com/@mochiclips55</t>
        </is>
      </c>
      <c r="Q1273" t="inlineStr">
        <is>
          <t>SD-000149</t>
        </is>
      </c>
      <c r="R1273" t="inlineStr">
        <is>
          <t>The Stepbrother I Hate to Love</t>
        </is>
      </c>
      <c r="S1273" t="inlineStr">
        <is>
          <t>lgbtq,校园</t>
        </is>
      </c>
      <c r="T1273" s="2" t="str">
        <f>=HYPERLINK("https://www.tiktok.com/@mochiclips55/video/7691203107958672654", "https://www.tiktok.com/@mochiclips55/video/7691203107958672654")</f>
        <v>https://www.tiktok.com/@mochiclips55/video/7691203107958672654</v>
      </c>
      <c r="U1273" t="inlineStr">
        <is>
          <t>已回填</t>
        </is>
      </c>
      <c r="V1273" t="inlineStr">
        <is>
          <t>125</t>
        </is>
      </c>
      <c r="W1273" t="inlineStr">
        <is>
          <t>1</t>
        </is>
      </c>
      <c r="X1273" t="inlineStr">
        <is>
          <t>1</t>
        </is>
      </c>
      <c r="Y1273" t="inlineStr">
        <is>
          <t>0</t>
        </is>
      </c>
      <c r="Z1273" t="inlineStr">
        <is>
          <t>0</t>
        </is>
      </c>
      <c r="AA1273" t="inlineStr">
        <is>
          <t>2026-10-08</t>
        </is>
      </c>
      <c r="AB1273"/>
      <c r="AC1273" t="inlineStr">
        <is>
          <t>发布顺序：02；当天第2条</t>
        </is>
      </c>
      <c r="AD1273"/>
      <c r="AE1273"/>
      <c r="AF1273"/>
      <c r="AG1273" s="3">
        <v>46299</v>
      </c>
      <c r="AH1273" t="inlineStr">
        <is>
          <t>高璇</t>
        </is>
      </c>
      <c r="AI1273"/>
      <c r="AJ1273"/>
      <c r="AK1273"/>
      <c r="AL1273" s="3"/>
      <c r="AM1273" t="inlineStr">
        <is>
          <t>2026-10-05 07:21</t>
        </is>
      </c>
      <c r="AN1273" t="inlineStr">
        <is>
          <t>高璇</t>
        </is>
      </c>
      <c r="AO1273" t="inlineStr">
        <is>
          <t>2026-10-05</t>
        </is>
      </c>
      <c r="AP1273" t="inlineStr">
        <is>
          <t>2026-10-04|mochiclips55|SD-000149</t>
        </is>
      </c>
      <c r="AQ1273" t="inlineStr">
        <is>
          <t>0</t>
        </is>
      </c>
      <c r="AR1273" t="inlineStr">
        <is>
          <t>mochiclips55｜The Stepbrother I Hate to Love｜3条｜已回填/待公开</t>
        </is>
      </c>
    </row>
    <row r="1274" ht="25.5" customHeight="1">
      <c r="A1274" t="inlineStr">
        <is>
          <t>SR-001409</t>
        </is>
      </c>
      <c r="B1274" s="3">
        <v>46299</v>
      </c>
      <c r="C1274"/>
      <c r="D1274"/>
      <c r="E1274"/>
      <c r="F1274"/>
      <c r="G1274"/>
      <c r="H1274" s="3"/>
      <c r="I1274"/>
      <c r="J1274" t="inlineStr">
        <is>
          <t>active</t>
        </is>
      </c>
      <c r="K1274" t="inlineStr">
        <is>
          <t>mochiclips55</t>
        </is>
      </c>
      <c r="L1274"/>
      <c r="M1274" t="inlineStr">
        <is>
          <t>SD-000149</t>
        </is>
      </c>
      <c r="N1274"/>
      <c r="O1274" t="inlineStr">
        <is>
          <t>mochiclips55</t>
        </is>
      </c>
      <c r="P1274" t="inlineStr">
        <is>
          <t>https://www.tiktok.com/@mochiclips55</t>
        </is>
      </c>
      <c r="Q1274" t="inlineStr">
        <is>
          <t>SD-000149</t>
        </is>
      </c>
      <c r="R1274" t="inlineStr">
        <is>
          <t>The Stepbrother I Hate to Love</t>
        </is>
      </c>
      <c r="S1274" t="inlineStr">
        <is>
          <t>lgbtq,校园</t>
        </is>
      </c>
      <c r="T1274" s="2"/>
      <c r="U1274" t="inlineStr">
        <is>
          <t>待公开</t>
        </is>
      </c>
      <c r="V1274"/>
      <c r="W1274"/>
      <c r="X1274"/>
      <c r="Y1274"/>
      <c r="Z1274"/>
      <c r="AA1274"/>
      <c r="AB1274"/>
      <c r="AC1274" t="inlineStr">
        <is>
          <t>发布顺序：03；当天第3条</t>
        </is>
      </c>
      <c r="AD1274"/>
      <c r="AE1274"/>
      <c r="AF1274"/>
      <c r="AG1274" s="3">
        <v>46299</v>
      </c>
      <c r="AH1274" t="inlineStr">
        <is>
          <t>高璇</t>
        </is>
      </c>
      <c r="AI1274"/>
      <c r="AJ1274"/>
      <c r="AK1274"/>
      <c r="AL1274" s="3"/>
      <c r="AM1274"/>
      <c r="AN1274" t="inlineStr">
        <is>
          <t>高璇</t>
        </is>
      </c>
      <c r="AO1274"/>
      <c r="AP1274" t="inlineStr">
        <is>
          <t>2026-10-04|mochiclips55|SD-000149</t>
        </is>
      </c>
      <c r="AQ1274" t="inlineStr">
        <is>
          <t>0</t>
        </is>
      </c>
      <c r="AR1274" t="inlineStr">
        <is>
          <t>mochiclips55｜The Stepbrother I Hate to Love｜3条｜已回填/待公开</t>
        </is>
      </c>
    </row>
    <row r="1275" ht="25.5" customHeight="1">
      <c r="A1275" t="inlineStr">
        <is>
          <t>SR-001410</t>
        </is>
      </c>
      <c r="B1275" s="3">
        <v>46300</v>
      </c>
      <c r="C1275"/>
      <c r="D1275"/>
      <c r="E1275"/>
      <c r="F1275" t="inlineStr">
        <is>
          <t>manual_url</t>
        </is>
      </c>
      <c r="G1275">
        <v>1</v>
      </c>
      <c r="H1275" s="3">
        <v>46303.671643518515</v>
      </c>
      <c r="I1275"/>
      <c r="J1275" t="inlineStr">
        <is>
          <t>active</t>
        </is>
      </c>
      <c r="K1275" t="inlineStr">
        <is>
          <t>mochiclips55</t>
        </is>
      </c>
      <c r="L1275" t="inlineStr">
        <is>
          <t>The Stepbrother I Hate to Love — EP4 Just when it feels safe, the secret explodes. 🌟 Continue the story here 👉 Find the full series on “ReelShort” 🔍 Look up “4676151” ✨ #ReelShort #ShortDrama #StepbrotherIHatetoLove #HockeyRomance</t>
        </is>
      </c>
      <c r="M1275" t="inlineStr">
        <is>
          <t>SD-000149</t>
        </is>
      </c>
      <c r="N1275" t="inlineStr">
        <is>
          <t>7691202763761454349</t>
        </is>
      </c>
      <c r="O1275" t="inlineStr">
        <is>
          <t>mochiclips55</t>
        </is>
      </c>
      <c r="P1275" t="inlineStr">
        <is>
          <t>https://www.tiktok.com/@mochiclips55</t>
        </is>
      </c>
      <c r="Q1275" t="inlineStr">
        <is>
          <t>SD-000149</t>
        </is>
      </c>
      <c r="R1275" t="inlineStr">
        <is>
          <t>The Stepbrother I Hate to Love</t>
        </is>
      </c>
      <c r="S1275" t="inlineStr">
        <is>
          <t>lgbtq,校园</t>
        </is>
      </c>
      <c r="T1275" s="2" t="str">
        <f>=HYPERLINK("https://www.tiktok.com/@mochiclips55/video/7691202763761454349", "https://www.tiktok.com/@mochiclips55/video/7691202763761454349")</f>
        <v>https://www.tiktok.com/@mochiclips55/video/7691202763761454349</v>
      </c>
      <c r="U1275" t="inlineStr">
        <is>
          <t>已回填</t>
        </is>
      </c>
      <c r="V1275" t="inlineStr">
        <is>
          <t>60</t>
        </is>
      </c>
      <c r="W1275" t="inlineStr">
        <is>
          <t>0</t>
        </is>
      </c>
      <c r="X1275" t="inlineStr">
        <is>
          <t>0</t>
        </is>
      </c>
      <c r="Y1275" t="inlineStr">
        <is>
          <t>0</t>
        </is>
      </c>
      <c r="Z1275" t="inlineStr">
        <is>
          <t>0</t>
        </is>
      </c>
      <c r="AA1275" t="inlineStr">
        <is>
          <t>2026-10-08</t>
        </is>
      </c>
      <c r="AB1275"/>
      <c r="AC1275" t="inlineStr">
        <is>
          <t>发布顺序：04；当天第1条</t>
        </is>
      </c>
      <c r="AD1275"/>
      <c r="AE1275"/>
      <c r="AF1275"/>
      <c r="AG1275" s="3">
        <v>46300</v>
      </c>
      <c r="AH1275" t="inlineStr">
        <is>
          <t>高璇</t>
        </is>
      </c>
      <c r="AI1275"/>
      <c r="AJ1275"/>
      <c r="AK1275"/>
      <c r="AL1275" s="3"/>
      <c r="AM1275" t="inlineStr">
        <is>
          <t>2026-10-05 20:21</t>
        </is>
      </c>
      <c r="AN1275" t="inlineStr">
        <is>
          <t>高璇</t>
        </is>
      </c>
      <c r="AO1275" t="inlineStr">
        <is>
          <t>2026-10-05</t>
        </is>
      </c>
      <c r="AP1275" t="inlineStr">
        <is>
          <t>2026-10-05|mochiclips55|SD-000149</t>
        </is>
      </c>
      <c r="AQ1275" t="inlineStr">
        <is>
          <t>1</t>
        </is>
      </c>
      <c r="AR1275" t="inlineStr">
        <is>
          <t>mochiclips55｜The Stepbrother I Hate to Love｜3条｜已回填</t>
        </is>
      </c>
    </row>
    <row r="1276" ht="25.5" customHeight="1">
      <c r="A1276" t="inlineStr">
        <is>
          <t>SR-001411</t>
        </is>
      </c>
      <c r="B1276" s="3">
        <v>46300</v>
      </c>
      <c r="C1276"/>
      <c r="D1276" t="inlineStr">
        <is>
          <t>7691202794077981965</t>
        </is>
      </c>
      <c r="E1276"/>
      <c r="F1276" t="inlineStr">
        <is>
          <t>exact_post_id</t>
        </is>
      </c>
      <c r="G1276"/>
      <c r="H1276" s="3"/>
      <c r="I1276"/>
      <c r="J1276" t="inlineStr">
        <is>
          <t>active</t>
        </is>
      </c>
      <c r="K1276" t="inlineStr">
        <is>
          <t>mochiclips55</t>
        </is>
      </c>
      <c r="L1276" t="inlineStr">
        <is>
          <t>The Stepbrother I Hate to Love — EP5 Love, betrayal, and one impossible decision. 🌟 Continue the story here 👉 Find the full series on “ReelShort” 🔍 Look up “4676151” ✨ #ReelShort #ShortDrama #StepbrotherIHatetoLove #HockeyRomance</t>
        </is>
      </c>
      <c r="M1276" t="inlineStr">
        <is>
          <t>SD-000149</t>
        </is>
      </c>
      <c r="N1276" t="inlineStr">
        <is>
          <t>7691202794077981965</t>
        </is>
      </c>
      <c r="O1276" t="inlineStr">
        <is>
          <t>mochiclips55</t>
        </is>
      </c>
      <c r="P1276" t="inlineStr">
        <is>
          <t>https://www.tiktok.com/@mochiclips55</t>
        </is>
      </c>
      <c r="Q1276" t="inlineStr">
        <is>
          <t>SD-000149</t>
        </is>
      </c>
      <c r="R1276" t="inlineStr">
        <is>
          <t>The Stepbrother I Hate to Love</t>
        </is>
      </c>
      <c r="S1276" t="inlineStr">
        <is>
          <t>lgbtq,校园</t>
        </is>
      </c>
      <c r="T1276" s="2" t="str">
        <f>=HYPERLINK("https://www.tiktok.com/@mochiclips55/video/7691202794077981965", "https://www.tiktok.com/@mochiclips55/video/7691202794077981965")</f>
        <v>https://www.tiktok.com/@mochiclips55/video/7691202794077981965</v>
      </c>
      <c r="U1276" t="inlineStr">
        <is>
          <t>已回填</t>
        </is>
      </c>
      <c r="V1276" t="inlineStr">
        <is>
          <t>78</t>
        </is>
      </c>
      <c r="W1276" t="inlineStr">
        <is>
          <t>1</t>
        </is>
      </c>
      <c r="X1276" t="inlineStr">
        <is>
          <t>1</t>
        </is>
      </c>
      <c r="Y1276" t="inlineStr">
        <is>
          <t>0</t>
        </is>
      </c>
      <c r="Z1276" t="inlineStr">
        <is>
          <t>0</t>
        </is>
      </c>
      <c r="AA1276" t="inlineStr">
        <is>
          <t>2026-10-08</t>
        </is>
      </c>
      <c r="AB1276"/>
      <c r="AC1276" t="inlineStr">
        <is>
          <t>发布顺序：05；当天第2条</t>
        </is>
      </c>
      <c r="AD1276"/>
      <c r="AE1276"/>
      <c r="AF1276"/>
      <c r="AG1276" s="3">
        <v>46300</v>
      </c>
      <c r="AH1276" t="inlineStr">
        <is>
          <t>高璇</t>
        </is>
      </c>
      <c r="AI1276"/>
      <c r="AJ1276"/>
      <c r="AK1276"/>
      <c r="AL1276" s="3"/>
      <c r="AM1276" t="inlineStr">
        <is>
          <t>2026-10-06 00:22</t>
        </is>
      </c>
      <c r="AN1276" t="inlineStr">
        <is>
          <t>高璇</t>
        </is>
      </c>
      <c r="AO1276" t="inlineStr">
        <is>
          <t>2026-10-06</t>
        </is>
      </c>
      <c r="AP1276" t="inlineStr">
        <is>
          <t>2026-10-05|mochiclips55|SD-000149</t>
        </is>
      </c>
      <c r="AQ1276" t="inlineStr">
        <is>
          <t>0</t>
        </is>
      </c>
      <c r="AR1276" t="inlineStr">
        <is>
          <t>mochiclips55｜The Stepbrother I Hate to Love｜3条｜已回填</t>
        </is>
      </c>
    </row>
    <row r="1277" ht="25.5" customHeight="1">
      <c r="A1277" t="inlineStr">
        <is>
          <t>SR-001412</t>
        </is>
      </c>
      <c r="B1277" s="3">
        <v>46300</v>
      </c>
      <c r="C1277"/>
      <c r="D1277" t="inlineStr">
        <is>
          <t>7691203603570183437</t>
        </is>
      </c>
      <c r="E1277"/>
      <c r="F1277" t="inlineStr">
        <is>
          <t>exact_post_id</t>
        </is>
      </c>
      <c r="G1277"/>
      <c r="H1277" s="3"/>
      <c r="I1277"/>
      <c r="J1277" t="inlineStr">
        <is>
          <t>active</t>
        </is>
      </c>
      <c r="K1277" t="inlineStr">
        <is>
          <t>mochiclips55</t>
        </is>
      </c>
      <c r="L1277" t="inlineStr">
        <is>
          <t>The Stepbrother I Hate to Love — EP6 This is where the real trouble begins. 🌟 Continue the story here 👉 Find the full series on “ReelShort” 🔍 Look up “4676151” ✨ #ReelShort #ShortDrama #StepbrotherIHatetoLove #HockeyRomance</t>
        </is>
      </c>
      <c r="M1277" t="inlineStr">
        <is>
          <t>SD-000149</t>
        </is>
      </c>
      <c r="N1277" t="inlineStr">
        <is>
          <t>7691203603570183437</t>
        </is>
      </c>
      <c r="O1277" t="inlineStr">
        <is>
          <t>mochiclips55</t>
        </is>
      </c>
      <c r="P1277" t="inlineStr">
        <is>
          <t>https://www.tiktok.com/@mochiclips55</t>
        </is>
      </c>
      <c r="Q1277" t="inlineStr">
        <is>
          <t>SD-000149</t>
        </is>
      </c>
      <c r="R1277" t="inlineStr">
        <is>
          <t>The Stepbrother I Hate to Love</t>
        </is>
      </c>
      <c r="S1277" t="inlineStr">
        <is>
          <t>lgbtq,校园</t>
        </is>
      </c>
      <c r="T1277" s="2" t="str">
        <f>=HYPERLINK("https://www.tiktok.com/@mochiclips55/video/7691203603570183437", "https://www.tiktok.com/@mochiclips55/video/7691203603570183437")</f>
        <v>https://www.tiktok.com/@mochiclips55/video/7691203603570183437</v>
      </c>
      <c r="U1277" t="inlineStr">
        <is>
          <t>已回填</t>
        </is>
      </c>
      <c r="V1277" t="inlineStr">
        <is>
          <t>75</t>
        </is>
      </c>
      <c r="W1277" t="inlineStr">
        <is>
          <t>4</t>
        </is>
      </c>
      <c r="X1277" t="inlineStr">
        <is>
          <t>1</t>
        </is>
      </c>
      <c r="Y1277" t="inlineStr">
        <is>
          <t>0</t>
        </is>
      </c>
      <c r="Z1277" t="inlineStr">
        <is>
          <t>0</t>
        </is>
      </c>
      <c r="AA1277" t="inlineStr">
        <is>
          <t>2026-10-08</t>
        </is>
      </c>
      <c r="AB1277"/>
      <c r="AC1277" t="inlineStr">
        <is>
          <t>发布顺序：06；当天第3条</t>
        </is>
      </c>
      <c r="AD1277"/>
      <c r="AE1277"/>
      <c r="AF1277"/>
      <c r="AG1277" s="3">
        <v>46300</v>
      </c>
      <c r="AH1277" t="inlineStr">
        <is>
          <t>高璇</t>
        </is>
      </c>
      <c r="AI1277"/>
      <c r="AJ1277"/>
      <c r="AK1277"/>
      <c r="AL1277" s="3"/>
      <c r="AM1277" t="inlineStr">
        <is>
          <t>2026-10-06 07:24</t>
        </is>
      </c>
      <c r="AN1277" t="inlineStr">
        <is>
          <t>高璇</t>
        </is>
      </c>
      <c r="AO1277" t="inlineStr">
        <is>
          <t>2026-10-06</t>
        </is>
      </c>
      <c r="AP1277" t="inlineStr">
        <is>
          <t>2026-10-05|mochiclips55|SD-000149</t>
        </is>
      </c>
      <c r="AQ1277" t="inlineStr">
        <is>
          <t>0</t>
        </is>
      </c>
      <c r="AR1277" t="inlineStr">
        <is>
          <t>mochiclips55｜The Stepbrother I Hate to Love｜3条｜已回填</t>
        </is>
      </c>
    </row>
    <row r="1278" ht="25.5" customHeight="1">
      <c r="A1278" t="inlineStr">
        <is>
          <t>SR-001413</t>
        </is>
      </c>
      <c r="B1278" s="3">
        <v>46301</v>
      </c>
      <c r="C1278"/>
      <c r="D1278" t="inlineStr">
        <is>
          <t>7690892929828801805</t>
        </is>
      </c>
      <c r="E1278"/>
      <c r="F1278" t="inlineStr">
        <is>
          <t>exact_post_id</t>
        </is>
      </c>
      <c r="G1278"/>
      <c r="H1278" s="3">
        <v>46303.671643518515</v>
      </c>
      <c r="I1278"/>
      <c r="J1278" t="inlineStr">
        <is>
          <t>active</t>
        </is>
      </c>
      <c r="K1278" t="inlineStr">
        <is>
          <t>mochiclips55</t>
        </is>
      </c>
      <c r="L1278" t="inlineStr">
        <is>
          <t>The Omega's Command — EP1 An injured Omega wakes beneath the gaze of a ruthless officer—and one command changes both their lives. 🌟 Continue the story here 👉 Find the full series on “ReelShort” 🔍 Look up “4825124” ✨ #BLDrama #ReelShort #DramaSeries</t>
        </is>
      </c>
      <c r="M1278" t="inlineStr">
        <is>
          <t>SD-000074</t>
        </is>
      </c>
      <c r="N1278" t="inlineStr">
        <is>
          <t>7690892929828801805</t>
        </is>
      </c>
      <c r="O1278" t="inlineStr">
        <is>
          <t>mochiclips55</t>
        </is>
      </c>
      <c r="P1278" t="inlineStr">
        <is>
          <t>https://www.tiktok.com/@mochiclips55</t>
        </is>
      </c>
      <c r="Q1278" t="inlineStr">
        <is>
          <t>SD-000074</t>
        </is>
      </c>
      <c r="R1278" t="inlineStr">
        <is>
          <t>The Omega's Command</t>
        </is>
      </c>
      <c r="S1278" t="inlineStr">
        <is>
          <t>lgbtq,爱情,超能力</t>
        </is>
      </c>
      <c r="T1278" s="2" t="str">
        <f>=HYPERLINK("https://www.tiktok.com/@mochiclips55/video/7690892929828801805", "https://www.tiktok.com/@mochiclips55/video/7690892929828801805")</f>
        <v>https://www.tiktok.com/@mochiclips55/video/7690892929828801805</v>
      </c>
      <c r="U1278" t="inlineStr">
        <is>
          <t>已回填</t>
        </is>
      </c>
      <c r="V1278" t="inlineStr">
        <is>
          <t>88</t>
        </is>
      </c>
      <c r="W1278" t="inlineStr">
        <is>
          <t>1</t>
        </is>
      </c>
      <c r="X1278" t="inlineStr">
        <is>
          <t>0</t>
        </is>
      </c>
      <c r="Y1278" t="inlineStr">
        <is>
          <t>0</t>
        </is>
      </c>
      <c r="Z1278" t="inlineStr">
        <is>
          <t>0</t>
        </is>
      </c>
      <c r="AA1278" t="inlineStr">
        <is>
          <t>2026-10-08</t>
        </is>
      </c>
      <c r="AB1278"/>
      <c r="AC1278" t="inlineStr">
        <is>
          <t>发布顺序：01；当天第1条</t>
        </is>
      </c>
      <c r="AD1278"/>
      <c r="AE1278"/>
      <c r="AF1278"/>
      <c r="AG1278" s="3">
        <v>46301</v>
      </c>
      <c r="AH1278" t="inlineStr">
        <is>
          <t>高璇</t>
        </is>
      </c>
      <c r="AI1278"/>
      <c r="AJ1278"/>
      <c r="AK1278"/>
      <c r="AL1278" s="3"/>
      <c r="AM1278" t="inlineStr">
        <is>
          <t>2026-10-06 20:23</t>
        </is>
      </c>
      <c r="AN1278" t="inlineStr">
        <is>
          <t>高璇</t>
        </is>
      </c>
      <c r="AO1278" t="inlineStr">
        <is>
          <t>2026-10-06</t>
        </is>
      </c>
      <c r="AP1278" t="inlineStr">
        <is>
          <t>2026-10-06|mochiclips55|SD-000074</t>
        </is>
      </c>
      <c r="AQ1278" t="inlineStr">
        <is>
          <t>1</t>
        </is>
      </c>
      <c r="AR1278" t="inlineStr">
        <is>
          <t>mochiclips55｜The Omega's Command｜3条｜已回填/待公开</t>
        </is>
      </c>
    </row>
    <row r="1279" ht="25.5" customHeight="1">
      <c r="A1279" t="inlineStr">
        <is>
          <t>SR-001414</t>
        </is>
      </c>
      <c r="B1279" s="3">
        <v>46301</v>
      </c>
      <c r="C1279"/>
      <c r="D1279"/>
      <c r="E1279"/>
      <c r="F1279"/>
      <c r="G1279"/>
      <c r="H1279" s="3"/>
      <c r="I1279"/>
      <c r="J1279" t="inlineStr">
        <is>
          <t>active</t>
        </is>
      </c>
      <c r="K1279" t="inlineStr">
        <is>
          <t>mochiclips55</t>
        </is>
      </c>
      <c r="L1279"/>
      <c r="M1279" t="inlineStr">
        <is>
          <t>SD-000074</t>
        </is>
      </c>
      <c r="N1279"/>
      <c r="O1279" t="inlineStr">
        <is>
          <t>mochiclips55</t>
        </is>
      </c>
      <c r="P1279" t="inlineStr">
        <is>
          <t>https://www.tiktok.com/@mochiclips55</t>
        </is>
      </c>
      <c r="Q1279" t="inlineStr">
        <is>
          <t>SD-000074</t>
        </is>
      </c>
      <c r="R1279" t="inlineStr">
        <is>
          <t>The Omega's Command</t>
        </is>
      </c>
      <c r="S1279" t="inlineStr">
        <is>
          <t>lgbtq,爱情,超能力</t>
        </is>
      </c>
      <c r="T1279" s="2"/>
      <c r="U1279" t="inlineStr">
        <is>
          <t>待公开</t>
        </is>
      </c>
      <c r="V1279"/>
      <c r="W1279"/>
      <c r="X1279"/>
      <c r="Y1279"/>
      <c r="Z1279"/>
      <c r="AA1279"/>
      <c r="AB1279"/>
      <c r="AC1279" t="inlineStr">
        <is>
          <t>发布顺序：02；当天第2条</t>
        </is>
      </c>
      <c r="AD1279"/>
      <c r="AE1279"/>
      <c r="AF1279"/>
      <c r="AG1279" s="3">
        <v>46301</v>
      </c>
      <c r="AH1279" t="inlineStr">
        <is>
          <t>高璇</t>
        </is>
      </c>
      <c r="AI1279"/>
      <c r="AJ1279"/>
      <c r="AK1279"/>
      <c r="AL1279" s="3"/>
      <c r="AM1279"/>
      <c r="AN1279" t="inlineStr">
        <is>
          <t>高璇</t>
        </is>
      </c>
      <c r="AO1279"/>
      <c r="AP1279" t="inlineStr">
        <is>
          <t>2026-10-06|mochiclips55|SD-000074</t>
        </is>
      </c>
      <c r="AQ1279" t="inlineStr">
        <is>
          <t>0</t>
        </is>
      </c>
      <c r="AR1279" t="inlineStr">
        <is>
          <t>mochiclips55｜The Omega's Command｜3条｜已回填/待公开</t>
        </is>
      </c>
    </row>
    <row r="1280" ht="25.5" customHeight="1">
      <c r="A1280" t="inlineStr">
        <is>
          <t>SR-001415</t>
        </is>
      </c>
      <c r="B1280" s="3">
        <v>46301</v>
      </c>
      <c r="C1280"/>
      <c r="D1280" t="inlineStr">
        <is>
          <t>7690894372581231885</t>
        </is>
      </c>
      <c r="E1280"/>
      <c r="F1280" t="inlineStr">
        <is>
          <t>exact_post_id</t>
        </is>
      </c>
      <c r="G1280"/>
      <c r="H1280" s="3"/>
      <c r="I1280"/>
      <c r="J1280" t="inlineStr">
        <is>
          <t>active</t>
        </is>
      </c>
      <c r="K1280" t="inlineStr">
        <is>
          <t>mochiclips55</t>
        </is>
      </c>
      <c r="L1280" t="inlineStr">
        <is>
          <t>The Omega's Command — EP3 A forbidden scent exposes the secret he has hidden and brings the wrong man dangerously close. 🌟 Continue the story here 👉 Find the full series on “ReelShort” 🔍 Look up “4825124” ✨ #BLDrama #ReelShort #DramaSeries</t>
        </is>
      </c>
      <c r="M1280" t="inlineStr">
        <is>
          <t>SD-000074</t>
        </is>
      </c>
      <c r="N1280" t="inlineStr">
        <is>
          <t>7690894372581231885</t>
        </is>
      </c>
      <c r="O1280" t="inlineStr">
        <is>
          <t>mochiclips55</t>
        </is>
      </c>
      <c r="P1280" t="inlineStr">
        <is>
          <t>https://www.tiktok.com/@mochiclips55</t>
        </is>
      </c>
      <c r="Q1280" t="inlineStr">
        <is>
          <t>SD-000074</t>
        </is>
      </c>
      <c r="R1280" t="inlineStr">
        <is>
          <t>The Omega's Command</t>
        </is>
      </c>
      <c r="S1280" t="inlineStr">
        <is>
          <t>lgbtq,爱情,超能力</t>
        </is>
      </c>
      <c r="T1280" s="2" t="str">
        <f>=HYPERLINK("https://www.tiktok.com/@mochiclips55/video/7690894372581231885", "https://www.tiktok.com/@mochiclips55/video/7690894372581231885")</f>
        <v>https://www.tiktok.com/@mochiclips55/video/7690894372581231885</v>
      </c>
      <c r="U1280" t="inlineStr">
        <is>
          <t>已回填</t>
        </is>
      </c>
      <c r="V1280" t="inlineStr">
        <is>
          <t>241</t>
        </is>
      </c>
      <c r="W1280" t="inlineStr">
        <is>
          <t>16</t>
        </is>
      </c>
      <c r="X1280" t="inlineStr">
        <is>
          <t>4</t>
        </is>
      </c>
      <c r="Y1280" t="inlineStr">
        <is>
          <t>1</t>
        </is>
      </c>
      <c r="Z1280" t="inlineStr">
        <is>
          <t>0</t>
        </is>
      </c>
      <c r="AA1280" t="inlineStr">
        <is>
          <t>2026-10-08</t>
        </is>
      </c>
      <c r="AB1280"/>
      <c r="AC1280" t="inlineStr">
        <is>
          <t>发布顺序：03；当天第3条</t>
        </is>
      </c>
      <c r="AD1280"/>
      <c r="AE1280"/>
      <c r="AF1280"/>
      <c r="AG1280" s="3">
        <v>46301</v>
      </c>
      <c r="AH1280" t="inlineStr">
        <is>
          <t>高璇</t>
        </is>
      </c>
      <c r="AI1280"/>
      <c r="AJ1280"/>
      <c r="AK1280"/>
      <c r="AL1280" s="3"/>
      <c r="AM1280" t="inlineStr">
        <is>
          <t>2026-10-07 07:28</t>
        </is>
      </c>
      <c r="AN1280" t="inlineStr">
        <is>
          <t>高璇</t>
        </is>
      </c>
      <c r="AO1280" t="inlineStr">
        <is>
          <t>2026-10-07</t>
        </is>
      </c>
      <c r="AP1280" t="inlineStr">
        <is>
          <t>2026-10-06|mochiclips55|SD-000074</t>
        </is>
      </c>
      <c r="AQ1280" t="inlineStr">
        <is>
          <t>0</t>
        </is>
      </c>
      <c r="AR1280" t="inlineStr">
        <is>
          <t>mochiclips55｜The Omega's Command｜3条｜已回填/待公开</t>
        </is>
      </c>
    </row>
    <row r="1281" ht="25.5" customHeight="1">
      <c r="A1281" t="inlineStr">
        <is>
          <t>SR-001416</t>
        </is>
      </c>
      <c r="B1281" s="3">
        <v>46302</v>
      </c>
      <c r="C1281"/>
      <c r="D1281" t="inlineStr">
        <is>
          <t>7690894566135745806</t>
        </is>
      </c>
      <c r="E1281"/>
      <c r="F1281" t="inlineStr">
        <is>
          <t>exact_post_id</t>
        </is>
      </c>
      <c r="G1281"/>
      <c r="H1281" s="3"/>
      <c r="I1281"/>
      <c r="J1281" t="inlineStr">
        <is>
          <t>active</t>
        </is>
      </c>
      <c r="K1281" t="inlineStr">
        <is>
          <t>mochiclips55</t>
        </is>
      </c>
      <c r="L1281" t="inlineStr">
        <is>
          <t xml:space="preserve">The Omega's Command — EP4 Seven years of loyalty begin to crack when desire collides with duty between two soldiers. 🌟 Continue the story here 👉 Find the full series on “ReelShort” 🔍 Look up “4825124” ✨ #BLDrama #ReelShort #DramaSeries </t>
        </is>
      </c>
      <c r="M1281" t="inlineStr">
        <is>
          <t>SD-000074</t>
        </is>
      </c>
      <c r="N1281" t="inlineStr">
        <is>
          <t>7690894566135745806</t>
        </is>
      </c>
      <c r="O1281" t="inlineStr">
        <is>
          <t>mochiclips55</t>
        </is>
      </c>
      <c r="P1281" t="inlineStr">
        <is>
          <t>https://www.tiktok.com/@mochiclips55</t>
        </is>
      </c>
      <c r="Q1281" t="inlineStr">
        <is>
          <t>SD-000074</t>
        </is>
      </c>
      <c r="R1281" t="inlineStr">
        <is>
          <t>The Omega's Command</t>
        </is>
      </c>
      <c r="S1281" t="inlineStr">
        <is>
          <t>lgbtq,爱情,超能力</t>
        </is>
      </c>
      <c r="T1281" s="2" t="str">
        <f>=HYPERLINK("https://www.tiktok.com/@mochiclips55/video/7690894566135745806", "https://www.tiktok.com/@mochiclips55/video/7690894566135745806")</f>
        <v>https://www.tiktok.com/@mochiclips55/video/7690894566135745806</v>
      </c>
      <c r="U1281" t="inlineStr">
        <is>
          <t>已回填</t>
        </is>
      </c>
      <c r="V1281" t="inlineStr">
        <is>
          <t>41</t>
        </is>
      </c>
      <c r="W1281" t="inlineStr">
        <is>
          <t>4</t>
        </is>
      </c>
      <c r="X1281" t="inlineStr">
        <is>
          <t>1</t>
        </is>
      </c>
      <c r="Y1281" t="inlineStr">
        <is>
          <t>0</t>
        </is>
      </c>
      <c r="Z1281" t="inlineStr">
        <is>
          <t>0</t>
        </is>
      </c>
      <c r="AA1281" t="inlineStr">
        <is>
          <t>2026-10-08</t>
        </is>
      </c>
      <c r="AB1281"/>
      <c r="AC1281" t="inlineStr">
        <is>
          <t>发布顺序：04；当天第1条</t>
        </is>
      </c>
      <c r="AD1281"/>
      <c r="AE1281"/>
      <c r="AF1281"/>
      <c r="AG1281" s="3">
        <v>46302</v>
      </c>
      <c r="AH1281" t="inlineStr">
        <is>
          <t>高璇</t>
        </is>
      </c>
      <c r="AI1281"/>
      <c r="AJ1281"/>
      <c r="AK1281"/>
      <c r="AL1281" s="3"/>
      <c r="AM1281" t="inlineStr">
        <is>
          <t>2026-10-07 20:29</t>
        </is>
      </c>
      <c r="AN1281" t="inlineStr">
        <is>
          <t>高璇</t>
        </is>
      </c>
      <c r="AO1281" t="inlineStr">
        <is>
          <t>2026-10-07</t>
        </is>
      </c>
      <c r="AP1281" t="inlineStr">
        <is>
          <t>2026-10-07|mochiclips55|SD-000074</t>
        </is>
      </c>
      <c r="AQ1281" t="inlineStr">
        <is>
          <t>1</t>
        </is>
      </c>
      <c r="AR1281" t="inlineStr">
        <is>
          <t>mochiclips55｜The Omega's Command｜3条｜已回填</t>
        </is>
      </c>
    </row>
    <row r="1282" ht="25.5" customHeight="1">
      <c r="A1282" t="inlineStr">
        <is>
          <t>SR-001417</t>
        </is>
      </c>
      <c r="B1282" s="3">
        <v>46302</v>
      </c>
      <c r="C1282"/>
      <c r="D1282" t="inlineStr">
        <is>
          <t>7690894963617320205</t>
        </is>
      </c>
      <c r="E1282"/>
      <c r="F1282" t="inlineStr">
        <is>
          <t>exact_post_id</t>
        </is>
      </c>
      <c r="G1282"/>
      <c r="H1282" s="3"/>
      <c r="I1282"/>
      <c r="J1282" t="inlineStr">
        <is>
          <t>active</t>
        </is>
      </c>
      <c r="K1282" t="inlineStr">
        <is>
          <t>mochiclips55</t>
        </is>
      </c>
      <c r="L1282" t="inlineStr">
        <is>
          <t>The Omega's Command — EP5 On a ruined battlefield, the Omega refuses to retreat even when protecting his Alpha may cost everything. 🌟 Continue the story here 👉 Find the full series on “ReelShort” 🔍 Look up “4825124” ✨ #BLDrama #ReelShort #DramaSeries</t>
        </is>
      </c>
      <c r="M1282" t="inlineStr">
        <is>
          <t>SD-000074</t>
        </is>
      </c>
      <c r="N1282" t="inlineStr">
        <is>
          <t>7690894963617320205</t>
        </is>
      </c>
      <c r="O1282" t="inlineStr">
        <is>
          <t>mochiclips55</t>
        </is>
      </c>
      <c r="P1282" t="inlineStr">
        <is>
          <t>https://www.tiktok.com/@mochiclips55</t>
        </is>
      </c>
      <c r="Q1282" t="inlineStr">
        <is>
          <t>SD-000074</t>
        </is>
      </c>
      <c r="R1282" t="inlineStr">
        <is>
          <t>The Omega's Command</t>
        </is>
      </c>
      <c r="S1282" t="inlineStr">
        <is>
          <t>lgbtq,爱情,超能力</t>
        </is>
      </c>
      <c r="T1282" s="2" t="str">
        <f>=HYPERLINK("https://www.tiktok.com/@mochiclips55/video/7690894963617320205", "https://www.tiktok.com/@mochiclips55/video/7690894963617320205")</f>
        <v>https://www.tiktok.com/@mochiclips55/video/7690894963617320205</v>
      </c>
      <c r="U1282" t="inlineStr">
        <is>
          <t>已回填</t>
        </is>
      </c>
      <c r="V1282" t="inlineStr">
        <is>
          <t>215</t>
        </is>
      </c>
      <c r="W1282" t="inlineStr">
        <is>
          <t>12</t>
        </is>
      </c>
      <c r="X1282" t="inlineStr">
        <is>
          <t>2</t>
        </is>
      </c>
      <c r="Y1282" t="inlineStr">
        <is>
          <t>0</t>
        </is>
      </c>
      <c r="Z1282" t="inlineStr">
        <is>
          <t>0</t>
        </is>
      </c>
      <c r="AA1282" t="inlineStr">
        <is>
          <t>2026-10-08</t>
        </is>
      </c>
      <c r="AB1282"/>
      <c r="AC1282" t="inlineStr">
        <is>
          <t>发布顺序：05；当天第2条</t>
        </is>
      </c>
      <c r="AD1282"/>
      <c r="AE1282"/>
      <c r="AF1282"/>
      <c r="AG1282" s="3">
        <v>46302</v>
      </c>
      <c r="AH1282" t="inlineStr">
        <is>
          <t>高璇</t>
        </is>
      </c>
      <c r="AI1282"/>
      <c r="AJ1282"/>
      <c r="AK1282"/>
      <c r="AL1282" s="3"/>
      <c r="AM1282" t="inlineStr">
        <is>
          <t>2026-10-08 01:30</t>
        </is>
      </c>
      <c r="AN1282" t="inlineStr">
        <is>
          <t>高璇</t>
        </is>
      </c>
      <c r="AO1282" t="inlineStr">
        <is>
          <t>2026-10-08</t>
        </is>
      </c>
      <c r="AP1282" t="inlineStr">
        <is>
          <t>2026-10-07|mochiclips55|SD-000074</t>
        </is>
      </c>
      <c r="AQ1282" t="inlineStr">
        <is>
          <t>0</t>
        </is>
      </c>
      <c r="AR1282" t="inlineStr">
        <is>
          <t>mochiclips55｜The Omega's Command｜3条｜已回填</t>
        </is>
      </c>
    </row>
    <row r="1283" ht="25.5" customHeight="1">
      <c r="A1283" t="inlineStr">
        <is>
          <t>SR-001418</t>
        </is>
      </c>
      <c r="B1283" s="3">
        <v>46302</v>
      </c>
      <c r="C1283"/>
      <c r="D1283" t="inlineStr">
        <is>
          <t>7690894886987517198</t>
        </is>
      </c>
      <c r="E1283"/>
      <c r="F1283" t="inlineStr">
        <is>
          <t>exact_post_id</t>
        </is>
      </c>
      <c r="G1283"/>
      <c r="H1283" s="3"/>
      <c r="I1283"/>
      <c r="J1283" t="inlineStr">
        <is>
          <t>active</t>
        </is>
      </c>
      <c r="K1283" t="inlineStr">
        <is>
          <t>mochiclips55</t>
        </is>
      </c>
      <c r="L1283" t="inlineStr">
        <is>
          <t>The Omega's Command — EP6 One wounded soldier wakes to a truth that could destroy the bond they fought to protect. 🌟 Continue the story here 👉 Find the full series on “ReelShort” 🔍 Look up “4825124” ✨ #BLDrama #ReelShort #DramaSeries</t>
        </is>
      </c>
      <c r="M1283" t="inlineStr">
        <is>
          <t>SD-000074</t>
        </is>
      </c>
      <c r="N1283" t="inlineStr">
        <is>
          <t>7690894886987517198</t>
        </is>
      </c>
      <c r="O1283" t="inlineStr">
        <is>
          <t>mochiclips55</t>
        </is>
      </c>
      <c r="P1283" t="inlineStr">
        <is>
          <t>https://www.tiktok.com/@mochiclips55</t>
        </is>
      </c>
      <c r="Q1283" t="inlineStr">
        <is>
          <t>SD-000074</t>
        </is>
      </c>
      <c r="R1283" t="inlineStr">
        <is>
          <t>The Omega's Command</t>
        </is>
      </c>
      <c r="S1283" t="inlineStr">
        <is>
          <t>lgbtq,爱情,超能力</t>
        </is>
      </c>
      <c r="T1283" s="2" t="str">
        <f>=HYPERLINK("https://www.tiktok.com/@mochiclips55/video/7690894886987517198", "https://www.tiktok.com/@mochiclips55/video/7690894886987517198")</f>
        <v>https://www.tiktok.com/@mochiclips55/video/7690894886987517198</v>
      </c>
      <c r="U1283" t="inlineStr">
        <is>
          <t>已回填</t>
        </is>
      </c>
      <c r="V1283" t="inlineStr">
        <is>
          <t>235</t>
        </is>
      </c>
      <c r="W1283" t="inlineStr">
        <is>
          <t>13</t>
        </is>
      </c>
      <c r="X1283" t="inlineStr">
        <is>
          <t>3</t>
        </is>
      </c>
      <c r="Y1283" t="inlineStr">
        <is>
          <t>0</t>
        </is>
      </c>
      <c r="Z1283" t="inlineStr">
        <is>
          <t>0</t>
        </is>
      </c>
      <c r="AA1283" t="inlineStr">
        <is>
          <t>2026-10-08</t>
        </is>
      </c>
      <c r="AB1283"/>
      <c r="AC1283" t="inlineStr">
        <is>
          <t>发布顺序：06；当天第3条</t>
        </is>
      </c>
      <c r="AD1283"/>
      <c r="AE1283"/>
      <c r="AF1283"/>
      <c r="AG1283" s="3">
        <v>46302</v>
      </c>
      <c r="AH1283" t="inlineStr">
        <is>
          <t>高璇</t>
        </is>
      </c>
      <c r="AI1283"/>
      <c r="AJ1283"/>
      <c r="AK1283"/>
      <c r="AL1283" s="3"/>
      <c r="AM1283" t="inlineStr">
        <is>
          <t>2026-10-08 07:31</t>
        </is>
      </c>
      <c r="AN1283" t="inlineStr">
        <is>
          <t>高璇</t>
        </is>
      </c>
      <c r="AO1283" t="inlineStr">
        <is>
          <t>2026-10-08</t>
        </is>
      </c>
      <c r="AP1283" t="inlineStr">
        <is>
          <t>2026-10-07|mochiclips55|SD-000074</t>
        </is>
      </c>
      <c r="AQ1283" t="inlineStr">
        <is>
          <t>0</t>
        </is>
      </c>
      <c r="AR1283" t="inlineStr">
        <is>
          <t>mochiclips55｜The Omega's Command｜3条｜已回填</t>
        </is>
      </c>
    </row>
    <row r="1284" ht="25.5" customHeight="1">
      <c r="A1284" t="inlineStr">
        <is>
          <t>SR-001419</t>
        </is>
      </c>
      <c r="B1284" s="3">
        <v>46295</v>
      </c>
      <c r="C1284"/>
      <c r="D1284"/>
      <c r="E1284"/>
      <c r="F1284" t="inlineStr">
        <is>
          <t>account_time</t>
        </is>
      </c>
      <c r="G1284">
        <v>1</v>
      </c>
      <c r="H1284" s="3">
        <v>46301.91070601852</v>
      </c>
      <c r="I1284"/>
      <c r="J1284" t="inlineStr">
        <is>
          <t>active</t>
        </is>
      </c>
      <c r="K1284" t="inlineStr">
        <is>
          <t>miralinaaa10</t>
        </is>
      </c>
      <c r="L1284" t="inlineStr">
        <is>
          <t>Sinking With My Step-sister — EP1 One choice changes everything. 🌟 Continue the story here 👉 Find the full series on “ReelShort” 🔍 Look up “4958246” ✨ #ReelShort #ShortDrama #SinkingWithMyStepsister #ForbiddenLove</t>
        </is>
      </c>
      <c r="M1284" t="inlineStr">
        <is>
          <t>SD-000382</t>
        </is>
      </c>
      <c r="N1284" t="inlineStr">
        <is>
          <t>7691207337033403662</t>
        </is>
      </c>
      <c r="O1284" t="inlineStr">
        <is>
          <t>miralinaaa10</t>
        </is>
      </c>
      <c r="P1284" t="inlineStr">
        <is>
          <t>https://www.tiktok.com/@miralinaaa10</t>
        </is>
      </c>
      <c r="Q1284" t="inlineStr">
        <is>
          <t>SD-000382</t>
        </is>
      </c>
      <c r="R1284" t="inlineStr">
        <is>
          <t>Sinking With My Step-sister</t>
        </is>
      </c>
      <c r="S1284" t="inlineStr">
        <is>
          <t>lgbtq</t>
        </is>
      </c>
      <c r="T1284" s="2" t="str">
        <f>=HYPERLINK("https://www.tiktok.com/@miralinaaa10/video/7691207337033403662", "https://www.tiktok.com/@miralinaaa10/video/7691207337033403662")</f>
        <v>https://www.tiktok.com/@miralinaaa10/video/7691207337033403662</v>
      </c>
      <c r="U1284" t="inlineStr">
        <is>
          <t>已回填</t>
        </is>
      </c>
      <c r="V1284" t="inlineStr">
        <is>
          <t>318</t>
        </is>
      </c>
      <c r="W1284" t="inlineStr">
        <is>
          <t>18</t>
        </is>
      </c>
      <c r="X1284" t="inlineStr">
        <is>
          <t>2</t>
        </is>
      </c>
      <c r="Y1284" t="inlineStr">
        <is>
          <t>0</t>
        </is>
      </c>
      <c r="Z1284" t="inlineStr">
        <is>
          <t>0</t>
        </is>
      </c>
      <c r="AA1284" t="inlineStr">
        <is>
          <t>2026-10-08</t>
        </is>
      </c>
      <c r="AB1284"/>
      <c r="AC1284" t="inlineStr">
        <is>
          <t>发布顺序：01；当天第1条</t>
        </is>
      </c>
      <c r="AD1284"/>
      <c r="AE1284"/>
      <c r="AF1284"/>
      <c r="AG1284" s="3">
        <v>46295</v>
      </c>
      <c r="AH1284" t="inlineStr">
        <is>
          <t>高璇</t>
        </is>
      </c>
      <c r="AI1284"/>
      <c r="AJ1284"/>
      <c r="AK1284"/>
      <c r="AL1284" s="3"/>
      <c r="AM1284" t="inlineStr">
        <is>
          <t>2026-09-30 23:41</t>
        </is>
      </c>
      <c r="AN1284" t="inlineStr">
        <is>
          <t>高璇</t>
        </is>
      </c>
      <c r="AO1284" t="inlineStr">
        <is>
          <t>2026-09-30</t>
        </is>
      </c>
      <c r="AP1284" t="inlineStr">
        <is>
          <t>2026-09-30|miralinaaa10|SD-000382</t>
        </is>
      </c>
      <c r="AQ1284" t="inlineStr">
        <is>
          <t>1</t>
        </is>
      </c>
      <c r="AR1284" t="inlineStr">
        <is>
          <t>miralinaaa10｜Sinking With My Step-sister｜3条｜已回填/待公开</t>
        </is>
      </c>
    </row>
    <row r="1285" ht="25.5" customHeight="1">
      <c r="A1285" t="inlineStr">
        <is>
          <t>SR-001420</t>
        </is>
      </c>
      <c r="B1285" s="3">
        <v>46295</v>
      </c>
      <c r="C1285"/>
      <c r="D1285"/>
      <c r="E1285"/>
      <c r="F1285"/>
      <c r="G1285"/>
      <c r="H1285" s="3"/>
      <c r="I1285"/>
      <c r="J1285" t="inlineStr">
        <is>
          <t>active</t>
        </is>
      </c>
      <c r="K1285" t="inlineStr">
        <is>
          <t>miralinaaa10</t>
        </is>
      </c>
      <c r="L1285"/>
      <c r="M1285" t="inlineStr">
        <is>
          <t>SD-000382</t>
        </is>
      </c>
      <c r="N1285"/>
      <c r="O1285" t="inlineStr">
        <is>
          <t>miralinaaa10</t>
        </is>
      </c>
      <c r="P1285" t="inlineStr">
        <is>
          <t>https://www.tiktok.com/@miralinaaa10</t>
        </is>
      </c>
      <c r="Q1285" t="inlineStr">
        <is>
          <t>SD-000382</t>
        </is>
      </c>
      <c r="R1285" t="inlineStr">
        <is>
          <t>Sinking With My Step-sister</t>
        </is>
      </c>
      <c r="S1285" t="inlineStr">
        <is>
          <t>lgbtq</t>
        </is>
      </c>
      <c r="T1285" s="2"/>
      <c r="U1285" t="inlineStr">
        <is>
          <t>待公开</t>
        </is>
      </c>
      <c r="V1285"/>
      <c r="W1285"/>
      <c r="X1285"/>
      <c r="Y1285"/>
      <c r="Z1285"/>
      <c r="AA1285"/>
      <c r="AB1285"/>
      <c r="AC1285" t="inlineStr">
        <is>
          <t>发布顺序：02；当天第2条</t>
        </is>
      </c>
      <c r="AD1285"/>
      <c r="AE1285"/>
      <c r="AF1285"/>
      <c r="AG1285" s="3">
        <v>46295</v>
      </c>
      <c r="AH1285" t="inlineStr">
        <is>
          <t>高璇</t>
        </is>
      </c>
      <c r="AI1285"/>
      <c r="AJ1285"/>
      <c r="AK1285"/>
      <c r="AL1285" s="3"/>
      <c r="AM1285"/>
      <c r="AN1285" t="inlineStr">
        <is>
          <t>高璇</t>
        </is>
      </c>
      <c r="AO1285"/>
      <c r="AP1285" t="inlineStr">
        <is>
          <t>2026-09-30|miralinaaa10|SD-000382</t>
        </is>
      </c>
      <c r="AQ1285" t="inlineStr">
        <is>
          <t>0</t>
        </is>
      </c>
      <c r="AR1285" t="inlineStr">
        <is>
          <t>miralinaaa10｜Sinking With My Step-sister｜3条｜已回填/待公开</t>
        </is>
      </c>
    </row>
    <row r="1286" ht="25.5" customHeight="1">
      <c r="A1286" t="inlineStr">
        <is>
          <t>SR-001421</t>
        </is>
      </c>
      <c r="B1286" s="3">
        <v>46295</v>
      </c>
      <c r="C1286"/>
      <c r="D1286"/>
      <c r="E1286"/>
      <c r="F1286"/>
      <c r="G1286"/>
      <c r="H1286" s="3"/>
      <c r="I1286"/>
      <c r="J1286" t="inlineStr">
        <is>
          <t>active</t>
        </is>
      </c>
      <c r="K1286" t="inlineStr">
        <is>
          <t>miralinaaa10</t>
        </is>
      </c>
      <c r="L1286"/>
      <c r="M1286" t="inlineStr">
        <is>
          <t>SD-000382</t>
        </is>
      </c>
      <c r="N1286"/>
      <c r="O1286" t="inlineStr">
        <is>
          <t>miralinaaa10</t>
        </is>
      </c>
      <c r="P1286" t="inlineStr">
        <is>
          <t>https://www.tiktok.com/@miralinaaa10</t>
        </is>
      </c>
      <c r="Q1286" t="inlineStr">
        <is>
          <t>SD-000382</t>
        </is>
      </c>
      <c r="R1286" t="inlineStr">
        <is>
          <t>Sinking With My Step-sister</t>
        </is>
      </c>
      <c r="S1286" t="inlineStr">
        <is>
          <t>lgbtq</t>
        </is>
      </c>
      <c r="T1286" s="2"/>
      <c r="U1286" t="inlineStr">
        <is>
          <t>待公开</t>
        </is>
      </c>
      <c r="V1286"/>
      <c r="W1286"/>
      <c r="X1286"/>
      <c r="Y1286"/>
      <c r="Z1286"/>
      <c r="AA1286"/>
      <c r="AB1286"/>
      <c r="AC1286" t="inlineStr">
        <is>
          <t>发布顺序：03；当天第3条</t>
        </is>
      </c>
      <c r="AD1286"/>
      <c r="AE1286"/>
      <c r="AF1286"/>
      <c r="AG1286" s="3">
        <v>46295</v>
      </c>
      <c r="AH1286" t="inlineStr">
        <is>
          <t>高璇</t>
        </is>
      </c>
      <c r="AI1286"/>
      <c r="AJ1286"/>
      <c r="AK1286"/>
      <c r="AL1286" s="3"/>
      <c r="AM1286"/>
      <c r="AN1286" t="inlineStr">
        <is>
          <t>高璇</t>
        </is>
      </c>
      <c r="AO1286"/>
      <c r="AP1286" t="inlineStr">
        <is>
          <t>2026-09-30|miralinaaa10|SD-000382</t>
        </is>
      </c>
      <c r="AQ1286" t="inlineStr">
        <is>
          <t>0</t>
        </is>
      </c>
      <c r="AR1286" t="inlineStr">
        <is>
          <t>miralinaaa10｜Sinking With My Step-sister｜3条｜已回填/待公开</t>
        </is>
      </c>
    </row>
    <row r="1287" ht="25.5" customHeight="1">
      <c r="A1287" t="inlineStr">
        <is>
          <t>SR-001422</t>
        </is>
      </c>
      <c r="B1287" s="3">
        <v>46296</v>
      </c>
      <c r="C1287"/>
      <c r="D1287"/>
      <c r="E1287"/>
      <c r="F1287" t="inlineStr">
        <is>
          <t>manual_url</t>
        </is>
      </c>
      <c r="G1287">
        <v>1</v>
      </c>
      <c r="H1287" s="3">
        <v>46303.671643518515</v>
      </c>
      <c r="I1287"/>
      <c r="J1287" t="inlineStr">
        <is>
          <t>active</t>
        </is>
      </c>
      <c r="K1287" t="inlineStr">
        <is>
          <t>miralinaaa10</t>
        </is>
      </c>
      <c r="L1287" t="inlineStr">
        <is>
          <t>Sinking With My Step-sister — EP2 The truth was hiding in plain sight. 🌟 Continue the story here 👉 Find the full series on “ReelShort” 🔍 Look up “4958246” ✨ #ReelShort #ShortDrama #SinkingWithMyStepsister #ForbiddenLove</t>
        </is>
      </c>
      <c r="M1287" t="inlineStr">
        <is>
          <t>SD-000382</t>
        </is>
      </c>
      <c r="N1287" t="inlineStr">
        <is>
          <t>7691207388950564109</t>
        </is>
      </c>
      <c r="O1287" t="inlineStr">
        <is>
          <t>miralinaaa10</t>
        </is>
      </c>
      <c r="P1287" t="inlineStr">
        <is>
          <t>https://www.tiktok.com/@miralinaaa10</t>
        </is>
      </c>
      <c r="Q1287" t="inlineStr">
        <is>
          <t>SD-000382</t>
        </is>
      </c>
      <c r="R1287" t="inlineStr">
        <is>
          <t>Sinking With My Step-sister</t>
        </is>
      </c>
      <c r="S1287" t="inlineStr">
        <is>
          <t>lgbtq</t>
        </is>
      </c>
      <c r="T1287" s="2" t="str">
        <f>=HYPERLINK("https://www.tiktok.com/@miralinaaa10/video/7691207388950564109", "https://www.tiktok.com/@miralinaaa10/video/7691207388950564109")</f>
        <v>https://www.tiktok.com/@miralinaaa10/video/7691207388950564109</v>
      </c>
      <c r="U1287" t="inlineStr">
        <is>
          <t>已回填</t>
        </is>
      </c>
      <c r="V1287" t="inlineStr">
        <is>
          <t>602</t>
        </is>
      </c>
      <c r="W1287" t="inlineStr">
        <is>
          <t>17</t>
        </is>
      </c>
      <c r="X1287" t="inlineStr">
        <is>
          <t>5</t>
        </is>
      </c>
      <c r="Y1287" t="inlineStr">
        <is>
          <t>0</t>
        </is>
      </c>
      <c r="Z1287" t="inlineStr">
        <is>
          <t>0</t>
        </is>
      </c>
      <c r="AA1287" t="inlineStr">
        <is>
          <t>2026-10-08</t>
        </is>
      </c>
      <c r="AB1287"/>
      <c r="AC1287" t="inlineStr">
        <is>
          <t>发布顺序：04；当天第1条</t>
        </is>
      </c>
      <c r="AD1287"/>
      <c r="AE1287"/>
      <c r="AF1287"/>
      <c r="AG1287" s="3">
        <v>46296</v>
      </c>
      <c r="AH1287" t="inlineStr">
        <is>
          <t>高璇</t>
        </is>
      </c>
      <c r="AI1287"/>
      <c r="AJ1287"/>
      <c r="AK1287"/>
      <c r="AL1287" s="3"/>
      <c r="AM1287" t="inlineStr">
        <is>
          <t>2026-10-01 03:41</t>
        </is>
      </c>
      <c r="AN1287" t="inlineStr">
        <is>
          <t>高璇</t>
        </is>
      </c>
      <c r="AO1287" t="inlineStr">
        <is>
          <t>2026-10-01</t>
        </is>
      </c>
      <c r="AP1287" t="inlineStr">
        <is>
          <t>2026-10-01|miralinaaa10|SD-000382</t>
        </is>
      </c>
      <c r="AQ1287" t="inlineStr">
        <is>
          <t>1</t>
        </is>
      </c>
      <c r="AR1287" t="inlineStr">
        <is>
          <t>miralinaaa10｜Sinking With My Step-sister｜4条｜已回填</t>
        </is>
      </c>
    </row>
    <row r="1288" ht="25.5" customHeight="1">
      <c r="A1288" t="inlineStr">
        <is>
          <t>SR-001423</t>
        </is>
      </c>
      <c r="B1288" s="3">
        <v>46296</v>
      </c>
      <c r="C1288"/>
      <c r="D1288"/>
      <c r="E1288"/>
      <c r="F1288" t="inlineStr">
        <is>
          <t>manual_url</t>
        </is>
      </c>
      <c r="G1288">
        <v>1</v>
      </c>
      <c r="H1288" s="3">
        <v>46303.671643518515</v>
      </c>
      <c r="I1288"/>
      <c r="J1288" t="inlineStr">
        <is>
          <t>active</t>
        </is>
      </c>
      <c r="K1288" t="inlineStr">
        <is>
          <t>miralinaaa10</t>
        </is>
      </c>
      <c r="L1288" t="inlineStr">
        <is>
          <t>Sinking With My Step-sister — EP4 Just when it feels safe, the secret explodes. 🌟 Continue the story here 👉 Find the full series on “ReelShort” 🔍 Look up “4958246” ✨ #ReelShort #ShortDrama #SinkingWithMyStepsister #ForbiddenLove</t>
        </is>
      </c>
      <c r="M1288" t="inlineStr">
        <is>
          <t>SD-000382</t>
        </is>
      </c>
      <c r="N1288" t="inlineStr">
        <is>
          <t>7691207766874033422</t>
        </is>
      </c>
      <c r="O1288" t="inlineStr">
        <is>
          <t>miralinaaa10</t>
        </is>
      </c>
      <c r="P1288" t="inlineStr">
        <is>
          <t>https://www.tiktok.com/@miralinaaa10</t>
        </is>
      </c>
      <c r="Q1288" t="inlineStr">
        <is>
          <t>SD-000382</t>
        </is>
      </c>
      <c r="R1288" t="inlineStr">
        <is>
          <t>Sinking With My Step-sister</t>
        </is>
      </c>
      <c r="S1288" t="inlineStr">
        <is>
          <t>lgbtq</t>
        </is>
      </c>
      <c r="T1288" s="2" t="str">
        <f>=HYPERLINK("https://www.tiktok.com/@miralinaaa10/video/7691207766874033422", "https://www.tiktok.com/@miralinaaa10/video/7691207766874033422")</f>
        <v>https://www.tiktok.com/@miralinaaa10/video/7691207766874033422</v>
      </c>
      <c r="U1288" t="inlineStr">
        <is>
          <t>已回填</t>
        </is>
      </c>
      <c r="V1288" t="inlineStr">
        <is>
          <t>163</t>
        </is>
      </c>
      <c r="W1288" t="inlineStr">
        <is>
          <t>1</t>
        </is>
      </c>
      <c r="X1288" t="inlineStr">
        <is>
          <t>0</t>
        </is>
      </c>
      <c r="Y1288" t="inlineStr">
        <is>
          <t>0</t>
        </is>
      </c>
      <c r="Z1288" t="inlineStr">
        <is>
          <t>0</t>
        </is>
      </c>
      <c r="AA1288" t="inlineStr">
        <is>
          <t>2026-10-08</t>
        </is>
      </c>
      <c r="AB1288"/>
      <c r="AC1288" t="inlineStr">
        <is>
          <t>发布顺序：05；当天第2条</t>
        </is>
      </c>
      <c r="AD1288"/>
      <c r="AE1288"/>
      <c r="AF1288"/>
      <c r="AG1288" s="3">
        <v>46296</v>
      </c>
      <c r="AH1288" t="inlineStr">
        <is>
          <t>高璇</t>
        </is>
      </c>
      <c r="AI1288"/>
      <c r="AJ1288"/>
      <c r="AK1288"/>
      <c r="AL1288" s="3"/>
      <c r="AM1288" t="inlineStr">
        <is>
          <t>2026-10-01 23:42</t>
        </is>
      </c>
      <c r="AN1288" t="inlineStr">
        <is>
          <t>高璇</t>
        </is>
      </c>
      <c r="AO1288" t="inlineStr">
        <is>
          <t>2026-10-01</t>
        </is>
      </c>
      <c r="AP1288" t="inlineStr">
        <is>
          <t>2026-10-01|miralinaaa10|SD-000382</t>
        </is>
      </c>
      <c r="AQ1288" t="inlineStr">
        <is>
          <t>0</t>
        </is>
      </c>
      <c r="AR1288" t="inlineStr">
        <is>
          <t>miralinaaa10｜Sinking With My Step-sister｜4条｜已回填</t>
        </is>
      </c>
    </row>
    <row r="1289" ht="25.5" customHeight="1">
      <c r="A1289" t="inlineStr">
        <is>
          <t>SR-001424</t>
        </is>
      </c>
      <c r="B1289" s="3">
        <v>46296</v>
      </c>
      <c r="C1289"/>
      <c r="D1289" t="inlineStr">
        <is>
          <t>7691208072999603469</t>
        </is>
      </c>
      <c r="E1289"/>
      <c r="F1289" t="inlineStr">
        <is>
          <t>manual_url</t>
        </is>
      </c>
      <c r="G1289">
        <v>1</v>
      </c>
      <c r="H1289" s="3">
        <v>46303.671643518515</v>
      </c>
      <c r="I1289"/>
      <c r="J1289" t="inlineStr">
        <is>
          <t>active</t>
        </is>
      </c>
      <c r="K1289" t="inlineStr">
        <is>
          <t>miralinaaa10</t>
        </is>
      </c>
      <c r="L1289" t="inlineStr">
        <is>
          <t>Sinking With My Step-sister — EP5 Love, betrayal, and one impossible decision. 🌟 Continue the story here 👉 Find the full series on “ReelShort” 🔍 Look up “4958246” ✨ #ReelShort #ShortDrama #SinkingWithMyStepsister #ForbiddenLove</t>
        </is>
      </c>
      <c r="M1289" t="inlineStr">
        <is>
          <t>SD-000382</t>
        </is>
      </c>
      <c r="N1289" t="inlineStr">
        <is>
          <t>7691208072999603469</t>
        </is>
      </c>
      <c r="O1289" t="inlineStr">
        <is>
          <t>miralinaaa10</t>
        </is>
      </c>
      <c r="P1289" t="inlineStr">
        <is>
          <t>https://www.tiktok.com/@miralinaaa10</t>
        </is>
      </c>
      <c r="Q1289" t="inlineStr">
        <is>
          <t>SD-000382</t>
        </is>
      </c>
      <c r="R1289" t="inlineStr">
        <is>
          <t>Sinking With My Step-sister</t>
        </is>
      </c>
      <c r="S1289" t="inlineStr">
        <is>
          <t>lgbtq</t>
        </is>
      </c>
      <c r="T1289" s="2" t="str">
        <f>=HYPERLINK("https://www.tiktok.com/@miralinaaa10/video/7691208072999603469", "https://www.tiktok.com/@miralinaaa10/video/7691208072999603469")</f>
        <v>https://www.tiktok.com/@miralinaaa10/video/7691208072999603469</v>
      </c>
      <c r="U1289" t="inlineStr">
        <is>
          <t>已回填</t>
        </is>
      </c>
      <c r="V1289" t="inlineStr">
        <is>
          <t>240</t>
        </is>
      </c>
      <c r="W1289" t="inlineStr">
        <is>
          <t>11</t>
        </is>
      </c>
      <c r="X1289" t="inlineStr">
        <is>
          <t>4</t>
        </is>
      </c>
      <c r="Y1289" t="inlineStr">
        <is>
          <t>0</t>
        </is>
      </c>
      <c r="Z1289" t="inlineStr">
        <is>
          <t>0</t>
        </is>
      </c>
      <c r="AA1289" t="inlineStr">
        <is>
          <t>2026-10-08</t>
        </is>
      </c>
      <c r="AB1289"/>
      <c r="AC1289" t="inlineStr">
        <is>
          <t>发布顺序：06；当天第3条</t>
        </is>
      </c>
      <c r="AD1289"/>
      <c r="AE1289"/>
      <c r="AF1289"/>
      <c r="AG1289" s="3">
        <v>46296</v>
      </c>
      <c r="AH1289" t="inlineStr">
        <is>
          <t>高璇</t>
        </is>
      </c>
      <c r="AI1289"/>
      <c r="AJ1289"/>
      <c r="AK1289"/>
      <c r="AL1289" s="3"/>
      <c r="AM1289" t="inlineStr">
        <is>
          <t>2026-10-02 03:43</t>
        </is>
      </c>
      <c r="AN1289" t="inlineStr">
        <is>
          <t>高璇</t>
        </is>
      </c>
      <c r="AO1289" t="inlineStr">
        <is>
          <t>2026-10-02</t>
        </is>
      </c>
      <c r="AP1289" t="inlineStr">
        <is>
          <t>2026-10-01|miralinaaa10|SD-000382</t>
        </is>
      </c>
      <c r="AQ1289" t="inlineStr">
        <is>
          <t>0</t>
        </is>
      </c>
      <c r="AR1289" t="inlineStr">
        <is>
          <t>miralinaaa10｜Sinking With My Step-sister｜4条｜已回填</t>
        </is>
      </c>
    </row>
    <row r="1290" ht="25.5" customHeight="1">
      <c r="A1290" t="inlineStr">
        <is>
          <t>SR-001425</t>
        </is>
      </c>
      <c r="B1290" s="3">
        <v>46297</v>
      </c>
      <c r="C1290"/>
      <c r="D1290" t="inlineStr">
        <is>
          <t>7691208475837271310</t>
        </is>
      </c>
      <c r="E1290"/>
      <c r="F1290" t="inlineStr">
        <is>
          <t>exact_post_id</t>
        </is>
      </c>
      <c r="G1290"/>
      <c r="H1290" s="3">
        <v>46303.671643518515</v>
      </c>
      <c r="I1290"/>
      <c r="J1290" t="inlineStr">
        <is>
          <t>active</t>
        </is>
      </c>
      <c r="K1290" t="inlineStr">
        <is>
          <t>miralinaaa10</t>
        </is>
      </c>
      <c r="L1290" t="inlineStr">
        <is>
          <t>Siren's Pact: My Pirate Queen — EP1 One choice changes everything. 🌟 Continue the story here 👉 Find the full series on “ReelShort” 🔍 Look up “4960775” ✨ #ReelShort #ShortDrama #SirensPact #PirateQueen</t>
        </is>
      </c>
      <c r="M1290" t="inlineStr">
        <is>
          <t>SD-000383</t>
        </is>
      </c>
      <c r="N1290" t="inlineStr">
        <is>
          <t>7691208475837271310</t>
        </is>
      </c>
      <c r="O1290" t="inlineStr">
        <is>
          <t>miralinaaa10</t>
        </is>
      </c>
      <c r="P1290" t="inlineStr">
        <is>
          <t>https://www.tiktok.com/@miralinaaa10</t>
        </is>
      </c>
      <c r="Q1290" t="inlineStr">
        <is>
          <t>SD-000383</t>
        </is>
      </c>
      <c r="R1290" t="inlineStr">
        <is>
          <t>Siren's Pact: My Pirate Queen</t>
        </is>
      </c>
      <c r="S1290" t="inlineStr">
        <is>
          <t>lgbtq,奇幻</t>
        </is>
      </c>
      <c r="T1290" s="2" t="str">
        <f>=HYPERLINK("https://www.tiktok.com/@miralinaaa10/video/7691208475837271310", "https://www.tiktok.com/@miralinaaa10/video/7691208475837271310")</f>
        <v>https://www.tiktok.com/@miralinaaa10/video/7691208475837271310</v>
      </c>
      <c r="U1290" t="inlineStr">
        <is>
          <t>已回填</t>
        </is>
      </c>
      <c r="V1290" t="inlineStr">
        <is>
          <t>206</t>
        </is>
      </c>
      <c r="W1290" t="inlineStr">
        <is>
          <t>6</t>
        </is>
      </c>
      <c r="X1290" t="inlineStr">
        <is>
          <t>1</t>
        </is>
      </c>
      <c r="Y1290" t="inlineStr">
        <is>
          <t>0</t>
        </is>
      </c>
      <c r="Z1290" t="inlineStr">
        <is>
          <t>0</t>
        </is>
      </c>
      <c r="AA1290" t="inlineStr">
        <is>
          <t>2026-10-08</t>
        </is>
      </c>
      <c r="AB1290"/>
      <c r="AC1290" t="inlineStr">
        <is>
          <t>发布顺序：01；当天第1条</t>
        </is>
      </c>
      <c r="AD1290"/>
      <c r="AE1290"/>
      <c r="AF1290"/>
      <c r="AG1290" s="3">
        <v>46297</v>
      </c>
      <c r="AH1290" t="inlineStr">
        <is>
          <t>高璇</t>
        </is>
      </c>
      <c r="AI1290"/>
      <c r="AJ1290"/>
      <c r="AK1290"/>
      <c r="AL1290" s="3"/>
      <c r="AM1290" t="inlineStr">
        <is>
          <t>2026-10-02 23:44</t>
        </is>
      </c>
      <c r="AN1290" t="inlineStr">
        <is>
          <t>高璇</t>
        </is>
      </c>
      <c r="AO1290" t="inlineStr">
        <is>
          <t>2026-10-02</t>
        </is>
      </c>
      <c r="AP1290" t="inlineStr">
        <is>
          <t>2026-10-02|miralinaaa10|SD-000383</t>
        </is>
      </c>
      <c r="AQ1290" t="inlineStr">
        <is>
          <t>1</t>
        </is>
      </c>
      <c r="AR1290" t="inlineStr">
        <is>
          <t>miralinaaa10｜Siren's Pact: My Pirate Queen｜3条｜已回填</t>
        </is>
      </c>
    </row>
    <row r="1291" ht="25.5" customHeight="1">
      <c r="A1291" t="inlineStr">
        <is>
          <t>SR-001426</t>
        </is>
      </c>
      <c r="B1291" s="3">
        <v>46297</v>
      </c>
      <c r="C1291"/>
      <c r="D1291" t="inlineStr">
        <is>
          <t>7691208554702785806</t>
        </is>
      </c>
      <c r="E1291"/>
      <c r="F1291" t="inlineStr">
        <is>
          <t>manual_url</t>
        </is>
      </c>
      <c r="G1291">
        <v>1</v>
      </c>
      <c r="H1291" s="3">
        <v>46303.671643518515</v>
      </c>
      <c r="I1291"/>
      <c r="J1291" t="inlineStr">
        <is>
          <t>active</t>
        </is>
      </c>
      <c r="K1291" t="inlineStr">
        <is>
          <t>miralinaaa10</t>
        </is>
      </c>
      <c r="L1291" t="inlineStr">
        <is>
          <t>Siren's Pact: My Pirate Queen — EP2 The truth was hiding in plain sight. 🌟 Continue the story here 👉 Find the full series on “ReelShort” 🔍 Look up “4960775” ✨ #ReelShort #ShortDrama #SirensPact #PirateQueen</t>
        </is>
      </c>
      <c r="M1291" t="inlineStr">
        <is>
          <t>SD-000383</t>
        </is>
      </c>
      <c r="N1291" t="inlineStr">
        <is>
          <t>7691208554702785806</t>
        </is>
      </c>
      <c r="O1291" t="inlineStr">
        <is>
          <t>miralinaaa10</t>
        </is>
      </c>
      <c r="P1291" t="inlineStr">
        <is>
          <t>https://www.tiktok.com/@miralinaaa10</t>
        </is>
      </c>
      <c r="Q1291" t="inlineStr">
        <is>
          <t>SD-000383</t>
        </is>
      </c>
      <c r="R1291" t="inlineStr">
        <is>
          <t>Siren's Pact: My Pirate Queen</t>
        </is>
      </c>
      <c r="S1291" t="inlineStr">
        <is>
          <t>lgbtq,奇幻</t>
        </is>
      </c>
      <c r="T1291" s="2" t="str">
        <f>=HYPERLINK("https://www.tiktok.com/@miralinaaa10/video/7691208554702785806", "https://www.tiktok.com/@miralinaaa10/video/7691208554702785806")</f>
        <v>https://www.tiktok.com/@miralinaaa10/video/7691208554702785806</v>
      </c>
      <c r="U1291" t="inlineStr">
        <is>
          <t>已回填</t>
        </is>
      </c>
      <c r="V1291" t="inlineStr">
        <is>
          <t>39</t>
        </is>
      </c>
      <c r="W1291" t="inlineStr">
        <is>
          <t>0</t>
        </is>
      </c>
      <c r="X1291" t="inlineStr">
        <is>
          <t>0</t>
        </is>
      </c>
      <c r="Y1291" t="inlineStr">
        <is>
          <t>0</t>
        </is>
      </c>
      <c r="Z1291" t="inlineStr">
        <is>
          <t>0</t>
        </is>
      </c>
      <c r="AA1291" t="inlineStr">
        <is>
          <t>2026-10-08</t>
        </is>
      </c>
      <c r="AB1291"/>
      <c r="AC1291" t="inlineStr">
        <is>
          <t>发布顺序：02；当天第2条</t>
        </is>
      </c>
      <c r="AD1291"/>
      <c r="AE1291"/>
      <c r="AF1291"/>
      <c r="AG1291" s="3">
        <v>46297</v>
      </c>
      <c r="AH1291" t="inlineStr">
        <is>
          <t>高璇</t>
        </is>
      </c>
      <c r="AI1291"/>
      <c r="AJ1291"/>
      <c r="AK1291"/>
      <c r="AL1291" s="3"/>
      <c r="AM1291" t="inlineStr">
        <is>
          <t>2026-10-03 04:45</t>
        </is>
      </c>
      <c r="AN1291" t="inlineStr">
        <is>
          <t>高璇</t>
        </is>
      </c>
      <c r="AO1291" t="inlineStr">
        <is>
          <t>2026-10-03</t>
        </is>
      </c>
      <c r="AP1291" t="inlineStr">
        <is>
          <t>2026-10-02|miralinaaa10|SD-000383</t>
        </is>
      </c>
      <c r="AQ1291" t="inlineStr">
        <is>
          <t>0</t>
        </is>
      </c>
      <c r="AR1291" t="inlineStr">
        <is>
          <t>miralinaaa10｜Siren's Pact: My Pirate Queen｜3条｜已回填</t>
        </is>
      </c>
    </row>
    <row r="1292" ht="25.5" customHeight="1">
      <c r="A1292" t="inlineStr">
        <is>
          <t>SR-001427</t>
        </is>
      </c>
      <c r="B1292" s="3">
        <v>46297</v>
      </c>
      <c r="C1292"/>
      <c r="D1292" t="inlineStr">
        <is>
          <t>7691208923621248270</t>
        </is>
      </c>
      <c r="E1292"/>
      <c r="F1292" t="inlineStr">
        <is>
          <t>manual_url</t>
        </is>
      </c>
      <c r="G1292">
        <v>1</v>
      </c>
      <c r="H1292" s="3">
        <v>46303.671643518515</v>
      </c>
      <c r="I1292"/>
      <c r="J1292" t="inlineStr">
        <is>
          <t>active</t>
        </is>
      </c>
      <c r="K1292" t="inlineStr">
        <is>
          <t>miralinaaa10</t>
        </is>
      </c>
      <c r="L1292" t="inlineStr">
        <is>
          <t>Siren's Pact: My Pirate Queen — EP3 They crossed a line they can never uncross. 🌟 Continue the story here 👉 Find the full series on “ReelShort” 🔍 Look up “4960775” ✨ #ReelShort #ShortDrama #SirensPact #PirateQueen</t>
        </is>
      </c>
      <c r="M1292" t="inlineStr">
        <is>
          <t>SD-000383</t>
        </is>
      </c>
      <c r="N1292" t="inlineStr">
        <is>
          <t>7691208923621248270</t>
        </is>
      </c>
      <c r="O1292" t="inlineStr">
        <is>
          <t>miralinaaa10</t>
        </is>
      </c>
      <c r="P1292" t="inlineStr">
        <is>
          <t>https://www.tiktok.com/@miralinaaa10</t>
        </is>
      </c>
      <c r="Q1292" t="inlineStr">
        <is>
          <t>SD-000383</t>
        </is>
      </c>
      <c r="R1292" t="inlineStr">
        <is>
          <t>Siren's Pact: My Pirate Queen</t>
        </is>
      </c>
      <c r="S1292" t="inlineStr">
        <is>
          <t>lgbtq,奇幻</t>
        </is>
      </c>
      <c r="T1292" s="2" t="str">
        <f>=HYPERLINK("https://www.tiktok.com/@miralinaaa10/video/7691208923621248270", "https://www.tiktok.com/@miralinaaa10/video/7691208923621248270")</f>
        <v>https://www.tiktok.com/@miralinaaa10/video/7691208923621248270</v>
      </c>
      <c r="U1292" t="inlineStr">
        <is>
          <t>已回填</t>
        </is>
      </c>
      <c r="V1292" t="inlineStr">
        <is>
          <t>106</t>
        </is>
      </c>
      <c r="W1292" t="inlineStr">
        <is>
          <t>0</t>
        </is>
      </c>
      <c r="X1292" t="inlineStr">
        <is>
          <t>0</t>
        </is>
      </c>
      <c r="Y1292" t="inlineStr">
        <is>
          <t>0</t>
        </is>
      </c>
      <c r="Z1292" t="inlineStr">
        <is>
          <t>0</t>
        </is>
      </c>
      <c r="AA1292" t="inlineStr">
        <is>
          <t>2026-10-08</t>
        </is>
      </c>
      <c r="AB1292"/>
      <c r="AC1292" t="inlineStr">
        <is>
          <t>发布顺序：03；当天第3条</t>
        </is>
      </c>
      <c r="AD1292"/>
      <c r="AE1292"/>
      <c r="AF1292"/>
      <c r="AG1292" s="3">
        <v>46297</v>
      </c>
      <c r="AH1292" t="inlineStr">
        <is>
          <t>高璇</t>
        </is>
      </c>
      <c r="AI1292"/>
      <c r="AJ1292"/>
      <c r="AK1292"/>
      <c r="AL1292" s="3"/>
      <c r="AM1292" t="inlineStr">
        <is>
          <t>2026-10-03 10:46</t>
        </is>
      </c>
      <c r="AN1292" t="inlineStr">
        <is>
          <t>高璇</t>
        </is>
      </c>
      <c r="AO1292" t="inlineStr">
        <is>
          <t>2026-10-03</t>
        </is>
      </c>
      <c r="AP1292" t="inlineStr">
        <is>
          <t>2026-10-02|miralinaaa10|SD-000383</t>
        </is>
      </c>
      <c r="AQ1292" t="inlineStr">
        <is>
          <t>0</t>
        </is>
      </c>
      <c r="AR1292" t="inlineStr">
        <is>
          <t>miralinaaa10｜Siren's Pact: My Pirate Queen｜3条｜已回填</t>
        </is>
      </c>
    </row>
    <row r="1293" ht="25.5" customHeight="1">
      <c r="A1293" t="inlineStr">
        <is>
          <t>SR-001428</t>
        </is>
      </c>
      <c r="B1293" s="3">
        <v>46298</v>
      </c>
      <c r="C1293"/>
      <c r="D1293" t="inlineStr">
        <is>
          <t>7691209318602968334</t>
        </is>
      </c>
      <c r="E1293"/>
      <c r="F1293" t="inlineStr">
        <is>
          <t>manual_url</t>
        </is>
      </c>
      <c r="G1293">
        <v>1</v>
      </c>
      <c r="H1293" s="3">
        <v>46303.671643518515</v>
      </c>
      <c r="I1293"/>
      <c r="J1293" t="inlineStr">
        <is>
          <t>active</t>
        </is>
      </c>
      <c r="K1293" t="inlineStr">
        <is>
          <t>miralinaaa10</t>
        </is>
      </c>
      <c r="L1293" t="inlineStr">
        <is>
          <t>Siren's Pact: My Pirate Queen — EP5 Love, betrayal, and one impossible decision. 🌟 Continue the story here 👉 Find the full series on “ReelShort” 🔍 Look up “4960775” ✨ #ReelShort #ShortDrama #SirensPact #PirateQueen</t>
        </is>
      </c>
      <c r="M1293" t="inlineStr">
        <is>
          <t>SD-000383</t>
        </is>
      </c>
      <c r="N1293" t="inlineStr">
        <is>
          <t>7691209318602968334</t>
        </is>
      </c>
      <c r="O1293" t="inlineStr">
        <is>
          <t>miralinaaa10</t>
        </is>
      </c>
      <c r="P1293" t="inlineStr">
        <is>
          <t>https://www.tiktok.com/@miralinaaa10</t>
        </is>
      </c>
      <c r="Q1293" t="inlineStr">
        <is>
          <t>SD-000383</t>
        </is>
      </c>
      <c r="R1293" t="inlineStr">
        <is>
          <t>Siren's Pact: My Pirate Queen</t>
        </is>
      </c>
      <c r="S1293" t="inlineStr">
        <is>
          <t>lgbtq,奇幻</t>
        </is>
      </c>
      <c r="T1293" s="2" t="str">
        <f>=HYPERLINK("https://www.tiktok.com/@miralinaaa10/video/7691209318602968334", "https://www.tiktok.com/@miralinaaa10/video/7691209318602968334")</f>
        <v>https://www.tiktok.com/@miralinaaa10/video/7691209318602968334</v>
      </c>
      <c r="U1293" t="inlineStr">
        <is>
          <t>已回填</t>
        </is>
      </c>
      <c r="V1293" t="inlineStr">
        <is>
          <t>236</t>
        </is>
      </c>
      <c r="W1293" t="inlineStr">
        <is>
          <t>4</t>
        </is>
      </c>
      <c r="X1293" t="inlineStr">
        <is>
          <t>4</t>
        </is>
      </c>
      <c r="Y1293" t="inlineStr">
        <is>
          <t>0</t>
        </is>
      </c>
      <c r="Z1293" t="inlineStr">
        <is>
          <t>0</t>
        </is>
      </c>
      <c r="AA1293" t="inlineStr">
        <is>
          <t>2026-10-08</t>
        </is>
      </c>
      <c r="AB1293"/>
      <c r="AC1293" t="inlineStr">
        <is>
          <t>发布顺序：04；当天第1条</t>
        </is>
      </c>
      <c r="AD1293"/>
      <c r="AE1293"/>
      <c r="AF1293"/>
      <c r="AG1293" s="3">
        <v>46298</v>
      </c>
      <c r="AH1293" t="inlineStr">
        <is>
          <t>高璇</t>
        </is>
      </c>
      <c r="AI1293"/>
      <c r="AJ1293"/>
      <c r="AK1293"/>
      <c r="AL1293" s="3"/>
      <c r="AM1293" t="inlineStr">
        <is>
          <t>2026-10-04 03:48</t>
        </is>
      </c>
      <c r="AN1293" t="inlineStr">
        <is>
          <t>高璇</t>
        </is>
      </c>
      <c r="AO1293" t="inlineStr">
        <is>
          <t>2026-10-04</t>
        </is>
      </c>
      <c r="AP1293" t="inlineStr">
        <is>
          <t>2026-10-03|miralinaaa10|SD-000383</t>
        </is>
      </c>
      <c r="AQ1293" t="inlineStr">
        <is>
          <t>1</t>
        </is>
      </c>
      <c r="AR1293" t="inlineStr">
        <is>
          <t>miralinaaa10｜Siren's Pact: My Pirate Queen｜3条｜已回填</t>
        </is>
      </c>
    </row>
    <row r="1294" ht="25.5" customHeight="1">
      <c r="A1294" t="inlineStr">
        <is>
          <t>SR-001429</t>
        </is>
      </c>
      <c r="B1294" s="3">
        <v>46298</v>
      </c>
      <c r="C1294"/>
      <c r="D1294" t="inlineStr">
        <is>
          <t>7691208927958142221</t>
        </is>
      </c>
      <c r="E1294"/>
      <c r="F1294" t="inlineStr">
        <is>
          <t>manual_url</t>
        </is>
      </c>
      <c r="G1294">
        <v>1</v>
      </c>
      <c r="H1294" s="3">
        <v>46303.671643518515</v>
      </c>
      <c r="I1294"/>
      <c r="J1294" t="inlineStr">
        <is>
          <t>active</t>
        </is>
      </c>
      <c r="K1294" t="inlineStr">
        <is>
          <t>miralinaaa10</t>
        </is>
      </c>
      <c r="L1294" t="inlineStr">
        <is>
          <t>Siren's Pact: My Pirate Queen — EP4 Just when it feels safe, the secret explodes. 🌟 Continue the story here 👉 Find the full series on “ReelShort” 🔍 Look up “4960775” ✨ #ReelShort #ShortDrama #SirensPact #PirateQueen</t>
        </is>
      </c>
      <c r="M1294" t="inlineStr">
        <is>
          <t>SD-000383</t>
        </is>
      </c>
      <c r="N1294" t="inlineStr">
        <is>
          <t>7691208927958142221</t>
        </is>
      </c>
      <c r="O1294" t="inlineStr">
        <is>
          <t>miralinaaa10</t>
        </is>
      </c>
      <c r="P1294" t="inlineStr">
        <is>
          <t>https://www.tiktok.com/@miralinaaa10</t>
        </is>
      </c>
      <c r="Q1294" t="inlineStr">
        <is>
          <t>SD-000383</t>
        </is>
      </c>
      <c r="R1294" t="inlineStr">
        <is>
          <t>Siren's Pact: My Pirate Queen</t>
        </is>
      </c>
      <c r="S1294" t="inlineStr">
        <is>
          <t>lgbtq,奇幻</t>
        </is>
      </c>
      <c r="T1294" s="2" t="str">
        <f>=HYPERLINK("https://www.tiktok.com/@miralinaaa10/video/7691208927958142221", "https://www.tiktok.com/@miralinaaa10/video/7691208927958142221")</f>
        <v>https://www.tiktok.com/@miralinaaa10/video/7691208927958142221</v>
      </c>
      <c r="U1294" t="inlineStr">
        <is>
          <t>已回填</t>
        </is>
      </c>
      <c r="V1294" t="inlineStr">
        <is>
          <t>40</t>
        </is>
      </c>
      <c r="W1294" t="inlineStr">
        <is>
          <t>0</t>
        </is>
      </c>
      <c r="X1294" t="inlineStr">
        <is>
          <t>0</t>
        </is>
      </c>
      <c r="Y1294" t="inlineStr">
        <is>
          <t>0</t>
        </is>
      </c>
      <c r="Z1294" t="inlineStr">
        <is>
          <t>0</t>
        </is>
      </c>
      <c r="AA1294" t="inlineStr">
        <is>
          <t>2026-10-08</t>
        </is>
      </c>
      <c r="AB1294"/>
      <c r="AC1294" t="inlineStr">
        <is>
          <t>发布顺序：05；当天第2条</t>
        </is>
      </c>
      <c r="AD1294"/>
      <c r="AE1294"/>
      <c r="AF1294"/>
      <c r="AG1294" s="3">
        <v>46298</v>
      </c>
      <c r="AH1294" t="inlineStr">
        <is>
          <t>高璇</t>
        </is>
      </c>
      <c r="AI1294"/>
      <c r="AJ1294"/>
      <c r="AK1294"/>
      <c r="AL1294" s="3"/>
      <c r="AM1294" t="inlineStr">
        <is>
          <t>2026-10-04 04:47</t>
        </is>
      </c>
      <c r="AN1294" t="inlineStr">
        <is>
          <t>高璇</t>
        </is>
      </c>
      <c r="AO1294" t="inlineStr">
        <is>
          <t>2026-10-04</t>
        </is>
      </c>
      <c r="AP1294" t="inlineStr">
        <is>
          <t>2026-10-03|miralinaaa10|SD-000383</t>
        </is>
      </c>
      <c r="AQ1294" t="inlineStr">
        <is>
          <t>0</t>
        </is>
      </c>
      <c r="AR1294" t="inlineStr">
        <is>
          <t>miralinaaa10｜Siren's Pact: My Pirate Queen｜3条｜已回填</t>
        </is>
      </c>
    </row>
    <row r="1295" ht="25.5" customHeight="1">
      <c r="A1295" t="inlineStr">
        <is>
          <t>SR-001430</t>
        </is>
      </c>
      <c r="B1295" s="3">
        <v>46298</v>
      </c>
      <c r="C1295"/>
      <c r="D1295" t="inlineStr">
        <is>
          <t>7691209321669086477</t>
        </is>
      </c>
      <c r="E1295"/>
      <c r="F1295" t="inlineStr">
        <is>
          <t>manual_url</t>
        </is>
      </c>
      <c r="G1295">
        <v>1</v>
      </c>
      <c r="H1295" s="3">
        <v>46303.671643518515</v>
      </c>
      <c r="I1295"/>
      <c r="J1295" t="inlineStr">
        <is>
          <t>active</t>
        </is>
      </c>
      <c r="K1295" t="inlineStr">
        <is>
          <t>miralinaaa10</t>
        </is>
      </c>
      <c r="L1295" t="inlineStr">
        <is>
          <t>Siren's Pact: My Pirate Queen — EP6 This is where the real trouble begins. 🌟 Continue the story here 👉 Find the full series on “ReelShort” 🔍 Look up “4960775” ✨ #ReelShort #ShortDrama #SirensPact #PirateQueen</t>
        </is>
      </c>
      <c r="M1295" t="inlineStr">
        <is>
          <t>SD-000383</t>
        </is>
      </c>
      <c r="N1295" t="inlineStr">
        <is>
          <t>7691209321669086477</t>
        </is>
      </c>
      <c r="O1295" t="inlineStr">
        <is>
          <t>miralinaaa10</t>
        </is>
      </c>
      <c r="P1295" t="inlineStr">
        <is>
          <t>https://www.tiktok.com/@miralinaaa10</t>
        </is>
      </c>
      <c r="Q1295" t="inlineStr">
        <is>
          <t>SD-000383</t>
        </is>
      </c>
      <c r="R1295" t="inlineStr">
        <is>
          <t>Siren's Pact: My Pirate Queen</t>
        </is>
      </c>
      <c r="S1295" t="inlineStr">
        <is>
          <t>lgbtq,奇幻</t>
        </is>
      </c>
      <c r="T1295" s="2" t="str">
        <f>=HYPERLINK("https://www.tiktok.com/@miralinaaa10/video/7691209321669086477", "https://www.tiktok.com/@miralinaaa10/video/7691209321669086477")</f>
        <v>https://www.tiktok.com/@miralinaaa10/video/7691209321669086477</v>
      </c>
      <c r="U1295" t="inlineStr">
        <is>
          <t>已回填</t>
        </is>
      </c>
      <c r="V1295" t="inlineStr">
        <is>
          <t>73</t>
        </is>
      </c>
      <c r="W1295" t="inlineStr">
        <is>
          <t>1</t>
        </is>
      </c>
      <c r="X1295" t="inlineStr">
        <is>
          <t>0</t>
        </is>
      </c>
      <c r="Y1295" t="inlineStr">
        <is>
          <t>0</t>
        </is>
      </c>
      <c r="Z1295" t="inlineStr">
        <is>
          <t>0</t>
        </is>
      </c>
      <c r="AA1295" t="inlineStr">
        <is>
          <t>2026-10-08</t>
        </is>
      </c>
      <c r="AB1295"/>
      <c r="AC1295" t="inlineStr">
        <is>
          <t>发布顺序：06；当天第3条</t>
        </is>
      </c>
      <c r="AD1295"/>
      <c r="AE1295"/>
      <c r="AF1295"/>
      <c r="AG1295" s="3">
        <v>46298</v>
      </c>
      <c r="AH1295" t="inlineStr">
        <is>
          <t>高璇</t>
        </is>
      </c>
      <c r="AI1295"/>
      <c r="AJ1295"/>
      <c r="AK1295"/>
      <c r="AL1295" s="3"/>
      <c r="AM1295" t="inlineStr">
        <is>
          <t>2026-10-04 09:48</t>
        </is>
      </c>
      <c r="AN1295" t="inlineStr">
        <is>
          <t>高璇</t>
        </is>
      </c>
      <c r="AO1295" t="inlineStr">
        <is>
          <t>2026-10-04</t>
        </is>
      </c>
      <c r="AP1295" t="inlineStr">
        <is>
          <t>2026-10-03|miralinaaa10|SD-000383</t>
        </is>
      </c>
      <c r="AQ1295" t="inlineStr">
        <is>
          <t>0</t>
        </is>
      </c>
      <c r="AR1295" t="inlineStr">
        <is>
          <t>miralinaaa10｜Siren's Pact: My Pirate Queen｜3条｜已回填</t>
        </is>
      </c>
    </row>
    <row r="1296" ht="25.5" customHeight="1">
      <c r="A1296" t="inlineStr">
        <is>
          <t>SR-001431</t>
        </is>
      </c>
      <c r="B1296" s="3">
        <v>46299</v>
      </c>
      <c r="C1296"/>
      <c r="D1296" t="inlineStr">
        <is>
          <t>7691261126708841742</t>
        </is>
      </c>
      <c r="E1296"/>
      <c r="F1296" t="inlineStr">
        <is>
          <t>exact_post_id</t>
        </is>
      </c>
      <c r="G1296"/>
      <c r="H1296" s="3">
        <v>46303.671643518515</v>
      </c>
      <c r="I1296"/>
      <c r="J1296" t="inlineStr">
        <is>
          <t>active</t>
        </is>
      </c>
      <c r="K1296" t="inlineStr">
        <is>
          <t>miralinaaa10</t>
        </is>
      </c>
      <c r="L1296" t="inlineStr">
        <is>
          <t>Bitter Burn — EP1 One misunderstanding turns desire into a dangerous game. 🔥 🌟 Continue the story here 👉 Find the full series on “ReelShort” 🔍 Look up “4981988” ✨ #ReelShort #ShortDrama #BitterBurn #DarkRomance #ForbiddenLove</t>
        </is>
      </c>
      <c r="M1296" t="inlineStr">
        <is>
          <t>SD-000384</t>
        </is>
      </c>
      <c r="N1296" t="inlineStr">
        <is>
          <t>7691261126708841742</t>
        </is>
      </c>
      <c r="O1296" t="inlineStr">
        <is>
          <t>miralinaaa10</t>
        </is>
      </c>
      <c r="P1296" t="inlineStr">
        <is>
          <t>https://www.tiktok.com/@miralinaaa10</t>
        </is>
      </c>
      <c r="Q1296" t="inlineStr">
        <is>
          <t>SD-000384</t>
        </is>
      </c>
      <c r="R1296" t="inlineStr">
        <is>
          <t>Bitter Burn</t>
        </is>
      </c>
      <c r="S1296"/>
      <c r="T1296" s="2" t="str">
        <f>=HYPERLINK("https://www.tiktok.com/@miralinaaa10/video/7691261126708841742", "https://www.tiktok.com/@miralinaaa10/video/7691261126708841742")</f>
        <v>https://www.tiktok.com/@miralinaaa10/video/7691261126708841742</v>
      </c>
      <c r="U1296" t="inlineStr">
        <is>
          <t>已回填</t>
        </is>
      </c>
      <c r="V1296" t="inlineStr">
        <is>
          <t>154</t>
        </is>
      </c>
      <c r="W1296" t="inlineStr">
        <is>
          <t>2</t>
        </is>
      </c>
      <c r="X1296" t="inlineStr">
        <is>
          <t>1</t>
        </is>
      </c>
      <c r="Y1296" t="inlineStr">
        <is>
          <t>0</t>
        </is>
      </c>
      <c r="Z1296" t="inlineStr">
        <is>
          <t>0</t>
        </is>
      </c>
      <c r="AA1296" t="inlineStr">
        <is>
          <t>2026-10-08</t>
        </is>
      </c>
      <c r="AB1296"/>
      <c r="AC1296" t="inlineStr">
        <is>
          <t>发布顺序：01；当天第1条</t>
        </is>
      </c>
      <c r="AD1296"/>
      <c r="AE1296"/>
      <c r="AF1296"/>
      <c r="AG1296" s="3">
        <v>46299</v>
      </c>
      <c r="AH1296" t="inlineStr">
        <is>
          <t>高璇</t>
        </is>
      </c>
      <c r="AI1296"/>
      <c r="AJ1296"/>
      <c r="AK1296"/>
      <c r="AL1296" s="3"/>
      <c r="AM1296" t="inlineStr">
        <is>
          <t>2026-10-04 23:09</t>
        </is>
      </c>
      <c r="AN1296" t="inlineStr">
        <is>
          <t>高璇</t>
        </is>
      </c>
      <c r="AO1296" t="inlineStr">
        <is>
          <t>2026-10-04</t>
        </is>
      </c>
      <c r="AP1296" t="inlineStr">
        <is>
          <t>2026-10-04|miralinaaa10|SD-000384</t>
        </is>
      </c>
      <c r="AQ1296" t="inlineStr">
        <is>
          <t>1</t>
        </is>
      </c>
      <c r="AR1296" t="inlineStr">
        <is>
          <t>miralinaaa10｜Bitter Burn｜3条｜已回填</t>
        </is>
      </c>
    </row>
    <row r="1297" ht="25.5" customHeight="1">
      <c r="A1297" t="inlineStr">
        <is>
          <t>SR-001432</t>
        </is>
      </c>
      <c r="B1297" s="3">
        <v>46299</v>
      </c>
      <c r="C1297"/>
      <c r="D1297" t="inlineStr">
        <is>
          <t>7691261245181250830</t>
        </is>
      </c>
      <c r="E1297"/>
      <c r="F1297" t="inlineStr">
        <is>
          <t>manual_url</t>
        </is>
      </c>
      <c r="G1297">
        <v>1</v>
      </c>
      <c r="H1297" s="3">
        <v>46303.671643518515</v>
      </c>
      <c r="I1297"/>
      <c r="J1297" t="inlineStr">
        <is>
          <t>active</t>
        </is>
      </c>
      <c r="K1297" t="inlineStr">
        <is>
          <t>miralinaaa10</t>
        </is>
      </c>
      <c r="L1297" t="inlineStr">
        <is>
          <t>Bitter Burn — EP2 Isolde never expected Mark to awaken her darkest secret. 🖤 🌟 Continue the story here 👉 Find the full series on “ReelShort” 🔍 Look up “4981988” ✨ #ReelShort #ShortDrama #BitterBurn #DarkRomance #ForbiddenLove</t>
        </is>
      </c>
      <c r="M1297" t="inlineStr">
        <is>
          <t>SD-000384</t>
        </is>
      </c>
      <c r="N1297" t="inlineStr">
        <is>
          <t>7691261245181250830</t>
        </is>
      </c>
      <c r="O1297" t="inlineStr">
        <is>
          <t>miralinaaa10</t>
        </is>
      </c>
      <c r="P1297" t="inlineStr">
        <is>
          <t>https://www.tiktok.com/@miralinaaa10</t>
        </is>
      </c>
      <c r="Q1297" t="inlineStr">
        <is>
          <t>SD-000384</t>
        </is>
      </c>
      <c r="R1297" t="inlineStr">
        <is>
          <t>Bitter Burn</t>
        </is>
      </c>
      <c r="S1297"/>
      <c r="T1297" s="2" t="str">
        <f>=HYPERLINK("https://www.tiktok.com/@miralinaaa10/video/7691261245181250830", "https://www.tiktok.com/@miralinaaa10/video/7691261245181250830")</f>
        <v>https://www.tiktok.com/@miralinaaa10/video/7691261245181250830</v>
      </c>
      <c r="U1297" t="inlineStr">
        <is>
          <t>已回填</t>
        </is>
      </c>
      <c r="V1297" t="inlineStr">
        <is>
          <t>565</t>
        </is>
      </c>
      <c r="W1297" t="inlineStr">
        <is>
          <t>8</t>
        </is>
      </c>
      <c r="X1297" t="inlineStr">
        <is>
          <t>3</t>
        </is>
      </c>
      <c r="Y1297" t="inlineStr">
        <is>
          <t>0</t>
        </is>
      </c>
      <c r="Z1297" t="inlineStr">
        <is>
          <t>0</t>
        </is>
      </c>
      <c r="AA1297" t="inlineStr">
        <is>
          <t>2026-10-08</t>
        </is>
      </c>
      <c r="AB1297"/>
      <c r="AC1297" t="inlineStr">
        <is>
          <t>发布顺序：02；当天第2条</t>
        </is>
      </c>
      <c r="AD1297"/>
      <c r="AE1297"/>
      <c r="AF1297"/>
      <c r="AG1297" s="3">
        <v>46299</v>
      </c>
      <c r="AH1297" t="inlineStr">
        <is>
          <t>高璇</t>
        </is>
      </c>
      <c r="AI1297"/>
      <c r="AJ1297"/>
      <c r="AK1297"/>
      <c r="AL1297" s="3"/>
      <c r="AM1297" t="inlineStr">
        <is>
          <t>2026-10-05 04:10</t>
        </is>
      </c>
      <c r="AN1297" t="inlineStr">
        <is>
          <t>高璇</t>
        </is>
      </c>
      <c r="AO1297" t="inlineStr">
        <is>
          <t>2026-10-05</t>
        </is>
      </c>
      <c r="AP1297" t="inlineStr">
        <is>
          <t>2026-10-04|miralinaaa10|SD-000384</t>
        </is>
      </c>
      <c r="AQ1297" t="inlineStr">
        <is>
          <t>0</t>
        </is>
      </c>
      <c r="AR1297" t="inlineStr">
        <is>
          <t>miralinaaa10｜Bitter Burn｜3条｜已回填</t>
        </is>
      </c>
    </row>
    <row r="1298" ht="25.5" customHeight="1">
      <c r="A1298" t="inlineStr">
        <is>
          <t>SR-001433</t>
        </is>
      </c>
      <c r="B1298" s="3">
        <v>46299</v>
      </c>
      <c r="C1298"/>
      <c r="D1298" t="inlineStr">
        <is>
          <t>7691261579790257421</t>
        </is>
      </c>
      <c r="E1298"/>
      <c r="F1298" t="inlineStr">
        <is>
          <t>exact_post_id</t>
        </is>
      </c>
      <c r="G1298"/>
      <c r="H1298" s="3"/>
      <c r="I1298"/>
      <c r="J1298" t="inlineStr">
        <is>
          <t>active</t>
        </is>
      </c>
      <c r="K1298" t="inlineStr">
        <is>
          <t>miralinaaa10</t>
        </is>
      </c>
      <c r="L1298" t="inlineStr">
        <is>
          <t>Bitter Burn — EP3 Tristan steps in—and the rivalry becomes personal. ⚡ 🌟 Continue the story here 👉 Find the full series on “ReelShort” 🔍 Look up “4981988” ✨ #ReelShort #ShortDrama #BitterBurn #DarkRomance #ForbiddenLove</t>
        </is>
      </c>
      <c r="M1298" t="inlineStr">
        <is>
          <t>SD-000384</t>
        </is>
      </c>
      <c r="N1298" t="inlineStr">
        <is>
          <t>7691261579790257421</t>
        </is>
      </c>
      <c r="O1298" t="inlineStr">
        <is>
          <t>miralinaaa10</t>
        </is>
      </c>
      <c r="P1298" t="inlineStr">
        <is>
          <t>https://www.tiktok.com/@miralinaaa10</t>
        </is>
      </c>
      <c r="Q1298" t="inlineStr">
        <is>
          <t>SD-000384</t>
        </is>
      </c>
      <c r="R1298" t="inlineStr">
        <is>
          <t>Bitter Burn</t>
        </is>
      </c>
      <c r="S1298"/>
      <c r="T1298" s="2" t="str">
        <f>=HYPERLINK("https://www.tiktok.com/@miralinaaa10/video/7691261579790257421", "https://www.tiktok.com/@miralinaaa10/video/7691261579790257421")</f>
        <v>https://www.tiktok.com/@miralinaaa10/video/7691261579790257421</v>
      </c>
      <c r="U1298" t="inlineStr">
        <is>
          <t>已回填</t>
        </is>
      </c>
      <c r="V1298" t="inlineStr">
        <is>
          <t>439</t>
        </is>
      </c>
      <c r="W1298" t="inlineStr">
        <is>
          <t>8</t>
        </is>
      </c>
      <c r="X1298" t="inlineStr">
        <is>
          <t>3</t>
        </is>
      </c>
      <c r="Y1298" t="inlineStr">
        <is>
          <t>0</t>
        </is>
      </c>
      <c r="Z1298" t="inlineStr">
        <is>
          <t>0</t>
        </is>
      </c>
      <c r="AA1298" t="inlineStr">
        <is>
          <t>2026-10-08</t>
        </is>
      </c>
      <c r="AB1298"/>
      <c r="AC1298" t="inlineStr">
        <is>
          <t>发布顺序：03；当天第3条</t>
        </is>
      </c>
      <c r="AD1298"/>
      <c r="AE1298"/>
      <c r="AF1298"/>
      <c r="AG1298" s="3">
        <v>46299</v>
      </c>
      <c r="AH1298" t="inlineStr">
        <is>
          <t>高璇</t>
        </is>
      </c>
      <c r="AI1298"/>
      <c r="AJ1298"/>
      <c r="AK1298"/>
      <c r="AL1298" s="3"/>
      <c r="AM1298" t="inlineStr">
        <is>
          <t>2026-10-05 11:10</t>
        </is>
      </c>
      <c r="AN1298" t="inlineStr">
        <is>
          <t>高璇</t>
        </is>
      </c>
      <c r="AO1298" t="inlineStr">
        <is>
          <t>2026-10-05</t>
        </is>
      </c>
      <c r="AP1298" t="inlineStr">
        <is>
          <t>2026-10-04|miralinaaa10|SD-000384</t>
        </is>
      </c>
      <c r="AQ1298" t="inlineStr">
        <is>
          <t>0</t>
        </is>
      </c>
      <c r="AR1298" t="inlineStr">
        <is>
          <t>miralinaaa10｜Bitter Burn｜3条｜已回填</t>
        </is>
      </c>
    </row>
    <row r="1299" ht="25.5" customHeight="1">
      <c r="A1299" t="inlineStr">
        <is>
          <t>SR-001434</t>
        </is>
      </c>
      <c r="B1299" s="3">
        <v>46300</v>
      </c>
      <c r="C1299"/>
      <c r="D1299" t="inlineStr">
        <is>
          <t>7691261665697910029</t>
        </is>
      </c>
      <c r="E1299"/>
      <c r="F1299" t="inlineStr">
        <is>
          <t>exact_post_id</t>
        </is>
      </c>
      <c r="G1299"/>
      <c r="H1299" s="3">
        <v>46303.671643518515</v>
      </c>
      <c r="I1299"/>
      <c r="J1299" t="inlineStr">
        <is>
          <t>active</t>
        </is>
      </c>
      <c r="K1299" t="inlineStr">
        <is>
          <t>miralinaaa10</t>
        </is>
      </c>
      <c r="L1299" t="inlineStr">
        <is>
          <t>Bitter Burn — EP4 The line between pain and pleasure starts to disappear. 😳 🌟 Continue the story here 👉 Find the full series on “ReelShort” 🔍 Look up “4981988” ✨ #ReelShort #ShortDrama #BitterBurn #DarkRomance #ForbiddenLove</t>
        </is>
      </c>
      <c r="M1299" t="inlineStr">
        <is>
          <t>SD-000384</t>
        </is>
      </c>
      <c r="N1299" t="inlineStr">
        <is>
          <t>7691261665697910029</t>
        </is>
      </c>
      <c r="O1299" t="inlineStr">
        <is>
          <t>miralinaaa10</t>
        </is>
      </c>
      <c r="P1299" t="inlineStr">
        <is>
          <t>https://www.tiktok.com/@miralinaaa10</t>
        </is>
      </c>
      <c r="Q1299" t="inlineStr">
        <is>
          <t>SD-000384</t>
        </is>
      </c>
      <c r="R1299" t="inlineStr">
        <is>
          <t>Bitter Burn</t>
        </is>
      </c>
      <c r="S1299"/>
      <c r="T1299" s="2" t="str">
        <f>=HYPERLINK("https://www.tiktok.com/@miralinaaa10/video/7691261665697910029", "https://www.tiktok.com/@miralinaaa10/video/7691261665697910029")</f>
        <v>https://www.tiktok.com/@miralinaaa10/video/7691261665697910029</v>
      </c>
      <c r="U1299" t="inlineStr">
        <is>
          <t>已回填</t>
        </is>
      </c>
      <c r="V1299" t="inlineStr">
        <is>
          <t>323</t>
        </is>
      </c>
      <c r="W1299" t="inlineStr">
        <is>
          <t>7</t>
        </is>
      </c>
      <c r="X1299" t="inlineStr">
        <is>
          <t>3</t>
        </is>
      </c>
      <c r="Y1299" t="inlineStr">
        <is>
          <t>0</t>
        </is>
      </c>
      <c r="Z1299" t="inlineStr">
        <is>
          <t>0</t>
        </is>
      </c>
      <c r="AA1299" t="inlineStr">
        <is>
          <t>2026-10-08</t>
        </is>
      </c>
      <c r="AB1299"/>
      <c r="AC1299" t="inlineStr">
        <is>
          <t>发布顺序：04；当天第1条</t>
        </is>
      </c>
      <c r="AD1299"/>
      <c r="AE1299"/>
      <c r="AF1299"/>
      <c r="AG1299" s="3">
        <v>46300</v>
      </c>
      <c r="AH1299" t="inlineStr">
        <is>
          <t>高璇</t>
        </is>
      </c>
      <c r="AI1299"/>
      <c r="AJ1299"/>
      <c r="AK1299"/>
      <c r="AL1299" s="3"/>
      <c r="AM1299" t="inlineStr">
        <is>
          <t>2026-10-05 23:11</t>
        </is>
      </c>
      <c r="AN1299" t="inlineStr">
        <is>
          <t>高璇</t>
        </is>
      </c>
      <c r="AO1299" t="inlineStr">
        <is>
          <t>2026-10-05</t>
        </is>
      </c>
      <c r="AP1299" t="inlineStr">
        <is>
          <t>2026-10-05|miralinaaa10|SD-000384</t>
        </is>
      </c>
      <c r="AQ1299" t="inlineStr">
        <is>
          <t>1</t>
        </is>
      </c>
      <c r="AR1299" t="inlineStr">
        <is>
          <t>miralinaaa10｜Bitter Burn｜3条｜已回填</t>
        </is>
      </c>
    </row>
    <row r="1300" ht="25.5" customHeight="1">
      <c r="A1300" t="inlineStr">
        <is>
          <t>SR-001435</t>
        </is>
      </c>
      <c r="B1300" s="3">
        <v>46300</v>
      </c>
      <c r="C1300"/>
      <c r="D1300" t="inlineStr">
        <is>
          <t>7691261903166917901</t>
        </is>
      </c>
      <c r="E1300"/>
      <c r="F1300" t="inlineStr">
        <is>
          <t>exact_post_id</t>
        </is>
      </c>
      <c r="G1300"/>
      <c r="H1300" s="3">
        <v>46303.671643518515</v>
      </c>
      <c r="I1300"/>
      <c r="J1300" t="inlineStr">
        <is>
          <t>active</t>
        </is>
      </c>
      <c r="K1300" t="inlineStr">
        <is>
          <t>miralinaaa10</t>
        </is>
      </c>
      <c r="L1300" t="inlineStr">
        <is>
          <t>Bitter Burn — EP5 Her heart is trapped between two men and one burning truth. 💔 🌟 Continue the story here 👉 Find the full series on “ReelShort” 🔍 Look up “4981988” ✨ #ReelShort #ShortDrama #BitterBurn #DarkRomance #ForbiddenLove</t>
        </is>
      </c>
      <c r="M1300" t="inlineStr">
        <is>
          <t>SD-000384</t>
        </is>
      </c>
      <c r="N1300" t="inlineStr">
        <is>
          <t>7691261903166917901</t>
        </is>
      </c>
      <c r="O1300" t="inlineStr">
        <is>
          <t>miralinaaa10</t>
        </is>
      </c>
      <c r="P1300" t="inlineStr">
        <is>
          <t>https://www.tiktok.com/@miralinaaa10</t>
        </is>
      </c>
      <c r="Q1300" t="inlineStr">
        <is>
          <t>SD-000384</t>
        </is>
      </c>
      <c r="R1300" t="inlineStr">
        <is>
          <t>Bitter Burn</t>
        </is>
      </c>
      <c r="S1300"/>
      <c r="T1300" s="2" t="str">
        <f>=HYPERLINK("https://www.tiktok.com/@miralinaaa10/video/7691261903166917901", "https://www.tiktok.com/@miralinaaa10/video/7691261903166917901")</f>
        <v>https://www.tiktok.com/@miralinaaa10/video/7691261903166917901</v>
      </c>
      <c r="U1300" t="inlineStr">
        <is>
          <t>已回填</t>
        </is>
      </c>
      <c r="V1300" t="inlineStr">
        <is>
          <t>124</t>
        </is>
      </c>
      <c r="W1300" t="inlineStr">
        <is>
          <t>3</t>
        </is>
      </c>
      <c r="X1300" t="inlineStr">
        <is>
          <t>1</t>
        </is>
      </c>
      <c r="Y1300" t="inlineStr">
        <is>
          <t>0</t>
        </is>
      </c>
      <c r="Z1300" t="inlineStr">
        <is>
          <t>0</t>
        </is>
      </c>
      <c r="AA1300" t="inlineStr">
        <is>
          <t>2026-10-08</t>
        </is>
      </c>
      <c r="AB1300"/>
      <c r="AC1300" t="inlineStr">
        <is>
          <t>发布顺序：05；当天第2条</t>
        </is>
      </c>
      <c r="AD1300"/>
      <c r="AE1300"/>
      <c r="AF1300"/>
      <c r="AG1300" s="3">
        <v>46300</v>
      </c>
      <c r="AH1300" t="inlineStr">
        <is>
          <t>高璇</t>
        </is>
      </c>
      <c r="AI1300"/>
      <c r="AJ1300"/>
      <c r="AK1300"/>
      <c r="AL1300" s="3"/>
      <c r="AM1300" t="inlineStr">
        <is>
          <t>2026-10-06 03:12</t>
        </is>
      </c>
      <c r="AN1300" t="inlineStr">
        <is>
          <t>高璇</t>
        </is>
      </c>
      <c r="AO1300" t="inlineStr">
        <is>
          <t>2026-10-06</t>
        </is>
      </c>
      <c r="AP1300" t="inlineStr">
        <is>
          <t>2026-10-05|miralinaaa10|SD-000384</t>
        </is>
      </c>
      <c r="AQ1300" t="inlineStr">
        <is>
          <t>0</t>
        </is>
      </c>
      <c r="AR1300" t="inlineStr">
        <is>
          <t>miralinaaa10｜Bitter Burn｜3条｜已回填</t>
        </is>
      </c>
    </row>
    <row r="1301" ht="25.5" customHeight="1">
      <c r="A1301" t="inlineStr">
        <is>
          <t>SR-001436</t>
        </is>
      </c>
      <c r="B1301" s="3">
        <v>46300</v>
      </c>
      <c r="C1301"/>
      <c r="D1301" t="inlineStr">
        <is>
          <t>7691262154011462926</t>
        </is>
      </c>
      <c r="E1301"/>
      <c r="F1301" t="inlineStr">
        <is>
          <t>exact_post_id</t>
        </is>
      </c>
      <c r="G1301"/>
      <c r="H1301" s="3"/>
      <c r="I1301"/>
      <c r="J1301" t="inlineStr">
        <is>
          <t>active</t>
        </is>
      </c>
      <c r="K1301" t="inlineStr">
        <is>
          <t>miralinaaa10</t>
        </is>
      </c>
      <c r="L1301" t="inlineStr">
        <is>
          <t>Bitter Burn — EP6 This obsession is about to leave a bitter burn. 🔥 🌟 Continue the story here 👉 Find the full series on “ReelShort” 🔍 Look up “4981988” ✨ #ReelShort #ShortDrama #BitterBurn #DarkRomance #ForbiddenLove</t>
        </is>
      </c>
      <c r="M1301" t="inlineStr">
        <is>
          <t>SD-000384</t>
        </is>
      </c>
      <c r="N1301" t="inlineStr">
        <is>
          <t>7691262154011462926</t>
        </is>
      </c>
      <c r="O1301" t="inlineStr">
        <is>
          <t>miralinaaa10</t>
        </is>
      </c>
      <c r="P1301" t="inlineStr">
        <is>
          <t>https://www.tiktok.com/@miralinaaa10</t>
        </is>
      </c>
      <c r="Q1301" t="inlineStr">
        <is>
          <t>SD-000384</t>
        </is>
      </c>
      <c r="R1301" t="inlineStr">
        <is>
          <t>Bitter Burn</t>
        </is>
      </c>
      <c r="S1301"/>
      <c r="T1301" s="2" t="str">
        <f>=HYPERLINK("https://www.tiktok.com/@miralinaaa10/video/7691262154011462926", "https://www.tiktok.com/@miralinaaa10/video/7691262154011462926")</f>
        <v>https://www.tiktok.com/@miralinaaa10/video/7691262154011462926</v>
      </c>
      <c r="U1301" t="inlineStr">
        <is>
          <t>已回填</t>
        </is>
      </c>
      <c r="V1301" t="inlineStr">
        <is>
          <t>224</t>
        </is>
      </c>
      <c r="W1301" t="inlineStr">
        <is>
          <t>1</t>
        </is>
      </c>
      <c r="X1301" t="inlineStr">
        <is>
          <t>1</t>
        </is>
      </c>
      <c r="Y1301" t="inlineStr">
        <is>
          <t>0</t>
        </is>
      </c>
      <c r="Z1301" t="inlineStr">
        <is>
          <t>0</t>
        </is>
      </c>
      <c r="AA1301" t="inlineStr">
        <is>
          <t>2026-10-08</t>
        </is>
      </c>
      <c r="AB1301"/>
      <c r="AC1301" t="inlineStr">
        <is>
          <t>发布顺序：06；当天第3条</t>
        </is>
      </c>
      <c r="AD1301"/>
      <c r="AE1301"/>
      <c r="AF1301"/>
      <c r="AG1301" s="3">
        <v>46300</v>
      </c>
      <c r="AH1301" t="inlineStr">
        <is>
          <t>高璇</t>
        </is>
      </c>
      <c r="AI1301"/>
      <c r="AJ1301"/>
      <c r="AK1301"/>
      <c r="AL1301" s="3"/>
      <c r="AM1301" t="inlineStr">
        <is>
          <t>2026-10-06 11:12</t>
        </is>
      </c>
      <c r="AN1301" t="inlineStr">
        <is>
          <t>高璇</t>
        </is>
      </c>
      <c r="AO1301" t="inlineStr">
        <is>
          <t>2026-10-06</t>
        </is>
      </c>
      <c r="AP1301" t="inlineStr">
        <is>
          <t>2026-10-05|miralinaaa10|SD-000384</t>
        </is>
      </c>
      <c r="AQ1301" t="inlineStr">
        <is>
          <t>0</t>
        </is>
      </c>
      <c r="AR1301" t="inlineStr">
        <is>
          <t>miralinaaa10｜Bitter Burn｜3条｜已回填</t>
        </is>
      </c>
    </row>
    <row r="1302" ht="25.5" customHeight="1">
      <c r="A1302" t="inlineStr">
        <is>
          <t>SR-001437</t>
        </is>
      </c>
      <c r="B1302" s="3">
        <v>46301</v>
      </c>
      <c r="C1302"/>
      <c r="D1302" t="inlineStr">
        <is>
          <t>7691262504667811085</t>
        </is>
      </c>
      <c r="E1302"/>
      <c r="F1302" t="inlineStr">
        <is>
          <t>exact_post_id</t>
        </is>
      </c>
      <c r="G1302"/>
      <c r="H1302" s="3">
        <v>46303.671643518515</v>
      </c>
      <c r="I1302"/>
      <c r="J1302" t="inlineStr">
        <is>
          <t>active</t>
        </is>
      </c>
      <c r="K1302" t="inlineStr">
        <is>
          <t>miralinaaa10</t>
        </is>
      </c>
      <c r="L1302" t="inlineStr">
        <is>
          <t>Blitzed by My Rival's Obsession — EP1 Two football rivals become roommates—and obsession takes over. 🏈 🌟 Continue the story here 👉 Find the full series on “ReelShort” 🔍 Look up “4985242” ✨ #ReelShort #ShortDrama #Blitzed #BLDrama #RivalsToLovers</t>
        </is>
      </c>
      <c r="M1302" t="inlineStr">
        <is>
          <t>SD-000385</t>
        </is>
      </c>
      <c r="N1302" t="inlineStr">
        <is>
          <t>7691262504667811085</t>
        </is>
      </c>
      <c r="O1302" t="inlineStr">
        <is>
          <t>miralinaaa10</t>
        </is>
      </c>
      <c r="P1302" t="inlineStr">
        <is>
          <t>https://www.tiktok.com/@miralinaaa10</t>
        </is>
      </c>
      <c r="Q1302" t="inlineStr">
        <is>
          <t>SD-000385</t>
        </is>
      </c>
      <c r="R1302" t="inlineStr">
        <is>
          <t>Blitzed by My Rival's Obsession</t>
        </is>
      </c>
      <c r="S1302" t="inlineStr">
        <is>
          <t>男性,lgbtq</t>
        </is>
      </c>
      <c r="T1302" s="2" t="str">
        <f>=HYPERLINK("https://www.tiktok.com/@miralinaaa10/video/7691262504667811085", "https://www.tiktok.com/@miralinaaa10/video/7691262504667811085")</f>
        <v>https://www.tiktok.com/@miralinaaa10/video/7691262504667811085</v>
      </c>
      <c r="U1302" t="inlineStr">
        <is>
          <t>已回填</t>
        </is>
      </c>
      <c r="V1302" t="inlineStr">
        <is>
          <t>663</t>
        </is>
      </c>
      <c r="W1302" t="inlineStr">
        <is>
          <t>18</t>
        </is>
      </c>
      <c r="X1302" t="inlineStr">
        <is>
          <t>13</t>
        </is>
      </c>
      <c r="Y1302" t="inlineStr">
        <is>
          <t>0</t>
        </is>
      </c>
      <c r="Z1302" t="inlineStr">
        <is>
          <t>1</t>
        </is>
      </c>
      <c r="AA1302" t="inlineStr">
        <is>
          <t>2026-10-08</t>
        </is>
      </c>
      <c r="AB1302"/>
      <c r="AC1302" t="inlineStr">
        <is>
          <t>发布顺序：01；当天第1条</t>
        </is>
      </c>
      <c r="AD1302"/>
      <c r="AE1302"/>
      <c r="AF1302"/>
      <c r="AG1302" s="3">
        <v>46301</v>
      </c>
      <c r="AH1302" t="inlineStr">
        <is>
          <t>高璇</t>
        </is>
      </c>
      <c r="AI1302"/>
      <c r="AJ1302"/>
      <c r="AK1302"/>
      <c r="AL1302" s="3"/>
      <c r="AM1302" t="inlineStr">
        <is>
          <t>2026-10-06 23:13</t>
        </is>
      </c>
      <c r="AN1302" t="inlineStr">
        <is>
          <t>高璇</t>
        </is>
      </c>
      <c r="AO1302" t="inlineStr">
        <is>
          <t>2026-10-06</t>
        </is>
      </c>
      <c r="AP1302" t="inlineStr">
        <is>
          <t>2026-10-06|miralinaaa10|SD-000385</t>
        </is>
      </c>
      <c r="AQ1302" t="inlineStr">
        <is>
          <t>1</t>
        </is>
      </c>
      <c r="AR1302" t="inlineStr">
        <is>
          <t>miralinaaa10｜Blitzed by My Rival's Obsession｜3条｜已回填</t>
        </is>
      </c>
    </row>
    <row r="1303" ht="25.5" customHeight="1">
      <c r="A1303" t="inlineStr">
        <is>
          <t>SR-001438</t>
        </is>
      </c>
      <c r="B1303" s="3">
        <v>46301</v>
      </c>
      <c r="C1303"/>
      <c r="D1303" t="inlineStr">
        <is>
          <t>7691262584657300750</t>
        </is>
      </c>
      <c r="E1303"/>
      <c r="F1303" t="inlineStr">
        <is>
          <t>exact_post_id</t>
        </is>
      </c>
      <c r="G1303"/>
      <c r="H1303" s="3">
        <v>46303.671643518515</v>
      </c>
      <c r="I1303"/>
      <c r="J1303" t="inlineStr">
        <is>
          <t>active</t>
        </is>
      </c>
      <c r="K1303" t="inlineStr">
        <is>
          <t>miralinaaa10</t>
        </is>
      </c>
      <c r="L1303" t="inlineStr">
        <is>
          <t>Blitzed by My Rival's Obsession — EP2 Seth thought he hated Matthew until the tension became impossible. 🔥 🌟 Continue the story here 👉 Find the full series on “ReelShort” 🔍 Look up “4985242” ✨ #ReelShort #ShortDrama #Blitzed #BLDrama #RivalsToLovers</t>
        </is>
      </c>
      <c r="M1303" t="inlineStr">
        <is>
          <t>SD-000385</t>
        </is>
      </c>
      <c r="N1303" t="inlineStr">
        <is>
          <t>7691262584657300750</t>
        </is>
      </c>
      <c r="O1303" t="inlineStr">
        <is>
          <t>miralinaaa10</t>
        </is>
      </c>
      <c r="P1303" t="inlineStr">
        <is>
          <t>https://www.tiktok.com/@miralinaaa10</t>
        </is>
      </c>
      <c r="Q1303" t="inlineStr">
        <is>
          <t>SD-000385</t>
        </is>
      </c>
      <c r="R1303" t="inlineStr">
        <is>
          <t>Blitzed by My Rival's Obsession</t>
        </is>
      </c>
      <c r="S1303" t="inlineStr">
        <is>
          <t>男性,lgbtq</t>
        </is>
      </c>
      <c r="T1303" s="2" t="str">
        <f>=HYPERLINK("https://www.tiktok.com/@miralinaaa10/video/7691262584657300750", "https://www.tiktok.com/@miralinaaa10/video/7691262584657300750")</f>
        <v>https://www.tiktok.com/@miralinaaa10/video/7691262584657300750</v>
      </c>
      <c r="U1303" t="inlineStr">
        <is>
          <t>已回填</t>
        </is>
      </c>
      <c r="V1303" t="inlineStr">
        <is>
          <t>157</t>
        </is>
      </c>
      <c r="W1303" t="inlineStr">
        <is>
          <t>2</t>
        </is>
      </c>
      <c r="X1303" t="inlineStr">
        <is>
          <t>0</t>
        </is>
      </c>
      <c r="Y1303" t="inlineStr">
        <is>
          <t>0</t>
        </is>
      </c>
      <c r="Z1303" t="inlineStr">
        <is>
          <t>0</t>
        </is>
      </c>
      <c r="AA1303" t="inlineStr">
        <is>
          <t>2026-10-08</t>
        </is>
      </c>
      <c r="AB1303"/>
      <c r="AC1303" t="inlineStr">
        <is>
          <t>发布顺序：02；当天第2条</t>
        </is>
      </c>
      <c r="AD1303"/>
      <c r="AE1303"/>
      <c r="AF1303"/>
      <c r="AG1303" s="3">
        <v>46301</v>
      </c>
      <c r="AH1303" t="inlineStr">
        <is>
          <t>高璇</t>
        </is>
      </c>
      <c r="AI1303"/>
      <c r="AJ1303"/>
      <c r="AK1303"/>
      <c r="AL1303" s="3"/>
      <c r="AM1303" t="inlineStr">
        <is>
          <t>2026-10-07 04:13</t>
        </is>
      </c>
      <c r="AN1303" t="inlineStr">
        <is>
          <t>高璇</t>
        </is>
      </c>
      <c r="AO1303" t="inlineStr">
        <is>
          <t>2026-10-07</t>
        </is>
      </c>
      <c r="AP1303" t="inlineStr">
        <is>
          <t>2026-10-06|miralinaaa10|SD-000385</t>
        </is>
      </c>
      <c r="AQ1303" t="inlineStr">
        <is>
          <t>0</t>
        </is>
      </c>
      <c r="AR1303" t="inlineStr">
        <is>
          <t>miralinaaa10｜Blitzed by My Rival's Obsession｜3条｜已回填</t>
        </is>
      </c>
    </row>
    <row r="1304" ht="25.5" customHeight="1">
      <c r="A1304" t="inlineStr">
        <is>
          <t>SR-001439</t>
        </is>
      </c>
      <c r="B1304" s="3">
        <v>46301</v>
      </c>
      <c r="C1304"/>
      <c r="D1304" t="inlineStr">
        <is>
          <t>7691262926560316685</t>
        </is>
      </c>
      <c r="E1304"/>
      <c r="F1304" t="inlineStr">
        <is>
          <t>exact_post_id</t>
        </is>
      </c>
      <c r="G1304"/>
      <c r="H1304" s="3"/>
      <c r="I1304"/>
      <c r="J1304" t="inlineStr">
        <is>
          <t>active</t>
        </is>
      </c>
      <c r="K1304" t="inlineStr">
        <is>
          <t>miralinaaa10</t>
        </is>
      </c>
      <c r="L1304" t="inlineStr">
        <is>
          <t>Blitzed by My Rival's Obsession — EP3 The rivalry is fierce, but their chemistry is fiercer. 😳 🌟 Continue the story here 👉 Find the full series on “ReelShort” 🔍 Look up “4985242” ✨ #ReelShort #ShortDrama #Blitzed #BLDrama #RivalsToLovers</t>
        </is>
      </c>
      <c r="M1304" t="inlineStr">
        <is>
          <t>SD-000385</t>
        </is>
      </c>
      <c r="N1304" t="inlineStr">
        <is>
          <t>7691262926560316685</t>
        </is>
      </c>
      <c r="O1304" t="inlineStr">
        <is>
          <t>miralinaaa10</t>
        </is>
      </c>
      <c r="P1304" t="inlineStr">
        <is>
          <t>https://www.tiktok.com/@miralinaaa10</t>
        </is>
      </c>
      <c r="Q1304" t="inlineStr">
        <is>
          <t>SD-000385</t>
        </is>
      </c>
      <c r="R1304" t="inlineStr">
        <is>
          <t>Blitzed by My Rival's Obsession</t>
        </is>
      </c>
      <c r="S1304" t="inlineStr">
        <is>
          <t>男性,lgbtq</t>
        </is>
      </c>
      <c r="T1304" s="2" t="str">
        <f>=HYPERLINK("https://www.tiktok.com/@miralinaaa10/video/7691262926560316685", "https://www.tiktok.com/@miralinaaa10/video/7691262926560316685")</f>
        <v>https://www.tiktok.com/@miralinaaa10/video/7691262926560316685</v>
      </c>
      <c r="U1304" t="inlineStr">
        <is>
          <t>已回填</t>
        </is>
      </c>
      <c r="V1304" t="inlineStr">
        <is>
          <t>312</t>
        </is>
      </c>
      <c r="W1304" t="inlineStr">
        <is>
          <t>6</t>
        </is>
      </c>
      <c r="X1304" t="inlineStr">
        <is>
          <t>0</t>
        </is>
      </c>
      <c r="Y1304" t="inlineStr">
        <is>
          <t>0</t>
        </is>
      </c>
      <c r="Z1304" t="inlineStr">
        <is>
          <t>0</t>
        </is>
      </c>
      <c r="AA1304" t="inlineStr">
        <is>
          <t>2026-10-08</t>
        </is>
      </c>
      <c r="AB1304"/>
      <c r="AC1304" t="inlineStr">
        <is>
          <t>发布顺序：03；当天第3条</t>
        </is>
      </c>
      <c r="AD1304"/>
      <c r="AE1304"/>
      <c r="AF1304"/>
      <c r="AG1304" s="3">
        <v>46301</v>
      </c>
      <c r="AH1304" t="inlineStr">
        <is>
          <t>高璇</t>
        </is>
      </c>
      <c r="AI1304"/>
      <c r="AJ1304"/>
      <c r="AK1304"/>
      <c r="AL1304" s="3"/>
      <c r="AM1304" t="inlineStr">
        <is>
          <t>2026-10-07 11:14</t>
        </is>
      </c>
      <c r="AN1304" t="inlineStr">
        <is>
          <t>高璇</t>
        </is>
      </c>
      <c r="AO1304" t="inlineStr">
        <is>
          <t>2026-10-07</t>
        </is>
      </c>
      <c r="AP1304" t="inlineStr">
        <is>
          <t>2026-10-06|miralinaaa10|SD-000385</t>
        </is>
      </c>
      <c r="AQ1304" t="inlineStr">
        <is>
          <t>0</t>
        </is>
      </c>
      <c r="AR1304" t="inlineStr">
        <is>
          <t>miralinaaa10｜Blitzed by My Rival's Obsession｜3条｜已回填</t>
        </is>
      </c>
    </row>
    <row r="1305" ht="25.5" customHeight="1">
      <c r="A1305" t="inlineStr">
        <is>
          <t>SR-001440</t>
        </is>
      </c>
      <c r="B1305" s="3">
        <v>46302</v>
      </c>
      <c r="C1305"/>
      <c r="D1305" t="inlineStr">
        <is>
          <t>7691262923875945741</t>
        </is>
      </c>
      <c r="E1305"/>
      <c r="F1305" t="inlineStr">
        <is>
          <t>exact_post_id</t>
        </is>
      </c>
      <c r="G1305"/>
      <c r="H1305" s="3"/>
      <c r="I1305"/>
      <c r="J1305" t="inlineStr">
        <is>
          <t>active</t>
        </is>
      </c>
      <c r="K1305" t="inlineStr">
        <is>
          <t>miralinaaa10</t>
        </is>
      </c>
      <c r="L1305" t="inlineStr">
        <is>
          <t>Blitzed by My Rival's Obsession — EP4 One room, two enemies, and nowhere to hide. ⚡ 🌟 Continue the story here 👉 Find the full series on “ReelShort” 🔍 Look up “4985242” ✨ #ReelShort #ShortDrama #Blitzed #BLDrama #RivalsToLovers</t>
        </is>
      </c>
      <c r="M1305" t="inlineStr">
        <is>
          <t>SD-000385</t>
        </is>
      </c>
      <c r="N1305" t="inlineStr">
        <is>
          <t>7691262923875945741</t>
        </is>
      </c>
      <c r="O1305" t="inlineStr">
        <is>
          <t>miralinaaa10</t>
        </is>
      </c>
      <c r="P1305" t="inlineStr">
        <is>
          <t>https://www.tiktok.com/@miralinaaa10</t>
        </is>
      </c>
      <c r="Q1305" t="inlineStr">
        <is>
          <t>SD-000385</t>
        </is>
      </c>
      <c r="R1305" t="inlineStr">
        <is>
          <t>Blitzed by My Rival's Obsession</t>
        </is>
      </c>
      <c r="S1305" t="inlineStr">
        <is>
          <t>男性,lgbtq</t>
        </is>
      </c>
      <c r="T1305" s="2" t="str">
        <f>=HYPERLINK("https://www.tiktok.com/@miralinaaa10/video/7691262923875945741", "https://www.tiktok.com/@miralinaaa10/video/7691262923875945741")</f>
        <v>https://www.tiktok.com/@miralinaaa10/video/7691262923875945741</v>
      </c>
      <c r="U1305" t="inlineStr">
        <is>
          <t>已回填</t>
        </is>
      </c>
      <c r="V1305" t="inlineStr">
        <is>
          <t>22</t>
        </is>
      </c>
      <c r="W1305" t="inlineStr">
        <is>
          <t>0</t>
        </is>
      </c>
      <c r="X1305" t="inlineStr">
        <is>
          <t>0</t>
        </is>
      </c>
      <c r="Y1305" t="inlineStr">
        <is>
          <t>0</t>
        </is>
      </c>
      <c r="Z1305" t="inlineStr">
        <is>
          <t>0</t>
        </is>
      </c>
      <c r="AA1305" t="inlineStr">
        <is>
          <t>2026-10-08</t>
        </is>
      </c>
      <c r="AB1305"/>
      <c r="AC1305" t="inlineStr">
        <is>
          <t>发布顺序：04；当天第1条</t>
        </is>
      </c>
      <c r="AD1305"/>
      <c r="AE1305"/>
      <c r="AF1305"/>
      <c r="AG1305" s="3">
        <v>46302</v>
      </c>
      <c r="AH1305" t="inlineStr">
        <is>
          <t>高璇</t>
        </is>
      </c>
      <c r="AI1305"/>
      <c r="AJ1305"/>
      <c r="AK1305"/>
      <c r="AL1305" s="3"/>
      <c r="AM1305" t="inlineStr">
        <is>
          <t>2026-10-07 23:14</t>
        </is>
      </c>
      <c r="AN1305" t="inlineStr">
        <is>
          <t>高璇</t>
        </is>
      </c>
      <c r="AO1305" t="inlineStr">
        <is>
          <t>2026-10-07</t>
        </is>
      </c>
      <c r="AP1305" t="inlineStr">
        <is>
          <t>2026-10-07|miralinaaa10|SD-000385</t>
        </is>
      </c>
      <c r="AQ1305" t="inlineStr">
        <is>
          <t>1</t>
        </is>
      </c>
      <c r="AR1305" t="inlineStr">
        <is>
          <t>miralinaaa10｜Blitzed by My Rival's Obsession｜3条｜已回填/待公开</t>
        </is>
      </c>
    </row>
    <row r="1306" ht="25.5" customHeight="1">
      <c r="A1306" t="inlineStr">
        <is>
          <t>SR-001441</t>
        </is>
      </c>
      <c r="B1306" s="3">
        <v>46302</v>
      </c>
      <c r="C1306"/>
      <c r="D1306"/>
      <c r="E1306"/>
      <c r="F1306"/>
      <c r="G1306"/>
      <c r="H1306" s="3"/>
      <c r="I1306"/>
      <c r="J1306" t="inlineStr">
        <is>
          <t>active</t>
        </is>
      </c>
      <c r="K1306" t="inlineStr">
        <is>
          <t>miralinaaa10</t>
        </is>
      </c>
      <c r="L1306"/>
      <c r="M1306" t="inlineStr">
        <is>
          <t>SD-000385</t>
        </is>
      </c>
      <c r="N1306"/>
      <c r="O1306" t="inlineStr">
        <is>
          <t>miralinaaa10</t>
        </is>
      </c>
      <c r="P1306" t="inlineStr">
        <is>
          <t>https://www.tiktok.com/@miralinaaa10</t>
        </is>
      </c>
      <c r="Q1306" t="inlineStr">
        <is>
          <t>SD-000385</t>
        </is>
      </c>
      <c r="R1306" t="inlineStr">
        <is>
          <t>Blitzed by My Rival's Obsession</t>
        </is>
      </c>
      <c r="S1306" t="inlineStr">
        <is>
          <t>男性,lgbtq</t>
        </is>
      </c>
      <c r="T1306" s="2"/>
      <c r="U1306" t="inlineStr">
        <is>
          <t>待公开</t>
        </is>
      </c>
      <c r="V1306"/>
      <c r="W1306"/>
      <c r="X1306"/>
      <c r="Y1306"/>
      <c r="Z1306"/>
      <c r="AA1306"/>
      <c r="AB1306"/>
      <c r="AC1306" t="inlineStr">
        <is>
          <t>发布顺序：05；当天第2条</t>
        </is>
      </c>
      <c r="AD1306"/>
      <c r="AE1306"/>
      <c r="AF1306"/>
      <c r="AG1306" s="3">
        <v>46302</v>
      </c>
      <c r="AH1306" t="inlineStr">
        <is>
          <t>高璇</t>
        </is>
      </c>
      <c r="AI1306"/>
      <c r="AJ1306"/>
      <c r="AK1306"/>
      <c r="AL1306" s="3"/>
      <c r="AM1306"/>
      <c r="AN1306" t="inlineStr">
        <is>
          <t>高璇</t>
        </is>
      </c>
      <c r="AO1306"/>
      <c r="AP1306" t="inlineStr">
        <is>
          <t>2026-10-07|miralinaaa10|SD-000385</t>
        </is>
      </c>
      <c r="AQ1306" t="inlineStr">
        <is>
          <t>0</t>
        </is>
      </c>
      <c r="AR1306" t="inlineStr">
        <is>
          <t>miralinaaa10｜Blitzed by My Rival's Obsession｜3条｜已回填/待公开</t>
        </is>
      </c>
    </row>
    <row r="1307" ht="25.5" customHeight="1">
      <c r="A1307" t="inlineStr">
        <is>
          <t>SR-001442</t>
        </is>
      </c>
      <c r="B1307" s="3">
        <v>46302</v>
      </c>
      <c r="C1307"/>
      <c r="D1307"/>
      <c r="E1307"/>
      <c r="F1307"/>
      <c r="G1307"/>
      <c r="H1307" s="3"/>
      <c r="I1307"/>
      <c r="J1307" t="inlineStr">
        <is>
          <t>active</t>
        </is>
      </c>
      <c r="K1307" t="inlineStr">
        <is>
          <t>miralinaaa10</t>
        </is>
      </c>
      <c r="L1307"/>
      <c r="M1307" t="inlineStr">
        <is>
          <t>SD-000385</t>
        </is>
      </c>
      <c r="N1307"/>
      <c r="O1307" t="inlineStr">
        <is>
          <t>miralinaaa10</t>
        </is>
      </c>
      <c r="P1307" t="inlineStr">
        <is>
          <t>https://www.tiktok.com/@miralinaaa10</t>
        </is>
      </c>
      <c r="Q1307" t="inlineStr">
        <is>
          <t>SD-000385</t>
        </is>
      </c>
      <c r="R1307" t="inlineStr">
        <is>
          <t>Blitzed by My Rival's Obsession</t>
        </is>
      </c>
      <c r="S1307" t="inlineStr">
        <is>
          <t>男性,lgbtq</t>
        </is>
      </c>
      <c r="T1307" s="2"/>
      <c r="U1307" t="inlineStr">
        <is>
          <t>待公开</t>
        </is>
      </c>
      <c r="V1307"/>
      <c r="W1307"/>
      <c r="X1307"/>
      <c r="Y1307"/>
      <c r="Z1307"/>
      <c r="AA1307"/>
      <c r="AB1307"/>
      <c r="AC1307" t="inlineStr">
        <is>
          <t>发布顺序：06；当天第3条</t>
        </is>
      </c>
      <c r="AD1307"/>
      <c r="AE1307"/>
      <c r="AF1307"/>
      <c r="AG1307" s="3">
        <v>46302</v>
      </c>
      <c r="AH1307" t="inlineStr">
        <is>
          <t>高璇</t>
        </is>
      </c>
      <c r="AI1307"/>
      <c r="AJ1307"/>
      <c r="AK1307"/>
      <c r="AL1307" s="3"/>
      <c r="AM1307"/>
      <c r="AN1307" t="inlineStr">
        <is>
          <t>高璇</t>
        </is>
      </c>
      <c r="AO1307"/>
      <c r="AP1307" t="inlineStr">
        <is>
          <t>2026-10-07|miralinaaa10|SD-000385</t>
        </is>
      </c>
      <c r="AQ1307" t="inlineStr">
        <is>
          <t>0</t>
        </is>
      </c>
      <c r="AR1307" t="inlineStr">
        <is>
          <t>miralinaaa10｜Blitzed by My Rival's Obsession｜3条｜已回填/待公开</t>
        </is>
      </c>
    </row>
    <row r="1308" ht="25.5" customHeight="1">
      <c r="A1308" t="inlineStr">
        <is>
          <t>SR-001443</t>
        </is>
      </c>
      <c r="B1308" s="3">
        <v>46295</v>
      </c>
      <c r="C1308"/>
      <c r="D1308" t="inlineStr">
        <is>
          <t>7690915803134266638</t>
        </is>
      </c>
      <c r="E1308"/>
      <c r="F1308" t="inlineStr">
        <is>
          <t>manual_url</t>
        </is>
      </c>
      <c r="G1308">
        <v>1</v>
      </c>
      <c r="H1308" s="3">
        <v>46301.913981481484</v>
      </c>
      <c r="I1308"/>
      <c r="J1308" t="inlineStr">
        <is>
          <t>active</t>
        </is>
      </c>
      <c r="K1308" t="inlineStr">
        <is>
          <t>dramaflick00</t>
        </is>
      </c>
      <c r="L1308" t="inlineStr">
        <is>
          <t>The Billionaire's Superhuman Maid — EP4 Just when it feels safe, the secret explodes. 🌟 Continue the story here 👉 Find the full series on “ReelShort” 🔍 Look up “4957251” ✨ #ReelShort #ShortDrama #SuperhumanMaid #BillionaireRomance</t>
        </is>
      </c>
      <c r="M1308" t="inlineStr">
        <is>
          <t>SD-000376</t>
        </is>
      </c>
      <c r="N1308" t="inlineStr">
        <is>
          <t>7690915803134266638</t>
        </is>
      </c>
      <c r="O1308" t="inlineStr">
        <is>
          <t>dramaflick00</t>
        </is>
      </c>
      <c r="P1308" t="inlineStr">
        <is>
          <t>https://www.tiktok.com/@dramaflick00</t>
        </is>
      </c>
      <c r="Q1308" t="inlineStr">
        <is>
          <t>SD-000376</t>
        </is>
      </c>
      <c r="R1308" t="inlineStr">
        <is>
          <t>The Billionaire's Superhuman Maid</t>
        </is>
      </c>
      <c r="S1308"/>
      <c r="T1308" s="2" t="str">
        <f>=HYPERLINK("https://www.tiktok.com/@dramaflick00/video/7690915803134266638", "https://www.tiktok.com/@dramaflick00/video/7690915803134266638")</f>
        <v>https://www.tiktok.com/@dramaflick00/video/7690915803134266638</v>
      </c>
      <c r="U1308" t="inlineStr">
        <is>
          <t>已回填</t>
        </is>
      </c>
      <c r="V1308" t="inlineStr">
        <is>
          <t>311</t>
        </is>
      </c>
      <c r="W1308" t="inlineStr">
        <is>
          <t>12</t>
        </is>
      </c>
      <c r="X1308" t="inlineStr">
        <is>
          <t>3</t>
        </is>
      </c>
      <c r="Y1308" t="inlineStr">
        <is>
          <t>0</t>
        </is>
      </c>
      <c r="Z1308" t="inlineStr">
        <is>
          <t>1</t>
        </is>
      </c>
      <c r="AA1308" t="inlineStr">
        <is>
          <t>2026-10-08</t>
        </is>
      </c>
      <c r="AB1308"/>
      <c r="AC1308" t="inlineStr">
        <is>
          <t>发布顺序：01；当天第1条</t>
        </is>
      </c>
      <c r="AD1308"/>
      <c r="AE1308"/>
      <c r="AF1308"/>
      <c r="AG1308" s="3">
        <v>46295</v>
      </c>
      <c r="AH1308" t="inlineStr">
        <is>
          <t>高璇</t>
        </is>
      </c>
      <c r="AI1308"/>
      <c r="AJ1308"/>
      <c r="AK1308"/>
      <c r="AL1308" s="3"/>
      <c r="AM1308" t="inlineStr">
        <is>
          <t>2026-09-30 14:33</t>
        </is>
      </c>
      <c r="AN1308" t="inlineStr">
        <is>
          <t>高璇</t>
        </is>
      </c>
      <c r="AO1308" t="inlineStr">
        <is>
          <t>2026-09-30</t>
        </is>
      </c>
      <c r="AP1308" t="inlineStr">
        <is>
          <t>2026-09-30|dramaflick00|SD-000376</t>
        </is>
      </c>
      <c r="AQ1308" t="inlineStr">
        <is>
          <t>1</t>
        </is>
      </c>
      <c r="AR1308" t="inlineStr">
        <is>
          <t>dramaflick00｜The Billionaire's Superhuman Maid｜3条｜已回填</t>
        </is>
      </c>
    </row>
    <row r="1309" ht="25.5" customHeight="1">
      <c r="A1309" t="inlineStr">
        <is>
          <t>SR-001444</t>
        </is>
      </c>
      <c r="B1309" s="3">
        <v>46295</v>
      </c>
      <c r="C1309"/>
      <c r="D1309"/>
      <c r="E1309"/>
      <c r="F1309" t="inlineStr">
        <is>
          <t>account_time</t>
        </is>
      </c>
      <c r="G1309">
        <v>1</v>
      </c>
      <c r="H1309" s="3">
        <v>46301.91417824074</v>
      </c>
      <c r="I1309"/>
      <c r="J1309" t="inlineStr">
        <is>
          <t>active</t>
        </is>
      </c>
      <c r="K1309" t="inlineStr">
        <is>
          <t>dramaflick00</t>
        </is>
      </c>
      <c r="L1309" t="inlineStr">
        <is>
          <t>The Billionaire's Superhuman Maid — EP5 Love, betrayal, and one impossible decision. 🌟 Continue the story here 👉 Find the full series on “ReelShort” 🔍 Look up “4957251” ✨ #ReelShort #ShortDrama #SuperhumanMaid #BillionaireRomance</t>
        </is>
      </c>
      <c r="M1309" t="inlineStr">
        <is>
          <t>SD-000376</t>
        </is>
      </c>
      <c r="N1309" t="inlineStr">
        <is>
          <t>7690916094265101582</t>
        </is>
      </c>
      <c r="O1309" t="inlineStr">
        <is>
          <t>dramaflick00</t>
        </is>
      </c>
      <c r="P1309" t="inlineStr">
        <is>
          <t>https://www.tiktok.com/@dramaflick00</t>
        </is>
      </c>
      <c r="Q1309" t="inlineStr">
        <is>
          <t>SD-000376</t>
        </is>
      </c>
      <c r="R1309" t="inlineStr">
        <is>
          <t>The Billionaire's Superhuman Maid</t>
        </is>
      </c>
      <c r="S1309"/>
      <c r="T1309" s="2" t="str">
        <f>=HYPERLINK("https://www.tiktok.com/@dramaflick00/video/7690916094265101582", "https://www.tiktok.com/@dramaflick00/video/7690916094265101582")</f>
        <v>https://www.tiktok.com/@dramaflick00/video/7690916094265101582</v>
      </c>
      <c r="U1309" t="inlineStr">
        <is>
          <t>已回填</t>
        </is>
      </c>
      <c r="V1309" t="inlineStr">
        <is>
          <t>99</t>
        </is>
      </c>
      <c r="W1309" t="inlineStr">
        <is>
          <t>3</t>
        </is>
      </c>
      <c r="X1309" t="inlineStr">
        <is>
          <t>0</t>
        </is>
      </c>
      <c r="Y1309" t="inlineStr">
        <is>
          <t>0</t>
        </is>
      </c>
      <c r="Z1309" t="inlineStr">
        <is>
          <t>0</t>
        </is>
      </c>
      <c r="AA1309" t="inlineStr">
        <is>
          <t>2026-10-08</t>
        </is>
      </c>
      <c r="AB1309"/>
      <c r="AC1309" t="inlineStr">
        <is>
          <t>发布顺序：02；当天第2条</t>
        </is>
      </c>
      <c r="AD1309"/>
      <c r="AE1309"/>
      <c r="AF1309"/>
      <c r="AG1309" s="3">
        <v>46295</v>
      </c>
      <c r="AH1309" t="inlineStr">
        <is>
          <t>高璇</t>
        </is>
      </c>
      <c r="AI1309"/>
      <c r="AJ1309"/>
      <c r="AK1309"/>
      <c r="AL1309" s="3"/>
      <c r="AM1309" t="inlineStr">
        <is>
          <t>2026-09-30 19:40</t>
        </is>
      </c>
      <c r="AN1309" t="inlineStr">
        <is>
          <t>高璇</t>
        </is>
      </c>
      <c r="AO1309" t="inlineStr">
        <is>
          <t>2026-09-30</t>
        </is>
      </c>
      <c r="AP1309" t="inlineStr">
        <is>
          <t>2026-09-30|dramaflick00|SD-000376</t>
        </is>
      </c>
      <c r="AQ1309" t="inlineStr">
        <is>
          <t>0</t>
        </is>
      </c>
      <c r="AR1309" t="inlineStr">
        <is>
          <t>dramaflick00｜The Billionaire's Superhuman Maid｜3条｜已回填</t>
        </is>
      </c>
    </row>
    <row r="1310" ht="25.5" customHeight="1">
      <c r="A1310" t="inlineStr">
        <is>
          <t>SR-001445</t>
        </is>
      </c>
      <c r="B1310" s="3">
        <v>46295</v>
      </c>
      <c r="C1310"/>
      <c r="D1310" t="inlineStr">
        <is>
          <t>7690916254844046606</t>
        </is>
      </c>
      <c r="E1310"/>
      <c r="F1310" t="inlineStr">
        <is>
          <t>manual_url</t>
        </is>
      </c>
      <c r="G1310">
        <v>1</v>
      </c>
      <c r="H1310" s="3">
        <v>46301.914375</v>
      </c>
      <c r="I1310"/>
      <c r="J1310" t="inlineStr">
        <is>
          <t>active</t>
        </is>
      </c>
      <c r="K1310" t="inlineStr">
        <is>
          <t>dramaflick00</t>
        </is>
      </c>
      <c r="L1310" t="inlineStr">
        <is>
          <t>The Billionaire's Superhuman Maid — EP6 This is where the real trouble begins. 🌟 Continue the story here 👉 Find the full series on “ReelShort” 🔍 Look up “4957251” ✨ #ReelShort #ShortDrama #SuperhumanMaid #BillionaireRomance</t>
        </is>
      </c>
      <c r="M1310" t="inlineStr">
        <is>
          <t>SD-000376</t>
        </is>
      </c>
      <c r="N1310" t="inlineStr">
        <is>
          <t>7690916254844046606</t>
        </is>
      </c>
      <c r="O1310" t="inlineStr">
        <is>
          <t>dramaflick00</t>
        </is>
      </c>
      <c r="P1310" t="inlineStr">
        <is>
          <t>https://www.tiktok.com/@dramaflick00</t>
        </is>
      </c>
      <c r="Q1310" t="inlineStr">
        <is>
          <t>SD-000376</t>
        </is>
      </c>
      <c r="R1310" t="inlineStr">
        <is>
          <t>The Billionaire's Superhuman Maid</t>
        </is>
      </c>
      <c r="S1310"/>
      <c r="T1310" s="2" t="str">
        <f>=HYPERLINK("https://www.tiktok.com/@dramaflick00/video/7690916254844046606", "https://www.tiktok.com/@dramaflick00/video/7690916254844046606")</f>
        <v>https://www.tiktok.com/@dramaflick00/video/7690916254844046606</v>
      </c>
      <c r="U1310" t="inlineStr">
        <is>
          <t>已回填</t>
        </is>
      </c>
      <c r="V1310" t="inlineStr">
        <is>
          <t>392</t>
        </is>
      </c>
      <c r="W1310" t="inlineStr">
        <is>
          <t>19</t>
        </is>
      </c>
      <c r="X1310" t="inlineStr">
        <is>
          <t>3</t>
        </is>
      </c>
      <c r="Y1310" t="inlineStr">
        <is>
          <t>0</t>
        </is>
      </c>
      <c r="Z1310" t="inlineStr">
        <is>
          <t>0</t>
        </is>
      </c>
      <c r="AA1310" t="inlineStr">
        <is>
          <t>2026-10-08</t>
        </is>
      </c>
      <c r="AB1310"/>
      <c r="AC1310" t="inlineStr">
        <is>
          <t>发布顺序：03；当天第3条</t>
        </is>
      </c>
      <c r="AD1310"/>
      <c r="AE1310"/>
      <c r="AF1310"/>
      <c r="AG1310" s="3">
        <v>46295</v>
      </c>
      <c r="AH1310" t="inlineStr">
        <is>
          <t>高璇</t>
        </is>
      </c>
      <c r="AI1310"/>
      <c r="AJ1310"/>
      <c r="AK1310"/>
      <c r="AL1310" s="3"/>
      <c r="AM1310" t="inlineStr">
        <is>
          <t>2026-10-01 01:43</t>
        </is>
      </c>
      <c r="AN1310" t="inlineStr">
        <is>
          <t>高璇</t>
        </is>
      </c>
      <c r="AO1310" t="inlineStr">
        <is>
          <t>2026-10-01</t>
        </is>
      </c>
      <c r="AP1310" t="inlineStr">
        <is>
          <t>2026-09-30|dramaflick00|SD-000376</t>
        </is>
      </c>
      <c r="AQ1310" t="inlineStr">
        <is>
          <t>0</t>
        </is>
      </c>
      <c r="AR1310" t="inlineStr">
        <is>
          <t>dramaflick00｜The Billionaire's Superhuman Maid｜3条｜已回填</t>
        </is>
      </c>
    </row>
    <row r="1311" ht="25.5" customHeight="1">
      <c r="A1311" t="inlineStr">
        <is>
          <t>SR-001446</t>
        </is>
      </c>
      <c r="B1311" s="3">
        <v>46296</v>
      </c>
      <c r="C1311"/>
      <c r="D1311"/>
      <c r="E1311"/>
      <c r="F1311" t="inlineStr">
        <is>
          <t>manual_url</t>
        </is>
      </c>
      <c r="G1311">
        <v>1</v>
      </c>
      <c r="H1311" s="3">
        <v>46303.671643518515</v>
      </c>
      <c r="I1311"/>
      <c r="J1311" t="inlineStr">
        <is>
          <t>active</t>
        </is>
      </c>
      <c r="K1311" t="inlineStr">
        <is>
          <t>dramaflick00</t>
        </is>
      </c>
      <c r="L1311" t="inlineStr">
        <is>
          <t>I Don't Need No Alpha Brothers — EP2 The truth was hiding in plain sight. 🌟 Continue the story here 👉 Find the full series on “ReelShort” 🔍 Look up “4957203” ✨ #ReelShort #ShortDrama #AlphaBrothers #WerewolfRomance</t>
        </is>
      </c>
      <c r="M1311" t="inlineStr">
        <is>
          <t>SD-000376</t>
        </is>
      </c>
      <c r="N1311" t="inlineStr">
        <is>
          <t>7691152822901001485</t>
        </is>
      </c>
      <c r="O1311" t="inlineStr">
        <is>
          <t>dramaflick00</t>
        </is>
      </c>
      <c r="P1311" t="inlineStr">
        <is>
          <t>https://www.tiktok.com/@dramaflick00</t>
        </is>
      </c>
      <c r="Q1311" t="inlineStr">
        <is>
          <t>SD-000376</t>
        </is>
      </c>
      <c r="R1311" t="inlineStr">
        <is>
          <t>The Billionaire's Superhuman Maid</t>
        </is>
      </c>
      <c r="S1311"/>
      <c r="T1311" s="2" t="str">
        <f>=HYPERLINK("https://www.tiktok.com/@dramaflick00/video/7691152822901001485", "https://www.tiktok.com/@dramaflick00/video/7691152822901001485")</f>
        <v>https://www.tiktok.com/@dramaflick00/video/7691152822901001485</v>
      </c>
      <c r="U1311" t="inlineStr">
        <is>
          <t>已回填</t>
        </is>
      </c>
      <c r="V1311" t="inlineStr">
        <is>
          <t>49</t>
        </is>
      </c>
      <c r="W1311" t="inlineStr">
        <is>
          <t>1</t>
        </is>
      </c>
      <c r="X1311" t="inlineStr">
        <is>
          <t>0</t>
        </is>
      </c>
      <c r="Y1311" t="inlineStr">
        <is>
          <t>0</t>
        </is>
      </c>
      <c r="Z1311" t="inlineStr">
        <is>
          <t>0</t>
        </is>
      </c>
      <c r="AA1311" t="inlineStr">
        <is>
          <t>2026-10-08</t>
        </is>
      </c>
      <c r="AB1311"/>
      <c r="AC1311" t="inlineStr">
        <is>
          <t>发布顺序：04；当天第1条</t>
        </is>
      </c>
      <c r="AD1311"/>
      <c r="AE1311"/>
      <c r="AF1311"/>
      <c r="AG1311" s="3">
        <v>46296</v>
      </c>
      <c r="AH1311" t="inlineStr">
        <is>
          <t>高璇</t>
        </is>
      </c>
      <c r="AI1311"/>
      <c r="AJ1311"/>
      <c r="AK1311"/>
      <c r="AL1311" s="3"/>
      <c r="AM1311" t="inlineStr">
        <is>
          <t>2026-10-01 18:09</t>
        </is>
      </c>
      <c r="AN1311" t="inlineStr">
        <is>
          <t>高璇</t>
        </is>
      </c>
      <c r="AO1311" t="inlineStr">
        <is>
          <t>2026-10-01</t>
        </is>
      </c>
      <c r="AP1311" t="inlineStr">
        <is>
          <t>2026-10-01|dramaflick00|SD-000376</t>
        </is>
      </c>
      <c r="AQ1311" t="inlineStr">
        <is>
          <t>1</t>
        </is>
      </c>
      <c r="AR1311" t="inlineStr">
        <is>
          <t>dramaflick00｜The Billionaire's Superhuman Maid｜3条｜已回填/待公开</t>
        </is>
      </c>
    </row>
    <row r="1312" ht="25.5" customHeight="1">
      <c r="A1312" t="inlineStr">
        <is>
          <t>SR-001447</t>
        </is>
      </c>
      <c r="B1312" s="3">
        <v>46296</v>
      </c>
      <c r="C1312"/>
      <c r="D1312"/>
      <c r="E1312"/>
      <c r="F1312"/>
      <c r="G1312"/>
      <c r="H1312" s="3"/>
      <c r="I1312"/>
      <c r="J1312" t="inlineStr">
        <is>
          <t>active</t>
        </is>
      </c>
      <c r="K1312" t="inlineStr">
        <is>
          <t>dramaflick00</t>
        </is>
      </c>
      <c r="L1312"/>
      <c r="M1312" t="inlineStr">
        <is>
          <t>SD-000376</t>
        </is>
      </c>
      <c r="N1312"/>
      <c r="O1312" t="inlineStr">
        <is>
          <t>dramaflick00</t>
        </is>
      </c>
      <c r="P1312" t="inlineStr">
        <is>
          <t>https://www.tiktok.com/@dramaflick00</t>
        </is>
      </c>
      <c r="Q1312" t="inlineStr">
        <is>
          <t>SD-000376</t>
        </is>
      </c>
      <c r="R1312" t="inlineStr">
        <is>
          <t>The Billionaire's Superhuman Maid</t>
        </is>
      </c>
      <c r="S1312"/>
      <c r="T1312" s="2"/>
      <c r="U1312" t="inlineStr">
        <is>
          <t>待公开</t>
        </is>
      </c>
      <c r="V1312"/>
      <c r="W1312"/>
      <c r="X1312"/>
      <c r="Y1312"/>
      <c r="Z1312"/>
      <c r="AA1312"/>
      <c r="AB1312"/>
      <c r="AC1312" t="inlineStr">
        <is>
          <t>发布顺序：05；当天第2条</t>
        </is>
      </c>
      <c r="AD1312"/>
      <c r="AE1312"/>
      <c r="AF1312"/>
      <c r="AG1312" s="3">
        <v>46296</v>
      </c>
      <c r="AH1312" t="inlineStr">
        <is>
          <t>高璇</t>
        </is>
      </c>
      <c r="AI1312"/>
      <c r="AJ1312"/>
      <c r="AK1312"/>
      <c r="AL1312" s="3"/>
      <c r="AM1312"/>
      <c r="AN1312" t="inlineStr">
        <is>
          <t>高璇</t>
        </is>
      </c>
      <c r="AO1312"/>
      <c r="AP1312" t="inlineStr">
        <is>
          <t>2026-10-01|dramaflick00|SD-000376</t>
        </is>
      </c>
      <c r="AQ1312" t="inlineStr">
        <is>
          <t>0</t>
        </is>
      </c>
      <c r="AR1312" t="inlineStr">
        <is>
          <t>dramaflick00｜The Billionaire's Superhuman Maid｜3条｜已回填/待公开</t>
        </is>
      </c>
    </row>
    <row r="1313" ht="25.5" customHeight="1">
      <c r="A1313" t="inlineStr">
        <is>
          <t>SR-001448</t>
        </is>
      </c>
      <c r="B1313" s="3">
        <v>46296</v>
      </c>
      <c r="C1313"/>
      <c r="D1313"/>
      <c r="E1313"/>
      <c r="F1313"/>
      <c r="G1313"/>
      <c r="H1313" s="3"/>
      <c r="I1313"/>
      <c r="J1313" t="inlineStr">
        <is>
          <t>active</t>
        </is>
      </c>
      <c r="K1313" t="inlineStr">
        <is>
          <t>dramaflick00</t>
        </is>
      </c>
      <c r="L1313"/>
      <c r="M1313" t="inlineStr">
        <is>
          <t>SD-000376</t>
        </is>
      </c>
      <c r="N1313"/>
      <c r="O1313" t="inlineStr">
        <is>
          <t>dramaflick00</t>
        </is>
      </c>
      <c r="P1313" t="inlineStr">
        <is>
          <t>https://www.tiktok.com/@dramaflick00</t>
        </is>
      </c>
      <c r="Q1313" t="inlineStr">
        <is>
          <t>SD-000376</t>
        </is>
      </c>
      <c r="R1313" t="inlineStr">
        <is>
          <t>The Billionaire's Superhuman Maid</t>
        </is>
      </c>
      <c r="S1313"/>
      <c r="T1313" s="2"/>
      <c r="U1313" t="inlineStr">
        <is>
          <t>待公开</t>
        </is>
      </c>
      <c r="V1313"/>
      <c r="W1313"/>
      <c r="X1313"/>
      <c r="Y1313"/>
      <c r="Z1313"/>
      <c r="AA1313"/>
      <c r="AB1313"/>
      <c r="AC1313" t="inlineStr">
        <is>
          <t>发布顺序：06；当天第3条</t>
        </is>
      </c>
      <c r="AD1313"/>
      <c r="AE1313"/>
      <c r="AF1313"/>
      <c r="AG1313" s="3">
        <v>46296</v>
      </c>
      <c r="AH1313" t="inlineStr">
        <is>
          <t>高璇</t>
        </is>
      </c>
      <c r="AI1313"/>
      <c r="AJ1313"/>
      <c r="AK1313"/>
      <c r="AL1313" s="3"/>
      <c r="AM1313"/>
      <c r="AN1313" t="inlineStr">
        <is>
          <t>高璇</t>
        </is>
      </c>
      <c r="AO1313"/>
      <c r="AP1313" t="inlineStr">
        <is>
          <t>2026-10-01|dramaflick00|SD-000376</t>
        </is>
      </c>
      <c r="AQ1313" t="inlineStr">
        <is>
          <t>0</t>
        </is>
      </c>
      <c r="AR1313" t="inlineStr">
        <is>
          <t>dramaflick00｜The Billionaire's Superhuman Maid｜3条｜已回填/待公开</t>
        </is>
      </c>
    </row>
    <row r="1314" ht="25.5" customHeight="1">
      <c r="A1314" t="inlineStr">
        <is>
          <t>SR-001449</t>
        </is>
      </c>
      <c r="B1314" s="3">
        <v>46297</v>
      </c>
      <c r="C1314"/>
      <c r="D1314" t="inlineStr">
        <is>
          <t>7691153323608624398</t>
        </is>
      </c>
      <c r="E1314"/>
      <c r="F1314" t="inlineStr">
        <is>
          <t>manual_url</t>
        </is>
      </c>
      <c r="G1314">
        <v>1</v>
      </c>
      <c r="H1314" s="3">
        <v>46303.671643518515</v>
      </c>
      <c r="I1314"/>
      <c r="J1314" t="inlineStr">
        <is>
          <t>active</t>
        </is>
      </c>
      <c r="K1314" t="inlineStr">
        <is>
          <t>dramaflick00</t>
        </is>
      </c>
      <c r="L1314" t="inlineStr">
        <is>
          <t>I Don't Need No Alpha Brothers — EP4 Just when it feels safe, the secret explodes. 🌟 Continue the story here 👉 Find the full series on “ReelShort” 🔍 Look up “4957203” ✨ #ReelShort #ShortDrama #AlphaBrothers #WerewolfRomance</t>
        </is>
      </c>
      <c r="M1314" t="inlineStr">
        <is>
          <t>SD-000377</t>
        </is>
      </c>
      <c r="N1314" t="inlineStr">
        <is>
          <t>7691153323608624398</t>
        </is>
      </c>
      <c r="O1314" t="inlineStr">
        <is>
          <t>dramaflick00</t>
        </is>
      </c>
      <c r="P1314" t="inlineStr">
        <is>
          <t>https://www.tiktok.com/@dramaflick00</t>
        </is>
      </c>
      <c r="Q1314" t="inlineStr">
        <is>
          <t>SD-000377</t>
        </is>
      </c>
      <c r="R1314" t="inlineStr">
        <is>
          <t>I Don't Need No Alpha Brothers</t>
        </is>
      </c>
      <c r="S1314" t="inlineStr">
        <is>
          <t>奇幻</t>
        </is>
      </c>
      <c r="T1314" s="2" t="str">
        <f>=HYPERLINK("https://www.tiktok.com/@dramaflick00/video/7691153323608624398", "https://www.tiktok.com/@dramaflick00/video/7691153323608624398")</f>
        <v>https://www.tiktok.com/@dramaflick00/video/7691153323608624398</v>
      </c>
      <c r="U1314" t="inlineStr">
        <is>
          <t>已回填</t>
        </is>
      </c>
      <c r="V1314" t="inlineStr">
        <is>
          <t>246</t>
        </is>
      </c>
      <c r="W1314" t="inlineStr">
        <is>
          <t>12</t>
        </is>
      </c>
      <c r="X1314" t="inlineStr">
        <is>
          <t>2</t>
        </is>
      </c>
      <c r="Y1314" t="inlineStr">
        <is>
          <t>0</t>
        </is>
      </c>
      <c r="Z1314" t="inlineStr">
        <is>
          <t>0</t>
        </is>
      </c>
      <c r="AA1314" t="inlineStr">
        <is>
          <t>2026-10-08</t>
        </is>
      </c>
      <c r="AB1314"/>
      <c r="AC1314" t="inlineStr">
        <is>
          <t>发布顺序：01；当天第1条</t>
        </is>
      </c>
      <c r="AD1314"/>
      <c r="AE1314"/>
      <c r="AF1314"/>
      <c r="AG1314" s="3">
        <v>46297</v>
      </c>
      <c r="AH1314" t="inlineStr">
        <is>
          <t>高璇</t>
        </is>
      </c>
      <c r="AI1314"/>
      <c r="AJ1314"/>
      <c r="AK1314"/>
      <c r="AL1314" s="3"/>
      <c r="AM1314" t="inlineStr">
        <is>
          <t>2026-10-02 14:10</t>
        </is>
      </c>
      <c r="AN1314" t="inlineStr">
        <is>
          <t>高璇</t>
        </is>
      </c>
      <c r="AO1314" t="inlineStr">
        <is>
          <t>2026-10-02</t>
        </is>
      </c>
      <c r="AP1314" t="inlineStr">
        <is>
          <t>2026-10-02|dramaflick00|SD-000377</t>
        </is>
      </c>
      <c r="AQ1314" t="inlineStr">
        <is>
          <t>1</t>
        </is>
      </c>
      <c r="AR1314" t="inlineStr">
        <is>
          <t>dramaflick00｜I Don't Need No Alpha Brothers｜3条｜已回填</t>
        </is>
      </c>
    </row>
    <row r="1315" ht="25.5" customHeight="1">
      <c r="A1315" t="inlineStr">
        <is>
          <t>SR-001450</t>
        </is>
      </c>
      <c r="B1315" s="3">
        <v>46297</v>
      </c>
      <c r="C1315"/>
      <c r="D1315"/>
      <c r="E1315"/>
      <c r="F1315" t="inlineStr">
        <is>
          <t>manual_url</t>
        </is>
      </c>
      <c r="G1315">
        <v>1</v>
      </c>
      <c r="H1315" s="3">
        <v>46303.671643518515</v>
      </c>
      <c r="I1315"/>
      <c r="J1315" t="inlineStr">
        <is>
          <t>active</t>
        </is>
      </c>
      <c r="K1315" t="inlineStr">
        <is>
          <t>dramaflick00</t>
        </is>
      </c>
      <c r="L1315" t="inlineStr">
        <is>
          <t>I Don't Need No Alpha Brothers — EP5 Love, betrayal, and one impossible decision. 🌟 Continue the story here 👉 Find the full series on “ReelShort” 🔍 Look up “4957203” ✨ #ReelShort #ShortDrama #AlphaBrothers #WerewolfRomance</t>
        </is>
      </c>
      <c r="M1315" t="inlineStr">
        <is>
          <t>SD-000377</t>
        </is>
      </c>
      <c r="N1315" t="inlineStr">
        <is>
          <t>7691153724777057550</t>
        </is>
      </c>
      <c r="O1315" t="inlineStr">
        <is>
          <t>dramaflick00</t>
        </is>
      </c>
      <c r="P1315" t="inlineStr">
        <is>
          <t>https://www.tiktok.com/@dramaflick00</t>
        </is>
      </c>
      <c r="Q1315" t="inlineStr">
        <is>
          <t>SD-000377</t>
        </is>
      </c>
      <c r="R1315" t="inlineStr">
        <is>
          <t>I Don't Need No Alpha Brothers</t>
        </is>
      </c>
      <c r="S1315" t="inlineStr">
        <is>
          <t>奇幻</t>
        </is>
      </c>
      <c r="T1315" s="2" t="str">
        <f>=HYPERLINK("https://www.tiktok.com/@dramaflick00/video/7691153724777057550", "https://www.tiktok.com/@dramaflick00/video/7691153724777057550")</f>
        <v>https://www.tiktok.com/@dramaflick00/video/7691153724777057550</v>
      </c>
      <c r="U1315" t="inlineStr">
        <is>
          <t>已回填</t>
        </is>
      </c>
      <c r="V1315" t="inlineStr">
        <is>
          <t>409</t>
        </is>
      </c>
      <c r="W1315" t="inlineStr">
        <is>
          <t>3</t>
        </is>
      </c>
      <c r="X1315" t="inlineStr">
        <is>
          <t>1</t>
        </is>
      </c>
      <c r="Y1315" t="inlineStr">
        <is>
          <t>0</t>
        </is>
      </c>
      <c r="Z1315" t="inlineStr">
        <is>
          <t>0</t>
        </is>
      </c>
      <c r="AA1315" t="inlineStr">
        <is>
          <t>2026-10-08</t>
        </is>
      </c>
      <c r="AB1315"/>
      <c r="AC1315" t="inlineStr">
        <is>
          <t>发布顺序：02；当天第2条</t>
        </is>
      </c>
      <c r="AD1315"/>
      <c r="AE1315"/>
      <c r="AF1315"/>
      <c r="AG1315" s="3">
        <v>46297</v>
      </c>
      <c r="AH1315" t="inlineStr">
        <is>
          <t>高璇</t>
        </is>
      </c>
      <c r="AI1315"/>
      <c r="AJ1315"/>
      <c r="AK1315"/>
      <c r="AL1315" s="3"/>
      <c r="AM1315" t="inlineStr">
        <is>
          <t>2026-10-02 19:10</t>
        </is>
      </c>
      <c r="AN1315" t="inlineStr">
        <is>
          <t>高璇</t>
        </is>
      </c>
      <c r="AO1315" t="inlineStr">
        <is>
          <t>2026-10-02</t>
        </is>
      </c>
      <c r="AP1315" t="inlineStr">
        <is>
          <t>2026-10-02|dramaflick00|SD-000377</t>
        </is>
      </c>
      <c r="AQ1315" t="inlineStr">
        <is>
          <t>0</t>
        </is>
      </c>
      <c r="AR1315" t="inlineStr">
        <is>
          <t>dramaflick00｜I Don't Need No Alpha Brothers｜3条｜已回填</t>
        </is>
      </c>
    </row>
    <row r="1316" ht="25.5" customHeight="1">
      <c r="A1316" t="inlineStr">
        <is>
          <t>SR-001451</t>
        </is>
      </c>
      <c r="B1316" s="3">
        <v>46297</v>
      </c>
      <c r="C1316"/>
      <c r="D1316" t="inlineStr">
        <is>
          <t>7691153932436999437</t>
        </is>
      </c>
      <c r="E1316"/>
      <c r="F1316" t="inlineStr">
        <is>
          <t>manual_url</t>
        </is>
      </c>
      <c r="G1316">
        <v>1</v>
      </c>
      <c r="H1316" s="3">
        <v>46303.671643518515</v>
      </c>
      <c r="I1316"/>
      <c r="J1316" t="inlineStr">
        <is>
          <t>active</t>
        </is>
      </c>
      <c r="K1316" t="inlineStr">
        <is>
          <t>dramaflick00</t>
        </is>
      </c>
      <c r="L1316" t="inlineStr">
        <is>
          <t>I Don't Need No Alpha Brothers — EP6 This is where the real trouble begins. 🌟 Continue the story here 👉 Find the full series on “ReelShort” 🔍 Look up “4957203” ✨ #ReelShort #ShortDrama #AlphaBrothers #WerewolfRomance</t>
        </is>
      </c>
      <c r="M1316" t="inlineStr">
        <is>
          <t>SD-000377</t>
        </is>
      </c>
      <c r="N1316" t="inlineStr">
        <is>
          <t>7691153932436999437</t>
        </is>
      </c>
      <c r="O1316" t="inlineStr">
        <is>
          <t>dramaflick00</t>
        </is>
      </c>
      <c r="P1316" t="inlineStr">
        <is>
          <t>https://www.tiktok.com/@dramaflick00</t>
        </is>
      </c>
      <c r="Q1316" t="inlineStr">
        <is>
          <t>SD-000377</t>
        </is>
      </c>
      <c r="R1316" t="inlineStr">
        <is>
          <t>I Don't Need No Alpha Brothers</t>
        </is>
      </c>
      <c r="S1316" t="inlineStr">
        <is>
          <t>奇幻</t>
        </is>
      </c>
      <c r="T1316" s="2" t="str">
        <f>=HYPERLINK("https://www.tiktok.com/@dramaflick00/video/7691153932436999437", "https://www.tiktok.com/@dramaflick00/video/7691153932436999437")</f>
        <v>https://www.tiktok.com/@dramaflick00/video/7691153932436999437</v>
      </c>
      <c r="U1316" t="inlineStr">
        <is>
          <t>已回填</t>
        </is>
      </c>
      <c r="V1316" t="inlineStr">
        <is>
          <t>275</t>
        </is>
      </c>
      <c r="W1316" t="inlineStr">
        <is>
          <t>8</t>
        </is>
      </c>
      <c r="X1316" t="inlineStr">
        <is>
          <t>1</t>
        </is>
      </c>
      <c r="Y1316" t="inlineStr">
        <is>
          <t>0</t>
        </is>
      </c>
      <c r="Z1316" t="inlineStr">
        <is>
          <t>0</t>
        </is>
      </c>
      <c r="AA1316" t="inlineStr">
        <is>
          <t>2026-10-08</t>
        </is>
      </c>
      <c r="AB1316"/>
      <c r="AC1316" t="inlineStr">
        <is>
          <t>发布顺序：03；当天第3条</t>
        </is>
      </c>
      <c r="AD1316"/>
      <c r="AE1316"/>
      <c r="AF1316"/>
      <c r="AG1316" s="3">
        <v>46297</v>
      </c>
      <c r="AH1316" t="inlineStr">
        <is>
          <t>高璇</t>
        </is>
      </c>
      <c r="AI1316"/>
      <c r="AJ1316"/>
      <c r="AK1316"/>
      <c r="AL1316" s="3"/>
      <c r="AM1316" t="inlineStr">
        <is>
          <t>2026-10-03 01:11</t>
        </is>
      </c>
      <c r="AN1316" t="inlineStr">
        <is>
          <t>高璇</t>
        </is>
      </c>
      <c r="AO1316" t="inlineStr">
        <is>
          <t>2026-10-03</t>
        </is>
      </c>
      <c r="AP1316" t="inlineStr">
        <is>
          <t>2026-10-02|dramaflick00|SD-000377</t>
        </is>
      </c>
      <c r="AQ1316" t="inlineStr">
        <is>
          <t>0</t>
        </is>
      </c>
      <c r="AR1316" t="inlineStr">
        <is>
          <t>dramaflick00｜I Don't Need No Alpha Brothers｜3条｜已回填</t>
        </is>
      </c>
    </row>
    <row r="1317" ht="25.5" customHeight="1">
      <c r="A1317" t="inlineStr">
        <is>
          <t>SR-001452</t>
        </is>
      </c>
      <c r="B1317" s="3">
        <v>46298</v>
      </c>
      <c r="C1317"/>
      <c r="D1317"/>
      <c r="E1317"/>
      <c r="F1317"/>
      <c r="G1317"/>
      <c r="H1317" s="3"/>
      <c r="I1317"/>
      <c r="J1317" t="inlineStr">
        <is>
          <t>active</t>
        </is>
      </c>
      <c r="K1317" t="inlineStr">
        <is>
          <t>dramaflick00</t>
        </is>
      </c>
      <c r="L1317"/>
      <c r="M1317" t="inlineStr">
        <is>
          <t>SD-000377</t>
        </is>
      </c>
      <c r="N1317"/>
      <c r="O1317" t="inlineStr">
        <is>
          <t>dramaflick00</t>
        </is>
      </c>
      <c r="P1317" t="inlineStr">
        <is>
          <t>https://www.tiktok.com/@dramaflick00</t>
        </is>
      </c>
      <c r="Q1317" t="inlineStr">
        <is>
          <t>SD-000377</t>
        </is>
      </c>
      <c r="R1317" t="inlineStr">
        <is>
          <t>I Don't Need No Alpha Brothers</t>
        </is>
      </c>
      <c r="S1317" t="inlineStr">
        <is>
          <t>奇幻</t>
        </is>
      </c>
      <c r="T1317" s="2"/>
      <c r="U1317" t="inlineStr">
        <is>
          <t>待公开</t>
        </is>
      </c>
      <c r="V1317"/>
      <c r="W1317"/>
      <c r="X1317"/>
      <c r="Y1317"/>
      <c r="Z1317"/>
      <c r="AA1317"/>
      <c r="AB1317"/>
      <c r="AC1317" t="inlineStr">
        <is>
          <t>发布顺序：04；当天第1条</t>
        </is>
      </c>
      <c r="AD1317"/>
      <c r="AE1317"/>
      <c r="AF1317"/>
      <c r="AG1317" s="3">
        <v>46298</v>
      </c>
      <c r="AH1317" t="inlineStr">
        <is>
          <t>高璇</t>
        </is>
      </c>
      <c r="AI1317"/>
      <c r="AJ1317"/>
      <c r="AK1317"/>
      <c r="AL1317" s="3"/>
      <c r="AM1317"/>
      <c r="AN1317" t="inlineStr">
        <is>
          <t>高璇</t>
        </is>
      </c>
      <c r="AO1317"/>
      <c r="AP1317" t="inlineStr">
        <is>
          <t>2026-10-03|dramaflick00|SD-000377</t>
        </is>
      </c>
      <c r="AQ1317" t="inlineStr">
        <is>
          <t>1</t>
        </is>
      </c>
      <c r="AR1317" t="inlineStr">
        <is>
          <t>dramaflick00｜I Don't Need No Alpha Brothers｜3条｜待公开</t>
        </is>
      </c>
    </row>
    <row r="1318" ht="25.5" customHeight="1">
      <c r="A1318" t="inlineStr">
        <is>
          <t>SR-001453</t>
        </is>
      </c>
      <c r="B1318" s="3">
        <v>46298</v>
      </c>
      <c r="C1318"/>
      <c r="D1318"/>
      <c r="E1318"/>
      <c r="F1318"/>
      <c r="G1318"/>
      <c r="H1318" s="3"/>
      <c r="I1318"/>
      <c r="J1318" t="inlineStr">
        <is>
          <t>active</t>
        </is>
      </c>
      <c r="K1318" t="inlineStr">
        <is>
          <t>dramaflick00</t>
        </is>
      </c>
      <c r="L1318"/>
      <c r="M1318" t="inlineStr">
        <is>
          <t>SD-000377</t>
        </is>
      </c>
      <c r="N1318"/>
      <c r="O1318" t="inlineStr">
        <is>
          <t>dramaflick00</t>
        </is>
      </c>
      <c r="P1318" t="inlineStr">
        <is>
          <t>https://www.tiktok.com/@dramaflick00</t>
        </is>
      </c>
      <c r="Q1318" t="inlineStr">
        <is>
          <t>SD-000377</t>
        </is>
      </c>
      <c r="R1318" t="inlineStr">
        <is>
          <t>I Don't Need No Alpha Brothers</t>
        </is>
      </c>
      <c r="S1318" t="inlineStr">
        <is>
          <t>奇幻</t>
        </is>
      </c>
      <c r="T1318" s="2"/>
      <c r="U1318" t="inlineStr">
        <is>
          <t>待公开</t>
        </is>
      </c>
      <c r="V1318"/>
      <c r="W1318"/>
      <c r="X1318"/>
      <c r="Y1318"/>
      <c r="Z1318"/>
      <c r="AA1318"/>
      <c r="AB1318"/>
      <c r="AC1318" t="inlineStr">
        <is>
          <t>发布顺序：05；当天第2条</t>
        </is>
      </c>
      <c r="AD1318"/>
      <c r="AE1318"/>
      <c r="AF1318"/>
      <c r="AG1318" s="3">
        <v>46298</v>
      </c>
      <c r="AH1318" t="inlineStr">
        <is>
          <t>高璇</t>
        </is>
      </c>
      <c r="AI1318"/>
      <c r="AJ1318"/>
      <c r="AK1318"/>
      <c r="AL1318" s="3"/>
      <c r="AM1318"/>
      <c r="AN1318" t="inlineStr">
        <is>
          <t>高璇</t>
        </is>
      </c>
      <c r="AO1318"/>
      <c r="AP1318" t="inlineStr">
        <is>
          <t>2026-10-03|dramaflick00|SD-000377</t>
        </is>
      </c>
      <c r="AQ1318" t="inlineStr">
        <is>
          <t>0</t>
        </is>
      </c>
      <c r="AR1318" t="inlineStr">
        <is>
          <t>dramaflick00｜I Don't Need No Alpha Brothers｜3条｜待公开</t>
        </is>
      </c>
    </row>
    <row r="1319" ht="25.5" customHeight="1">
      <c r="A1319" t="inlineStr">
        <is>
          <t>SR-001454</t>
        </is>
      </c>
      <c r="B1319" s="3">
        <v>46298</v>
      </c>
      <c r="C1319"/>
      <c r="D1319"/>
      <c r="E1319"/>
      <c r="F1319"/>
      <c r="G1319"/>
      <c r="H1319" s="3"/>
      <c r="I1319"/>
      <c r="J1319" t="inlineStr">
        <is>
          <t>active</t>
        </is>
      </c>
      <c r="K1319" t="inlineStr">
        <is>
          <t>dramaflick00</t>
        </is>
      </c>
      <c r="L1319"/>
      <c r="M1319" t="inlineStr">
        <is>
          <t>SD-000377</t>
        </is>
      </c>
      <c r="N1319"/>
      <c r="O1319" t="inlineStr">
        <is>
          <t>dramaflick00</t>
        </is>
      </c>
      <c r="P1319" t="inlineStr">
        <is>
          <t>https://www.tiktok.com/@dramaflick00</t>
        </is>
      </c>
      <c r="Q1319" t="inlineStr">
        <is>
          <t>SD-000377</t>
        </is>
      </c>
      <c r="R1319" t="inlineStr">
        <is>
          <t>I Don't Need No Alpha Brothers</t>
        </is>
      </c>
      <c r="S1319" t="inlineStr">
        <is>
          <t>奇幻</t>
        </is>
      </c>
      <c r="T1319" s="2"/>
      <c r="U1319" t="inlineStr">
        <is>
          <t>待公开</t>
        </is>
      </c>
      <c r="V1319"/>
      <c r="W1319"/>
      <c r="X1319"/>
      <c r="Y1319"/>
      <c r="Z1319"/>
      <c r="AA1319"/>
      <c r="AB1319"/>
      <c r="AC1319" t="inlineStr">
        <is>
          <t>发布顺序：06；当天第3条</t>
        </is>
      </c>
      <c r="AD1319"/>
      <c r="AE1319"/>
      <c r="AF1319"/>
      <c r="AG1319" s="3">
        <v>46298</v>
      </c>
      <c r="AH1319" t="inlineStr">
        <is>
          <t>高璇</t>
        </is>
      </c>
      <c r="AI1319"/>
      <c r="AJ1319"/>
      <c r="AK1319"/>
      <c r="AL1319" s="3"/>
      <c r="AM1319"/>
      <c r="AN1319" t="inlineStr">
        <is>
          <t>高璇</t>
        </is>
      </c>
      <c r="AO1319"/>
      <c r="AP1319" t="inlineStr">
        <is>
          <t>2026-10-03|dramaflick00|SD-000377</t>
        </is>
      </c>
      <c r="AQ1319" t="inlineStr">
        <is>
          <t>0</t>
        </is>
      </c>
      <c r="AR1319" t="inlineStr">
        <is>
          <t>dramaflick00｜I Don't Need No Alpha Brothers｜3条｜待公开</t>
        </is>
      </c>
    </row>
    <row r="1320" ht="25.5" customHeight="1">
      <c r="A1320" t="inlineStr">
        <is>
          <t>SR-001455</t>
        </is>
      </c>
      <c r="B1320" s="3">
        <v>46299</v>
      </c>
      <c r="C1320"/>
      <c r="D1320"/>
      <c r="E1320"/>
      <c r="F1320"/>
      <c r="G1320"/>
      <c r="H1320" s="3"/>
      <c r="I1320"/>
      <c r="J1320" t="inlineStr">
        <is>
          <t>active</t>
        </is>
      </c>
      <c r="K1320" t="inlineStr">
        <is>
          <t>dramaflick00</t>
        </is>
      </c>
      <c r="L1320"/>
      <c r="M1320" t="inlineStr">
        <is>
          <t>SD-000379</t>
        </is>
      </c>
      <c r="N1320"/>
      <c r="O1320" t="inlineStr">
        <is>
          <t>dramaflick00</t>
        </is>
      </c>
      <c r="P1320" t="inlineStr">
        <is>
          <t>https://www.tiktok.com/@dramaflick00</t>
        </is>
      </c>
      <c r="Q1320" t="inlineStr">
        <is>
          <t>SD-000379</t>
        </is>
      </c>
      <c r="R1320" t="inlineStr">
        <is>
          <t>One Night with the Vampire Lord</t>
        </is>
      </c>
      <c r="S1320" t="inlineStr">
        <is>
          <t>吸血鬼</t>
        </is>
      </c>
      <c r="T1320" s="2"/>
      <c r="U1320" t="inlineStr">
        <is>
          <t>待公开</t>
        </is>
      </c>
      <c r="V1320"/>
      <c r="W1320"/>
      <c r="X1320"/>
      <c r="Y1320"/>
      <c r="Z1320"/>
      <c r="AA1320"/>
      <c r="AB1320"/>
      <c r="AC1320" t="inlineStr">
        <is>
          <t>发布顺序：01；当天第1条</t>
        </is>
      </c>
      <c r="AD1320"/>
      <c r="AE1320"/>
      <c r="AF1320"/>
      <c r="AG1320" s="3">
        <v>46299</v>
      </c>
      <c r="AH1320" t="inlineStr">
        <is>
          <t>高璇</t>
        </is>
      </c>
      <c r="AI1320"/>
      <c r="AJ1320"/>
      <c r="AK1320"/>
      <c r="AL1320" s="3"/>
      <c r="AM1320"/>
      <c r="AN1320" t="inlineStr">
        <is>
          <t>高璇</t>
        </is>
      </c>
      <c r="AO1320"/>
      <c r="AP1320" t="inlineStr">
        <is>
          <t>2026-10-04|dramaflick00|SD-000379</t>
        </is>
      </c>
      <c r="AQ1320" t="inlineStr">
        <is>
          <t>1</t>
        </is>
      </c>
      <c r="AR1320" t="inlineStr">
        <is>
          <t>dramaflick00｜One Night with the Vampire Lord｜3条｜待公开</t>
        </is>
      </c>
    </row>
    <row r="1321" ht="25.5" customHeight="1">
      <c r="A1321" t="inlineStr">
        <is>
          <t>SR-001456</t>
        </is>
      </c>
      <c r="B1321" s="3">
        <v>46299</v>
      </c>
      <c r="C1321"/>
      <c r="D1321"/>
      <c r="E1321"/>
      <c r="F1321"/>
      <c r="G1321"/>
      <c r="H1321" s="3"/>
      <c r="I1321"/>
      <c r="J1321" t="inlineStr">
        <is>
          <t>active</t>
        </is>
      </c>
      <c r="K1321" t="inlineStr">
        <is>
          <t>dramaflick00</t>
        </is>
      </c>
      <c r="L1321"/>
      <c r="M1321" t="inlineStr">
        <is>
          <t>SD-000379</t>
        </is>
      </c>
      <c r="N1321"/>
      <c r="O1321" t="inlineStr">
        <is>
          <t>dramaflick00</t>
        </is>
      </c>
      <c r="P1321" t="inlineStr">
        <is>
          <t>https://www.tiktok.com/@dramaflick00</t>
        </is>
      </c>
      <c r="Q1321" t="inlineStr">
        <is>
          <t>SD-000379</t>
        </is>
      </c>
      <c r="R1321" t="inlineStr">
        <is>
          <t>One Night with the Vampire Lord</t>
        </is>
      </c>
      <c r="S1321" t="inlineStr">
        <is>
          <t>吸血鬼</t>
        </is>
      </c>
      <c r="T1321" s="2"/>
      <c r="U1321" t="inlineStr">
        <is>
          <t>待公开</t>
        </is>
      </c>
      <c r="V1321"/>
      <c r="W1321"/>
      <c r="X1321"/>
      <c r="Y1321"/>
      <c r="Z1321"/>
      <c r="AA1321"/>
      <c r="AB1321"/>
      <c r="AC1321" t="inlineStr">
        <is>
          <t>发布顺序：02；当天第2条</t>
        </is>
      </c>
      <c r="AD1321"/>
      <c r="AE1321"/>
      <c r="AF1321"/>
      <c r="AG1321" s="3">
        <v>46299</v>
      </c>
      <c r="AH1321" t="inlineStr">
        <is>
          <t>高璇</t>
        </is>
      </c>
      <c r="AI1321"/>
      <c r="AJ1321"/>
      <c r="AK1321"/>
      <c r="AL1321" s="3"/>
      <c r="AM1321"/>
      <c r="AN1321" t="inlineStr">
        <is>
          <t>高璇</t>
        </is>
      </c>
      <c r="AO1321"/>
      <c r="AP1321" t="inlineStr">
        <is>
          <t>2026-10-04|dramaflick00|SD-000379</t>
        </is>
      </c>
      <c r="AQ1321" t="inlineStr">
        <is>
          <t>0</t>
        </is>
      </c>
      <c r="AR1321" t="inlineStr">
        <is>
          <t>dramaflick00｜One Night with the Vampire Lord｜3条｜待公开</t>
        </is>
      </c>
    </row>
    <row r="1322" ht="25.5" customHeight="1">
      <c r="A1322" t="inlineStr">
        <is>
          <t>SR-001457</t>
        </is>
      </c>
      <c r="B1322" s="3">
        <v>46299</v>
      </c>
      <c r="C1322"/>
      <c r="D1322"/>
      <c r="E1322"/>
      <c r="F1322"/>
      <c r="G1322"/>
      <c r="H1322" s="3"/>
      <c r="I1322"/>
      <c r="J1322" t="inlineStr">
        <is>
          <t>active</t>
        </is>
      </c>
      <c r="K1322" t="inlineStr">
        <is>
          <t>dramaflick00</t>
        </is>
      </c>
      <c r="L1322"/>
      <c r="M1322" t="inlineStr">
        <is>
          <t>SD-000379</t>
        </is>
      </c>
      <c r="N1322"/>
      <c r="O1322" t="inlineStr">
        <is>
          <t>dramaflick00</t>
        </is>
      </c>
      <c r="P1322" t="inlineStr">
        <is>
          <t>https://www.tiktok.com/@dramaflick00</t>
        </is>
      </c>
      <c r="Q1322" t="inlineStr">
        <is>
          <t>SD-000379</t>
        </is>
      </c>
      <c r="R1322" t="inlineStr">
        <is>
          <t>One Night with the Vampire Lord</t>
        </is>
      </c>
      <c r="S1322" t="inlineStr">
        <is>
          <t>吸血鬼</t>
        </is>
      </c>
      <c r="T1322" s="2"/>
      <c r="U1322" t="inlineStr">
        <is>
          <t>待公开</t>
        </is>
      </c>
      <c r="V1322"/>
      <c r="W1322"/>
      <c r="X1322"/>
      <c r="Y1322"/>
      <c r="Z1322"/>
      <c r="AA1322"/>
      <c r="AB1322"/>
      <c r="AC1322" t="inlineStr">
        <is>
          <t>发布顺序：03；当天第3条</t>
        </is>
      </c>
      <c r="AD1322"/>
      <c r="AE1322"/>
      <c r="AF1322"/>
      <c r="AG1322" s="3">
        <v>46299</v>
      </c>
      <c r="AH1322" t="inlineStr">
        <is>
          <t>高璇</t>
        </is>
      </c>
      <c r="AI1322"/>
      <c r="AJ1322"/>
      <c r="AK1322"/>
      <c r="AL1322" s="3"/>
      <c r="AM1322"/>
      <c r="AN1322" t="inlineStr">
        <is>
          <t>高璇</t>
        </is>
      </c>
      <c r="AO1322"/>
      <c r="AP1322" t="inlineStr">
        <is>
          <t>2026-10-04|dramaflick00|SD-000379</t>
        </is>
      </c>
      <c r="AQ1322" t="inlineStr">
        <is>
          <t>0</t>
        </is>
      </c>
      <c r="AR1322" t="inlineStr">
        <is>
          <t>dramaflick00｜One Night with the Vampire Lord｜3条｜待公开</t>
        </is>
      </c>
    </row>
    <row r="1323" ht="25.5" customHeight="1">
      <c r="A1323" t="inlineStr">
        <is>
          <t>SR-001458</t>
        </is>
      </c>
      <c r="B1323" s="3">
        <v>46300</v>
      </c>
      <c r="C1323"/>
      <c r="D1323" t="inlineStr">
        <is>
          <t>7691155423549820173</t>
        </is>
      </c>
      <c r="E1323"/>
      <c r="F1323" t="inlineStr">
        <is>
          <t>manual_url</t>
        </is>
      </c>
      <c r="G1323">
        <v>1</v>
      </c>
      <c r="H1323" s="3">
        <v>46303.671643518515</v>
      </c>
      <c r="I1323"/>
      <c r="J1323" t="inlineStr">
        <is>
          <t>active</t>
        </is>
      </c>
      <c r="K1323" t="inlineStr">
        <is>
          <t>dramaflick00</t>
        </is>
      </c>
      <c r="L1323" t="inlineStr">
        <is>
          <t>One Night with the Vampire Lord — EP1 One choice changes everything. 🌟 Continue the story here 👉 Find the full series on “ReelShort” 🔍 Look up “4957217” ✨ #ReelShort #ShortDrama #VampireLord #ForbiddenRomance</t>
        </is>
      </c>
      <c r="M1323" t="inlineStr">
        <is>
          <t>SD-000379</t>
        </is>
      </c>
      <c r="N1323" t="inlineStr">
        <is>
          <t>7691155423549820173</t>
        </is>
      </c>
      <c r="O1323" t="inlineStr">
        <is>
          <t>dramaflick00</t>
        </is>
      </c>
      <c r="P1323" t="inlineStr">
        <is>
          <t>https://www.tiktok.com/@dramaflick00</t>
        </is>
      </c>
      <c r="Q1323" t="inlineStr">
        <is>
          <t>SD-000379</t>
        </is>
      </c>
      <c r="R1323" t="inlineStr">
        <is>
          <t>One Night with the Vampire Lord</t>
        </is>
      </c>
      <c r="S1323" t="inlineStr">
        <is>
          <t>吸血鬼</t>
        </is>
      </c>
      <c r="T1323" s="2" t="str">
        <f>=HYPERLINK("https://www.tiktok.com/@dramaflick00/video/7691155423549820173", "https://www.tiktok.com/@dramaflick00/video/7691155423549820173")</f>
        <v>https://www.tiktok.com/@dramaflick00/video/7691155423549820173</v>
      </c>
      <c r="U1323" t="inlineStr">
        <is>
          <t>已回填</t>
        </is>
      </c>
      <c r="V1323" t="inlineStr">
        <is>
          <t>76</t>
        </is>
      </c>
      <c r="W1323" t="inlineStr">
        <is>
          <t>2</t>
        </is>
      </c>
      <c r="X1323" t="inlineStr">
        <is>
          <t>0</t>
        </is>
      </c>
      <c r="Y1323" t="inlineStr">
        <is>
          <t>0</t>
        </is>
      </c>
      <c r="Z1323" t="inlineStr">
        <is>
          <t>0</t>
        </is>
      </c>
      <c r="AA1323" t="inlineStr">
        <is>
          <t>2026-10-08</t>
        </is>
      </c>
      <c r="AB1323"/>
      <c r="AC1323" t="inlineStr">
        <is>
          <t>发布顺序：04；当天第1条</t>
        </is>
      </c>
      <c r="AD1323"/>
      <c r="AE1323"/>
      <c r="AF1323"/>
      <c r="AG1323" s="3">
        <v>46300</v>
      </c>
      <c r="AH1323" t="inlineStr">
        <is>
          <t>高璇</t>
        </is>
      </c>
      <c r="AI1323"/>
      <c r="AJ1323"/>
      <c r="AK1323"/>
      <c r="AL1323" s="3"/>
      <c r="AM1323" t="inlineStr">
        <is>
          <t>2026-10-05 14:19</t>
        </is>
      </c>
      <c r="AN1323" t="inlineStr">
        <is>
          <t>高璇</t>
        </is>
      </c>
      <c r="AO1323" t="inlineStr">
        <is>
          <t>2026-10-05</t>
        </is>
      </c>
      <c r="AP1323" t="inlineStr">
        <is>
          <t>2026-10-05|dramaflick00|SD-000379</t>
        </is>
      </c>
      <c r="AQ1323" t="inlineStr">
        <is>
          <t>1</t>
        </is>
      </c>
      <c r="AR1323" t="inlineStr">
        <is>
          <t>dramaflick00｜One Night with the Vampire Lord｜3条｜已回填</t>
        </is>
      </c>
    </row>
    <row r="1324" ht="25.5" customHeight="1">
      <c r="A1324" t="inlineStr">
        <is>
          <t>SR-001459</t>
        </is>
      </c>
      <c r="B1324" s="3">
        <v>46300</v>
      </c>
      <c r="C1324"/>
      <c r="D1324" t="inlineStr">
        <is>
          <t>7691155698884906253</t>
        </is>
      </c>
      <c r="E1324"/>
      <c r="F1324" t="inlineStr">
        <is>
          <t>manual_url</t>
        </is>
      </c>
      <c r="G1324">
        <v>1</v>
      </c>
      <c r="H1324" s="3">
        <v>46303.671643518515</v>
      </c>
      <c r="I1324"/>
      <c r="J1324" t="inlineStr">
        <is>
          <t>active</t>
        </is>
      </c>
      <c r="K1324" t="inlineStr">
        <is>
          <t>dramaflick00</t>
        </is>
      </c>
      <c r="L1324" t="inlineStr">
        <is>
          <t>One Night with the Vampire Lord — EP2 The truth was hiding in plain sight. 🌟 Continue the story here 👉 Find the full series on “ReelShort” 🔍 Look up “4957217” ✨ #ReelShort #ShortDrama #VampireLord #ForbiddenRomance</t>
        </is>
      </c>
      <c r="M1324" t="inlineStr">
        <is>
          <t>SD-000379</t>
        </is>
      </c>
      <c r="N1324" t="inlineStr">
        <is>
          <t>7691155698884906253</t>
        </is>
      </c>
      <c r="O1324" t="inlineStr">
        <is>
          <t>dramaflick00</t>
        </is>
      </c>
      <c r="P1324" t="inlineStr">
        <is>
          <t>https://www.tiktok.com/@dramaflick00</t>
        </is>
      </c>
      <c r="Q1324" t="inlineStr">
        <is>
          <t>SD-000379</t>
        </is>
      </c>
      <c r="R1324" t="inlineStr">
        <is>
          <t>One Night with the Vampire Lord</t>
        </is>
      </c>
      <c r="S1324" t="inlineStr">
        <is>
          <t>吸血鬼</t>
        </is>
      </c>
      <c r="T1324" s="2" t="str">
        <f>=HYPERLINK("https://www.tiktok.com/@dramaflick00/video/7691155698884906253", "https://www.tiktok.com/@dramaflick00/video/7691155698884906253")</f>
        <v>https://www.tiktok.com/@dramaflick00/video/7691155698884906253</v>
      </c>
      <c r="U1324" t="inlineStr">
        <is>
          <t>已回填</t>
        </is>
      </c>
      <c r="V1324" t="inlineStr">
        <is>
          <t>45</t>
        </is>
      </c>
      <c r="W1324" t="inlineStr">
        <is>
          <t>2</t>
        </is>
      </c>
      <c r="X1324" t="inlineStr">
        <is>
          <t>1</t>
        </is>
      </c>
      <c r="Y1324" t="inlineStr">
        <is>
          <t>0</t>
        </is>
      </c>
      <c r="Z1324" t="inlineStr">
        <is>
          <t>0</t>
        </is>
      </c>
      <c r="AA1324" t="inlineStr">
        <is>
          <t>2026-10-08</t>
        </is>
      </c>
      <c r="AB1324"/>
      <c r="AC1324" t="inlineStr">
        <is>
          <t>发布顺序：05；当天第2条</t>
        </is>
      </c>
      <c r="AD1324"/>
      <c r="AE1324"/>
      <c r="AF1324"/>
      <c r="AG1324" s="3">
        <v>46300</v>
      </c>
      <c r="AH1324" t="inlineStr">
        <is>
          <t>高璇</t>
        </is>
      </c>
      <c r="AI1324"/>
      <c r="AJ1324"/>
      <c r="AK1324"/>
      <c r="AL1324" s="3"/>
      <c r="AM1324" t="inlineStr">
        <is>
          <t>2026-10-05 18:20</t>
        </is>
      </c>
      <c r="AN1324" t="inlineStr">
        <is>
          <t>高璇</t>
        </is>
      </c>
      <c r="AO1324" t="inlineStr">
        <is>
          <t>2026-10-05</t>
        </is>
      </c>
      <c r="AP1324" t="inlineStr">
        <is>
          <t>2026-10-05|dramaflick00|SD-000379</t>
        </is>
      </c>
      <c r="AQ1324" t="inlineStr">
        <is>
          <t>0</t>
        </is>
      </c>
      <c r="AR1324" t="inlineStr">
        <is>
          <t>dramaflick00｜One Night with the Vampire Lord｜3条｜已回填</t>
        </is>
      </c>
    </row>
    <row r="1325" ht="25.5" customHeight="1">
      <c r="A1325" t="inlineStr">
        <is>
          <t>SR-001460</t>
        </is>
      </c>
      <c r="B1325" s="3">
        <v>46300</v>
      </c>
      <c r="C1325"/>
      <c r="D1325" t="inlineStr">
        <is>
          <t>7691155835552058638</t>
        </is>
      </c>
      <c r="E1325"/>
      <c r="F1325" t="inlineStr">
        <is>
          <t>exact_post_id</t>
        </is>
      </c>
      <c r="G1325"/>
      <c r="H1325" s="3"/>
      <c r="I1325"/>
      <c r="J1325" t="inlineStr">
        <is>
          <t>active</t>
        </is>
      </c>
      <c r="K1325" t="inlineStr">
        <is>
          <t>dramaflick00</t>
        </is>
      </c>
      <c r="L1325" t="inlineStr">
        <is>
          <t>One Night with the Vampire Lord — EP3 They crossed a line they can never uncross. 🌟 Continue the story here 👉 Find the full series on “ReelShort” 🔍 Look up “4957217” ✨ #ReelShort #ShortDrama #VampireLord #ForbiddenRomance</t>
        </is>
      </c>
      <c r="M1325" t="inlineStr">
        <is>
          <t>SD-000379</t>
        </is>
      </c>
      <c r="N1325" t="inlineStr">
        <is>
          <t>7691155835552058638</t>
        </is>
      </c>
      <c r="O1325" t="inlineStr">
        <is>
          <t>dramaflick00</t>
        </is>
      </c>
      <c r="P1325" t="inlineStr">
        <is>
          <t>https://www.tiktok.com/@dramaflick00</t>
        </is>
      </c>
      <c r="Q1325" t="inlineStr">
        <is>
          <t>SD-000379</t>
        </is>
      </c>
      <c r="R1325" t="inlineStr">
        <is>
          <t>One Night with the Vampire Lord</t>
        </is>
      </c>
      <c r="S1325" t="inlineStr">
        <is>
          <t>吸血鬼</t>
        </is>
      </c>
      <c r="T1325" s="2" t="str">
        <f>=HYPERLINK("https://www.tiktok.com/@dramaflick00/video/7691155835552058638", "https://www.tiktok.com/@dramaflick00/video/7691155835552058638")</f>
        <v>https://www.tiktok.com/@dramaflick00/video/7691155835552058638</v>
      </c>
      <c r="U1325" t="inlineStr">
        <is>
          <t>已回填</t>
        </is>
      </c>
      <c r="V1325" t="inlineStr">
        <is>
          <t>42</t>
        </is>
      </c>
      <c r="W1325" t="inlineStr">
        <is>
          <t>2</t>
        </is>
      </c>
      <c r="X1325" t="inlineStr">
        <is>
          <t>0</t>
        </is>
      </c>
      <c r="Y1325" t="inlineStr">
        <is>
          <t>0</t>
        </is>
      </c>
      <c r="Z1325" t="inlineStr">
        <is>
          <t>0</t>
        </is>
      </c>
      <c r="AA1325" t="inlineStr">
        <is>
          <t>2026-10-08</t>
        </is>
      </c>
      <c r="AB1325"/>
      <c r="AC1325" t="inlineStr">
        <is>
          <t>发布顺序：06；当天第3条</t>
        </is>
      </c>
      <c r="AD1325"/>
      <c r="AE1325"/>
      <c r="AF1325"/>
      <c r="AG1325" s="3">
        <v>46300</v>
      </c>
      <c r="AH1325" t="inlineStr">
        <is>
          <t>高璇</t>
        </is>
      </c>
      <c r="AI1325"/>
      <c r="AJ1325"/>
      <c r="AK1325"/>
      <c r="AL1325" s="3"/>
      <c r="AM1325" t="inlineStr">
        <is>
          <t>2026-10-06 01:21</t>
        </is>
      </c>
      <c r="AN1325" t="inlineStr">
        <is>
          <t>高璇</t>
        </is>
      </c>
      <c r="AO1325" t="inlineStr">
        <is>
          <t>2026-10-06</t>
        </is>
      </c>
      <c r="AP1325" t="inlineStr">
        <is>
          <t>2026-10-05|dramaflick00|SD-000379</t>
        </is>
      </c>
      <c r="AQ1325" t="inlineStr">
        <is>
          <t>0</t>
        </is>
      </c>
      <c r="AR1325" t="inlineStr">
        <is>
          <t>dramaflick00｜One Night with the Vampire Lord｜3条｜已回填</t>
        </is>
      </c>
    </row>
    <row r="1326" ht="25.5" customHeight="1">
      <c r="A1326" t="inlineStr">
        <is>
          <t>SR-001461</t>
        </is>
      </c>
      <c r="B1326" s="3">
        <v>46301</v>
      </c>
      <c r="C1326"/>
      <c r="D1326" t="inlineStr">
        <is>
          <t>7691156035200929037</t>
        </is>
      </c>
      <c r="E1326"/>
      <c r="F1326" t="inlineStr">
        <is>
          <t>exact_post_id</t>
        </is>
      </c>
      <c r="G1326"/>
      <c r="H1326" s="3">
        <v>46303.671643518515</v>
      </c>
      <c r="I1326"/>
      <c r="J1326" t="inlineStr">
        <is>
          <t>active</t>
        </is>
      </c>
      <c r="K1326" t="inlineStr">
        <is>
          <t>dramaflick00</t>
        </is>
      </c>
      <c r="L1326" t="inlineStr">
        <is>
          <t>One Night with the Vampire Lord — EP4 Just when it feels safe, the secret explodes. 🌟 Continue the story here 👉 Find the full series on “ReelShort” 🔍 Look up “4957217” ✨ #ReelShort #ShortDrama #VampireLord #ForbiddenRomance</t>
        </is>
      </c>
      <c r="M1326" t="inlineStr">
        <is>
          <t>SD-000379</t>
        </is>
      </c>
      <c r="N1326" t="inlineStr">
        <is>
          <t>7691156035200929037</t>
        </is>
      </c>
      <c r="O1326" t="inlineStr">
        <is>
          <t>dramaflick00</t>
        </is>
      </c>
      <c r="P1326" t="inlineStr">
        <is>
          <t>https://www.tiktok.com/@dramaflick00</t>
        </is>
      </c>
      <c r="Q1326" t="inlineStr">
        <is>
          <t>SD-000379</t>
        </is>
      </c>
      <c r="R1326" t="inlineStr">
        <is>
          <t>One Night with the Vampire Lord</t>
        </is>
      </c>
      <c r="S1326" t="inlineStr">
        <is>
          <t>吸血鬼</t>
        </is>
      </c>
      <c r="T1326" s="2" t="str">
        <f>=HYPERLINK("https://www.tiktok.com/@dramaflick00/video/7691156035200929037", "https://www.tiktok.com/@dramaflick00/video/7691156035200929037")</f>
        <v>https://www.tiktok.com/@dramaflick00/video/7691156035200929037</v>
      </c>
      <c r="U1326" t="inlineStr">
        <is>
          <t>已回填</t>
        </is>
      </c>
      <c r="V1326" t="inlineStr">
        <is>
          <t>34</t>
        </is>
      </c>
      <c r="W1326" t="inlineStr">
        <is>
          <t>1</t>
        </is>
      </c>
      <c r="X1326" t="inlineStr">
        <is>
          <t>1</t>
        </is>
      </c>
      <c r="Y1326" t="inlineStr">
        <is>
          <t>0</t>
        </is>
      </c>
      <c r="Z1326" t="inlineStr">
        <is>
          <t>0</t>
        </is>
      </c>
      <c r="AA1326" t="inlineStr">
        <is>
          <t>2026-10-08</t>
        </is>
      </c>
      <c r="AB1326"/>
      <c r="AC1326" t="inlineStr">
        <is>
          <t>发布顺序：01；当天第1条</t>
        </is>
      </c>
      <c r="AD1326"/>
      <c r="AE1326"/>
      <c r="AF1326"/>
      <c r="AG1326" s="3">
        <v>46301</v>
      </c>
      <c r="AH1326" t="inlineStr">
        <is>
          <t>高璇</t>
        </is>
      </c>
      <c r="AI1326"/>
      <c r="AJ1326"/>
      <c r="AK1326"/>
      <c r="AL1326" s="3"/>
      <c r="AM1326" t="inlineStr">
        <is>
          <t>2026-10-06 14:21</t>
        </is>
      </c>
      <c r="AN1326" t="inlineStr">
        <is>
          <t>高璇</t>
        </is>
      </c>
      <c r="AO1326" t="inlineStr">
        <is>
          <t>2026-10-06</t>
        </is>
      </c>
      <c r="AP1326" t="inlineStr">
        <is>
          <t>2026-10-06|dramaflick00|SD-000379</t>
        </is>
      </c>
      <c r="AQ1326" t="inlineStr">
        <is>
          <t>1</t>
        </is>
      </c>
      <c r="AR1326" t="inlineStr">
        <is>
          <t>dramaflick00｜One Night with the Vampire Lord｜3条｜已回填</t>
        </is>
      </c>
    </row>
    <row r="1327" ht="25.5" customHeight="1">
      <c r="A1327" t="inlineStr">
        <is>
          <t>SR-001462</t>
        </is>
      </c>
      <c r="B1327" s="3">
        <v>46301</v>
      </c>
      <c r="C1327"/>
      <c r="D1327" t="inlineStr">
        <is>
          <t>7691156667290914061</t>
        </is>
      </c>
      <c r="E1327"/>
      <c r="F1327" t="inlineStr">
        <is>
          <t>exact_post_id</t>
        </is>
      </c>
      <c r="G1327"/>
      <c r="H1327" s="3">
        <v>46303.671643518515</v>
      </c>
      <c r="I1327"/>
      <c r="J1327" t="inlineStr">
        <is>
          <t>active</t>
        </is>
      </c>
      <c r="K1327" t="inlineStr">
        <is>
          <t>dramaflick00</t>
        </is>
      </c>
      <c r="L1327" t="inlineStr">
        <is>
          <t>One Night with the Vampire Lord — EP5 Love, betrayal, and one impossible decision. 🌟 Continue the story here 👉 Find the full series on “ReelShort” 🔍 Look up “4957217” ✨ #ReelShort #ShortDrama #VampireLord #ForbiddenRomance</t>
        </is>
      </c>
      <c r="M1327" t="inlineStr">
        <is>
          <t>SD-000379</t>
        </is>
      </c>
      <c r="N1327" t="inlineStr">
        <is>
          <t>7691156667290914061</t>
        </is>
      </c>
      <c r="O1327" t="inlineStr">
        <is>
          <t>dramaflick00</t>
        </is>
      </c>
      <c r="P1327" t="inlineStr">
        <is>
          <t>https://www.tiktok.com/@dramaflick00</t>
        </is>
      </c>
      <c r="Q1327" t="inlineStr">
        <is>
          <t>SD-000379</t>
        </is>
      </c>
      <c r="R1327" t="inlineStr">
        <is>
          <t>One Night with the Vampire Lord</t>
        </is>
      </c>
      <c r="S1327" t="inlineStr">
        <is>
          <t>吸血鬼</t>
        </is>
      </c>
      <c r="T1327" s="2" t="str">
        <f>=HYPERLINK("https://www.tiktok.com/@dramaflick00/video/7691156667290914061", "https://www.tiktok.com/@dramaflick00/video/7691156667290914061")</f>
        <v>https://www.tiktok.com/@dramaflick00/video/7691156667290914061</v>
      </c>
      <c r="U1327" t="inlineStr">
        <is>
          <t>已回填</t>
        </is>
      </c>
      <c r="V1327" t="inlineStr">
        <is>
          <t>54</t>
        </is>
      </c>
      <c r="W1327" t="inlineStr">
        <is>
          <t>3</t>
        </is>
      </c>
      <c r="X1327" t="inlineStr">
        <is>
          <t>0</t>
        </is>
      </c>
      <c r="Y1327" t="inlineStr">
        <is>
          <t>0</t>
        </is>
      </c>
      <c r="Z1327" t="inlineStr">
        <is>
          <t>0</t>
        </is>
      </c>
      <c r="AA1327" t="inlineStr">
        <is>
          <t>2026-10-08</t>
        </is>
      </c>
      <c r="AB1327"/>
      <c r="AC1327" t="inlineStr">
        <is>
          <t>发布顺序：02；当天第2条</t>
        </is>
      </c>
      <c r="AD1327"/>
      <c r="AE1327"/>
      <c r="AF1327"/>
      <c r="AG1327" s="3">
        <v>46301</v>
      </c>
      <c r="AH1327" t="inlineStr">
        <is>
          <t>高璇</t>
        </is>
      </c>
      <c r="AI1327"/>
      <c r="AJ1327"/>
      <c r="AK1327"/>
      <c r="AL1327" s="3"/>
      <c r="AM1327" t="inlineStr">
        <is>
          <t>2026-10-06 19:22</t>
        </is>
      </c>
      <c r="AN1327" t="inlineStr">
        <is>
          <t>高璇</t>
        </is>
      </c>
      <c r="AO1327" t="inlineStr">
        <is>
          <t>2026-10-06</t>
        </is>
      </c>
      <c r="AP1327" t="inlineStr">
        <is>
          <t>2026-10-06|dramaflick00|SD-000379</t>
        </is>
      </c>
      <c r="AQ1327" t="inlineStr">
        <is>
          <t>0</t>
        </is>
      </c>
      <c r="AR1327" t="inlineStr">
        <is>
          <t>dramaflick00｜One Night with the Vampire Lord｜3条｜已回填</t>
        </is>
      </c>
    </row>
    <row r="1328" ht="25.5" customHeight="1">
      <c r="A1328" t="inlineStr">
        <is>
          <t>SR-001463</t>
        </is>
      </c>
      <c r="B1328" s="3">
        <v>46301</v>
      </c>
      <c r="C1328"/>
      <c r="D1328" t="inlineStr">
        <is>
          <t>7691156370913086734</t>
        </is>
      </c>
      <c r="E1328"/>
      <c r="F1328" t="inlineStr">
        <is>
          <t>exact_post_id</t>
        </is>
      </c>
      <c r="G1328"/>
      <c r="H1328" s="3"/>
      <c r="I1328"/>
      <c r="J1328" t="inlineStr">
        <is>
          <t>active</t>
        </is>
      </c>
      <c r="K1328" t="inlineStr">
        <is>
          <t>dramaflick00</t>
        </is>
      </c>
      <c r="L1328" t="inlineStr">
        <is>
          <t>One Night with the Vampire Lord — EP6 This is where the real trouble begins. 🌟 Continue the story here 👉 Find the full series on “ReelShort” 🔍 Look up “4957217” ✨ #ReelShort #ShortDrama #VampireLord #ForbiddenRomance</t>
        </is>
      </c>
      <c r="M1328" t="inlineStr">
        <is>
          <t>SD-000379</t>
        </is>
      </c>
      <c r="N1328" t="inlineStr">
        <is>
          <t>7691156370913086734</t>
        </is>
      </c>
      <c r="O1328" t="inlineStr">
        <is>
          <t>dramaflick00</t>
        </is>
      </c>
      <c r="P1328" t="inlineStr">
        <is>
          <t>https://www.tiktok.com/@dramaflick00</t>
        </is>
      </c>
      <c r="Q1328" t="inlineStr">
        <is>
          <t>SD-000379</t>
        </is>
      </c>
      <c r="R1328" t="inlineStr">
        <is>
          <t>One Night with the Vampire Lord</t>
        </is>
      </c>
      <c r="S1328" t="inlineStr">
        <is>
          <t>吸血鬼</t>
        </is>
      </c>
      <c r="T1328" s="2" t="str">
        <f>=HYPERLINK("https://www.tiktok.com/@dramaflick00/video/7691156370913086734", "https://www.tiktok.com/@dramaflick00/video/7691156370913086734")</f>
        <v>https://www.tiktok.com/@dramaflick00/video/7691156370913086734</v>
      </c>
      <c r="U1328" t="inlineStr">
        <is>
          <t>已回填</t>
        </is>
      </c>
      <c r="V1328" t="inlineStr">
        <is>
          <t>40</t>
        </is>
      </c>
      <c r="W1328" t="inlineStr">
        <is>
          <t>0</t>
        </is>
      </c>
      <c r="X1328" t="inlineStr">
        <is>
          <t>0</t>
        </is>
      </c>
      <c r="Y1328" t="inlineStr">
        <is>
          <t>0</t>
        </is>
      </c>
      <c r="Z1328" t="inlineStr">
        <is>
          <t>0</t>
        </is>
      </c>
      <c r="AA1328" t="inlineStr">
        <is>
          <t>2026-10-08</t>
        </is>
      </c>
      <c r="AB1328"/>
      <c r="AC1328" t="inlineStr">
        <is>
          <t>发布顺序：03；当天第3条</t>
        </is>
      </c>
      <c r="AD1328"/>
      <c r="AE1328"/>
      <c r="AF1328"/>
      <c r="AG1328" s="3">
        <v>46301</v>
      </c>
      <c r="AH1328" t="inlineStr">
        <is>
          <t>高璇</t>
        </is>
      </c>
      <c r="AI1328"/>
      <c r="AJ1328"/>
      <c r="AK1328"/>
      <c r="AL1328" s="3"/>
      <c r="AM1328" t="inlineStr">
        <is>
          <t>2026-10-07 01:23</t>
        </is>
      </c>
      <c r="AN1328" t="inlineStr">
        <is>
          <t>高璇</t>
        </is>
      </c>
      <c r="AO1328" t="inlineStr">
        <is>
          <t>2026-10-07</t>
        </is>
      </c>
      <c r="AP1328" t="inlineStr">
        <is>
          <t>2026-10-06|dramaflick00|SD-000379</t>
        </is>
      </c>
      <c r="AQ1328" t="inlineStr">
        <is>
          <t>0</t>
        </is>
      </c>
      <c r="AR1328" t="inlineStr">
        <is>
          <t>dramaflick00｜One Night with the Vampire Lord｜3条｜已回填</t>
        </is>
      </c>
    </row>
    <row r="1329" ht="25.5" customHeight="1">
      <c r="A1329" t="inlineStr">
        <is>
          <t>SR-001464</t>
        </is>
      </c>
      <c r="B1329" s="3">
        <v>46302</v>
      </c>
      <c r="C1329"/>
      <c r="D1329" t="inlineStr">
        <is>
          <t>7691233651131976974</t>
        </is>
      </c>
      <c r="E1329"/>
      <c r="F1329" t="inlineStr">
        <is>
          <t>exact_post_id</t>
        </is>
      </c>
      <c r="G1329"/>
      <c r="H1329" s="3"/>
      <c r="I1329"/>
      <c r="J1329" t="inlineStr">
        <is>
          <t>active</t>
        </is>
      </c>
      <c r="K1329" t="inlineStr">
        <is>
          <t>dramaflick00</t>
        </is>
      </c>
      <c r="L1329" t="inlineStr">
        <is>
          <t>The Billionaire’s Daughter Chose Me to Be Her Mommy — EP1 A little girl chooses an ordinary waitress to be her mommy. 🥹 🌟 Continue the story here 👉 Find the full series on “ReelShort” 🔍 Look up “4982342” ✨ #ReelShort #ShortDrama #BillionairesDaughter #ContractMarriage #FamilyDrama</t>
        </is>
      </c>
      <c r="M1329" t="inlineStr">
        <is>
          <t>SD-000386</t>
        </is>
      </c>
      <c r="N1329" t="inlineStr">
        <is>
          <t>7691233651131976974</t>
        </is>
      </c>
      <c r="O1329" t="inlineStr">
        <is>
          <t>dramaflick00</t>
        </is>
      </c>
      <c r="P1329" t="inlineStr">
        <is>
          <t>https://www.tiktok.com/@dramaflick00</t>
        </is>
      </c>
      <c r="Q1329" t="inlineStr">
        <is>
          <t>SD-000386</t>
        </is>
      </c>
      <c r="R1329" t="inlineStr">
        <is>
          <t>The Billionaire's Daughter Chose Me to Be Her Mommy</t>
        </is>
      </c>
      <c r="S1329"/>
      <c r="T1329" s="2" t="str">
        <f>=HYPERLINK("https://www.tiktok.com/@dramaflick00/video/7691233651131976974", "https://www.tiktok.com/@dramaflick00/video/7691233651131976974")</f>
        <v>https://www.tiktok.com/@dramaflick00/video/7691233651131976974</v>
      </c>
      <c r="U1329" t="inlineStr">
        <is>
          <t>已回填</t>
        </is>
      </c>
      <c r="V1329" t="inlineStr">
        <is>
          <t>40</t>
        </is>
      </c>
      <c r="W1329" t="inlineStr">
        <is>
          <t>0</t>
        </is>
      </c>
      <c r="X1329" t="inlineStr">
        <is>
          <t>1</t>
        </is>
      </c>
      <c r="Y1329" t="inlineStr">
        <is>
          <t>0</t>
        </is>
      </c>
      <c r="Z1329" t="inlineStr">
        <is>
          <t>0</t>
        </is>
      </c>
      <c r="AA1329" t="inlineStr">
        <is>
          <t>2026-10-08</t>
        </is>
      </c>
      <c r="AB1329"/>
      <c r="AC1329" t="inlineStr">
        <is>
          <t>发布顺序：04；当天第1条</t>
        </is>
      </c>
      <c r="AD1329"/>
      <c r="AE1329"/>
      <c r="AF1329"/>
      <c r="AG1329" s="3">
        <v>46302</v>
      </c>
      <c r="AH1329" t="inlineStr">
        <is>
          <t>高璇</t>
        </is>
      </c>
      <c r="AI1329"/>
      <c r="AJ1329"/>
      <c r="AK1329"/>
      <c r="AL1329" s="3"/>
      <c r="AM1329" t="inlineStr">
        <is>
          <t>2026-10-07 14:23</t>
        </is>
      </c>
      <c r="AN1329" t="inlineStr">
        <is>
          <t>高璇</t>
        </is>
      </c>
      <c r="AO1329" t="inlineStr">
        <is>
          <t>2026-10-07</t>
        </is>
      </c>
      <c r="AP1329" t="inlineStr">
        <is>
          <t>2026-10-07|dramaflick00|SD-000386</t>
        </is>
      </c>
      <c r="AQ1329" t="inlineStr">
        <is>
          <t>1</t>
        </is>
      </c>
      <c r="AR1329" t="inlineStr">
        <is>
          <t>dramaflick00｜The Billionaire's Daughter Chose Me to Be Her Mommy｜3条｜已回填</t>
        </is>
      </c>
    </row>
    <row r="1330" ht="25.5" customHeight="1">
      <c r="A1330" t="inlineStr">
        <is>
          <t>SR-001465</t>
        </is>
      </c>
      <c r="B1330" s="3">
        <v>46302</v>
      </c>
      <c r="C1330"/>
      <c r="D1330" t="inlineStr">
        <is>
          <t>7691233878870117646</t>
        </is>
      </c>
      <c r="E1330"/>
      <c r="F1330" t="inlineStr">
        <is>
          <t>exact_post_id</t>
        </is>
      </c>
      <c r="G1330"/>
      <c r="H1330" s="3"/>
      <c r="I1330"/>
      <c r="J1330" t="inlineStr">
        <is>
          <t>active</t>
        </is>
      </c>
      <c r="K1330" t="inlineStr">
        <is>
          <t>dramaflick00</t>
        </is>
      </c>
      <c r="L1330" t="inlineStr">
        <is>
          <t>The Billionaire’s Daughter Chose Me to Be Her Mommy — EP2 The billionaire offers her a six-month contract marriage. 💍 🌟 Continue the story here 👉 Find the full series on “ReelShort” 🔍 Look up “4982342” ✨ #ReelShort #ShortDrama #BillionairesDaughter #ContractMarriage #FamilyDrama</t>
        </is>
      </c>
      <c r="M1330" t="inlineStr">
        <is>
          <t>SD-000386</t>
        </is>
      </c>
      <c r="N1330" t="inlineStr">
        <is>
          <t>7691233878870117646</t>
        </is>
      </c>
      <c r="O1330" t="inlineStr">
        <is>
          <t>dramaflick00</t>
        </is>
      </c>
      <c r="P1330" t="inlineStr">
        <is>
          <t>https://www.tiktok.com/@dramaflick00</t>
        </is>
      </c>
      <c r="Q1330" t="inlineStr">
        <is>
          <t>SD-000386</t>
        </is>
      </c>
      <c r="R1330" t="inlineStr">
        <is>
          <t>The Billionaire's Daughter Chose Me to Be Her Mommy</t>
        </is>
      </c>
      <c r="S1330"/>
      <c r="T1330" s="2" t="str">
        <f>=HYPERLINK("https://www.tiktok.com/@dramaflick00/video/7691233878870117646", "https://www.tiktok.com/@dramaflick00/video/7691233878870117646")</f>
        <v>https://www.tiktok.com/@dramaflick00/video/7691233878870117646</v>
      </c>
      <c r="U1330" t="inlineStr">
        <is>
          <t>已回填</t>
        </is>
      </c>
      <c r="V1330" t="inlineStr">
        <is>
          <t>708</t>
        </is>
      </c>
      <c r="W1330" t="inlineStr">
        <is>
          <t>15</t>
        </is>
      </c>
      <c r="X1330" t="inlineStr">
        <is>
          <t>1</t>
        </is>
      </c>
      <c r="Y1330" t="inlineStr">
        <is>
          <t>0</t>
        </is>
      </c>
      <c r="Z1330" t="inlineStr">
        <is>
          <t>0</t>
        </is>
      </c>
      <c r="AA1330" t="inlineStr">
        <is>
          <t>2026-10-08</t>
        </is>
      </c>
      <c r="AB1330"/>
      <c r="AC1330" t="inlineStr">
        <is>
          <t>发布顺序：05；当天第2条</t>
        </is>
      </c>
      <c r="AD1330"/>
      <c r="AE1330"/>
      <c r="AF1330"/>
      <c r="AG1330" s="3">
        <v>46302</v>
      </c>
      <c r="AH1330" t="inlineStr">
        <is>
          <t>高璇</t>
        </is>
      </c>
      <c r="AI1330"/>
      <c r="AJ1330"/>
      <c r="AK1330"/>
      <c r="AL1330" s="3"/>
      <c r="AM1330" t="inlineStr">
        <is>
          <t>2026-10-07 19:23</t>
        </is>
      </c>
      <c r="AN1330" t="inlineStr">
        <is>
          <t>高璇</t>
        </is>
      </c>
      <c r="AO1330" t="inlineStr">
        <is>
          <t>2026-10-07</t>
        </is>
      </c>
      <c r="AP1330" t="inlineStr">
        <is>
          <t>2026-10-07|dramaflick00|SD-000386</t>
        </is>
      </c>
      <c r="AQ1330" t="inlineStr">
        <is>
          <t>0</t>
        </is>
      </c>
      <c r="AR1330" t="inlineStr">
        <is>
          <t>dramaflick00｜The Billionaire's Daughter Chose Me to Be Her Mommy｜3条｜已回填</t>
        </is>
      </c>
    </row>
    <row r="1331" ht="25.5" customHeight="1">
      <c r="A1331" t="inlineStr">
        <is>
          <t>SR-001466</t>
        </is>
      </c>
      <c r="B1331" s="3">
        <v>46302</v>
      </c>
      <c r="C1331"/>
      <c r="D1331" t="inlineStr">
        <is>
          <t>7691234246077189390</t>
        </is>
      </c>
      <c r="E1331"/>
      <c r="F1331" t="inlineStr">
        <is>
          <t>exact_post_id</t>
        </is>
      </c>
      <c r="G1331"/>
      <c r="H1331" s="3"/>
      <c r="I1331"/>
      <c r="J1331" t="inlineStr">
        <is>
          <t>active</t>
        </is>
      </c>
      <c r="K1331" t="inlineStr">
        <is>
          <t>dramaflick00</t>
        </is>
      </c>
      <c r="L1331" t="inlineStr">
        <is>
          <t>The Billionaire’s Daughter Chose Me to Be Her Mommy — EP3 She entered his mansion for a deal—and healed his daughter. ❤️ 🌟 Continue the story here 👉 Find the full series on “ReelShort” 🔍 Look up “4982342” ✨ #ReelShort #ShortDrama #BillionairesDaughter #ContractMarriage #FamilyDrama</t>
        </is>
      </c>
      <c r="M1331" t="inlineStr">
        <is>
          <t>SD-000386</t>
        </is>
      </c>
      <c r="N1331" t="inlineStr">
        <is>
          <t>7691234246077189390</t>
        </is>
      </c>
      <c r="O1331" t="inlineStr">
        <is>
          <t>dramaflick00</t>
        </is>
      </c>
      <c r="P1331" t="inlineStr">
        <is>
          <t>https://www.tiktok.com/@dramaflick00</t>
        </is>
      </c>
      <c r="Q1331" t="inlineStr">
        <is>
          <t>SD-000386</t>
        </is>
      </c>
      <c r="R1331" t="inlineStr">
        <is>
          <t>The Billionaire's Daughter Chose Me to Be Her Mommy</t>
        </is>
      </c>
      <c r="S1331"/>
      <c r="T1331" s="2" t="str">
        <f>=HYPERLINK("https://www.tiktok.com/@dramaflick00/video/7691234246077189390", "https://www.tiktok.com/@dramaflick00/video/7691234246077189390")</f>
        <v>https://www.tiktok.com/@dramaflick00/video/7691234246077189390</v>
      </c>
      <c r="U1331" t="inlineStr">
        <is>
          <t>已回填</t>
        </is>
      </c>
      <c r="V1331" t="inlineStr">
        <is>
          <t>157</t>
        </is>
      </c>
      <c r="W1331" t="inlineStr">
        <is>
          <t>3</t>
        </is>
      </c>
      <c r="X1331" t="inlineStr">
        <is>
          <t>0</t>
        </is>
      </c>
      <c r="Y1331" t="inlineStr">
        <is>
          <t>0</t>
        </is>
      </c>
      <c r="Z1331" t="inlineStr">
        <is>
          <t>0</t>
        </is>
      </c>
      <c r="AA1331" t="inlineStr">
        <is>
          <t>2026-10-08</t>
        </is>
      </c>
      <c r="AB1331"/>
      <c r="AC1331" t="inlineStr">
        <is>
          <t>发布顺序：06；当天第3条</t>
        </is>
      </c>
      <c r="AD1331"/>
      <c r="AE1331"/>
      <c r="AF1331"/>
      <c r="AG1331" s="3">
        <v>46302</v>
      </c>
      <c r="AH1331" t="inlineStr">
        <is>
          <t>高璇</t>
        </is>
      </c>
      <c r="AI1331"/>
      <c r="AJ1331"/>
      <c r="AK1331"/>
      <c r="AL1331" s="3"/>
      <c r="AM1331" t="inlineStr">
        <is>
          <t>2026-10-08 00:24</t>
        </is>
      </c>
      <c r="AN1331" t="inlineStr">
        <is>
          <t>高璇</t>
        </is>
      </c>
      <c r="AO1331" t="inlineStr">
        <is>
          <t>2026-10-08</t>
        </is>
      </c>
      <c r="AP1331" t="inlineStr">
        <is>
          <t>2026-10-07|dramaflick00|SD-000386</t>
        </is>
      </c>
      <c r="AQ1331" t="inlineStr">
        <is>
          <t>0</t>
        </is>
      </c>
      <c r="AR1331" t="inlineStr">
        <is>
          <t>dramaflick00｜The Billionaire's Daughter Chose Me to Be Her Mommy｜3条｜已回填</t>
        </is>
      </c>
    </row>
    <row r="1332" ht="25.5" customHeight="1">
      <c r="A1332" t="inlineStr">
        <is>
          <t>SR-001467</t>
        </is>
      </c>
      <c r="B1332" s="3">
        <v>46293</v>
      </c>
      <c r="C1332"/>
      <c r="D1332"/>
      <c r="E1332"/>
      <c r="F1332" t="inlineStr">
        <is>
          <t>account_time</t>
        </is>
      </c>
      <c r="G1332">
        <v>1</v>
      </c>
      <c r="H1332" s="3">
        <v>46301.91625</v>
      </c>
      <c r="I1332"/>
      <c r="J1332" t="inlineStr">
        <is>
          <t>active</t>
        </is>
      </c>
      <c r="K1332" t="inlineStr">
        <is>
          <t>sofiblmoments</t>
        </is>
      </c>
      <c r="L1332" t="inlineStr">
        <is>
          <t>A struggling student gets assigned the one tutor he cannot stand—but the tension between them feels far too personal. 📚🔥 🌟 Continue the story here 👉 Find the full series on “ReelShort” 🔍 Look up “4825222” ✨ #BLDrama #PrivateTutoring #EnemiesToLovers #ReelShort</t>
        </is>
      </c>
      <c r="M1332" t="inlineStr">
        <is>
          <t>SD-000020</t>
        </is>
      </c>
      <c r="N1332" t="inlineStr">
        <is>
          <t>7690508604939439373</t>
        </is>
      </c>
      <c r="O1332" t="inlineStr">
        <is>
          <t>sofiblmoments</t>
        </is>
      </c>
      <c r="P1332" t="inlineStr">
        <is>
          <t>https://www.tiktok.com/@sofiblmoments</t>
        </is>
      </c>
      <c r="Q1332" t="inlineStr">
        <is>
          <t>SD-000020</t>
        </is>
      </c>
      <c r="R1332" t="inlineStr">
        <is>
          <t>private tutoring</t>
        </is>
      </c>
      <c r="S1332" t="inlineStr">
        <is>
          <t>爱情,lgbtq</t>
        </is>
      </c>
      <c r="T1332" s="2" t="str">
        <f>=HYPERLINK("https://www.tiktok.com/@sofiblmoments/video/7690508604939439373", "https://www.tiktok.com/@sofiblmoments/video/7690508604939439373")</f>
        <v>https://www.tiktok.com/@sofiblmoments/video/7690508604939439373</v>
      </c>
      <c r="U1332" t="inlineStr">
        <is>
          <t>已回填</t>
        </is>
      </c>
      <c r="V1332" t="inlineStr">
        <is>
          <t>143</t>
        </is>
      </c>
      <c r="W1332" t="inlineStr">
        <is>
          <t>2</t>
        </is>
      </c>
      <c r="X1332" t="inlineStr">
        <is>
          <t>1</t>
        </is>
      </c>
      <c r="Y1332" t="inlineStr">
        <is>
          <t>0</t>
        </is>
      </c>
      <c r="Z1332" t="inlineStr">
        <is>
          <t>0</t>
        </is>
      </c>
      <c r="AA1332" t="inlineStr">
        <is>
          <t>2026-10-08</t>
        </is>
      </c>
      <c r="AB1332"/>
      <c r="AC1332" t="inlineStr">
        <is>
          <t>发布顺序：01；当天第1条</t>
        </is>
      </c>
      <c r="AD1332"/>
      <c r="AE1332"/>
      <c r="AF1332"/>
      <c r="AG1332" s="3">
        <v>46293</v>
      </c>
      <c r="AH1332" t="inlineStr">
        <is>
          <t>高璇</t>
        </is>
      </c>
      <c r="AI1332"/>
      <c r="AJ1332"/>
      <c r="AK1332"/>
      <c r="AL1332" s="3"/>
      <c r="AM1332" t="inlineStr">
        <is>
          <t>2026-09-28 20:04</t>
        </is>
      </c>
      <c r="AN1332" t="inlineStr">
        <is>
          <t>高璇</t>
        </is>
      </c>
      <c r="AO1332" t="inlineStr">
        <is>
          <t>2026-09-28</t>
        </is>
      </c>
      <c r="AP1332" t="inlineStr">
        <is>
          <t>2026-09-28|sofiblmoments|SD-000020</t>
        </is>
      </c>
      <c r="AQ1332" t="inlineStr">
        <is>
          <t>1</t>
        </is>
      </c>
      <c r="AR1332" t="inlineStr">
        <is>
          <t>sofiblmoments｜private tutoring｜3条｜已回填</t>
        </is>
      </c>
    </row>
    <row r="1333" ht="25.5" customHeight="1">
      <c r="A1333" t="inlineStr">
        <is>
          <t>SR-001468</t>
        </is>
      </c>
      <c r="B1333" s="3">
        <v>46293</v>
      </c>
      <c r="C1333"/>
      <c r="D1333" t="inlineStr">
        <is>
          <t>7690508624661122318</t>
        </is>
      </c>
      <c r="E1333"/>
      <c r="F1333" t="inlineStr">
        <is>
          <t>manual_url</t>
        </is>
      </c>
      <c r="G1333">
        <v>1</v>
      </c>
      <c r="H1333" s="3">
        <v>46301.91645833333</v>
      </c>
      <c r="I1333"/>
      <c r="J1333" t="inlineStr">
        <is>
          <t>active</t>
        </is>
      </c>
      <c r="K1333" t="inlineStr">
        <is>
          <t>sofiblmoments</t>
        </is>
      </c>
      <c r="L1333" t="inlineStr">
        <is>
          <t>Inside a virtual world, their rivalry turns into something neither of them is ready to admit. 🎮💙 🌟 Continue the story here 👉 Find the full series on “ReelShort” 🔍 Look up “4825222” ✨ #BLDrama #VirtualRomance #SecretFeelings #ReelShort</t>
        </is>
      </c>
      <c r="M1333" t="inlineStr">
        <is>
          <t>SD-000020</t>
        </is>
      </c>
      <c r="N1333" t="inlineStr">
        <is>
          <t>7690508624661122318</t>
        </is>
      </c>
      <c r="O1333" t="inlineStr">
        <is>
          <t>sofiblmoments</t>
        </is>
      </c>
      <c r="P1333" t="inlineStr">
        <is>
          <t>https://www.tiktok.com/@sofiblmoments</t>
        </is>
      </c>
      <c r="Q1333" t="inlineStr">
        <is>
          <t>SD-000020</t>
        </is>
      </c>
      <c r="R1333" t="inlineStr">
        <is>
          <t>private tutoring</t>
        </is>
      </c>
      <c r="S1333" t="inlineStr">
        <is>
          <t>爱情,lgbtq</t>
        </is>
      </c>
      <c r="T1333" s="2" t="str">
        <f>=HYPERLINK("https://www.tiktok.com/@sofiblmoments/video/7690508624661122318", "https://www.tiktok.com/@sofiblmoments/video/7690508624661122318")</f>
        <v>https://www.tiktok.com/@sofiblmoments/video/7690508624661122318</v>
      </c>
      <c r="U1333" t="inlineStr">
        <is>
          <t>已回填</t>
        </is>
      </c>
      <c r="V1333" t="inlineStr">
        <is>
          <t>65</t>
        </is>
      </c>
      <c r="W1333" t="inlineStr">
        <is>
          <t>2</t>
        </is>
      </c>
      <c r="X1333" t="inlineStr">
        <is>
          <t>2</t>
        </is>
      </c>
      <c r="Y1333" t="inlineStr">
        <is>
          <t>0</t>
        </is>
      </c>
      <c r="Z1333" t="inlineStr">
        <is>
          <t>0</t>
        </is>
      </c>
      <c r="AA1333" t="inlineStr">
        <is>
          <t>2026-10-08</t>
        </is>
      </c>
      <c r="AB1333"/>
      <c r="AC1333" t="inlineStr">
        <is>
          <t>发布顺序：02；当天第2条</t>
        </is>
      </c>
      <c r="AD1333"/>
      <c r="AE1333"/>
      <c r="AF1333"/>
      <c r="AG1333" s="3">
        <v>46293</v>
      </c>
      <c r="AH1333" t="inlineStr">
        <is>
          <t>高璇</t>
        </is>
      </c>
      <c r="AI1333"/>
      <c r="AJ1333"/>
      <c r="AK1333"/>
      <c r="AL1333" s="3"/>
      <c r="AM1333" t="inlineStr">
        <is>
          <t>2026-09-29 01:30</t>
        </is>
      </c>
      <c r="AN1333" t="inlineStr">
        <is>
          <t>高璇</t>
        </is>
      </c>
      <c r="AO1333" t="inlineStr">
        <is>
          <t>2026-09-29</t>
        </is>
      </c>
      <c r="AP1333" t="inlineStr">
        <is>
          <t>2026-09-28|sofiblmoments|SD-000020</t>
        </is>
      </c>
      <c r="AQ1333" t="inlineStr">
        <is>
          <t>0</t>
        </is>
      </c>
      <c r="AR1333" t="inlineStr">
        <is>
          <t>sofiblmoments｜private tutoring｜3条｜已回填</t>
        </is>
      </c>
    </row>
    <row r="1334" ht="25.5" customHeight="1">
      <c r="A1334" t="inlineStr">
        <is>
          <t>SR-001469</t>
        </is>
      </c>
      <c r="B1334" s="3">
        <v>46293</v>
      </c>
      <c r="C1334"/>
      <c r="D1334" t="inlineStr">
        <is>
          <t>7690510847000595725</t>
        </is>
      </c>
      <c r="E1334"/>
      <c r="F1334" t="inlineStr">
        <is>
          <t>manual_url</t>
        </is>
      </c>
      <c r="G1334">
        <v>1</v>
      </c>
      <c r="H1334" s="3">
        <v>46301.916655092595</v>
      </c>
      <c r="I1334"/>
      <c r="J1334" t="inlineStr">
        <is>
          <t>active</t>
        </is>
      </c>
      <c r="K1334" t="inlineStr">
        <is>
          <t>sofiblmoments</t>
        </is>
      </c>
      <c r="L1334" t="inlineStr">
        <is>
          <t>One humiliating confrontation at school forces his strict tutor to step in—and changes the balance between them. 😳🖤 🌟 Continue the story here 👉 Find the full series on “ReelShort” 🔍 Look up “4825222” ✨ #BLDrama #ProtectiveTutor #SchoolRomance #ReelShort</t>
        </is>
      </c>
      <c r="M1334" t="inlineStr">
        <is>
          <t>SD-000020</t>
        </is>
      </c>
      <c r="N1334" t="inlineStr">
        <is>
          <t>7690510847000595725</t>
        </is>
      </c>
      <c r="O1334" t="inlineStr">
        <is>
          <t>sofiblmoments</t>
        </is>
      </c>
      <c r="P1334" t="inlineStr">
        <is>
          <t>https://www.tiktok.com/@sofiblmoments</t>
        </is>
      </c>
      <c r="Q1334" t="inlineStr">
        <is>
          <t>SD-000020</t>
        </is>
      </c>
      <c r="R1334" t="inlineStr">
        <is>
          <t>private tutoring</t>
        </is>
      </c>
      <c r="S1334" t="inlineStr">
        <is>
          <t>爱情,lgbtq</t>
        </is>
      </c>
      <c r="T1334" s="2" t="str">
        <f>=HYPERLINK("https://www.tiktok.com/@sofiblmoments/video/7690510847000595725", "https://www.tiktok.com/@sofiblmoments/video/7690510847000595725")</f>
        <v>https://www.tiktok.com/@sofiblmoments/video/7690510847000595725</v>
      </c>
      <c r="U1334" t="inlineStr">
        <is>
          <t>已回填</t>
        </is>
      </c>
      <c r="V1334" t="inlineStr">
        <is>
          <t>127</t>
        </is>
      </c>
      <c r="W1334" t="inlineStr">
        <is>
          <t>6</t>
        </is>
      </c>
      <c r="X1334" t="inlineStr">
        <is>
          <t>1</t>
        </is>
      </c>
      <c r="Y1334" t="inlineStr">
        <is>
          <t>0</t>
        </is>
      </c>
      <c r="Z1334" t="inlineStr">
        <is>
          <t>0</t>
        </is>
      </c>
      <c r="AA1334" t="inlineStr">
        <is>
          <t>2026-10-08</t>
        </is>
      </c>
      <c r="AB1334"/>
      <c r="AC1334" t="inlineStr">
        <is>
          <t>发布顺序：03；当天第3条</t>
        </is>
      </c>
      <c r="AD1334"/>
      <c r="AE1334"/>
      <c r="AF1334"/>
      <c r="AG1334" s="3">
        <v>46293</v>
      </c>
      <c r="AH1334" t="inlineStr">
        <is>
          <t>高璇</t>
        </is>
      </c>
      <c r="AI1334"/>
      <c r="AJ1334"/>
      <c r="AK1334"/>
      <c r="AL1334" s="3"/>
      <c r="AM1334" t="inlineStr">
        <is>
          <t>2026-09-29 07:31</t>
        </is>
      </c>
      <c r="AN1334" t="inlineStr">
        <is>
          <t>高璇</t>
        </is>
      </c>
      <c r="AO1334" t="inlineStr">
        <is>
          <t>2026-09-29</t>
        </is>
      </c>
      <c r="AP1334" t="inlineStr">
        <is>
          <t>2026-09-28|sofiblmoments|SD-000020</t>
        </is>
      </c>
      <c r="AQ1334" t="inlineStr">
        <is>
          <t>0</t>
        </is>
      </c>
      <c r="AR1334" t="inlineStr">
        <is>
          <t>sofiblmoments｜private tutoring｜3条｜已回填</t>
        </is>
      </c>
    </row>
    <row r="1335" ht="25.5" customHeight="1">
      <c r="A1335" t="inlineStr">
        <is>
          <t>SR-001470</t>
        </is>
      </c>
      <c r="B1335" s="3">
        <v>46294</v>
      </c>
      <c r="C1335"/>
      <c r="D1335" t="inlineStr">
        <is>
          <t>7690509391723891982</t>
        </is>
      </c>
      <c r="E1335"/>
      <c r="F1335" t="inlineStr">
        <is>
          <t>manual_url</t>
        </is>
      </c>
      <c r="G1335">
        <v>1</v>
      </c>
      <c r="H1335" s="3">
        <v>46301.916875</v>
      </c>
      <c r="I1335"/>
      <c r="J1335" t="inlineStr">
        <is>
          <t>active</t>
        </is>
      </c>
      <c r="K1335" t="inlineStr">
        <is>
          <t>sofiblmoments</t>
        </is>
      </c>
      <c r="L1335" t="inlineStr">
        <is>
          <t>A playful lesson gets dangerously intimate when the tutor decides to prove exactly who is in control. ❤️‍🔥 🌟 Continue the story here 👉 Find the full series on “ReelShort” 🔍 Look up “4825222” ✨ #BLDrama #ForbiddenRomance #TutorLove #ReelShort</t>
        </is>
      </c>
      <c r="M1335" t="inlineStr">
        <is>
          <t>SD-000020</t>
        </is>
      </c>
      <c r="N1335" t="inlineStr">
        <is>
          <t>7690509391723891982</t>
        </is>
      </c>
      <c r="O1335" t="inlineStr">
        <is>
          <t>sofiblmoments</t>
        </is>
      </c>
      <c r="P1335" t="inlineStr">
        <is>
          <t>https://www.tiktok.com/@sofiblmoments</t>
        </is>
      </c>
      <c r="Q1335" t="inlineStr">
        <is>
          <t>SD-000020</t>
        </is>
      </c>
      <c r="R1335" t="inlineStr">
        <is>
          <t>private tutoring</t>
        </is>
      </c>
      <c r="S1335" t="inlineStr">
        <is>
          <t>爱情,lgbtq</t>
        </is>
      </c>
      <c r="T1335" s="2" t="str">
        <f>=HYPERLINK("https://www.tiktok.com/@sofiblmoments/video/7690509391723891982", "https://www.tiktok.com/@sofiblmoments/video/7690509391723891982")</f>
        <v>https://www.tiktok.com/@sofiblmoments/video/7690509391723891982</v>
      </c>
      <c r="U1335" t="inlineStr">
        <is>
          <t>已回填</t>
        </is>
      </c>
      <c r="V1335" t="inlineStr">
        <is>
          <t>45</t>
        </is>
      </c>
      <c r="W1335" t="inlineStr">
        <is>
          <t>2</t>
        </is>
      </c>
      <c r="X1335" t="inlineStr">
        <is>
          <t>0</t>
        </is>
      </c>
      <c r="Y1335" t="inlineStr">
        <is>
          <t>0</t>
        </is>
      </c>
      <c r="Z1335" t="inlineStr">
        <is>
          <t>0</t>
        </is>
      </c>
      <c r="AA1335" t="inlineStr">
        <is>
          <t>2026-10-08</t>
        </is>
      </c>
      <c r="AB1335"/>
      <c r="AC1335" t="inlineStr">
        <is>
          <t>发布顺序：04；当天第1条</t>
        </is>
      </c>
      <c r="AD1335"/>
      <c r="AE1335"/>
      <c r="AF1335"/>
      <c r="AG1335" s="3">
        <v>46294</v>
      </c>
      <c r="AH1335" t="inlineStr">
        <is>
          <t>高璇</t>
        </is>
      </c>
      <c r="AI1335"/>
      <c r="AJ1335"/>
      <c r="AK1335"/>
      <c r="AL1335" s="3"/>
      <c r="AM1335" t="inlineStr">
        <is>
          <t>2026-09-29 20:32</t>
        </is>
      </c>
      <c r="AN1335" t="inlineStr">
        <is>
          <t>高璇</t>
        </is>
      </c>
      <c r="AO1335" t="inlineStr">
        <is>
          <t>2026-09-29</t>
        </is>
      </c>
      <c r="AP1335" t="inlineStr">
        <is>
          <t>2026-09-29|sofiblmoments|SD-000020</t>
        </is>
      </c>
      <c r="AQ1335" t="inlineStr">
        <is>
          <t>1</t>
        </is>
      </c>
      <c r="AR1335" t="inlineStr">
        <is>
          <t>sofiblmoments｜private tutoring｜3条｜已回填</t>
        </is>
      </c>
    </row>
    <row r="1336" ht="25.5" customHeight="1">
      <c r="A1336" t="inlineStr">
        <is>
          <t>SR-001471</t>
        </is>
      </c>
      <c r="B1336" s="3">
        <v>46294</v>
      </c>
      <c r="C1336"/>
      <c r="D1336" t="inlineStr">
        <is>
          <t>7690511477140163853</t>
        </is>
      </c>
      <c r="E1336"/>
      <c r="F1336" t="inlineStr">
        <is>
          <t>manual_url</t>
        </is>
      </c>
      <c r="G1336">
        <v>1</v>
      </c>
      <c r="H1336" s="3">
        <v>46301.91707175926</v>
      </c>
      <c r="I1336"/>
      <c r="J1336" t="inlineStr">
        <is>
          <t>active</t>
        </is>
      </c>
      <c r="K1336" t="inlineStr">
        <is>
          <t>sofiblmoments</t>
        </is>
      </c>
      <c r="L1336" t="inlineStr">
        <is>
          <t>Living under the same roof makes their attraction impossible to hide—and every argument pulls them closer. 🏠💋 🌟 Continue the story here 👉 Find the full series on “ReelShort” 🔍 Look up “4825222” ✨ #BLDrama #ForcedProximity #SlowBurn #ReelShort</t>
        </is>
      </c>
      <c r="M1336" t="inlineStr">
        <is>
          <t>SD-000020</t>
        </is>
      </c>
      <c r="N1336" t="inlineStr">
        <is>
          <t>7690511477140163853</t>
        </is>
      </c>
      <c r="O1336" t="inlineStr">
        <is>
          <t>sofiblmoments</t>
        </is>
      </c>
      <c r="P1336" t="inlineStr">
        <is>
          <t>https://www.tiktok.com/@sofiblmoments</t>
        </is>
      </c>
      <c r="Q1336" t="inlineStr">
        <is>
          <t>SD-000020</t>
        </is>
      </c>
      <c r="R1336" t="inlineStr">
        <is>
          <t>private tutoring</t>
        </is>
      </c>
      <c r="S1336" t="inlineStr">
        <is>
          <t>爱情,lgbtq</t>
        </is>
      </c>
      <c r="T1336" s="2" t="str">
        <f>=HYPERLINK("https://www.tiktok.com/@sofiblmoments/video/7690511477140163853", "https://www.tiktok.com/@sofiblmoments/video/7690511477140163853")</f>
        <v>https://www.tiktok.com/@sofiblmoments/video/7690511477140163853</v>
      </c>
      <c r="U1336" t="inlineStr">
        <is>
          <t>已回填</t>
        </is>
      </c>
      <c r="V1336" t="inlineStr">
        <is>
          <t>186</t>
        </is>
      </c>
      <c r="W1336" t="inlineStr">
        <is>
          <t>6</t>
        </is>
      </c>
      <c r="X1336" t="inlineStr">
        <is>
          <t>4</t>
        </is>
      </c>
      <c r="Y1336" t="inlineStr">
        <is>
          <t>0</t>
        </is>
      </c>
      <c r="Z1336" t="inlineStr">
        <is>
          <t>0</t>
        </is>
      </c>
      <c r="AA1336" t="inlineStr">
        <is>
          <t>2026-10-08</t>
        </is>
      </c>
      <c r="AB1336"/>
      <c r="AC1336" t="inlineStr">
        <is>
          <t>发布顺序：05；当天第2条</t>
        </is>
      </c>
      <c r="AD1336"/>
      <c r="AE1336"/>
      <c r="AF1336"/>
      <c r="AG1336" s="3">
        <v>46294</v>
      </c>
      <c r="AH1336" t="inlineStr">
        <is>
          <t>高璇</t>
        </is>
      </c>
      <c r="AI1336"/>
      <c r="AJ1336"/>
      <c r="AK1336"/>
      <c r="AL1336" s="3"/>
      <c r="AM1336" t="inlineStr">
        <is>
          <t>2026-09-30 06:33</t>
        </is>
      </c>
      <c r="AN1336" t="inlineStr">
        <is>
          <t>高璇</t>
        </is>
      </c>
      <c r="AO1336" t="inlineStr">
        <is>
          <t>2026-09-30</t>
        </is>
      </c>
      <c r="AP1336" t="inlineStr">
        <is>
          <t>2026-09-29|sofiblmoments|SD-000020</t>
        </is>
      </c>
      <c r="AQ1336" t="inlineStr">
        <is>
          <t>0</t>
        </is>
      </c>
      <c r="AR1336" t="inlineStr">
        <is>
          <t>sofiblmoments｜private tutoring｜3条｜已回填</t>
        </is>
      </c>
    </row>
    <row r="1337" ht="25.5" customHeight="1">
      <c r="A1337" t="inlineStr">
        <is>
          <t>SR-001472</t>
        </is>
      </c>
      <c r="B1337" s="3">
        <v>46294</v>
      </c>
      <c r="C1337"/>
      <c r="D1337" t="inlineStr">
        <is>
          <t>7690511408324267278</t>
        </is>
      </c>
      <c r="E1337"/>
      <c r="F1337" t="inlineStr">
        <is>
          <t>manual_url</t>
        </is>
      </c>
      <c r="G1337">
        <v>1</v>
      </c>
      <c r="H1337" s="3">
        <v>46301.91726851852</v>
      </c>
      <c r="I1337"/>
      <c r="J1337" t="inlineStr">
        <is>
          <t>active</t>
        </is>
      </c>
      <c r="K1337" t="inlineStr">
        <is>
          <t>sofiblmoments</t>
        </is>
      </c>
      <c r="L1337" t="inlineStr">
        <is>
          <t>When the final battle begins, he risks everything to protect the boy who has become more than just his student. ⚔️💙 🌟 Continue the story here 👉 Find the full series on “ReelShort” 🔍 Look up “4825222” ✨ #BLDrama #FantasyRomance #ProtectiveLove #ReelShort</t>
        </is>
      </c>
      <c r="M1337" t="inlineStr">
        <is>
          <t>SD-000020</t>
        </is>
      </c>
      <c r="N1337" t="inlineStr">
        <is>
          <t>7690511408324267278</t>
        </is>
      </c>
      <c r="O1337" t="inlineStr">
        <is>
          <t>sofiblmoments</t>
        </is>
      </c>
      <c r="P1337" t="inlineStr">
        <is>
          <t>https://www.tiktok.com/@sofiblmoments</t>
        </is>
      </c>
      <c r="Q1337" t="inlineStr">
        <is>
          <t>SD-000020</t>
        </is>
      </c>
      <c r="R1337" t="inlineStr">
        <is>
          <t>private tutoring</t>
        </is>
      </c>
      <c r="S1337" t="inlineStr">
        <is>
          <t>爱情,lgbtq</t>
        </is>
      </c>
      <c r="T1337" s="2" t="str">
        <f>=HYPERLINK("https://www.tiktok.com/@sofiblmoments/video/7690511408324267278", "https://www.tiktok.com/@sofiblmoments/video/7690511408324267278")</f>
        <v>https://www.tiktok.com/@sofiblmoments/video/7690511408324267278</v>
      </c>
      <c r="U1337" t="inlineStr">
        <is>
          <t>已回填</t>
        </is>
      </c>
      <c r="V1337" t="inlineStr">
        <is>
          <t>808</t>
        </is>
      </c>
      <c r="W1337" t="inlineStr">
        <is>
          <t>12</t>
        </is>
      </c>
      <c r="X1337" t="inlineStr">
        <is>
          <t>4</t>
        </is>
      </c>
      <c r="Y1337" t="inlineStr">
        <is>
          <t>0</t>
        </is>
      </c>
      <c r="Z1337" t="inlineStr">
        <is>
          <t>1</t>
        </is>
      </c>
      <c r="AA1337" t="inlineStr">
        <is>
          <t>2026-10-08</t>
        </is>
      </c>
      <c r="AB1337"/>
      <c r="AC1337" t="inlineStr">
        <is>
          <t>发布顺序：06；当天第3条</t>
        </is>
      </c>
      <c r="AD1337"/>
      <c r="AE1337"/>
      <c r="AF1337"/>
      <c r="AG1337" s="3">
        <v>46294</v>
      </c>
      <c r="AH1337" t="inlineStr">
        <is>
          <t>高璇</t>
        </is>
      </c>
      <c r="AI1337"/>
      <c r="AJ1337"/>
      <c r="AK1337"/>
      <c r="AL1337" s="3"/>
      <c r="AM1337" t="inlineStr">
        <is>
          <t>2026-09-30 06:48</t>
        </is>
      </c>
      <c r="AN1337" t="inlineStr">
        <is>
          <t>高璇</t>
        </is>
      </c>
      <c r="AO1337" t="inlineStr">
        <is>
          <t>2026-09-30</t>
        </is>
      </c>
      <c r="AP1337" t="inlineStr">
        <is>
          <t>2026-09-29|sofiblmoments|SD-000020</t>
        </is>
      </c>
      <c r="AQ1337" t="inlineStr">
        <is>
          <t>0</t>
        </is>
      </c>
      <c r="AR1337" t="inlineStr">
        <is>
          <t>sofiblmoments｜private tutoring｜3条｜已回填</t>
        </is>
      </c>
    </row>
    <row r="1338" ht="25.5" customHeight="1">
      <c r="A1338" t="inlineStr">
        <is>
          <t>SR-001473</t>
        </is>
      </c>
      <c r="B1338" s="3">
        <v>46295</v>
      </c>
      <c r="C1338"/>
      <c r="D1338"/>
      <c r="E1338"/>
      <c r="F1338" t="inlineStr">
        <is>
          <t>account_time</t>
        </is>
      </c>
      <c r="G1338">
        <v>1</v>
      </c>
      <c r="H1338" s="3">
        <v>46301.91748842593</v>
      </c>
      <c r="I1338"/>
      <c r="J1338" t="inlineStr">
        <is>
          <t>active</t>
        </is>
      </c>
      <c r="K1338" t="inlineStr">
        <is>
          <t>sofiblmoments</t>
        </is>
      </c>
      <c r="L1338" t="inlineStr">
        <is>
          <t>An injured Omega wakes beneath the gaze of a ruthless officer—and one command changes both of their lives. 🖤🐺 🌟 Continue the story here 👉 Find the full series on “ReelShort” 🔍 Look up “4825124” ✨ #BLDrama #OmegaVerse #AlphaOmega #ReelShort</t>
        </is>
      </c>
      <c r="M1338" t="inlineStr">
        <is>
          <t>SD-000074</t>
        </is>
      </c>
      <c r="N1338" t="inlineStr">
        <is>
          <t>7690511895450717454</t>
        </is>
      </c>
      <c r="O1338" t="inlineStr">
        <is>
          <t>sofiblmoments</t>
        </is>
      </c>
      <c r="P1338" t="inlineStr">
        <is>
          <t>https://www.tiktok.com/@sofiblmoments</t>
        </is>
      </c>
      <c r="Q1338" t="inlineStr">
        <is>
          <t>SD-000074</t>
        </is>
      </c>
      <c r="R1338" t="inlineStr">
        <is>
          <t>The Omega's Command</t>
        </is>
      </c>
      <c r="S1338" t="inlineStr">
        <is>
          <t>lgbtq,爱情,超能力</t>
        </is>
      </c>
      <c r="T1338" s="2" t="str">
        <f>=HYPERLINK("https://www.tiktok.com/@sofiblmoments/video/7690511895450717454", "https://www.tiktok.com/@sofiblmoments/video/7690511895450717454")</f>
        <v>https://www.tiktok.com/@sofiblmoments/video/7690511895450717454</v>
      </c>
      <c r="U1338" t="inlineStr">
        <is>
          <t>已回填</t>
        </is>
      </c>
      <c r="V1338" t="inlineStr">
        <is>
          <t>150</t>
        </is>
      </c>
      <c r="W1338" t="inlineStr">
        <is>
          <t>4</t>
        </is>
      </c>
      <c r="X1338" t="inlineStr">
        <is>
          <t>1</t>
        </is>
      </c>
      <c r="Y1338" t="inlineStr">
        <is>
          <t>0</t>
        </is>
      </c>
      <c r="Z1338" t="inlineStr">
        <is>
          <t>0</t>
        </is>
      </c>
      <c r="AA1338" t="inlineStr">
        <is>
          <t>2026-10-08</t>
        </is>
      </c>
      <c r="AB1338"/>
      <c r="AC1338" t="inlineStr">
        <is>
          <t>发布顺序：01；当天第1条</t>
        </is>
      </c>
      <c r="AD1338"/>
      <c r="AE1338"/>
      <c r="AF1338"/>
      <c r="AG1338" s="3">
        <v>46295</v>
      </c>
      <c r="AH1338" t="inlineStr">
        <is>
          <t>高璇</t>
        </is>
      </c>
      <c r="AI1338"/>
      <c r="AJ1338"/>
      <c r="AK1338"/>
      <c r="AL1338" s="3"/>
      <c r="AM1338" t="inlineStr">
        <is>
          <t>2026-09-30 20:36</t>
        </is>
      </c>
      <c r="AN1338" t="inlineStr">
        <is>
          <t>高璇</t>
        </is>
      </c>
      <c r="AO1338" t="inlineStr">
        <is>
          <t>2026-09-30</t>
        </is>
      </c>
      <c r="AP1338" t="inlineStr">
        <is>
          <t>2026-09-30|sofiblmoments|SD-000074</t>
        </is>
      </c>
      <c r="AQ1338" t="inlineStr">
        <is>
          <t>1</t>
        </is>
      </c>
      <c r="AR1338" t="inlineStr">
        <is>
          <t>sofiblmoments｜The Omega's Command｜3条｜已回填</t>
        </is>
      </c>
    </row>
    <row r="1339" ht="25.5" customHeight="1">
      <c r="A1339" t="inlineStr">
        <is>
          <t>SR-001474</t>
        </is>
      </c>
      <c r="B1339" s="3">
        <v>46295</v>
      </c>
      <c r="C1339"/>
      <c r="D1339" t="inlineStr">
        <is>
          <t>7690512310670019854</t>
        </is>
      </c>
      <c r="E1339"/>
      <c r="F1339" t="inlineStr">
        <is>
          <t>manual_url</t>
        </is>
      </c>
      <c r="G1339">
        <v>1</v>
      </c>
      <c r="H1339" s="3">
        <v>46301.91768518519</v>
      </c>
      <c r="I1339"/>
      <c r="J1339" t="inlineStr">
        <is>
          <t>active</t>
        </is>
      </c>
      <c r="K1339" t="inlineStr">
        <is>
          <t>sofiblmoments</t>
        </is>
      </c>
      <c r="L1339" t="inlineStr">
        <is>
          <t>He enters the final selection battle with blood on his lips, determined to prove an Omega can defeat any Alpha. 🔥⚔️ 🌟 Continue the story here 👉 Find the full series on “ReelShort” 🔍 Look up “4825124” ✨ #BLDrama #OmegaPower #MilitaryRomance #ReelShort</t>
        </is>
      </c>
      <c r="M1339" t="inlineStr">
        <is>
          <t>SD-000074</t>
        </is>
      </c>
      <c r="N1339" t="inlineStr">
        <is>
          <t>7690512310670019854</t>
        </is>
      </c>
      <c r="O1339" t="inlineStr">
        <is>
          <t>sofiblmoments</t>
        </is>
      </c>
      <c r="P1339" t="inlineStr">
        <is>
          <t>https://www.tiktok.com/@sofiblmoments</t>
        </is>
      </c>
      <c r="Q1339" t="inlineStr">
        <is>
          <t>SD-000074</t>
        </is>
      </c>
      <c r="R1339" t="inlineStr">
        <is>
          <t>The Omega's Command</t>
        </is>
      </c>
      <c r="S1339" t="inlineStr">
        <is>
          <t>lgbtq,爱情,超能力</t>
        </is>
      </c>
      <c r="T1339" s="2" t="str">
        <f>=HYPERLINK("https://www.tiktok.com/@sofiblmoments/video/7690512310670019854", "https://www.tiktok.com/@sofiblmoments/video/7690512310670019854")</f>
        <v>https://www.tiktok.com/@sofiblmoments/video/7690512310670019854</v>
      </c>
      <c r="U1339" t="inlineStr">
        <is>
          <t>已回填</t>
        </is>
      </c>
      <c r="V1339" t="inlineStr">
        <is>
          <t>72</t>
        </is>
      </c>
      <c r="W1339" t="inlineStr">
        <is>
          <t>2</t>
        </is>
      </c>
      <c r="X1339" t="inlineStr">
        <is>
          <t>2</t>
        </is>
      </c>
      <c r="Y1339" t="inlineStr">
        <is>
          <t>0</t>
        </is>
      </c>
      <c r="Z1339" t="inlineStr">
        <is>
          <t>0</t>
        </is>
      </c>
      <c r="AA1339" t="inlineStr">
        <is>
          <t>2026-10-08</t>
        </is>
      </c>
      <c r="AB1339"/>
      <c r="AC1339" t="inlineStr">
        <is>
          <t>发布顺序：02；当天第2条</t>
        </is>
      </c>
      <c r="AD1339"/>
      <c r="AE1339"/>
      <c r="AF1339"/>
      <c r="AG1339" s="3">
        <v>46295</v>
      </c>
      <c r="AH1339" t="inlineStr">
        <is>
          <t>高璇</t>
        </is>
      </c>
      <c r="AI1339"/>
      <c r="AJ1339"/>
      <c r="AK1339"/>
      <c r="AL1339" s="3"/>
      <c r="AM1339" t="inlineStr">
        <is>
          <t>2026-10-01 00:45</t>
        </is>
      </c>
      <c r="AN1339" t="inlineStr">
        <is>
          <t>高璇</t>
        </is>
      </c>
      <c r="AO1339" t="inlineStr">
        <is>
          <t>2026-10-01</t>
        </is>
      </c>
      <c r="AP1339" t="inlineStr">
        <is>
          <t>2026-09-30|sofiblmoments|SD-000074</t>
        </is>
      </c>
      <c r="AQ1339" t="inlineStr">
        <is>
          <t>0</t>
        </is>
      </c>
      <c r="AR1339" t="inlineStr">
        <is>
          <t>sofiblmoments｜The Omega's Command｜3条｜已回填</t>
        </is>
      </c>
    </row>
    <row r="1340" ht="25.5" customHeight="1">
      <c r="A1340" t="inlineStr">
        <is>
          <t>SR-001475</t>
        </is>
      </c>
      <c r="B1340" s="3">
        <v>46295</v>
      </c>
      <c r="C1340"/>
      <c r="D1340" t="inlineStr">
        <is>
          <t>7690512715898490125</t>
        </is>
      </c>
      <c r="E1340"/>
      <c r="F1340" t="inlineStr">
        <is>
          <t>manual_url</t>
        </is>
      </c>
      <c r="G1340">
        <v>1</v>
      </c>
      <c r="H1340" s="3">
        <v>46301.91789351852</v>
      </c>
      <c r="I1340"/>
      <c r="J1340" t="inlineStr">
        <is>
          <t>active</t>
        </is>
      </c>
      <c r="K1340" t="inlineStr">
        <is>
          <t>sofiblmoments</t>
        </is>
      </c>
      <c r="L1340" t="inlineStr">
        <is>
          <t>A forbidden scent exposes the secret he has hidden from everyone—and brings the wrong man dangerously close. 😳❤️‍🔥 🌟 Continue the story here 👉 Find the full series on “ReelShort” 🔍 Look up “4825124” ✨ #BLDrama #ForbiddenScent #SecretOmega #ReelShort</t>
        </is>
      </c>
      <c r="M1340" t="inlineStr">
        <is>
          <t>SD-000074</t>
        </is>
      </c>
      <c r="N1340" t="inlineStr">
        <is>
          <t>7690512715898490125</t>
        </is>
      </c>
      <c r="O1340" t="inlineStr">
        <is>
          <t>sofiblmoments</t>
        </is>
      </c>
      <c r="P1340" t="inlineStr">
        <is>
          <t>https://www.tiktok.com/@sofiblmoments</t>
        </is>
      </c>
      <c r="Q1340" t="inlineStr">
        <is>
          <t>SD-000074</t>
        </is>
      </c>
      <c r="R1340" t="inlineStr">
        <is>
          <t>The Omega's Command</t>
        </is>
      </c>
      <c r="S1340" t="inlineStr">
        <is>
          <t>lgbtq,爱情,超能力</t>
        </is>
      </c>
      <c r="T1340" s="2" t="str">
        <f>=HYPERLINK("https://www.tiktok.com/@sofiblmoments/video/7690512715898490125", "https://www.tiktok.com/@sofiblmoments/video/7690512715898490125")</f>
        <v>https://www.tiktok.com/@sofiblmoments/video/7690512715898490125</v>
      </c>
      <c r="U1340" t="inlineStr">
        <is>
          <t>已回填</t>
        </is>
      </c>
      <c r="V1340" t="inlineStr">
        <is>
          <t>12</t>
        </is>
      </c>
      <c r="W1340" t="inlineStr">
        <is>
          <t>1</t>
        </is>
      </c>
      <c r="X1340" t="inlineStr">
        <is>
          <t>0</t>
        </is>
      </c>
      <c r="Y1340" t="inlineStr">
        <is>
          <t>0</t>
        </is>
      </c>
      <c r="Z1340" t="inlineStr">
        <is>
          <t>0</t>
        </is>
      </c>
      <c r="AA1340" t="inlineStr">
        <is>
          <t>2026-10-08</t>
        </is>
      </c>
      <c r="AB1340"/>
      <c r="AC1340" t="inlineStr">
        <is>
          <t>发布顺序：03；当天第3条</t>
        </is>
      </c>
      <c r="AD1340"/>
      <c r="AE1340"/>
      <c r="AF1340"/>
      <c r="AG1340" s="3">
        <v>46295</v>
      </c>
      <c r="AH1340" t="inlineStr">
        <is>
          <t>高璇</t>
        </is>
      </c>
      <c r="AI1340"/>
      <c r="AJ1340"/>
      <c r="AK1340"/>
      <c r="AL1340" s="3"/>
      <c r="AM1340" t="inlineStr">
        <is>
          <t>2026-10-01 07:46</t>
        </is>
      </c>
      <c r="AN1340" t="inlineStr">
        <is>
          <t>高璇</t>
        </is>
      </c>
      <c r="AO1340" t="inlineStr">
        <is>
          <t>2026-10-01</t>
        </is>
      </c>
      <c r="AP1340" t="inlineStr">
        <is>
          <t>2026-09-30|sofiblmoments|SD-000074</t>
        </is>
      </c>
      <c r="AQ1340" t="inlineStr">
        <is>
          <t>0</t>
        </is>
      </c>
      <c r="AR1340" t="inlineStr">
        <is>
          <t>sofiblmoments｜The Omega's Command｜3条｜已回填</t>
        </is>
      </c>
    </row>
    <row r="1341" ht="25.5" customHeight="1">
      <c r="A1341" t="inlineStr">
        <is>
          <t>SR-001476</t>
        </is>
      </c>
      <c r="B1341" s="3">
        <v>46296</v>
      </c>
      <c r="C1341"/>
      <c r="D1341" t="inlineStr">
        <is>
          <t>7690512856273456397</t>
        </is>
      </c>
      <c r="E1341"/>
      <c r="F1341" t="inlineStr">
        <is>
          <t>manual_url</t>
        </is>
      </c>
      <c r="G1341">
        <v>1</v>
      </c>
      <c r="H1341" s="3">
        <v>46303.671643518515</v>
      </c>
      <c r="I1341"/>
      <c r="J1341" t="inlineStr">
        <is>
          <t>active</t>
        </is>
      </c>
      <c r="K1341" t="inlineStr">
        <is>
          <t>sofiblmoments</t>
        </is>
      </c>
      <c r="L1341" t="inlineStr">
        <is>
          <t>Seven years of loyalty begin to crack when desire collides with duty between two soldiers. 🪖💙 🌟 Continue the story here 👉 Find the full series on “ReelShort” 🔍 Look up “4825124” ✨ #BLDrama #SoldierRomance #UnspokenLove #ReelShort</t>
        </is>
      </c>
      <c r="M1341" t="inlineStr">
        <is>
          <t>SD-000074</t>
        </is>
      </c>
      <c r="N1341" t="inlineStr">
        <is>
          <t>7690512856273456397</t>
        </is>
      </c>
      <c r="O1341" t="inlineStr">
        <is>
          <t>sofiblmoments</t>
        </is>
      </c>
      <c r="P1341" t="inlineStr">
        <is>
          <t>https://www.tiktok.com/@sofiblmoments</t>
        </is>
      </c>
      <c r="Q1341" t="inlineStr">
        <is>
          <t>SD-000074</t>
        </is>
      </c>
      <c r="R1341" t="inlineStr">
        <is>
          <t>The Omega's Command</t>
        </is>
      </c>
      <c r="S1341" t="inlineStr">
        <is>
          <t>lgbtq,爱情,超能力</t>
        </is>
      </c>
      <c r="T1341" s="2" t="str">
        <f>=HYPERLINK("https://www.tiktok.com/@sofiblmoments/video/7690512856273456397", "https://www.tiktok.com/@sofiblmoments/video/7690512856273456397")</f>
        <v>https://www.tiktok.com/@sofiblmoments/video/7690512856273456397</v>
      </c>
      <c r="U1341" t="inlineStr">
        <is>
          <t>已回填</t>
        </is>
      </c>
      <c r="V1341" t="inlineStr">
        <is>
          <t>47</t>
        </is>
      </c>
      <c r="W1341" t="inlineStr">
        <is>
          <t>0</t>
        </is>
      </c>
      <c r="X1341" t="inlineStr">
        <is>
          <t>1</t>
        </is>
      </c>
      <c r="Y1341" t="inlineStr">
        <is>
          <t>0</t>
        </is>
      </c>
      <c r="Z1341" t="inlineStr">
        <is>
          <t>0</t>
        </is>
      </c>
      <c r="AA1341" t="inlineStr">
        <is>
          <t>2026-10-08</t>
        </is>
      </c>
      <c r="AB1341"/>
      <c r="AC1341" t="inlineStr">
        <is>
          <t>发布顺序：04；当天第1条</t>
        </is>
      </c>
      <c r="AD1341"/>
      <c r="AE1341"/>
      <c r="AF1341"/>
      <c r="AG1341" s="3">
        <v>46296</v>
      </c>
      <c r="AH1341" t="inlineStr">
        <is>
          <t>高璇</t>
        </is>
      </c>
      <c r="AI1341"/>
      <c r="AJ1341"/>
      <c r="AK1341"/>
      <c r="AL1341" s="3"/>
      <c r="AM1341" t="inlineStr">
        <is>
          <t>2026-10-01 20:33</t>
        </is>
      </c>
      <c r="AN1341" t="inlineStr">
        <is>
          <t>高璇</t>
        </is>
      </c>
      <c r="AO1341" t="inlineStr">
        <is>
          <t>2026-10-01</t>
        </is>
      </c>
      <c r="AP1341" t="inlineStr">
        <is>
          <t>2026-10-01|sofiblmoments|SD-000074</t>
        </is>
      </c>
      <c r="AQ1341" t="inlineStr">
        <is>
          <t>1</t>
        </is>
      </c>
      <c r="AR1341" t="inlineStr">
        <is>
          <t>sofiblmoments｜The Omega's Command｜3条｜已回填</t>
        </is>
      </c>
    </row>
    <row r="1342" ht="25.5" customHeight="1">
      <c r="A1342" t="inlineStr">
        <is>
          <t>SR-001477</t>
        </is>
      </c>
      <c r="B1342" s="3">
        <v>46296</v>
      </c>
      <c r="C1342"/>
      <c r="D1342" t="inlineStr">
        <is>
          <t>7690512995235007757</t>
        </is>
      </c>
      <c r="E1342"/>
      <c r="F1342" t="inlineStr">
        <is>
          <t>manual_url</t>
        </is>
      </c>
      <c r="G1342">
        <v>1</v>
      </c>
      <c r="H1342" s="3">
        <v>46303.671643518515</v>
      </c>
      <c r="I1342"/>
      <c r="J1342" t="inlineStr">
        <is>
          <t>active</t>
        </is>
      </c>
      <c r="K1342" t="inlineStr">
        <is>
          <t>sofiblmoments</t>
        </is>
      </c>
      <c r="L1342" t="inlineStr">
        <is>
          <t>On a ruined battlefield, the Omega refuses to retreat—even when protecting his Alpha may cost him everything. 💥🖤 🌟 Continue the story here 👉 Find the full series on “ReelShort” 🔍 Look up “4825124” ✨ #BLDrama #BattlefieldLove #ProtectiveOmega #ReelShort</t>
        </is>
      </c>
      <c r="M1342" t="inlineStr">
        <is>
          <t>SD-000074</t>
        </is>
      </c>
      <c r="N1342" t="inlineStr">
        <is>
          <t>7690512995235007757</t>
        </is>
      </c>
      <c r="O1342" t="inlineStr">
        <is>
          <t>sofiblmoments</t>
        </is>
      </c>
      <c r="P1342" t="inlineStr">
        <is>
          <t>https://www.tiktok.com/@sofiblmoments</t>
        </is>
      </c>
      <c r="Q1342" t="inlineStr">
        <is>
          <t>SD-000074</t>
        </is>
      </c>
      <c r="R1342" t="inlineStr">
        <is>
          <t>The Omega's Command</t>
        </is>
      </c>
      <c r="S1342" t="inlineStr">
        <is>
          <t>lgbtq,爱情,超能力</t>
        </is>
      </c>
      <c r="T1342" s="2" t="str">
        <f>=HYPERLINK("https://www.tiktok.com/@sofiblmoments/video/7690512995235007757", "https://www.tiktok.com/@sofiblmoments/video/7690512995235007757")</f>
        <v>https://www.tiktok.com/@sofiblmoments/video/7690512995235007757</v>
      </c>
      <c r="U1342" t="inlineStr">
        <is>
          <t>已回填</t>
        </is>
      </c>
      <c r="V1342" t="inlineStr">
        <is>
          <t>336</t>
        </is>
      </c>
      <c r="W1342" t="inlineStr">
        <is>
          <t>4</t>
        </is>
      </c>
      <c r="X1342" t="inlineStr">
        <is>
          <t>2</t>
        </is>
      </c>
      <c r="Y1342" t="inlineStr">
        <is>
          <t>0</t>
        </is>
      </c>
      <c r="Z1342" t="inlineStr">
        <is>
          <t>0</t>
        </is>
      </c>
      <c r="AA1342" t="inlineStr">
        <is>
          <t>2026-10-08</t>
        </is>
      </c>
      <c r="AB1342"/>
      <c r="AC1342" t="inlineStr">
        <is>
          <t>发布顺序：05；当天第2条</t>
        </is>
      </c>
      <c r="AD1342"/>
      <c r="AE1342"/>
      <c r="AF1342"/>
      <c r="AG1342" s="3">
        <v>46296</v>
      </c>
      <c r="AH1342" t="inlineStr">
        <is>
          <t>高璇</t>
        </is>
      </c>
      <c r="AI1342"/>
      <c r="AJ1342"/>
      <c r="AK1342"/>
      <c r="AL1342" s="3"/>
      <c r="AM1342" t="inlineStr">
        <is>
          <t>2026-10-02 00:48</t>
        </is>
      </c>
      <c r="AN1342" t="inlineStr">
        <is>
          <t>高璇</t>
        </is>
      </c>
      <c r="AO1342" t="inlineStr">
        <is>
          <t>2026-10-02</t>
        </is>
      </c>
      <c r="AP1342" t="inlineStr">
        <is>
          <t>2026-10-01|sofiblmoments|SD-000074</t>
        </is>
      </c>
      <c r="AQ1342" t="inlineStr">
        <is>
          <t>0</t>
        </is>
      </c>
      <c r="AR1342" t="inlineStr">
        <is>
          <t>sofiblmoments｜The Omega's Command｜3条｜已回填</t>
        </is>
      </c>
    </row>
    <row r="1343" ht="25.5" customHeight="1">
      <c r="A1343" t="inlineStr">
        <is>
          <t>SR-001478</t>
        </is>
      </c>
      <c r="B1343" s="3">
        <v>46296</v>
      </c>
      <c r="C1343"/>
      <c r="D1343" t="inlineStr">
        <is>
          <t>7690513509444062477</t>
        </is>
      </c>
      <c r="E1343"/>
      <c r="F1343" t="inlineStr">
        <is>
          <t>manual_url</t>
        </is>
      </c>
      <c r="G1343">
        <v>1</v>
      </c>
      <c r="H1343" s="3">
        <v>46303.671643518515</v>
      </c>
      <c r="I1343"/>
      <c r="J1343" t="inlineStr">
        <is>
          <t>active</t>
        </is>
      </c>
      <c r="K1343" t="inlineStr">
        <is>
          <t>sofiblmoments</t>
        </is>
      </c>
      <c r="L1343" t="inlineStr">
        <is>
          <t>After the battle, one wounded soldier wakes to a truth that could destroy the bond they fought to protect. 🩸💔 🌟 Continue the story here 👉 Find the full series on “ReelShort” 🔍 Look up “4825124” ✨ #BLDrama #WoundedLove #AlphaOmegaRomance #ReelShort</t>
        </is>
      </c>
      <c r="M1343" t="inlineStr">
        <is>
          <t>SD-000074</t>
        </is>
      </c>
      <c r="N1343" t="inlineStr">
        <is>
          <t>7690513509444062477</t>
        </is>
      </c>
      <c r="O1343" t="inlineStr">
        <is>
          <t>sofiblmoments</t>
        </is>
      </c>
      <c r="P1343" t="inlineStr">
        <is>
          <t>https://www.tiktok.com/@sofiblmoments</t>
        </is>
      </c>
      <c r="Q1343" t="inlineStr">
        <is>
          <t>SD-000074</t>
        </is>
      </c>
      <c r="R1343" t="inlineStr">
        <is>
          <t>The Omega's Command</t>
        </is>
      </c>
      <c r="S1343" t="inlineStr">
        <is>
          <t>lgbtq,爱情,超能力</t>
        </is>
      </c>
      <c r="T1343" s="2" t="str">
        <f>=HYPERLINK("https://www.tiktok.com/@sofiblmoments/video/7690513509444062477", "https://www.tiktok.com/@sofiblmoments/video/7690513509444062477")</f>
        <v>https://www.tiktok.com/@sofiblmoments/video/7690513509444062477</v>
      </c>
      <c r="U1343" t="inlineStr">
        <is>
          <t>已回填</t>
        </is>
      </c>
      <c r="V1343" t="inlineStr">
        <is>
          <t>246</t>
        </is>
      </c>
      <c r="W1343" t="inlineStr">
        <is>
          <t>6</t>
        </is>
      </c>
      <c r="X1343" t="inlineStr">
        <is>
          <t>1</t>
        </is>
      </c>
      <c r="Y1343" t="inlineStr">
        <is>
          <t>1</t>
        </is>
      </c>
      <c r="Z1343" t="inlineStr">
        <is>
          <t>0</t>
        </is>
      </c>
      <c r="AA1343" t="inlineStr">
        <is>
          <t>2026-10-08</t>
        </is>
      </c>
      <c r="AB1343"/>
      <c r="AC1343" t="inlineStr">
        <is>
          <t>发布顺序：06；当天第3条</t>
        </is>
      </c>
      <c r="AD1343"/>
      <c r="AE1343"/>
      <c r="AF1343"/>
      <c r="AG1343" s="3">
        <v>46296</v>
      </c>
      <c r="AH1343" t="inlineStr">
        <is>
          <t>高璇</t>
        </is>
      </c>
      <c r="AI1343"/>
      <c r="AJ1343"/>
      <c r="AK1343"/>
      <c r="AL1343" s="3"/>
      <c r="AM1343" t="inlineStr">
        <is>
          <t>2026-10-02 07:41</t>
        </is>
      </c>
      <c r="AN1343" t="inlineStr">
        <is>
          <t>高璇</t>
        </is>
      </c>
      <c r="AO1343" t="inlineStr">
        <is>
          <t>2026-10-02</t>
        </is>
      </c>
      <c r="AP1343" t="inlineStr">
        <is>
          <t>2026-10-01|sofiblmoments|SD-000074</t>
        </is>
      </c>
      <c r="AQ1343" t="inlineStr">
        <is>
          <t>0</t>
        </is>
      </c>
      <c r="AR1343" t="inlineStr">
        <is>
          <t>sofiblmoments｜The Omega's Command｜3条｜已回填</t>
        </is>
      </c>
    </row>
    <row r="1344" ht="25.5" customHeight="1">
      <c r="A1344" t="inlineStr">
        <is>
          <t>SR-001479</t>
        </is>
      </c>
      <c r="B1344" s="3">
        <v>46297</v>
      </c>
      <c r="C1344"/>
      <c r="D1344" t="inlineStr">
        <is>
          <t>7690870018791312653</t>
        </is>
      </c>
      <c r="E1344"/>
      <c r="F1344" t="inlineStr">
        <is>
          <t>manual_url</t>
        </is>
      </c>
      <c r="G1344">
        <v>1</v>
      </c>
      <c r="H1344" s="3">
        <v>46303.671643518515</v>
      </c>
      <c r="I1344"/>
      <c r="J1344" t="inlineStr">
        <is>
          <t>active</t>
        </is>
      </c>
      <c r="K1344" t="inlineStr">
        <is>
          <t>sofiblmoments</t>
        </is>
      </c>
      <c r="L1344" t="inlineStr">
        <is>
          <t>Altarboy — EP1 His father abandons him at a church for coming out and says he can only return if they “cure” him. 🌟 Continue the story here 👉 Find the full series on “ReelShort” 🔍 Look up “4676159” ✨ #BLDrama #ReelShort #DramaSeries</t>
        </is>
      </c>
      <c r="M1344" t="inlineStr">
        <is>
          <t>SD-000128</t>
        </is>
      </c>
      <c r="N1344" t="inlineStr">
        <is>
          <t>7690870018791312653</t>
        </is>
      </c>
      <c r="O1344" t="inlineStr">
        <is>
          <t>sofiblmoments</t>
        </is>
      </c>
      <c r="P1344" t="inlineStr">
        <is>
          <t>https://www.tiktok.com/@sofiblmoments</t>
        </is>
      </c>
      <c r="Q1344" t="inlineStr">
        <is>
          <t>SD-000128</t>
        </is>
      </c>
      <c r="R1344" t="inlineStr">
        <is>
          <t>Altarboy</t>
        </is>
      </c>
      <c r="S1344" t="inlineStr">
        <is>
          <t>lgbtq,禁忌</t>
        </is>
      </c>
      <c r="T1344" s="2" t="str">
        <f>=HYPERLINK("https://www.tiktok.com/@sofiblmoments/video/7690870018791312653", "https://www.tiktok.com/@sofiblmoments/video/7690870018791312653")</f>
        <v>https://www.tiktok.com/@sofiblmoments/video/7690870018791312653</v>
      </c>
      <c r="U1344" t="inlineStr">
        <is>
          <t>已回填</t>
        </is>
      </c>
      <c r="V1344" t="inlineStr">
        <is>
          <t>1806</t>
        </is>
      </c>
      <c r="W1344" t="inlineStr">
        <is>
          <t>13</t>
        </is>
      </c>
      <c r="X1344" t="inlineStr">
        <is>
          <t>11</t>
        </is>
      </c>
      <c r="Y1344" t="inlineStr">
        <is>
          <t>2</t>
        </is>
      </c>
      <c r="Z1344" t="inlineStr">
        <is>
          <t>1</t>
        </is>
      </c>
      <c r="AA1344" t="inlineStr">
        <is>
          <t>2026-10-08</t>
        </is>
      </c>
      <c r="AB1344"/>
      <c r="AC1344" t="inlineStr">
        <is>
          <t>发布顺序：01；当天第1条</t>
        </is>
      </c>
      <c r="AD1344"/>
      <c r="AE1344"/>
      <c r="AF1344"/>
      <c r="AG1344" s="3">
        <v>46297</v>
      </c>
      <c r="AH1344" t="inlineStr">
        <is>
          <t>高璇</t>
        </is>
      </c>
      <c r="AI1344"/>
      <c r="AJ1344"/>
      <c r="AK1344"/>
      <c r="AL1344" s="3"/>
      <c r="AM1344" t="inlineStr">
        <is>
          <t>2026-10-02 20:49</t>
        </is>
      </c>
      <c r="AN1344" t="inlineStr">
        <is>
          <t>高璇</t>
        </is>
      </c>
      <c r="AO1344" t="inlineStr">
        <is>
          <t>2026-10-02</t>
        </is>
      </c>
      <c r="AP1344" t="inlineStr">
        <is>
          <t>2026-10-02|sofiblmoments|SD-000128</t>
        </is>
      </c>
      <c r="AQ1344" t="inlineStr">
        <is>
          <t>1</t>
        </is>
      </c>
      <c r="AR1344" t="inlineStr">
        <is>
          <t>sofiblmoments｜Altarboy｜3条｜已回填</t>
        </is>
      </c>
    </row>
    <row r="1345" ht="25.5" customHeight="1">
      <c r="A1345" t="inlineStr">
        <is>
          <t>SR-001480</t>
        </is>
      </c>
      <c r="B1345" s="3">
        <v>46297</v>
      </c>
      <c r="C1345"/>
      <c r="D1345" t="inlineStr">
        <is>
          <t>7690869754336136461</t>
        </is>
      </c>
      <c r="E1345"/>
      <c r="F1345" t="inlineStr">
        <is>
          <t>manual_url</t>
        </is>
      </c>
      <c r="G1345">
        <v>1</v>
      </c>
      <c r="H1345" s="3">
        <v>46303.671643518515</v>
      </c>
      <c r="I1345"/>
      <c r="J1345" t="inlineStr">
        <is>
          <t>active</t>
        </is>
      </c>
      <c r="K1345" t="inlineStr">
        <is>
          <t>sofiblmoments</t>
        </is>
      </c>
      <c r="L1345" t="inlineStr">
        <is>
          <t>Altarboy — EP2 A young priest saves him from an attack, but their first meeting ignites an attraction neither expected. 🌟 Continue the story here 👉 Find the full series on “ReelShort” 🔍 Look up “4676159” ✨ #BLDrama #ReelShort #DramaSeries</t>
        </is>
      </c>
      <c r="M1345" t="inlineStr">
        <is>
          <t>SD-000128</t>
        </is>
      </c>
      <c r="N1345" t="inlineStr">
        <is>
          <t>7690869754336136461</t>
        </is>
      </c>
      <c r="O1345" t="inlineStr">
        <is>
          <t>sofiblmoments</t>
        </is>
      </c>
      <c r="P1345" t="inlineStr">
        <is>
          <t>https://www.tiktok.com/@sofiblmoments</t>
        </is>
      </c>
      <c r="Q1345" t="inlineStr">
        <is>
          <t>SD-000128</t>
        </is>
      </c>
      <c r="R1345" t="inlineStr">
        <is>
          <t>Altarboy</t>
        </is>
      </c>
      <c r="S1345" t="inlineStr">
        <is>
          <t>lgbtq,禁忌</t>
        </is>
      </c>
      <c r="T1345" s="2" t="str">
        <f>=HYPERLINK("https://www.tiktok.com/@sofiblmoments/video/7690869754336136461", "https://www.tiktok.com/@sofiblmoments/video/7690869754336136461")</f>
        <v>https://www.tiktok.com/@sofiblmoments/video/7690869754336136461</v>
      </c>
      <c r="U1345" t="inlineStr">
        <is>
          <t>已回填</t>
        </is>
      </c>
      <c r="V1345" t="inlineStr">
        <is>
          <t>295</t>
        </is>
      </c>
      <c r="W1345" t="inlineStr">
        <is>
          <t>2</t>
        </is>
      </c>
      <c r="X1345" t="inlineStr">
        <is>
          <t>0</t>
        </is>
      </c>
      <c r="Y1345" t="inlineStr">
        <is>
          <t>0</t>
        </is>
      </c>
      <c r="Z1345" t="inlineStr">
        <is>
          <t>0</t>
        </is>
      </c>
      <c r="AA1345" t="inlineStr">
        <is>
          <t>2026-10-08</t>
        </is>
      </c>
      <c r="AB1345"/>
      <c r="AC1345" t="inlineStr">
        <is>
          <t>发布顺序：02；当天第2条</t>
        </is>
      </c>
      <c r="AD1345"/>
      <c r="AE1345"/>
      <c r="AF1345"/>
      <c r="AG1345" s="3">
        <v>46297</v>
      </c>
      <c r="AH1345" t="inlineStr">
        <is>
          <t>高璇</t>
        </is>
      </c>
      <c r="AI1345"/>
      <c r="AJ1345"/>
      <c r="AK1345"/>
      <c r="AL1345" s="3"/>
      <c r="AM1345" t="inlineStr">
        <is>
          <t>2026-10-03 00:49</t>
        </is>
      </c>
      <c r="AN1345" t="inlineStr">
        <is>
          <t>高璇</t>
        </is>
      </c>
      <c r="AO1345" t="inlineStr">
        <is>
          <t>2026-10-03</t>
        </is>
      </c>
      <c r="AP1345" t="inlineStr">
        <is>
          <t>2026-10-02|sofiblmoments|SD-000128</t>
        </is>
      </c>
      <c r="AQ1345" t="inlineStr">
        <is>
          <t>0</t>
        </is>
      </c>
      <c r="AR1345" t="inlineStr">
        <is>
          <t>sofiblmoments｜Altarboy｜3条｜已回填</t>
        </is>
      </c>
    </row>
    <row r="1346" ht="25.5" customHeight="1">
      <c r="A1346" t="inlineStr">
        <is>
          <t>SR-001481</t>
        </is>
      </c>
      <c r="B1346" s="3">
        <v>46297</v>
      </c>
      <c r="C1346"/>
      <c r="D1346" t="inlineStr">
        <is>
          <t>7690872624846621965</t>
        </is>
      </c>
      <c r="E1346"/>
      <c r="F1346" t="inlineStr">
        <is>
          <t>manual_url</t>
        </is>
      </c>
      <c r="G1346">
        <v>1</v>
      </c>
      <c r="H1346" s="3">
        <v>46303.671643518515</v>
      </c>
      <c r="I1346"/>
      <c r="J1346" t="inlineStr">
        <is>
          <t>active</t>
        </is>
      </c>
      <c r="K1346" t="inlineStr">
        <is>
          <t>sofiblmoments</t>
        </is>
      </c>
      <c r="L1346" t="inlineStr">
        <is>
          <t>Altarboy — EP3 He refuses to be changed by the church—then the priest names him his personal altar boy. 🌟 Continue the story here 👉 Find the full series on “ReelShort” 🔍 Look up “4676159” ✨ #BLDrama #ReelShort #DramaSeries</t>
        </is>
      </c>
      <c r="M1346" t="inlineStr">
        <is>
          <t>SD-000128</t>
        </is>
      </c>
      <c r="N1346" t="inlineStr">
        <is>
          <t>7690872624846621965</t>
        </is>
      </c>
      <c r="O1346" t="inlineStr">
        <is>
          <t>sofiblmoments</t>
        </is>
      </c>
      <c r="P1346" t="inlineStr">
        <is>
          <t>https://www.tiktok.com/@sofiblmoments</t>
        </is>
      </c>
      <c r="Q1346" t="inlineStr">
        <is>
          <t>SD-000128</t>
        </is>
      </c>
      <c r="R1346" t="inlineStr">
        <is>
          <t>Altarboy</t>
        </is>
      </c>
      <c r="S1346" t="inlineStr">
        <is>
          <t>lgbtq,禁忌</t>
        </is>
      </c>
      <c r="T1346" s="2" t="str">
        <f>=HYPERLINK("https://www.tiktok.com/@sofiblmoments/video/7690872624846621965", "https://www.tiktok.com/@sofiblmoments/video/7690872624846621965")</f>
        <v>https://www.tiktok.com/@sofiblmoments/video/7690872624846621965</v>
      </c>
      <c r="U1346" t="inlineStr">
        <is>
          <t>已回填</t>
        </is>
      </c>
      <c r="V1346" t="inlineStr">
        <is>
          <t>99</t>
        </is>
      </c>
      <c r="W1346" t="inlineStr">
        <is>
          <t>1</t>
        </is>
      </c>
      <c r="X1346" t="inlineStr">
        <is>
          <t>0</t>
        </is>
      </c>
      <c r="Y1346" t="inlineStr">
        <is>
          <t>0</t>
        </is>
      </c>
      <c r="Z1346" t="inlineStr">
        <is>
          <t>0</t>
        </is>
      </c>
      <c r="AA1346" t="inlineStr">
        <is>
          <t>2026-10-08</t>
        </is>
      </c>
      <c r="AB1346"/>
      <c r="AC1346" t="inlineStr">
        <is>
          <t>发布顺序：03；当天第3条</t>
        </is>
      </c>
      <c r="AD1346"/>
      <c r="AE1346"/>
      <c r="AF1346"/>
      <c r="AG1346" s="3">
        <v>46297</v>
      </c>
      <c r="AH1346" t="inlineStr">
        <is>
          <t>高璇</t>
        </is>
      </c>
      <c r="AI1346"/>
      <c r="AJ1346"/>
      <c r="AK1346"/>
      <c r="AL1346" s="3"/>
      <c r="AM1346" t="inlineStr">
        <is>
          <t>2026-10-03 06:50</t>
        </is>
      </c>
      <c r="AN1346" t="inlineStr">
        <is>
          <t>高璇</t>
        </is>
      </c>
      <c r="AO1346" t="inlineStr">
        <is>
          <t>2026-10-03</t>
        </is>
      </c>
      <c r="AP1346" t="inlineStr">
        <is>
          <t>2026-10-02|sofiblmoments|SD-000128</t>
        </is>
      </c>
      <c r="AQ1346" t="inlineStr">
        <is>
          <t>0</t>
        </is>
      </c>
      <c r="AR1346" t="inlineStr">
        <is>
          <t>sofiblmoments｜Altarboy｜3条｜已回填</t>
        </is>
      </c>
    </row>
    <row r="1347" ht="25.5" customHeight="1">
      <c r="A1347" t="inlineStr">
        <is>
          <t>SR-001482</t>
        </is>
      </c>
      <c r="B1347" s="3">
        <v>46298</v>
      </c>
      <c r="C1347"/>
      <c r="D1347" t="inlineStr">
        <is>
          <t>7690872933589208334</t>
        </is>
      </c>
      <c r="E1347"/>
      <c r="F1347" t="inlineStr">
        <is>
          <t>exact_post_id</t>
        </is>
      </c>
      <c r="G1347"/>
      <c r="H1347" s="3">
        <v>46303.671643518515</v>
      </c>
      <c r="I1347"/>
      <c r="J1347" t="inlineStr">
        <is>
          <t>active</t>
        </is>
      </c>
      <c r="K1347" t="inlineStr">
        <is>
          <t>sofiblmoments</t>
        </is>
      </c>
      <c r="L1347" t="inlineStr">
        <is>
          <t>Altarboy — EP4 He mocks the priest’s vows until one forbidden confession changes the tension inside the church. 🌟 Continue the story here 👉 Find the full series on “ReelShort” 🔍 Look up “4676159” ✨ #BLDrama #ReelShort #DramaSeries</t>
        </is>
      </c>
      <c r="M1347" t="inlineStr">
        <is>
          <t>SD-000128</t>
        </is>
      </c>
      <c r="N1347" t="inlineStr">
        <is>
          <t>7690872933589208334</t>
        </is>
      </c>
      <c r="O1347" t="inlineStr">
        <is>
          <t>sofiblmoments</t>
        </is>
      </c>
      <c r="P1347" t="inlineStr">
        <is>
          <t>https://www.tiktok.com/@sofiblmoments</t>
        </is>
      </c>
      <c r="Q1347" t="inlineStr">
        <is>
          <t>SD-000128</t>
        </is>
      </c>
      <c r="R1347" t="inlineStr">
        <is>
          <t>Altarboy</t>
        </is>
      </c>
      <c r="S1347" t="inlineStr">
        <is>
          <t>lgbtq,禁忌</t>
        </is>
      </c>
      <c r="T1347" s="2" t="str">
        <f>=HYPERLINK("https://www.tiktok.com/@sofiblmoments/video/7690872933589208334", "https://www.tiktok.com/@sofiblmoments/video/7690872933589208334")</f>
        <v>https://www.tiktok.com/@sofiblmoments/video/7690872933589208334</v>
      </c>
      <c r="U1347" t="inlineStr">
        <is>
          <t>已回填</t>
        </is>
      </c>
      <c r="V1347" t="inlineStr">
        <is>
          <t>95</t>
        </is>
      </c>
      <c r="W1347" t="inlineStr">
        <is>
          <t>1</t>
        </is>
      </c>
      <c r="X1347" t="inlineStr">
        <is>
          <t>0</t>
        </is>
      </c>
      <c r="Y1347" t="inlineStr">
        <is>
          <t>0</t>
        </is>
      </c>
      <c r="Z1347" t="inlineStr">
        <is>
          <t>0</t>
        </is>
      </c>
      <c r="AA1347" t="inlineStr">
        <is>
          <t>2026-10-08</t>
        </is>
      </c>
      <c r="AB1347"/>
      <c r="AC1347" t="inlineStr">
        <is>
          <t>发布顺序：04；当天第1条</t>
        </is>
      </c>
      <c r="AD1347"/>
      <c r="AE1347"/>
      <c r="AF1347"/>
      <c r="AG1347" s="3">
        <v>46298</v>
      </c>
      <c r="AH1347" t="inlineStr">
        <is>
          <t>高璇</t>
        </is>
      </c>
      <c r="AI1347"/>
      <c r="AJ1347"/>
      <c r="AK1347"/>
      <c r="AL1347" s="3"/>
      <c r="AM1347" t="inlineStr">
        <is>
          <t>2026-10-03 20:45</t>
        </is>
      </c>
      <c r="AN1347" t="inlineStr">
        <is>
          <t>高璇</t>
        </is>
      </c>
      <c r="AO1347" t="inlineStr">
        <is>
          <t>2026-10-03</t>
        </is>
      </c>
      <c r="AP1347" t="inlineStr">
        <is>
          <t>2026-10-03|sofiblmoments|SD-000128</t>
        </is>
      </c>
      <c r="AQ1347" t="inlineStr">
        <is>
          <t>1</t>
        </is>
      </c>
      <c r="AR1347" t="inlineStr">
        <is>
          <t>sofiblmoments｜Altarboy｜3条｜已回填</t>
        </is>
      </c>
    </row>
    <row r="1348" ht="25.5" customHeight="1">
      <c r="A1348" t="inlineStr">
        <is>
          <t>SR-001483</t>
        </is>
      </c>
      <c r="B1348" s="3">
        <v>46298</v>
      </c>
      <c r="C1348"/>
      <c r="D1348" t="inlineStr">
        <is>
          <t>7690874012078968078</t>
        </is>
      </c>
      <c r="E1348"/>
      <c r="F1348" t="inlineStr">
        <is>
          <t>manual_url</t>
        </is>
      </c>
      <c r="G1348">
        <v>1</v>
      </c>
      <c r="H1348" s="3">
        <v>46303.671643518515</v>
      </c>
      <c r="I1348"/>
      <c r="J1348" t="inlineStr">
        <is>
          <t>active</t>
        </is>
      </c>
      <c r="K1348" t="inlineStr">
        <is>
          <t>sofiblmoments</t>
        </is>
      </c>
      <c r="L1348" t="inlineStr">
        <is>
          <t>Altarboy — EP5 Caught listening to a scandalous confession, he is ordered to reveal his own sins next. 🌟 Continue the story here 👉 Find the full series on “ReelShort” 🔍 Look up “4676159” ✨ #BLDrama #ReelShort #DramaSeries</t>
        </is>
      </c>
      <c r="M1348" t="inlineStr">
        <is>
          <t>SD-000128</t>
        </is>
      </c>
      <c r="N1348" t="inlineStr">
        <is>
          <t>7690874012078968078</t>
        </is>
      </c>
      <c r="O1348" t="inlineStr">
        <is>
          <t>sofiblmoments</t>
        </is>
      </c>
      <c r="P1348" t="inlineStr">
        <is>
          <t>https://www.tiktok.com/@sofiblmoments</t>
        </is>
      </c>
      <c r="Q1348" t="inlineStr">
        <is>
          <t>SD-000128</t>
        </is>
      </c>
      <c r="R1348" t="inlineStr">
        <is>
          <t>Altarboy</t>
        </is>
      </c>
      <c r="S1348" t="inlineStr">
        <is>
          <t>lgbtq,禁忌</t>
        </is>
      </c>
      <c r="T1348" s="2" t="str">
        <f>=HYPERLINK("https://www.tiktok.com/@sofiblmoments/video/7690874012078968078", "https://www.tiktok.com/@sofiblmoments/video/7690874012078968078")</f>
        <v>https://www.tiktok.com/@sofiblmoments/video/7690874012078968078</v>
      </c>
      <c r="U1348" t="inlineStr">
        <is>
          <t>已回填</t>
        </is>
      </c>
      <c r="V1348" t="inlineStr">
        <is>
          <t>87</t>
        </is>
      </c>
      <c r="W1348" t="inlineStr">
        <is>
          <t>2</t>
        </is>
      </c>
      <c r="X1348" t="inlineStr">
        <is>
          <t>0</t>
        </is>
      </c>
      <c r="Y1348" t="inlineStr">
        <is>
          <t>0</t>
        </is>
      </c>
      <c r="Z1348" t="inlineStr">
        <is>
          <t>0</t>
        </is>
      </c>
      <c r="AA1348" t="inlineStr">
        <is>
          <t>2026-10-08</t>
        </is>
      </c>
      <c r="AB1348"/>
      <c r="AC1348" t="inlineStr">
        <is>
          <t>发布顺序：05；当天第2条</t>
        </is>
      </c>
      <c r="AD1348"/>
      <c r="AE1348"/>
      <c r="AF1348"/>
      <c r="AG1348" s="3">
        <v>46298</v>
      </c>
      <c r="AH1348" t="inlineStr">
        <is>
          <t>高璇</t>
        </is>
      </c>
      <c r="AI1348"/>
      <c r="AJ1348"/>
      <c r="AK1348"/>
      <c r="AL1348" s="3"/>
      <c r="AM1348" t="inlineStr">
        <is>
          <t>2026-10-04 00:51</t>
        </is>
      </c>
      <c r="AN1348" t="inlineStr">
        <is>
          <t>高璇</t>
        </is>
      </c>
      <c r="AO1348" t="inlineStr">
        <is>
          <t>2026-10-04</t>
        </is>
      </c>
      <c r="AP1348" t="inlineStr">
        <is>
          <t>2026-10-03|sofiblmoments|SD-000128</t>
        </is>
      </c>
      <c r="AQ1348" t="inlineStr">
        <is>
          <t>0</t>
        </is>
      </c>
      <c r="AR1348" t="inlineStr">
        <is>
          <t>sofiblmoments｜Altarboy｜3条｜已回填</t>
        </is>
      </c>
    </row>
    <row r="1349" ht="25.5" customHeight="1">
      <c r="A1349" t="inlineStr">
        <is>
          <t>SR-001484</t>
        </is>
      </c>
      <c r="B1349" s="3">
        <v>46298</v>
      </c>
      <c r="C1349"/>
      <c r="D1349" t="inlineStr">
        <is>
          <t>7690873984765775117</t>
        </is>
      </c>
      <c r="E1349"/>
      <c r="F1349" t="inlineStr">
        <is>
          <t>manual_url</t>
        </is>
      </c>
      <c r="G1349">
        <v>1</v>
      </c>
      <c r="H1349" s="3">
        <v>46303.671643518515</v>
      </c>
      <c r="I1349"/>
      <c r="J1349" t="inlineStr">
        <is>
          <t>active</t>
        </is>
      </c>
      <c r="K1349" t="inlineStr">
        <is>
          <t>sofiblmoments</t>
        </is>
      </c>
      <c r="L1349" t="inlineStr">
        <is>
          <t>Altarboy — EP6 The priest promises not to condemn him, then asks the one question that exposes their attraction. 🌟 Continue the story here 👉 Find the full series on “ReelShort” 🔍 Look up “4676159” ✨ #BLDrama #ReelShort #DramaSeries</t>
        </is>
      </c>
      <c r="M1349" t="inlineStr">
        <is>
          <t>SD-000128</t>
        </is>
      </c>
      <c r="N1349" t="inlineStr">
        <is>
          <t>7690873984765775117</t>
        </is>
      </c>
      <c r="O1349" t="inlineStr">
        <is>
          <t>sofiblmoments</t>
        </is>
      </c>
      <c r="P1349" t="inlineStr">
        <is>
          <t>https://www.tiktok.com/@sofiblmoments</t>
        </is>
      </c>
      <c r="Q1349" t="inlineStr">
        <is>
          <t>SD-000128</t>
        </is>
      </c>
      <c r="R1349" t="inlineStr">
        <is>
          <t>Altarboy</t>
        </is>
      </c>
      <c r="S1349" t="inlineStr">
        <is>
          <t>lgbtq,禁忌</t>
        </is>
      </c>
      <c r="T1349" s="2" t="str">
        <f>=HYPERLINK("https://www.tiktok.com/@sofiblmoments/video/7690873984765775117", "https://www.tiktok.com/@sofiblmoments/video/7690873984765775117")</f>
        <v>https://www.tiktok.com/@sofiblmoments/video/7690873984765775117</v>
      </c>
      <c r="U1349" t="inlineStr">
        <is>
          <t>已回填</t>
        </is>
      </c>
      <c r="V1349" t="inlineStr">
        <is>
          <t>148</t>
        </is>
      </c>
      <c r="W1349" t="inlineStr">
        <is>
          <t>3</t>
        </is>
      </c>
      <c r="X1349" t="inlineStr">
        <is>
          <t>0</t>
        </is>
      </c>
      <c r="Y1349" t="inlineStr">
        <is>
          <t>0</t>
        </is>
      </c>
      <c r="Z1349" t="inlineStr">
        <is>
          <t>0</t>
        </is>
      </c>
      <c r="AA1349" t="inlineStr">
        <is>
          <t>2026-10-08</t>
        </is>
      </c>
      <c r="AB1349"/>
      <c r="AC1349" t="inlineStr">
        <is>
          <t>发布顺序：06；当天第3条</t>
        </is>
      </c>
      <c r="AD1349"/>
      <c r="AE1349"/>
      <c r="AF1349"/>
      <c r="AG1349" s="3">
        <v>46298</v>
      </c>
      <c r="AH1349" t="inlineStr">
        <is>
          <t>高璇</t>
        </is>
      </c>
      <c r="AI1349"/>
      <c r="AJ1349"/>
      <c r="AK1349"/>
      <c r="AL1349" s="3"/>
      <c r="AM1349" t="inlineStr">
        <is>
          <t>2026-10-04 06:52</t>
        </is>
      </c>
      <c r="AN1349" t="inlineStr">
        <is>
          <t>高璇</t>
        </is>
      </c>
      <c r="AO1349" t="inlineStr">
        <is>
          <t>2026-10-04</t>
        </is>
      </c>
      <c r="AP1349" t="inlineStr">
        <is>
          <t>2026-10-03|sofiblmoments|SD-000128</t>
        </is>
      </c>
      <c r="AQ1349" t="inlineStr">
        <is>
          <t>0</t>
        </is>
      </c>
      <c r="AR1349" t="inlineStr">
        <is>
          <t>sofiblmoments｜Altarboy｜3条｜已回填</t>
        </is>
      </c>
    </row>
    <row r="1350" ht="25.5" customHeight="1">
      <c r="A1350" t="inlineStr">
        <is>
          <t>SR-001485</t>
        </is>
      </c>
      <c r="B1350" s="3">
        <v>46299</v>
      </c>
      <c r="C1350"/>
      <c r="D1350"/>
      <c r="E1350"/>
      <c r="F1350" t="inlineStr">
        <is>
          <t>manual_url</t>
        </is>
      </c>
      <c r="G1350">
        <v>1</v>
      </c>
      <c r="H1350" s="3">
        <v>46303.671643518515</v>
      </c>
      <c r="I1350"/>
      <c r="J1350" t="inlineStr">
        <is>
          <t>active</t>
        </is>
      </c>
      <c r="K1350" t="inlineStr">
        <is>
          <t>sofiblmoments</t>
        </is>
      </c>
      <c r="L1350" t="inlineStr">
        <is>
          <t xml:space="preserve">Never Fall Alone — EP1 A gifted diver mistakes a younger athlete for someone else during one reckless night. 🌟 Continue the story here 👉 Find the full series on “ReelShort” 🔍 Search “Never Fall Alone” ✨ #BLDrama #ReelShort #DramaSeries </t>
        </is>
      </c>
      <c r="M1350" t="inlineStr">
        <is>
          <t>SD-000306</t>
        </is>
      </c>
      <c r="N1350" t="inlineStr">
        <is>
          <t>7690875016711277837</t>
        </is>
      </c>
      <c r="O1350" t="inlineStr">
        <is>
          <t>sofiblmoments</t>
        </is>
      </c>
      <c r="P1350" t="inlineStr">
        <is>
          <t>https://www.tiktok.com/@sofiblmoments</t>
        </is>
      </c>
      <c r="Q1350" t="inlineStr">
        <is>
          <t>SD-000306</t>
        </is>
      </c>
      <c r="R1350" t="inlineStr">
        <is>
          <t>Never Fall Alone</t>
        </is>
      </c>
      <c r="S1350" t="inlineStr">
        <is>
          <t>lgbtq</t>
        </is>
      </c>
      <c r="T1350" s="2" t="str">
        <f>=HYPERLINK("https://www.tiktok.com/@sofiblmoments/video/7690875016711277837", "https://www.tiktok.com/@sofiblmoments/video/7690875016711277837")</f>
        <v>https://www.tiktok.com/@sofiblmoments/video/7690875016711277837</v>
      </c>
      <c r="U1350" t="inlineStr">
        <is>
          <t>已回填</t>
        </is>
      </c>
      <c r="V1350" t="inlineStr">
        <is>
          <t>204</t>
        </is>
      </c>
      <c r="W1350" t="inlineStr">
        <is>
          <t>2</t>
        </is>
      </c>
      <c r="X1350" t="inlineStr">
        <is>
          <t>1</t>
        </is>
      </c>
      <c r="Y1350" t="inlineStr">
        <is>
          <t>1</t>
        </is>
      </c>
      <c r="Z1350" t="inlineStr">
        <is>
          <t>0</t>
        </is>
      </c>
      <c r="AA1350" t="inlineStr">
        <is>
          <t>2026-10-08</t>
        </is>
      </c>
      <c r="AB1350"/>
      <c r="AC1350" t="inlineStr">
        <is>
          <t>发布顺序：01；当天第1条</t>
        </is>
      </c>
      <c r="AD1350"/>
      <c r="AE1350"/>
      <c r="AF1350"/>
      <c r="AG1350" s="3">
        <v>46299</v>
      </c>
      <c r="AH1350" t="inlineStr">
        <is>
          <t>高璇</t>
        </is>
      </c>
      <c r="AI1350"/>
      <c r="AJ1350"/>
      <c r="AK1350"/>
      <c r="AL1350" s="3"/>
      <c r="AM1350" t="inlineStr">
        <is>
          <t>2026-10-04 20:41</t>
        </is>
      </c>
      <c r="AN1350" t="inlineStr">
        <is>
          <t>高璇</t>
        </is>
      </c>
      <c r="AO1350" t="inlineStr">
        <is>
          <t>2026-10-04</t>
        </is>
      </c>
      <c r="AP1350" t="inlineStr">
        <is>
          <t>2026-10-04|sofiblmoments|SD-000306</t>
        </is>
      </c>
      <c r="AQ1350" t="inlineStr">
        <is>
          <t>1</t>
        </is>
      </c>
      <c r="AR1350" t="inlineStr">
        <is>
          <t>sofiblmoments｜Never Fall Alone｜3条｜已回填/待公开</t>
        </is>
      </c>
    </row>
    <row r="1351" ht="25.5" customHeight="1">
      <c r="A1351" t="inlineStr">
        <is>
          <t>SR-001486</t>
        </is>
      </c>
      <c r="B1351" s="3">
        <v>46299</v>
      </c>
      <c r="C1351"/>
      <c r="D1351" t="inlineStr">
        <is>
          <t>7690876404795198734</t>
        </is>
      </c>
      <c r="E1351"/>
      <c r="F1351" t="inlineStr">
        <is>
          <t>manual_url</t>
        </is>
      </c>
      <c r="G1351">
        <v>1</v>
      </c>
      <c r="H1351" s="3">
        <v>46303.671643518515</v>
      </c>
      <c r="I1351"/>
      <c r="J1351" t="inlineStr">
        <is>
          <t>active</t>
        </is>
      </c>
      <c r="K1351" t="inlineStr">
        <is>
          <t>sofiblmoments</t>
        </is>
      </c>
      <c r="L1351" t="inlineStr">
        <is>
          <t xml:space="preserve">Never Fall Alone — EP3 Training forces two hostile teammates closer while Maddox’s old trauma threatens their future. 🌟 Continue the story here 👉 Find the full series on “ReelShort” 🔍 Search “Never Fall Alone” ✨ #BLDrama #ReelShort #DramaSeries </t>
        </is>
      </c>
      <c r="M1351" t="inlineStr">
        <is>
          <t>SD-000306</t>
        </is>
      </c>
      <c r="N1351" t="inlineStr">
        <is>
          <t>7690876404795198734</t>
        </is>
      </c>
      <c r="O1351" t="inlineStr">
        <is>
          <t>sofiblmoments</t>
        </is>
      </c>
      <c r="P1351" t="inlineStr">
        <is>
          <t>https://www.tiktok.com/@sofiblmoments</t>
        </is>
      </c>
      <c r="Q1351" t="inlineStr">
        <is>
          <t>SD-000306</t>
        </is>
      </c>
      <c r="R1351" t="inlineStr">
        <is>
          <t>Never Fall Alone</t>
        </is>
      </c>
      <c r="S1351" t="inlineStr">
        <is>
          <t>lgbtq</t>
        </is>
      </c>
      <c r="T1351" s="2" t="str">
        <f>=HYPERLINK("https://www.tiktok.com/@sofiblmoments/video/7690876404795198734", "https://www.tiktok.com/@sofiblmoments/video/7690876404795198734")</f>
        <v>https://www.tiktok.com/@sofiblmoments/video/7690876404795198734</v>
      </c>
      <c r="U1351" t="inlineStr">
        <is>
          <t>已回填</t>
        </is>
      </c>
      <c r="V1351" t="inlineStr">
        <is>
          <t>60</t>
        </is>
      </c>
      <c r="W1351" t="inlineStr">
        <is>
          <t>0</t>
        </is>
      </c>
      <c r="X1351" t="inlineStr">
        <is>
          <t>0</t>
        </is>
      </c>
      <c r="Y1351" t="inlineStr">
        <is>
          <t>0</t>
        </is>
      </c>
      <c r="Z1351" t="inlineStr">
        <is>
          <t>0</t>
        </is>
      </c>
      <c r="AA1351" t="inlineStr">
        <is>
          <t>2026-10-08</t>
        </is>
      </c>
      <c r="AB1351"/>
      <c r="AC1351" t="inlineStr">
        <is>
          <t>发布顺序：02；当天第2条</t>
        </is>
      </c>
      <c r="AD1351"/>
      <c r="AE1351"/>
      <c r="AF1351"/>
      <c r="AG1351" s="3">
        <v>46299</v>
      </c>
      <c r="AH1351" t="inlineStr">
        <is>
          <t>高璇</t>
        </is>
      </c>
      <c r="AI1351"/>
      <c r="AJ1351"/>
      <c r="AK1351"/>
      <c r="AL1351" s="3"/>
      <c r="AM1351" t="inlineStr">
        <is>
          <t>2026-10-05 06:55</t>
        </is>
      </c>
      <c r="AN1351" t="inlineStr">
        <is>
          <t>高璇</t>
        </is>
      </c>
      <c r="AO1351" t="inlineStr">
        <is>
          <t>2026-10-05</t>
        </is>
      </c>
      <c r="AP1351" t="inlineStr">
        <is>
          <t>2026-10-04|sofiblmoments|SD-000306</t>
        </is>
      </c>
      <c r="AQ1351" t="inlineStr">
        <is>
          <t>0</t>
        </is>
      </c>
      <c r="AR1351" t="inlineStr">
        <is>
          <t>sofiblmoments｜Never Fall Alone｜3条｜已回填/待公开</t>
        </is>
      </c>
    </row>
    <row r="1352" ht="25.5" customHeight="1">
      <c r="A1352" t="inlineStr">
        <is>
          <t>SR-001487</t>
        </is>
      </c>
      <c r="B1352" s="3">
        <v>46299</v>
      </c>
      <c r="C1352"/>
      <c r="D1352"/>
      <c r="E1352"/>
      <c r="F1352"/>
      <c r="G1352"/>
      <c r="H1352" s="3"/>
      <c r="I1352"/>
      <c r="J1352" t="inlineStr">
        <is>
          <t>active</t>
        </is>
      </c>
      <c r="K1352" t="inlineStr">
        <is>
          <t>sofiblmoments</t>
        </is>
      </c>
      <c r="L1352"/>
      <c r="M1352" t="inlineStr">
        <is>
          <t>SD-000306</t>
        </is>
      </c>
      <c r="N1352"/>
      <c r="O1352" t="inlineStr">
        <is>
          <t>sofiblmoments</t>
        </is>
      </c>
      <c r="P1352" t="inlineStr">
        <is>
          <t>https://www.tiktok.com/@sofiblmoments</t>
        </is>
      </c>
      <c r="Q1352" t="inlineStr">
        <is>
          <t>SD-000306</t>
        </is>
      </c>
      <c r="R1352" t="inlineStr">
        <is>
          <t>Never Fall Alone</t>
        </is>
      </c>
      <c r="S1352" t="inlineStr">
        <is>
          <t>lgbtq</t>
        </is>
      </c>
      <c r="T1352" s="2"/>
      <c r="U1352" t="inlineStr">
        <is>
          <t>待公开</t>
        </is>
      </c>
      <c r="V1352"/>
      <c r="W1352"/>
      <c r="X1352"/>
      <c r="Y1352"/>
      <c r="Z1352"/>
      <c r="AA1352"/>
      <c r="AB1352"/>
      <c r="AC1352" t="inlineStr">
        <is>
          <t>发布顺序：03；当天第3条</t>
        </is>
      </c>
      <c r="AD1352"/>
      <c r="AE1352"/>
      <c r="AF1352"/>
      <c r="AG1352" s="3">
        <v>46299</v>
      </c>
      <c r="AH1352" t="inlineStr">
        <is>
          <t>高璇</t>
        </is>
      </c>
      <c r="AI1352"/>
      <c r="AJ1352"/>
      <c r="AK1352"/>
      <c r="AL1352" s="3"/>
      <c r="AM1352"/>
      <c r="AN1352" t="inlineStr">
        <is>
          <t>高璇</t>
        </is>
      </c>
      <c r="AO1352"/>
      <c r="AP1352" t="inlineStr">
        <is>
          <t>2026-10-04|sofiblmoments|SD-000306</t>
        </is>
      </c>
      <c r="AQ1352" t="inlineStr">
        <is>
          <t>0</t>
        </is>
      </c>
      <c r="AR1352" t="inlineStr">
        <is>
          <t>sofiblmoments｜Never Fall Alone｜3条｜已回填/待公开</t>
        </is>
      </c>
    </row>
    <row r="1353" ht="25.5" customHeight="1">
      <c r="A1353" t="inlineStr">
        <is>
          <t>SR-001488</t>
        </is>
      </c>
      <c r="B1353" s="3">
        <v>46300</v>
      </c>
      <c r="C1353"/>
      <c r="D1353" t="inlineStr">
        <is>
          <t>7690876178688740621</t>
        </is>
      </c>
      <c r="E1353"/>
      <c r="F1353" t="inlineStr">
        <is>
          <t>exact_post_id</t>
        </is>
      </c>
      <c r="G1353"/>
      <c r="H1353" s="3">
        <v>46303.671643518515</v>
      </c>
      <c r="I1353"/>
      <c r="J1353" t="inlineStr">
        <is>
          <t>active</t>
        </is>
      </c>
      <c r="K1353" t="inlineStr">
        <is>
          <t>sofiblmoments</t>
        </is>
      </c>
      <c r="L1353" t="inlineStr">
        <is>
          <t>Never Fall Alone — EP4 Teo refuses to let Maddox fall alone, even when the pressure outside the pool becomes unbearable. 🌟 Continue the story here 👉 Find the full series on “ReelShort” 🔍 Search “Never Fall Alone” ✨ #BLDrama #ReelShort #DramaSeries</t>
        </is>
      </c>
      <c r="M1353" t="inlineStr">
        <is>
          <t>SD-000306</t>
        </is>
      </c>
      <c r="N1353" t="inlineStr">
        <is>
          <t>7690876178688740621</t>
        </is>
      </c>
      <c r="O1353" t="inlineStr">
        <is>
          <t>sofiblmoments</t>
        </is>
      </c>
      <c r="P1353" t="inlineStr">
        <is>
          <t>https://www.tiktok.com/@sofiblmoments</t>
        </is>
      </c>
      <c r="Q1353" t="inlineStr">
        <is>
          <t>SD-000306</t>
        </is>
      </c>
      <c r="R1353" t="inlineStr">
        <is>
          <t>Never Fall Alone</t>
        </is>
      </c>
      <c r="S1353" t="inlineStr">
        <is>
          <t>lgbtq</t>
        </is>
      </c>
      <c r="T1353" s="2" t="str">
        <f>=HYPERLINK("https://www.tiktok.com/@sofiblmoments/video/7690876178688740621", "https://www.tiktok.com/@sofiblmoments/video/7690876178688740621")</f>
        <v>https://www.tiktok.com/@sofiblmoments/video/7690876178688740621</v>
      </c>
      <c r="U1353" t="inlineStr">
        <is>
          <t>已回填</t>
        </is>
      </c>
      <c r="V1353" t="inlineStr">
        <is>
          <t>197</t>
        </is>
      </c>
      <c r="W1353" t="inlineStr">
        <is>
          <t>2</t>
        </is>
      </c>
      <c r="X1353" t="inlineStr">
        <is>
          <t>2</t>
        </is>
      </c>
      <c r="Y1353" t="inlineStr">
        <is>
          <t>0</t>
        </is>
      </c>
      <c r="Z1353" t="inlineStr">
        <is>
          <t>0</t>
        </is>
      </c>
      <c r="AA1353" t="inlineStr">
        <is>
          <t>2026-10-08</t>
        </is>
      </c>
      <c r="AB1353"/>
      <c r="AC1353" t="inlineStr">
        <is>
          <t>发布顺序：04；当天第1条</t>
        </is>
      </c>
      <c r="AD1353"/>
      <c r="AE1353"/>
      <c r="AF1353"/>
      <c r="AG1353" s="3">
        <v>46300</v>
      </c>
      <c r="AH1353" t="inlineStr">
        <is>
          <t>高璇</t>
        </is>
      </c>
      <c r="AI1353"/>
      <c r="AJ1353"/>
      <c r="AK1353"/>
      <c r="AL1353" s="3"/>
      <c r="AM1353" t="inlineStr">
        <is>
          <t>2026-10-05 20:55</t>
        </is>
      </c>
      <c r="AN1353" t="inlineStr">
        <is>
          <t>高璇</t>
        </is>
      </c>
      <c r="AO1353" t="inlineStr">
        <is>
          <t>2026-10-05</t>
        </is>
      </c>
      <c r="AP1353" t="inlineStr">
        <is>
          <t>2026-10-05|sofiblmoments|SD-000306</t>
        </is>
      </c>
      <c r="AQ1353" t="inlineStr">
        <is>
          <t>1</t>
        </is>
      </c>
      <c r="AR1353" t="inlineStr">
        <is>
          <t>sofiblmoments｜Never Fall Alone｜3条｜已回填</t>
        </is>
      </c>
    </row>
    <row r="1354" ht="25.5" customHeight="1">
      <c r="A1354" t="inlineStr">
        <is>
          <t>SR-001489</t>
        </is>
      </c>
      <c r="B1354" s="3">
        <v>46300</v>
      </c>
      <c r="C1354"/>
      <c r="D1354" t="inlineStr">
        <is>
          <t>7690877497101061389</t>
        </is>
      </c>
      <c r="E1354"/>
      <c r="F1354" t="inlineStr">
        <is>
          <t>exact_post_id</t>
        </is>
      </c>
      <c r="G1354"/>
      <c r="H1354" s="3"/>
      <c r="I1354"/>
      <c r="J1354" t="inlineStr">
        <is>
          <t>active</t>
        </is>
      </c>
      <c r="K1354" t="inlineStr">
        <is>
          <t>sofiblmoments</t>
        </is>
      </c>
      <c r="L1354" t="inlineStr">
        <is>
          <t>Never Fall Alone — EP5 A jealous rival secretly records their most private moment and uses it to blackmail them. 🌟 Continue the story here 👉 Find the full series on “ReelShort” 🔍 Search “Never Fall Alone” ✨ #BLDrama #ReelShort #DramaSeries</t>
        </is>
      </c>
      <c r="M1354" t="inlineStr">
        <is>
          <t>SD-000306</t>
        </is>
      </c>
      <c r="N1354" t="inlineStr">
        <is>
          <t>7690877497101061389</t>
        </is>
      </c>
      <c r="O1354" t="inlineStr">
        <is>
          <t>sofiblmoments</t>
        </is>
      </c>
      <c r="P1354" t="inlineStr">
        <is>
          <t>https://www.tiktok.com/@sofiblmoments</t>
        </is>
      </c>
      <c r="Q1354" t="inlineStr">
        <is>
          <t>SD-000306</t>
        </is>
      </c>
      <c r="R1354" t="inlineStr">
        <is>
          <t>Never Fall Alone</t>
        </is>
      </c>
      <c r="S1354" t="inlineStr">
        <is>
          <t>lgbtq</t>
        </is>
      </c>
      <c r="T1354" s="2" t="str">
        <f>=HYPERLINK("https://www.tiktok.com/@sofiblmoments/video/7690877497101061389", "https://www.tiktok.com/@sofiblmoments/video/7690877497101061389")</f>
        <v>https://www.tiktok.com/@sofiblmoments/video/7690877497101061389</v>
      </c>
      <c r="U1354" t="inlineStr">
        <is>
          <t>已回填</t>
        </is>
      </c>
      <c r="V1354" t="inlineStr">
        <is>
          <t>107</t>
        </is>
      </c>
      <c r="W1354" t="inlineStr">
        <is>
          <t>2</t>
        </is>
      </c>
      <c r="X1354" t="inlineStr">
        <is>
          <t>0</t>
        </is>
      </c>
      <c r="Y1354" t="inlineStr">
        <is>
          <t>0</t>
        </is>
      </c>
      <c r="Z1354" t="inlineStr">
        <is>
          <t>0</t>
        </is>
      </c>
      <c r="AA1354" t="inlineStr">
        <is>
          <t>2026-10-08</t>
        </is>
      </c>
      <c r="AB1354"/>
      <c r="AC1354" t="inlineStr">
        <is>
          <t>发布顺序：05；当天第2条</t>
        </is>
      </c>
      <c r="AD1354"/>
      <c r="AE1354"/>
      <c r="AF1354"/>
      <c r="AG1354" s="3">
        <v>46300</v>
      </c>
      <c r="AH1354" t="inlineStr">
        <is>
          <t>高璇</t>
        </is>
      </c>
      <c r="AI1354"/>
      <c r="AJ1354"/>
      <c r="AK1354"/>
      <c r="AL1354" s="3"/>
      <c r="AM1354" t="inlineStr">
        <is>
          <t>2026-10-06 00:56</t>
        </is>
      </c>
      <c r="AN1354" t="inlineStr">
        <is>
          <t>高璇</t>
        </is>
      </c>
      <c r="AO1354" t="inlineStr">
        <is>
          <t>2026-10-06</t>
        </is>
      </c>
      <c r="AP1354" t="inlineStr">
        <is>
          <t>2026-10-05|sofiblmoments|SD-000306</t>
        </is>
      </c>
      <c r="AQ1354" t="inlineStr">
        <is>
          <t>0</t>
        </is>
      </c>
      <c r="AR1354" t="inlineStr">
        <is>
          <t>sofiblmoments｜Never Fall Alone｜3条｜已回填</t>
        </is>
      </c>
    </row>
    <row r="1355" ht="25.5" customHeight="1">
      <c r="A1355" t="inlineStr">
        <is>
          <t>SR-001490</t>
        </is>
      </c>
      <c r="B1355" s="3">
        <v>46300</v>
      </c>
      <c r="C1355"/>
      <c r="D1355" t="inlineStr">
        <is>
          <t>7690877829315185934</t>
        </is>
      </c>
      <c r="E1355"/>
      <c r="F1355" t="inlineStr">
        <is>
          <t>exact_post_id</t>
        </is>
      </c>
      <c r="G1355"/>
      <c r="H1355" s="3"/>
      <c r="I1355"/>
      <c r="J1355" t="inlineStr">
        <is>
          <t>active</t>
        </is>
      </c>
      <c r="K1355" t="inlineStr">
        <is>
          <t>sofiblmoments</t>
        </is>
      </c>
      <c r="L1355" t="inlineStr">
        <is>
          <t>Never Fall Alone — EP6 At the championship, Maddox must choose between hiding his love and finally standing beside Teo. 🌟 Continue the story here 👉 Find the full series on “ReelShort” 🔍 Search “Never Fall Alone” ✨ #BLDrama #ReelShort #DramaSeries</t>
        </is>
      </c>
      <c r="M1355" t="inlineStr">
        <is>
          <t>SD-000306</t>
        </is>
      </c>
      <c r="N1355" t="inlineStr">
        <is>
          <t>7690877829315185934</t>
        </is>
      </c>
      <c r="O1355" t="inlineStr">
        <is>
          <t>sofiblmoments</t>
        </is>
      </c>
      <c r="P1355" t="inlineStr">
        <is>
          <t>https://www.tiktok.com/@sofiblmoments</t>
        </is>
      </c>
      <c r="Q1355" t="inlineStr">
        <is>
          <t>SD-000306</t>
        </is>
      </c>
      <c r="R1355" t="inlineStr">
        <is>
          <t>Never Fall Alone</t>
        </is>
      </c>
      <c r="S1355" t="inlineStr">
        <is>
          <t>lgbtq</t>
        </is>
      </c>
      <c r="T1355" s="2" t="str">
        <f>=HYPERLINK("https://www.tiktok.com/@sofiblmoments/video/7690877829315185934", "https://www.tiktok.com/@sofiblmoments/video/7690877829315185934")</f>
        <v>https://www.tiktok.com/@sofiblmoments/video/7690877829315185934</v>
      </c>
      <c r="U1355" t="inlineStr">
        <is>
          <t>已回填</t>
        </is>
      </c>
      <c r="V1355" t="inlineStr">
        <is>
          <t>72</t>
        </is>
      </c>
      <c r="W1355" t="inlineStr">
        <is>
          <t>1</t>
        </is>
      </c>
      <c r="X1355" t="inlineStr">
        <is>
          <t>0</t>
        </is>
      </c>
      <c r="Y1355" t="inlineStr">
        <is>
          <t>0</t>
        </is>
      </c>
      <c r="Z1355" t="inlineStr">
        <is>
          <t>0</t>
        </is>
      </c>
      <c r="AA1355" t="inlineStr">
        <is>
          <t>2026-10-08</t>
        </is>
      </c>
      <c r="AB1355"/>
      <c r="AC1355" t="inlineStr">
        <is>
          <t>发布顺序：06；当天第3条</t>
        </is>
      </c>
      <c r="AD1355"/>
      <c r="AE1355"/>
      <c r="AF1355"/>
      <c r="AG1355" s="3">
        <v>46300</v>
      </c>
      <c r="AH1355" t="inlineStr">
        <is>
          <t>高璇</t>
        </is>
      </c>
      <c r="AI1355"/>
      <c r="AJ1355"/>
      <c r="AK1355"/>
      <c r="AL1355" s="3"/>
      <c r="AM1355" t="inlineStr">
        <is>
          <t>2026-10-06 07:55</t>
        </is>
      </c>
      <c r="AN1355" t="inlineStr">
        <is>
          <t>高璇</t>
        </is>
      </c>
      <c r="AO1355" t="inlineStr">
        <is>
          <t>2026-10-06</t>
        </is>
      </c>
      <c r="AP1355" t="inlineStr">
        <is>
          <t>2026-10-05|sofiblmoments|SD-000306</t>
        </is>
      </c>
      <c r="AQ1355" t="inlineStr">
        <is>
          <t>0</t>
        </is>
      </c>
      <c r="AR1355" t="inlineStr">
        <is>
          <t>sofiblmoments｜Never Fall Alone｜3条｜已回填</t>
        </is>
      </c>
    </row>
    <row r="1356" ht="25.5" customHeight="1">
      <c r="A1356" t="inlineStr">
        <is>
          <t>SR-001491</t>
        </is>
      </c>
      <c r="B1356" s="3">
        <v>46301</v>
      </c>
      <c r="C1356"/>
      <c r="D1356" t="inlineStr">
        <is>
          <t>7691204126855810318</t>
        </is>
      </c>
      <c r="E1356"/>
      <c r="F1356" t="inlineStr">
        <is>
          <t>exact_post_id</t>
        </is>
      </c>
      <c r="G1356"/>
      <c r="H1356" s="3">
        <v>46303.671643518515</v>
      </c>
      <c r="I1356"/>
      <c r="J1356" t="inlineStr">
        <is>
          <t>active</t>
        </is>
      </c>
      <c r="K1356" t="inlineStr">
        <is>
          <t>sofiblmoments</t>
        </is>
      </c>
      <c r="L1356" t="inlineStr">
        <is>
          <t>The Stepbrother I Hate to Love — EP1 One choice changes everything. 🌟 Continue the story here 👉 Find the full series on “ReelShort” 🔍 Look up “4676151” ✨ #ReelShort #ShortDrama #StepbrotherIHatetoLove #HockeyRomance</t>
        </is>
      </c>
      <c r="M1356" t="inlineStr">
        <is>
          <t>SD-000149</t>
        </is>
      </c>
      <c r="N1356" t="inlineStr">
        <is>
          <t>7691204126855810318</t>
        </is>
      </c>
      <c r="O1356" t="inlineStr">
        <is>
          <t>sofiblmoments</t>
        </is>
      </c>
      <c r="P1356" t="inlineStr">
        <is>
          <t>https://www.tiktok.com/@sofiblmoments</t>
        </is>
      </c>
      <c r="Q1356" t="inlineStr">
        <is>
          <t>SD-000149</t>
        </is>
      </c>
      <c r="R1356" t="inlineStr">
        <is>
          <t>The Stepbrother I Hate to Love</t>
        </is>
      </c>
      <c r="S1356" t="inlineStr">
        <is>
          <t>lgbtq,校园</t>
        </is>
      </c>
      <c r="T1356" s="2" t="str">
        <f>=HYPERLINK("https://www.tiktok.com/@sofiblmoments/video/7691204126855810318", "https://www.tiktok.com/@sofiblmoments/video/7691204126855810318")</f>
        <v>https://www.tiktok.com/@sofiblmoments/video/7691204126855810318</v>
      </c>
      <c r="U1356" t="inlineStr">
        <is>
          <t>已回填</t>
        </is>
      </c>
      <c r="V1356" t="inlineStr">
        <is>
          <t>89</t>
        </is>
      </c>
      <c r="W1356" t="inlineStr">
        <is>
          <t>1</t>
        </is>
      </c>
      <c r="X1356" t="inlineStr">
        <is>
          <t>1</t>
        </is>
      </c>
      <c r="Y1356" t="inlineStr">
        <is>
          <t>0</t>
        </is>
      </c>
      <c r="Z1356" t="inlineStr">
        <is>
          <t>0</t>
        </is>
      </c>
      <c r="AA1356" t="inlineStr">
        <is>
          <t>2026-10-08</t>
        </is>
      </c>
      <c r="AB1356"/>
      <c r="AC1356" t="inlineStr">
        <is>
          <t>发布顺序：01；当天第1条</t>
        </is>
      </c>
      <c r="AD1356"/>
      <c r="AE1356"/>
      <c r="AF1356"/>
      <c r="AG1356" s="3">
        <v>46301</v>
      </c>
      <c r="AH1356" t="inlineStr">
        <is>
          <t>高璇</t>
        </is>
      </c>
      <c r="AI1356"/>
      <c r="AJ1356"/>
      <c r="AK1356"/>
      <c r="AL1356" s="3"/>
      <c r="AM1356" t="inlineStr">
        <is>
          <t>2026-10-06 20:27</t>
        </is>
      </c>
      <c r="AN1356" t="inlineStr">
        <is>
          <t>高璇</t>
        </is>
      </c>
      <c r="AO1356" t="inlineStr">
        <is>
          <t>2026-10-06</t>
        </is>
      </c>
      <c r="AP1356" t="inlineStr">
        <is>
          <t>2026-10-06|sofiblmoments|SD-000149</t>
        </is>
      </c>
      <c r="AQ1356" t="inlineStr">
        <is>
          <t>1</t>
        </is>
      </c>
      <c r="AR1356" t="inlineStr">
        <is>
          <t>sofiblmoments｜The Stepbrother I Hate to Love｜3条｜已回填</t>
        </is>
      </c>
    </row>
    <row r="1357" ht="25.5" customHeight="1">
      <c r="A1357" t="inlineStr">
        <is>
          <t>SR-001492</t>
        </is>
      </c>
      <c r="B1357" s="3">
        <v>46301</v>
      </c>
      <c r="C1357"/>
      <c r="D1357" t="inlineStr">
        <is>
          <t>7691204420482206990</t>
        </is>
      </c>
      <c r="E1357"/>
      <c r="F1357" t="inlineStr">
        <is>
          <t>exact_post_id</t>
        </is>
      </c>
      <c r="G1357"/>
      <c r="H1357" s="3">
        <v>46303.671643518515</v>
      </c>
      <c r="I1357"/>
      <c r="J1357" t="inlineStr">
        <is>
          <t>active</t>
        </is>
      </c>
      <c r="K1357" t="inlineStr">
        <is>
          <t>sofiblmoments</t>
        </is>
      </c>
      <c r="L1357" t="inlineStr">
        <is>
          <t>The Stepbrother I Hate to Love — EP2 The truth was hiding in plain sight. 🌟 Continue the story here 👉 Find the full series on “ReelShort” 🔍 Look up “4676151” ✨ #ReelShort #ShortDrama #StepbrotherIHatetoLove #HockeyRomance</t>
        </is>
      </c>
      <c r="M1357" t="inlineStr">
        <is>
          <t>SD-000149</t>
        </is>
      </c>
      <c r="N1357" t="inlineStr">
        <is>
          <t>7691204420482206990</t>
        </is>
      </c>
      <c r="O1357" t="inlineStr">
        <is>
          <t>sofiblmoments</t>
        </is>
      </c>
      <c r="P1357" t="inlineStr">
        <is>
          <t>https://www.tiktok.com/@sofiblmoments</t>
        </is>
      </c>
      <c r="Q1357" t="inlineStr">
        <is>
          <t>SD-000149</t>
        </is>
      </c>
      <c r="R1357" t="inlineStr">
        <is>
          <t>The Stepbrother I Hate to Love</t>
        </is>
      </c>
      <c r="S1357" t="inlineStr">
        <is>
          <t>lgbtq,校园</t>
        </is>
      </c>
      <c r="T1357" s="2" t="str">
        <f>=HYPERLINK("https://www.tiktok.com/@sofiblmoments/video/7691204420482206990", "https://www.tiktok.com/@sofiblmoments/video/7691204420482206990")</f>
        <v>https://www.tiktok.com/@sofiblmoments/video/7691204420482206990</v>
      </c>
      <c r="U1357" t="inlineStr">
        <is>
          <t>已回填</t>
        </is>
      </c>
      <c r="V1357" t="inlineStr">
        <is>
          <t>30</t>
        </is>
      </c>
      <c r="W1357" t="inlineStr">
        <is>
          <t>0</t>
        </is>
      </c>
      <c r="X1357" t="inlineStr">
        <is>
          <t>1</t>
        </is>
      </c>
      <c r="Y1357" t="inlineStr">
        <is>
          <t>0</t>
        </is>
      </c>
      <c r="Z1357" t="inlineStr">
        <is>
          <t>0</t>
        </is>
      </c>
      <c r="AA1357" t="inlineStr">
        <is>
          <t>2026-10-08</t>
        </is>
      </c>
      <c r="AB1357"/>
      <c r="AC1357" t="inlineStr">
        <is>
          <t>发布顺序：02；当天第2条</t>
        </is>
      </c>
      <c r="AD1357"/>
      <c r="AE1357"/>
      <c r="AF1357"/>
      <c r="AG1357" s="3">
        <v>46301</v>
      </c>
      <c r="AH1357" t="inlineStr">
        <is>
          <t>高璇</t>
        </is>
      </c>
      <c r="AI1357"/>
      <c r="AJ1357"/>
      <c r="AK1357"/>
      <c r="AL1357" s="3"/>
      <c r="AM1357" t="inlineStr">
        <is>
          <t>2026-10-07 00:28</t>
        </is>
      </c>
      <c r="AN1357" t="inlineStr">
        <is>
          <t>高璇</t>
        </is>
      </c>
      <c r="AO1357" t="inlineStr">
        <is>
          <t>2026-10-07</t>
        </is>
      </c>
      <c r="AP1357" t="inlineStr">
        <is>
          <t>2026-10-06|sofiblmoments|SD-000149</t>
        </is>
      </c>
      <c r="AQ1357" t="inlineStr">
        <is>
          <t>0</t>
        </is>
      </c>
      <c r="AR1357" t="inlineStr">
        <is>
          <t>sofiblmoments｜The Stepbrother I Hate to Love｜3条｜已回填</t>
        </is>
      </c>
    </row>
    <row r="1358" ht="25.5" customHeight="1">
      <c r="A1358" t="inlineStr">
        <is>
          <t>SR-001493</t>
        </is>
      </c>
      <c r="B1358" s="3">
        <v>46301</v>
      </c>
      <c r="C1358"/>
      <c r="D1358" t="inlineStr">
        <is>
          <t>7691204849144302862</t>
        </is>
      </c>
      <c r="E1358"/>
      <c r="F1358" t="inlineStr">
        <is>
          <t>exact_post_id</t>
        </is>
      </c>
      <c r="G1358"/>
      <c r="H1358" s="3"/>
      <c r="I1358"/>
      <c r="J1358" t="inlineStr">
        <is>
          <t>active</t>
        </is>
      </c>
      <c r="K1358" t="inlineStr">
        <is>
          <t>sofiblmoments</t>
        </is>
      </c>
      <c r="L1358" t="inlineStr">
        <is>
          <t>The Stepbrother I Hate to Love — EP3 They crossed a line they can never uncross. 🌟 Continue the story here 👉 Find the full series on “ReelShort” 🔍 Look up “4676151” ✨ #ReelShort #ShortDrama #StepbrotherIHatetoLove #HockeyRomance</t>
        </is>
      </c>
      <c r="M1358" t="inlineStr">
        <is>
          <t>SD-000149</t>
        </is>
      </c>
      <c r="N1358" t="inlineStr">
        <is>
          <t>7691204849144302862</t>
        </is>
      </c>
      <c r="O1358" t="inlineStr">
        <is>
          <t>sofiblmoments</t>
        </is>
      </c>
      <c r="P1358" t="inlineStr">
        <is>
          <t>https://www.tiktok.com/@sofiblmoments</t>
        </is>
      </c>
      <c r="Q1358" t="inlineStr">
        <is>
          <t>SD-000149</t>
        </is>
      </c>
      <c r="R1358" t="inlineStr">
        <is>
          <t>The Stepbrother I Hate to Love</t>
        </is>
      </c>
      <c r="S1358" t="inlineStr">
        <is>
          <t>lgbtq,校园</t>
        </is>
      </c>
      <c r="T1358" s="2" t="str">
        <f>=HYPERLINK("https://www.tiktok.com/@sofiblmoments/video/7691204849144302862", "https://www.tiktok.com/@sofiblmoments/video/7691204849144302862")</f>
        <v>https://www.tiktok.com/@sofiblmoments/video/7691204849144302862</v>
      </c>
      <c r="U1358" t="inlineStr">
        <is>
          <t>已回填</t>
        </is>
      </c>
      <c r="V1358" t="inlineStr">
        <is>
          <t>129</t>
        </is>
      </c>
      <c r="W1358" t="inlineStr">
        <is>
          <t>3</t>
        </is>
      </c>
      <c r="X1358" t="inlineStr">
        <is>
          <t>2</t>
        </is>
      </c>
      <c r="Y1358" t="inlineStr">
        <is>
          <t>0</t>
        </is>
      </c>
      <c r="Z1358" t="inlineStr">
        <is>
          <t>0</t>
        </is>
      </c>
      <c r="AA1358" t="inlineStr">
        <is>
          <t>2026-10-08</t>
        </is>
      </c>
      <c r="AB1358"/>
      <c r="AC1358" t="inlineStr">
        <is>
          <t>发布顺序：03；当天第3条</t>
        </is>
      </c>
      <c r="AD1358"/>
      <c r="AE1358"/>
      <c r="AF1358"/>
      <c r="AG1358" s="3">
        <v>46301</v>
      </c>
      <c r="AH1358" t="inlineStr">
        <is>
          <t>高璇</t>
        </is>
      </c>
      <c r="AI1358"/>
      <c r="AJ1358"/>
      <c r="AK1358"/>
      <c r="AL1358" s="3"/>
      <c r="AM1358" t="inlineStr">
        <is>
          <t>2026-10-07 07:29</t>
        </is>
      </c>
      <c r="AN1358" t="inlineStr">
        <is>
          <t>高璇</t>
        </is>
      </c>
      <c r="AO1358" t="inlineStr">
        <is>
          <t>2026-10-07</t>
        </is>
      </c>
      <c r="AP1358" t="inlineStr">
        <is>
          <t>2026-10-06|sofiblmoments|SD-000149</t>
        </is>
      </c>
      <c r="AQ1358" t="inlineStr">
        <is>
          <t>0</t>
        </is>
      </c>
      <c r="AR1358" t="inlineStr">
        <is>
          <t>sofiblmoments｜The Stepbrother I Hate to Love｜3条｜已回填</t>
        </is>
      </c>
    </row>
    <row r="1359" ht="25.5" customHeight="1">
      <c r="A1359" t="inlineStr">
        <is>
          <t>SR-001494</t>
        </is>
      </c>
      <c r="B1359" s="3">
        <v>46302</v>
      </c>
      <c r="C1359"/>
      <c r="D1359"/>
      <c r="E1359"/>
      <c r="F1359"/>
      <c r="G1359"/>
      <c r="H1359" s="3"/>
      <c r="I1359"/>
      <c r="J1359" t="inlineStr">
        <is>
          <t>active</t>
        </is>
      </c>
      <c r="K1359" t="inlineStr">
        <is>
          <t>sofiblmoments</t>
        </is>
      </c>
      <c r="L1359"/>
      <c r="M1359" t="inlineStr">
        <is>
          <t>SD-000149</t>
        </is>
      </c>
      <c r="N1359"/>
      <c r="O1359" t="inlineStr">
        <is>
          <t>sofiblmoments</t>
        </is>
      </c>
      <c r="P1359" t="inlineStr">
        <is>
          <t>https://www.tiktok.com/@sofiblmoments</t>
        </is>
      </c>
      <c r="Q1359" t="inlineStr">
        <is>
          <t>SD-000149</t>
        </is>
      </c>
      <c r="R1359" t="inlineStr">
        <is>
          <t>The Stepbrother I Hate to Love</t>
        </is>
      </c>
      <c r="S1359" t="inlineStr">
        <is>
          <t>lgbtq,校园</t>
        </is>
      </c>
      <c r="T1359" s="2"/>
      <c r="U1359" t="inlineStr">
        <is>
          <t>待公开</t>
        </is>
      </c>
      <c r="V1359"/>
      <c r="W1359"/>
      <c r="X1359"/>
      <c r="Y1359"/>
      <c r="Z1359"/>
      <c r="AA1359"/>
      <c r="AB1359"/>
      <c r="AC1359" t="inlineStr">
        <is>
          <t>发布顺序：04；当天第1条</t>
        </is>
      </c>
      <c r="AD1359"/>
      <c r="AE1359"/>
      <c r="AF1359"/>
      <c r="AG1359" s="3">
        <v>46302</v>
      </c>
      <c r="AH1359" t="inlineStr">
        <is>
          <t>高璇</t>
        </is>
      </c>
      <c r="AI1359"/>
      <c r="AJ1359"/>
      <c r="AK1359"/>
      <c r="AL1359" s="3"/>
      <c r="AM1359"/>
      <c r="AN1359" t="inlineStr">
        <is>
          <t>高璇</t>
        </is>
      </c>
      <c r="AO1359"/>
      <c r="AP1359" t="inlineStr">
        <is>
          <t>2026-10-07|sofiblmoments|SD-000149</t>
        </is>
      </c>
      <c r="AQ1359" t="inlineStr">
        <is>
          <t>1</t>
        </is>
      </c>
      <c r="AR1359" t="inlineStr">
        <is>
          <t>sofiblmoments｜The Stepbrother I Hate to Love｜3条｜待公开</t>
        </is>
      </c>
    </row>
    <row r="1360" ht="25.5" customHeight="1">
      <c r="A1360" t="inlineStr">
        <is>
          <t>SR-001495</t>
        </is>
      </c>
      <c r="B1360" s="3">
        <v>46302</v>
      </c>
      <c r="C1360"/>
      <c r="D1360"/>
      <c r="E1360"/>
      <c r="F1360"/>
      <c r="G1360"/>
      <c r="H1360" s="3"/>
      <c r="I1360"/>
      <c r="J1360" t="inlineStr">
        <is>
          <t>active</t>
        </is>
      </c>
      <c r="K1360" t="inlineStr">
        <is>
          <t>sofiblmoments</t>
        </is>
      </c>
      <c r="L1360"/>
      <c r="M1360" t="inlineStr">
        <is>
          <t>SD-000149</t>
        </is>
      </c>
      <c r="N1360"/>
      <c r="O1360" t="inlineStr">
        <is>
          <t>sofiblmoments</t>
        </is>
      </c>
      <c r="P1360" t="inlineStr">
        <is>
          <t>https://www.tiktok.com/@sofiblmoments</t>
        </is>
      </c>
      <c r="Q1360" t="inlineStr">
        <is>
          <t>SD-000149</t>
        </is>
      </c>
      <c r="R1360" t="inlineStr">
        <is>
          <t>The Stepbrother I Hate to Love</t>
        </is>
      </c>
      <c r="S1360" t="inlineStr">
        <is>
          <t>lgbtq,校园</t>
        </is>
      </c>
      <c r="T1360" s="2"/>
      <c r="U1360" t="inlineStr">
        <is>
          <t>待公开</t>
        </is>
      </c>
      <c r="V1360"/>
      <c r="W1360"/>
      <c r="X1360"/>
      <c r="Y1360"/>
      <c r="Z1360"/>
      <c r="AA1360"/>
      <c r="AB1360"/>
      <c r="AC1360" t="inlineStr">
        <is>
          <t>发布顺序：05；当天第2条</t>
        </is>
      </c>
      <c r="AD1360"/>
      <c r="AE1360"/>
      <c r="AF1360"/>
      <c r="AG1360" s="3">
        <v>46302</v>
      </c>
      <c r="AH1360" t="inlineStr">
        <is>
          <t>高璇</t>
        </is>
      </c>
      <c r="AI1360"/>
      <c r="AJ1360"/>
      <c r="AK1360"/>
      <c r="AL1360" s="3"/>
      <c r="AM1360"/>
      <c r="AN1360" t="inlineStr">
        <is>
          <t>高璇</t>
        </is>
      </c>
      <c r="AO1360"/>
      <c r="AP1360" t="inlineStr">
        <is>
          <t>2026-10-07|sofiblmoments|SD-000149</t>
        </is>
      </c>
      <c r="AQ1360" t="inlineStr">
        <is>
          <t>0</t>
        </is>
      </c>
      <c r="AR1360" t="inlineStr">
        <is>
          <t>sofiblmoments｜The Stepbrother I Hate to Love｜3条｜待公开</t>
        </is>
      </c>
    </row>
    <row r="1361" ht="25.5" customHeight="1">
      <c r="A1361" t="inlineStr">
        <is>
          <t>SR-001496</t>
        </is>
      </c>
      <c r="B1361" s="3">
        <v>46302</v>
      </c>
      <c r="C1361"/>
      <c r="D1361"/>
      <c r="E1361"/>
      <c r="F1361"/>
      <c r="G1361"/>
      <c r="H1361" s="3"/>
      <c r="I1361"/>
      <c r="J1361" t="inlineStr">
        <is>
          <t>active</t>
        </is>
      </c>
      <c r="K1361" t="inlineStr">
        <is>
          <t>sofiblmoments</t>
        </is>
      </c>
      <c r="L1361"/>
      <c r="M1361" t="inlineStr">
        <is>
          <t>SD-000149</t>
        </is>
      </c>
      <c r="N1361"/>
      <c r="O1361" t="inlineStr">
        <is>
          <t>sofiblmoments</t>
        </is>
      </c>
      <c r="P1361" t="inlineStr">
        <is>
          <t>https://www.tiktok.com/@sofiblmoments</t>
        </is>
      </c>
      <c r="Q1361" t="inlineStr">
        <is>
          <t>SD-000149</t>
        </is>
      </c>
      <c r="R1361" t="inlineStr">
        <is>
          <t>The Stepbrother I Hate to Love</t>
        </is>
      </c>
      <c r="S1361" t="inlineStr">
        <is>
          <t>lgbtq,校园</t>
        </is>
      </c>
      <c r="T1361" s="2"/>
      <c r="U1361" t="inlineStr">
        <is>
          <t>待公开</t>
        </is>
      </c>
      <c r="V1361"/>
      <c r="W1361"/>
      <c r="X1361"/>
      <c r="Y1361"/>
      <c r="Z1361"/>
      <c r="AA1361"/>
      <c r="AB1361"/>
      <c r="AC1361" t="inlineStr">
        <is>
          <t>发布顺序：06；当天第3条</t>
        </is>
      </c>
      <c r="AD1361"/>
      <c r="AE1361"/>
      <c r="AF1361"/>
      <c r="AG1361" s="3">
        <v>46302</v>
      </c>
      <c r="AH1361" t="inlineStr">
        <is>
          <t>高璇</t>
        </is>
      </c>
      <c r="AI1361"/>
      <c r="AJ1361"/>
      <c r="AK1361"/>
      <c r="AL1361" s="3"/>
      <c r="AM1361"/>
      <c r="AN1361" t="inlineStr">
        <is>
          <t>高璇</t>
        </is>
      </c>
      <c r="AO1361"/>
      <c r="AP1361" t="inlineStr">
        <is>
          <t>2026-10-07|sofiblmoments|SD-000149</t>
        </is>
      </c>
      <c r="AQ1361" t="inlineStr">
        <is>
          <t>0</t>
        </is>
      </c>
      <c r="AR1361" t="inlineStr">
        <is>
          <t>sofiblmoments｜The Stepbrother I Hate to Love｜3条｜待公开</t>
        </is>
      </c>
    </row>
    <row r="1362" ht="25.5" customHeight="1">
      <c r="A1362" t="inlineStr">
        <is>
          <t>SR-001497</t>
        </is>
      </c>
      <c r="B1362" s="3">
        <v>46300</v>
      </c>
      <c r="C1362"/>
      <c r="D1362" t="inlineStr">
        <is>
          <t>7691219052001545503</t>
        </is>
      </c>
      <c r="E1362"/>
      <c r="F1362" t="inlineStr">
        <is>
          <t>manual_url</t>
        </is>
      </c>
      <c r="G1362">
        <v>1</v>
      </c>
      <c r="H1362" s="3">
        <v>46303.671643518515</v>
      </c>
      <c r="I1362"/>
      <c r="J1362" t="inlineStr">
        <is>
          <t>active</t>
        </is>
      </c>
      <c r="K1362" t="inlineStr">
        <is>
          <t>plottwistclips11</t>
        </is>
      </c>
      <c r="L1362" t="inlineStr">
        <is>
          <t xml:space="preserve">Step Back! That Homeless Man Is Not to be Messed with — EP1 They put a gun to his friend’s head, believing the homeless man was powerless—then he finally fights back. 🌟 Continue the story here 👉 Find the full series on “ReelShort” 🔍 Look up “4717619” ✨ #ShortDrama #ReelShort #DramaSeries </t>
        </is>
      </c>
      <c r="M1362" t="inlineStr">
        <is>
          <t>SD-000214</t>
        </is>
      </c>
      <c r="N1362" t="inlineStr">
        <is>
          <t>7691219052001545503</t>
        </is>
      </c>
      <c r="O1362" t="inlineStr">
        <is>
          <t>plottwistclips11</t>
        </is>
      </c>
      <c r="P1362" t="inlineStr">
        <is>
          <t>https://www.tiktok.com/@plottwistclips11</t>
        </is>
      </c>
      <c r="Q1362" t="inlineStr">
        <is>
          <t>SD-000214</t>
        </is>
      </c>
      <c r="R1362" t="inlineStr">
        <is>
          <t>Step Back! That Homeless Man Is Not to be Messed with</t>
        </is>
      </c>
      <c r="S1362" t="inlineStr">
        <is>
          <t>扮猪吃虎,身份揭露,重生</t>
        </is>
      </c>
      <c r="T1362" s="2" t="str">
        <f>=HYPERLINK("https://www.tiktok.com/@plottwistclips11/video/7691219052001545503", "https://www.tiktok.com/@plottwistclips11/video/7691219052001545503")</f>
        <v>https://www.tiktok.com/@plottwistclips11/video/7691219052001545503</v>
      </c>
      <c r="U1362" t="inlineStr">
        <is>
          <t>已回填</t>
        </is>
      </c>
      <c r="V1362" t="inlineStr">
        <is>
          <t>429</t>
        </is>
      </c>
      <c r="W1362" t="inlineStr">
        <is>
          <t>1</t>
        </is>
      </c>
      <c r="X1362" t="inlineStr">
        <is>
          <t>1</t>
        </is>
      </c>
      <c r="Y1362" t="inlineStr">
        <is>
          <t>1</t>
        </is>
      </c>
      <c r="Z1362" t="inlineStr">
        <is>
          <t>0</t>
        </is>
      </c>
      <c r="AA1362" t="inlineStr">
        <is>
          <t>2026-10-08</t>
        </is>
      </c>
      <c r="AB1362"/>
      <c r="AC1362" t="inlineStr">
        <is>
          <t>发布顺序：01；当天第1条</t>
        </is>
      </c>
      <c r="AD1362"/>
      <c r="AE1362"/>
      <c r="AF1362"/>
      <c r="AG1362" s="3">
        <v>46300</v>
      </c>
      <c r="AH1362" t="inlineStr">
        <is>
          <t>高璇</t>
        </is>
      </c>
      <c r="AI1362"/>
      <c r="AJ1362"/>
      <c r="AK1362"/>
      <c r="AL1362" s="3"/>
      <c r="AM1362" t="inlineStr">
        <is>
          <t>2026-10-05 23:11</t>
        </is>
      </c>
      <c r="AN1362" t="inlineStr">
        <is>
          <t>高璇</t>
        </is>
      </c>
      <c r="AO1362" t="inlineStr">
        <is>
          <t>2026-10-05</t>
        </is>
      </c>
      <c r="AP1362" t="inlineStr">
        <is>
          <t>2026-10-05|plottwistclips11|SD-000214</t>
        </is>
      </c>
      <c r="AQ1362" t="inlineStr">
        <is>
          <t>1</t>
        </is>
      </c>
      <c r="AR1362" t="inlineStr">
        <is>
          <t>plottwistclips11｜Step Back! That Homeless Man Is Not to be Messed with｜3条｜已回填</t>
        </is>
      </c>
    </row>
    <row r="1363" ht="25.5" customHeight="1">
      <c r="A1363" t="inlineStr">
        <is>
          <t>SR-001498</t>
        </is>
      </c>
      <c r="B1363" s="3">
        <v>46300</v>
      </c>
      <c r="C1363"/>
      <c r="D1363" t="inlineStr">
        <is>
          <t>7691219184188984607</t>
        </is>
      </c>
      <c r="E1363"/>
      <c r="F1363" t="inlineStr">
        <is>
          <t>manual_url</t>
        </is>
      </c>
      <c r="G1363">
        <v>1</v>
      </c>
      <c r="H1363" s="3">
        <v>46303.671643518515</v>
      </c>
      <c r="I1363"/>
      <c r="J1363" t="inlineStr">
        <is>
          <t>active</t>
        </is>
      </c>
      <c r="K1363" t="inlineStr">
        <is>
          <t>plottwistclips11</t>
        </is>
      </c>
      <c r="L1363" t="inlineStr">
        <is>
          <t>Step Back! That Homeless Man Is Not to be Messed with — EP2 A mysterious woman finds him on the street and reveals that he may be heir to a terrifying empire. 🌟 Continue the story here 👉 Find the full series on “ReelShort” 🔍 Look up “4717619” ✨ #ShortDrama #ReelShort #DramaSeries</t>
        </is>
      </c>
      <c r="M1363" t="inlineStr">
        <is>
          <t>SD-000214</t>
        </is>
      </c>
      <c r="N1363" t="inlineStr">
        <is>
          <t>7691219184188984607</t>
        </is>
      </c>
      <c r="O1363" t="inlineStr">
        <is>
          <t>plottwistclips11</t>
        </is>
      </c>
      <c r="P1363" t="inlineStr">
        <is>
          <t>https://www.tiktok.com/@plottwistclips11</t>
        </is>
      </c>
      <c r="Q1363" t="inlineStr">
        <is>
          <t>SD-000214</t>
        </is>
      </c>
      <c r="R1363" t="inlineStr">
        <is>
          <t>Step Back! That Homeless Man Is Not to be Messed with</t>
        </is>
      </c>
      <c r="S1363" t="inlineStr">
        <is>
          <t>扮猪吃虎,身份揭露,重生</t>
        </is>
      </c>
      <c r="T1363" s="2" t="str">
        <f>=HYPERLINK("https://www.tiktok.com/@plottwistclips11/video/7691219184188984607", "https://www.tiktok.com/@plottwistclips11/video/7691219184188984607")</f>
        <v>https://www.tiktok.com/@plottwistclips11/video/7691219184188984607</v>
      </c>
      <c r="U1363" t="inlineStr">
        <is>
          <t>已回填</t>
        </is>
      </c>
      <c r="V1363" t="inlineStr">
        <is>
          <t>367</t>
        </is>
      </c>
      <c r="W1363" t="inlineStr">
        <is>
          <t>6</t>
        </is>
      </c>
      <c r="X1363" t="inlineStr">
        <is>
          <t>1</t>
        </is>
      </c>
      <c r="Y1363" t="inlineStr">
        <is>
          <t>0</t>
        </is>
      </c>
      <c r="Z1363" t="inlineStr">
        <is>
          <t>0</t>
        </is>
      </c>
      <c r="AA1363" t="inlineStr">
        <is>
          <t>2026-10-08</t>
        </is>
      </c>
      <c r="AB1363"/>
      <c r="AC1363" t="inlineStr">
        <is>
          <t>发布顺序：02；当天第2条</t>
        </is>
      </c>
      <c r="AD1363"/>
      <c r="AE1363"/>
      <c r="AF1363"/>
      <c r="AG1363" s="3">
        <v>46300</v>
      </c>
      <c r="AH1363" t="inlineStr">
        <is>
          <t>高璇</t>
        </is>
      </c>
      <c r="AI1363"/>
      <c r="AJ1363"/>
      <c r="AK1363"/>
      <c r="AL1363" s="3"/>
      <c r="AM1363" t="inlineStr">
        <is>
          <t>2026-10-06 04:11</t>
        </is>
      </c>
      <c r="AN1363" t="inlineStr">
        <is>
          <t>高璇</t>
        </is>
      </c>
      <c r="AO1363" t="inlineStr">
        <is>
          <t>2026-10-06</t>
        </is>
      </c>
      <c r="AP1363" t="inlineStr">
        <is>
          <t>2026-10-05|plottwistclips11|SD-000214</t>
        </is>
      </c>
      <c r="AQ1363" t="inlineStr">
        <is>
          <t>0</t>
        </is>
      </c>
      <c r="AR1363" t="inlineStr">
        <is>
          <t>plottwistclips11｜Step Back! That Homeless Man Is Not to be Messed with｜3条｜已回填</t>
        </is>
      </c>
    </row>
    <row r="1364" ht="25.5" customHeight="1">
      <c r="A1364" t="inlineStr">
        <is>
          <t>SR-001499</t>
        </is>
      </c>
      <c r="B1364" s="3">
        <v>46300</v>
      </c>
      <c r="C1364"/>
      <c r="D1364" t="inlineStr">
        <is>
          <t>7691219221937753375</t>
        </is>
      </c>
      <c r="E1364"/>
      <c r="F1364" t="inlineStr">
        <is>
          <t>manual_url</t>
        </is>
      </c>
      <c r="G1364">
        <v>1</v>
      </c>
      <c r="H1364" s="3">
        <v>46303.671643518515</v>
      </c>
      <c r="I1364"/>
      <c r="J1364" t="inlineStr">
        <is>
          <t>active</t>
        </is>
      </c>
      <c r="K1364" t="inlineStr">
        <is>
          <t>plottwistclips11</t>
        </is>
      </c>
      <c r="L1364" t="inlineStr">
        <is>
          <t>Step Back! That Homeless Man Is Not to be Messed with — EP3 A priceless ring makes everyone call him a thief, but its real owner knows exactly who he is. 🌟 Continue the story here 👉 Find the full series on “ReelShort” 🔍 Look up “4717619” ✨ #ShortDrama #ReelShort #DramaSeries</t>
        </is>
      </c>
      <c r="M1364" t="inlineStr">
        <is>
          <t>SD-000214</t>
        </is>
      </c>
      <c r="N1364" t="inlineStr">
        <is>
          <t>7691219221937753375</t>
        </is>
      </c>
      <c r="O1364" t="inlineStr">
        <is>
          <t>plottwistclips11</t>
        </is>
      </c>
      <c r="P1364" t="inlineStr">
        <is>
          <t>https://www.tiktok.com/@plottwistclips11</t>
        </is>
      </c>
      <c r="Q1364" t="inlineStr">
        <is>
          <t>SD-000214</t>
        </is>
      </c>
      <c r="R1364" t="inlineStr">
        <is>
          <t>Step Back! That Homeless Man Is Not to be Messed with</t>
        </is>
      </c>
      <c r="S1364" t="inlineStr">
        <is>
          <t>扮猪吃虎,身份揭露,重生</t>
        </is>
      </c>
      <c r="T1364" s="2" t="str">
        <f>=HYPERLINK("https://www.tiktok.com/@plottwistclips11/video/7691219221937753375", "https://www.tiktok.com/@plottwistclips11/video/7691219221937753375")</f>
        <v>https://www.tiktok.com/@plottwistclips11/video/7691219221937753375</v>
      </c>
      <c r="U1364" t="inlineStr">
        <is>
          <t>已回填</t>
        </is>
      </c>
      <c r="V1364" t="inlineStr">
        <is>
          <t>206</t>
        </is>
      </c>
      <c r="W1364" t="inlineStr">
        <is>
          <t>2</t>
        </is>
      </c>
      <c r="X1364" t="inlineStr">
        <is>
          <t>0</t>
        </is>
      </c>
      <c r="Y1364" t="inlineStr">
        <is>
          <t>0</t>
        </is>
      </c>
      <c r="Z1364" t="inlineStr">
        <is>
          <t>0</t>
        </is>
      </c>
      <c r="AA1364" t="inlineStr">
        <is>
          <t>2026-10-08</t>
        </is>
      </c>
      <c r="AB1364"/>
      <c r="AC1364" t="inlineStr">
        <is>
          <t>发布顺序：03；当天第3条</t>
        </is>
      </c>
      <c r="AD1364"/>
      <c r="AE1364"/>
      <c r="AF1364"/>
      <c r="AG1364" s="3">
        <v>46300</v>
      </c>
      <c r="AH1364" t="inlineStr">
        <is>
          <t>高璇</t>
        </is>
      </c>
      <c r="AI1364"/>
      <c r="AJ1364"/>
      <c r="AK1364"/>
      <c r="AL1364" s="3"/>
      <c r="AM1364" t="inlineStr">
        <is>
          <t>2026-10-06 11:12</t>
        </is>
      </c>
      <c r="AN1364" t="inlineStr">
        <is>
          <t>高璇</t>
        </is>
      </c>
      <c r="AO1364" t="inlineStr">
        <is>
          <t>2026-10-06</t>
        </is>
      </c>
      <c r="AP1364" t="inlineStr">
        <is>
          <t>2026-10-05|plottwistclips11|SD-000214</t>
        </is>
      </c>
      <c r="AQ1364" t="inlineStr">
        <is>
          <t>0</t>
        </is>
      </c>
      <c r="AR1364" t="inlineStr">
        <is>
          <t>plottwistclips11｜Step Back! That Homeless Man Is Not to be Messed with｜3条｜已回填</t>
        </is>
      </c>
    </row>
    <row r="1365" ht="25.5" customHeight="1">
      <c r="A1365" t="inlineStr">
        <is>
          <t>SR-001500</t>
        </is>
      </c>
      <c r="B1365" s="3">
        <v>46301</v>
      </c>
      <c r="C1365"/>
      <c r="D1365" t="inlineStr">
        <is>
          <t>7691219379056315678</t>
        </is>
      </c>
      <c r="E1365"/>
      <c r="F1365" t="inlineStr">
        <is>
          <t>exact_post_id</t>
        </is>
      </c>
      <c r="G1365"/>
      <c r="H1365" s="3"/>
      <c r="I1365"/>
      <c r="J1365" t="inlineStr">
        <is>
          <t>active</t>
        </is>
      </c>
      <c r="K1365" t="inlineStr">
        <is>
          <t>plottwistclips11</t>
        </is>
      </c>
      <c r="L1365" t="inlineStr">
        <is>
          <t>Step Back! That Homeless Man Is Not to be Messed with — EP4 Her family wants to control her future, so she shocks them by choosing the homeless stranger beside her. 🌟 Continue the story here 👉 Find the full series on “ReelShort” 🔍 Look up “4717619” ✨ #ShortDrama #ReelShort #DramaSeries</t>
        </is>
      </c>
      <c r="M1365" t="inlineStr">
        <is>
          <t>SD-000214</t>
        </is>
      </c>
      <c r="N1365" t="inlineStr">
        <is>
          <t>7691219379056315678</t>
        </is>
      </c>
      <c r="O1365" t="inlineStr">
        <is>
          <t>plottwistclips11</t>
        </is>
      </c>
      <c r="P1365" t="inlineStr">
        <is>
          <t>https://www.tiktok.com/@plottwistclips11</t>
        </is>
      </c>
      <c r="Q1365" t="inlineStr">
        <is>
          <t>SD-000214</t>
        </is>
      </c>
      <c r="R1365" t="inlineStr">
        <is>
          <t>Step Back! That Homeless Man Is Not to be Messed with</t>
        </is>
      </c>
      <c r="S1365" t="inlineStr">
        <is>
          <t>扮猪吃虎,身份揭露,重生</t>
        </is>
      </c>
      <c r="T1365" s="2" t="str">
        <f>=HYPERLINK("https://www.tiktok.com/@plottwistclips11/video/7691219379056315678", "https://www.tiktok.com/@plottwistclips11/video/7691219379056315678")</f>
        <v>https://www.tiktok.com/@plottwistclips11/video/7691219379056315678</v>
      </c>
      <c r="U1365" t="inlineStr">
        <is>
          <t>已回填</t>
        </is>
      </c>
      <c r="V1365" t="inlineStr">
        <is>
          <t>208</t>
        </is>
      </c>
      <c r="W1365" t="inlineStr">
        <is>
          <t>4</t>
        </is>
      </c>
      <c r="X1365" t="inlineStr">
        <is>
          <t>0</t>
        </is>
      </c>
      <c r="Y1365" t="inlineStr">
        <is>
          <t>0</t>
        </is>
      </c>
      <c r="Z1365" t="inlineStr">
        <is>
          <t>0</t>
        </is>
      </c>
      <c r="AA1365" t="inlineStr">
        <is>
          <t>2026-10-08</t>
        </is>
      </c>
      <c r="AB1365"/>
      <c r="AC1365" t="inlineStr">
        <is>
          <t>发布顺序：04；当天第1条</t>
        </is>
      </c>
      <c r="AD1365"/>
      <c r="AE1365"/>
      <c r="AF1365"/>
      <c r="AG1365" s="3">
        <v>46301</v>
      </c>
      <c r="AH1365" t="inlineStr">
        <is>
          <t>高璇</t>
        </is>
      </c>
      <c r="AI1365"/>
      <c r="AJ1365"/>
      <c r="AK1365"/>
      <c r="AL1365" s="3"/>
      <c r="AM1365" t="inlineStr">
        <is>
          <t>2026-10-06 23:13</t>
        </is>
      </c>
      <c r="AN1365" t="inlineStr">
        <is>
          <t>高璇</t>
        </is>
      </c>
      <c r="AO1365" t="inlineStr">
        <is>
          <t>2026-10-06</t>
        </is>
      </c>
      <c r="AP1365" t="inlineStr">
        <is>
          <t>2026-10-06|plottwistclips11|SD-000214</t>
        </is>
      </c>
      <c r="AQ1365" t="inlineStr">
        <is>
          <t>1</t>
        </is>
      </c>
      <c r="AR1365" t="inlineStr">
        <is>
          <t>plottwistclips11｜Step Back! That Homeless Man Is Not to be Messed with｜3条｜已回填</t>
        </is>
      </c>
    </row>
    <row r="1366" ht="25.5" customHeight="1">
      <c r="A1366" t="inlineStr">
        <is>
          <t>SR-001501</t>
        </is>
      </c>
      <c r="B1366" s="3">
        <v>46301</v>
      </c>
      <c r="C1366"/>
      <c r="D1366" t="inlineStr">
        <is>
          <t>7691219435213851935</t>
        </is>
      </c>
      <c r="E1366"/>
      <c r="F1366" t="inlineStr">
        <is>
          <t>exact_post_id</t>
        </is>
      </c>
      <c r="G1366"/>
      <c r="H1366" s="3"/>
      <c r="I1366"/>
      <c r="J1366" t="inlineStr">
        <is>
          <t>active</t>
        </is>
      </c>
      <c r="K1366" t="inlineStr">
        <is>
          <t>plottwistclips11</t>
        </is>
      </c>
      <c r="L1366" t="inlineStr">
        <is>
          <t>Step Back! That Homeless Man Is Not to be Messed with — EP5 The wealthy guests humiliate him at their own party, unaware that the man they mocked can ruin them all. 🌟 Continue the story here 👉 Find the full series on “ReelShort” 🔍 Look up “4717619” ✨ #ShortDrama #ReelShort #DramaSeries</t>
        </is>
      </c>
      <c r="M1366" t="inlineStr">
        <is>
          <t>SD-000214</t>
        </is>
      </c>
      <c r="N1366" t="inlineStr">
        <is>
          <t>7691219435213851935</t>
        </is>
      </c>
      <c r="O1366" t="inlineStr">
        <is>
          <t>plottwistclips11</t>
        </is>
      </c>
      <c r="P1366" t="inlineStr">
        <is>
          <t>https://www.tiktok.com/@plottwistclips11</t>
        </is>
      </c>
      <c r="Q1366" t="inlineStr">
        <is>
          <t>SD-000214</t>
        </is>
      </c>
      <c r="R1366" t="inlineStr">
        <is>
          <t>Step Back! That Homeless Man Is Not to be Messed with</t>
        </is>
      </c>
      <c r="S1366" t="inlineStr">
        <is>
          <t>扮猪吃虎,身份揭露,重生</t>
        </is>
      </c>
      <c r="T1366" s="2" t="str">
        <f>=HYPERLINK("https://www.tiktok.com/@plottwistclips11/video/7691219435213851935", "https://www.tiktok.com/@plottwistclips11/video/7691219435213851935")</f>
        <v>https://www.tiktok.com/@plottwistclips11/video/7691219435213851935</v>
      </c>
      <c r="U1366" t="inlineStr">
        <is>
          <t>已回填</t>
        </is>
      </c>
      <c r="V1366" t="inlineStr">
        <is>
          <t>247</t>
        </is>
      </c>
      <c r="W1366" t="inlineStr">
        <is>
          <t>6</t>
        </is>
      </c>
      <c r="X1366" t="inlineStr">
        <is>
          <t>0</t>
        </is>
      </c>
      <c r="Y1366" t="inlineStr">
        <is>
          <t>0</t>
        </is>
      </c>
      <c r="Z1366" t="inlineStr">
        <is>
          <t>0</t>
        </is>
      </c>
      <c r="AA1366" t="inlineStr">
        <is>
          <t>2026-10-08</t>
        </is>
      </c>
      <c r="AB1366"/>
      <c r="AC1366" t="inlineStr">
        <is>
          <t>发布顺序：05；当天第2条</t>
        </is>
      </c>
      <c r="AD1366"/>
      <c r="AE1366"/>
      <c r="AF1366"/>
      <c r="AG1366" s="3">
        <v>46301</v>
      </c>
      <c r="AH1366" t="inlineStr">
        <is>
          <t>高璇</t>
        </is>
      </c>
      <c r="AI1366"/>
      <c r="AJ1366"/>
      <c r="AK1366"/>
      <c r="AL1366" s="3"/>
      <c r="AM1366" t="inlineStr">
        <is>
          <t>2026-10-07 04:13</t>
        </is>
      </c>
      <c r="AN1366" t="inlineStr">
        <is>
          <t>高璇</t>
        </is>
      </c>
      <c r="AO1366" t="inlineStr">
        <is>
          <t>2026-10-07</t>
        </is>
      </c>
      <c r="AP1366" t="inlineStr">
        <is>
          <t>2026-10-06|plottwistclips11|SD-000214</t>
        </is>
      </c>
      <c r="AQ1366" t="inlineStr">
        <is>
          <t>0</t>
        </is>
      </c>
      <c r="AR1366" t="inlineStr">
        <is>
          <t>plottwistclips11｜Step Back! That Homeless Man Is Not to be Messed with｜3条｜已回填</t>
        </is>
      </c>
    </row>
    <row r="1367" ht="25.5" customHeight="1">
      <c r="A1367" t="inlineStr">
        <is>
          <t>SR-001502</t>
        </is>
      </c>
      <c r="B1367" s="3">
        <v>46301</v>
      </c>
      <c r="C1367"/>
      <c r="D1367" t="inlineStr">
        <is>
          <t>7691219567401536798</t>
        </is>
      </c>
      <c r="E1367"/>
      <c r="F1367" t="inlineStr">
        <is>
          <t>exact_post_id</t>
        </is>
      </c>
      <c r="G1367"/>
      <c r="H1367" s="3"/>
      <c r="I1367"/>
      <c r="J1367" t="inlineStr">
        <is>
          <t>active</t>
        </is>
      </c>
      <c r="K1367" t="inlineStr">
        <is>
          <t>plottwistclips11</t>
        </is>
      </c>
      <c r="L1367" t="inlineStr">
        <is>
          <t>Step Back! That Homeless Man Is Not to be Messed with — EP5 The wealthy guests humiliate him at their own party, unaware that the man they mocked can ruin them all. 🌟 Continue the story here 👉 Find the full series on “ReelShort” 🔍 Look up “4717619” ✨ #ShortDrama #ReelShort #DramaSeries</t>
        </is>
      </c>
      <c r="M1367" t="inlineStr">
        <is>
          <t>SD-000214</t>
        </is>
      </c>
      <c r="N1367" t="inlineStr">
        <is>
          <t>7691219567401536798</t>
        </is>
      </c>
      <c r="O1367" t="inlineStr">
        <is>
          <t>plottwistclips11</t>
        </is>
      </c>
      <c r="P1367" t="inlineStr">
        <is>
          <t>https://www.tiktok.com/@plottwistclips11</t>
        </is>
      </c>
      <c r="Q1367" t="inlineStr">
        <is>
          <t>SD-000214</t>
        </is>
      </c>
      <c r="R1367" t="inlineStr">
        <is>
          <t>Step Back! That Homeless Man Is Not to be Messed with</t>
        </is>
      </c>
      <c r="S1367" t="inlineStr">
        <is>
          <t>扮猪吃虎,身份揭露,重生</t>
        </is>
      </c>
      <c r="T1367" s="2" t="str">
        <f>=HYPERLINK("https://www.tiktok.com/@plottwistclips11/video/7691219567401536798", "https://www.tiktok.com/@plottwistclips11/video/7691219567401536798")</f>
        <v>https://www.tiktok.com/@plottwistclips11/video/7691219567401536798</v>
      </c>
      <c r="U1367" t="inlineStr">
        <is>
          <t>已回填</t>
        </is>
      </c>
      <c r="V1367" t="inlineStr">
        <is>
          <t>243</t>
        </is>
      </c>
      <c r="W1367" t="inlineStr">
        <is>
          <t>8</t>
        </is>
      </c>
      <c r="X1367" t="inlineStr">
        <is>
          <t>2</t>
        </is>
      </c>
      <c r="Y1367" t="inlineStr">
        <is>
          <t>0</t>
        </is>
      </c>
      <c r="Z1367" t="inlineStr">
        <is>
          <t>1</t>
        </is>
      </c>
      <c r="AA1367" t="inlineStr">
        <is>
          <t>2026-10-08</t>
        </is>
      </c>
      <c r="AB1367"/>
      <c r="AC1367" t="inlineStr">
        <is>
          <t>发布顺序：06；当天第3条</t>
        </is>
      </c>
      <c r="AD1367"/>
      <c r="AE1367"/>
      <c r="AF1367"/>
      <c r="AG1367" s="3">
        <v>46301</v>
      </c>
      <c r="AH1367" t="inlineStr">
        <is>
          <t>高璇</t>
        </is>
      </c>
      <c r="AI1367"/>
      <c r="AJ1367"/>
      <c r="AK1367"/>
      <c r="AL1367" s="3"/>
      <c r="AM1367" t="inlineStr">
        <is>
          <t>2026-10-07 11:14</t>
        </is>
      </c>
      <c r="AN1367" t="inlineStr">
        <is>
          <t>高璇</t>
        </is>
      </c>
      <c r="AO1367" t="inlineStr">
        <is>
          <t>2026-10-07</t>
        </is>
      </c>
      <c r="AP1367" t="inlineStr">
        <is>
          <t>2026-10-06|plottwistclips11|SD-000214</t>
        </is>
      </c>
      <c r="AQ1367" t="inlineStr">
        <is>
          <t>0</t>
        </is>
      </c>
      <c r="AR1367" t="inlineStr">
        <is>
          <t>plottwistclips11｜Step Back! That Homeless Man Is Not to be Messed with｜3条｜已回填</t>
        </is>
      </c>
    </row>
    <row r="1368" ht="25.5" customHeight="1">
      <c r="A1368" t="inlineStr">
        <is>
          <t>SR-001503</t>
        </is>
      </c>
      <c r="B1368" s="3">
        <v>46300</v>
      </c>
      <c r="C1368"/>
      <c r="D1368" t="inlineStr">
        <is>
          <t>7691157863128960269</t>
        </is>
      </c>
      <c r="E1368"/>
      <c r="F1368" t="inlineStr">
        <is>
          <t>exact_post_id</t>
        </is>
      </c>
      <c r="G1368"/>
      <c r="H1368" s="3">
        <v>46303.671643518515</v>
      </c>
      <c r="I1368"/>
      <c r="J1368" t="inlineStr">
        <is>
          <t>active</t>
        </is>
      </c>
      <c r="K1368" t="inlineStr">
        <is>
          <t>dramaclips0364</t>
        </is>
      </c>
      <c r="L1368" t="inlineStr">
        <is>
          <t>I Married My Cheating Ex's Uncle — EP1 One choice changes everything. 🌟 Continue the story here 👉 Find the full series on “ReelShort” 🔍 Look up “4966568” ✨ #ReelShort #ShortDrama #CheatingExsUncle #ContractMarriage</t>
        </is>
      </c>
      <c r="M1368" t="inlineStr">
        <is>
          <t>SD-000325</t>
        </is>
      </c>
      <c r="N1368" t="inlineStr">
        <is>
          <t>7691157863128960269</t>
        </is>
      </c>
      <c r="O1368" t="inlineStr">
        <is>
          <t>dramaclips0364</t>
        </is>
      </c>
      <c r="P1368" t="inlineStr">
        <is>
          <t>https://www.tiktok.com/@dramaclips0364</t>
        </is>
      </c>
      <c r="Q1368" t="inlineStr">
        <is>
          <t>SD-000325</t>
        </is>
      </c>
      <c r="R1368" t="inlineStr">
        <is>
          <t>I Married My Cheating Ex’s Uncle</t>
        </is>
      </c>
      <c r="S1368" t="inlineStr">
        <is>
          <t>扮猪吃虎</t>
        </is>
      </c>
      <c r="T1368" s="2" t="str">
        <f>=HYPERLINK("https://www.tiktok.com/@dramaclips0364/video/7691157863128960269", "https://www.tiktok.com/@dramaclips0364/video/7691157863128960269")</f>
        <v>https://www.tiktok.com/@dramaclips0364/video/7691157863128960269</v>
      </c>
      <c r="U1368" t="inlineStr">
        <is>
          <t>已回填</t>
        </is>
      </c>
      <c r="V1368" t="inlineStr">
        <is>
          <t>397</t>
        </is>
      </c>
      <c r="W1368" t="inlineStr">
        <is>
          <t>11</t>
        </is>
      </c>
      <c r="X1368" t="inlineStr">
        <is>
          <t>3</t>
        </is>
      </c>
      <c r="Y1368" t="inlineStr">
        <is>
          <t>0</t>
        </is>
      </c>
      <c r="Z1368" t="inlineStr">
        <is>
          <t>0</t>
        </is>
      </c>
      <c r="AA1368" t="inlineStr">
        <is>
          <t>2026-10-08</t>
        </is>
      </c>
      <c r="AB1368"/>
      <c r="AC1368" t="inlineStr">
        <is>
          <t>发布顺序：01；当天第1条</t>
        </is>
      </c>
      <c r="AD1368"/>
      <c r="AE1368"/>
      <c r="AF1368"/>
      <c r="AG1368" s="3">
        <v>46300</v>
      </c>
      <c r="AH1368" t="inlineStr">
        <is>
          <t>高璇</t>
        </is>
      </c>
      <c r="AI1368"/>
      <c r="AJ1368"/>
      <c r="AK1368"/>
      <c r="AL1368" s="3"/>
      <c r="AM1368" t="inlineStr">
        <is>
          <t>2026-10-05 23:26</t>
        </is>
      </c>
      <c r="AN1368" t="inlineStr">
        <is>
          <t>高璇</t>
        </is>
      </c>
      <c r="AO1368" t="inlineStr">
        <is>
          <t>2026-10-05</t>
        </is>
      </c>
      <c r="AP1368" t="inlineStr">
        <is>
          <t>2026-10-05|dramaclips0364|SD-000325</t>
        </is>
      </c>
      <c r="AQ1368" t="inlineStr">
        <is>
          <t>1</t>
        </is>
      </c>
      <c r="AR1368" t="inlineStr">
        <is>
          <t>dramaclips0364｜I Married My Cheating Ex’s Uncle｜3条｜已回填</t>
        </is>
      </c>
    </row>
    <row r="1369" ht="25.5" customHeight="1">
      <c r="A1369" t="inlineStr">
        <is>
          <t>SR-001504</t>
        </is>
      </c>
      <c r="B1369" s="3">
        <v>46300</v>
      </c>
      <c r="C1369"/>
      <c r="D1369" t="inlineStr">
        <is>
          <t>7691159072493604110</t>
        </is>
      </c>
      <c r="E1369"/>
      <c r="F1369" t="inlineStr">
        <is>
          <t>exact_post_id</t>
        </is>
      </c>
      <c r="G1369"/>
      <c r="H1369" s="3">
        <v>46303.671643518515</v>
      </c>
      <c r="I1369"/>
      <c r="J1369" t="inlineStr">
        <is>
          <t>active</t>
        </is>
      </c>
      <c r="K1369" t="inlineStr">
        <is>
          <t>dramaclips0364</t>
        </is>
      </c>
      <c r="L1369" t="inlineStr">
        <is>
          <t>I Married My Cheating Ex's Uncle — EP2 The truth was hiding in plain sight. 🌟 Continue the story here 👉 Find the full series on “ReelShort” 🔍 Look up “4966568” ✨ #ReelShort #ShortDrama #CheatingExsUncle #ContractMarriage</t>
        </is>
      </c>
      <c r="M1369" t="inlineStr">
        <is>
          <t>SD-000325</t>
        </is>
      </c>
      <c r="N1369" t="inlineStr">
        <is>
          <t>7691159072493604110</t>
        </is>
      </c>
      <c r="O1369" t="inlineStr">
        <is>
          <t>dramaclips0364</t>
        </is>
      </c>
      <c r="P1369" t="inlineStr">
        <is>
          <t>https://www.tiktok.com/@dramaclips0364</t>
        </is>
      </c>
      <c r="Q1369" t="inlineStr">
        <is>
          <t>SD-000325</t>
        </is>
      </c>
      <c r="R1369" t="inlineStr">
        <is>
          <t>I Married My Cheating Ex’s Uncle</t>
        </is>
      </c>
      <c r="S1369" t="inlineStr">
        <is>
          <t>扮猪吃虎</t>
        </is>
      </c>
      <c r="T1369" s="2" t="str">
        <f>=HYPERLINK("https://www.tiktok.com/@dramaclips0364/video/7691159072493604110", "https://www.tiktok.com/@dramaclips0364/video/7691159072493604110")</f>
        <v>https://www.tiktok.com/@dramaclips0364/video/7691159072493604110</v>
      </c>
      <c r="U1369" t="inlineStr">
        <is>
          <t>已回填</t>
        </is>
      </c>
      <c r="V1369" t="inlineStr">
        <is>
          <t>290</t>
        </is>
      </c>
      <c r="W1369" t="inlineStr">
        <is>
          <t>0</t>
        </is>
      </c>
      <c r="X1369" t="inlineStr">
        <is>
          <t>1</t>
        </is>
      </c>
      <c r="Y1369" t="inlineStr">
        <is>
          <t>0</t>
        </is>
      </c>
      <c r="Z1369" t="inlineStr">
        <is>
          <t>0</t>
        </is>
      </c>
      <c r="AA1369" t="inlineStr">
        <is>
          <t>2026-10-08</t>
        </is>
      </c>
      <c r="AB1369"/>
      <c r="AC1369" t="inlineStr">
        <is>
          <t>发布顺序：02；当天第2条</t>
        </is>
      </c>
      <c r="AD1369"/>
      <c r="AE1369"/>
      <c r="AF1369"/>
      <c r="AG1369" s="3">
        <v>46300</v>
      </c>
      <c r="AH1369" t="inlineStr">
        <is>
          <t>高璇</t>
        </is>
      </c>
      <c r="AI1369"/>
      <c r="AJ1369"/>
      <c r="AK1369"/>
      <c r="AL1369" s="3"/>
      <c r="AM1369" t="inlineStr">
        <is>
          <t>2026-10-06 04:29</t>
        </is>
      </c>
      <c r="AN1369" t="inlineStr">
        <is>
          <t>高璇</t>
        </is>
      </c>
      <c r="AO1369" t="inlineStr">
        <is>
          <t>2026-10-06</t>
        </is>
      </c>
      <c r="AP1369" t="inlineStr">
        <is>
          <t>2026-10-05|dramaclips0364|SD-000325</t>
        </is>
      </c>
      <c r="AQ1369" t="inlineStr">
        <is>
          <t>0</t>
        </is>
      </c>
      <c r="AR1369" t="inlineStr">
        <is>
          <t>dramaclips0364｜I Married My Cheating Ex’s Uncle｜3条｜已回填</t>
        </is>
      </c>
    </row>
    <row r="1370" ht="25.5" customHeight="1">
      <c r="A1370" t="inlineStr">
        <is>
          <t>SR-001505</t>
        </is>
      </c>
      <c r="B1370" s="3">
        <v>46300</v>
      </c>
      <c r="C1370"/>
      <c r="D1370" t="inlineStr">
        <is>
          <t>7691162534858018061</t>
        </is>
      </c>
      <c r="E1370"/>
      <c r="F1370" t="inlineStr">
        <is>
          <t>exact_post_id</t>
        </is>
      </c>
      <c r="G1370"/>
      <c r="H1370" s="3"/>
      <c r="I1370"/>
      <c r="J1370" t="inlineStr">
        <is>
          <t>active</t>
        </is>
      </c>
      <c r="K1370" t="inlineStr">
        <is>
          <t>dramaclips0364</t>
        </is>
      </c>
      <c r="L1370" t="inlineStr">
        <is>
          <t>I Married My Cheating Ex's Uncle — EP3 They crossed a line they can never uncross. 🌟 Continue the story here 👉 Find the full series on “ReelShort” 🔍 Look up “4966568” ✨ #ReelShort #ShortDrama #CheatingExsUncle #ContractMarriage</t>
        </is>
      </c>
      <c r="M1370" t="inlineStr">
        <is>
          <t>SD-000325</t>
        </is>
      </c>
      <c r="N1370" t="inlineStr">
        <is>
          <t>7691162534858018061</t>
        </is>
      </c>
      <c r="O1370" t="inlineStr">
        <is>
          <t>dramaclips0364</t>
        </is>
      </c>
      <c r="P1370" t="inlineStr">
        <is>
          <t>https://www.tiktok.com/@dramaclips0364</t>
        </is>
      </c>
      <c r="Q1370" t="inlineStr">
        <is>
          <t>SD-000325</t>
        </is>
      </c>
      <c r="R1370" t="inlineStr">
        <is>
          <t>I Married My Cheating Ex’s Uncle</t>
        </is>
      </c>
      <c r="S1370" t="inlineStr">
        <is>
          <t>扮猪吃虎</t>
        </is>
      </c>
      <c r="T1370" s="2" t="str">
        <f>=HYPERLINK("https://www.tiktok.com/@dramaclips0364/video/7691162534858018061", "https://www.tiktok.com/@dramaclips0364/video/7691162534858018061")</f>
        <v>https://www.tiktok.com/@dramaclips0364/video/7691162534858018061</v>
      </c>
      <c r="U1370" t="inlineStr">
        <is>
          <t>已回填</t>
        </is>
      </c>
      <c r="V1370" t="inlineStr">
        <is>
          <t>135</t>
        </is>
      </c>
      <c r="W1370" t="inlineStr">
        <is>
          <t>0</t>
        </is>
      </c>
      <c r="X1370" t="inlineStr">
        <is>
          <t>1</t>
        </is>
      </c>
      <c r="Y1370" t="inlineStr">
        <is>
          <t>0</t>
        </is>
      </c>
      <c r="Z1370" t="inlineStr">
        <is>
          <t>0</t>
        </is>
      </c>
      <c r="AA1370" t="inlineStr">
        <is>
          <t>2026-10-08</t>
        </is>
      </c>
      <c r="AB1370"/>
      <c r="AC1370" t="inlineStr">
        <is>
          <t>发布顺序：03；当天第3条</t>
        </is>
      </c>
      <c r="AD1370"/>
      <c r="AE1370"/>
      <c r="AF1370"/>
      <c r="AG1370" s="3">
        <v>46300</v>
      </c>
      <c r="AH1370" t="inlineStr">
        <is>
          <t>高璇</t>
        </is>
      </c>
      <c r="AI1370"/>
      <c r="AJ1370"/>
      <c r="AK1370"/>
      <c r="AL1370" s="3"/>
      <c r="AM1370" t="inlineStr">
        <is>
          <t>2026-10-06 10:35</t>
        </is>
      </c>
      <c r="AN1370" t="inlineStr">
        <is>
          <t>高璇</t>
        </is>
      </c>
      <c r="AO1370" t="inlineStr">
        <is>
          <t>2026-10-06</t>
        </is>
      </c>
      <c r="AP1370" t="inlineStr">
        <is>
          <t>2026-10-05|dramaclips0364|SD-000325</t>
        </is>
      </c>
      <c r="AQ1370" t="inlineStr">
        <is>
          <t>0</t>
        </is>
      </c>
      <c r="AR1370" t="inlineStr">
        <is>
          <t>dramaclips0364｜I Married My Cheating Ex’s Uncle｜3条｜已回填</t>
        </is>
      </c>
    </row>
    <row r="1371" ht="25.5" customHeight="1">
      <c r="A1371" t="inlineStr">
        <is>
          <t>SR-001506</t>
        </is>
      </c>
      <c r="B1371" s="3">
        <v>46301</v>
      </c>
      <c r="C1371"/>
      <c r="D1371" t="inlineStr">
        <is>
          <t>7691161957155474701</t>
        </is>
      </c>
      <c r="E1371"/>
      <c r="F1371" t="inlineStr">
        <is>
          <t>exact_post_id</t>
        </is>
      </c>
      <c r="G1371"/>
      <c r="H1371" s="3"/>
      <c r="I1371"/>
      <c r="J1371" t="inlineStr">
        <is>
          <t>active</t>
        </is>
      </c>
      <c r="K1371" t="inlineStr">
        <is>
          <t>dramaclips0364</t>
        </is>
      </c>
      <c r="L1371" t="inlineStr">
        <is>
          <t>I Married My Cheating Ex's Uncle — EP4 Just when it feels safe, the secret explodes. 🌟 Continue the story here 👉 Find the full series on “ReelShort” 🔍 Look up “4966568” ✨ #ReelShort #ShortDrama #CheatingExsUncle #ContractMarriage</t>
        </is>
      </c>
      <c r="M1371" t="inlineStr">
        <is>
          <t>SD-000325</t>
        </is>
      </c>
      <c r="N1371" t="inlineStr">
        <is>
          <t>7691161957155474701</t>
        </is>
      </c>
      <c r="O1371" t="inlineStr">
        <is>
          <t>dramaclips0364</t>
        </is>
      </c>
      <c r="P1371" t="inlineStr">
        <is>
          <t>https://www.tiktok.com/@dramaclips0364</t>
        </is>
      </c>
      <c r="Q1371" t="inlineStr">
        <is>
          <t>SD-000325</t>
        </is>
      </c>
      <c r="R1371" t="inlineStr">
        <is>
          <t>I Married My Cheating Ex’s Uncle</t>
        </is>
      </c>
      <c r="S1371" t="inlineStr">
        <is>
          <t>扮猪吃虎</t>
        </is>
      </c>
      <c r="T1371" s="2" t="str">
        <f>=HYPERLINK("https://www.tiktok.com/@dramaclips0364/video/7691161957155474701", "https://www.tiktok.com/@dramaclips0364/video/7691161957155474701")</f>
        <v>https://www.tiktok.com/@dramaclips0364/video/7691161957155474701</v>
      </c>
      <c r="U1371" t="inlineStr">
        <is>
          <t>已回填</t>
        </is>
      </c>
      <c r="V1371" t="inlineStr">
        <is>
          <t>196</t>
        </is>
      </c>
      <c r="W1371" t="inlineStr">
        <is>
          <t>3</t>
        </is>
      </c>
      <c r="X1371" t="inlineStr">
        <is>
          <t>0</t>
        </is>
      </c>
      <c r="Y1371" t="inlineStr">
        <is>
          <t>0</t>
        </is>
      </c>
      <c r="Z1371" t="inlineStr">
        <is>
          <t>0</t>
        </is>
      </c>
      <c r="AA1371" t="inlineStr">
        <is>
          <t>2026-10-08</t>
        </is>
      </c>
      <c r="AB1371"/>
      <c r="AC1371" t="inlineStr">
        <is>
          <t>发布顺序：04；当天第1条</t>
        </is>
      </c>
      <c r="AD1371"/>
      <c r="AE1371"/>
      <c r="AF1371"/>
      <c r="AG1371" s="3">
        <v>46301</v>
      </c>
      <c r="AH1371" t="inlineStr">
        <is>
          <t>高璇</t>
        </is>
      </c>
      <c r="AI1371"/>
      <c r="AJ1371"/>
      <c r="AK1371"/>
      <c r="AL1371" s="3"/>
      <c r="AM1371" t="inlineStr">
        <is>
          <t>2026-10-06 23:37</t>
        </is>
      </c>
      <c r="AN1371" t="inlineStr">
        <is>
          <t>高璇</t>
        </is>
      </c>
      <c r="AO1371" t="inlineStr">
        <is>
          <t>2026-10-06</t>
        </is>
      </c>
      <c r="AP1371" t="inlineStr">
        <is>
          <t>2026-10-06|dramaclips0364|SD-000325</t>
        </is>
      </c>
      <c r="AQ1371" t="inlineStr">
        <is>
          <t>1</t>
        </is>
      </c>
      <c r="AR1371" t="inlineStr">
        <is>
          <t>dramaclips0364｜I Married My Cheating Ex’s Uncle｜3条｜已回填</t>
        </is>
      </c>
    </row>
    <row r="1372" ht="25.5" customHeight="1">
      <c r="A1372" t="inlineStr">
        <is>
          <t>SR-001507</t>
        </is>
      </c>
      <c r="B1372" s="3">
        <v>46301</v>
      </c>
      <c r="C1372"/>
      <c r="D1372" t="inlineStr">
        <is>
          <t>7691162311750421774</t>
        </is>
      </c>
      <c r="E1372"/>
      <c r="F1372" t="inlineStr">
        <is>
          <t>exact_post_id</t>
        </is>
      </c>
      <c r="G1372"/>
      <c r="H1372" s="3"/>
      <c r="I1372"/>
      <c r="J1372" t="inlineStr">
        <is>
          <t>active</t>
        </is>
      </c>
      <c r="K1372" t="inlineStr">
        <is>
          <t>dramaclips0364</t>
        </is>
      </c>
      <c r="L1372" t="inlineStr">
        <is>
          <t>I Married My Cheating Ex's Uncle — EP5 Love, betrayal, and one impossible decision. 🌟 Continue the story here 👉 Find the full series on “ReelShort” 🔍 Look up “4966568” ✨ #ReelShort #ShortDrama #CheatingExsUncle #ContractMarriage</t>
        </is>
      </c>
      <c r="M1372" t="inlineStr">
        <is>
          <t>SD-000325</t>
        </is>
      </c>
      <c r="N1372" t="inlineStr">
        <is>
          <t>7691162311750421774</t>
        </is>
      </c>
      <c r="O1372" t="inlineStr">
        <is>
          <t>dramaclips0364</t>
        </is>
      </c>
      <c r="P1372" t="inlineStr">
        <is>
          <t>https://www.tiktok.com/@dramaclips0364</t>
        </is>
      </c>
      <c r="Q1372" t="inlineStr">
        <is>
          <t>SD-000325</t>
        </is>
      </c>
      <c r="R1372" t="inlineStr">
        <is>
          <t>I Married My Cheating Ex’s Uncle</t>
        </is>
      </c>
      <c r="S1372" t="inlineStr">
        <is>
          <t>扮猪吃虎</t>
        </is>
      </c>
      <c r="T1372" s="2" t="str">
        <f>=HYPERLINK("https://www.tiktok.com/@dramaclips0364/video/7691162311750421774", "https://www.tiktok.com/@dramaclips0364/video/7691162311750421774")</f>
        <v>https://www.tiktok.com/@dramaclips0364/video/7691162311750421774</v>
      </c>
      <c r="U1372" t="inlineStr">
        <is>
          <t>已回填</t>
        </is>
      </c>
      <c r="V1372" t="inlineStr">
        <is>
          <t>211</t>
        </is>
      </c>
      <c r="W1372" t="inlineStr">
        <is>
          <t>5</t>
        </is>
      </c>
      <c r="X1372" t="inlineStr">
        <is>
          <t>1</t>
        </is>
      </c>
      <c r="Y1372" t="inlineStr">
        <is>
          <t>0</t>
        </is>
      </c>
      <c r="Z1372" t="inlineStr">
        <is>
          <t>0</t>
        </is>
      </c>
      <c r="AA1372" t="inlineStr">
        <is>
          <t>2026-10-08</t>
        </is>
      </c>
      <c r="AB1372"/>
      <c r="AC1372" t="inlineStr">
        <is>
          <t>发布顺序：05；当天第2条</t>
        </is>
      </c>
      <c r="AD1372"/>
      <c r="AE1372"/>
      <c r="AF1372"/>
      <c r="AG1372" s="3">
        <v>46301</v>
      </c>
      <c r="AH1372" t="inlineStr">
        <is>
          <t>高璇</t>
        </is>
      </c>
      <c r="AI1372"/>
      <c r="AJ1372"/>
      <c r="AK1372"/>
      <c r="AL1372" s="3"/>
      <c r="AM1372" t="inlineStr">
        <is>
          <t>2026-10-07 04:38</t>
        </is>
      </c>
      <c r="AN1372" t="inlineStr">
        <is>
          <t>高璇</t>
        </is>
      </c>
      <c r="AO1372" t="inlineStr">
        <is>
          <t>2026-10-07</t>
        </is>
      </c>
      <c r="AP1372" t="inlineStr">
        <is>
          <t>2026-10-06|dramaclips0364|SD-000325</t>
        </is>
      </c>
      <c r="AQ1372" t="inlineStr">
        <is>
          <t>0</t>
        </is>
      </c>
      <c r="AR1372" t="inlineStr">
        <is>
          <t>dramaclips0364｜I Married My Cheating Ex’s Uncle｜3条｜已回填</t>
        </is>
      </c>
    </row>
    <row r="1373" ht="25.5" customHeight="1">
      <c r="A1373" t="inlineStr">
        <is>
          <t>SR-001508</t>
        </is>
      </c>
      <c r="B1373" s="3">
        <v>46301</v>
      </c>
      <c r="C1373"/>
      <c r="D1373" t="inlineStr">
        <is>
          <t>7691161371941145870</t>
        </is>
      </c>
      <c r="E1373"/>
      <c r="F1373" t="inlineStr">
        <is>
          <t>exact_post_id</t>
        </is>
      </c>
      <c r="G1373"/>
      <c r="H1373" s="3"/>
      <c r="I1373"/>
      <c r="J1373" t="inlineStr">
        <is>
          <t>active</t>
        </is>
      </c>
      <c r="K1373" t="inlineStr">
        <is>
          <t>dramaclips0364</t>
        </is>
      </c>
      <c r="L1373" t="inlineStr">
        <is>
          <t>I Married My Cheating Ex's Uncle — EP6 This is where the real trouble begins. 🌟 Continue the story here 👉 Find the full series on “ReelShort” 🔍 Look up “4966568” ✨ #ReelShort #ShortDrama #CheatingExsUncle #ContractMarriage</t>
        </is>
      </c>
      <c r="M1373" t="inlineStr">
        <is>
          <t>SD-000325</t>
        </is>
      </c>
      <c r="N1373" t="inlineStr">
        <is>
          <t>7691161371941145870</t>
        </is>
      </c>
      <c r="O1373" t="inlineStr">
        <is>
          <t>dramaclips0364</t>
        </is>
      </c>
      <c r="P1373" t="inlineStr">
        <is>
          <t>https://www.tiktok.com/@dramaclips0364</t>
        </is>
      </c>
      <c r="Q1373" t="inlineStr">
        <is>
          <t>SD-000325</t>
        </is>
      </c>
      <c r="R1373" t="inlineStr">
        <is>
          <t>I Married My Cheating Ex’s Uncle</t>
        </is>
      </c>
      <c r="S1373" t="inlineStr">
        <is>
          <t>扮猪吃虎</t>
        </is>
      </c>
      <c r="T1373" s="2" t="str">
        <f>=HYPERLINK("https://www.tiktok.com/@dramaclips0364/video/7691161371941145870", "https://www.tiktok.com/@dramaclips0364/video/7691161371941145870")</f>
        <v>https://www.tiktok.com/@dramaclips0364/video/7691161371941145870</v>
      </c>
      <c r="U1373" t="inlineStr">
        <is>
          <t>已回填</t>
        </is>
      </c>
      <c r="V1373" t="inlineStr">
        <is>
          <t>298</t>
        </is>
      </c>
      <c r="W1373" t="inlineStr">
        <is>
          <t>6</t>
        </is>
      </c>
      <c r="X1373" t="inlineStr">
        <is>
          <t>3</t>
        </is>
      </c>
      <c r="Y1373" t="inlineStr">
        <is>
          <t>0</t>
        </is>
      </c>
      <c r="Z1373" t="inlineStr">
        <is>
          <t>0</t>
        </is>
      </c>
      <c r="AA1373" t="inlineStr">
        <is>
          <t>2026-10-08</t>
        </is>
      </c>
      <c r="AB1373"/>
      <c r="AC1373" t="inlineStr">
        <is>
          <t>发布顺序：06；当天第3条</t>
        </is>
      </c>
      <c r="AD1373"/>
      <c r="AE1373"/>
      <c r="AF1373"/>
      <c r="AG1373" s="3">
        <v>46301</v>
      </c>
      <c r="AH1373" t="inlineStr">
        <is>
          <t>高璇</t>
        </is>
      </c>
      <c r="AI1373"/>
      <c r="AJ1373"/>
      <c r="AK1373"/>
      <c r="AL1373" s="3"/>
      <c r="AM1373" t="inlineStr">
        <is>
          <t>2026-10-07 10:42</t>
        </is>
      </c>
      <c r="AN1373" t="inlineStr">
        <is>
          <t>高璇</t>
        </is>
      </c>
      <c r="AO1373" t="inlineStr">
        <is>
          <t>2026-10-07</t>
        </is>
      </c>
      <c r="AP1373" t="inlineStr">
        <is>
          <t>2026-10-06|dramaclips0364|SD-000325</t>
        </is>
      </c>
      <c r="AQ1373" t="inlineStr">
        <is>
          <t>0</t>
        </is>
      </c>
      <c r="AR1373" t="inlineStr">
        <is>
          <t>dramaclips0364｜I Married My Cheating Ex’s Uncle｜3条｜已回填</t>
        </is>
      </c>
    </row>
    <row r="1374" ht="25.5" customHeight="1">
      <c r="A1374" t="inlineStr">
        <is>
          <t>SR-001509</t>
        </is>
      </c>
      <c r="B1374" s="3">
        <v>46298</v>
      </c>
      <c r="C1374"/>
      <c r="D1374" t="inlineStr">
        <is>
          <t>7690850148091497758</t>
        </is>
      </c>
      <c r="E1374"/>
      <c r="F1374" t="inlineStr">
        <is>
          <t>exact_post_id</t>
        </is>
      </c>
      <c r="G1374"/>
      <c r="H1374" s="3">
        <v>46303.671643518515</v>
      </c>
      <c r="I1374"/>
      <c r="J1374" t="inlineStr">
        <is>
          <t>active</t>
        </is>
      </c>
      <c r="K1374" t="inlineStr">
        <is>
          <t>hnlinhthng9678</t>
        </is>
      </c>
      <c r="L1374" t="inlineStr">
        <is>
          <t>Step Back! That Homeless Man Is Not to be Messed with — EP1 They put a gun to his friend’s head, believing the homeless man was powerless—then he finally fights back. 🌟 Continue the story here 👉 Find the full series on “ReelShort” 🔍 Look up “4717619” ✨ #ShortDrama #ReelShort #DramaSeries</t>
        </is>
      </c>
      <c r="M1374" t="inlineStr">
        <is>
          <t>SD-000214</t>
        </is>
      </c>
      <c r="N1374" t="inlineStr">
        <is>
          <t>7690850148091497758</t>
        </is>
      </c>
      <c r="O1374" t="inlineStr">
        <is>
          <t>NeonHlin</t>
        </is>
      </c>
      <c r="P1374" t="inlineStr">
        <is>
          <t>https://www.tiktok.com/@hnlinhthng9678</t>
        </is>
      </c>
      <c r="Q1374" t="inlineStr">
        <is>
          <t>SD-000214</t>
        </is>
      </c>
      <c r="R1374" t="inlineStr">
        <is>
          <t>Step Back! That Homeless Man Is Not to be Messed with</t>
        </is>
      </c>
      <c r="S1374" t="inlineStr">
        <is>
          <t>扮猪吃虎,身份揭露,重生</t>
        </is>
      </c>
      <c r="T1374" s="2" t="str">
        <f>=HYPERLINK("https://www.tiktok.com/@hnlinhthng9678/video/7690850148091497758", "https://www.tiktok.com/@hnlinhthng9678/video/7690850148091497758")</f>
        <v>https://www.tiktok.com/@hnlinhthng9678/video/7690850148091497758</v>
      </c>
      <c r="U1374" t="inlineStr">
        <is>
          <t>已回填</t>
        </is>
      </c>
      <c r="V1374" t="inlineStr">
        <is>
          <t>98</t>
        </is>
      </c>
      <c r="W1374" t="inlineStr">
        <is>
          <t>0</t>
        </is>
      </c>
      <c r="X1374" t="inlineStr">
        <is>
          <t>0</t>
        </is>
      </c>
      <c r="Y1374" t="inlineStr">
        <is>
          <t>0</t>
        </is>
      </c>
      <c r="Z1374" t="inlineStr">
        <is>
          <t>0</t>
        </is>
      </c>
      <c r="AA1374" t="inlineStr">
        <is>
          <t>2026-10-08</t>
        </is>
      </c>
      <c r="AB1374"/>
      <c r="AC1374" t="inlineStr">
        <is>
          <t>发布顺序：01；当天第1条</t>
        </is>
      </c>
      <c r="AD1374"/>
      <c r="AE1374"/>
      <c r="AF1374"/>
      <c r="AG1374" s="3">
        <v>46298</v>
      </c>
      <c r="AH1374" t="inlineStr">
        <is>
          <t>高璇</t>
        </is>
      </c>
      <c r="AI1374"/>
      <c r="AJ1374"/>
      <c r="AK1374"/>
      <c r="AL1374" s="3"/>
      <c r="AM1374" t="inlineStr">
        <is>
          <t>2026-10-03 23:36</t>
        </is>
      </c>
      <c r="AN1374" t="inlineStr">
        <is>
          <t>高璇</t>
        </is>
      </c>
      <c r="AO1374" t="inlineStr">
        <is>
          <t>2026-10-03</t>
        </is>
      </c>
      <c r="AP1374" t="inlineStr">
        <is>
          <t>2026-10-03|hnlinhthng9678|SD-000214</t>
        </is>
      </c>
      <c r="AQ1374" t="inlineStr">
        <is>
          <t>1</t>
        </is>
      </c>
      <c r="AR1374" t="inlineStr">
        <is>
          <t>hnlinhthng9678｜Step Back! That Homeless Man Is Not to be Messed with｜3条｜已回填</t>
        </is>
      </c>
    </row>
    <row r="1375" ht="25.5" customHeight="1">
      <c r="A1375" t="inlineStr">
        <is>
          <t>SR-001510</t>
        </is>
      </c>
      <c r="B1375" s="3">
        <v>46298</v>
      </c>
      <c r="C1375"/>
      <c r="D1375" t="inlineStr">
        <is>
          <t>7690850373648534815</t>
        </is>
      </c>
      <c r="E1375"/>
      <c r="F1375" t="inlineStr">
        <is>
          <t>manual_url</t>
        </is>
      </c>
      <c r="G1375">
        <v>1</v>
      </c>
      <c r="H1375" s="3">
        <v>46303.671643518515</v>
      </c>
      <c r="I1375"/>
      <c r="J1375" t="inlineStr">
        <is>
          <t>active</t>
        </is>
      </c>
      <c r="K1375" t="inlineStr">
        <is>
          <t>hnlinhthng9678</t>
        </is>
      </c>
      <c r="L1375" t="inlineStr">
        <is>
          <t>Step Back! That Homeless Man Is Not to be Messed with — EP2 A mysterious woman finds him on the street and reveals that he may be heir to a terrifying empire. 🌟 Continue the story here 👉 Find the full series on “ReelShort” 🔍 Look up “4717619” ✨ #ShortDrama #ReelShort #DramaSeries</t>
        </is>
      </c>
      <c r="M1375" t="inlineStr">
        <is>
          <t>SD-000214</t>
        </is>
      </c>
      <c r="N1375" t="inlineStr">
        <is>
          <t>7690850373648534815</t>
        </is>
      </c>
      <c r="O1375" t="inlineStr">
        <is>
          <t>NeonHlin</t>
        </is>
      </c>
      <c r="P1375" t="inlineStr">
        <is>
          <t>https://www.tiktok.com/@hnlinhthng9678</t>
        </is>
      </c>
      <c r="Q1375" t="inlineStr">
        <is>
          <t>SD-000214</t>
        </is>
      </c>
      <c r="R1375" t="inlineStr">
        <is>
          <t>Step Back! That Homeless Man Is Not to be Messed with</t>
        </is>
      </c>
      <c r="S1375" t="inlineStr">
        <is>
          <t>扮猪吃虎,身份揭露,重生</t>
        </is>
      </c>
      <c r="T1375" s="2" t="str">
        <f>=HYPERLINK("https://www.tiktok.com/@hnlinhthng9678/video/7690850373648534815", "https://www.tiktok.com/@hnlinhthng9678/video/7690850373648534815")</f>
        <v>https://www.tiktok.com/@hnlinhthng9678/video/7690850373648534815</v>
      </c>
      <c r="U1375" t="inlineStr">
        <is>
          <t>已回填</t>
        </is>
      </c>
      <c r="V1375" t="inlineStr">
        <is>
          <t>132</t>
        </is>
      </c>
      <c r="W1375" t="inlineStr">
        <is>
          <t>1</t>
        </is>
      </c>
      <c r="X1375" t="inlineStr">
        <is>
          <t>0</t>
        </is>
      </c>
      <c r="Y1375" t="inlineStr">
        <is>
          <t>0</t>
        </is>
      </c>
      <c r="Z1375" t="inlineStr">
        <is>
          <t>0</t>
        </is>
      </c>
      <c r="AA1375" t="inlineStr">
        <is>
          <t>2026-10-08</t>
        </is>
      </c>
      <c r="AB1375"/>
      <c r="AC1375" t="inlineStr">
        <is>
          <t>发布顺序：02；当天第2条</t>
        </is>
      </c>
      <c r="AD1375"/>
      <c r="AE1375"/>
      <c r="AF1375"/>
      <c r="AG1375" s="3">
        <v>46298</v>
      </c>
      <c r="AH1375" t="inlineStr">
        <is>
          <t>高璇</t>
        </is>
      </c>
      <c r="AI1375"/>
      <c r="AJ1375"/>
      <c r="AK1375"/>
      <c r="AL1375" s="3"/>
      <c r="AM1375" t="inlineStr">
        <is>
          <t>2026-10-04 03:37</t>
        </is>
      </c>
      <c r="AN1375" t="inlineStr">
        <is>
          <t>高璇</t>
        </is>
      </c>
      <c r="AO1375" t="inlineStr">
        <is>
          <t>2026-10-04</t>
        </is>
      </c>
      <c r="AP1375" t="inlineStr">
        <is>
          <t>2026-10-03|hnlinhthng9678|SD-000214</t>
        </is>
      </c>
      <c r="AQ1375" t="inlineStr">
        <is>
          <t>0</t>
        </is>
      </c>
      <c r="AR1375" t="inlineStr">
        <is>
          <t>hnlinhthng9678｜Step Back! That Homeless Man Is Not to be Messed with｜3条｜已回填</t>
        </is>
      </c>
    </row>
    <row r="1376" ht="25.5" customHeight="1">
      <c r="A1376" t="inlineStr">
        <is>
          <t>SR-001511</t>
        </is>
      </c>
      <c r="B1376" s="3">
        <v>46298</v>
      </c>
      <c r="C1376"/>
      <c r="D1376" t="inlineStr">
        <is>
          <t>7690850462312189215</t>
        </is>
      </c>
      <c r="E1376"/>
      <c r="F1376" t="inlineStr">
        <is>
          <t>manual_url</t>
        </is>
      </c>
      <c r="G1376">
        <v>1</v>
      </c>
      <c r="H1376" s="3">
        <v>46303.671643518515</v>
      </c>
      <c r="I1376"/>
      <c r="J1376" t="inlineStr">
        <is>
          <t>active</t>
        </is>
      </c>
      <c r="K1376" t="inlineStr">
        <is>
          <t>hnlinhthng9678</t>
        </is>
      </c>
      <c r="L1376" t="inlineStr">
        <is>
          <t>Step Back! That Homeless Man Is Not to be Messed with — EP3 A priceless ring makes everyone call him a thief, but its real owner knows exactly who he is. 🌟 Continue the story here 👉 Find the full series on “ReelShort” 🔍 Look up “4717619” ✨ #ShortDrama #ReelShort #DramaSeries</t>
        </is>
      </c>
      <c r="M1376" t="inlineStr">
        <is>
          <t>SD-000214</t>
        </is>
      </c>
      <c r="N1376" t="inlineStr">
        <is>
          <t>7690850462312189215</t>
        </is>
      </c>
      <c r="O1376" t="inlineStr">
        <is>
          <t>NeonHlin</t>
        </is>
      </c>
      <c r="P1376" t="inlineStr">
        <is>
          <t>https://www.tiktok.com/@hnlinhthng9678</t>
        </is>
      </c>
      <c r="Q1376" t="inlineStr">
        <is>
          <t>SD-000214</t>
        </is>
      </c>
      <c r="R1376" t="inlineStr">
        <is>
          <t>Step Back! That Homeless Man Is Not to be Messed with</t>
        </is>
      </c>
      <c r="S1376" t="inlineStr">
        <is>
          <t>扮猪吃虎,身份揭露,重生</t>
        </is>
      </c>
      <c r="T1376" s="2" t="str">
        <f>=HYPERLINK("https://www.tiktok.com/@hnlinhthng9678/video/7690850462312189215", "https://www.tiktok.com/@hnlinhthng9678/video/7690850462312189215")</f>
        <v>https://www.tiktok.com/@hnlinhthng9678/video/7690850462312189215</v>
      </c>
      <c r="U1376" t="inlineStr">
        <is>
          <t>已回填</t>
        </is>
      </c>
      <c r="V1376" t="inlineStr">
        <is>
          <t>95</t>
        </is>
      </c>
      <c r="W1376" t="inlineStr">
        <is>
          <t>0</t>
        </is>
      </c>
      <c r="X1376" t="inlineStr">
        <is>
          <t>0</t>
        </is>
      </c>
      <c r="Y1376" t="inlineStr">
        <is>
          <t>0</t>
        </is>
      </c>
      <c r="Z1376" t="inlineStr">
        <is>
          <t>0</t>
        </is>
      </c>
      <c r="AA1376" t="inlineStr">
        <is>
          <t>2026-10-08</t>
        </is>
      </c>
      <c r="AB1376"/>
      <c r="AC1376" t="inlineStr">
        <is>
          <t>发布顺序：03；当天第3条</t>
        </is>
      </c>
      <c r="AD1376"/>
      <c r="AE1376"/>
      <c r="AF1376"/>
      <c r="AG1376" s="3">
        <v>46298</v>
      </c>
      <c r="AH1376" t="inlineStr">
        <is>
          <t>高璇</t>
        </is>
      </c>
      <c r="AI1376"/>
      <c r="AJ1376"/>
      <c r="AK1376"/>
      <c r="AL1376" s="3"/>
      <c r="AM1376" t="inlineStr">
        <is>
          <t>2026-10-04 10:47</t>
        </is>
      </c>
      <c r="AN1376" t="inlineStr">
        <is>
          <t>高璇</t>
        </is>
      </c>
      <c r="AO1376" t="inlineStr">
        <is>
          <t>2026-10-04</t>
        </is>
      </c>
      <c r="AP1376" t="inlineStr">
        <is>
          <t>2026-10-03|hnlinhthng9678|SD-000214</t>
        </is>
      </c>
      <c r="AQ1376" t="inlineStr">
        <is>
          <t>0</t>
        </is>
      </c>
      <c r="AR1376" t="inlineStr">
        <is>
          <t>hnlinhthng9678｜Step Back! That Homeless Man Is Not to be Messed with｜3条｜已回填</t>
        </is>
      </c>
    </row>
    <row r="1377" ht="25.5" customHeight="1">
      <c r="A1377" t="inlineStr">
        <is>
          <t>SR-001512</t>
        </is>
      </c>
      <c r="B1377" s="3">
        <v>46299</v>
      </c>
      <c r="C1377"/>
      <c r="D1377" t="inlineStr">
        <is>
          <t>7690850595590245662</t>
        </is>
      </c>
      <c r="E1377"/>
      <c r="F1377" t="inlineStr">
        <is>
          <t>exact_post_id</t>
        </is>
      </c>
      <c r="G1377"/>
      <c r="H1377" s="3">
        <v>46303.671643518515</v>
      </c>
      <c r="I1377"/>
      <c r="J1377" t="inlineStr">
        <is>
          <t>active</t>
        </is>
      </c>
      <c r="K1377" t="inlineStr">
        <is>
          <t>hnlinhthng9678</t>
        </is>
      </c>
      <c r="L1377" t="inlineStr">
        <is>
          <t>Step Back! That Homeless Man Is Not to be Messed with — EP4 Her family wants to control her future, so she shocks them by choosing the homeless stranger beside her. 🌟 Continue the story here 👉 Find the full series on “ReelShort” 🔍 Look up “4717619” ✨ #ShortDrama #ReelShort #DramaSeries</t>
        </is>
      </c>
      <c r="M1377" t="inlineStr">
        <is>
          <t>SD-000214</t>
        </is>
      </c>
      <c r="N1377" t="inlineStr">
        <is>
          <t>7690850595590245662</t>
        </is>
      </c>
      <c r="O1377" t="inlineStr">
        <is>
          <t>NeonHlin</t>
        </is>
      </c>
      <c r="P1377" t="inlineStr">
        <is>
          <t>https://www.tiktok.com/@hnlinhthng9678</t>
        </is>
      </c>
      <c r="Q1377" t="inlineStr">
        <is>
          <t>SD-000214</t>
        </is>
      </c>
      <c r="R1377" t="inlineStr">
        <is>
          <t>Step Back! That Homeless Man Is Not to be Messed with</t>
        </is>
      </c>
      <c r="S1377" t="inlineStr">
        <is>
          <t>扮猪吃虎,身份揭露,重生</t>
        </is>
      </c>
      <c r="T1377" s="2" t="str">
        <f>=HYPERLINK("https://www.tiktok.com/@hnlinhthng9678/video/7690850595590245662", "https://www.tiktok.com/@hnlinhthng9678/video/7690850595590245662")</f>
        <v>https://www.tiktok.com/@hnlinhthng9678/video/7690850595590245662</v>
      </c>
      <c r="U1377" t="inlineStr">
        <is>
          <t>已回填</t>
        </is>
      </c>
      <c r="V1377" t="inlineStr">
        <is>
          <t>142</t>
        </is>
      </c>
      <c r="W1377" t="inlineStr">
        <is>
          <t>2</t>
        </is>
      </c>
      <c r="X1377" t="inlineStr">
        <is>
          <t>1</t>
        </is>
      </c>
      <c r="Y1377" t="inlineStr">
        <is>
          <t>0</t>
        </is>
      </c>
      <c r="Z1377" t="inlineStr">
        <is>
          <t>0</t>
        </is>
      </c>
      <c r="AA1377" t="inlineStr">
        <is>
          <t>2026-10-08</t>
        </is>
      </c>
      <c r="AB1377"/>
      <c r="AC1377" t="inlineStr">
        <is>
          <t>发布顺序：04；当天第1条</t>
        </is>
      </c>
      <c r="AD1377"/>
      <c r="AE1377"/>
      <c r="AF1377"/>
      <c r="AG1377" s="3">
        <v>46299</v>
      </c>
      <c r="AH1377" t="inlineStr">
        <is>
          <t>高璇</t>
        </is>
      </c>
      <c r="AI1377"/>
      <c r="AJ1377"/>
      <c r="AK1377"/>
      <c r="AL1377" s="3"/>
      <c r="AM1377" t="inlineStr">
        <is>
          <t>2026-10-04 23:34</t>
        </is>
      </c>
      <c r="AN1377" t="inlineStr">
        <is>
          <t>高璇</t>
        </is>
      </c>
      <c r="AO1377" t="inlineStr">
        <is>
          <t>2026-10-04</t>
        </is>
      </c>
      <c r="AP1377" t="inlineStr">
        <is>
          <t>2026-10-04|hnlinhthng9678|SD-000214</t>
        </is>
      </c>
      <c r="AQ1377" t="inlineStr">
        <is>
          <t>1</t>
        </is>
      </c>
      <c r="AR1377" t="inlineStr">
        <is>
          <t>hnlinhthng9678｜Step Back! That Homeless Man Is Not to be Messed with｜3条｜已回填</t>
        </is>
      </c>
    </row>
    <row r="1378" ht="25.5" customHeight="1">
      <c r="A1378" t="inlineStr">
        <is>
          <t>SR-001513</t>
        </is>
      </c>
      <c r="B1378" s="3">
        <v>46299</v>
      </c>
      <c r="C1378"/>
      <c r="D1378" t="inlineStr">
        <is>
          <t>7690850742470495518</t>
        </is>
      </c>
      <c r="E1378"/>
      <c r="F1378" t="inlineStr">
        <is>
          <t>manual_url</t>
        </is>
      </c>
      <c r="G1378">
        <v>1</v>
      </c>
      <c r="H1378" s="3">
        <v>46303.671643518515</v>
      </c>
      <c r="I1378"/>
      <c r="J1378" t="inlineStr">
        <is>
          <t>active</t>
        </is>
      </c>
      <c r="K1378" t="inlineStr">
        <is>
          <t>hnlinhthng9678</t>
        </is>
      </c>
      <c r="L1378" t="inlineStr">
        <is>
          <t>Step Back! That Homeless Man Is Not to be Messed with — EP5 The wealthy guests humiliate him at their own party, unaware that the man they mocked can ruin them all. 🌟 Continue the story here 👉 Find the full series on “ReelShort” 🔍 Look up “4717619” ✨ #ShortDrama #ReelShort #DramaSeries</t>
        </is>
      </c>
      <c r="M1378" t="inlineStr">
        <is>
          <t>SD-000214</t>
        </is>
      </c>
      <c r="N1378" t="inlineStr">
        <is>
          <t>7690850742470495518</t>
        </is>
      </c>
      <c r="O1378" t="inlineStr">
        <is>
          <t>NeonHlin</t>
        </is>
      </c>
      <c r="P1378" t="inlineStr">
        <is>
          <t>https://www.tiktok.com/@hnlinhthng9678</t>
        </is>
      </c>
      <c r="Q1378" t="inlineStr">
        <is>
          <t>SD-000214</t>
        </is>
      </c>
      <c r="R1378" t="inlineStr">
        <is>
          <t>Step Back! That Homeless Man Is Not to be Messed with</t>
        </is>
      </c>
      <c r="S1378" t="inlineStr">
        <is>
          <t>扮猪吃虎,身份揭露,重生</t>
        </is>
      </c>
      <c r="T1378" s="2" t="str">
        <f>=HYPERLINK("https://www.tiktok.com/@hnlinhthng9678/video/7690850742470495518", "https://www.tiktok.com/@hnlinhthng9678/video/7690850742470495518")</f>
        <v>https://www.tiktok.com/@hnlinhthng9678/video/7690850742470495518</v>
      </c>
      <c r="U1378" t="inlineStr">
        <is>
          <t>已回填</t>
        </is>
      </c>
      <c r="V1378" t="inlineStr">
        <is>
          <t>195</t>
        </is>
      </c>
      <c r="W1378" t="inlineStr">
        <is>
          <t>2</t>
        </is>
      </c>
      <c r="X1378" t="inlineStr">
        <is>
          <t>0</t>
        </is>
      </c>
      <c r="Y1378" t="inlineStr">
        <is>
          <t>0</t>
        </is>
      </c>
      <c r="Z1378" t="inlineStr">
        <is>
          <t>0</t>
        </is>
      </c>
      <c r="AA1378" t="inlineStr">
        <is>
          <t>2026-10-08</t>
        </is>
      </c>
      <c r="AB1378"/>
      <c r="AC1378" t="inlineStr">
        <is>
          <t>发布顺序：05；当天第2条</t>
        </is>
      </c>
      <c r="AD1378"/>
      <c r="AE1378"/>
      <c r="AF1378"/>
      <c r="AG1378" s="3">
        <v>46299</v>
      </c>
      <c r="AH1378" t="inlineStr">
        <is>
          <t>高璇</t>
        </is>
      </c>
      <c r="AI1378"/>
      <c r="AJ1378"/>
      <c r="AK1378"/>
      <c r="AL1378" s="3"/>
      <c r="AM1378" t="inlineStr">
        <is>
          <t>2026-10-05 04:38</t>
        </is>
      </c>
      <c r="AN1378" t="inlineStr">
        <is>
          <t>高璇</t>
        </is>
      </c>
      <c r="AO1378" t="inlineStr">
        <is>
          <t>2026-10-05</t>
        </is>
      </c>
      <c r="AP1378" t="inlineStr">
        <is>
          <t>2026-10-04|hnlinhthng9678|SD-000214</t>
        </is>
      </c>
      <c r="AQ1378" t="inlineStr">
        <is>
          <t>0</t>
        </is>
      </c>
      <c r="AR1378" t="inlineStr">
        <is>
          <t>hnlinhthng9678｜Step Back! That Homeless Man Is Not to be Messed with｜3条｜已回填</t>
        </is>
      </c>
    </row>
    <row r="1379" ht="25.5" customHeight="1">
      <c r="A1379" t="inlineStr">
        <is>
          <t>SR-001514</t>
        </is>
      </c>
      <c r="B1379" s="3">
        <v>46299</v>
      </c>
      <c r="C1379"/>
      <c r="D1379" t="inlineStr">
        <is>
          <t>7690850901656964382</t>
        </is>
      </c>
      <c r="E1379"/>
      <c r="F1379" t="inlineStr">
        <is>
          <t>exact_post_id</t>
        </is>
      </c>
      <c r="G1379"/>
      <c r="H1379" s="3"/>
      <c r="I1379"/>
      <c r="J1379" t="inlineStr">
        <is>
          <t>active</t>
        </is>
      </c>
      <c r="K1379" t="inlineStr">
        <is>
          <t>hnlinhthng9678</t>
        </is>
      </c>
      <c r="L1379" t="inlineStr">
        <is>
          <t xml:space="preserve">Step Back! That Homeless Man Is Not to be Messed with — EP6 A forced marriage contract corners her, but the supposed beggar may be the only one powerful enough to stop it. 🌟 Continue the story here 👉 Find the full series on “ReelShort” 🔍 Look up “4717619” ✨ #ShortDrama #ReelShort #DramaSeries </t>
        </is>
      </c>
      <c r="M1379" t="inlineStr">
        <is>
          <t>SD-000214</t>
        </is>
      </c>
      <c r="N1379" t="inlineStr">
        <is>
          <t>7690850901656964382</t>
        </is>
      </c>
      <c r="O1379" t="inlineStr">
        <is>
          <t>NeonHlin</t>
        </is>
      </c>
      <c r="P1379" t="inlineStr">
        <is>
          <t>https://www.tiktok.com/@hnlinhthng9678</t>
        </is>
      </c>
      <c r="Q1379" t="inlineStr">
        <is>
          <t>SD-000214</t>
        </is>
      </c>
      <c r="R1379" t="inlineStr">
        <is>
          <t>Step Back! That Homeless Man Is Not to be Messed with</t>
        </is>
      </c>
      <c r="S1379" t="inlineStr">
        <is>
          <t>扮猪吃虎,身份揭露,重生</t>
        </is>
      </c>
      <c r="T1379" s="2" t="str">
        <f>=HYPERLINK("https://www.tiktok.com/@hnlinhthng9678/video/7690850901656964382", "https://www.tiktok.com/@hnlinhthng9678/video/7690850901656964382")</f>
        <v>https://www.tiktok.com/@hnlinhthng9678/video/7690850901656964382</v>
      </c>
      <c r="U1379" t="inlineStr">
        <is>
          <t>已回填</t>
        </is>
      </c>
      <c r="V1379" t="inlineStr">
        <is>
          <t>120</t>
        </is>
      </c>
      <c r="W1379" t="inlineStr">
        <is>
          <t>1</t>
        </is>
      </c>
      <c r="X1379" t="inlineStr">
        <is>
          <t>0</t>
        </is>
      </c>
      <c r="Y1379" t="inlineStr">
        <is>
          <t>0</t>
        </is>
      </c>
      <c r="Z1379" t="inlineStr">
        <is>
          <t>0</t>
        </is>
      </c>
      <c r="AA1379" t="inlineStr">
        <is>
          <t>2026-10-08</t>
        </is>
      </c>
      <c r="AB1379"/>
      <c r="AC1379" t="inlineStr">
        <is>
          <t>发布顺序：06；当天第3条</t>
        </is>
      </c>
      <c r="AD1379"/>
      <c r="AE1379"/>
      <c r="AF1379"/>
      <c r="AG1379" s="3">
        <v>46299</v>
      </c>
      <c r="AH1379" t="inlineStr">
        <is>
          <t>高璇</t>
        </is>
      </c>
      <c r="AI1379"/>
      <c r="AJ1379"/>
      <c r="AK1379"/>
      <c r="AL1379" s="3"/>
      <c r="AM1379" t="inlineStr">
        <is>
          <t>2026-10-05 10:39</t>
        </is>
      </c>
      <c r="AN1379" t="inlineStr">
        <is>
          <t>高璇</t>
        </is>
      </c>
      <c r="AO1379" t="inlineStr">
        <is>
          <t>2026-10-05</t>
        </is>
      </c>
      <c r="AP1379" t="inlineStr">
        <is>
          <t>2026-10-04|hnlinhthng9678|SD-000214</t>
        </is>
      </c>
      <c r="AQ1379" t="inlineStr">
        <is>
          <t>0</t>
        </is>
      </c>
      <c r="AR1379" t="inlineStr">
        <is>
          <t>hnlinhthng9678｜Step Back! That Homeless Man Is Not to be Messed with｜3条｜已回填</t>
        </is>
      </c>
    </row>
    <row r="1380" ht="25.5" customHeight="1">
      <c r="A1380" t="inlineStr">
        <is>
          <t>SR-001515</t>
        </is>
      </c>
      <c r="B1380" s="3">
        <v>46294</v>
      </c>
      <c r="C1380"/>
      <c r="D1380" t="inlineStr">
        <is>
          <t>7690864348222344478</t>
        </is>
      </c>
      <c r="E1380"/>
      <c r="F1380" t="inlineStr">
        <is>
          <t>manual_url</t>
        </is>
      </c>
      <c r="G1380">
        <v>1</v>
      </c>
      <c r="H1380" s="3">
        <v>46301.92271990741</v>
      </c>
      <c r="I1380"/>
      <c r="J1380" t="inlineStr">
        <is>
          <t>active</t>
        </is>
      </c>
      <c r="K1380" t="inlineStr">
        <is>
          <t>qqfqvkxrybkjkjnp20</t>
        </is>
      </c>
      <c r="L1380" t="inlineStr">
        <is>
          <t>Part 2 | Apollo I’d Rather Marry a Monster — Apollo Admits His Bride Is Only a Shield Anya overhears Apollo confess that he will use her as a target while promising his future to Athena. ✨ Download the ReelShort app. 👉 Copy the code [4958220] and search it. #Drama #AIDrama #ShortDrama #ForbiddenLove #FantasyRomance</t>
        </is>
      </c>
      <c r="M1380" t="inlineStr">
        <is>
          <t>SD-000314</t>
        </is>
      </c>
      <c r="N1380" t="inlineStr">
        <is>
          <t>7690864348222344478</t>
        </is>
      </c>
      <c r="O1380" t="inlineStr">
        <is>
          <t>Velvet Temptations</t>
        </is>
      </c>
      <c r="P1380" t="inlineStr">
        <is>
          <t>https://www.tiktok.com/@qqfqvkxrybkjkjnp20</t>
        </is>
      </c>
      <c r="Q1380" t="inlineStr">
        <is>
          <t>SD-000314</t>
        </is>
      </c>
      <c r="R1380" t="inlineStr">
        <is>
          <t>Apollo I’d Rather Marry a Monster</t>
        </is>
      </c>
      <c r="S1380" t="inlineStr">
        <is>
          <t>扮猪吃虎</t>
        </is>
      </c>
      <c r="T1380" s="2" t="str">
        <f>=HYPERLINK("https://www.tiktok.com/@qqfqvkxrybkjkjnp20/video/7690864348222344478", "https://www.tiktok.com/@qqfqvkxrybkjkjnp20/video/7690864348222344478")</f>
        <v>https://www.tiktok.com/@qqfqvkxrybkjkjnp20/video/7690864348222344478</v>
      </c>
      <c r="U1380" t="inlineStr">
        <is>
          <t>已回填</t>
        </is>
      </c>
      <c r="V1380" t="inlineStr">
        <is>
          <t>131</t>
        </is>
      </c>
      <c r="W1380" t="inlineStr">
        <is>
          <t>0</t>
        </is>
      </c>
      <c r="X1380" t="inlineStr">
        <is>
          <t>0</t>
        </is>
      </c>
      <c r="Y1380" t="inlineStr">
        <is>
          <t>0</t>
        </is>
      </c>
      <c r="Z1380" t="inlineStr">
        <is>
          <t>0</t>
        </is>
      </c>
      <c r="AA1380" t="inlineStr">
        <is>
          <t>2026-10-08</t>
        </is>
      </c>
      <c r="AB1380"/>
      <c r="AC1380"/>
      <c r="AD1380"/>
      <c r="AE1380"/>
      <c r="AF1380"/>
      <c r="AG1380" s="3"/>
      <c r="AH1380" t="inlineStr">
        <is>
          <t>张凯风</t>
        </is>
      </c>
      <c r="AI1380"/>
      <c r="AJ1380"/>
      <c r="AK1380"/>
      <c r="AL1380" s="3"/>
      <c r="AM1380" t="inlineStr">
        <is>
          <t>2026-09-30 00:23</t>
        </is>
      </c>
      <c r="AN1380" t="inlineStr">
        <is>
          <t>张凯风</t>
        </is>
      </c>
      <c r="AO1380" t="inlineStr">
        <is>
          <t>2026-09-30</t>
        </is>
      </c>
      <c r="AP1380" t="inlineStr">
        <is>
          <t>2026-09-29|qqfqvkxrybkjkjnp20|SD-000314</t>
        </is>
      </c>
      <c r="AQ1380" t="inlineStr">
        <is>
          <t>0</t>
        </is>
      </c>
      <c r="AR1380" t="inlineStr">
        <is>
          <t>qqfqvkxrybkjkjnp20｜Apollo I’d Rather Marry a Monster｜3条｜已回填</t>
        </is>
      </c>
    </row>
    <row r="1381" ht="25.5" customHeight="1">
      <c r="A1381" t="inlineStr">
        <is>
          <t>SR-001516</t>
        </is>
      </c>
      <c r="B1381" s="3">
        <v>46294</v>
      </c>
      <c r="C1381"/>
      <c r="D1381" t="inlineStr">
        <is>
          <t>7690777742094142733</t>
        </is>
      </c>
      <c r="E1381"/>
      <c r="F1381" t="inlineStr">
        <is>
          <t>manual_url</t>
        </is>
      </c>
      <c r="G1381">
        <v>1</v>
      </c>
      <c r="H1381" s="3">
        <v>46301.92292824074</v>
      </c>
      <c r="I1381"/>
      <c r="J1381" t="inlineStr">
        <is>
          <t>active</t>
        </is>
      </c>
      <c r="K1381" t="inlineStr">
        <is>
          <t>nobleltcpnj</t>
        </is>
      </c>
      <c r="L1381" t="inlineStr">
        <is>
          <t>Part 2 | Expelled Mother of Dragon Twins (My Dragon Husband) Expelled for an impossible pregnancy, Madison raises two mysterious children alone—until dragon horns, tails, and a crushing medical bill reveal their true nature. ✨ Download the ReelShort app.   👉 Copy the code [4931268] and search it. #Drama #AIDrama #ShortDrama #DragonTwins #SecretChildren</t>
        </is>
      </c>
      <c r="M1381" t="inlineStr">
        <is>
          <t>SD-000276</t>
        </is>
      </c>
      <c r="N1381" t="inlineStr">
        <is>
          <t>7690777742094142733</t>
        </is>
      </c>
      <c r="O1381" t="inlineStr">
        <is>
          <t>Mouse glue trap</t>
        </is>
      </c>
      <c r="P1381" t="inlineStr">
        <is>
          <t>https://www.tiktok.com/@nobleltcpnj</t>
        </is>
      </c>
      <c r="Q1381" t="inlineStr">
        <is>
          <t>SD-000276</t>
        </is>
      </c>
      <c r="R1381" t="inlineStr">
        <is>
          <t>My Dragon Husband</t>
        </is>
      </c>
      <c r="S1381"/>
      <c r="T1381" s="2" t="str">
        <f>=HYPERLINK("https://www.tiktok.com/@nobleltcpnj/video/7690777742094142733", "https://www.tiktok.com/@nobleltcpnj/video/7690777742094142733")</f>
        <v>https://www.tiktok.com/@nobleltcpnj/video/7690777742094142733</v>
      </c>
      <c r="U1381" t="inlineStr">
        <is>
          <t>已回填</t>
        </is>
      </c>
      <c r="V1381" t="inlineStr">
        <is>
          <t>1148</t>
        </is>
      </c>
      <c r="W1381" t="inlineStr">
        <is>
          <t>13</t>
        </is>
      </c>
      <c r="X1381" t="inlineStr">
        <is>
          <t>3</t>
        </is>
      </c>
      <c r="Y1381" t="inlineStr">
        <is>
          <t>0</t>
        </is>
      </c>
      <c r="Z1381" t="inlineStr">
        <is>
          <t>0</t>
        </is>
      </c>
      <c r="AA1381" t="inlineStr">
        <is>
          <t>2026-10-08</t>
        </is>
      </c>
      <c r="AB1381"/>
      <c r="AC1381"/>
      <c r="AD1381"/>
      <c r="AE1381"/>
      <c r="AF1381"/>
      <c r="AG1381" s="3"/>
      <c r="AH1381" t="inlineStr">
        <is>
          <t>张凯风</t>
        </is>
      </c>
      <c r="AI1381"/>
      <c r="AJ1381"/>
      <c r="AK1381"/>
      <c r="AL1381" s="3"/>
      <c r="AM1381" t="inlineStr">
        <is>
          <t>2026-09-30 00:25</t>
        </is>
      </c>
      <c r="AN1381" t="inlineStr">
        <is>
          <t>张凯风</t>
        </is>
      </c>
      <c r="AO1381" t="inlineStr">
        <is>
          <t>2026-09-30</t>
        </is>
      </c>
      <c r="AP1381" t="inlineStr">
        <is>
          <t>2026-09-29|nobleltcpnj|SD-000276</t>
        </is>
      </c>
      <c r="AQ1381" t="inlineStr">
        <is>
          <t>0</t>
        </is>
      </c>
      <c r="AR1381" t="inlineStr">
        <is>
          <t>nobleltcpnj｜My Dragon Husband｜3条｜已回填</t>
        </is>
      </c>
    </row>
    <row r="1382" ht="25.5" customHeight="1">
      <c r="A1382" t="inlineStr">
        <is>
          <t>SR-001517</t>
        </is>
      </c>
      <c r="B1382" s="3">
        <v>46294</v>
      </c>
      <c r="C1382"/>
      <c r="D1382" t="inlineStr">
        <is>
          <t>7690915511701359885</t>
        </is>
      </c>
      <c r="E1382"/>
      <c r="F1382" t="inlineStr">
        <is>
          <t>manual_url</t>
        </is>
      </c>
      <c r="G1382">
        <v>1</v>
      </c>
      <c r="H1382" s="3">
        <v>46301.923125</v>
      </c>
      <c r="I1382"/>
      <c r="J1382" t="inlineStr">
        <is>
          <t>active</t>
        </is>
      </c>
      <c r="K1382" t="inlineStr">
        <is>
          <t>dramaflick00</t>
        </is>
      </c>
      <c r="L1382" t="inlineStr">
        <is>
          <t>The Billionaire's Superhuman Maid — EP2 The truth was hiding in plain sight. 🌟 Continue the story here 👉 Find the full series on “ReelShort” 🔍 Look up “4957251” ✨ #ReelShort #ShortDrama #SuperhumanMaid #BillionaireRomance</t>
        </is>
      </c>
      <c r="M1382" t="inlineStr">
        <is>
          <t>SD-000376</t>
        </is>
      </c>
      <c r="N1382" t="inlineStr">
        <is>
          <t>7690915511701359885</t>
        </is>
      </c>
      <c r="O1382" t="inlineStr">
        <is>
          <t>dramaflick00</t>
        </is>
      </c>
      <c r="P1382" t="inlineStr">
        <is>
          <t>https://www.tiktok.com/@dramaflick00</t>
        </is>
      </c>
      <c r="Q1382" t="inlineStr">
        <is>
          <t>SD-000376</t>
        </is>
      </c>
      <c r="R1382" t="inlineStr">
        <is>
          <t>The Billionaire's Superhuman Maid</t>
        </is>
      </c>
      <c r="S1382"/>
      <c r="T1382" s="2" t="str">
        <f>=HYPERLINK("https://www.tiktok.com/@dramaflick00/video/7690915511701359885", "https://www.tiktok.com/@dramaflick00/video/7690915511701359885")</f>
        <v>https://www.tiktok.com/@dramaflick00/video/7690915511701359885</v>
      </c>
      <c r="U1382" t="inlineStr">
        <is>
          <t>已回填</t>
        </is>
      </c>
      <c r="V1382" t="inlineStr">
        <is>
          <t>285</t>
        </is>
      </c>
      <c r="W1382" t="inlineStr">
        <is>
          <t>14</t>
        </is>
      </c>
      <c r="X1382" t="inlineStr">
        <is>
          <t>3</t>
        </is>
      </c>
      <c r="Y1382" t="inlineStr">
        <is>
          <t>0</t>
        </is>
      </c>
      <c r="Z1382" t="inlineStr">
        <is>
          <t>0</t>
        </is>
      </c>
      <c r="AA1382" t="inlineStr">
        <is>
          <t>2026-10-08</t>
        </is>
      </c>
      <c r="AB1382"/>
      <c r="AC1382"/>
      <c r="AD1382"/>
      <c r="AE1382"/>
      <c r="AF1382"/>
      <c r="AG1382" s="3"/>
      <c r="AH1382" t="inlineStr">
        <is>
          <t>高璇</t>
        </is>
      </c>
      <c r="AI1382"/>
      <c r="AJ1382"/>
      <c r="AK1382"/>
      <c r="AL1382" s="3"/>
      <c r="AM1382" t="inlineStr">
        <is>
          <t>2026-09-30 00:39</t>
        </is>
      </c>
      <c r="AN1382" t="inlineStr">
        <is>
          <t>高璇</t>
        </is>
      </c>
      <c r="AO1382" t="inlineStr">
        <is>
          <t>2026-09-30</t>
        </is>
      </c>
      <c r="AP1382" t="inlineStr">
        <is>
          <t>2026-09-29|dramaflick00|SD-000376</t>
        </is>
      </c>
      <c r="AQ1382" t="inlineStr">
        <is>
          <t>1</t>
        </is>
      </c>
      <c r="AR1382" t="inlineStr">
        <is>
          <t>dramaflick00｜The Billionaire's Superhuman Maid｜2条｜已回填</t>
        </is>
      </c>
    </row>
    <row r="1383" ht="25.5" customHeight="1">
      <c r="A1383" t="inlineStr">
        <is>
          <t>SR-001518</t>
        </is>
      </c>
      <c r="B1383" s="3">
        <v>46294</v>
      </c>
      <c r="C1383"/>
      <c r="D1383" t="inlineStr">
        <is>
          <t>7690534120413302030</t>
        </is>
      </c>
      <c r="E1383"/>
      <c r="F1383" t="inlineStr">
        <is>
          <t>manual_url</t>
        </is>
      </c>
      <c r="G1383">
        <v>1</v>
      </c>
      <c r="H1383" s="3">
        <v>46301.92334490741</v>
      </c>
      <c r="I1383"/>
      <c r="J1383" t="inlineStr">
        <is>
          <t>active</t>
        </is>
      </c>
      <c r="K1383" t="inlineStr">
        <is>
          <t>dramaclips0364</t>
        </is>
      </c>
      <c r="L1383" t="inlineStr">
        <is>
          <t>Abandoned in the frozen wilderness, she finally meets the terrifying man everyone warned her about. ❄️🐺 🌟 Continue the story here 👉 Find the full series on “ReelShort” 🔍 Look up “4934003” ✨ #ShortDrama #AlphaRomance #FatedMates #ReelShort</t>
        </is>
      </c>
      <c r="M1383"/>
      <c r="N1383" t="inlineStr">
        <is>
          <t>7690534120413302030</t>
        </is>
      </c>
      <c r="O1383" t="inlineStr">
        <is>
          <t>dramaclips0364</t>
        </is>
      </c>
      <c r="P1383" t="inlineStr">
        <is>
          <t>https://www.tiktok.com/@dramaclips0364</t>
        </is>
      </c>
      <c r="Q1383"/>
      <c r="R1383"/>
      <c r="S1383"/>
      <c r="T1383" s="2" t="str">
        <f>=HYPERLINK("https://www.tiktok.com/@dramaclips0364/video/7690534120413302030", "https://www.tiktok.com/@dramaclips0364/video/7690534120413302030")</f>
        <v>https://www.tiktok.com/@dramaclips0364/video/7690534120413302030</v>
      </c>
      <c r="U1383" t="inlineStr">
        <is>
          <t>已回填</t>
        </is>
      </c>
      <c r="V1383" t="inlineStr">
        <is>
          <t>6140</t>
        </is>
      </c>
      <c r="W1383" t="inlineStr">
        <is>
          <t>22</t>
        </is>
      </c>
      <c r="X1383" t="inlineStr">
        <is>
          <t>5</t>
        </is>
      </c>
      <c r="Y1383" t="inlineStr">
        <is>
          <t>1</t>
        </is>
      </c>
      <c r="Z1383" t="inlineStr">
        <is>
          <t>0</t>
        </is>
      </c>
      <c r="AA1383" t="inlineStr">
        <is>
          <t>2026-10-08</t>
        </is>
      </c>
      <c r="AB1383"/>
      <c r="AC1383"/>
      <c r="AD1383"/>
      <c r="AE1383"/>
      <c r="AF1383"/>
      <c r="AG1383" s="3"/>
      <c r="AH1383" t="inlineStr">
        <is>
          <t>高璇</t>
        </is>
      </c>
      <c r="AI1383"/>
      <c r="AJ1383" t="inlineStr">
        <is>
          <t>剧名待人工匹配</t>
        </is>
      </c>
      <c r="AK1383"/>
      <c r="AL1383" s="3"/>
      <c r="AM1383" t="inlineStr">
        <is>
          <t>2026-09-30 03:17</t>
        </is>
      </c>
      <c r="AN1383" t="inlineStr">
        <is>
          <t>高璇</t>
        </is>
      </c>
      <c r="AO1383" t="inlineStr">
        <is>
          <t>2026-09-30</t>
        </is>
      </c>
      <c r="AP1383"/>
      <c r="AQ1383" t="inlineStr">
        <is>
          <t>0</t>
        </is>
      </c>
      <c r="AR1383"/>
    </row>
    <row r="1384" ht="25.5" customHeight="1">
      <c r="A1384" t="inlineStr">
        <is>
          <t>SR-001519</t>
        </is>
      </c>
      <c r="B1384" s="3">
        <v>46294</v>
      </c>
      <c r="C1384"/>
      <c r="D1384" t="inlineStr">
        <is>
          <t>7690490994525064479</t>
        </is>
      </c>
      <c r="E1384"/>
      <c r="F1384" t="inlineStr">
        <is>
          <t>manual_url</t>
        </is>
      </c>
      <c r="G1384">
        <v>1</v>
      </c>
      <c r="H1384" s="3">
        <v>46301.92357638889</v>
      </c>
      <c r="I1384"/>
      <c r="J1384" t="inlineStr">
        <is>
          <t>active</t>
        </is>
      </c>
      <c r="K1384" t="inlineStr">
        <is>
          <t>shirley5278789</t>
        </is>
      </c>
      <c r="L1384" t="inlineStr">
        <is>
          <t>Cuando la joven princesa corre peligro, la tímida niñera demuestra un valor y un poder misterioso que nadie esperaba. 🐺🔥 🌟 Continúa la historia aquí 👉 Encuentra la serie completa en “ReelShort” 🔍 Busca “4931565” ✨ #DramaCorto #ProtegeALaPrincesa #PoderSecreto #ReelShort</t>
        </is>
      </c>
      <c r="M1384"/>
      <c r="N1384" t="inlineStr">
        <is>
          <t>7690490994525064479</t>
        </is>
      </c>
      <c r="O1384" t="inlineStr">
        <is>
          <t>shirley5278789</t>
        </is>
      </c>
      <c r="P1384" t="inlineStr">
        <is>
          <t>https://www.tiktok.com/@shirley5278789</t>
        </is>
      </c>
      <c r="Q1384"/>
      <c r="R1384"/>
      <c r="S1384"/>
      <c r="T1384" s="2" t="str">
        <f>=HYPERLINK("https://www.tiktok.com/@shirley5278789/video/7690490994525064479", "https://www.tiktok.com/@shirley5278789/video/7690490994525064479")</f>
        <v>https://www.tiktok.com/@shirley5278789/video/7690490994525064479</v>
      </c>
      <c r="U1384" t="inlineStr">
        <is>
          <t>已回填</t>
        </is>
      </c>
      <c r="V1384" t="inlineStr">
        <is>
          <t>10800</t>
        </is>
      </c>
      <c r="W1384" t="inlineStr">
        <is>
          <t>65</t>
        </is>
      </c>
      <c r="X1384" t="inlineStr">
        <is>
          <t>9</t>
        </is>
      </c>
      <c r="Y1384" t="inlineStr">
        <is>
          <t>0</t>
        </is>
      </c>
      <c r="Z1384" t="inlineStr">
        <is>
          <t>1</t>
        </is>
      </c>
      <c r="AA1384" t="inlineStr">
        <is>
          <t>2026-10-08</t>
        </is>
      </c>
      <c r="AB1384"/>
      <c r="AC1384"/>
      <c r="AD1384"/>
      <c r="AE1384"/>
      <c r="AF1384"/>
      <c r="AG1384" s="3"/>
      <c r="AH1384" t="inlineStr">
        <is>
          <t>高璇</t>
        </is>
      </c>
      <c r="AI1384"/>
      <c r="AJ1384" t="inlineStr">
        <is>
          <t>剧名待人工匹配</t>
        </is>
      </c>
      <c r="AK1384"/>
      <c r="AL1384" s="3"/>
      <c r="AM1384" t="inlineStr">
        <is>
          <t>2026-09-30 03:18</t>
        </is>
      </c>
      <c r="AN1384" t="inlineStr">
        <is>
          <t>高璇</t>
        </is>
      </c>
      <c r="AO1384" t="inlineStr">
        <is>
          <t>2026-09-30</t>
        </is>
      </c>
      <c r="AP1384"/>
      <c r="AQ1384" t="inlineStr">
        <is>
          <t>0</t>
        </is>
      </c>
      <c r="AR1384"/>
    </row>
    <row r="1385" ht="25.5" customHeight="1">
      <c r="A1385" t="inlineStr">
        <is>
          <t>SR-001520</t>
        </is>
      </c>
      <c r="B1385" s="3">
        <v>46294</v>
      </c>
      <c r="C1385"/>
      <c r="D1385" t="inlineStr">
        <is>
          <t>7690915795093785870</t>
        </is>
      </c>
      <c r="E1385"/>
      <c r="F1385" t="inlineStr">
        <is>
          <t>manual_url</t>
        </is>
      </c>
      <c r="G1385">
        <v>1</v>
      </c>
      <c r="H1385" s="3">
        <v>46301.923796296294</v>
      </c>
      <c r="I1385"/>
      <c r="J1385" t="inlineStr">
        <is>
          <t>active</t>
        </is>
      </c>
      <c r="K1385" t="inlineStr">
        <is>
          <t>dramaflick00</t>
        </is>
      </c>
      <c r="L1385" t="inlineStr">
        <is>
          <t>The Billionaire's Superhuman Maid — EP3 They crossed a line they can never uncross. 🌟 Continue the story here 👉 Find the full series on “ReelShort” 🔍 Look up “4957251” ✨ #ReelShort #ShortDrama #SuperhumanMaid #BillionaireRomance</t>
        </is>
      </c>
      <c r="M1385" t="inlineStr">
        <is>
          <t>SD-000376</t>
        </is>
      </c>
      <c r="N1385" t="inlineStr">
        <is>
          <t>7690915795093785870</t>
        </is>
      </c>
      <c r="O1385" t="inlineStr">
        <is>
          <t>dramaflick00</t>
        </is>
      </c>
      <c r="P1385" t="inlineStr">
        <is>
          <t>https://www.tiktok.com/@dramaflick00</t>
        </is>
      </c>
      <c r="Q1385" t="inlineStr">
        <is>
          <t>SD-000376</t>
        </is>
      </c>
      <c r="R1385" t="inlineStr">
        <is>
          <t>The Billionaire's Superhuman Maid</t>
        </is>
      </c>
      <c r="S1385"/>
      <c r="T1385" s="2" t="str">
        <f>=HYPERLINK("https://www.tiktok.com/@dramaflick00/video/7690915795093785870", "https://www.tiktok.com/@dramaflick00/video/7690915795093785870")</f>
        <v>https://www.tiktok.com/@dramaflick00/video/7690915795093785870</v>
      </c>
      <c r="U1385" t="inlineStr">
        <is>
          <t>已回填</t>
        </is>
      </c>
      <c r="V1385" t="inlineStr">
        <is>
          <t>451</t>
        </is>
      </c>
      <c r="W1385" t="inlineStr">
        <is>
          <t>9</t>
        </is>
      </c>
      <c r="X1385" t="inlineStr">
        <is>
          <t>0</t>
        </is>
      </c>
      <c r="Y1385" t="inlineStr">
        <is>
          <t>0</t>
        </is>
      </c>
      <c r="Z1385" t="inlineStr">
        <is>
          <t>0</t>
        </is>
      </c>
      <c r="AA1385" t="inlineStr">
        <is>
          <t>2026-10-08</t>
        </is>
      </c>
      <c r="AB1385"/>
      <c r="AC1385"/>
      <c r="AD1385"/>
      <c r="AE1385"/>
      <c r="AF1385"/>
      <c r="AG1385" s="3"/>
      <c r="AH1385" t="inlineStr">
        <is>
          <t>高璇</t>
        </is>
      </c>
      <c r="AI1385"/>
      <c r="AJ1385"/>
      <c r="AK1385"/>
      <c r="AL1385" s="3"/>
      <c r="AM1385" t="inlineStr">
        <is>
          <t>2026-09-30 03:18</t>
        </is>
      </c>
      <c r="AN1385" t="inlineStr">
        <is>
          <t>高璇</t>
        </is>
      </c>
      <c r="AO1385" t="inlineStr">
        <is>
          <t>2026-09-30</t>
        </is>
      </c>
      <c r="AP1385" t="inlineStr">
        <is>
          <t>2026-09-29|dramaflick00|SD-000376</t>
        </is>
      </c>
      <c r="AQ1385" t="inlineStr">
        <is>
          <t>0</t>
        </is>
      </c>
      <c r="AR1385" t="inlineStr">
        <is>
          <t>dramaflick00｜The Billionaire's Superhuman Maid｜2条｜已回填</t>
        </is>
      </c>
    </row>
    <row r="1386" ht="25.5" customHeight="1">
      <c r="A1386" t="inlineStr">
        <is>
          <t>SR-001521</t>
        </is>
      </c>
      <c r="B1386" s="3">
        <v>46294</v>
      </c>
      <c r="C1386"/>
      <c r="D1386" t="inlineStr">
        <is>
          <t>7690522312788954382</t>
        </is>
      </c>
      <c r="E1386"/>
      <c r="F1386" t="inlineStr">
        <is>
          <t>manual_url</t>
        </is>
      </c>
      <c r="G1386">
        <v>1</v>
      </c>
      <c r="H1386" s="3">
        <v>46301.92400462963</v>
      </c>
      <c r="I1386"/>
      <c r="J1386" t="inlineStr">
        <is>
          <t>active</t>
        </is>
      </c>
      <c r="K1386" t="inlineStr">
        <is>
          <t>lthung263</t>
        </is>
      </c>
      <c r="L1386" t="inlineStr">
        <is>
          <t>Part 2 | Eight Heirs for the Dragon King — The Dragon Prince Chooses the Cursed Bride With rejection meaning death for Laura, Asha chooses her before the entire court and silences everyone who calls her weak. ✨ Download the ReelShort app. 👉 Copy the code [4803105] and search it. #Drama #AIDrama #ShortDrama #DragonRomance #RebirthDrama</t>
        </is>
      </c>
      <c r="M1386" t="inlineStr">
        <is>
          <t>SD-000254</t>
        </is>
      </c>
      <c r="N1386" t="inlineStr">
        <is>
          <t>7690522312788954382</t>
        </is>
      </c>
      <c r="O1386" t="inlineStr">
        <is>
          <t>Flexlthung</t>
        </is>
      </c>
      <c r="P1386" t="inlineStr">
        <is>
          <t>https://www.tiktok.com/@lthung263</t>
        </is>
      </c>
      <c r="Q1386" t="inlineStr">
        <is>
          <t>SD-000254</t>
        </is>
      </c>
      <c r="R1386" t="inlineStr">
        <is>
          <t>Eight Heirs for the Dragon King</t>
        </is>
      </c>
      <c r="S1386" t="inlineStr">
        <is>
          <t>复仇,爱情,救赎</t>
        </is>
      </c>
      <c r="T1386" s="2" t="str">
        <f>=HYPERLINK("https://www.tiktok.com/@lthung263/video/7690522312788954382", "https://www.tiktok.com/@lthung263/video/7690522312788954382")</f>
        <v>https://www.tiktok.com/@lthung263/video/7690522312788954382</v>
      </c>
      <c r="U1386" t="inlineStr">
        <is>
          <t>已回填</t>
        </is>
      </c>
      <c r="V1386" t="inlineStr">
        <is>
          <t>2701</t>
        </is>
      </c>
      <c r="W1386" t="inlineStr">
        <is>
          <t>42</t>
        </is>
      </c>
      <c r="X1386" t="inlineStr">
        <is>
          <t>23</t>
        </is>
      </c>
      <c r="Y1386" t="inlineStr">
        <is>
          <t>0</t>
        </is>
      </c>
      <c r="Z1386" t="inlineStr">
        <is>
          <t>0</t>
        </is>
      </c>
      <c r="AA1386" t="inlineStr">
        <is>
          <t>2026-10-08</t>
        </is>
      </c>
      <c r="AB1386"/>
      <c r="AC1386"/>
      <c r="AD1386"/>
      <c r="AE1386"/>
      <c r="AF1386"/>
      <c r="AG1386" s="3"/>
      <c r="AH1386" t="inlineStr">
        <is>
          <t>张凯风</t>
        </is>
      </c>
      <c r="AI1386"/>
      <c r="AJ1386"/>
      <c r="AK1386"/>
      <c r="AL1386" s="3"/>
      <c r="AM1386" t="inlineStr">
        <is>
          <t>2026-09-30 03:20</t>
        </is>
      </c>
      <c r="AN1386" t="inlineStr">
        <is>
          <t>张凯风</t>
        </is>
      </c>
      <c r="AO1386" t="inlineStr">
        <is>
          <t>2026-09-30</t>
        </is>
      </c>
      <c r="AP1386" t="inlineStr">
        <is>
          <t>2026-09-29|lthung263|SD-000254</t>
        </is>
      </c>
      <c r="AQ1386" t="inlineStr">
        <is>
          <t>0</t>
        </is>
      </c>
      <c r="AR1386" t="inlineStr">
        <is>
          <t>lthung263｜Eight Heirs for the Dragon King｜3条｜已回填</t>
        </is>
      </c>
    </row>
    <row r="1387" ht="25.5" customHeight="1">
      <c r="A1387" t="inlineStr">
        <is>
          <t>SR-001522</t>
        </is>
      </c>
      <c r="B1387" s="3">
        <v>46294</v>
      </c>
      <c r="C1387"/>
      <c r="D1387" t="inlineStr">
        <is>
          <t>7690537810670947614</t>
        </is>
      </c>
      <c r="E1387"/>
      <c r="F1387" t="inlineStr">
        <is>
          <t>manual_url</t>
        </is>
      </c>
      <c r="G1387">
        <v>1</v>
      </c>
      <c r="H1387" s="3">
        <v>46301.92418981482</v>
      </c>
      <c r="I1387"/>
      <c r="J1387" t="inlineStr">
        <is>
          <t>active</t>
        </is>
      </c>
      <c r="K1387" t="inlineStr">
        <is>
          <t>plottwistclips11</t>
        </is>
      </c>
      <c r="L1387" t="inlineStr">
        <is>
          <t>Even her own family chooses the other girl, forcing her to make a decision none of them will be able to undo. 😢🖤 🌟 Continue the story here 👉 Find the full series on “ReelShort” 🔍 Look up “4933978” ✨ #ShortDrama #FamilyBetrayal #FinalRegret #ReelShort</t>
        </is>
      </c>
      <c r="M1387"/>
      <c r="N1387" t="inlineStr">
        <is>
          <t>7690537810670947614</t>
        </is>
      </c>
      <c r="O1387" t="inlineStr">
        <is>
          <t>plottwistclips11</t>
        </is>
      </c>
      <c r="P1387" t="inlineStr">
        <is>
          <t>https://www.tiktok.com/@plottwistclips11</t>
        </is>
      </c>
      <c r="Q1387"/>
      <c r="R1387"/>
      <c r="S1387"/>
      <c r="T1387" s="2" t="str">
        <f>=HYPERLINK("https://www.tiktok.com/@plottwistclips11/video/7690537810670947614", "https://www.tiktok.com/@plottwistclips11/video/7690537810670947614")</f>
        <v>https://www.tiktok.com/@plottwistclips11/video/7690537810670947614</v>
      </c>
      <c r="U1387" t="inlineStr">
        <is>
          <t>已回填</t>
        </is>
      </c>
      <c r="V1387" t="inlineStr">
        <is>
          <t>261</t>
        </is>
      </c>
      <c r="W1387" t="inlineStr">
        <is>
          <t>9</t>
        </is>
      </c>
      <c r="X1387" t="inlineStr">
        <is>
          <t>0</t>
        </is>
      </c>
      <c r="Y1387" t="inlineStr">
        <is>
          <t>0</t>
        </is>
      </c>
      <c r="Z1387" t="inlineStr">
        <is>
          <t>0</t>
        </is>
      </c>
      <c r="AA1387" t="inlineStr">
        <is>
          <t>2026-10-08</t>
        </is>
      </c>
      <c r="AB1387"/>
      <c r="AC1387"/>
      <c r="AD1387"/>
      <c r="AE1387"/>
      <c r="AF1387"/>
      <c r="AG1387" s="3"/>
      <c r="AH1387" t="inlineStr">
        <is>
          <t>高璇</t>
        </is>
      </c>
      <c r="AI1387"/>
      <c r="AJ1387" t="inlineStr">
        <is>
          <t>剧名待人工匹配</t>
        </is>
      </c>
      <c r="AK1387"/>
      <c r="AL1387" s="3"/>
      <c r="AM1387" t="inlineStr">
        <is>
          <t>2026-09-30 03:24</t>
        </is>
      </c>
      <c r="AN1387" t="inlineStr">
        <is>
          <t>高璇</t>
        </is>
      </c>
      <c r="AO1387" t="inlineStr">
        <is>
          <t>2026-09-30</t>
        </is>
      </c>
      <c r="AP1387"/>
      <c r="AQ1387" t="inlineStr">
        <is>
          <t>0</t>
        </is>
      </c>
      <c r="AR1387"/>
    </row>
    <row r="1388" ht="25.5" customHeight="1">
      <c r="A1388" t="inlineStr">
        <is>
          <t>SR-001523</t>
        </is>
      </c>
      <c r="B1388" s="3">
        <v>46294</v>
      </c>
      <c r="C1388"/>
      <c r="D1388" t="inlineStr">
        <is>
          <t>7690878447018675487</t>
        </is>
      </c>
      <c r="E1388"/>
      <c r="F1388" t="inlineStr">
        <is>
          <t>manual_url</t>
        </is>
      </c>
      <c r="G1388">
        <v>1</v>
      </c>
      <c r="H1388" s="3">
        <v>46301.376967592594</v>
      </c>
      <c r="I1388"/>
      <c r="J1388" t="inlineStr">
        <is>
          <t>active</t>
        </is>
      </c>
      <c r="K1388" t="inlineStr">
        <is>
          <t>magnoliaisabella64</t>
        </is>
      </c>
      <c r="L1388" t="inlineStr">
        <is>
          <t>Part 2 | Bloodbound to You He swears that the ancient seal will never break—but the vampire imprisoned for three hundred years looks at him as if they have met before. ✨ Download the MoboReels app. 👉 Copy the code [4957188] and search it. #Drama #AIDrama #ShortDrama #ForbiddenLove #VampireDrama</t>
        </is>
      </c>
      <c r="M1388"/>
      <c r="N1388" t="inlineStr">
        <is>
          <t>7690878447018675487</t>
        </is>
      </c>
      <c r="O1388" t="inlineStr">
        <is>
          <t>Pretty Boy Problems</t>
        </is>
      </c>
      <c r="P1388" t="inlineStr">
        <is>
          <t>https://www.tiktok.com/@magnoliaisabella64</t>
        </is>
      </c>
      <c r="Q1388"/>
      <c r="R1388"/>
      <c r="S1388"/>
      <c r="T1388" s="2" t="str">
        <f>=HYPERLINK("https://www.tiktok.com/@magnoliaisabella64/video/7690878447018675487", "https://www.tiktok.com/@magnoliaisabella64/video/7690878447018675487")</f>
        <v>https://www.tiktok.com/@magnoliaisabella64/video/7690878447018675487</v>
      </c>
      <c r="U1388" t="inlineStr">
        <is>
          <t>已回填</t>
        </is>
      </c>
      <c r="V1388" t="inlineStr">
        <is>
          <t>2599</t>
        </is>
      </c>
      <c r="W1388" t="inlineStr">
        <is>
          <t>31</t>
        </is>
      </c>
      <c r="X1388" t="inlineStr">
        <is>
          <t>26</t>
        </is>
      </c>
      <c r="Y1388" t="inlineStr">
        <is>
          <t>1</t>
        </is>
      </c>
      <c r="Z1388" t="inlineStr">
        <is>
          <t>1</t>
        </is>
      </c>
      <c r="AA1388" t="inlineStr">
        <is>
          <t>2026-10-08</t>
        </is>
      </c>
      <c r="AB1388"/>
      <c r="AC1388"/>
      <c r="AD1388"/>
      <c r="AE1388"/>
      <c r="AF1388"/>
      <c r="AG1388" s="3"/>
      <c r="AH1388" t="inlineStr">
        <is>
          <t>张凯风</t>
        </is>
      </c>
      <c r="AI1388"/>
      <c r="AJ1388" t="inlineStr">
        <is>
          <t>剧名待人工匹配</t>
        </is>
      </c>
      <c r="AK1388"/>
      <c r="AL1388" s="3"/>
      <c r="AM1388" t="inlineStr">
        <is>
          <t>2026-09-30 03:52</t>
        </is>
      </c>
      <c r="AN1388" t="inlineStr">
        <is>
          <t>张凯风</t>
        </is>
      </c>
      <c r="AO1388" t="inlineStr">
        <is>
          <t>2026-09-30</t>
        </is>
      </c>
      <c r="AP1388"/>
      <c r="AQ1388" t="inlineStr">
        <is>
          <t>0</t>
        </is>
      </c>
      <c r="AR1388"/>
    </row>
    <row r="1389" ht="25.5" customHeight="1">
      <c r="A1389" t="inlineStr">
        <is>
          <t>SR-001524</t>
        </is>
      </c>
      <c r="B1389" s="3">
        <v>46294</v>
      </c>
      <c r="C1389"/>
      <c r="D1389" t="inlineStr">
        <is>
          <t>7690487646447095054</t>
        </is>
      </c>
      <c r="E1389"/>
      <c r="F1389" t="inlineStr">
        <is>
          <t>manual_url</t>
        </is>
      </c>
      <c r="G1389">
        <v>1</v>
      </c>
      <c r="H1389" s="3">
        <v>46301.37715277778</v>
      </c>
      <c r="I1389"/>
      <c r="J1389" t="inlineStr">
        <is>
          <t>active</t>
        </is>
      </c>
      <c r="K1389" t="inlineStr">
        <is>
          <t>dramavault163</t>
        </is>
      </c>
      <c r="L1389" t="inlineStr">
        <is>
          <t>She begs the most powerful man in the city to believe her story—and discovers he may be the father she has searched for all her life. 🖤✨ 🌟 Continue the story here 👉 Find the full series on “ReelShort” 🔍 Look up “4932750” ✨ #ShortDrama #BillionaireFather #LostHeiress #ReelShort</t>
        </is>
      </c>
      <c r="M1389"/>
      <c r="N1389" t="inlineStr">
        <is>
          <t>7690487646447095054</t>
        </is>
      </c>
      <c r="O1389" t="inlineStr">
        <is>
          <t>dramavault163</t>
        </is>
      </c>
      <c r="P1389" t="inlineStr">
        <is>
          <t>https://www.tiktok.com/@dramavault163</t>
        </is>
      </c>
      <c r="Q1389"/>
      <c r="R1389"/>
      <c r="S1389"/>
      <c r="T1389" s="2" t="str">
        <f>=HYPERLINK("https://www.tiktok.com/@dramavault163/video/7690487646447095054", "https://www.tiktok.com/@dramavault163/video/7690487646447095054")</f>
        <v>https://www.tiktok.com/@dramavault163/video/7690487646447095054</v>
      </c>
      <c r="U1389" t="inlineStr">
        <is>
          <t>已回填</t>
        </is>
      </c>
      <c r="V1389" t="inlineStr">
        <is>
          <t>899</t>
        </is>
      </c>
      <c r="W1389" t="inlineStr">
        <is>
          <t>6</t>
        </is>
      </c>
      <c r="X1389" t="inlineStr">
        <is>
          <t>1</t>
        </is>
      </c>
      <c r="Y1389" t="inlineStr">
        <is>
          <t>0</t>
        </is>
      </c>
      <c r="Z1389" t="inlineStr">
        <is>
          <t>1</t>
        </is>
      </c>
      <c r="AA1389" t="inlineStr">
        <is>
          <t>2026-10-08</t>
        </is>
      </c>
      <c r="AB1389"/>
      <c r="AC1389"/>
      <c r="AD1389"/>
      <c r="AE1389"/>
      <c r="AF1389"/>
      <c r="AG1389" s="3"/>
      <c r="AH1389" t="inlineStr">
        <is>
          <t>高璇</t>
        </is>
      </c>
      <c r="AI1389"/>
      <c r="AJ1389" t="inlineStr">
        <is>
          <t>剧名待人工匹配</t>
        </is>
      </c>
      <c r="AK1389"/>
      <c r="AL1389" s="3"/>
      <c r="AM1389" t="inlineStr">
        <is>
          <t>2026-09-30 06:23</t>
        </is>
      </c>
      <c r="AN1389" t="inlineStr">
        <is>
          <t>高璇</t>
        </is>
      </c>
      <c r="AO1389" t="inlineStr">
        <is>
          <t>2026-09-30</t>
        </is>
      </c>
      <c r="AP1389"/>
      <c r="AQ1389" t="inlineStr">
        <is>
          <t>0</t>
        </is>
      </c>
      <c r="AR1389"/>
    </row>
    <row r="1390" ht="25.5" customHeight="1">
      <c r="A1390" t="inlineStr">
        <is>
          <t>SR-001525</t>
        </is>
      </c>
      <c r="B1390" s="3">
        <v>46294</v>
      </c>
      <c r="C1390"/>
      <c r="D1390" t="inlineStr">
        <is>
          <t>7690868760932011295</t>
        </is>
      </c>
      <c r="E1390"/>
      <c r="F1390" t="inlineStr">
        <is>
          <t>manual_url</t>
        </is>
      </c>
      <c r="G1390">
        <v>1</v>
      </c>
      <c r="H1390" s="3">
        <v>46301.37732638889</v>
      </c>
      <c r="I1390"/>
      <c r="J1390" t="inlineStr">
        <is>
          <t>active</t>
        </is>
      </c>
      <c r="K1390" t="inlineStr">
        <is>
          <t>qqfqvkxrybkjkjnp20</t>
        </is>
      </c>
      <c r="L1390" t="inlineStr">
        <is>
          <t>Part 3 | Apollo I’d Rather Marry a Monster — She Saved the Monster Hunted by Soldiers Anya rescues a cursed stranger from armed hunters and discovers that her touch can quiet his curse. ✨ Download the ReelShort app. 👉 Copy the code [4958220] and search it. #Drama #AIDrama #ShortDrama #ForbiddenLove #FantasyRomance</t>
        </is>
      </c>
      <c r="M1390" t="inlineStr">
        <is>
          <t>SD-000314</t>
        </is>
      </c>
      <c r="N1390" t="inlineStr">
        <is>
          <t>7690868760932011295</t>
        </is>
      </c>
      <c r="O1390" t="inlineStr">
        <is>
          <t>Velvet Temptations</t>
        </is>
      </c>
      <c r="P1390" t="inlineStr">
        <is>
          <t>https://www.tiktok.com/@qqfqvkxrybkjkjnp20</t>
        </is>
      </c>
      <c r="Q1390" t="inlineStr">
        <is>
          <t>SD-000314</t>
        </is>
      </c>
      <c r="R1390" t="inlineStr">
        <is>
          <t>Apollo I’d Rather Marry a Monster</t>
        </is>
      </c>
      <c r="S1390" t="inlineStr">
        <is>
          <t>扮猪吃虎</t>
        </is>
      </c>
      <c r="T1390" s="2" t="str">
        <f>=HYPERLINK("https://www.tiktok.com/@qqfqvkxrybkjkjnp20/video/7690868760932011295", "https://www.tiktok.com/@qqfqvkxrybkjkjnp20/video/7690868760932011295")</f>
        <v>https://www.tiktok.com/@qqfqvkxrybkjkjnp20/video/7690868760932011295</v>
      </c>
      <c r="U1390" t="inlineStr">
        <is>
          <t>已回填</t>
        </is>
      </c>
      <c r="V1390" t="inlineStr">
        <is>
          <t>204</t>
        </is>
      </c>
      <c r="W1390" t="inlineStr">
        <is>
          <t>1</t>
        </is>
      </c>
      <c r="X1390" t="inlineStr">
        <is>
          <t>0</t>
        </is>
      </c>
      <c r="Y1390" t="inlineStr">
        <is>
          <t>0</t>
        </is>
      </c>
      <c r="Z1390" t="inlineStr">
        <is>
          <t>0</t>
        </is>
      </c>
      <c r="AA1390" t="inlineStr">
        <is>
          <t>2026-10-08</t>
        </is>
      </c>
      <c r="AB1390"/>
      <c r="AC1390"/>
      <c r="AD1390"/>
      <c r="AE1390"/>
      <c r="AF1390"/>
      <c r="AG1390" s="3"/>
      <c r="AH1390" t="inlineStr">
        <is>
          <t>张凯风</t>
        </is>
      </c>
      <c r="AI1390"/>
      <c r="AJ1390"/>
      <c r="AK1390"/>
      <c r="AL1390" s="3"/>
      <c r="AM1390" t="inlineStr">
        <is>
          <t>2026-09-30 06:23</t>
        </is>
      </c>
      <c r="AN1390" t="inlineStr">
        <is>
          <t>张凯风</t>
        </is>
      </c>
      <c r="AO1390" t="inlineStr">
        <is>
          <t>2026-09-30</t>
        </is>
      </c>
      <c r="AP1390" t="inlineStr">
        <is>
          <t>2026-09-29|qqfqvkxrybkjkjnp20|SD-000314</t>
        </is>
      </c>
      <c r="AQ1390" t="inlineStr">
        <is>
          <t>0</t>
        </is>
      </c>
      <c r="AR1390" t="inlineStr">
        <is>
          <t>qqfqvkxrybkjkjnp20｜Apollo I’d Rather Marry a Monster｜3条｜已回填</t>
        </is>
      </c>
    </row>
    <row r="1391" ht="25.5" customHeight="1">
      <c r="A1391" t="inlineStr">
        <is>
          <t>SR-001526</t>
        </is>
      </c>
      <c r="B1391" s="3">
        <v>46294</v>
      </c>
      <c r="C1391"/>
      <c r="D1391" t="inlineStr">
        <is>
          <t>7690778499661024526</t>
        </is>
      </c>
      <c r="E1391"/>
      <c r="F1391" t="inlineStr">
        <is>
          <t>manual_url</t>
        </is>
      </c>
      <c r="G1391">
        <v>1</v>
      </c>
      <c r="H1391" s="3">
        <v>46301.37751157407</v>
      </c>
      <c r="I1391"/>
      <c r="J1391" t="inlineStr">
        <is>
          <t>active</t>
        </is>
      </c>
      <c r="K1391" t="inlineStr">
        <is>
          <t>nobleltcpnj</t>
        </is>
      </c>
      <c r="L1391" t="inlineStr">
        <is>
          <t>Part 3 | The Maid Interview Misunderstanding (My Dragon Husband) Madison arrives for a cleaning job, but a dangerous misunderstanding puts her face-to-face with the dragon lord. One slap later, he is determined to discover who she really is. ✨ Download the ReelShort app.   👉 Copy the code [4931268] and search it. #Drama #AIDrama #ShortDrama #RomanticComedy #DragonLord</t>
        </is>
      </c>
      <c r="M1391" t="inlineStr">
        <is>
          <t>SD-000276</t>
        </is>
      </c>
      <c r="N1391" t="inlineStr">
        <is>
          <t>7690778499661024526</t>
        </is>
      </c>
      <c r="O1391" t="inlineStr">
        <is>
          <t>Mouse glue trap</t>
        </is>
      </c>
      <c r="P1391" t="inlineStr">
        <is>
          <t>https://www.tiktok.com/@nobleltcpnj</t>
        </is>
      </c>
      <c r="Q1391" t="inlineStr">
        <is>
          <t>SD-000276</t>
        </is>
      </c>
      <c r="R1391" t="inlineStr">
        <is>
          <t>My Dragon Husband</t>
        </is>
      </c>
      <c r="S1391"/>
      <c r="T1391" s="2" t="str">
        <f>=HYPERLINK("https://www.tiktok.com/@nobleltcpnj/video/7690778499661024526", "https://www.tiktok.com/@nobleltcpnj/video/7690778499661024526")</f>
        <v>https://www.tiktok.com/@nobleltcpnj/video/7690778499661024526</v>
      </c>
      <c r="U1391" t="inlineStr">
        <is>
          <t>已回填</t>
        </is>
      </c>
      <c r="V1391" t="inlineStr">
        <is>
          <t>38800</t>
        </is>
      </c>
      <c r="W1391" t="inlineStr">
        <is>
          <t>150</t>
        </is>
      </c>
      <c r="X1391" t="inlineStr">
        <is>
          <t>53</t>
        </is>
      </c>
      <c r="Y1391" t="inlineStr">
        <is>
          <t>15</t>
        </is>
      </c>
      <c r="Z1391" t="inlineStr">
        <is>
          <t>5</t>
        </is>
      </c>
      <c r="AA1391" t="inlineStr">
        <is>
          <t>2026-10-08</t>
        </is>
      </c>
      <c r="AB1391"/>
      <c r="AC1391"/>
      <c r="AD1391"/>
      <c r="AE1391"/>
      <c r="AF1391"/>
      <c r="AG1391" s="3"/>
      <c r="AH1391" t="inlineStr">
        <is>
          <t>张凯风</t>
        </is>
      </c>
      <c r="AI1391"/>
      <c r="AJ1391"/>
      <c r="AK1391"/>
      <c r="AL1391" s="3"/>
      <c r="AM1391" t="inlineStr">
        <is>
          <t>2026-09-30 06:26</t>
        </is>
      </c>
      <c r="AN1391" t="inlineStr">
        <is>
          <t>张凯风</t>
        </is>
      </c>
      <c r="AO1391" t="inlineStr">
        <is>
          <t>2026-09-30</t>
        </is>
      </c>
      <c r="AP1391" t="inlineStr">
        <is>
          <t>2026-09-29|nobleltcpnj|SD-000276</t>
        </is>
      </c>
      <c r="AQ1391" t="inlineStr">
        <is>
          <t>0</t>
        </is>
      </c>
      <c r="AR1391" t="inlineStr">
        <is>
          <t>nobleltcpnj｜My Dragon Husband｜3条｜已回填</t>
        </is>
      </c>
    </row>
    <row r="1392" ht="25.5" customHeight="1">
      <c r="A1392" t="inlineStr">
        <is>
          <t>SR-001527</t>
        </is>
      </c>
      <c r="B1392" s="3">
        <v>46294</v>
      </c>
      <c r="C1392"/>
      <c r="D1392" t="inlineStr">
        <is>
          <t>7690882910366354718</t>
        </is>
      </c>
      <c r="E1392"/>
      <c r="F1392" t="inlineStr">
        <is>
          <t>manual_url</t>
        </is>
      </c>
      <c r="G1392">
        <v>1</v>
      </c>
      <c r="H1392" s="3">
        <v>46301.37768518519</v>
      </c>
      <c r="I1392"/>
      <c r="J1392" t="inlineStr">
        <is>
          <t>active</t>
        </is>
      </c>
      <c r="K1392" t="inlineStr">
        <is>
          <t>magnoliaisabella64</t>
        </is>
      </c>
      <c r="L1392" t="inlineStr">
        <is>
          <t>Part 3 | Bloodbound to You The Blood Lord is awake—and he knows the heir of House Lane. With weapons raised and buried memories returning, one forbidden command changes everything. ✨ Download the MoboReels app. 👉 Copy the code [4957188] and search it. #Drama #AIDrama #ShortDrama #VampireRomance #ForbiddenLove</t>
        </is>
      </c>
      <c r="M1392"/>
      <c r="N1392" t="inlineStr">
        <is>
          <t>7690882910366354718</t>
        </is>
      </c>
      <c r="O1392" t="inlineStr">
        <is>
          <t>Pretty Boy Problems</t>
        </is>
      </c>
      <c r="P1392" t="inlineStr">
        <is>
          <t>https://www.tiktok.com/@magnoliaisabella64</t>
        </is>
      </c>
      <c r="Q1392"/>
      <c r="R1392"/>
      <c r="S1392"/>
      <c r="T1392" s="2" t="str">
        <f>=HYPERLINK("https://www.tiktok.com/@magnoliaisabella64/video/7690882910366354718", "https://www.tiktok.com/@magnoliaisabella64/video/7690882910366354718")</f>
        <v>https://www.tiktok.com/@magnoliaisabella64/video/7690882910366354718</v>
      </c>
      <c r="U1392" t="inlineStr">
        <is>
          <t>已回填</t>
        </is>
      </c>
      <c r="V1392" t="inlineStr">
        <is>
          <t>1414</t>
        </is>
      </c>
      <c r="W1392" t="inlineStr">
        <is>
          <t>27</t>
        </is>
      </c>
      <c r="X1392" t="inlineStr">
        <is>
          <t>13</t>
        </is>
      </c>
      <c r="Y1392" t="inlineStr">
        <is>
          <t>0</t>
        </is>
      </c>
      <c r="Z1392" t="inlineStr">
        <is>
          <t>0</t>
        </is>
      </c>
      <c r="AA1392" t="inlineStr">
        <is>
          <t>2026-10-08</t>
        </is>
      </c>
      <c r="AB1392"/>
      <c r="AC1392"/>
      <c r="AD1392"/>
      <c r="AE1392"/>
      <c r="AF1392"/>
      <c r="AG1392" s="3"/>
      <c r="AH1392" t="inlineStr">
        <is>
          <t>张凯风</t>
        </is>
      </c>
      <c r="AI1392"/>
      <c r="AJ1392" t="inlineStr">
        <is>
          <t>剧名待人工匹配</t>
        </is>
      </c>
      <c r="AK1392"/>
      <c r="AL1392" s="3"/>
      <c r="AM1392" t="inlineStr">
        <is>
          <t>2026-09-30 08:53</t>
        </is>
      </c>
      <c r="AN1392" t="inlineStr">
        <is>
          <t>张凯风</t>
        </is>
      </c>
      <c r="AO1392" t="inlineStr">
        <is>
          <t>2026-09-30</t>
        </is>
      </c>
      <c r="AP1392"/>
      <c r="AQ1392" t="inlineStr">
        <is>
          <t>0</t>
        </is>
      </c>
      <c r="AR1392"/>
    </row>
    <row r="1393" ht="25.5" customHeight="1">
      <c r="A1393" t="inlineStr">
        <is>
          <t>SR-001528</t>
        </is>
      </c>
      <c r="B1393" s="3">
        <v>46294</v>
      </c>
      <c r="C1393"/>
      <c r="D1393" t="inlineStr">
        <is>
          <t>7690522605681528077</t>
        </is>
      </c>
      <c r="E1393"/>
      <c r="F1393" t="inlineStr">
        <is>
          <t>manual_url</t>
        </is>
      </c>
      <c r="G1393">
        <v>1</v>
      </c>
      <c r="H1393" s="3">
        <v>46301.37788194444</v>
      </c>
      <c r="I1393"/>
      <c r="J1393" t="inlineStr">
        <is>
          <t>active</t>
        </is>
      </c>
      <c r="K1393" t="inlineStr">
        <is>
          <t>lthung263</t>
        </is>
      </c>
      <c r="L1393" t="inlineStr">
        <is>
          <t>Part 3 | Eight Heirs for the Dragon King — She Is Carrying Eight Dragon Heirs Laura collapses at a royal banquet while her rivals mock her, only for the physician to reveal an impossible pregnancy. ✨ Download the ReelShort app. 👉 Copy the code [4803105] and search it. #Drama #AIDrama #ShortDrama #DragonRomance #RebirthDrama</t>
        </is>
      </c>
      <c r="M1393" t="inlineStr">
        <is>
          <t>SD-000254</t>
        </is>
      </c>
      <c r="N1393" t="inlineStr">
        <is>
          <t>7690522605681528077</t>
        </is>
      </c>
      <c r="O1393" t="inlineStr">
        <is>
          <t>Flexlthung</t>
        </is>
      </c>
      <c r="P1393" t="inlineStr">
        <is>
          <t>https://www.tiktok.com/@lthung263</t>
        </is>
      </c>
      <c r="Q1393" t="inlineStr">
        <is>
          <t>SD-000254</t>
        </is>
      </c>
      <c r="R1393" t="inlineStr">
        <is>
          <t>Eight Heirs for the Dragon King</t>
        </is>
      </c>
      <c r="S1393" t="inlineStr">
        <is>
          <t>复仇,爱情,救赎</t>
        </is>
      </c>
      <c r="T1393" s="2" t="str">
        <f>=HYPERLINK("https://www.tiktok.com/@lthung263/video/7690522605681528077", "https://www.tiktok.com/@lthung263/video/7690522605681528077")</f>
        <v>https://www.tiktok.com/@lthung263/video/7690522605681528077</v>
      </c>
      <c r="U1393" t="inlineStr">
        <is>
          <t>已回填</t>
        </is>
      </c>
      <c r="V1393" t="inlineStr">
        <is>
          <t>2436</t>
        </is>
      </c>
      <c r="W1393" t="inlineStr">
        <is>
          <t>39</t>
        </is>
      </c>
      <c r="X1393" t="inlineStr">
        <is>
          <t>7</t>
        </is>
      </c>
      <c r="Y1393" t="inlineStr">
        <is>
          <t>0</t>
        </is>
      </c>
      <c r="Z1393" t="inlineStr">
        <is>
          <t>0</t>
        </is>
      </c>
      <c r="AA1393" t="inlineStr">
        <is>
          <t>2026-10-08</t>
        </is>
      </c>
      <c r="AB1393"/>
      <c r="AC1393"/>
      <c r="AD1393"/>
      <c r="AE1393"/>
      <c r="AF1393"/>
      <c r="AG1393" s="3"/>
      <c r="AH1393" t="inlineStr">
        <is>
          <t>张凯风</t>
        </is>
      </c>
      <c r="AI1393"/>
      <c r="AJ1393"/>
      <c r="AK1393"/>
      <c r="AL1393" s="3"/>
      <c r="AM1393" t="inlineStr">
        <is>
          <t>2026-09-30 09:21</t>
        </is>
      </c>
      <c r="AN1393" t="inlineStr">
        <is>
          <t>张凯风</t>
        </is>
      </c>
      <c r="AO1393" t="inlineStr">
        <is>
          <t>2026-09-30</t>
        </is>
      </c>
      <c r="AP1393" t="inlineStr">
        <is>
          <t>2026-09-29|lthung263|SD-000254</t>
        </is>
      </c>
      <c r="AQ1393" t="inlineStr">
        <is>
          <t>0</t>
        </is>
      </c>
      <c r="AR1393" t="inlineStr">
        <is>
          <t>lthung263｜Eight Heirs for the Dragon King｜3条｜已回填</t>
        </is>
      </c>
    </row>
    <row r="1394" ht="25.5" customHeight="1">
      <c r="A1394" t="inlineStr">
        <is>
          <t>SR-001529</t>
        </is>
      </c>
      <c r="B1394" s="3">
        <v>46294</v>
      </c>
      <c r="C1394"/>
      <c r="D1394" t="inlineStr">
        <is>
          <t>7690538034378362142</t>
        </is>
      </c>
      <c r="E1394"/>
      <c r="F1394" t="inlineStr">
        <is>
          <t>manual_url</t>
        </is>
      </c>
      <c r="G1394">
        <v>1</v>
      </c>
      <c r="H1394" s="3">
        <v>46301.378067129626</v>
      </c>
      <c r="I1394"/>
      <c r="J1394" t="inlineStr">
        <is>
          <t>active</t>
        </is>
      </c>
      <c r="K1394" t="inlineStr">
        <is>
          <t>plottwistclips11</t>
        </is>
      </c>
      <c r="L1394" t="inlineStr">
        <is>
          <t>The new favorite humiliates her in public while the triplets watch—and their silence hurts more than the attack. 😨🔥 🌟 Continue the story here 👉 Find the full series on “ReelShort” 🔍 Look up “4933978” ✨ #ShortDrama #JealousRival #BrokenTrust #ReelShort</t>
        </is>
      </c>
      <c r="M1394"/>
      <c r="N1394" t="inlineStr">
        <is>
          <t>7690538034378362142</t>
        </is>
      </c>
      <c r="O1394" t="inlineStr">
        <is>
          <t>plottwistclips11</t>
        </is>
      </c>
      <c r="P1394" t="inlineStr">
        <is>
          <t>https://www.tiktok.com/@plottwistclips11</t>
        </is>
      </c>
      <c r="Q1394"/>
      <c r="R1394"/>
      <c r="S1394"/>
      <c r="T1394" s="2" t="str">
        <f>=HYPERLINK("https://www.tiktok.com/@plottwistclips11/video/7690538034378362142", "https://www.tiktok.com/@plottwistclips11/video/7690538034378362142")</f>
        <v>https://www.tiktok.com/@plottwistclips11/video/7690538034378362142</v>
      </c>
      <c r="U1394" t="inlineStr">
        <is>
          <t>已回填</t>
        </is>
      </c>
      <c r="V1394" t="inlineStr">
        <is>
          <t>140</t>
        </is>
      </c>
      <c r="W1394" t="inlineStr">
        <is>
          <t>2</t>
        </is>
      </c>
      <c r="X1394" t="inlineStr">
        <is>
          <t>0</t>
        </is>
      </c>
      <c r="Y1394" t="inlineStr">
        <is>
          <t>0</t>
        </is>
      </c>
      <c r="Z1394" t="inlineStr">
        <is>
          <t>0</t>
        </is>
      </c>
      <c r="AA1394" t="inlineStr">
        <is>
          <t>2026-10-08</t>
        </is>
      </c>
      <c r="AB1394"/>
      <c r="AC1394"/>
      <c r="AD1394"/>
      <c r="AE1394"/>
      <c r="AF1394"/>
      <c r="AG1394" s="3"/>
      <c r="AH1394" t="inlineStr">
        <is>
          <t>高璇</t>
        </is>
      </c>
      <c r="AI1394"/>
      <c r="AJ1394" t="inlineStr">
        <is>
          <t>剧名待人工匹配</t>
        </is>
      </c>
      <c r="AK1394"/>
      <c r="AL1394" s="3"/>
      <c r="AM1394" t="inlineStr">
        <is>
          <t>2026-09-30 10:25</t>
        </is>
      </c>
      <c r="AN1394" t="inlineStr">
        <is>
          <t>高璇</t>
        </is>
      </c>
      <c r="AO1394" t="inlineStr">
        <is>
          <t>2026-09-30</t>
        </is>
      </c>
      <c r="AP1394"/>
      <c r="AQ1394" t="inlineStr">
        <is>
          <t>0</t>
        </is>
      </c>
      <c r="AR1394"/>
    </row>
    <row r="1395" ht="25.5" customHeight="1">
      <c r="A1395" t="inlineStr">
        <is>
          <t>SR-001530</t>
        </is>
      </c>
      <c r="B1395" s="3">
        <v>46294</v>
      </c>
      <c r="C1395"/>
      <c r="D1395" t="inlineStr">
        <is>
          <t>7690493228100930846</t>
        </is>
      </c>
      <c r="E1395"/>
      <c r="F1395" t="inlineStr">
        <is>
          <t>manual_url</t>
        </is>
      </c>
      <c r="G1395">
        <v>1</v>
      </c>
      <c r="H1395" s="3">
        <v>46301.37825231482</v>
      </c>
      <c r="I1395"/>
      <c r="J1395" t="inlineStr">
        <is>
          <t>active</t>
        </is>
      </c>
      <c r="K1395" t="inlineStr">
        <is>
          <t>shirley5278789</t>
        </is>
      </c>
      <c r="L1395" t="inlineStr">
        <is>
          <t>El Alfa percibe algo imposible en la nueva niñera de su hija y debe elegir entre sus sospechas y el vínculo que los une. ❤️‍🔥🐺 🌟 Continúa la historia aquí 👉 Encuentra la serie completa en “ReelShort” 🔍 Busca “4931565” ✨ #DramaCorto #RomanceAlfa #ParejasDestinadas #ReelShort</t>
        </is>
      </c>
      <c r="M1395"/>
      <c r="N1395" t="inlineStr">
        <is>
          <t>7690493228100930846</t>
        </is>
      </c>
      <c r="O1395" t="inlineStr">
        <is>
          <t>shirley5278789</t>
        </is>
      </c>
      <c r="P1395" t="inlineStr">
        <is>
          <t>https://www.tiktok.com/@shirley5278789</t>
        </is>
      </c>
      <c r="Q1395"/>
      <c r="R1395"/>
      <c r="S1395"/>
      <c r="T1395" s="2" t="str">
        <f>=HYPERLINK("https://www.tiktok.com/@shirley5278789/video/7690493228100930846", "https://www.tiktok.com/@shirley5278789/video/7690493228100930846")</f>
        <v>https://www.tiktok.com/@shirley5278789/video/7690493228100930846</v>
      </c>
      <c r="U1395" t="inlineStr">
        <is>
          <t>已回填</t>
        </is>
      </c>
      <c r="V1395" t="inlineStr">
        <is>
          <t>17300</t>
        </is>
      </c>
      <c r="W1395" t="inlineStr">
        <is>
          <t>133</t>
        </is>
      </c>
      <c r="X1395" t="inlineStr">
        <is>
          <t>15</t>
        </is>
      </c>
      <c r="Y1395" t="inlineStr">
        <is>
          <t>4</t>
        </is>
      </c>
      <c r="Z1395" t="inlineStr">
        <is>
          <t>3</t>
        </is>
      </c>
      <c r="AA1395" t="inlineStr">
        <is>
          <t>2026-10-08</t>
        </is>
      </c>
      <c r="AB1395"/>
      <c r="AC1395"/>
      <c r="AD1395"/>
      <c r="AE1395"/>
      <c r="AF1395"/>
      <c r="AG1395" s="3"/>
      <c r="AH1395" t="inlineStr">
        <is>
          <t>高璇</t>
        </is>
      </c>
      <c r="AI1395"/>
      <c r="AJ1395" t="inlineStr">
        <is>
          <t>剧名待人工匹配</t>
        </is>
      </c>
      <c r="AK1395"/>
      <c r="AL1395" s="3"/>
      <c r="AM1395" t="inlineStr">
        <is>
          <t>2026-09-30 10:37</t>
        </is>
      </c>
      <c r="AN1395" t="inlineStr">
        <is>
          <t>高璇</t>
        </is>
      </c>
      <c r="AO1395" t="inlineStr">
        <is>
          <t>2026-09-30</t>
        </is>
      </c>
      <c r="AP1395"/>
      <c r="AQ1395" t="inlineStr">
        <is>
          <t>0</t>
        </is>
      </c>
      <c r="AR1395"/>
    </row>
    <row r="1396" ht="25.5" customHeight="1">
      <c r="A1396" t="inlineStr">
        <is>
          <t>SR-001531</t>
        </is>
      </c>
      <c r="B1396" s="3">
        <v>46294</v>
      </c>
      <c r="C1396"/>
      <c r="D1396" t="inlineStr">
        <is>
          <t>7690534469140352269</t>
        </is>
      </c>
      <c r="E1396"/>
      <c r="F1396" t="inlineStr">
        <is>
          <t>manual_url</t>
        </is>
      </c>
      <c r="G1396">
        <v>1</v>
      </c>
      <c r="H1396" s="3">
        <v>46301.3784375</v>
      </c>
      <c r="I1396"/>
      <c r="J1396" t="inlineStr">
        <is>
          <t>active</t>
        </is>
      </c>
      <c r="K1396" t="inlineStr">
        <is>
          <t>dramaclips0364</t>
        </is>
      </c>
      <c r="L1396" t="inlineStr">
        <is>
          <t>The cursed Alpha saves her from freezing, but the mark between them reveals a bond neither of them can escape. ❤️‍🔥🌕 🌟 Continue the story here 👉 Find the full series on “ReelShort” 🔍 Look up “4934003” ✨ #ShortDrama #MateBond #WerewolfRomance #ReelShort</t>
        </is>
      </c>
      <c r="M1396"/>
      <c r="N1396" t="inlineStr">
        <is>
          <t>7690534469140352269</t>
        </is>
      </c>
      <c r="O1396" t="inlineStr">
        <is>
          <t>dramaclips0364</t>
        </is>
      </c>
      <c r="P1396" t="inlineStr">
        <is>
          <t>https://www.tiktok.com/@dramaclips0364</t>
        </is>
      </c>
      <c r="Q1396"/>
      <c r="R1396"/>
      <c r="S1396"/>
      <c r="T1396" s="2" t="str">
        <f>=HYPERLINK("https://www.tiktok.com/@dramaclips0364/video/7690534469140352269", "https://www.tiktok.com/@dramaclips0364/video/7690534469140352269")</f>
        <v>https://www.tiktok.com/@dramaclips0364/video/7690534469140352269</v>
      </c>
      <c r="U1396" t="inlineStr">
        <is>
          <t>已回填</t>
        </is>
      </c>
      <c r="V1396" t="inlineStr">
        <is>
          <t>9932</t>
        </is>
      </c>
      <c r="W1396" t="inlineStr">
        <is>
          <t>36</t>
        </is>
      </c>
      <c r="X1396" t="inlineStr">
        <is>
          <t>18</t>
        </is>
      </c>
      <c r="Y1396" t="inlineStr">
        <is>
          <t>5</t>
        </is>
      </c>
      <c r="Z1396" t="inlineStr">
        <is>
          <t>2</t>
        </is>
      </c>
      <c r="AA1396" t="inlineStr">
        <is>
          <t>2026-10-08</t>
        </is>
      </c>
      <c r="AB1396"/>
      <c r="AC1396"/>
      <c r="AD1396"/>
      <c r="AE1396"/>
      <c r="AF1396"/>
      <c r="AG1396" s="3"/>
      <c r="AH1396" t="inlineStr">
        <is>
          <t>高璇</t>
        </is>
      </c>
      <c r="AI1396"/>
      <c r="AJ1396" t="inlineStr">
        <is>
          <t>剧名待人工匹配</t>
        </is>
      </c>
      <c r="AK1396"/>
      <c r="AL1396" s="3"/>
      <c r="AM1396" t="inlineStr">
        <is>
          <t>2026-09-30 11:09</t>
        </is>
      </c>
      <c r="AN1396" t="inlineStr">
        <is>
          <t>高璇</t>
        </is>
      </c>
      <c r="AO1396" t="inlineStr">
        <is>
          <t>2026-09-30</t>
        </is>
      </c>
      <c r="AP1396"/>
      <c r="AQ1396" t="inlineStr">
        <is>
          <t>0</t>
        </is>
      </c>
      <c r="AR1396"/>
    </row>
    <row r="1397" ht="25.5" customHeight="1">
      <c r="A1397" t="inlineStr">
        <is>
          <t>SR-001532</t>
        </is>
      </c>
      <c r="B1397" s="3">
        <v>46294</v>
      </c>
      <c r="C1397"/>
      <c r="D1397" t="inlineStr">
        <is>
          <t>7690872426611117343</t>
        </is>
      </c>
      <c r="E1397"/>
      <c r="F1397" t="inlineStr">
        <is>
          <t>manual_url</t>
        </is>
      </c>
      <c r="G1397">
        <v>1</v>
      </c>
      <c r="H1397" s="3">
        <v>46301.37862268519</v>
      </c>
      <c r="I1397"/>
      <c r="J1397" t="inlineStr">
        <is>
          <t>active</t>
        </is>
      </c>
      <c r="K1397" t="inlineStr">
        <is>
          <t>hcngsn5459</t>
        </is>
      </c>
      <c r="L1397" t="inlineStr">
        <is>
          <t>The Mafia Don Got the Wrong Wife, So I Ran Away Pregnant  💔 A mistaken bride, a dangerous Mafia Don, and a secret that could change everything. Download ReelShort and search 4932490 #drama#MafiaDon #SecretBaby #RomanceDrama</t>
        </is>
      </c>
      <c r="M1397"/>
      <c r="N1397" t="inlineStr">
        <is>
          <t>7690872426611117343</t>
        </is>
      </c>
      <c r="O1397"/>
      <c r="P1397" t="inlineStr">
        <is>
          <t>https://www.tiktok.com/@hcngsn5459</t>
        </is>
      </c>
      <c r="Q1397"/>
      <c r="R1397"/>
      <c r="S1397"/>
      <c r="T1397" s="2" t="str">
        <f>=HYPERLINK("https://www.tiktok.com/@hcngsn5459/video/7690872426611117343", "https://www.tiktok.com/@hcngsn5459/video/7690872426611117343")</f>
        <v>https://www.tiktok.com/@hcngsn5459/video/7690872426611117343</v>
      </c>
      <c r="U1397" t="inlineStr">
        <is>
          <t>已回填</t>
        </is>
      </c>
      <c r="V1397" t="inlineStr">
        <is>
          <t>753</t>
        </is>
      </c>
      <c r="W1397" t="inlineStr">
        <is>
          <t>7</t>
        </is>
      </c>
      <c r="X1397" t="inlineStr">
        <is>
          <t>2</t>
        </is>
      </c>
      <c r="Y1397" t="inlineStr">
        <is>
          <t>0</t>
        </is>
      </c>
      <c r="Z1397" t="inlineStr">
        <is>
          <t>0</t>
        </is>
      </c>
      <c r="AA1397" t="inlineStr">
        <is>
          <t>2026-10-08</t>
        </is>
      </c>
      <c r="AB1397"/>
      <c r="AC1397"/>
      <c r="AD1397"/>
      <c r="AE1397"/>
      <c r="AF1397"/>
      <c r="AG1397" s="3"/>
      <c r="AH1397" t="inlineStr">
        <is>
          <t>李建卓</t>
        </is>
      </c>
      <c r="AI1397"/>
      <c r="AJ1397" t="inlineStr">
        <is>
          <t>剧名待人工匹配</t>
        </is>
      </c>
      <c r="AK1397"/>
      <c r="AL1397" s="3"/>
      <c r="AM1397" t="inlineStr">
        <is>
          <t>2026-09-30 12:25</t>
        </is>
      </c>
      <c r="AN1397" t="inlineStr">
        <is>
          <t>李建卓</t>
        </is>
      </c>
      <c r="AO1397" t="inlineStr">
        <is>
          <t>2026-09-30</t>
        </is>
      </c>
      <c r="AP1397"/>
      <c r="AQ1397" t="inlineStr">
        <is>
          <t>0</t>
        </is>
      </c>
      <c r="AR1397"/>
    </row>
    <row r="1398" ht="25.5" customHeight="1">
      <c r="A1398" t="inlineStr">
        <is>
          <t>SR-001533</t>
        </is>
      </c>
      <c r="B1398" s="3">
        <v>46295</v>
      </c>
      <c r="C1398"/>
      <c r="D1398" t="inlineStr">
        <is>
          <t>7690488823393930509</t>
        </is>
      </c>
      <c r="E1398"/>
      <c r="F1398" t="inlineStr">
        <is>
          <t>manual_url</t>
        </is>
      </c>
      <c r="G1398">
        <v>1</v>
      </c>
      <c r="H1398" s="3">
        <v>46301.37880787037</v>
      </c>
      <c r="I1398"/>
      <c r="J1398" t="inlineStr">
        <is>
          <t>active</t>
        </is>
      </c>
      <c r="K1398" t="inlineStr">
        <is>
          <t>dramavault163</t>
        </is>
      </c>
      <c r="L1398" t="inlineStr">
        <is>
          <t>Just when her attackers think no one is coming, the billionaire arrives and makes them regret ever touching his daughter. 😤🔥 🌟 Continue the story here 👉 Find the full series on “ReelShort” 🔍 Look up “4932750” ✨ #ShortDrama #ProtectiveFather #RevengeDrama #ReelShort</t>
        </is>
      </c>
      <c r="M1398"/>
      <c r="N1398" t="inlineStr">
        <is>
          <t>7690488823393930509</t>
        </is>
      </c>
      <c r="O1398" t="inlineStr">
        <is>
          <t>dramavault163</t>
        </is>
      </c>
      <c r="P1398" t="inlineStr">
        <is>
          <t>https://www.tiktok.com/@dramavault163</t>
        </is>
      </c>
      <c r="Q1398"/>
      <c r="R1398"/>
      <c r="S1398"/>
      <c r="T1398" s="2" t="str">
        <f>=HYPERLINK("https://www.tiktok.com/@dramavault163/video/7690488823393930509", "https://www.tiktok.com/@dramavault163/video/7690488823393930509")</f>
        <v>https://www.tiktok.com/@dramavault163/video/7690488823393930509</v>
      </c>
      <c r="U1398" t="inlineStr">
        <is>
          <t>已回填</t>
        </is>
      </c>
      <c r="V1398" t="inlineStr">
        <is>
          <t>2081</t>
        </is>
      </c>
      <c r="W1398" t="inlineStr">
        <is>
          <t>11</t>
        </is>
      </c>
      <c r="X1398" t="inlineStr">
        <is>
          <t>5</t>
        </is>
      </c>
      <c r="Y1398" t="inlineStr">
        <is>
          <t>0</t>
        </is>
      </c>
      <c r="Z1398" t="inlineStr">
        <is>
          <t>0</t>
        </is>
      </c>
      <c r="AA1398" t="inlineStr">
        <is>
          <t>2026-10-08</t>
        </is>
      </c>
      <c r="AB1398"/>
      <c r="AC1398"/>
      <c r="AD1398"/>
      <c r="AE1398"/>
      <c r="AF1398"/>
      <c r="AG1398" s="3"/>
      <c r="AH1398" t="inlineStr">
        <is>
          <t>高璇</t>
        </is>
      </c>
      <c r="AI1398"/>
      <c r="AJ1398" t="inlineStr">
        <is>
          <t>剧名待人工匹配</t>
        </is>
      </c>
      <c r="AK1398"/>
      <c r="AL1398" s="3"/>
      <c r="AM1398" t="inlineStr">
        <is>
          <t>2026-09-30 20:14</t>
        </is>
      </c>
      <c r="AN1398" t="inlineStr">
        <is>
          <t>高璇</t>
        </is>
      </c>
      <c r="AO1398" t="inlineStr">
        <is>
          <t>2026-09-30</t>
        </is>
      </c>
      <c r="AP1398"/>
      <c r="AQ1398" t="inlineStr">
        <is>
          <t>0</t>
        </is>
      </c>
      <c r="AR1398"/>
    </row>
    <row r="1399" ht="25.5" customHeight="1">
      <c r="A1399" t="inlineStr">
        <is>
          <t>SR-001534</t>
        </is>
      </c>
      <c r="B1399" s="3">
        <v>46295</v>
      </c>
      <c r="C1399"/>
      <c r="D1399" t="inlineStr">
        <is>
          <t>7691157712255618335</t>
        </is>
      </c>
      <c r="E1399"/>
      <c r="F1399" t="inlineStr">
        <is>
          <t>manual_url</t>
        </is>
      </c>
      <c r="G1399">
        <v>1</v>
      </c>
      <c r="H1399" s="3">
        <v>46301.37899305556</v>
      </c>
      <c r="I1399"/>
      <c r="J1399" t="inlineStr">
        <is>
          <t>active</t>
        </is>
      </c>
      <c r="K1399" t="inlineStr">
        <is>
          <t>hcngsn5459</t>
        </is>
      </c>
      <c r="L1399" t="inlineStr">
        <is>
          <t>Forward, Without Him She flew to surprise her boyfriend and best friend, only to overhear the secret that cost her Columbia acceptance. ✨ Download the ReelShort app. 👉 Copy the code [4959200] and search it. #Drama #ShortDrama #ReelShort #Betrayal #CollegeDrama</t>
        </is>
      </c>
      <c r="M1399" t="inlineStr">
        <is>
          <t>SD-000329</t>
        </is>
      </c>
      <c r="N1399" t="inlineStr">
        <is>
          <t>7691157712255618335</t>
        </is>
      </c>
      <c r="O1399"/>
      <c r="P1399" t="inlineStr">
        <is>
          <t>https://www.tiktok.com/@hcngsn5459</t>
        </is>
      </c>
      <c r="Q1399" t="inlineStr">
        <is>
          <t>SD-000329</t>
        </is>
      </c>
      <c r="R1399" t="inlineStr">
        <is>
          <t>Forward, Without Him</t>
        </is>
      </c>
      <c r="S1399" t="inlineStr">
        <is>
          <t>多角关系</t>
        </is>
      </c>
      <c r="T1399" s="2" t="str">
        <f>=HYPERLINK("https://www.tiktok.com/@hcngsn5459/video/7691157712255618335", "https://www.tiktok.com/@hcngsn5459/video/7691157712255618335")</f>
        <v>https://www.tiktok.com/@hcngsn5459/video/7691157712255618335</v>
      </c>
      <c r="U1399" t="inlineStr">
        <is>
          <t>已回填</t>
        </is>
      </c>
      <c r="V1399" t="inlineStr">
        <is>
          <t>3851</t>
        </is>
      </c>
      <c r="W1399" t="inlineStr">
        <is>
          <t>17</t>
        </is>
      </c>
      <c r="X1399" t="inlineStr">
        <is>
          <t>10</t>
        </is>
      </c>
      <c r="Y1399" t="inlineStr">
        <is>
          <t>0</t>
        </is>
      </c>
      <c r="Z1399" t="inlineStr">
        <is>
          <t>1</t>
        </is>
      </c>
      <c r="AA1399" t="inlineStr">
        <is>
          <t>2026-10-08</t>
        </is>
      </c>
      <c r="AB1399"/>
      <c r="AC1399"/>
      <c r="AD1399"/>
      <c r="AE1399"/>
      <c r="AF1399"/>
      <c r="AG1399" s="3"/>
      <c r="AH1399" t="inlineStr">
        <is>
          <t>李建卓</t>
        </is>
      </c>
      <c r="AI1399"/>
      <c r="AJ1399"/>
      <c r="AK1399"/>
      <c r="AL1399" s="3"/>
      <c r="AM1399" t="inlineStr">
        <is>
          <t>2026-10-01 08:00</t>
        </is>
      </c>
      <c r="AN1399" t="inlineStr">
        <is>
          <t>李建卓</t>
        </is>
      </c>
      <c r="AO1399" t="inlineStr">
        <is>
          <t>2026-10-01</t>
        </is>
      </c>
      <c r="AP1399" t="inlineStr">
        <is>
          <t>2026-09-30|hcngsn5459|SD-000329</t>
        </is>
      </c>
      <c r="AQ1399" t="inlineStr">
        <is>
          <t>1</t>
        </is>
      </c>
      <c r="AR1399" t="inlineStr">
        <is>
          <t>hcngsn5459｜Forward, Without Him｜2条｜已回填</t>
        </is>
      </c>
    </row>
    <row r="1400" ht="25.5" customHeight="1">
      <c r="A1400" t="inlineStr">
        <is>
          <t>SR-001535</t>
        </is>
      </c>
      <c r="B1400" s="3">
        <v>46295</v>
      </c>
      <c r="C1400"/>
      <c r="D1400" t="inlineStr">
        <is>
          <t>7691173436084833567</t>
        </is>
      </c>
      <c r="E1400"/>
      <c r="F1400" t="inlineStr">
        <is>
          <t>manual_url</t>
        </is>
      </c>
      <c r="G1400">
        <v>1</v>
      </c>
      <c r="H1400" s="3">
        <v>46301.379166666666</v>
      </c>
      <c r="I1400"/>
      <c r="J1400" t="inlineStr">
        <is>
          <t>active</t>
        </is>
      </c>
      <c r="K1400" t="inlineStr">
        <is>
          <t>hcngsn5459</t>
        </is>
      </c>
      <c r="L1400" t="inlineStr">
        <is>
          <t>Forward, Without Him One final lie is all it takes for Taylor to turn down Columbia, choose MIT, and leave the two people who betrayed her behind. 📲 Find it on ReelShort: copy [4959200] and search. #Drama #ShortDrama #ReelShort #Betrayal #FreshStart</t>
        </is>
      </c>
      <c r="M1400" t="inlineStr">
        <is>
          <t>SD-000329</t>
        </is>
      </c>
      <c r="N1400" t="inlineStr">
        <is>
          <t>7691173436084833567</t>
        </is>
      </c>
      <c r="O1400"/>
      <c r="P1400" t="inlineStr">
        <is>
          <t>https://www.tiktok.com/@hcngsn5459</t>
        </is>
      </c>
      <c r="Q1400" t="inlineStr">
        <is>
          <t>SD-000329</t>
        </is>
      </c>
      <c r="R1400" t="inlineStr">
        <is>
          <t>Forward, Without Him</t>
        </is>
      </c>
      <c r="S1400" t="inlineStr">
        <is>
          <t>多角关系</t>
        </is>
      </c>
      <c r="T1400" s="2" t="str">
        <f>=HYPERLINK("https://www.tiktok.com/@hcngsn5459/video/7691173436084833567", "https://www.tiktok.com/@hcngsn5459/video/7691173436084833567")</f>
        <v>https://www.tiktok.com/@hcngsn5459/video/7691173436084833567</v>
      </c>
      <c r="U1400" t="inlineStr">
        <is>
          <t>已回填</t>
        </is>
      </c>
      <c r="V1400" t="inlineStr">
        <is>
          <t>3100</t>
        </is>
      </c>
      <c r="W1400" t="inlineStr">
        <is>
          <t>30</t>
        </is>
      </c>
      <c r="X1400" t="inlineStr">
        <is>
          <t>7</t>
        </is>
      </c>
      <c r="Y1400" t="inlineStr">
        <is>
          <t>0</t>
        </is>
      </c>
      <c r="Z1400" t="inlineStr">
        <is>
          <t>0</t>
        </is>
      </c>
      <c r="AA1400" t="inlineStr">
        <is>
          <t>2026-10-08</t>
        </is>
      </c>
      <c r="AB1400"/>
      <c r="AC1400"/>
      <c r="AD1400"/>
      <c r="AE1400"/>
      <c r="AF1400"/>
      <c r="AG1400" s="3"/>
      <c r="AH1400" t="inlineStr">
        <is>
          <t>李建卓</t>
        </is>
      </c>
      <c r="AI1400"/>
      <c r="AJ1400"/>
      <c r="AK1400"/>
      <c r="AL1400" s="3"/>
      <c r="AM1400" t="inlineStr">
        <is>
          <t>2026-10-01 12:29</t>
        </is>
      </c>
      <c r="AN1400" t="inlineStr">
        <is>
          <t>李建卓</t>
        </is>
      </c>
      <c r="AO1400" t="inlineStr">
        <is>
          <t>2026-10-01</t>
        </is>
      </c>
      <c r="AP1400" t="inlineStr">
        <is>
          <t>2026-09-30|hcngsn5459|SD-000329</t>
        </is>
      </c>
      <c r="AQ1400" t="inlineStr">
        <is>
          <t>0</t>
        </is>
      </c>
      <c r="AR1400" t="inlineStr">
        <is>
          <t>hcngsn5459｜Forward, Without Him｜2条｜已回填</t>
        </is>
      </c>
    </row>
    <row r="1401" ht="25.5" customHeight="1">
      <c r="A1401" t="inlineStr">
        <is>
          <t>SR-001536</t>
        </is>
      </c>
      <c r="B1401" s="3">
        <v>46296</v>
      </c>
      <c r="C1401"/>
      <c r="D1401" t="inlineStr">
        <is>
          <t>7691152630936030477</t>
        </is>
      </c>
      <c r="E1401"/>
      <c r="F1401" t="inlineStr">
        <is>
          <t>manual_url</t>
        </is>
      </c>
      <c r="G1401">
        <v>1</v>
      </c>
      <c r="H1401" s="3">
        <v>46303.671643518515</v>
      </c>
      <c r="I1401"/>
      <c r="J1401" t="inlineStr">
        <is>
          <t>active</t>
        </is>
      </c>
      <c r="K1401" t="inlineStr">
        <is>
          <t>dramaflick00</t>
        </is>
      </c>
      <c r="L1401" t="inlineStr">
        <is>
          <t>I Don't Need No Alpha Brothers — EP1 One choice changes everything. 🌟 Continue the story here 👉 Find the full series on “ReelShort” 🔍 Look up “4957203” ✨ #ReelShort #ShortDrama #AlphaBrothers #WerewolfRomance</t>
        </is>
      </c>
      <c r="M1401" t="inlineStr">
        <is>
          <t>SD-000377</t>
        </is>
      </c>
      <c r="N1401" t="inlineStr">
        <is>
          <t>7691152630936030477</t>
        </is>
      </c>
      <c r="O1401" t="inlineStr">
        <is>
          <t>dramaflick00</t>
        </is>
      </c>
      <c r="P1401" t="inlineStr">
        <is>
          <t>https://www.tiktok.com/@dramaflick00</t>
        </is>
      </c>
      <c r="Q1401" t="inlineStr">
        <is>
          <t>SD-000377</t>
        </is>
      </c>
      <c r="R1401" t="inlineStr">
        <is>
          <t>I Don't Need No Alpha Brothers</t>
        </is>
      </c>
      <c r="S1401" t="inlineStr">
        <is>
          <t>奇幻</t>
        </is>
      </c>
      <c r="T1401" s="2" t="str">
        <f>=HYPERLINK("https://www.tiktok.com/@dramaflick00/video/7691152630936030477", "https://www.tiktok.com/@dramaflick00/video/7691152630936030477")</f>
        <v>https://www.tiktok.com/@dramaflick00/video/7691152630936030477</v>
      </c>
      <c r="U1401" t="inlineStr">
        <is>
          <t>已回填</t>
        </is>
      </c>
      <c r="V1401" t="inlineStr">
        <is>
          <t>109</t>
        </is>
      </c>
      <c r="W1401" t="inlineStr">
        <is>
          <t>0</t>
        </is>
      </c>
      <c r="X1401" t="inlineStr">
        <is>
          <t>0</t>
        </is>
      </c>
      <c r="Y1401" t="inlineStr">
        <is>
          <t>0</t>
        </is>
      </c>
      <c r="Z1401" t="inlineStr">
        <is>
          <t>0</t>
        </is>
      </c>
      <c r="AA1401" t="inlineStr">
        <is>
          <t>2026-10-08</t>
        </is>
      </c>
      <c r="AB1401"/>
      <c r="AC1401"/>
      <c r="AD1401"/>
      <c r="AE1401"/>
      <c r="AF1401"/>
      <c r="AG1401" s="3"/>
      <c r="AH1401" t="inlineStr">
        <is>
          <t>高璇</t>
        </is>
      </c>
      <c r="AI1401"/>
      <c r="AJ1401"/>
      <c r="AK1401"/>
      <c r="AL1401" s="3"/>
      <c r="AM1401" t="inlineStr">
        <is>
          <t>2026-10-01 14:08</t>
        </is>
      </c>
      <c r="AN1401" t="inlineStr">
        <is>
          <t>高璇</t>
        </is>
      </c>
      <c r="AO1401" t="inlineStr">
        <is>
          <t>2026-10-01</t>
        </is>
      </c>
      <c r="AP1401" t="inlineStr">
        <is>
          <t>2026-10-01|dramaflick00|SD-000377</t>
        </is>
      </c>
      <c r="AQ1401" t="inlineStr">
        <is>
          <t>1</t>
        </is>
      </c>
      <c r="AR1401" t="inlineStr">
        <is>
          <t>dramaflick00｜I Don't Need No Alpha Brothers｜2条｜已回填</t>
        </is>
      </c>
    </row>
    <row r="1402" ht="25.5" customHeight="1">
      <c r="A1402" t="inlineStr">
        <is>
          <t>SR-001537</t>
        </is>
      </c>
      <c r="B1402" s="3">
        <v>46296</v>
      </c>
      <c r="C1402"/>
      <c r="D1402" t="inlineStr">
        <is>
          <t>7691153177030266126</t>
        </is>
      </c>
      <c r="E1402"/>
      <c r="F1402" t="inlineStr">
        <is>
          <t>manual_url</t>
        </is>
      </c>
      <c r="G1402">
        <v>1</v>
      </c>
      <c r="H1402" s="3">
        <v>46303.671643518515</v>
      </c>
      <c r="I1402"/>
      <c r="J1402" t="inlineStr">
        <is>
          <t>active</t>
        </is>
      </c>
      <c r="K1402" t="inlineStr">
        <is>
          <t>dramaflick00</t>
        </is>
      </c>
      <c r="L1402" t="inlineStr">
        <is>
          <t>I Don't Need No Alpha Brothers — EP3 They crossed a line they can never uncross. 🌟 Continue the story here 👉 Find the full series on “ReelShort” 🔍 Look up “4957203” ✨ #ReelShort #ShortDrama #AlphaBrothers #WerewolfRomance</t>
        </is>
      </c>
      <c r="M1402" t="inlineStr">
        <is>
          <t>SD-000377</t>
        </is>
      </c>
      <c r="N1402" t="inlineStr">
        <is>
          <t>7691153177030266126</t>
        </is>
      </c>
      <c r="O1402" t="inlineStr">
        <is>
          <t>dramaflick00</t>
        </is>
      </c>
      <c r="P1402" t="inlineStr">
        <is>
          <t>https://www.tiktok.com/@dramaflick00</t>
        </is>
      </c>
      <c r="Q1402" t="inlineStr">
        <is>
          <t>SD-000377</t>
        </is>
      </c>
      <c r="R1402" t="inlineStr">
        <is>
          <t>I Don't Need No Alpha Brothers</t>
        </is>
      </c>
      <c r="S1402" t="inlineStr">
        <is>
          <t>奇幻</t>
        </is>
      </c>
      <c r="T1402" s="2" t="str">
        <f>=HYPERLINK("https://www.tiktok.com/@dramaflick00/video/7691153177030266126", "https://www.tiktok.com/@dramaflick00/video/7691153177030266126")</f>
        <v>https://www.tiktok.com/@dramaflick00/video/7691153177030266126</v>
      </c>
      <c r="U1402" t="inlineStr">
        <is>
          <t>已回填</t>
        </is>
      </c>
      <c r="V1402" t="inlineStr">
        <is>
          <t>71</t>
        </is>
      </c>
      <c r="W1402" t="inlineStr">
        <is>
          <t>1</t>
        </is>
      </c>
      <c r="X1402" t="inlineStr">
        <is>
          <t>0</t>
        </is>
      </c>
      <c r="Y1402" t="inlineStr">
        <is>
          <t>0</t>
        </is>
      </c>
      <c r="Z1402" t="inlineStr">
        <is>
          <t>0</t>
        </is>
      </c>
      <c r="AA1402" t="inlineStr">
        <is>
          <t>2026-10-08</t>
        </is>
      </c>
      <c r="AB1402"/>
      <c r="AC1402"/>
      <c r="AD1402"/>
      <c r="AE1402"/>
      <c r="AF1402"/>
      <c r="AG1402" s="3"/>
      <c r="AH1402" t="inlineStr">
        <is>
          <t>高璇</t>
        </is>
      </c>
      <c r="AI1402"/>
      <c r="AJ1402"/>
      <c r="AK1402"/>
      <c r="AL1402" s="3"/>
      <c r="AM1402" t="inlineStr">
        <is>
          <t>2026-10-02 01:09</t>
        </is>
      </c>
      <c r="AN1402" t="inlineStr">
        <is>
          <t>高璇</t>
        </is>
      </c>
      <c r="AO1402" t="inlineStr">
        <is>
          <t>2026-10-02</t>
        </is>
      </c>
      <c r="AP1402" t="inlineStr">
        <is>
          <t>2026-10-01|dramaflick00|SD-000377</t>
        </is>
      </c>
      <c r="AQ1402" t="inlineStr">
        <is>
          <t>0</t>
        </is>
      </c>
      <c r="AR1402" t="inlineStr">
        <is>
          <t>dramaflick00｜I Don't Need No Alpha Brothers｜2条｜已回填</t>
        </is>
      </c>
    </row>
    <row r="1403" ht="25.5" customHeight="1">
      <c r="A1403" t="inlineStr">
        <is>
          <t>SR-001538</t>
        </is>
      </c>
      <c r="B1403" s="3">
        <v>46296</v>
      </c>
      <c r="C1403"/>
      <c r="D1403" t="inlineStr">
        <is>
          <t>7690877224861371661</t>
        </is>
      </c>
      <c r="E1403"/>
      <c r="F1403" t="inlineStr">
        <is>
          <t>manual_url</t>
        </is>
      </c>
      <c r="G1403">
        <v>1</v>
      </c>
      <c r="H1403" s="3">
        <v>46303.671643518515</v>
      </c>
      <c r="I1403"/>
      <c r="J1403" t="inlineStr">
        <is>
          <t>active</t>
        </is>
      </c>
      <c r="K1403" t="inlineStr">
        <is>
          <t>gaylenepowers350</t>
        </is>
      </c>
      <c r="L1403" t="inlineStr">
        <is>
          <t>The Wolves’ Bride One familiar scent changes everything—and turns a political bargain into something far more personal. 👀🌹 Download ReelShort and search 4933820 🔎 #TheWolvesBride #WerewolfRomance #HiddenTruth #ReelShort</t>
        </is>
      </c>
      <c r="M1403" t="inlineStr">
        <is>
          <t>SD-000294</t>
        </is>
      </c>
      <c r="N1403" t="inlineStr">
        <is>
          <t>7690877224861371661</t>
        </is>
      </c>
      <c r="O1403"/>
      <c r="P1403" t="inlineStr">
        <is>
          <t>https://www.tiktok.com/@gaylenepowers350</t>
        </is>
      </c>
      <c r="Q1403" t="inlineStr">
        <is>
          <t>SD-000294</t>
        </is>
      </c>
      <c r="R1403" t="inlineStr">
        <is>
          <t>The Wolves’ Bride</t>
        </is>
      </c>
      <c r="S1403" t="inlineStr">
        <is>
          <t>狼人</t>
        </is>
      </c>
      <c r="T1403" s="2" t="str">
        <f>=HYPERLINK("https://www.tiktok.com/@gaylenepowers350/video/7690877224861371661", "https://www.tiktok.com/@gaylenepowers350/video/7690877224861371661")</f>
        <v>https://www.tiktok.com/@gaylenepowers350/video/7690877224861371661</v>
      </c>
      <c r="U1403" t="inlineStr">
        <is>
          <t>已回填</t>
        </is>
      </c>
      <c r="V1403" t="inlineStr">
        <is>
          <t>640</t>
        </is>
      </c>
      <c r="W1403" t="inlineStr">
        <is>
          <t>16</t>
        </is>
      </c>
      <c r="X1403" t="inlineStr">
        <is>
          <t>5</t>
        </is>
      </c>
      <c r="Y1403" t="inlineStr">
        <is>
          <t>0</t>
        </is>
      </c>
      <c r="Z1403" t="inlineStr">
        <is>
          <t>0</t>
        </is>
      </c>
      <c r="AA1403" t="inlineStr">
        <is>
          <t>2026-10-08</t>
        </is>
      </c>
      <c r="AB1403"/>
      <c r="AC1403"/>
      <c r="AD1403"/>
      <c r="AE1403"/>
      <c r="AF1403"/>
      <c r="AG1403" s="3"/>
      <c r="AH1403" t="inlineStr">
        <is>
          <t>李建卓</t>
        </is>
      </c>
      <c r="AI1403"/>
      <c r="AJ1403"/>
      <c r="AK1403"/>
      <c r="AL1403" s="3"/>
      <c r="AM1403" t="inlineStr">
        <is>
          <t>2026-10-02 01:23</t>
        </is>
      </c>
      <c r="AN1403" t="inlineStr">
        <is>
          <t>李建卓</t>
        </is>
      </c>
      <c r="AO1403" t="inlineStr">
        <is>
          <t>2026-10-02</t>
        </is>
      </c>
      <c r="AP1403" t="inlineStr">
        <is>
          <t>2026-10-01|gaylenepowers350|SD-000294</t>
        </is>
      </c>
      <c r="AQ1403" t="inlineStr">
        <is>
          <t>0</t>
        </is>
      </c>
      <c r="AR1403" t="inlineStr">
        <is>
          <t>gaylenepowers350｜The Wolves’ Bride｜5条｜已回填</t>
        </is>
      </c>
    </row>
    <row r="1404" ht="25.5" customHeight="1">
      <c r="A1404" t="inlineStr">
        <is>
          <t>SR-001539</t>
        </is>
      </c>
      <c r="B1404" s="3">
        <v>46296</v>
      </c>
      <c r="C1404"/>
      <c r="D1404" t="inlineStr">
        <is>
          <t>7690877500158692622</t>
        </is>
      </c>
      <c r="E1404"/>
      <c r="F1404" t="inlineStr">
        <is>
          <t>manual_url</t>
        </is>
      </c>
      <c r="G1404">
        <v>1</v>
      </c>
      <c r="H1404" s="3">
        <v>46303.671643518515</v>
      </c>
      <c r="I1404"/>
      <c r="J1404" t="inlineStr">
        <is>
          <t>active</t>
        </is>
      </c>
      <c r="K1404" t="inlineStr">
        <is>
          <t>gaylenepowers350</t>
        </is>
      </c>
      <c r="L1404" t="inlineStr">
        <is>
          <t>The Wolves’ Bride Forced into a handover, she makes a desperate escape—but the chase is far from over. 🏃‍♀️🐺 Download ReelShort and search 4933820 🔎 #TheWolvesBride #WolfPack #DramaSeries #ReelShort</t>
        </is>
      </c>
      <c r="M1404" t="inlineStr">
        <is>
          <t>SD-000294</t>
        </is>
      </c>
      <c r="N1404" t="inlineStr">
        <is>
          <t>7690877500158692622</t>
        </is>
      </c>
      <c r="O1404"/>
      <c r="P1404" t="inlineStr">
        <is>
          <t>https://www.tiktok.com/@gaylenepowers350</t>
        </is>
      </c>
      <c r="Q1404" t="inlineStr">
        <is>
          <t>SD-000294</t>
        </is>
      </c>
      <c r="R1404" t="inlineStr">
        <is>
          <t>The Wolves’ Bride</t>
        </is>
      </c>
      <c r="S1404" t="inlineStr">
        <is>
          <t>狼人</t>
        </is>
      </c>
      <c r="T1404" s="2" t="str">
        <f>=HYPERLINK("https://www.tiktok.com/@gaylenepowers350/video/7690877500158692622", "https://www.tiktok.com/@gaylenepowers350/video/7690877500158692622")</f>
        <v>https://www.tiktok.com/@gaylenepowers350/video/7690877500158692622</v>
      </c>
      <c r="U1404" t="inlineStr">
        <is>
          <t>已回填</t>
        </is>
      </c>
      <c r="V1404" t="inlineStr">
        <is>
          <t>355</t>
        </is>
      </c>
      <c r="W1404" t="inlineStr">
        <is>
          <t>7</t>
        </is>
      </c>
      <c r="X1404" t="inlineStr">
        <is>
          <t>2</t>
        </is>
      </c>
      <c r="Y1404" t="inlineStr">
        <is>
          <t>0</t>
        </is>
      </c>
      <c r="Z1404" t="inlineStr">
        <is>
          <t>0</t>
        </is>
      </c>
      <c r="AA1404" t="inlineStr">
        <is>
          <t>2026-10-08</t>
        </is>
      </c>
      <c r="AB1404"/>
      <c r="AC1404"/>
      <c r="AD1404"/>
      <c r="AE1404"/>
      <c r="AF1404"/>
      <c r="AG1404" s="3"/>
      <c r="AH1404" t="inlineStr">
        <is>
          <t>李建卓</t>
        </is>
      </c>
      <c r="AI1404"/>
      <c r="AJ1404"/>
      <c r="AK1404"/>
      <c r="AL1404" s="3"/>
      <c r="AM1404" t="inlineStr">
        <is>
          <t>2026-10-02 07:13</t>
        </is>
      </c>
      <c r="AN1404" t="inlineStr">
        <is>
          <t>李建卓</t>
        </is>
      </c>
      <c r="AO1404" t="inlineStr">
        <is>
          <t>2026-10-02</t>
        </is>
      </c>
      <c r="AP1404" t="inlineStr">
        <is>
          <t>2026-10-01|gaylenepowers350|SD-000294</t>
        </is>
      </c>
      <c r="AQ1404" t="inlineStr">
        <is>
          <t>0</t>
        </is>
      </c>
      <c r="AR1404" t="inlineStr">
        <is>
          <t>gaylenepowers350｜The Wolves’ Bride｜5条｜已回填</t>
        </is>
      </c>
    </row>
    <row r="1405" ht="25.5" customHeight="1">
      <c r="A1405" t="inlineStr">
        <is>
          <t>SR-001540</t>
        </is>
      </c>
      <c r="B1405" s="3">
        <v>46296</v>
      </c>
      <c r="C1405"/>
      <c r="D1405" t="inlineStr">
        <is>
          <t>7691224749178965262</t>
        </is>
      </c>
      <c r="E1405"/>
      <c r="F1405" t="inlineStr">
        <is>
          <t>manual_url</t>
        </is>
      </c>
      <c r="G1405">
        <v>1</v>
      </c>
      <c r="H1405" s="3">
        <v>46303.671643518515</v>
      </c>
      <c r="I1405"/>
      <c r="J1405" t="inlineStr">
        <is>
          <t>active</t>
        </is>
      </c>
      <c r="K1405" t="inlineStr">
        <is>
          <t>dramavault163</t>
        </is>
      </c>
      <c r="L1405" t="inlineStr">
        <is>
          <t>Dragonblood Alpha — EP3 He came for answers—and found a princess in danger. ⚔️ 🌟 Continue the story here 👉 Find the full series on “ReelShort” 🔍 Look up “4982338” ✨ #ReelShort #ShortDrama #DragonbloodAlpha #WerewolfDrama #FantasyDrama</t>
        </is>
      </c>
      <c r="M1405" t="inlineStr">
        <is>
          <t>SD-000221</t>
        </is>
      </c>
      <c r="N1405" t="inlineStr">
        <is>
          <t>7691224749178965262</t>
        </is>
      </c>
      <c r="O1405" t="inlineStr">
        <is>
          <t>dramavault163</t>
        </is>
      </c>
      <c r="P1405" t="inlineStr">
        <is>
          <t>https://www.tiktok.com/@dramavault163</t>
        </is>
      </c>
      <c r="Q1405" t="inlineStr">
        <is>
          <t>SD-000221</t>
        </is>
      </c>
      <c r="R1405" t="inlineStr">
        <is>
          <t>Dragonblood Alpha</t>
        </is>
      </c>
      <c r="S1405" t="inlineStr">
        <is>
          <t>狼人,身份揭露,奇幻,男性</t>
        </is>
      </c>
      <c r="T1405" s="2" t="str">
        <f>=HYPERLINK("https://www.tiktok.com/@dramavault163/video/7691224749178965262", "https://www.tiktok.com/@dramavault163/video/7691224749178965262")</f>
        <v>https://www.tiktok.com/@dramavault163/video/7691224749178965262</v>
      </c>
      <c r="U1405" t="inlineStr">
        <is>
          <t>已回填</t>
        </is>
      </c>
      <c r="V1405" t="inlineStr">
        <is>
          <t>480</t>
        </is>
      </c>
      <c r="W1405" t="inlineStr">
        <is>
          <t>5</t>
        </is>
      </c>
      <c r="X1405" t="inlineStr">
        <is>
          <t>0</t>
        </is>
      </c>
      <c r="Y1405" t="inlineStr">
        <is>
          <t>0</t>
        </is>
      </c>
      <c r="Z1405" t="inlineStr">
        <is>
          <t>0</t>
        </is>
      </c>
      <c r="AA1405" t="inlineStr">
        <is>
          <t>2026-10-08</t>
        </is>
      </c>
      <c r="AB1405"/>
      <c r="AC1405"/>
      <c r="AD1405"/>
      <c r="AE1405"/>
      <c r="AF1405"/>
      <c r="AG1405" s="3"/>
      <c r="AH1405" t="inlineStr">
        <is>
          <t>高璇</t>
        </is>
      </c>
      <c r="AI1405"/>
      <c r="AJ1405"/>
      <c r="AK1405"/>
      <c r="AL1405" s="3"/>
      <c r="AM1405" t="inlineStr">
        <is>
          <t>2026-10-02 07:45</t>
        </is>
      </c>
      <c r="AN1405" t="inlineStr">
        <is>
          <t>高璇</t>
        </is>
      </c>
      <c r="AO1405" t="inlineStr">
        <is>
          <t>2026-10-02</t>
        </is>
      </c>
      <c r="AP1405" t="inlineStr">
        <is>
          <t>2026-10-01|dramavault163|SD-000221</t>
        </is>
      </c>
      <c r="AQ1405" t="inlineStr">
        <is>
          <t>0</t>
        </is>
      </c>
      <c r="AR1405" t="inlineStr">
        <is>
          <t>dramavault163｜Dragonblood Alpha｜4条｜已回填</t>
        </is>
      </c>
    </row>
    <row r="1406" ht="25.5" customHeight="1">
      <c r="A1406" t="inlineStr">
        <is>
          <t>SR-001541</t>
        </is>
      </c>
      <c r="B1406" s="3">
        <v>46296</v>
      </c>
      <c r="C1406"/>
      <c r="D1406" t="inlineStr">
        <is>
          <t>7691757644125670686</t>
        </is>
      </c>
      <c r="E1406"/>
      <c r="F1406" t="inlineStr">
        <is>
          <t>manual_url</t>
        </is>
      </c>
      <c r="G1406">
        <v>1</v>
      </c>
      <c r="H1406" s="3">
        <v>46303.671643518515</v>
      </c>
      <c r="I1406"/>
      <c r="J1406" t="inlineStr">
        <is>
          <t>active</t>
        </is>
      </c>
      <c r="K1406" t="inlineStr">
        <is>
          <t>jolienqaq</t>
        </is>
      </c>
      <c r="L1406" t="inlineStr">
        <is>
          <t>Commented on@Jolienqaq🥹’s post  Drama name plz check this video’s caption</t>
        </is>
      </c>
      <c r="M1406"/>
      <c r="N1406" t="inlineStr">
        <is>
          <t>7691757644125670686</t>
        </is>
      </c>
      <c r="O1406" t="inlineStr">
        <is>
          <t>jolienqaq</t>
        </is>
      </c>
      <c r="P1406" t="inlineStr">
        <is>
          <t>https://www.tiktok.com/@jolienqaq</t>
        </is>
      </c>
      <c r="Q1406"/>
      <c r="R1406"/>
      <c r="S1406"/>
      <c r="T1406" s="2" t="str">
        <f>=HYPERLINK("https://www.tiktok.com/@jolienqaq/video/7691757644125670686", "https://www.tiktok.com/@jolienqaq/video/7691757644125670686")</f>
        <v>https://www.tiktok.com/@jolienqaq/video/7691757644125670686</v>
      </c>
      <c r="U1406" t="inlineStr">
        <is>
          <t>已回填</t>
        </is>
      </c>
      <c r="V1406" t="inlineStr">
        <is>
          <t>1583</t>
        </is>
      </c>
      <c r="W1406" t="inlineStr">
        <is>
          <t>2</t>
        </is>
      </c>
      <c r="X1406" t="inlineStr">
        <is>
          <t>0</t>
        </is>
      </c>
      <c r="Y1406" t="inlineStr">
        <is>
          <t>0</t>
        </is>
      </c>
      <c r="Z1406" t="inlineStr">
        <is>
          <t>0</t>
        </is>
      </c>
      <c r="AA1406" t="inlineStr">
        <is>
          <t>2026-10-08</t>
        </is>
      </c>
      <c r="AB1406"/>
      <c r="AC1406"/>
      <c r="AD1406"/>
      <c r="AE1406"/>
      <c r="AF1406"/>
      <c r="AG1406" s="3"/>
      <c r="AH1406" t="inlineStr">
        <is>
          <t>彭满</t>
        </is>
      </c>
      <c r="AI1406"/>
      <c r="AJ1406" t="inlineStr">
        <is>
          <t>剧名待人工匹配</t>
        </is>
      </c>
      <c r="AK1406"/>
      <c r="AL1406" s="3"/>
      <c r="AM1406" t="inlineStr">
        <is>
          <t>2026-10-02 01:48</t>
        </is>
      </c>
      <c r="AN1406" t="inlineStr">
        <is>
          <t>彭满</t>
        </is>
      </c>
      <c r="AO1406" t="inlineStr">
        <is>
          <t>2026-10-02</t>
        </is>
      </c>
      <c r="AP1406"/>
      <c r="AQ1406" t="inlineStr">
        <is>
          <t>0</t>
        </is>
      </c>
      <c r="AR1406"/>
    </row>
    <row r="1407" ht="25.5" customHeight="1">
      <c r="A1407" t="inlineStr">
        <is>
          <t>SR-001542</t>
        </is>
      </c>
      <c r="B1407" s="3">
        <v>46296</v>
      </c>
      <c r="C1407"/>
      <c r="D1407" t="inlineStr">
        <is>
          <t>7690888500270386446</t>
        </is>
      </c>
      <c r="E1407"/>
      <c r="F1407" t="inlineStr">
        <is>
          <t>manual_url</t>
        </is>
      </c>
      <c r="G1407">
        <v>1</v>
      </c>
      <c r="H1407" s="3">
        <v>46303.671643518515</v>
      </c>
      <c r="I1407"/>
      <c r="J1407" t="inlineStr">
        <is>
          <t>active</t>
        </is>
      </c>
      <c r="K1407" t="inlineStr">
        <is>
          <t>mochiclips55</t>
        </is>
      </c>
      <c r="L1407" t="inlineStr">
        <is>
          <t>Never Fall Alone — EP6 At the championship, Maddox must choose between hiding his love and finally standing beside Teo. 🌟 Continue the story here 👉 Find the full series on “ReelShort” 🔍 Search “Never Fall Alone” ✨ #BLDrama #ReelShort #DramaSeries</t>
        </is>
      </c>
      <c r="M1407" t="inlineStr">
        <is>
          <t>SD-000306</t>
        </is>
      </c>
      <c r="N1407" t="inlineStr">
        <is>
          <t>7690888500270386446</t>
        </is>
      </c>
      <c r="O1407" t="inlineStr">
        <is>
          <t>mochiclips55</t>
        </is>
      </c>
      <c r="P1407" t="inlineStr">
        <is>
          <t>https://www.tiktok.com/@mochiclips55</t>
        </is>
      </c>
      <c r="Q1407" t="inlineStr">
        <is>
          <t>SD-000306</t>
        </is>
      </c>
      <c r="R1407" t="inlineStr">
        <is>
          <t>Never Fall Alone</t>
        </is>
      </c>
      <c r="S1407" t="inlineStr">
        <is>
          <t>lgbtq</t>
        </is>
      </c>
      <c r="T1407" s="2" t="str">
        <f>=HYPERLINK("https://www.tiktok.com/@mochiclips55/video/7690888500270386446", "https://www.tiktok.com/@mochiclips55/video/7690888500270386446")</f>
        <v>https://www.tiktok.com/@mochiclips55/video/7690888500270386446</v>
      </c>
      <c r="U1407" t="inlineStr">
        <is>
          <t>已回填</t>
        </is>
      </c>
      <c r="V1407" t="inlineStr">
        <is>
          <t>265</t>
        </is>
      </c>
      <c r="W1407" t="inlineStr">
        <is>
          <t>3</t>
        </is>
      </c>
      <c r="X1407" t="inlineStr">
        <is>
          <t>1</t>
        </is>
      </c>
      <c r="Y1407" t="inlineStr">
        <is>
          <t>2</t>
        </is>
      </c>
      <c r="Z1407" t="inlineStr">
        <is>
          <t>0</t>
        </is>
      </c>
      <c r="AA1407" t="inlineStr">
        <is>
          <t>2026-10-08</t>
        </is>
      </c>
      <c r="AB1407"/>
      <c r="AC1407"/>
      <c r="AD1407"/>
      <c r="AE1407"/>
      <c r="AF1407"/>
      <c r="AG1407" s="3"/>
      <c r="AH1407" t="inlineStr">
        <is>
          <t>高璇</t>
        </is>
      </c>
      <c r="AI1407"/>
      <c r="AJ1407"/>
      <c r="AK1407"/>
      <c r="AL1407" s="3"/>
      <c r="AM1407" t="inlineStr">
        <is>
          <t>2026-10-02 08:05</t>
        </is>
      </c>
      <c r="AN1407" t="inlineStr">
        <is>
          <t>高璇</t>
        </is>
      </c>
      <c r="AO1407" t="inlineStr">
        <is>
          <t>2026-10-02</t>
        </is>
      </c>
      <c r="AP1407" t="inlineStr">
        <is>
          <t>2026-10-01|mochiclips55|SD-000306</t>
        </is>
      </c>
      <c r="AQ1407" t="inlineStr">
        <is>
          <t>0</t>
        </is>
      </c>
      <c r="AR1407" t="inlineStr">
        <is>
          <t>mochiclips55｜Never Fall Alone｜4条｜已回填</t>
        </is>
      </c>
    </row>
    <row r="1408" ht="25.5" customHeight="1">
      <c r="A1408" t="inlineStr">
        <is>
          <t>SR-001543</t>
        </is>
      </c>
      <c r="B1408" s="3">
        <v>46296</v>
      </c>
      <c r="C1408"/>
      <c r="D1408" t="inlineStr">
        <is>
          <t>7691208102347050254</t>
        </is>
      </c>
      <c r="E1408"/>
      <c r="F1408" t="inlineStr">
        <is>
          <t>manual_url</t>
        </is>
      </c>
      <c r="G1408">
        <v>1</v>
      </c>
      <c r="H1408" s="3">
        <v>46303.671643518515</v>
      </c>
      <c r="I1408"/>
      <c r="J1408" t="inlineStr">
        <is>
          <t>active</t>
        </is>
      </c>
      <c r="K1408" t="inlineStr">
        <is>
          <t>miralinaaa10</t>
        </is>
      </c>
      <c r="L1408" t="inlineStr">
        <is>
          <t>Sinking With My Step-sister — EP6 This is where the real trouble begins. 🌟 Continue the story here 👉 Find the full series on “ReelShort” 🔍 Look up “4958246” ✨ #ReelShort #ShortDrama #SinkingWithMyStepsister #ForbiddenLove</t>
        </is>
      </c>
      <c r="M1408" t="inlineStr">
        <is>
          <t>SD-000382</t>
        </is>
      </c>
      <c r="N1408" t="inlineStr">
        <is>
          <t>7691208102347050254</t>
        </is>
      </c>
      <c r="O1408" t="inlineStr">
        <is>
          <t>miralinaaa10</t>
        </is>
      </c>
      <c r="P1408" t="inlineStr">
        <is>
          <t>https://www.tiktok.com/@miralinaaa10</t>
        </is>
      </c>
      <c r="Q1408" t="inlineStr">
        <is>
          <t>SD-000382</t>
        </is>
      </c>
      <c r="R1408" t="inlineStr">
        <is>
          <t>Sinking With My Step-sister</t>
        </is>
      </c>
      <c r="S1408" t="inlineStr">
        <is>
          <t>lgbtq</t>
        </is>
      </c>
      <c r="T1408" s="2" t="str">
        <f>=HYPERLINK("https://www.tiktok.com/@miralinaaa10/video/7691208102347050254", "https://www.tiktok.com/@miralinaaa10/video/7691208102347050254")</f>
        <v>https://www.tiktok.com/@miralinaaa10/video/7691208102347050254</v>
      </c>
      <c r="U1408" t="inlineStr">
        <is>
          <t>已回填</t>
        </is>
      </c>
      <c r="V1408" t="inlineStr">
        <is>
          <t>135</t>
        </is>
      </c>
      <c r="W1408" t="inlineStr">
        <is>
          <t>0</t>
        </is>
      </c>
      <c r="X1408" t="inlineStr">
        <is>
          <t>0</t>
        </is>
      </c>
      <c r="Y1408" t="inlineStr">
        <is>
          <t>0</t>
        </is>
      </c>
      <c r="Z1408" t="inlineStr">
        <is>
          <t>0</t>
        </is>
      </c>
      <c r="AA1408" t="inlineStr">
        <is>
          <t>2026-10-08</t>
        </is>
      </c>
      <c r="AB1408"/>
      <c r="AC1408"/>
      <c r="AD1408"/>
      <c r="AE1408"/>
      <c r="AF1408"/>
      <c r="AG1408" s="3"/>
      <c r="AH1408" t="inlineStr">
        <is>
          <t>高璇</t>
        </is>
      </c>
      <c r="AI1408"/>
      <c r="AJ1408"/>
      <c r="AK1408"/>
      <c r="AL1408" s="3"/>
      <c r="AM1408" t="inlineStr">
        <is>
          <t>2026-10-02 10:44</t>
        </is>
      </c>
      <c r="AN1408" t="inlineStr">
        <is>
          <t>高璇</t>
        </is>
      </c>
      <c r="AO1408" t="inlineStr">
        <is>
          <t>2026-10-02</t>
        </is>
      </c>
      <c r="AP1408" t="inlineStr">
        <is>
          <t>2026-10-01|miralinaaa10|SD-000382</t>
        </is>
      </c>
      <c r="AQ1408" t="inlineStr">
        <is>
          <t>0</t>
        </is>
      </c>
      <c r="AR1408" t="inlineStr">
        <is>
          <t>miralinaaa10｜Sinking With My Step-sister｜4条｜已回填</t>
        </is>
      </c>
    </row>
    <row r="1409" ht="25.5" customHeight="1">
      <c r="A1409" t="inlineStr">
        <is>
          <t>SR-001544</t>
        </is>
      </c>
      <c r="B1409" s="3">
        <v>46297</v>
      </c>
      <c r="C1409"/>
      <c r="D1409" t="inlineStr">
        <is>
          <t>7692047454044245261</t>
        </is>
      </c>
      <c r="E1409"/>
      <c r="F1409" t="inlineStr">
        <is>
          <t>manual_url</t>
        </is>
      </c>
      <c r="G1409">
        <v>1</v>
      </c>
      <c r="H1409" s="3">
        <v>46303.671643518515</v>
      </c>
      <c r="I1409"/>
      <c r="J1409" t="inlineStr">
        <is>
          <t>active</t>
        </is>
      </c>
      <c r="K1409" t="inlineStr">
        <is>
          <t>dramadetour0</t>
        </is>
      </c>
      <c r="L1409" t="inlineStr">
        <is>
          <t>Part 1 | Five Years of Secret Love, He Married My Best Friend After five years in secret, Connor registers her best friend as his mate—and asks Harper to stand beside them at the ceremony.   ✨ Continue the story on ReelShort.   🔎 Search “5014236” in the app.   #ReelShort #ShortDrama #Werewolf #drama #SecretLove **Part 2 | Five Years of Secret Love, He Married My Best Friend**</t>
        </is>
      </c>
      <c r="M1409" t="inlineStr">
        <is>
          <t>SD-000388</t>
        </is>
      </c>
      <c r="N1409" t="inlineStr">
        <is>
          <t>7692047454044245261</t>
        </is>
      </c>
      <c r="O1409" t="inlineStr">
        <is>
          <t>dramadetour0</t>
        </is>
      </c>
      <c r="P1409" t="inlineStr">
        <is>
          <t>https://www.tiktok.com/@dramadetour0</t>
        </is>
      </c>
      <c r="Q1409" t="inlineStr">
        <is>
          <t>SD-000388</t>
        </is>
      </c>
      <c r="R1409" t="inlineStr">
        <is>
          <t>Five Years of Secret Love, He Married My Best Friend</t>
        </is>
      </c>
      <c r="S1409"/>
      <c r="T1409" s="2" t="str">
        <f>=HYPERLINK("https://www.tiktok.com/@dramadetour0/video/7692047454044245261", "https://www.tiktok.com/@dramadetour0/video/7692047454044245261")</f>
        <v>https://www.tiktok.com/@dramadetour0/video/7692047454044245261</v>
      </c>
      <c r="U1409" t="inlineStr">
        <is>
          <t>已回填</t>
        </is>
      </c>
      <c r="V1409" t="inlineStr">
        <is>
          <t>632</t>
        </is>
      </c>
      <c r="W1409" t="inlineStr">
        <is>
          <t>11</t>
        </is>
      </c>
      <c r="X1409" t="inlineStr">
        <is>
          <t>5</t>
        </is>
      </c>
      <c r="Y1409" t="inlineStr">
        <is>
          <t>0</t>
        </is>
      </c>
      <c r="Z1409" t="inlineStr">
        <is>
          <t>0</t>
        </is>
      </c>
      <c r="AA1409" t="inlineStr">
        <is>
          <t>2026-10-08</t>
        </is>
      </c>
      <c r="AB1409"/>
      <c r="AC1409"/>
      <c r="AD1409"/>
      <c r="AE1409"/>
      <c r="AF1409"/>
      <c r="AG1409" s="3"/>
      <c r="AH1409" t="inlineStr">
        <is>
          <t>彭满</t>
        </is>
      </c>
      <c r="AI1409"/>
      <c r="AJ1409"/>
      <c r="AK1409"/>
      <c r="AL1409" s="3"/>
      <c r="AM1409" t="inlineStr">
        <is>
          <t>2026-10-02 20:33</t>
        </is>
      </c>
      <c r="AN1409" t="inlineStr">
        <is>
          <t>彭满</t>
        </is>
      </c>
      <c r="AO1409" t="inlineStr">
        <is>
          <t>2026-10-02</t>
        </is>
      </c>
      <c r="AP1409" t="inlineStr">
        <is>
          <t>2026-10-02|dramadetour0|SD-000388</t>
        </is>
      </c>
      <c r="AQ1409" t="inlineStr">
        <is>
          <t>1</t>
        </is>
      </c>
      <c r="AR1409" t="inlineStr">
        <is>
          <t>dramadetour0｜Five Years of Secret Love, He Married My Best Friend｜3条｜已回填</t>
        </is>
      </c>
    </row>
    <row r="1410" ht="25.5" customHeight="1">
      <c r="A1410" t="inlineStr">
        <is>
          <t>SR-001545</t>
        </is>
      </c>
      <c r="B1410" s="3">
        <v>46297</v>
      </c>
      <c r="C1410"/>
      <c r="D1410" t="inlineStr">
        <is>
          <t>7690847024337407245</t>
        </is>
      </c>
      <c r="E1410"/>
      <c r="F1410" t="inlineStr">
        <is>
          <t>manual_url</t>
        </is>
      </c>
      <c r="G1410">
        <v>1</v>
      </c>
      <c r="H1410" s="3">
        <v>46303.671643518515</v>
      </c>
      <c r="I1410"/>
      <c r="J1410" t="inlineStr">
        <is>
          <t>active</t>
        </is>
      </c>
      <c r="K1410" t="inlineStr">
        <is>
          <t>ngphnggiang40</t>
        </is>
      </c>
      <c r="L1410" t="inlineStr">
        <is>
          <t>Part 2 | Bedded and Buffed Claiming My Shifter Harem Olivia rejects a powerful suitor and races to protect Owen, only to discover the captive human has awakened strength and lightning. ✨ Download the ReelShort app. 👉 Copy the code [4929571] and search it. #Drama #AIDrama #ShortDrama #ShifterDrama #FantasyRomance</t>
        </is>
      </c>
      <c r="M1410" t="inlineStr">
        <is>
          <t>SD-000278</t>
        </is>
      </c>
      <c r="N1410" t="inlineStr">
        <is>
          <t>7690847024337407245</t>
        </is>
      </c>
      <c r="O1410" t="inlineStr">
        <is>
          <t>VoidFaic</t>
        </is>
      </c>
      <c r="P1410" t="inlineStr">
        <is>
          <t>https://www.tiktok.com/@ngphnggiang40</t>
        </is>
      </c>
      <c r="Q1410" t="inlineStr">
        <is>
          <t>SD-000278</t>
        </is>
      </c>
      <c r="R1410" t="inlineStr">
        <is>
          <t>Bedded and Buffed: Claiming My Shifter Harem</t>
        </is>
      </c>
      <c r="S1410" t="inlineStr">
        <is>
          <t>扮猪吃虎,男性</t>
        </is>
      </c>
      <c r="T1410" s="2" t="str">
        <f>=HYPERLINK("https://www.tiktok.com/@ngphnggiang40/video/7690847024337407245", "https://www.tiktok.com/@ngphnggiang40/video/7690847024337407245")</f>
        <v>https://www.tiktok.com/@ngphnggiang40/video/7690847024337407245</v>
      </c>
      <c r="U1410" t="inlineStr">
        <is>
          <t>已回填</t>
        </is>
      </c>
      <c r="V1410" t="inlineStr">
        <is>
          <t>225</t>
        </is>
      </c>
      <c r="W1410" t="inlineStr">
        <is>
          <t>14</t>
        </is>
      </c>
      <c r="X1410" t="inlineStr">
        <is>
          <t>5</t>
        </is>
      </c>
      <c r="Y1410" t="inlineStr">
        <is>
          <t>0</t>
        </is>
      </c>
      <c r="Z1410" t="inlineStr">
        <is>
          <t>0</t>
        </is>
      </c>
      <c r="AA1410" t="inlineStr">
        <is>
          <t>2026-10-08</t>
        </is>
      </c>
      <c r="AB1410"/>
      <c r="AC1410"/>
      <c r="AD1410"/>
      <c r="AE1410"/>
      <c r="AF1410"/>
      <c r="AG1410" s="3"/>
      <c r="AH1410" t="inlineStr">
        <is>
          <t>张凯风</t>
        </is>
      </c>
      <c r="AI1410"/>
      <c r="AJ1410"/>
      <c r="AK1410"/>
      <c r="AL1410" s="3"/>
      <c r="AM1410" t="inlineStr">
        <is>
          <t>2026-10-03 00:14</t>
        </is>
      </c>
      <c r="AN1410" t="inlineStr">
        <is>
          <t>张凯风</t>
        </is>
      </c>
      <c r="AO1410" t="inlineStr">
        <is>
          <t>2026-10-03</t>
        </is>
      </c>
      <c r="AP1410" t="inlineStr">
        <is>
          <t>2026-10-02|ngphnggiang40|SD-000278</t>
        </is>
      </c>
      <c r="AQ1410" t="inlineStr">
        <is>
          <t>0</t>
        </is>
      </c>
      <c r="AR1410" t="inlineStr">
        <is>
          <t>ngphnggiang40｜Bedded and Buffed: Claiming My Shifter Harem｜5条｜已回填</t>
        </is>
      </c>
    </row>
    <row r="1411" ht="25.5" customHeight="1">
      <c r="A1411" t="inlineStr">
        <is>
          <t>SR-001546</t>
        </is>
      </c>
      <c r="B1411" s="3">
        <v>46297</v>
      </c>
      <c r="C1411"/>
      <c r="D1411" t="inlineStr">
        <is>
          <t>7690847293456649486</t>
        </is>
      </c>
      <c r="E1411"/>
      <c r="F1411" t="inlineStr">
        <is>
          <t>manual_url</t>
        </is>
      </c>
      <c r="G1411">
        <v>1</v>
      </c>
      <c r="H1411" s="3">
        <v>46303.671643518515</v>
      </c>
      <c r="I1411"/>
      <c r="J1411" t="inlineStr">
        <is>
          <t>active</t>
        </is>
      </c>
      <c r="K1411" t="inlineStr">
        <is>
          <t>ngphnggiang40</t>
        </is>
      </c>
      <c r="L1411" t="inlineStr">
        <is>
          <t>Part 3 | Bedded and Buffed Claiming My Shifter Harem After Owen saves the rabbit girls, Olivia refuses to free him but offers a dangerous bargain: awaken as a noble and she will belong to him. ✨ Download the ReelShort app. 👉 Copy the code [4929571] and search it. #Drama #AIDrama #ShortDrama #ShifterDrama #FantasyRomance</t>
        </is>
      </c>
      <c r="M1411" t="inlineStr">
        <is>
          <t>SD-000278</t>
        </is>
      </c>
      <c r="N1411" t="inlineStr">
        <is>
          <t>7690847293456649486</t>
        </is>
      </c>
      <c r="O1411" t="inlineStr">
        <is>
          <t>VoidFaic</t>
        </is>
      </c>
      <c r="P1411" t="inlineStr">
        <is>
          <t>https://www.tiktok.com/@ngphnggiang40</t>
        </is>
      </c>
      <c r="Q1411" t="inlineStr">
        <is>
          <t>SD-000278</t>
        </is>
      </c>
      <c r="R1411" t="inlineStr">
        <is>
          <t>Bedded and Buffed: Claiming My Shifter Harem</t>
        </is>
      </c>
      <c r="S1411" t="inlineStr">
        <is>
          <t>扮猪吃虎,男性</t>
        </is>
      </c>
      <c r="T1411" s="2" t="str">
        <f>=HYPERLINK("https://www.tiktok.com/@ngphnggiang40/video/7690847293456649486", "https://www.tiktok.com/@ngphnggiang40/video/7690847293456649486")</f>
        <v>https://www.tiktok.com/@ngphnggiang40/video/7690847293456649486</v>
      </c>
      <c r="U1411" t="inlineStr">
        <is>
          <t>已回填</t>
        </is>
      </c>
      <c r="V1411" t="inlineStr">
        <is>
          <t>42</t>
        </is>
      </c>
      <c r="W1411" t="inlineStr">
        <is>
          <t>1</t>
        </is>
      </c>
      <c r="X1411" t="inlineStr">
        <is>
          <t>1</t>
        </is>
      </c>
      <c r="Y1411" t="inlineStr">
        <is>
          <t>0</t>
        </is>
      </c>
      <c r="Z1411" t="inlineStr">
        <is>
          <t>0</t>
        </is>
      </c>
      <c r="AA1411" t="inlineStr">
        <is>
          <t>2026-10-08</t>
        </is>
      </c>
      <c r="AB1411"/>
      <c r="AC1411"/>
      <c r="AD1411"/>
      <c r="AE1411"/>
      <c r="AF1411"/>
      <c r="AG1411" s="3"/>
      <c r="AH1411" t="inlineStr">
        <is>
          <t>张凯风</t>
        </is>
      </c>
      <c r="AI1411"/>
      <c r="AJ1411"/>
      <c r="AK1411"/>
      <c r="AL1411" s="3"/>
      <c r="AM1411" t="inlineStr">
        <is>
          <t>2026-10-03 05:16</t>
        </is>
      </c>
      <c r="AN1411" t="inlineStr">
        <is>
          <t>张凯风</t>
        </is>
      </c>
      <c r="AO1411" t="inlineStr">
        <is>
          <t>2026-10-03</t>
        </is>
      </c>
      <c r="AP1411" t="inlineStr">
        <is>
          <t>2026-10-02|ngphnggiang40|SD-000278</t>
        </is>
      </c>
      <c r="AQ1411" t="inlineStr">
        <is>
          <t>0</t>
        </is>
      </c>
      <c r="AR1411" t="inlineStr">
        <is>
          <t>ngphnggiang40｜Bedded and Buffed: Claiming My Shifter Harem｜5条｜已回填</t>
        </is>
      </c>
    </row>
    <row r="1412" ht="25.5" customHeight="1">
      <c r="A1412" t="inlineStr">
        <is>
          <t>SR-001547</t>
        </is>
      </c>
      <c r="B1412" s="3">
        <v>46298</v>
      </c>
      <c r="C1412"/>
      <c r="D1412" t="inlineStr">
        <is>
          <t>7691202121110261023</t>
        </is>
      </c>
      <c r="E1412"/>
      <c r="F1412" t="inlineStr">
        <is>
          <t>manual_url</t>
        </is>
      </c>
      <c r="G1412">
        <v>1</v>
      </c>
      <c r="H1412" s="3">
        <v>46303.671643518515</v>
      </c>
      <c r="I1412"/>
      <c r="J1412" t="inlineStr">
        <is>
          <t>active</t>
        </is>
      </c>
      <c r="K1412" t="inlineStr">
        <is>
          <t>hcngsn5459</t>
        </is>
      </c>
      <c r="L1412" t="inlineStr">
        <is>
          <t>My Twins Picked a Billionaire Dad When Lina catches her fiancé cheating, he calls her unattractive—so she shows him exactly how wrong he is. ✨ Get the ReelShort app and search [4959240] to watch. #Drama #ShortDrama #ReelShort #SingleMom #Karma</t>
        </is>
      </c>
      <c r="M1412" t="inlineStr">
        <is>
          <t>SD-000331</t>
        </is>
      </c>
      <c r="N1412" t="inlineStr">
        <is>
          <t>7691202121110261023</t>
        </is>
      </c>
      <c r="O1412"/>
      <c r="P1412" t="inlineStr">
        <is>
          <t>https://www.tiktok.com/@hcngsn5459</t>
        </is>
      </c>
      <c r="Q1412" t="inlineStr">
        <is>
          <t>SD-000331</t>
        </is>
      </c>
      <c r="R1412" t="inlineStr">
        <is>
          <t>My Twins Picked a Billionaire Dad</t>
        </is>
      </c>
      <c r="S1412" t="inlineStr">
        <is>
          <t>霸总</t>
        </is>
      </c>
      <c r="T1412" s="2" t="str">
        <f>=HYPERLINK("https://www.tiktok.com/@hcngsn5459/video/7691202121110261023", "https://www.tiktok.com/@hcngsn5459/video/7691202121110261023")</f>
        <v>https://www.tiktok.com/@hcngsn5459/video/7691202121110261023</v>
      </c>
      <c r="U1412" t="inlineStr">
        <is>
          <t>已回填</t>
        </is>
      </c>
      <c r="V1412" t="inlineStr">
        <is>
          <t>87</t>
        </is>
      </c>
      <c r="W1412" t="inlineStr">
        <is>
          <t>0</t>
        </is>
      </c>
      <c r="X1412" t="inlineStr">
        <is>
          <t>0</t>
        </is>
      </c>
      <c r="Y1412" t="inlineStr">
        <is>
          <t>1</t>
        </is>
      </c>
      <c r="Z1412" t="inlineStr">
        <is>
          <t>0</t>
        </is>
      </c>
      <c r="AA1412" t="inlineStr">
        <is>
          <t>2026-10-08</t>
        </is>
      </c>
      <c r="AB1412"/>
      <c r="AC1412"/>
      <c r="AD1412"/>
      <c r="AE1412"/>
      <c r="AF1412"/>
      <c r="AG1412" s="3"/>
      <c r="AH1412" t="inlineStr">
        <is>
          <t>李建卓</t>
        </is>
      </c>
      <c r="AI1412"/>
      <c r="AJ1412"/>
      <c r="AK1412"/>
      <c r="AL1412" s="3"/>
      <c r="AM1412" t="inlineStr">
        <is>
          <t>2026-10-04 07:20</t>
        </is>
      </c>
      <c r="AN1412" t="inlineStr">
        <is>
          <t>李建卓</t>
        </is>
      </c>
      <c r="AO1412" t="inlineStr">
        <is>
          <t>2026-10-04</t>
        </is>
      </c>
      <c r="AP1412" t="inlineStr">
        <is>
          <t>2026-10-03|hcngsn5459|SD-000331</t>
        </is>
      </c>
      <c r="AQ1412" t="inlineStr">
        <is>
          <t>1</t>
        </is>
      </c>
      <c r="AR1412" t="inlineStr">
        <is>
          <t>hcngsn5459｜My Twins Picked a Billionaire Dad｜1条｜已回填</t>
        </is>
      </c>
    </row>
    <row r="1413" ht="25.5" customHeight="1">
      <c r="A1413" t="inlineStr">
        <is>
          <t>SR-001548</t>
        </is>
      </c>
      <c r="B1413" s="3">
        <v>46299</v>
      </c>
      <c r="C1413"/>
      <c r="D1413" t="inlineStr">
        <is>
          <t>7690884771542469918</t>
        </is>
      </c>
      <c r="E1413"/>
      <c r="F1413" t="inlineStr">
        <is>
          <t>manual_url</t>
        </is>
      </c>
      <c r="G1413">
        <v>1</v>
      </c>
      <c r="H1413" s="3">
        <v>46303.671643518515</v>
      </c>
      <c r="I1413"/>
      <c r="J1413" t="inlineStr">
        <is>
          <t>active</t>
        </is>
      </c>
      <c r="K1413" t="inlineStr">
        <is>
          <t>scenesbl77</t>
        </is>
      </c>
      <c r="L1413" t="inlineStr">
        <is>
          <t>The Omega's Command — EP4 Seven years of loyalty begin to crack when desire collides with duty between two soldiers. 🌟 Continue the story here 👉 Find the full series on “ReelShort” 🔍 Look up “4825124” ✨ #BLDrama #ReelShort #DramaSeries</t>
        </is>
      </c>
      <c r="M1413" t="inlineStr">
        <is>
          <t>SD-000074</t>
        </is>
      </c>
      <c r="N1413" t="inlineStr">
        <is>
          <t>7690884771542469918</t>
        </is>
      </c>
      <c r="O1413" t="inlineStr">
        <is>
          <t>scenesbl77</t>
        </is>
      </c>
      <c r="P1413" t="inlineStr">
        <is>
          <t>https://www.tiktok.com/@scenesbl77</t>
        </is>
      </c>
      <c r="Q1413" t="inlineStr">
        <is>
          <t>SD-000074</t>
        </is>
      </c>
      <c r="R1413" t="inlineStr">
        <is>
          <t>The Omega's Command</t>
        </is>
      </c>
      <c r="S1413" t="inlineStr">
        <is>
          <t>lgbtq,爱情,超能力</t>
        </is>
      </c>
      <c r="T1413" s="2" t="str">
        <f>=HYPERLINK("https://www.tiktok.com/@scenesbl77/video/7690884771542469918", "https://www.tiktok.com/@scenesbl77/video/7690884771542469918")</f>
        <v>https://www.tiktok.com/@scenesbl77/video/7690884771542469918</v>
      </c>
      <c r="U1413" t="inlineStr">
        <is>
          <t>已回填</t>
        </is>
      </c>
      <c r="V1413" t="inlineStr">
        <is>
          <t>480</t>
        </is>
      </c>
      <c r="W1413" t="inlineStr">
        <is>
          <t>11</t>
        </is>
      </c>
      <c r="X1413" t="inlineStr">
        <is>
          <t>1</t>
        </is>
      </c>
      <c r="Y1413" t="inlineStr">
        <is>
          <t>0</t>
        </is>
      </c>
      <c r="Z1413" t="inlineStr">
        <is>
          <t>1</t>
        </is>
      </c>
      <c r="AA1413" t="inlineStr">
        <is>
          <t>2026-10-08</t>
        </is>
      </c>
      <c r="AB1413"/>
      <c r="AC1413"/>
      <c r="AD1413"/>
      <c r="AE1413"/>
      <c r="AF1413"/>
      <c r="AG1413" s="3"/>
      <c r="AH1413" t="inlineStr">
        <is>
          <t>高璇</t>
        </is>
      </c>
      <c r="AI1413"/>
      <c r="AJ1413"/>
      <c r="AK1413"/>
      <c r="AL1413" s="3"/>
      <c r="AM1413" t="inlineStr">
        <is>
          <t>2026-10-04 23:38</t>
        </is>
      </c>
      <c r="AN1413" t="inlineStr">
        <is>
          <t>高璇</t>
        </is>
      </c>
      <c r="AO1413" t="inlineStr">
        <is>
          <t>2026-10-04</t>
        </is>
      </c>
      <c r="AP1413" t="inlineStr">
        <is>
          <t>2026-10-04|scenesbl77|SD-000074</t>
        </is>
      </c>
      <c r="AQ1413" t="inlineStr">
        <is>
          <t>1</t>
        </is>
      </c>
      <c r="AR1413" t="inlineStr">
        <is>
          <t>scenesbl77｜The Omega's Command｜1条｜已回填</t>
        </is>
      </c>
    </row>
    <row r="1414" ht="25.5" customHeight="1">
      <c r="A1414" t="inlineStr">
        <is>
          <t>SR-001549</t>
        </is>
      </c>
      <c r="B1414" s="3">
        <v>46299</v>
      </c>
      <c r="C1414"/>
      <c r="D1414" t="inlineStr">
        <is>
          <t>7691143303533792526</t>
        </is>
      </c>
      <c r="E1414"/>
      <c r="F1414" t="inlineStr">
        <is>
          <t>manual_url</t>
        </is>
      </c>
      <c r="G1414">
        <v>1</v>
      </c>
      <c r="H1414" s="3">
        <v>46303.671643518515</v>
      </c>
      <c r="I1414"/>
      <c r="J1414" t="inlineStr">
        <is>
          <t>active</t>
        </is>
      </c>
      <c r="K1414" t="inlineStr">
        <is>
          <t>nobleltcpnj</t>
        </is>
      </c>
      <c r="L1414" t="inlineStr">
        <is>
          <t>Part 2 | Hunted by the Alpha Her daughter thinks cat litter holds her father's ashes, but the real danger is a wolf shift no ordinary medicine can stop. ✨ Download the ReelShort app. 👉 Copy the code [4963408] and search it. #Drama #ShortDrama #WerewolfDrama #SecretChild #ProtectiveMother</t>
        </is>
      </c>
      <c r="M1414" t="inlineStr">
        <is>
          <t>SD-000341</t>
        </is>
      </c>
      <c r="N1414" t="inlineStr">
        <is>
          <t>7691143303533792526</t>
        </is>
      </c>
      <c r="O1414" t="inlineStr">
        <is>
          <t>Mouse glue trap</t>
        </is>
      </c>
      <c r="P1414" t="inlineStr">
        <is>
          <t>https://www.tiktok.com/@nobleltcpnj</t>
        </is>
      </c>
      <c r="Q1414" t="inlineStr">
        <is>
          <t>SD-000341</t>
        </is>
      </c>
      <c r="R1414" t="inlineStr">
        <is>
          <t>Hunted by the Alpha</t>
        </is>
      </c>
      <c r="S1414" t="inlineStr">
        <is>
          <t>奇幻</t>
        </is>
      </c>
      <c r="T1414" s="2" t="str">
        <f>=HYPERLINK("https://www.tiktok.com/@nobleltcpnj/video/7691143303533792526", "https://www.tiktok.com/@nobleltcpnj/video/7691143303533792526")</f>
        <v>https://www.tiktok.com/@nobleltcpnj/video/7691143303533792526</v>
      </c>
      <c r="U1414" t="inlineStr">
        <is>
          <t>已回填</t>
        </is>
      </c>
      <c r="V1414" t="inlineStr">
        <is>
          <t>1280</t>
        </is>
      </c>
      <c r="W1414" t="inlineStr">
        <is>
          <t>18</t>
        </is>
      </c>
      <c r="X1414" t="inlineStr">
        <is>
          <t>4</t>
        </is>
      </c>
      <c r="Y1414" t="inlineStr">
        <is>
          <t>0</t>
        </is>
      </c>
      <c r="Z1414" t="inlineStr">
        <is>
          <t>1</t>
        </is>
      </c>
      <c r="AA1414" t="inlineStr">
        <is>
          <t>2026-10-08</t>
        </is>
      </c>
      <c r="AB1414"/>
      <c r="AC1414"/>
      <c r="AD1414"/>
      <c r="AE1414"/>
      <c r="AF1414"/>
      <c r="AG1414" s="3"/>
      <c r="AH1414" t="inlineStr">
        <is>
          <t>张凯风</t>
        </is>
      </c>
      <c r="AI1414"/>
      <c r="AJ1414"/>
      <c r="AK1414"/>
      <c r="AL1414" s="3"/>
      <c r="AM1414" t="inlineStr">
        <is>
          <t>2026-10-05 00:29</t>
        </is>
      </c>
      <c r="AN1414" t="inlineStr">
        <is>
          <t>张凯风</t>
        </is>
      </c>
      <c r="AO1414" t="inlineStr">
        <is>
          <t>2026-10-05</t>
        </is>
      </c>
      <c r="AP1414" t="inlineStr">
        <is>
          <t>2026-10-04|nobleltcpnj|SD-000341</t>
        </is>
      </c>
      <c r="AQ1414" t="inlineStr">
        <is>
          <t>0</t>
        </is>
      </c>
      <c r="AR1414" t="inlineStr">
        <is>
          <t>nobleltcpnj｜Hunted by the Alpha｜5条｜已回填</t>
        </is>
      </c>
    </row>
    <row r="1415" ht="25.5" customHeight="1">
      <c r="A1415" t="inlineStr">
        <is>
          <t>SR-001550</t>
        </is>
      </c>
      <c r="B1415" s="3">
        <v>46299</v>
      </c>
      <c r="C1415"/>
      <c r="D1415" t="inlineStr">
        <is>
          <t>7691231504990489870</t>
        </is>
      </c>
      <c r="E1415"/>
      <c r="F1415" t="inlineStr">
        <is>
          <t>manual_url</t>
        </is>
      </c>
      <c r="G1415">
        <v>1</v>
      </c>
      <c r="H1415" s="3">
        <v>46303.671643518515</v>
      </c>
      <c r="I1415"/>
      <c r="J1415" t="inlineStr">
        <is>
          <t>active</t>
        </is>
      </c>
      <c r="K1415" t="inlineStr">
        <is>
          <t>gaylenepowers350</t>
        </is>
      </c>
      <c r="L1415" t="inlineStr">
        <is>
          <t>Mommy, I Found a Brother! She turns down a huge offer—only to be stopped over a missing bracelet. 💎 ✨ Download ReelShort. Copy code 4966296 and search it. #MissingBracelet #MoneyCannotBuyHer #UnexpectedAccusation #ShortDrama</t>
        </is>
      </c>
      <c r="M1415"/>
      <c r="N1415" t="inlineStr">
        <is>
          <t>7691231504990489870</t>
        </is>
      </c>
      <c r="O1415"/>
      <c r="P1415" t="inlineStr">
        <is>
          <t>https://www.tiktok.com/@gaylenepowers350</t>
        </is>
      </c>
      <c r="Q1415"/>
      <c r="R1415"/>
      <c r="S1415"/>
      <c r="T1415" s="2" t="str">
        <f>=HYPERLINK("https://www.tiktok.com/@gaylenepowers350/video/7691231504990489870", "https://www.tiktok.com/@gaylenepowers350/video/7691231504990489870")</f>
        <v>https://www.tiktok.com/@gaylenepowers350/video/7691231504990489870</v>
      </c>
      <c r="U1415" t="inlineStr">
        <is>
          <t>已回填</t>
        </is>
      </c>
      <c r="V1415" t="inlineStr">
        <is>
          <t>189</t>
        </is>
      </c>
      <c r="W1415" t="inlineStr">
        <is>
          <t>5</t>
        </is>
      </c>
      <c r="X1415" t="inlineStr">
        <is>
          <t>1</t>
        </is>
      </c>
      <c r="Y1415" t="inlineStr">
        <is>
          <t>0</t>
        </is>
      </c>
      <c r="Z1415" t="inlineStr">
        <is>
          <t>0</t>
        </is>
      </c>
      <c r="AA1415" t="inlineStr">
        <is>
          <t>2026-10-08</t>
        </is>
      </c>
      <c r="AB1415"/>
      <c r="AC1415"/>
      <c r="AD1415"/>
      <c r="AE1415"/>
      <c r="AF1415"/>
      <c r="AG1415" s="3"/>
      <c r="AH1415" t="inlineStr">
        <is>
          <t>李建卓</t>
        </is>
      </c>
      <c r="AI1415"/>
      <c r="AJ1415" t="inlineStr">
        <is>
          <t>剧名待人工匹配</t>
        </is>
      </c>
      <c r="AK1415"/>
      <c r="AL1415" s="3"/>
      <c r="AM1415" t="inlineStr">
        <is>
          <t>2026-10-05 01:15</t>
        </is>
      </c>
      <c r="AN1415" t="inlineStr">
        <is>
          <t>李建卓</t>
        </is>
      </c>
      <c r="AO1415" t="inlineStr">
        <is>
          <t>2026-10-05</t>
        </is>
      </c>
      <c r="AP1415"/>
      <c r="AQ1415" t="inlineStr">
        <is>
          <t>0</t>
        </is>
      </c>
      <c r="AR1415"/>
    </row>
    <row r="1416" ht="25.5" customHeight="1">
      <c r="A1416" t="inlineStr">
        <is>
          <t>SR-001551</t>
        </is>
      </c>
      <c r="B1416" s="3">
        <v>46299</v>
      </c>
      <c r="C1416"/>
      <c r="D1416" t="inlineStr">
        <is>
          <t>7691144062841277709</t>
        </is>
      </c>
      <c r="E1416"/>
      <c r="F1416" t="inlineStr">
        <is>
          <t>manual_url</t>
        </is>
      </c>
      <c r="G1416">
        <v>1</v>
      </c>
      <c r="H1416" s="3">
        <v>46303.671643518515</v>
      </c>
      <c r="I1416"/>
      <c r="J1416" t="inlineStr">
        <is>
          <t>active</t>
        </is>
      </c>
      <c r="K1416" t="inlineStr">
        <is>
          <t>nobleltcpnj</t>
        </is>
      </c>
      <c r="L1416" t="inlineStr">
        <is>
          <t>Part 3 | Hunted by the Alpha Elena enters the Alpha's den for a cure just as his curse erupts—and one familiar scent ends a six-year search. ✨ Download the ReelShort app. 👉 Copy the code [4963408] and search it. #Drama #ShortDrama #WerewolfDrama #FatedMates #AlphaRomance</t>
        </is>
      </c>
      <c r="M1416" t="inlineStr">
        <is>
          <t>SD-000341</t>
        </is>
      </c>
      <c r="N1416" t="inlineStr">
        <is>
          <t>7691144062841277709</t>
        </is>
      </c>
      <c r="O1416" t="inlineStr">
        <is>
          <t>Mouse glue trap</t>
        </is>
      </c>
      <c r="P1416" t="inlineStr">
        <is>
          <t>https://www.tiktok.com/@nobleltcpnj</t>
        </is>
      </c>
      <c r="Q1416" t="inlineStr">
        <is>
          <t>SD-000341</t>
        </is>
      </c>
      <c r="R1416" t="inlineStr">
        <is>
          <t>Hunted by the Alpha</t>
        </is>
      </c>
      <c r="S1416" t="inlineStr">
        <is>
          <t>奇幻</t>
        </is>
      </c>
      <c r="T1416" s="2" t="str">
        <f>=HYPERLINK("https://www.tiktok.com/@nobleltcpnj/video/7691144062841277709", "https://www.tiktok.com/@nobleltcpnj/video/7691144062841277709")</f>
        <v>https://www.tiktok.com/@nobleltcpnj/video/7691144062841277709</v>
      </c>
      <c r="U1416" t="inlineStr">
        <is>
          <t>已回填</t>
        </is>
      </c>
      <c r="V1416" t="inlineStr">
        <is>
          <t>375</t>
        </is>
      </c>
      <c r="W1416" t="inlineStr">
        <is>
          <t>11</t>
        </is>
      </c>
      <c r="X1416" t="inlineStr">
        <is>
          <t>5</t>
        </is>
      </c>
      <c r="Y1416" t="inlineStr">
        <is>
          <t>1</t>
        </is>
      </c>
      <c r="Z1416" t="inlineStr">
        <is>
          <t>0</t>
        </is>
      </c>
      <c r="AA1416" t="inlineStr">
        <is>
          <t>2026-10-08</t>
        </is>
      </c>
      <c r="AB1416"/>
      <c r="AC1416"/>
      <c r="AD1416"/>
      <c r="AE1416"/>
      <c r="AF1416"/>
      <c r="AG1416" s="3"/>
      <c r="AH1416" t="inlineStr">
        <is>
          <t>张凯风</t>
        </is>
      </c>
      <c r="AI1416"/>
      <c r="AJ1416"/>
      <c r="AK1416"/>
      <c r="AL1416" s="3"/>
      <c r="AM1416" t="inlineStr">
        <is>
          <t>2026-10-05 06:31</t>
        </is>
      </c>
      <c r="AN1416" t="inlineStr">
        <is>
          <t>张凯风</t>
        </is>
      </c>
      <c r="AO1416" t="inlineStr">
        <is>
          <t>2026-10-05</t>
        </is>
      </c>
      <c r="AP1416" t="inlineStr">
        <is>
          <t>2026-10-04|nobleltcpnj|SD-000341</t>
        </is>
      </c>
      <c r="AQ1416" t="inlineStr">
        <is>
          <t>0</t>
        </is>
      </c>
      <c r="AR1416" t="inlineStr">
        <is>
          <t>nobleltcpnj｜Hunted by the Alpha｜5条｜已回填</t>
        </is>
      </c>
    </row>
    <row r="1417" ht="25.5" customHeight="1">
      <c r="A1417" t="inlineStr">
        <is>
          <t>SR-001552</t>
        </is>
      </c>
      <c r="B1417" s="3">
        <v>46299</v>
      </c>
      <c r="C1417"/>
      <c r="D1417" t="inlineStr">
        <is>
          <t>7691204048954969375</t>
        </is>
      </c>
      <c r="E1417"/>
      <c r="F1417" t="inlineStr">
        <is>
          <t>manual_url</t>
        </is>
      </c>
      <c r="G1417">
        <v>1</v>
      </c>
      <c r="H1417" s="3">
        <v>46303.671643518515</v>
      </c>
      <c r="I1417"/>
      <c r="J1417" t="inlineStr">
        <is>
          <t>active</t>
        </is>
      </c>
      <c r="K1417" t="inlineStr">
        <is>
          <t>hcngsn5459</t>
        </is>
      </c>
      <c r="L1417" t="inlineStr">
        <is>
          <t>Not Daddy Anymore, Just Alpha When Kellen rushes to Briar once again, Fallon reaches out to her royal family and decides she and Knox are leaving. ✨ Find this drama on ReelShort by searching [4959225]. #Drama #ShortDrama #ReelShort #WerewolfDrama #SecondChance</t>
        </is>
      </c>
      <c r="M1417" t="inlineStr">
        <is>
          <t>SD-000330</t>
        </is>
      </c>
      <c r="N1417" t="inlineStr">
        <is>
          <t>7691204048954969375</t>
        </is>
      </c>
      <c r="O1417"/>
      <c r="P1417" t="inlineStr">
        <is>
          <t>https://www.tiktok.com/@hcngsn5459</t>
        </is>
      </c>
      <c r="Q1417" t="inlineStr">
        <is>
          <t>SD-000330</t>
        </is>
      </c>
      <c r="R1417" t="inlineStr">
        <is>
          <t>Not Daddy Anymore, Just Alpha</t>
        </is>
      </c>
      <c r="S1417" t="inlineStr">
        <is>
          <t>多角关系</t>
        </is>
      </c>
      <c r="T1417" s="2" t="str">
        <f>=HYPERLINK("https://www.tiktok.com/@hcngsn5459/video/7691204048954969375", "https://www.tiktok.com/@hcngsn5459/video/7691204048954969375")</f>
        <v>https://www.tiktok.com/@hcngsn5459/video/7691204048954969375</v>
      </c>
      <c r="U1417" t="inlineStr">
        <is>
          <t>已回填</t>
        </is>
      </c>
      <c r="V1417" t="inlineStr">
        <is>
          <t>112</t>
        </is>
      </c>
      <c r="W1417" t="inlineStr">
        <is>
          <t>2</t>
        </is>
      </c>
      <c r="X1417" t="inlineStr">
        <is>
          <t>0</t>
        </is>
      </c>
      <c r="Y1417" t="inlineStr">
        <is>
          <t>0</t>
        </is>
      </c>
      <c r="Z1417" t="inlineStr">
        <is>
          <t>0</t>
        </is>
      </c>
      <c r="AA1417" t="inlineStr">
        <is>
          <t>2026-10-08</t>
        </is>
      </c>
      <c r="AB1417"/>
      <c r="AC1417"/>
      <c r="AD1417"/>
      <c r="AE1417"/>
      <c r="AF1417"/>
      <c r="AG1417" s="3"/>
      <c r="AH1417" t="inlineStr">
        <is>
          <t>李建卓</t>
        </is>
      </c>
      <c r="AI1417"/>
      <c r="AJ1417"/>
      <c r="AK1417"/>
      <c r="AL1417" s="3"/>
      <c r="AM1417" t="inlineStr">
        <is>
          <t>2026-10-05 08:03</t>
        </is>
      </c>
      <c r="AN1417" t="inlineStr">
        <is>
          <t>李建卓</t>
        </is>
      </c>
      <c r="AO1417" t="inlineStr">
        <is>
          <t>2026-10-05</t>
        </is>
      </c>
      <c r="AP1417" t="inlineStr">
        <is>
          <t>2026-10-04|hcngsn5459|SD-000330</t>
        </is>
      </c>
      <c r="AQ1417" t="inlineStr">
        <is>
          <t>1</t>
        </is>
      </c>
      <c r="AR1417" t="inlineStr">
        <is>
          <t>hcngsn5459｜Not Daddy Anymore, Just Alpha｜1条｜已回填</t>
        </is>
      </c>
    </row>
    <row r="1418" ht="25.5" customHeight="1">
      <c r="A1418" t="inlineStr">
        <is>
          <t>SR-001553</t>
        </is>
      </c>
      <c r="B1418" s="3">
        <v>46299</v>
      </c>
      <c r="C1418"/>
      <c r="D1418" t="inlineStr">
        <is>
          <t>7691231886378552590</t>
        </is>
      </c>
      <c r="E1418"/>
      <c r="F1418" t="inlineStr">
        <is>
          <t>manual_url</t>
        </is>
      </c>
      <c r="G1418">
        <v>1</v>
      </c>
      <c r="H1418" s="3">
        <v>46303.671643518515</v>
      </c>
      <c r="I1418"/>
      <c r="J1418" t="inlineStr">
        <is>
          <t>active</t>
        </is>
      </c>
      <c r="K1418" t="inlineStr">
        <is>
          <t>gaylenepowers350</t>
        </is>
      </c>
      <c r="L1418" t="inlineStr">
        <is>
          <t>Mommy, I Found a Brother! The bracelet turns up among her things, but the children know she’s being framed. 🧒 ✨ Download ReelShort. Copy code 4966296 and search it. #FramedForTheft #KidsDefendHer #ProtectiveFamily #ShortDrama</t>
        </is>
      </c>
      <c r="M1418"/>
      <c r="N1418" t="inlineStr">
        <is>
          <t>7691231886378552590</t>
        </is>
      </c>
      <c r="O1418"/>
      <c r="P1418" t="inlineStr">
        <is>
          <t>https://www.tiktok.com/@gaylenepowers350</t>
        </is>
      </c>
      <c r="Q1418"/>
      <c r="R1418"/>
      <c r="S1418"/>
      <c r="T1418" s="2" t="str">
        <f>=HYPERLINK("https://www.tiktok.com/@gaylenepowers350/video/7691231886378552590", "https://www.tiktok.com/@gaylenepowers350/video/7691231886378552590")</f>
        <v>https://www.tiktok.com/@gaylenepowers350/video/7691231886378552590</v>
      </c>
      <c r="U1418" t="inlineStr">
        <is>
          <t>已回填</t>
        </is>
      </c>
      <c r="V1418" t="inlineStr">
        <is>
          <t>211</t>
        </is>
      </c>
      <c r="W1418" t="inlineStr">
        <is>
          <t>9</t>
        </is>
      </c>
      <c r="X1418" t="inlineStr">
        <is>
          <t>0</t>
        </is>
      </c>
      <c r="Y1418" t="inlineStr">
        <is>
          <t>0</t>
        </is>
      </c>
      <c r="Z1418" t="inlineStr">
        <is>
          <t>0</t>
        </is>
      </c>
      <c r="AA1418" t="inlineStr">
        <is>
          <t>2026-10-08</t>
        </is>
      </c>
      <c r="AB1418"/>
      <c r="AC1418"/>
      <c r="AD1418"/>
      <c r="AE1418"/>
      <c r="AF1418"/>
      <c r="AG1418" s="3"/>
      <c r="AH1418" t="inlineStr">
        <is>
          <t>李建卓</t>
        </is>
      </c>
      <c r="AI1418"/>
      <c r="AJ1418" t="inlineStr">
        <is>
          <t>剧名待人工匹配</t>
        </is>
      </c>
      <c r="AK1418"/>
      <c r="AL1418" s="3"/>
      <c r="AM1418" t="inlineStr">
        <is>
          <t>2026-10-05 08:16</t>
        </is>
      </c>
      <c r="AN1418" t="inlineStr">
        <is>
          <t>李建卓</t>
        </is>
      </c>
      <c r="AO1418" t="inlineStr">
        <is>
          <t>2026-10-05</t>
        </is>
      </c>
      <c r="AP1418"/>
      <c r="AQ1418" t="inlineStr">
        <is>
          <t>0</t>
        </is>
      </c>
      <c r="AR1418"/>
    </row>
    <row r="1419" ht="25.5" customHeight="1">
      <c r="A1419" t="inlineStr">
        <is>
          <t>SR-001554</t>
        </is>
      </c>
      <c r="B1419" s="3">
        <v>46298</v>
      </c>
      <c r="C1419"/>
      <c r="D1419" t="inlineStr">
        <is>
          <t>7691154170115591437</t>
        </is>
      </c>
      <c r="E1419"/>
      <c r="F1419" t="inlineStr">
        <is>
          <t>manual_url</t>
        </is>
      </c>
      <c r="G1419">
        <v>1</v>
      </c>
      <c r="H1419" s="3">
        <v>46303.671643518515</v>
      </c>
      <c r="I1419"/>
      <c r="J1419" t="inlineStr">
        <is>
          <t>active</t>
        </is>
      </c>
      <c r="K1419" t="inlineStr">
        <is>
          <t>dramaflick00</t>
        </is>
      </c>
      <c r="L1419" t="inlineStr">
        <is>
          <t>I Married My Cheating Ex's Uncle — EP1 One choice changes everything. 🌟 Continue the story here 👉 Find the full series on “ReelShort” 🔍 Look up “4966568” ✨ #ReelShort #ShortDrama #CheatingExsUncle #ContractMarriage</t>
        </is>
      </c>
      <c r="M1419" t="inlineStr">
        <is>
          <t>SD-000325</t>
        </is>
      </c>
      <c r="N1419" t="inlineStr">
        <is>
          <t>7691154170115591437</t>
        </is>
      </c>
      <c r="O1419" t="inlineStr">
        <is>
          <t>dramaflick00</t>
        </is>
      </c>
      <c r="P1419" t="inlineStr">
        <is>
          <t>https://www.tiktok.com/@dramaflick00</t>
        </is>
      </c>
      <c r="Q1419" t="inlineStr">
        <is>
          <t>SD-000325</t>
        </is>
      </c>
      <c r="R1419" t="inlineStr">
        <is>
          <t>I Married My Cheating Ex’s Uncle</t>
        </is>
      </c>
      <c r="S1419" t="inlineStr">
        <is>
          <t>扮猪吃虎</t>
        </is>
      </c>
      <c r="T1419" s="2" t="str">
        <f>=HYPERLINK("https://www.tiktok.com/@dramaflick00/video/7691154170115591437", "https://www.tiktok.com/@dramaflick00/video/7691154170115591437")</f>
        <v>https://www.tiktok.com/@dramaflick00/video/7691154170115591437</v>
      </c>
      <c r="U1419" t="inlineStr">
        <is>
          <t>已回填</t>
        </is>
      </c>
      <c r="V1419" t="inlineStr">
        <is>
          <t>209</t>
        </is>
      </c>
      <c r="W1419" t="inlineStr">
        <is>
          <t>2</t>
        </is>
      </c>
      <c r="X1419" t="inlineStr">
        <is>
          <t>1</t>
        </is>
      </c>
      <c r="Y1419" t="inlineStr">
        <is>
          <t>0</t>
        </is>
      </c>
      <c r="Z1419" t="inlineStr">
        <is>
          <t>0</t>
        </is>
      </c>
      <c r="AA1419" t="inlineStr">
        <is>
          <t>2026-10-08</t>
        </is>
      </c>
      <c r="AB1419"/>
      <c r="AC1419"/>
      <c r="AD1419"/>
      <c r="AE1419"/>
      <c r="AF1419"/>
      <c r="AG1419" s="3"/>
      <c r="AH1419" t="inlineStr">
        <is>
          <t>高璇</t>
        </is>
      </c>
      <c r="AI1419"/>
      <c r="AJ1419"/>
      <c r="AK1419"/>
      <c r="AL1419" s="3"/>
      <c r="AM1419" t="inlineStr">
        <is>
          <t>2026-10-03 14:12</t>
        </is>
      </c>
      <c r="AN1419" t="inlineStr">
        <is>
          <t>高璇</t>
        </is>
      </c>
      <c r="AO1419" t="inlineStr">
        <is>
          <t>2026-10-03</t>
        </is>
      </c>
      <c r="AP1419" t="inlineStr">
        <is>
          <t>2026-10-03|dramaflick00|SD-000325</t>
        </is>
      </c>
      <c r="AQ1419" t="inlineStr">
        <is>
          <t>1</t>
        </is>
      </c>
      <c r="AR1419" t="inlineStr">
        <is>
          <t>dramaflick00｜I Married My Cheating Ex’s Uncle｜3条｜已回填</t>
        </is>
      </c>
    </row>
    <row r="1420" ht="25.5" customHeight="1">
      <c r="A1420" t="inlineStr">
        <is>
          <t>SR-001555</t>
        </is>
      </c>
      <c r="B1420" s="3">
        <v>46298</v>
      </c>
      <c r="C1420"/>
      <c r="D1420" t="inlineStr">
        <is>
          <t>7691154323325144334</t>
        </is>
      </c>
      <c r="E1420"/>
      <c r="F1420" t="inlineStr">
        <is>
          <t>manual_url</t>
        </is>
      </c>
      <c r="G1420">
        <v>1</v>
      </c>
      <c r="H1420" s="3">
        <v>46303.671643518515</v>
      </c>
      <c r="I1420"/>
      <c r="J1420" t="inlineStr">
        <is>
          <t>active</t>
        </is>
      </c>
      <c r="K1420" t="inlineStr">
        <is>
          <t>dramaflick00</t>
        </is>
      </c>
      <c r="L1420" t="inlineStr">
        <is>
          <t>I Married My Cheating Ex's Uncle — EP2 The truth was hiding in plain sight. 🌟 Continue the story here 👉 Find the full series on “ReelShort” 🔍 Look up “4966568” ✨ #ReelShort #ShortDrama #CheatingExsUncle #ContractMarriage</t>
        </is>
      </c>
      <c r="M1420" t="inlineStr">
        <is>
          <t>SD-000325</t>
        </is>
      </c>
      <c r="N1420" t="inlineStr">
        <is>
          <t>7691154323325144334</t>
        </is>
      </c>
      <c r="O1420" t="inlineStr">
        <is>
          <t>dramaflick00</t>
        </is>
      </c>
      <c r="P1420" t="inlineStr">
        <is>
          <t>https://www.tiktok.com/@dramaflick00</t>
        </is>
      </c>
      <c r="Q1420" t="inlineStr">
        <is>
          <t>SD-000325</t>
        </is>
      </c>
      <c r="R1420" t="inlineStr">
        <is>
          <t>I Married My Cheating Ex’s Uncle</t>
        </is>
      </c>
      <c r="S1420" t="inlineStr">
        <is>
          <t>扮猪吃虎</t>
        </is>
      </c>
      <c r="T1420" s="2" t="str">
        <f>=HYPERLINK("https://www.tiktok.com/@dramaflick00/video/7691154323325144334", "https://www.tiktok.com/@dramaflick00/video/7691154323325144334")</f>
        <v>https://www.tiktok.com/@dramaflick00/video/7691154323325144334</v>
      </c>
      <c r="U1420" t="inlineStr">
        <is>
          <t>已回填</t>
        </is>
      </c>
      <c r="V1420" t="inlineStr">
        <is>
          <t>47</t>
        </is>
      </c>
      <c r="W1420" t="inlineStr">
        <is>
          <t>0</t>
        </is>
      </c>
      <c r="X1420" t="inlineStr">
        <is>
          <t>0</t>
        </is>
      </c>
      <c r="Y1420" t="inlineStr">
        <is>
          <t>0</t>
        </is>
      </c>
      <c r="Z1420" t="inlineStr">
        <is>
          <t>0</t>
        </is>
      </c>
      <c r="AA1420" t="inlineStr">
        <is>
          <t>2026-10-08</t>
        </is>
      </c>
      <c r="AB1420"/>
      <c r="AC1420"/>
      <c r="AD1420"/>
      <c r="AE1420"/>
      <c r="AF1420"/>
      <c r="AG1420" s="3"/>
      <c r="AH1420" t="inlineStr">
        <is>
          <t>高璇</t>
        </is>
      </c>
      <c r="AI1420"/>
      <c r="AJ1420"/>
      <c r="AK1420"/>
      <c r="AL1420" s="3"/>
      <c r="AM1420" t="inlineStr">
        <is>
          <t>2026-10-03 18:21</t>
        </is>
      </c>
      <c r="AN1420" t="inlineStr">
        <is>
          <t>高璇</t>
        </is>
      </c>
      <c r="AO1420" t="inlineStr">
        <is>
          <t>2026-10-03</t>
        </is>
      </c>
      <c r="AP1420" t="inlineStr">
        <is>
          <t>2026-10-03|dramaflick00|SD-000325</t>
        </is>
      </c>
      <c r="AQ1420" t="inlineStr">
        <is>
          <t>0</t>
        </is>
      </c>
      <c r="AR1420" t="inlineStr">
        <is>
          <t>dramaflick00｜I Married My Cheating Ex’s Uncle｜3条｜已回填</t>
        </is>
      </c>
    </row>
    <row r="1421" ht="25.5" customHeight="1">
      <c r="A1421" t="inlineStr">
        <is>
          <t>SR-001556</t>
        </is>
      </c>
      <c r="B1421" s="3">
        <v>46298</v>
      </c>
      <c r="C1421"/>
      <c r="D1421" t="inlineStr">
        <is>
          <t>7691154546218863886</t>
        </is>
      </c>
      <c r="E1421"/>
      <c r="F1421" t="inlineStr">
        <is>
          <t>manual_url</t>
        </is>
      </c>
      <c r="G1421">
        <v>1</v>
      </c>
      <c r="H1421" s="3">
        <v>46303.671643518515</v>
      </c>
      <c r="I1421"/>
      <c r="J1421" t="inlineStr">
        <is>
          <t>active</t>
        </is>
      </c>
      <c r="K1421" t="inlineStr">
        <is>
          <t>dramaflick00</t>
        </is>
      </c>
      <c r="L1421" t="inlineStr">
        <is>
          <t>I Married My Cheating Ex's Uncle — EP3 They crossed a line they can never uncross. 🌟 Continue the story here 👉 Find the full series on “ReelShort” 🔍 Look up “4966568” ✨ #ReelShort #ShortDrama #CheatingExsUncle #ContractMarriage</t>
        </is>
      </c>
      <c r="M1421" t="inlineStr">
        <is>
          <t>SD-000325</t>
        </is>
      </c>
      <c r="N1421" t="inlineStr">
        <is>
          <t>7691154546218863886</t>
        </is>
      </c>
      <c r="O1421" t="inlineStr">
        <is>
          <t>dramaflick00</t>
        </is>
      </c>
      <c r="P1421" t="inlineStr">
        <is>
          <t>https://www.tiktok.com/@dramaflick00</t>
        </is>
      </c>
      <c r="Q1421" t="inlineStr">
        <is>
          <t>SD-000325</t>
        </is>
      </c>
      <c r="R1421" t="inlineStr">
        <is>
          <t>I Married My Cheating Ex’s Uncle</t>
        </is>
      </c>
      <c r="S1421" t="inlineStr">
        <is>
          <t>扮猪吃虎</t>
        </is>
      </c>
      <c r="T1421" s="2" t="str">
        <f>=HYPERLINK("https://www.tiktok.com/@dramaflick00/video/7691154546218863886", "https://www.tiktok.com/@dramaflick00/video/7691154546218863886")</f>
        <v>https://www.tiktok.com/@dramaflick00/video/7691154546218863886</v>
      </c>
      <c r="U1421" t="inlineStr">
        <is>
          <t>已回填</t>
        </is>
      </c>
      <c r="V1421" t="inlineStr">
        <is>
          <t>80</t>
        </is>
      </c>
      <c r="W1421" t="inlineStr">
        <is>
          <t>1</t>
        </is>
      </c>
      <c r="X1421" t="inlineStr">
        <is>
          <t>0</t>
        </is>
      </c>
      <c r="Y1421" t="inlineStr">
        <is>
          <t>0</t>
        </is>
      </c>
      <c r="Z1421" t="inlineStr">
        <is>
          <t>0</t>
        </is>
      </c>
      <c r="AA1421" t="inlineStr">
        <is>
          <t>2026-10-08</t>
        </is>
      </c>
      <c r="AB1421"/>
      <c r="AC1421"/>
      <c r="AD1421"/>
      <c r="AE1421"/>
      <c r="AF1421"/>
      <c r="AG1421" s="3"/>
      <c r="AH1421" t="inlineStr">
        <is>
          <t>高璇</t>
        </is>
      </c>
      <c r="AI1421"/>
      <c r="AJ1421"/>
      <c r="AK1421"/>
      <c r="AL1421" s="3"/>
      <c r="AM1421" t="inlineStr">
        <is>
          <t>2026-10-04 01:15</t>
        </is>
      </c>
      <c r="AN1421" t="inlineStr">
        <is>
          <t>高璇</t>
        </is>
      </c>
      <c r="AO1421" t="inlineStr">
        <is>
          <t>2026-10-04</t>
        </is>
      </c>
      <c r="AP1421" t="inlineStr">
        <is>
          <t>2026-10-03|dramaflick00|SD-000325</t>
        </is>
      </c>
      <c r="AQ1421" t="inlineStr">
        <is>
          <t>0</t>
        </is>
      </c>
      <c r="AR1421" t="inlineStr">
        <is>
          <t>dramaflick00｜I Married My Cheating Ex’s Uncle｜3条｜已回填</t>
        </is>
      </c>
    </row>
    <row r="1422" ht="25.5" customHeight="1">
      <c r="A1422" t="inlineStr">
        <is>
          <t>SR-001557</t>
        </is>
      </c>
      <c r="B1422" s="3">
        <v>46299</v>
      </c>
      <c r="C1422"/>
      <c r="D1422" t="inlineStr">
        <is>
          <t>7691154691245313293</t>
        </is>
      </c>
      <c r="E1422"/>
      <c r="F1422" t="inlineStr">
        <is>
          <t>manual_url</t>
        </is>
      </c>
      <c r="G1422">
        <v>1</v>
      </c>
      <c r="H1422" s="3">
        <v>46303.671643518515</v>
      </c>
      <c r="I1422"/>
      <c r="J1422" t="inlineStr">
        <is>
          <t>active</t>
        </is>
      </c>
      <c r="K1422" t="inlineStr">
        <is>
          <t>dramaflick00</t>
        </is>
      </c>
      <c r="L1422" t="inlineStr">
        <is>
          <t>I Married My Cheating Ex's Uncle — EP4 Just when it feels safe, the secret explodes. 🌟 Continue the story here 👉 Find the full series on “ReelShort” 🔍 Look up “4966568” ✨ #ReelShort #ShortDrama #CheatingExsUncle #ContractMarriage</t>
        </is>
      </c>
      <c r="M1422" t="inlineStr">
        <is>
          <t>SD-000325</t>
        </is>
      </c>
      <c r="N1422" t="inlineStr">
        <is>
          <t>7691154691245313293</t>
        </is>
      </c>
      <c r="O1422" t="inlineStr">
        <is>
          <t>dramaflick00</t>
        </is>
      </c>
      <c r="P1422" t="inlineStr">
        <is>
          <t>https://www.tiktok.com/@dramaflick00</t>
        </is>
      </c>
      <c r="Q1422" t="inlineStr">
        <is>
          <t>SD-000325</t>
        </is>
      </c>
      <c r="R1422" t="inlineStr">
        <is>
          <t>I Married My Cheating Ex’s Uncle</t>
        </is>
      </c>
      <c r="S1422" t="inlineStr">
        <is>
          <t>扮猪吃虎</t>
        </is>
      </c>
      <c r="T1422" s="2" t="str">
        <f>=HYPERLINK("https://www.tiktok.com/@dramaflick00/video/7691154691245313293", "https://www.tiktok.com/@dramaflick00/video/7691154691245313293")</f>
        <v>https://www.tiktok.com/@dramaflick00/video/7691154691245313293</v>
      </c>
      <c r="U1422" t="inlineStr">
        <is>
          <t>已回填</t>
        </is>
      </c>
      <c r="V1422" t="inlineStr">
        <is>
          <t>149</t>
        </is>
      </c>
      <c r="W1422" t="inlineStr">
        <is>
          <t>1</t>
        </is>
      </c>
      <c r="X1422" t="inlineStr">
        <is>
          <t>0</t>
        </is>
      </c>
      <c r="Y1422" t="inlineStr">
        <is>
          <t>0</t>
        </is>
      </c>
      <c r="Z1422" t="inlineStr">
        <is>
          <t>0</t>
        </is>
      </c>
      <c r="AA1422" t="inlineStr">
        <is>
          <t>2026-10-08</t>
        </is>
      </c>
      <c r="AB1422"/>
      <c r="AC1422"/>
      <c r="AD1422"/>
      <c r="AE1422"/>
      <c r="AF1422"/>
      <c r="AG1422" s="3"/>
      <c r="AH1422" t="inlineStr">
        <is>
          <t>高璇</t>
        </is>
      </c>
      <c r="AI1422"/>
      <c r="AJ1422"/>
      <c r="AK1422"/>
      <c r="AL1422" s="3"/>
      <c r="AM1422" t="inlineStr">
        <is>
          <t>2026-10-04 14:16</t>
        </is>
      </c>
      <c r="AN1422" t="inlineStr">
        <is>
          <t>高璇</t>
        </is>
      </c>
      <c r="AO1422" t="inlineStr">
        <is>
          <t>2026-10-04</t>
        </is>
      </c>
      <c r="AP1422" t="inlineStr">
        <is>
          <t>2026-10-04|dramaflick00|SD-000325</t>
        </is>
      </c>
      <c r="AQ1422" t="inlineStr">
        <is>
          <t>1</t>
        </is>
      </c>
      <c r="AR1422" t="inlineStr">
        <is>
          <t>dramaflick00｜I Married My Cheating Ex’s Uncle｜3条｜已回填</t>
        </is>
      </c>
    </row>
    <row r="1423" ht="25.5" customHeight="1">
      <c r="A1423" t="inlineStr">
        <is>
          <t>SR-001558</t>
        </is>
      </c>
      <c r="B1423" s="3">
        <v>46299</v>
      </c>
      <c r="C1423"/>
      <c r="D1423" t="inlineStr">
        <is>
          <t>7691154966165097742</t>
        </is>
      </c>
      <c r="E1423"/>
      <c r="F1423" t="inlineStr">
        <is>
          <t>manual_url</t>
        </is>
      </c>
      <c r="G1423">
        <v>1</v>
      </c>
      <c r="H1423" s="3">
        <v>46303.671643518515</v>
      </c>
      <c r="I1423"/>
      <c r="J1423" t="inlineStr">
        <is>
          <t>active</t>
        </is>
      </c>
      <c r="K1423" t="inlineStr">
        <is>
          <t>dramaflick00</t>
        </is>
      </c>
      <c r="L1423" t="inlineStr">
        <is>
          <t>I Married My Cheating Ex's Uncle — EP5 Love, betrayal, and one impossible decision. 🌟 Continue the story here 👉 Find the full series on “ReelShort” 🔍 Look up “4966568” ✨ #ReelShort #ShortDrama #CheatingExsUncle #ContractMarriage</t>
        </is>
      </c>
      <c r="M1423" t="inlineStr">
        <is>
          <t>SD-000325</t>
        </is>
      </c>
      <c r="N1423" t="inlineStr">
        <is>
          <t>7691154966165097742</t>
        </is>
      </c>
      <c r="O1423" t="inlineStr">
        <is>
          <t>dramaflick00</t>
        </is>
      </c>
      <c r="P1423" t="inlineStr">
        <is>
          <t>https://www.tiktok.com/@dramaflick00</t>
        </is>
      </c>
      <c r="Q1423" t="inlineStr">
        <is>
          <t>SD-000325</t>
        </is>
      </c>
      <c r="R1423" t="inlineStr">
        <is>
          <t>I Married My Cheating Ex’s Uncle</t>
        </is>
      </c>
      <c r="S1423" t="inlineStr">
        <is>
          <t>扮猪吃虎</t>
        </is>
      </c>
      <c r="T1423" s="2" t="str">
        <f>=HYPERLINK("https://www.tiktok.com/@dramaflick00/video/7691154966165097742", "https://www.tiktok.com/@dramaflick00/video/7691154966165097742")</f>
        <v>https://www.tiktok.com/@dramaflick00/video/7691154966165097742</v>
      </c>
      <c r="U1423" t="inlineStr">
        <is>
          <t>已回填</t>
        </is>
      </c>
      <c r="V1423" t="inlineStr">
        <is>
          <t>24</t>
        </is>
      </c>
      <c r="W1423" t="inlineStr">
        <is>
          <t>0</t>
        </is>
      </c>
      <c r="X1423" t="inlineStr">
        <is>
          <t>0</t>
        </is>
      </c>
      <c r="Y1423" t="inlineStr">
        <is>
          <t>0</t>
        </is>
      </c>
      <c r="Z1423" t="inlineStr">
        <is>
          <t>0</t>
        </is>
      </c>
      <c r="AA1423" t="inlineStr">
        <is>
          <t>2026-10-08</t>
        </is>
      </c>
      <c r="AB1423"/>
      <c r="AC1423"/>
      <c r="AD1423"/>
      <c r="AE1423"/>
      <c r="AF1423"/>
      <c r="AG1423" s="3"/>
      <c r="AH1423" t="inlineStr">
        <is>
          <t>高璇</t>
        </is>
      </c>
      <c r="AI1423"/>
      <c r="AJ1423"/>
      <c r="AK1423"/>
      <c r="AL1423" s="3"/>
      <c r="AM1423" t="inlineStr">
        <is>
          <t>2026-10-04 19:17</t>
        </is>
      </c>
      <c r="AN1423" t="inlineStr">
        <is>
          <t>高璇</t>
        </is>
      </c>
      <c r="AO1423" t="inlineStr">
        <is>
          <t>2026-10-04</t>
        </is>
      </c>
      <c r="AP1423" t="inlineStr">
        <is>
          <t>2026-10-04|dramaflick00|SD-000325</t>
        </is>
      </c>
      <c r="AQ1423" t="inlineStr">
        <is>
          <t>0</t>
        </is>
      </c>
      <c r="AR1423" t="inlineStr">
        <is>
          <t>dramaflick00｜I Married My Cheating Ex’s Uncle｜3条｜已回填</t>
        </is>
      </c>
    </row>
    <row r="1424" ht="25.5" customHeight="1">
      <c r="A1424" t="inlineStr">
        <is>
          <t>SR-001559</t>
        </is>
      </c>
      <c r="B1424" s="3">
        <v>46299</v>
      </c>
      <c r="C1424"/>
      <c r="D1424" t="inlineStr">
        <is>
          <t>7691155165184838925</t>
        </is>
      </c>
      <c r="E1424"/>
      <c r="F1424" t="inlineStr">
        <is>
          <t>manual_url</t>
        </is>
      </c>
      <c r="G1424">
        <v>1</v>
      </c>
      <c r="H1424" s="3">
        <v>46303.671643518515</v>
      </c>
      <c r="I1424"/>
      <c r="J1424" t="inlineStr">
        <is>
          <t>active</t>
        </is>
      </c>
      <c r="K1424" t="inlineStr">
        <is>
          <t>dramaflick00</t>
        </is>
      </c>
      <c r="L1424" t="inlineStr">
        <is>
          <t>I Married My Cheating Ex's Uncle — EP6 This is where the real trouble begins. 🌟 Continue the story here 👉 Find the full series on “ReelShort” 🔍 Look up “4966568” ✨ #ReelShort #ShortDrama #CheatingExsUncle #ContractMarriage</t>
        </is>
      </c>
      <c r="M1424" t="inlineStr">
        <is>
          <t>SD-000325</t>
        </is>
      </c>
      <c r="N1424" t="inlineStr">
        <is>
          <t>7691155165184838925</t>
        </is>
      </c>
      <c r="O1424" t="inlineStr">
        <is>
          <t>dramaflick00</t>
        </is>
      </c>
      <c r="P1424" t="inlineStr">
        <is>
          <t>https://www.tiktok.com/@dramaflick00</t>
        </is>
      </c>
      <c r="Q1424" t="inlineStr">
        <is>
          <t>SD-000325</t>
        </is>
      </c>
      <c r="R1424" t="inlineStr">
        <is>
          <t>I Married My Cheating Ex’s Uncle</t>
        </is>
      </c>
      <c r="S1424" t="inlineStr">
        <is>
          <t>扮猪吃虎</t>
        </is>
      </c>
      <c r="T1424" s="2" t="str">
        <f>=HYPERLINK("https://www.tiktok.com/@dramaflick00/video/7691155165184838925", "https://www.tiktok.com/@dramaflick00/video/7691155165184838925")</f>
        <v>https://www.tiktok.com/@dramaflick00/video/7691155165184838925</v>
      </c>
      <c r="U1424" t="inlineStr">
        <is>
          <t>已回填</t>
        </is>
      </c>
      <c r="V1424" t="inlineStr">
        <is>
          <t>71</t>
        </is>
      </c>
      <c r="W1424" t="inlineStr">
        <is>
          <t>2</t>
        </is>
      </c>
      <c r="X1424" t="inlineStr">
        <is>
          <t>0</t>
        </is>
      </c>
      <c r="Y1424" t="inlineStr">
        <is>
          <t>0</t>
        </is>
      </c>
      <c r="Z1424" t="inlineStr">
        <is>
          <t>0</t>
        </is>
      </c>
      <c r="AA1424" t="inlineStr">
        <is>
          <t>2026-10-08</t>
        </is>
      </c>
      <c r="AB1424"/>
      <c r="AC1424"/>
      <c r="AD1424"/>
      <c r="AE1424"/>
      <c r="AF1424"/>
      <c r="AG1424" s="3"/>
      <c r="AH1424" t="inlineStr">
        <is>
          <t>高璇</t>
        </is>
      </c>
      <c r="AI1424"/>
      <c r="AJ1424"/>
      <c r="AK1424"/>
      <c r="AL1424" s="3"/>
      <c r="AM1424" t="inlineStr">
        <is>
          <t>2026-10-05 02:17</t>
        </is>
      </c>
      <c r="AN1424" t="inlineStr">
        <is>
          <t>高璇</t>
        </is>
      </c>
      <c r="AO1424" t="inlineStr">
        <is>
          <t>2026-10-05</t>
        </is>
      </c>
      <c r="AP1424" t="inlineStr">
        <is>
          <t>2026-10-04|dramaflick00|SD-000325</t>
        </is>
      </c>
      <c r="AQ1424" t="inlineStr">
        <is>
          <t>0</t>
        </is>
      </c>
      <c r="AR1424" t="inlineStr">
        <is>
          <t>dramaflick00｜I Married My Cheating Ex’s Uncle｜3条｜已回填</t>
        </is>
      </c>
    </row>
    <row r="1425" ht="25.5" customHeight="1">
      <c r="A1425" t="inlineStr">
        <is>
          <t>SR-001560</t>
        </is>
      </c>
      <c r="B1425" s="3">
        <v>46297</v>
      </c>
      <c r="C1425"/>
      <c r="D1425" t="inlineStr">
        <is>
          <t>7692048712973012237</t>
        </is>
      </c>
      <c r="E1425"/>
      <c r="F1425" t="inlineStr">
        <is>
          <t>exact_post_id</t>
        </is>
      </c>
      <c r="G1425"/>
      <c r="H1425" s="3"/>
      <c r="I1425"/>
      <c r="J1425" t="inlineStr">
        <is>
          <t>active</t>
        </is>
      </c>
      <c r="K1425" t="inlineStr">
        <is>
          <t>dramadetour0</t>
        </is>
      </c>
      <c r="L1425" t="inlineStr">
        <is>
          <t>Part 2 | Five Years of Secret Love, He Married My Best Friend** Harper learns every excuse Connor made for missing her life hid the time he spent with Maddie's family—even on her birthday.   ✨ Continue the story on ReelShort.   🔎 Search “5014236” in the app.   #ReelShort #ShortDrama #Werewolf #drama #LoveTriangle</t>
        </is>
      </c>
      <c r="M1425" t="inlineStr">
        <is>
          <t>SD-000388</t>
        </is>
      </c>
      <c r="N1425" t="inlineStr">
        <is>
          <t>7692048712973012237</t>
        </is>
      </c>
      <c r="O1425" t="inlineStr">
        <is>
          <t>dramadetour0</t>
        </is>
      </c>
      <c r="P1425" t="inlineStr">
        <is>
          <t>https://www.tiktok.com/@dramadetour0</t>
        </is>
      </c>
      <c r="Q1425" t="inlineStr">
        <is>
          <t>SD-000388</t>
        </is>
      </c>
      <c r="R1425" t="inlineStr">
        <is>
          <t>Five Years of Secret Love, He Married My Best Friend</t>
        </is>
      </c>
      <c r="S1425"/>
      <c r="T1425" s="2" t="str">
        <f>=HYPERLINK("https://www.tiktok.com/@dramadetour0/video/7692048712973012237", "https://www.tiktok.com/@dramadetour0/video/7692048712973012237")</f>
        <v>https://www.tiktok.com/@dramadetour0/video/7692048712973012237</v>
      </c>
      <c r="U1425" t="inlineStr">
        <is>
          <t>已回填</t>
        </is>
      </c>
      <c r="V1425" t="inlineStr">
        <is>
          <t>1015</t>
        </is>
      </c>
      <c r="W1425" t="inlineStr">
        <is>
          <t>11</t>
        </is>
      </c>
      <c r="X1425" t="inlineStr">
        <is>
          <t>1</t>
        </is>
      </c>
      <c r="Y1425" t="inlineStr">
        <is>
          <t>0</t>
        </is>
      </c>
      <c r="Z1425" t="inlineStr">
        <is>
          <t>0</t>
        </is>
      </c>
      <c r="AA1425" t="inlineStr">
        <is>
          <t>2026-10-08</t>
        </is>
      </c>
      <c r="AB1425"/>
      <c r="AC1425" t="inlineStr">
        <is>
          <t>历史补录：Part 2</t>
        </is>
      </c>
      <c r="AD1425"/>
      <c r="AE1425"/>
      <c r="AF1425"/>
      <c r="AG1425" s="3"/>
      <c r="AH1425" t="inlineStr">
        <is>
          <t>彭满</t>
        </is>
      </c>
      <c r="AI1425"/>
      <c r="AJ1425"/>
      <c r="AK1425"/>
      <c r="AL1425" s="3"/>
      <c r="AM1425" t="inlineStr">
        <is>
          <t>2026-10-02 21:30</t>
        </is>
      </c>
      <c r="AN1425" t="inlineStr">
        <is>
          <t>彭满</t>
        </is>
      </c>
      <c r="AO1425" t="inlineStr">
        <is>
          <t>2026-10-02</t>
        </is>
      </c>
      <c r="AP1425" t="inlineStr">
        <is>
          <t>2026-10-02|dramadetour0|SD-000388</t>
        </is>
      </c>
      <c r="AQ1425" t="inlineStr">
        <is>
          <t>0</t>
        </is>
      </c>
      <c r="AR1425" t="inlineStr">
        <is>
          <t>dramadetour0｜Five Years of Secret Love, He Married My Best Friend｜3条｜已回填</t>
        </is>
      </c>
    </row>
    <row r="1426" ht="25.5" customHeight="1">
      <c r="A1426" t="inlineStr">
        <is>
          <t>SR-001561</t>
        </is>
      </c>
      <c r="B1426" s="3">
        <v>46297</v>
      </c>
      <c r="C1426"/>
      <c r="D1426" t="inlineStr">
        <is>
          <t>7692049488491351310</t>
        </is>
      </c>
      <c r="E1426"/>
      <c r="F1426" t="inlineStr">
        <is>
          <t>exact_post_id</t>
        </is>
      </c>
      <c r="G1426"/>
      <c r="H1426" s="3"/>
      <c r="I1426"/>
      <c r="J1426" t="inlineStr">
        <is>
          <t>active</t>
        </is>
      </c>
      <c r="K1426" t="inlineStr">
        <is>
          <t>dramadetour0</t>
        </is>
      </c>
      <c r="L1426" t="inlineStr">
        <is>
          <t>Part 3 | Five Years of Secret Love, He Married My Best Friend Harper learns every excuse Connor made for missing her life hid the time he spent with Maddie's family—even on her birthday.   ✨ Continue the story on ReelShort.   🔎 Search 5014236 in the app.   #ReelShort #ShortDrama #Werewolf#dramaseries #LoveTriangle</t>
        </is>
      </c>
      <c r="M1426" t="inlineStr">
        <is>
          <t>SD-000388</t>
        </is>
      </c>
      <c r="N1426" t="inlineStr">
        <is>
          <t>7692049488491351310</t>
        </is>
      </c>
      <c r="O1426" t="inlineStr">
        <is>
          <t>dramadetour0</t>
        </is>
      </c>
      <c r="P1426" t="inlineStr">
        <is>
          <t>https://www.tiktok.com/@dramadetour0</t>
        </is>
      </c>
      <c r="Q1426" t="inlineStr">
        <is>
          <t>SD-000388</t>
        </is>
      </c>
      <c r="R1426" t="inlineStr">
        <is>
          <t>Five Years of Secret Love, He Married My Best Friend</t>
        </is>
      </c>
      <c r="S1426"/>
      <c r="T1426" s="2" t="str">
        <f>=HYPERLINK("https://www.tiktok.com/@dramadetour0/video/7692049488491351310", "https://www.tiktok.com/@dramadetour0/video/7692049488491351310")</f>
        <v>https://www.tiktok.com/@dramadetour0/video/7692049488491351310</v>
      </c>
      <c r="U1426" t="inlineStr">
        <is>
          <t>已回填</t>
        </is>
      </c>
      <c r="V1426" t="inlineStr">
        <is>
          <t>5797</t>
        </is>
      </c>
      <c r="W1426" t="inlineStr">
        <is>
          <t>109</t>
        </is>
      </c>
      <c r="X1426" t="inlineStr">
        <is>
          <t>50</t>
        </is>
      </c>
      <c r="Y1426" t="inlineStr">
        <is>
          <t>1</t>
        </is>
      </c>
      <c r="Z1426" t="inlineStr">
        <is>
          <t>0</t>
        </is>
      </c>
      <c r="AA1426" t="inlineStr">
        <is>
          <t>2026-10-08</t>
        </is>
      </c>
      <c r="AB1426"/>
      <c r="AC1426" t="inlineStr">
        <is>
          <t>历史补录：Part 3</t>
        </is>
      </c>
      <c r="AD1426"/>
      <c r="AE1426"/>
      <c r="AF1426"/>
      <c r="AG1426" s="3"/>
      <c r="AH1426" t="inlineStr">
        <is>
          <t>彭满</t>
        </is>
      </c>
      <c r="AI1426"/>
      <c r="AJ1426"/>
      <c r="AK1426"/>
      <c r="AL1426" s="3"/>
      <c r="AM1426" t="inlineStr">
        <is>
          <t>2026-10-02 22:30</t>
        </is>
      </c>
      <c r="AN1426" t="inlineStr">
        <is>
          <t>彭满</t>
        </is>
      </c>
      <c r="AO1426" t="inlineStr">
        <is>
          <t>2026-10-02</t>
        </is>
      </c>
      <c r="AP1426" t="inlineStr">
        <is>
          <t>2026-10-02|dramadetour0|SD-000388</t>
        </is>
      </c>
      <c r="AQ1426" t="inlineStr">
        <is>
          <t>0</t>
        </is>
      </c>
      <c r="AR1426" t="inlineStr">
        <is>
          <t>dramadetour0｜Five Years of Secret Love, He Married My Best Friend｜3条｜已回填</t>
        </is>
      </c>
    </row>
    <row r="1427" ht="25.5" customHeight="1">
      <c r="A1427" t="inlineStr">
        <is>
          <t>SR-001562</t>
        </is>
      </c>
      <c r="B1427" s="3">
        <v>46304</v>
      </c>
      <c r="C1427"/>
      <c r="D1427"/>
      <c r="E1427"/>
      <c r="F1427"/>
      <c r="G1427"/>
      <c r="H1427" s="3"/>
      <c r="I1427"/>
      <c r="J1427" t="inlineStr">
        <is>
          <t>active</t>
        </is>
      </c>
      <c r="K1427" t="inlineStr">
        <is>
          <t>dramadetour0</t>
        </is>
      </c>
      <c r="L1427"/>
      <c r="M1427" t="inlineStr">
        <is>
          <t>SD-000411</t>
        </is>
      </c>
      <c r="N1427"/>
      <c r="O1427" t="inlineStr">
        <is>
          <t>dramadetour0</t>
        </is>
      </c>
      <c r="P1427" t="inlineStr">
        <is>
          <t>https://www.tiktok.com/@dramadetour0</t>
        </is>
      </c>
      <c r="Q1427" t="inlineStr">
        <is>
          <t>SD-000411</t>
        </is>
      </c>
      <c r="R1427" t="inlineStr">
        <is>
          <t>The Alpha's Runaway Bride</t>
        </is>
      </c>
      <c r="S1427"/>
      <c r="T1427" s="2"/>
      <c r="U1427" t="inlineStr">
        <is>
          <t>已排期</t>
        </is>
      </c>
      <c r="V1427"/>
      <c r="W1427"/>
      <c r="X1427"/>
      <c r="Y1427"/>
      <c r="Z1427"/>
      <c r="AA1427"/>
      <c r="AB1427"/>
      <c r="AC1427"/>
      <c r="AD1427" t="inlineStr">
        <is>
          <t>SB-e679adee-f4e8-4abd-a9b0-c2d401df9e3f</t>
        </is>
      </c>
      <c r="AE1427">
        <v>1</v>
      </c>
      <c r="AF1427">
        <v>3</v>
      </c>
      <c r="AG1427" s="3">
        <v>46304</v>
      </c>
      <c r="AH1427" t="inlineStr">
        <is>
          <t>彭满</t>
        </is>
      </c>
      <c r="AI1427"/>
      <c r="AJ1427"/>
      <c r="AK1427"/>
      <c r="AL1427" s="3"/>
      <c r="AM1427"/>
      <c r="AN1427" t="inlineStr">
        <is>
          <t>彭满</t>
        </is>
      </c>
      <c r="AO1427"/>
      <c r="AP1427" t="inlineStr">
        <is>
          <t>2026-10-09|dramadetour0|SD-000411</t>
        </is>
      </c>
      <c r="AQ1427" t="inlineStr">
        <is>
          <t>1</t>
        </is>
      </c>
      <c r="AR1427" t="inlineStr">
        <is>
          <t>dramadetour0｜The Alpha's Runaway Bride｜3条｜已排期</t>
        </is>
      </c>
    </row>
    <row r="1428" ht="25.5" customHeight="1">
      <c r="A1428" t="inlineStr">
        <is>
          <t>SR-001563</t>
        </is>
      </c>
      <c r="B1428" s="3">
        <v>46304</v>
      </c>
      <c r="C1428"/>
      <c r="D1428"/>
      <c r="E1428"/>
      <c r="F1428"/>
      <c r="G1428"/>
      <c r="H1428" s="3"/>
      <c r="I1428"/>
      <c r="J1428" t="inlineStr">
        <is>
          <t>active</t>
        </is>
      </c>
      <c r="K1428" t="inlineStr">
        <is>
          <t>dramadetour0</t>
        </is>
      </c>
      <c r="L1428"/>
      <c r="M1428" t="inlineStr">
        <is>
          <t>SD-000411</t>
        </is>
      </c>
      <c r="N1428"/>
      <c r="O1428" t="inlineStr">
        <is>
          <t>dramadetour0</t>
        </is>
      </c>
      <c r="P1428" t="inlineStr">
        <is>
          <t>https://www.tiktok.com/@dramadetour0</t>
        </is>
      </c>
      <c r="Q1428" t="inlineStr">
        <is>
          <t>SD-000411</t>
        </is>
      </c>
      <c r="R1428" t="inlineStr">
        <is>
          <t>The Alpha's Runaway Bride</t>
        </is>
      </c>
      <c r="S1428"/>
      <c r="T1428" s="2"/>
      <c r="U1428" t="inlineStr">
        <is>
          <t>已排期</t>
        </is>
      </c>
      <c r="V1428"/>
      <c r="W1428"/>
      <c r="X1428"/>
      <c r="Y1428"/>
      <c r="Z1428"/>
      <c r="AA1428"/>
      <c r="AB1428"/>
      <c r="AC1428"/>
      <c r="AD1428" t="inlineStr">
        <is>
          <t>SB-e679adee-f4e8-4abd-a9b0-c2d401df9e3f</t>
        </is>
      </c>
      <c r="AE1428">
        <v>2</v>
      </c>
      <c r="AF1428">
        <v>3</v>
      </c>
      <c r="AG1428" s="3">
        <v>46304</v>
      </c>
      <c r="AH1428" t="inlineStr">
        <is>
          <t>彭满</t>
        </is>
      </c>
      <c r="AI1428"/>
      <c r="AJ1428"/>
      <c r="AK1428"/>
      <c r="AL1428" s="3"/>
      <c r="AM1428"/>
      <c r="AN1428" t="inlineStr">
        <is>
          <t>彭满</t>
        </is>
      </c>
      <c r="AO1428"/>
      <c r="AP1428" t="inlineStr">
        <is>
          <t>2026-10-09|dramadetour0|SD-000411</t>
        </is>
      </c>
      <c r="AQ1428" t="inlineStr">
        <is>
          <t>0</t>
        </is>
      </c>
      <c r="AR1428" t="inlineStr">
        <is>
          <t>dramadetour0｜The Alpha's Runaway Bride｜3条｜已排期</t>
        </is>
      </c>
    </row>
    <row r="1429" ht="25.5" customHeight="1">
      <c r="A1429" t="inlineStr">
        <is>
          <t>SR-001564</t>
        </is>
      </c>
      <c r="B1429" s="3">
        <v>46304</v>
      </c>
      <c r="C1429"/>
      <c r="D1429"/>
      <c r="E1429"/>
      <c r="F1429"/>
      <c r="G1429"/>
      <c r="H1429" s="3"/>
      <c r="I1429"/>
      <c r="J1429" t="inlineStr">
        <is>
          <t>active</t>
        </is>
      </c>
      <c r="K1429" t="inlineStr">
        <is>
          <t>dramadetour0</t>
        </is>
      </c>
      <c r="L1429"/>
      <c r="M1429" t="inlineStr">
        <is>
          <t>SD-000411</t>
        </is>
      </c>
      <c r="N1429"/>
      <c r="O1429" t="inlineStr">
        <is>
          <t>dramadetour0</t>
        </is>
      </c>
      <c r="P1429" t="inlineStr">
        <is>
          <t>https://www.tiktok.com/@dramadetour0</t>
        </is>
      </c>
      <c r="Q1429" t="inlineStr">
        <is>
          <t>SD-000411</t>
        </is>
      </c>
      <c r="R1429" t="inlineStr">
        <is>
          <t>The Alpha's Runaway Bride</t>
        </is>
      </c>
      <c r="S1429"/>
      <c r="T1429" s="2"/>
      <c r="U1429" t="inlineStr">
        <is>
          <t>已排期</t>
        </is>
      </c>
      <c r="V1429"/>
      <c r="W1429"/>
      <c r="X1429"/>
      <c r="Y1429"/>
      <c r="Z1429"/>
      <c r="AA1429"/>
      <c r="AB1429"/>
      <c r="AC1429"/>
      <c r="AD1429" t="inlineStr">
        <is>
          <t>SB-e679adee-f4e8-4abd-a9b0-c2d401df9e3f</t>
        </is>
      </c>
      <c r="AE1429">
        <v>3</v>
      </c>
      <c r="AF1429">
        <v>3</v>
      </c>
      <c r="AG1429" s="3">
        <v>46304</v>
      </c>
      <c r="AH1429" t="inlineStr">
        <is>
          <t>彭满</t>
        </is>
      </c>
      <c r="AI1429"/>
      <c r="AJ1429"/>
      <c r="AK1429"/>
      <c r="AL1429" s="3"/>
      <c r="AM1429"/>
      <c r="AN1429" t="inlineStr">
        <is>
          <t>彭满</t>
        </is>
      </c>
      <c r="AO1429"/>
      <c r="AP1429" t="inlineStr">
        <is>
          <t>2026-10-09|dramadetour0|SD-000411</t>
        </is>
      </c>
      <c r="AQ1429" t="inlineStr">
        <is>
          <t>0</t>
        </is>
      </c>
      <c r="AR1429" t="inlineStr">
        <is>
          <t>dramadetour0｜The Alpha's Runaway Bride｜3条｜已排期</t>
        </is>
      </c>
    </row>
  </sheetData>
  <dataValidations count="2">
    <dataValidation allowBlank="false" sqref="F2:F1428" type="list">
      <formula1>"exact_post_id,manual_url,account_time,batch_title_sequence"</formula1>
    </dataValidation>
    <dataValidation allowBlank="false" sqref="J2:J1428" type="list">
      <formula1>"active,archived"</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日期</t>
        </is>
      </c>
      <c r="B1" s="1" t="inlineStr">
        <is>
          <t>新增播放量</t>
        </is>
      </c>
      <c r="C1" s="1" t="inlineStr">
        <is>
          <t>可比帖子数</t>
        </is>
      </c>
      <c r="D1" s="1" t="inlineStr">
        <is>
          <t>新增帖子数</t>
        </is>
      </c>
      <c r="E1" s="1" t="inlineStr">
        <is>
          <t>未纳入帖子数</t>
        </is>
      </c>
      <c r="F1" s="1" t="inlineStr">
        <is>
          <t>缺失帖子数</t>
        </is>
      </c>
      <c r="G1" s="1" t="inlineStr">
        <is>
          <t>回调帖子数</t>
        </is>
      </c>
      <c r="H1" s="1" t="inlineStr">
        <is>
          <t>说明</t>
        </is>
      </c>
      <c r="I1" s="1" t="inlineStr">
        <is>
          <t>新增点赞</t>
        </is>
      </c>
      <c r="J1" s="1" t="inlineStr">
        <is>
          <t>新增评论</t>
        </is>
      </c>
      <c r="K1" s="1" t="inlineStr">
        <is>
          <t>新增收藏</t>
        </is>
      </c>
      <c r="L1" s="1" t="inlineStr">
        <is>
          <t>新增转发</t>
        </is>
      </c>
      <c r="M1" s="1" t="inlineStr">
        <is>
          <t>互动率</t>
        </is>
      </c>
    </row>
    <row r="2" ht="25.5" customHeight="1">
      <c r="A2" t="inlineStr">
        <is>
          <t>2026-09-04</t>
        </is>
      </c>
      <c r="B2"/>
      <c r="C2">
        <v>0</v>
      </c>
      <c r="D2">
        <v>0</v>
      </c>
      <c r="E2">
        <v>0</v>
      </c>
      <c r="F2">
        <v>0</v>
      </c>
      <c r="G2">
        <v>0</v>
      </c>
      <c r="H2" t="inlineStr">
        <is>
          <t>统计时区：北京时间（Asia/Shanghai）；首日基线；暂无前日快照</t>
        </is>
      </c>
      <c r="I2"/>
      <c r="J2"/>
      <c r="K2"/>
      <c r="L2"/>
      <c r="M2"/>
    </row>
    <row r="3" ht="25.5" customHeight="1">
      <c r="A3" t="inlineStr">
        <is>
          <t>2026-09-05</t>
        </is>
      </c>
      <c r="B3"/>
      <c r="C3">
        <v>0</v>
      </c>
      <c r="D3">
        <v>0</v>
      </c>
      <c r="E3">
        <v>0</v>
      </c>
      <c r="F3">
        <v>0</v>
      </c>
      <c r="G3">
        <v>0</v>
      </c>
      <c r="H3" t="inlineStr">
        <is>
          <t>统计时区：北京时间（Asia/Shanghai）；缺少当日快照</t>
        </is>
      </c>
      <c r="I3"/>
      <c r="J3"/>
      <c r="K3"/>
      <c r="L3"/>
      <c r="M3"/>
    </row>
    <row r="4" ht="25.5" customHeight="1">
      <c r="A4" t="inlineStr">
        <is>
          <t>2026-09-06</t>
        </is>
      </c>
      <c r="B4"/>
      <c r="C4">
        <v>0</v>
      </c>
      <c r="D4">
        <v>0</v>
      </c>
      <c r="E4">
        <v>0</v>
      </c>
      <c r="F4">
        <v>0</v>
      </c>
      <c r="G4">
        <v>0</v>
      </c>
      <c r="H4" t="inlineStr">
        <is>
          <t>统计时区：北京时间（Asia/Shanghai）；缺少当日快照</t>
        </is>
      </c>
      <c r="I4"/>
      <c r="J4"/>
      <c r="K4"/>
      <c r="L4"/>
      <c r="M4"/>
    </row>
    <row r="5" ht="25.5" customHeight="1">
      <c r="A5" t="inlineStr">
        <is>
          <t>2026-09-07</t>
        </is>
      </c>
      <c r="B5"/>
      <c r="C5">
        <v>0</v>
      </c>
      <c r="D5">
        <v>0</v>
      </c>
      <c r="E5">
        <v>0</v>
      </c>
      <c r="F5">
        <v>0</v>
      </c>
      <c r="G5">
        <v>0</v>
      </c>
      <c r="H5" t="inlineStr">
        <is>
          <t>统计时区：北京时间（Asia/Shanghai）；缺少当日快照</t>
        </is>
      </c>
      <c r="I5"/>
      <c r="J5"/>
      <c r="K5"/>
      <c r="L5"/>
      <c r="M5"/>
    </row>
    <row r="6" ht="25.5" customHeight="1">
      <c r="A6" t="inlineStr">
        <is>
          <t>2026-09-08</t>
        </is>
      </c>
      <c r="B6"/>
      <c r="C6">
        <v>0</v>
      </c>
      <c r="D6">
        <v>0</v>
      </c>
      <c r="E6">
        <v>0</v>
      </c>
      <c r="F6">
        <v>0</v>
      </c>
      <c r="G6">
        <v>0</v>
      </c>
      <c r="H6" t="inlineStr">
        <is>
          <t>统计时区：北京时间（Asia/Shanghai）；缺少当日快照</t>
        </is>
      </c>
      <c r="I6"/>
      <c r="J6"/>
      <c r="K6"/>
      <c r="L6"/>
      <c r="M6"/>
    </row>
    <row r="7" ht="25.5" customHeight="1">
      <c r="A7" t="inlineStr">
        <is>
          <t>2026-09-09</t>
        </is>
      </c>
      <c r="B7"/>
      <c r="C7">
        <v>0</v>
      </c>
      <c r="D7">
        <v>0</v>
      </c>
      <c r="E7">
        <v>0</v>
      </c>
      <c r="F7">
        <v>0</v>
      </c>
      <c r="G7">
        <v>0</v>
      </c>
      <c r="H7" t="inlineStr">
        <is>
          <t>统计时区：北京时间（Asia/Shanghai）；前日断档；不把跨日差值算作一天</t>
        </is>
      </c>
      <c r="I7"/>
      <c r="J7"/>
      <c r="K7"/>
      <c r="L7"/>
      <c r="M7"/>
    </row>
    <row r="8" ht="25.5" customHeight="1">
      <c r="A8" t="inlineStr">
        <is>
          <t>2026-09-10</t>
        </is>
      </c>
      <c r="B8">
        <v>77426</v>
      </c>
      <c r="C8">
        <v>71</v>
      </c>
      <c r="D8">
        <v>17</v>
      </c>
      <c r="E8">
        <v>0</v>
      </c>
      <c r="F8">
        <v>17</v>
      </c>
      <c r="G8">
        <v>0</v>
      </c>
      <c r="H8" t="inlineStr">
        <is>
          <t>统计时区：北京时间（Asia/Shanghai）；采集间隔增量；部分覆盖；未纳入 0 条，本期未出现 17 条，平台回调 0 条</t>
        </is>
      </c>
      <c r="I8">
        <v>1335</v>
      </c>
      <c r="J8">
        <v>25</v>
      </c>
      <c r="K8">
        <v>157</v>
      </c>
      <c r="L8">
        <v>24</v>
      </c>
      <c r="M8">
        <v>0.0195929016092785</v>
      </c>
    </row>
    <row r="9" ht="25.5" customHeight="1">
      <c r="A9" t="inlineStr">
        <is>
          <t>2026-09-11</t>
        </is>
      </c>
      <c r="B9">
        <v>76910</v>
      </c>
      <c r="C9">
        <v>88</v>
      </c>
      <c r="D9">
        <v>18</v>
      </c>
      <c r="E9">
        <v>146</v>
      </c>
      <c r="F9">
        <v>0</v>
      </c>
      <c r="G9">
        <v>0</v>
      </c>
      <c r="H9" t="inlineStr">
        <is>
          <t>统计时区：北京时间（Asia/Shanghai）；采集间隔增量；部分覆盖；未纳入 146 条，本期未出现 0 条，平台回调 0 条</t>
        </is>
      </c>
      <c r="I9">
        <v>1046</v>
      </c>
      <c r="J9">
        <v>7</v>
      </c>
      <c r="K9">
        <v>177</v>
      </c>
      <c r="L9">
        <v>14</v>
      </c>
      <c r="M9">
        <v>0.0159927187621895</v>
      </c>
    </row>
    <row r="10" ht="25.5" customHeight="1">
      <c r="A10" t="inlineStr">
        <is>
          <t>2026-09-12</t>
        </is>
      </c>
      <c r="B10"/>
      <c r="C10">
        <v>0</v>
      </c>
      <c r="D10">
        <v>0</v>
      </c>
      <c r="E10">
        <v>0</v>
      </c>
      <c r="F10">
        <v>0</v>
      </c>
      <c r="G10">
        <v>0</v>
      </c>
      <c r="H10" t="inlineStr">
        <is>
          <t>统计时区：北京时间（Asia/Shanghai）；缺少当日快照</t>
        </is>
      </c>
      <c r="I10"/>
      <c r="J10"/>
      <c r="K10"/>
      <c r="L10"/>
      <c r="M10"/>
    </row>
    <row r="11" ht="25.5" customHeight="1">
      <c r="A11" t="inlineStr">
        <is>
          <t>2026-09-13</t>
        </is>
      </c>
      <c r="B11"/>
      <c r="C11">
        <v>0</v>
      </c>
      <c r="D11">
        <v>0</v>
      </c>
      <c r="E11">
        <v>0</v>
      </c>
      <c r="F11">
        <v>0</v>
      </c>
      <c r="G11">
        <v>0</v>
      </c>
      <c r="H11" t="inlineStr">
        <is>
          <t>统计时区：北京时间（Asia/Shanghai）；缺少当日快照</t>
        </is>
      </c>
      <c r="I11"/>
      <c r="J11"/>
      <c r="K11"/>
      <c r="L11"/>
      <c r="M11"/>
    </row>
    <row r="12" ht="25.5" customHeight="1">
      <c r="A12" t="inlineStr">
        <is>
          <t>2026-09-14</t>
        </is>
      </c>
      <c r="B12"/>
      <c r="C12">
        <v>0</v>
      </c>
      <c r="D12">
        <v>0</v>
      </c>
      <c r="E12">
        <v>0</v>
      </c>
      <c r="F12">
        <v>0</v>
      </c>
      <c r="G12">
        <v>0</v>
      </c>
      <c r="H12" t="inlineStr">
        <is>
          <t>统计时区：北京时间（Asia/Shanghai）；缺少当日快照</t>
        </is>
      </c>
      <c r="I12"/>
      <c r="J12"/>
      <c r="K12"/>
      <c r="L12"/>
      <c r="M12"/>
    </row>
    <row r="13" ht="25.5" customHeight="1">
      <c r="A13" t="inlineStr">
        <is>
          <t>2026-09-15</t>
        </is>
      </c>
      <c r="B13"/>
      <c r="C13">
        <v>0</v>
      </c>
      <c r="D13">
        <v>0</v>
      </c>
      <c r="E13">
        <v>0</v>
      </c>
      <c r="F13">
        <v>0</v>
      </c>
      <c r="G13">
        <v>0</v>
      </c>
      <c r="H13" t="inlineStr">
        <is>
          <t>统计时区：北京时间（Asia/Shanghai）；缺少当日快照</t>
        </is>
      </c>
      <c r="I13"/>
      <c r="J13"/>
      <c r="K13"/>
      <c r="L13"/>
      <c r="M13"/>
    </row>
    <row r="14" ht="25.5" customHeight="1">
      <c r="A14" t="inlineStr">
        <is>
          <t>2026-09-16</t>
        </is>
      </c>
      <c r="B14"/>
      <c r="C14">
        <v>0</v>
      </c>
      <c r="D14">
        <v>0</v>
      </c>
      <c r="E14">
        <v>0</v>
      </c>
      <c r="F14">
        <v>0</v>
      </c>
      <c r="G14">
        <v>0</v>
      </c>
      <c r="H14" t="inlineStr">
        <is>
          <t>统计时区：北京时间（Asia/Shanghai）；前日断档；不把跨日差值算作一天</t>
        </is>
      </c>
      <c r="I14"/>
      <c r="J14"/>
      <c r="K14"/>
      <c r="L14"/>
      <c r="M14"/>
    </row>
    <row r="15" ht="25.5" customHeight="1">
      <c r="A15" t="inlineStr">
        <is>
          <t>2026-09-17</t>
        </is>
      </c>
      <c r="B15">
        <v>104040</v>
      </c>
      <c r="C15">
        <v>309</v>
      </c>
      <c r="D15">
        <v>14</v>
      </c>
      <c r="E15">
        <v>0</v>
      </c>
      <c r="F15">
        <v>0</v>
      </c>
      <c r="G15">
        <v>1</v>
      </c>
      <c r="H15" t="inlineStr">
        <is>
          <t>统计时区：北京时间（Asia/Shanghai）；采集间隔增量；已覆盖本轮可比帖子；未纳入 0 条，本期未出现 0 条，平台回调 1 条</t>
        </is>
      </c>
      <c r="I15">
        <v>659</v>
      </c>
      <c r="J15">
        <v>3</v>
      </c>
      <c r="K15">
        <v>215</v>
      </c>
      <c r="L15">
        <v>27</v>
      </c>
      <c r="M15">
        <v>0.00842945021145713</v>
      </c>
    </row>
    <row r="16" ht="25.5" customHeight="1">
      <c r="A16" t="inlineStr">
        <is>
          <t>2026-09-18</t>
        </is>
      </c>
      <c r="B16">
        <v>227690</v>
      </c>
      <c r="C16">
        <v>323</v>
      </c>
      <c r="D16">
        <v>23</v>
      </c>
      <c r="E16">
        <v>2</v>
      </c>
      <c r="F16">
        <v>0</v>
      </c>
      <c r="G16">
        <v>0</v>
      </c>
      <c r="H16" t="inlineStr">
        <is>
          <t>统计时区：北京时间（Asia/Shanghai）；采集间隔增量；部分覆盖；未纳入 2 条，本期未出现 0 条，平台回调 0 条</t>
        </is>
      </c>
      <c r="I16">
        <v>1208</v>
      </c>
      <c r="J16">
        <v>27</v>
      </c>
      <c r="K16">
        <v>433</v>
      </c>
      <c r="L16">
        <v>78</v>
      </c>
      <c r="M16">
        <v>0.00732574992314111</v>
      </c>
    </row>
    <row r="17" ht="25.5" customHeight="1">
      <c r="A17" t="inlineStr">
        <is>
          <t>2026-09-19</t>
        </is>
      </c>
      <c r="B17">
        <v>205386</v>
      </c>
      <c r="C17">
        <v>347</v>
      </c>
      <c r="D17">
        <v>45</v>
      </c>
      <c r="E17">
        <v>10</v>
      </c>
      <c r="F17">
        <v>1</v>
      </c>
      <c r="G17">
        <v>0</v>
      </c>
      <c r="H17" t="inlineStr">
        <is>
          <t>统计时区：北京时间（Asia/Shanghai）；采集间隔增量；部分覆盖；未纳入 10 条，本期未出现 1 条，平台回调 0 条</t>
        </is>
      </c>
      <c r="I17">
        <v>1295</v>
      </c>
      <c r="J17">
        <v>14</v>
      </c>
      <c r="K17">
        <v>400</v>
      </c>
      <c r="L17">
        <v>55</v>
      </c>
      <c r="M17">
        <v>0.00832091768669724</v>
      </c>
    </row>
    <row r="18" ht="25.5" customHeight="1">
      <c r="A18" t="inlineStr">
        <is>
          <t>2026-09-20</t>
        </is>
      </c>
      <c r="B18">
        <v>115176</v>
      </c>
      <c r="C18">
        <v>426</v>
      </c>
      <c r="D18">
        <v>18</v>
      </c>
      <c r="E18">
        <v>1</v>
      </c>
      <c r="F18">
        <v>2</v>
      </c>
      <c r="G18">
        <v>0</v>
      </c>
      <c r="H18" t="inlineStr">
        <is>
          <t>北京时间自然日归档 2026-09-20；快照批次 2026-09-20 08:02 → 2026-09-21 00:11；允许采集时间偏差；切换首日基线非日初，部分覆盖；统计时区：北京时间（Asia/Shanghai）；采集间隔增量；部分覆盖；未纳入 1 条，本期未出现 2 条，平台回调 0 条</t>
        </is>
      </c>
      <c r="I18">
        <v>561</v>
      </c>
      <c r="J18">
        <v>2</v>
      </c>
      <c r="K18">
        <v>179</v>
      </c>
      <c r="L18">
        <v>34</v>
      </c>
      <c r="M18">
        <v>0.00644231437104952</v>
      </c>
    </row>
    <row r="19" ht="25.5" customHeight="1">
      <c r="A19" t="inlineStr">
        <is>
          <t>2026-09-21</t>
        </is>
      </c>
      <c r="B19">
        <v>129343</v>
      </c>
      <c r="C19">
        <v>444</v>
      </c>
      <c r="D19">
        <v>28</v>
      </c>
      <c r="E19">
        <v>0</v>
      </c>
      <c r="F19">
        <v>1</v>
      </c>
      <c r="G19">
        <v>0</v>
      </c>
      <c r="H19" t="inlineStr">
        <is>
          <t>北京时间自然日归档 2026-09-21；快照批次 2026-09-21 00:11 → 2026-09-22 00:15；允许采集时间偏差；统计时区：北京时间（Asia/Shanghai）；采集间隔增量；部分覆盖；未纳入 0 条，本期未出现 1 条，平台回调 0 条</t>
        </is>
      </c>
      <c r="I19">
        <v>853</v>
      </c>
      <c r="J19">
        <v>8</v>
      </c>
      <c r="K19">
        <v>260</v>
      </c>
      <c r="L19">
        <v>39</v>
      </c>
      <c r="M19">
        <v>0.00866687799107798</v>
      </c>
    </row>
    <row r="20" ht="25.5" customHeight="1">
      <c r="A20" t="inlineStr">
        <is>
          <t>2026-09-22</t>
        </is>
      </c>
      <c r="B20">
        <v>112633</v>
      </c>
      <c r="C20">
        <v>470</v>
      </c>
      <c r="D20">
        <v>23</v>
      </c>
      <c r="E20">
        <v>0</v>
      </c>
      <c r="F20">
        <v>2</v>
      </c>
      <c r="G20">
        <v>0</v>
      </c>
      <c r="H20" t="inlineStr">
        <is>
          <t>北京时间自然日归档 2026-09-22；快照批次 2026-09-22 00:15 → 2026-09-23 00:12；允许采集时间偏差；统计时区：北京时间（Asia/Shanghai）；采集间隔增量；部分覆盖；未纳入 0 条，本期未出现 2 条，平台回调 0 条</t>
        </is>
      </c>
      <c r="I20">
        <v>804</v>
      </c>
      <c r="J20">
        <v>6</v>
      </c>
      <c r="K20">
        <v>240</v>
      </c>
      <c r="L20">
        <v>67</v>
      </c>
      <c r="M20">
        <v>0.00932231228858327</v>
      </c>
    </row>
    <row r="21" ht="25.5" customHeight="1">
      <c r="A21" t="inlineStr">
        <is>
          <t>2026-09-23</t>
        </is>
      </c>
      <c r="B21">
        <v>142106</v>
      </c>
      <c r="C21">
        <v>470</v>
      </c>
      <c r="D21">
        <v>37</v>
      </c>
      <c r="E21">
        <v>0</v>
      </c>
      <c r="F21">
        <v>23</v>
      </c>
      <c r="G21">
        <v>0</v>
      </c>
      <c r="H21" t="inlineStr">
        <is>
          <t>北京时间自然日归档 2026-09-23；快照批次 2026-09-23 00:12 → 2026-09-24 00:15；允许采集时间偏差；统计时区：北京时间（Asia/Shanghai）；采集间隔增量；部分覆盖；未纳入 0 条，本期未出现 23 条，平台回调 0 条</t>
        </is>
      </c>
      <c r="I21">
        <v>930</v>
      </c>
      <c r="J21">
        <v>11</v>
      </c>
      <c r="K21">
        <v>251</v>
      </c>
      <c r="L21">
        <v>34</v>
      </c>
      <c r="M21">
        <v>0.00838810465427216</v>
      </c>
    </row>
    <row r="22" ht="25.5" customHeight="1">
      <c r="A22" t="inlineStr">
        <is>
          <t>2026-09-24</t>
        </is>
      </c>
      <c r="B22">
        <v>162153</v>
      </c>
      <c r="C22">
        <v>498</v>
      </c>
      <c r="D22">
        <v>39</v>
      </c>
      <c r="E22">
        <v>0</v>
      </c>
      <c r="F22">
        <v>9</v>
      </c>
      <c r="G22">
        <v>0</v>
      </c>
      <c r="H22" t="inlineStr">
        <is>
          <t>北京时间自然日归档 2026-09-24；快照批次 2026-09-24 00:15 → 2026-09-25 00:13；允许采集时间偏差；统计时区：北京时间（Asia/Shanghai）；采集间隔增量；部分覆盖；未纳入 0 条，本期未出现 9 条，平台回调 0 条</t>
        </is>
      </c>
      <c r="I22">
        <v>1084</v>
      </c>
      <c r="J22">
        <v>20</v>
      </c>
      <c r="K22">
        <v>303</v>
      </c>
      <c r="L22">
        <v>33</v>
      </c>
      <c r="M22">
        <v>0.00867699024994912</v>
      </c>
    </row>
    <row r="23" ht="25.5" customHeight="1">
      <c r="A23" t="inlineStr">
        <is>
          <t>2026-09-25</t>
        </is>
      </c>
      <c r="B23">
        <v>312245</v>
      </c>
      <c r="C23">
        <v>532</v>
      </c>
      <c r="D23">
        <v>34</v>
      </c>
      <c r="E23">
        <v>0</v>
      </c>
      <c r="F23">
        <v>5</v>
      </c>
      <c r="G23">
        <v>0</v>
      </c>
      <c r="H23" t="inlineStr">
        <is>
          <t>北京时间自然日归档 2026-09-25；快照批次 2026-09-25 00:13 → 2026-09-26 00:15；允许采集时间偏差；统计时区：北京时间（Asia/Shanghai）；采集间隔增量；部分覆盖；未纳入 0 条，本期未出现 5 条，平台回调 0 条</t>
        </is>
      </c>
      <c r="I23">
        <v>1727</v>
      </c>
      <c r="J23">
        <v>19</v>
      </c>
      <c r="K23">
        <v>448</v>
      </c>
      <c r="L23">
        <v>64</v>
      </c>
      <c r="M23">
        <v>0.00702653365145959</v>
      </c>
    </row>
    <row r="24" ht="25.5" customHeight="1">
      <c r="A24" t="inlineStr">
        <is>
          <t>2026-09-26</t>
        </is>
      </c>
      <c r="B24">
        <v>306004</v>
      </c>
      <c r="C24">
        <v>558</v>
      </c>
      <c r="D24">
        <v>40</v>
      </c>
      <c r="E24">
        <v>0</v>
      </c>
      <c r="F24">
        <v>8</v>
      </c>
      <c r="G24">
        <v>0</v>
      </c>
      <c r="H24" t="inlineStr">
        <is>
          <t>北京时间自然日归档 2026-09-26；快照批次 2026-09-26 00:15 → 2026-09-27 00:12；允许采集时间偏差；统计时区：北京时间（Asia/Shanghai）；采集间隔增量；部分覆盖；未纳入 0 条，本期未出现 8 条，平台回调 0 条</t>
        </is>
      </c>
      <c r="I24">
        <v>2355</v>
      </c>
      <c r="J24">
        <v>41</v>
      </c>
      <c r="K24">
        <v>784</v>
      </c>
      <c r="L24">
        <v>72</v>
      </c>
      <c r="M24">
        <v>0.010392021019333</v>
      </c>
    </row>
    <row r="25" ht="25.5" customHeight="1">
      <c r="A25" t="inlineStr">
        <is>
          <t>2026-09-27</t>
        </is>
      </c>
      <c r="B25">
        <v>460603</v>
      </c>
      <c r="C25">
        <v>586</v>
      </c>
      <c r="D25">
        <v>36</v>
      </c>
      <c r="E25">
        <v>1</v>
      </c>
      <c r="F25">
        <v>12</v>
      </c>
      <c r="G25">
        <v>0</v>
      </c>
      <c r="H25" t="inlineStr">
        <is>
          <t>北京时间自然日归档 2026-09-27；快照批次 2026-09-27 00:12 → 2026-09-28 00:10；允许采集时间偏差；统计时区：北京时间（Asia/Shanghai）；采集间隔增量；部分覆盖；未纳入 1 条，本期未出现 12 条，平台回调 0 条</t>
        </is>
      </c>
      <c r="I25">
        <v>4227</v>
      </c>
      <c r="J25">
        <v>64</v>
      </c>
      <c r="K25">
        <v>1589</v>
      </c>
      <c r="L25">
        <v>131</v>
      </c>
      <c r="M25">
        <v>0.0127658742995594</v>
      </c>
    </row>
    <row r="26" ht="25.5" customHeight="1">
      <c r="A26" t="inlineStr">
        <is>
          <t>2026-09-28</t>
        </is>
      </c>
      <c r="B26">
        <v>301381</v>
      </c>
      <c r="C26">
        <v>616</v>
      </c>
      <c r="D26">
        <v>36</v>
      </c>
      <c r="E26">
        <v>0</v>
      </c>
      <c r="F26">
        <v>7</v>
      </c>
      <c r="G26">
        <v>0</v>
      </c>
      <c r="H26" t="inlineStr">
        <is>
          <t>北京时间自然日归档 2026-09-28；快照批次 2026-09-28 00:10 → 2026-09-29 00:10；允许采集时间偏差；统计时区：北京时间（Asia/Shanghai）；采集间隔增量；部分覆盖；未纳入 0 条，本期未出现 7 条，平台回调 0 条</t>
        </is>
      </c>
      <c r="I26">
        <v>2101</v>
      </c>
      <c r="J26">
        <v>29</v>
      </c>
      <c r="K26">
        <v>625</v>
      </c>
      <c r="L26">
        <v>85</v>
      </c>
      <c r="M26">
        <v>0.00914125309823778</v>
      </c>
    </row>
    <row r="27" ht="25.5" customHeight="1">
      <c r="A27" t="inlineStr">
        <is>
          <t>2026-09-29</t>
        </is>
      </c>
      <c r="B27">
        <v>215120</v>
      </c>
      <c r="C27">
        <v>643</v>
      </c>
      <c r="D27">
        <v>30</v>
      </c>
      <c r="E27">
        <v>26</v>
      </c>
      <c r="F27">
        <v>9</v>
      </c>
      <c r="G27">
        <v>0</v>
      </c>
      <c r="H27" t="inlineStr">
        <is>
          <t>北京时间自然日归档 2026-09-29；快照批次 2026-09-29 00:10 → 2026-09-30 00:13；允许采集时间偏差；统计时区：北京时间（Asia/Shanghai）；采集间隔增量；部分覆盖；未纳入 26 条，本期未出现 9 条，平台回调 0 条</t>
        </is>
      </c>
      <c r="I27">
        <v>1952</v>
      </c>
      <c r="J27">
        <v>20</v>
      </c>
      <c r="K27">
        <v>459</v>
      </c>
      <c r="L27">
        <v>64</v>
      </c>
      <c r="M27">
        <v>0.0113006693938267</v>
      </c>
    </row>
    <row r="28" ht="25.5" customHeight="1">
      <c r="A28" t="inlineStr">
        <is>
          <t>2026-09-30</t>
        </is>
      </c>
      <c r="B28">
        <v>194802</v>
      </c>
      <c r="C28">
        <v>690</v>
      </c>
      <c r="D28">
        <v>53</v>
      </c>
      <c r="E28">
        <v>6</v>
      </c>
      <c r="F28">
        <v>9</v>
      </c>
      <c r="G28">
        <v>0</v>
      </c>
      <c r="H28" t="inlineStr">
        <is>
          <t>北京时间自然日归档 2026-09-30；快照批次 2026-09-30 00:13 → 2026-10-01 00:07；允许采集时间偏差；统计时区：北京时间（Asia/Shanghai）；采集间隔增量；部分覆盖；未纳入 6 条，本期未出现 9 条，平台回调 0 条</t>
        </is>
      </c>
      <c r="I28">
        <v>1552</v>
      </c>
      <c r="J28">
        <v>17</v>
      </c>
      <c r="K28">
        <v>496</v>
      </c>
      <c r="L28">
        <v>77</v>
      </c>
      <c r="M28">
        <v>0.0106005071816511</v>
      </c>
    </row>
    <row r="29" ht="25.5" customHeight="1">
      <c r="A29" t="inlineStr">
        <is>
          <t>2026-10-01</t>
        </is>
      </c>
      <c r="B29">
        <v>204072</v>
      </c>
      <c r="C29">
        <v>732</v>
      </c>
      <c r="D29">
        <v>60</v>
      </c>
      <c r="E29">
        <v>1</v>
      </c>
      <c r="F29">
        <v>17</v>
      </c>
      <c r="G29">
        <v>0</v>
      </c>
      <c r="H29" t="inlineStr">
        <is>
          <t>北京时间自然日归档 2026-10-01；快照批次 2026-10-01 00:07 → 2026-10-02 00:05；允许采集时间偏差；统计时区：北京时间（Asia/Shanghai）；采集间隔增量；部分覆盖；未纳入 1 条，本期未出现 17 条，平台回调 0 条</t>
        </is>
      </c>
      <c r="I29">
        <v>1806</v>
      </c>
      <c r="J29">
        <v>8</v>
      </c>
      <c r="K29">
        <v>536</v>
      </c>
      <c r="L29">
        <v>66</v>
      </c>
      <c r="M29">
        <v>0.0115155435336547</v>
      </c>
    </row>
    <row r="30" ht="25.5" customHeight="1">
      <c r="A30" t="inlineStr">
        <is>
          <t>2026-10-02</t>
        </is>
      </c>
      <c r="B30">
        <v>241907</v>
      </c>
      <c r="C30">
        <v>778</v>
      </c>
      <c r="D30">
        <v>66</v>
      </c>
      <c r="E30">
        <v>1</v>
      </c>
      <c r="F30">
        <v>15</v>
      </c>
      <c r="G30">
        <v>0</v>
      </c>
      <c r="H30" t="inlineStr">
        <is>
          <t>北京时间自然日归档 2026-10-02；快照批次 2026-10-02 00:05 → 2026-10-03 00:02；允许采集时间偏差；统计时区：北京时间（Asia/Shanghai）；采集间隔增量；部分覆盖；未纳入 1 条，本期未出现 15 条，平台回调 0 条</t>
        </is>
      </c>
      <c r="I30">
        <v>2733</v>
      </c>
      <c r="J30">
        <v>45</v>
      </c>
      <c r="K30">
        <v>935</v>
      </c>
      <c r="L30">
        <v>99</v>
      </c>
      <c r="M30">
        <v>0.015348873740735</v>
      </c>
    </row>
    <row r="31" ht="25.5" customHeight="1">
      <c r="A31" t="inlineStr">
        <is>
          <t>2026-10-03</t>
        </is>
      </c>
      <c r="B31">
        <v>276725</v>
      </c>
      <c r="C31">
        <v>825</v>
      </c>
      <c r="D31">
        <v>66</v>
      </c>
      <c r="E31">
        <v>2</v>
      </c>
      <c r="F31">
        <v>20</v>
      </c>
      <c r="G31">
        <v>0</v>
      </c>
      <c r="H31" t="inlineStr">
        <is>
          <t>北京时间自然日归档 2026-10-03；快照批次 2026-10-03 00:02 → 2026-10-04 00:03；允许采集时间偏差；统计时区：北京时间（Asia/Shanghai）；采集间隔增量；部分覆盖；未纳入 2 条，本期未出现 20 条，平台回调 0 条</t>
        </is>
      </c>
      <c r="I31">
        <v>2365</v>
      </c>
      <c r="J31">
        <v>25</v>
      </c>
      <c r="K31">
        <v>742</v>
      </c>
      <c r="L31">
        <v>76</v>
      </c>
      <c r="M31">
        <v>0.0113180955822567</v>
      </c>
    </row>
    <row r="32" ht="25.5" customHeight="1">
      <c r="A32" t="inlineStr">
        <is>
          <t>2026-10-04</t>
        </is>
      </c>
      <c r="B32">
        <v>283877</v>
      </c>
      <c r="C32">
        <v>875</v>
      </c>
      <c r="D32">
        <v>66</v>
      </c>
      <c r="E32">
        <v>0</v>
      </c>
      <c r="F32">
        <v>18</v>
      </c>
      <c r="G32">
        <v>0</v>
      </c>
      <c r="H32" t="inlineStr">
        <is>
          <t>北京时间自然日归档 2026-10-04；快照批次 2026-10-04 00:03 → 2026-10-05 00:01；允许采集时间偏差；统计时区：北京时间（Asia/Shanghai）；采集间隔增量；部分覆盖；未纳入 0 条，本期未出现 18 条，平台回调 0 条</t>
        </is>
      </c>
      <c r="I32">
        <v>2286</v>
      </c>
      <c r="J32">
        <v>28</v>
      </c>
      <c r="K32">
        <v>719</v>
      </c>
      <c r="L32">
        <v>101</v>
      </c>
      <c r="M32">
        <v>0.0106842047788302</v>
      </c>
    </row>
    <row r="33" ht="25.5" customHeight="1">
      <c r="A33" t="inlineStr">
        <is>
          <t>2026-10-05</t>
        </is>
      </c>
      <c r="B33">
        <v>293279</v>
      </c>
      <c r="C33">
        <v>926</v>
      </c>
      <c r="D33">
        <v>80</v>
      </c>
      <c r="E33">
        <v>0</v>
      </c>
      <c r="F33">
        <v>15</v>
      </c>
      <c r="G33">
        <v>0</v>
      </c>
      <c r="H33" t="inlineStr">
        <is>
          <t>北京时间自然日归档 2026-10-05；快照批次 2026-10-05 00:01 → 2026-10-06 03:29；允许采集时间偏差；统计时区：北京时间（Asia/Shanghai）；采集间隔增量；部分覆盖；未纳入 0 条，本期未出现 15 条，平台回调 0 条</t>
        </is>
      </c>
      <c r="I33">
        <v>3702</v>
      </c>
      <c r="J33">
        <v>29</v>
      </c>
      <c r="K33">
        <v>1364</v>
      </c>
      <c r="L33">
        <v>149</v>
      </c>
      <c r="M33">
        <v>0.0173725360492909</v>
      </c>
    </row>
    <row r="34" ht="25.5" customHeight="1">
      <c r="A34" t="inlineStr">
        <is>
          <t>2026-10-06</t>
        </is>
      </c>
      <c r="B34"/>
      <c r="C34">
        <v>0</v>
      </c>
      <c r="D34">
        <v>0</v>
      </c>
      <c r="E34">
        <v>0</v>
      </c>
      <c r="F34">
        <v>0</v>
      </c>
      <c r="G34">
        <v>0</v>
      </c>
      <c r="H34" t="inlineStr">
        <is>
          <t>统计时区：北京时间（Asia/Shanghai）；自然日；缺少日初或次日结算快照，不分摊跨日增量</t>
        </is>
      </c>
      <c r="I34"/>
      <c r="J34"/>
      <c r="K34"/>
      <c r="L34"/>
      <c r="M34"/>
    </row>
    <row r="35" ht="25.5" customHeight="1">
      <c r="A35" t="inlineStr">
        <is>
          <t>2026-10-07</t>
        </is>
      </c>
      <c r="B35"/>
      <c r="C35">
        <v>0</v>
      </c>
      <c r="D35">
        <v>0</v>
      </c>
      <c r="E35">
        <v>0</v>
      </c>
      <c r="F35">
        <v>0</v>
      </c>
      <c r="G35">
        <v>0</v>
      </c>
      <c r="H35" t="inlineStr">
        <is>
          <t>统计时区：北京时间（Asia/Shanghai）；自然日；缺少日初或次日结算快照，不分摊跨日增量</t>
        </is>
      </c>
      <c r="I35"/>
      <c r="J35"/>
      <c r="K35"/>
      <c r="L35"/>
      <c r="M35"/>
    </row>
    <row r="36" ht="25.5" customHeight="1">
      <c r="A36" t="inlineStr">
        <is>
          <t>2026-10-08</t>
        </is>
      </c>
      <c r="B36"/>
      <c r="C36">
        <v>0</v>
      </c>
      <c r="D36">
        <v>0</v>
      </c>
      <c r="E36">
        <v>0</v>
      </c>
      <c r="F36">
        <v>0</v>
      </c>
      <c r="G36">
        <v>0</v>
      </c>
      <c r="H36" t="inlineStr">
        <is>
          <t>统计时区：北京时间（Asia/Shanghai）；自然日；当日未结束，待结算（次日采集后更新）</t>
        </is>
      </c>
      <c r="I36"/>
      <c r="J36"/>
      <c r="K36"/>
      <c r="L36"/>
      <c r="M36"/>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日期</t>
        </is>
      </c>
      <c r="B1" s="1" t="inlineStr">
        <is>
          <t>账号名</t>
        </is>
      </c>
      <c r="C1" s="1" t="inlineStr">
        <is>
          <t>账号ID</t>
        </is>
      </c>
      <c r="D1" s="1" t="inlineStr">
        <is>
          <t>新增播放量</t>
        </is>
      </c>
      <c r="E1" s="1" t="inlineStr">
        <is>
          <t>新增点赞</t>
        </is>
      </c>
      <c r="F1" s="1" t="inlineStr">
        <is>
          <t>新增评论</t>
        </is>
      </c>
      <c r="G1" s="1" t="inlineStr">
        <is>
          <t>新增收藏</t>
        </is>
      </c>
      <c r="H1" s="1" t="inlineStr">
        <is>
          <t>新增转发</t>
        </is>
      </c>
      <c r="I1" s="1" t="inlineStr">
        <is>
          <t>互动率</t>
        </is>
      </c>
      <c r="J1" s="1" t="inlineStr">
        <is>
          <t>可比帖子数</t>
        </is>
      </c>
      <c r="K1" s="1" t="inlineStr">
        <is>
          <t>新增帖子数</t>
        </is>
      </c>
      <c r="L1" s="1" t="inlineStr">
        <is>
          <t>未纳入帖子数</t>
        </is>
      </c>
      <c r="M1" s="1" t="inlineStr">
        <is>
          <t>缺失帖子数</t>
        </is>
      </c>
      <c r="N1" s="1" t="inlineStr">
        <is>
          <t>回调帖子数</t>
        </is>
      </c>
      <c r="O1" s="1" t="inlineStr">
        <is>
          <t>说明</t>
        </is>
      </c>
      <c r="P1" s="1" t="inlineStr">
        <is>
          <t>负责人</t>
        </is>
      </c>
    </row>
    <row r="2" ht="25.5" customHeight="1">
      <c r="A2" t="inlineStr">
        <is>
          <t>2026-10-08</t>
        </is>
      </c>
      <c r="B2" t="inlineStr">
        <is>
          <t>amariari11</t>
        </is>
      </c>
      <c r="C2" t="inlineStr">
        <is>
          <t>amariari11</t>
        </is>
      </c>
      <c r="D2"/>
      <c r="E2"/>
      <c r="F2"/>
      <c r="G2"/>
      <c r="H2"/>
      <c r="I2"/>
      <c r="J2">
        <v>0</v>
      </c>
      <c r="K2">
        <v>0</v>
      </c>
      <c r="L2">
        <v>0</v>
      </c>
      <c r="M2">
        <v>0</v>
      </c>
      <c r="N2">
        <v>0</v>
      </c>
      <c r="O2" t="inlineStr">
        <is>
          <t>统计时区：北京时间（Asia/Shanghai）；自然日；当日未结束，待结算（次日采集后更新）</t>
        </is>
      </c>
      <c r="P2" t="inlineStr">
        <is>
          <t>李建卓</t>
        </is>
      </c>
    </row>
    <row r="3" ht="25.5" customHeight="1">
      <c r="A3" t="inlineStr">
        <is>
          <t>2026-10-08</t>
        </is>
      </c>
      <c r="B3" t="inlineStr">
        <is>
          <t>astrologywiki</t>
        </is>
      </c>
      <c r="C3" t="inlineStr">
        <is>
          <t>astrologywiki</t>
        </is>
      </c>
      <c r="D3"/>
      <c r="E3"/>
      <c r="F3"/>
      <c r="G3"/>
      <c r="H3"/>
      <c r="I3"/>
      <c r="J3">
        <v>0</v>
      </c>
      <c r="K3">
        <v>0</v>
      </c>
      <c r="L3">
        <v>0</v>
      </c>
      <c r="M3">
        <v>0</v>
      </c>
      <c r="N3">
        <v>0</v>
      </c>
      <c r="O3" t="inlineStr">
        <is>
          <t>统计时区：北京时间（Asia/Shanghai）；自然日；当日未结束，待结算（次日采集后更新）</t>
        </is>
      </c>
      <c r="P3"/>
    </row>
    <row r="4" ht="25.5" customHeight="1">
      <c r="A4" t="inlineStr">
        <is>
          <t>2026-10-08</t>
        </is>
      </c>
      <c r="B4" t="inlineStr">
        <is>
          <t>dramaclips0364</t>
        </is>
      </c>
      <c r="C4" t="inlineStr">
        <is>
          <t>dramaclips0364</t>
        </is>
      </c>
      <c r="D4"/>
      <c r="E4"/>
      <c r="F4"/>
      <c r="G4"/>
      <c r="H4"/>
      <c r="I4"/>
      <c r="J4">
        <v>0</v>
      </c>
      <c r="K4">
        <v>0</v>
      </c>
      <c r="L4">
        <v>0</v>
      </c>
      <c r="M4">
        <v>0</v>
      </c>
      <c r="N4">
        <v>0</v>
      </c>
      <c r="O4" t="inlineStr">
        <is>
          <t>统计时区：北京时间（Asia/Shanghai）；自然日；当日未结束，待结算（次日采集后更新）</t>
        </is>
      </c>
      <c r="P4" t="inlineStr">
        <is>
          <t>高璇</t>
        </is>
      </c>
    </row>
    <row r="5" ht="25.5" customHeight="1">
      <c r="A5" t="inlineStr">
        <is>
          <t>2026-10-08</t>
        </is>
      </c>
      <c r="B5" t="inlineStr">
        <is>
          <t>dramadetour0</t>
        </is>
      </c>
      <c r="C5" t="inlineStr">
        <is>
          <t>dramadetour0</t>
        </is>
      </c>
      <c r="D5"/>
      <c r="E5"/>
      <c r="F5"/>
      <c r="G5"/>
      <c r="H5"/>
      <c r="I5"/>
      <c r="J5">
        <v>0</v>
      </c>
      <c r="K5">
        <v>0</v>
      </c>
      <c r="L5">
        <v>0</v>
      </c>
      <c r="M5">
        <v>0</v>
      </c>
      <c r="N5">
        <v>0</v>
      </c>
      <c r="O5" t="inlineStr">
        <is>
          <t>统计时区：北京时间（Asia/Shanghai）；自然日；当日未结束，待结算（次日采集后更新）</t>
        </is>
      </c>
      <c r="P5" t="inlineStr">
        <is>
          <t>彭满</t>
        </is>
      </c>
    </row>
    <row r="6" ht="25.5" customHeight="1">
      <c r="A6" t="inlineStr">
        <is>
          <t>2026-10-08</t>
        </is>
      </c>
      <c r="B6" t="inlineStr">
        <is>
          <t>dramaexpedition</t>
        </is>
      </c>
      <c r="C6" t="inlineStr">
        <is>
          <t>dramaexpedition</t>
        </is>
      </c>
      <c r="D6"/>
      <c r="E6"/>
      <c r="F6"/>
      <c r="G6"/>
      <c r="H6"/>
      <c r="I6"/>
      <c r="J6">
        <v>0</v>
      </c>
      <c r="K6">
        <v>0</v>
      </c>
      <c r="L6">
        <v>0</v>
      </c>
      <c r="M6">
        <v>0</v>
      </c>
      <c r="N6">
        <v>0</v>
      </c>
      <c r="O6" t="inlineStr">
        <is>
          <t>统计时区：北京时间（Asia/Shanghai）；自然日；当日未结束，待结算（次日采集后更新）</t>
        </is>
      </c>
      <c r="P6" t="inlineStr">
        <is>
          <t>彭满</t>
        </is>
      </c>
    </row>
    <row r="7" ht="25.5" customHeight="1">
      <c r="A7" t="inlineStr">
        <is>
          <t>2026-10-08</t>
        </is>
      </c>
      <c r="B7" t="inlineStr">
        <is>
          <t>dramaflick00</t>
        </is>
      </c>
      <c r="C7" t="inlineStr">
        <is>
          <t>dramaflick00</t>
        </is>
      </c>
      <c r="D7"/>
      <c r="E7"/>
      <c r="F7"/>
      <c r="G7"/>
      <c r="H7"/>
      <c r="I7"/>
      <c r="J7">
        <v>0</v>
      </c>
      <c r="K7">
        <v>0</v>
      </c>
      <c r="L7">
        <v>0</v>
      </c>
      <c r="M7">
        <v>0</v>
      </c>
      <c r="N7">
        <v>0</v>
      </c>
      <c r="O7" t="inlineStr">
        <is>
          <t>统计时区：北京时间（Asia/Shanghai）；自然日；当日未结束，待结算（次日采集后更新）</t>
        </is>
      </c>
      <c r="P7" t="inlineStr">
        <is>
          <t>高璇</t>
        </is>
      </c>
    </row>
    <row r="8" ht="25.5" customHeight="1">
      <c r="A8" t="inlineStr">
        <is>
          <t>2026-10-08</t>
        </is>
      </c>
      <c r="B8" t="inlineStr">
        <is>
          <t>dramapenelope</t>
        </is>
      </c>
      <c r="C8" t="inlineStr">
        <is>
          <t>dramapenelope</t>
        </is>
      </c>
      <c r="D8"/>
      <c r="E8"/>
      <c r="F8"/>
      <c r="G8"/>
      <c r="H8"/>
      <c r="I8"/>
      <c r="J8">
        <v>0</v>
      </c>
      <c r="K8">
        <v>0</v>
      </c>
      <c r="L8">
        <v>0</v>
      </c>
      <c r="M8">
        <v>0</v>
      </c>
      <c r="N8">
        <v>0</v>
      </c>
      <c r="O8" t="inlineStr">
        <is>
          <t>统计时区：北京时间（Asia/Shanghai）；自然日；当日未结束，待结算（次日采集后更新）</t>
        </is>
      </c>
      <c r="P8"/>
    </row>
    <row r="9" ht="25.5" customHeight="1">
      <c r="A9" t="inlineStr">
        <is>
          <t>2026-10-08</t>
        </is>
      </c>
      <c r="B9" t="inlineStr">
        <is>
          <t>dramavault163</t>
        </is>
      </c>
      <c r="C9" t="inlineStr">
        <is>
          <t>dramavault163</t>
        </is>
      </c>
      <c r="D9"/>
      <c r="E9"/>
      <c r="F9"/>
      <c r="G9"/>
      <c r="H9"/>
      <c r="I9"/>
      <c r="J9">
        <v>0</v>
      </c>
      <c r="K9">
        <v>0</v>
      </c>
      <c r="L9">
        <v>0</v>
      </c>
      <c r="M9">
        <v>0</v>
      </c>
      <c r="N9">
        <v>0</v>
      </c>
      <c r="O9" t="inlineStr">
        <is>
          <t>统计时区：北京时间（Asia/Shanghai）；自然日；当日未结束，待结算（次日采集后更新）</t>
        </is>
      </c>
      <c r="P9" t="inlineStr">
        <is>
          <t>高璇</t>
        </is>
      </c>
    </row>
    <row r="10" ht="25.5" customHeight="1">
      <c r="A10" t="inlineStr">
        <is>
          <t>2026-10-08</t>
        </is>
      </c>
      <c r="B10" t="inlineStr">
        <is>
          <t>felicitypatterson67</t>
        </is>
      </c>
      <c r="C10" t="inlineStr">
        <is>
          <t>felicitypatterson67</t>
        </is>
      </c>
      <c r="D10"/>
      <c r="E10"/>
      <c r="F10"/>
      <c r="G10"/>
      <c r="H10"/>
      <c r="I10"/>
      <c r="J10">
        <v>0</v>
      </c>
      <c r="K10">
        <v>0</v>
      </c>
      <c r="L10">
        <v>0</v>
      </c>
      <c r="M10">
        <v>0</v>
      </c>
      <c r="N10">
        <v>0</v>
      </c>
      <c r="O10" t="inlineStr">
        <is>
          <t>统计时区：北京时间（Asia/Shanghai）；自然日；当日未结束，待结算（次日采集后更新）</t>
        </is>
      </c>
      <c r="P10" t="inlineStr">
        <is>
          <t>李建卓</t>
        </is>
      </c>
    </row>
    <row r="11" ht="25.5" customHeight="1">
      <c r="A11" t="inlineStr">
        <is>
          <t>2026-10-08</t>
        </is>
      </c>
      <c r="B11" t="inlineStr">
        <is>
          <t>gaylenepowers350</t>
        </is>
      </c>
      <c r="C11" t="inlineStr">
        <is>
          <t>gaylenepowers350</t>
        </is>
      </c>
      <c r="D11"/>
      <c r="E11"/>
      <c r="F11"/>
      <c r="G11"/>
      <c r="H11"/>
      <c r="I11"/>
      <c r="J11">
        <v>0</v>
      </c>
      <c r="K11">
        <v>0</v>
      </c>
      <c r="L11">
        <v>0</v>
      </c>
      <c r="M11">
        <v>0</v>
      </c>
      <c r="N11">
        <v>0</v>
      </c>
      <c r="O11" t="inlineStr">
        <is>
          <t>统计时区：北京时间（Asia/Shanghai）；自然日；当日未结束，待结算（次日采集后更新）</t>
        </is>
      </c>
      <c r="P11" t="inlineStr">
        <is>
          <t>李建卓</t>
        </is>
      </c>
    </row>
    <row r="12" ht="25.5" customHeight="1">
      <c r="A12" t="inlineStr">
        <is>
          <t>2026-10-08</t>
        </is>
      </c>
      <c r="B12" t="inlineStr">
        <is>
          <t>hcngsn5459</t>
        </is>
      </c>
      <c r="C12" t="inlineStr">
        <is>
          <t>hcngsn5459</t>
        </is>
      </c>
      <c r="D12"/>
      <c r="E12"/>
      <c r="F12"/>
      <c r="G12"/>
      <c r="H12"/>
      <c r="I12"/>
      <c r="J12">
        <v>0</v>
      </c>
      <c r="K12">
        <v>0</v>
      </c>
      <c r="L12">
        <v>0</v>
      </c>
      <c r="M12">
        <v>0</v>
      </c>
      <c r="N12">
        <v>0</v>
      </c>
      <c r="O12" t="inlineStr">
        <is>
          <t>统计时区：北京时间（Asia/Shanghai）；自然日；当日未结束，待结算（次日采集后更新）</t>
        </is>
      </c>
      <c r="P12" t="inlineStr">
        <is>
          <t>李建卓</t>
        </is>
      </c>
    </row>
    <row r="13" ht="25.5" customHeight="1">
      <c r="A13" t="inlineStr">
        <is>
          <t>2026-10-08</t>
        </is>
      </c>
      <c r="B13" t="inlineStr">
        <is>
          <t>NeonHlin</t>
        </is>
      </c>
      <c r="C13" t="inlineStr">
        <is>
          <t>hnlinhthng9678</t>
        </is>
      </c>
      <c r="D13"/>
      <c r="E13"/>
      <c r="F13"/>
      <c r="G13"/>
      <c r="H13"/>
      <c r="I13"/>
      <c r="J13">
        <v>0</v>
      </c>
      <c r="K13">
        <v>0</v>
      </c>
      <c r="L13">
        <v>0</v>
      </c>
      <c r="M13">
        <v>0</v>
      </c>
      <c r="N13">
        <v>0</v>
      </c>
      <c r="O13" t="inlineStr">
        <is>
          <t>统计时区：北京时间（Asia/Shanghai）；自然日；当日未结束，待结算（次日采集后更新）</t>
        </is>
      </c>
      <c r="P13" t="inlineStr">
        <is>
          <t>高璇</t>
        </is>
      </c>
    </row>
    <row r="14" ht="25.5" customHeight="1">
      <c r="A14" t="inlineStr">
        <is>
          <t>2026-10-08</t>
        </is>
      </c>
      <c r="B14" t="inlineStr">
        <is>
          <t>jazlynnayeli6</t>
        </is>
      </c>
      <c r="C14" t="inlineStr">
        <is>
          <t>jazlynnayeli6</t>
        </is>
      </c>
      <c r="D14"/>
      <c r="E14"/>
      <c r="F14"/>
      <c r="G14"/>
      <c r="H14"/>
      <c r="I14"/>
      <c r="J14">
        <v>0</v>
      </c>
      <c r="K14">
        <v>0</v>
      </c>
      <c r="L14">
        <v>0</v>
      </c>
      <c r="M14">
        <v>0</v>
      </c>
      <c r="N14">
        <v>0</v>
      </c>
      <c r="O14" t="inlineStr">
        <is>
          <t>统计时区：北京时间（Asia/Shanghai）；自然日；当日未结束，待结算（次日采集后更新）</t>
        </is>
      </c>
      <c r="P14" t="inlineStr">
        <is>
          <t>李建卓</t>
        </is>
      </c>
    </row>
    <row r="15" ht="25.5" customHeight="1">
      <c r="A15" t="inlineStr">
        <is>
          <t>2026-10-08</t>
        </is>
      </c>
      <c r="B15" t="inlineStr">
        <is>
          <t>jolienqaq</t>
        </is>
      </c>
      <c r="C15" t="inlineStr">
        <is>
          <t>jolienqaq</t>
        </is>
      </c>
      <c r="D15"/>
      <c r="E15"/>
      <c r="F15"/>
      <c r="G15"/>
      <c r="H15"/>
      <c r="I15"/>
      <c r="J15">
        <v>0</v>
      </c>
      <c r="K15">
        <v>0</v>
      </c>
      <c r="L15">
        <v>0</v>
      </c>
      <c r="M15">
        <v>0</v>
      </c>
      <c r="N15">
        <v>0</v>
      </c>
      <c r="O15" t="inlineStr">
        <is>
          <t>统计时区：北京时间（Asia/Shanghai）；自然日；当日未结束，待结算（次日采集后更新）</t>
        </is>
      </c>
      <c r="P15" t="inlineStr">
        <is>
          <t>彭满</t>
        </is>
      </c>
    </row>
    <row r="16" ht="25.5" customHeight="1">
      <c r="A16" t="inlineStr">
        <is>
          <t>2026-10-08</t>
        </is>
      </c>
      <c r="B16" t="inlineStr">
        <is>
          <t>Flexlthung</t>
        </is>
      </c>
      <c r="C16" t="inlineStr">
        <is>
          <t>lthung263</t>
        </is>
      </c>
      <c r="D16"/>
      <c r="E16"/>
      <c r="F16"/>
      <c r="G16"/>
      <c r="H16"/>
      <c r="I16"/>
      <c r="J16">
        <v>0</v>
      </c>
      <c r="K16">
        <v>0</v>
      </c>
      <c r="L16">
        <v>0</v>
      </c>
      <c r="M16">
        <v>0</v>
      </c>
      <c r="N16">
        <v>0</v>
      </c>
      <c r="O16" t="inlineStr">
        <is>
          <t>统计时区：北京时间（Asia/Shanghai）；自然日；当日未结束，待结算（次日采集后更新）</t>
        </is>
      </c>
      <c r="P16" t="inlineStr">
        <is>
          <t>张凯风</t>
        </is>
      </c>
    </row>
    <row r="17" ht="25.5" customHeight="1">
      <c r="A17" t="inlineStr">
        <is>
          <t>2026-10-08</t>
        </is>
      </c>
      <c r="B17" t="inlineStr">
        <is>
          <t>Pretty Boy Problems</t>
        </is>
      </c>
      <c r="C17" t="inlineStr">
        <is>
          <t>magnoliaisabella64</t>
        </is>
      </c>
      <c r="D17"/>
      <c r="E17"/>
      <c r="F17"/>
      <c r="G17"/>
      <c r="H17"/>
      <c r="I17"/>
      <c r="J17">
        <v>0</v>
      </c>
      <c r="K17">
        <v>0</v>
      </c>
      <c r="L17">
        <v>0</v>
      </c>
      <c r="M17">
        <v>0</v>
      </c>
      <c r="N17">
        <v>0</v>
      </c>
      <c r="O17" t="inlineStr">
        <is>
          <t>统计时区：北京时间（Asia/Shanghai）；自然日；当日未结束，待结算（次日采集后更新）</t>
        </is>
      </c>
      <c r="P17" t="inlineStr">
        <is>
          <t>张凯风</t>
        </is>
      </c>
    </row>
    <row r="18" ht="25.5" customHeight="1">
      <c r="A18" t="inlineStr">
        <is>
          <t>2026-10-08</t>
        </is>
      </c>
      <c r="B18" t="inlineStr">
        <is>
          <t>miraaastrology</t>
        </is>
      </c>
      <c r="C18" t="inlineStr">
        <is>
          <t>miraaastrology</t>
        </is>
      </c>
      <c r="D18"/>
      <c r="E18"/>
      <c r="F18"/>
      <c r="G18"/>
      <c r="H18"/>
      <c r="I18"/>
      <c r="J18">
        <v>0</v>
      </c>
      <c r="K18">
        <v>0</v>
      </c>
      <c r="L18">
        <v>0</v>
      </c>
      <c r="M18">
        <v>0</v>
      </c>
      <c r="N18">
        <v>0</v>
      </c>
      <c r="O18" t="inlineStr">
        <is>
          <t>统计时区：北京时间（Asia/Shanghai）；自然日；当日未结束，待结算（次日采集后更新）</t>
        </is>
      </c>
      <c r="P18"/>
    </row>
    <row r="19" ht="25.5" customHeight="1">
      <c r="A19" t="inlineStr">
        <is>
          <t>2026-10-08</t>
        </is>
      </c>
      <c r="B19" t="inlineStr">
        <is>
          <t>miralinaaa10</t>
        </is>
      </c>
      <c r="C19" t="inlineStr">
        <is>
          <t>miralinaaa10</t>
        </is>
      </c>
      <c r="D19"/>
      <c r="E19"/>
      <c r="F19"/>
      <c r="G19"/>
      <c r="H19"/>
      <c r="I19"/>
      <c r="J19">
        <v>0</v>
      </c>
      <c r="K19">
        <v>0</v>
      </c>
      <c r="L19">
        <v>0</v>
      </c>
      <c r="M19">
        <v>0</v>
      </c>
      <c r="N19">
        <v>0</v>
      </c>
      <c r="O19" t="inlineStr">
        <is>
          <t>统计时区：北京时间（Asia/Shanghai）；自然日；当日未结束，待结算（次日采集后更新）</t>
        </is>
      </c>
      <c r="P19" t="inlineStr">
        <is>
          <t>高璇</t>
        </is>
      </c>
    </row>
    <row r="20" ht="25.5" customHeight="1">
      <c r="A20" t="inlineStr">
        <is>
          <t>2026-10-08</t>
        </is>
      </c>
      <c r="B20" t="inlineStr">
        <is>
          <t>mochiclips55</t>
        </is>
      </c>
      <c r="C20" t="inlineStr">
        <is>
          <t>mochiclips55</t>
        </is>
      </c>
      <c r="D20"/>
      <c r="E20"/>
      <c r="F20"/>
      <c r="G20"/>
      <c r="H20"/>
      <c r="I20"/>
      <c r="J20">
        <v>0</v>
      </c>
      <c r="K20">
        <v>0</v>
      </c>
      <c r="L20">
        <v>0</v>
      </c>
      <c r="M20">
        <v>0</v>
      </c>
      <c r="N20">
        <v>0</v>
      </c>
      <c r="O20" t="inlineStr">
        <is>
          <t>统计时区：北京时间（Asia/Shanghai）；自然日；当日未结束，待结算（次日采集后更新）</t>
        </is>
      </c>
      <c r="P20" t="inlineStr">
        <is>
          <t>高璇</t>
        </is>
      </c>
    </row>
    <row r="21" ht="25.5" customHeight="1">
      <c r="A21" t="inlineStr">
        <is>
          <t>2026-10-08</t>
        </is>
      </c>
      <c r="B21" t="inlineStr">
        <is>
          <t>VoidFaic</t>
        </is>
      </c>
      <c r="C21" t="inlineStr">
        <is>
          <t>ngphnggiang40</t>
        </is>
      </c>
      <c r="D21"/>
      <c r="E21"/>
      <c r="F21"/>
      <c r="G21"/>
      <c r="H21"/>
      <c r="I21"/>
      <c r="J21">
        <v>0</v>
      </c>
      <c r="K21">
        <v>0</v>
      </c>
      <c r="L21">
        <v>0</v>
      </c>
      <c r="M21">
        <v>0</v>
      </c>
      <c r="N21">
        <v>0</v>
      </c>
      <c r="O21" t="inlineStr">
        <is>
          <t>统计时区：北京时间（Asia/Shanghai）；自然日；当日未结束，待结算（次日采集后更新）</t>
        </is>
      </c>
      <c r="P21" t="inlineStr">
        <is>
          <t>张凯风</t>
        </is>
      </c>
    </row>
    <row r="22" ht="25.5" customHeight="1">
      <c r="A22" t="inlineStr">
        <is>
          <t>2026-10-08</t>
        </is>
      </c>
      <c r="B22" t="inlineStr">
        <is>
          <t>Mouse glue trap</t>
        </is>
      </c>
      <c r="C22" t="inlineStr">
        <is>
          <t>nobleltcpnj</t>
        </is>
      </c>
      <c r="D22"/>
      <c r="E22"/>
      <c r="F22"/>
      <c r="G22"/>
      <c r="H22"/>
      <c r="I22"/>
      <c r="J22">
        <v>0</v>
      </c>
      <c r="K22">
        <v>0</v>
      </c>
      <c r="L22">
        <v>0</v>
      </c>
      <c r="M22">
        <v>0</v>
      </c>
      <c r="N22">
        <v>0</v>
      </c>
      <c r="O22" t="inlineStr">
        <is>
          <t>统计时区：北京时间（Asia/Shanghai）；自然日；当日未结束，待结算（次日采集后更新）</t>
        </is>
      </c>
      <c r="P22" t="inlineStr">
        <is>
          <t>张凯风</t>
        </is>
      </c>
    </row>
    <row r="23" ht="25.5" customHeight="1">
      <c r="A23" t="inlineStr">
        <is>
          <t>2026-10-08</t>
        </is>
      </c>
      <c r="B23" t="inlineStr">
        <is>
          <t>plottwistclips11</t>
        </is>
      </c>
      <c r="C23" t="inlineStr">
        <is>
          <t>plottwistclips11</t>
        </is>
      </c>
      <c r="D23"/>
      <c r="E23"/>
      <c r="F23"/>
      <c r="G23"/>
      <c r="H23"/>
      <c r="I23"/>
      <c r="J23">
        <v>0</v>
      </c>
      <c r="K23">
        <v>0</v>
      </c>
      <c r="L23">
        <v>0</v>
      </c>
      <c r="M23">
        <v>0</v>
      </c>
      <c r="N23">
        <v>0</v>
      </c>
      <c r="O23" t="inlineStr">
        <is>
          <t>统计时区：北京时间（Asia/Shanghai）；自然日；当日未结束，待结算（次日采集后更新）</t>
        </is>
      </c>
      <c r="P23" t="inlineStr">
        <is>
          <t>高璇</t>
        </is>
      </c>
    </row>
    <row r="24" ht="25.5" customHeight="1">
      <c r="A24" t="inlineStr">
        <is>
          <t>2026-10-08</t>
        </is>
      </c>
      <c r="B24" t="inlineStr">
        <is>
          <t>Velvet Temptations</t>
        </is>
      </c>
      <c r="C24" t="inlineStr">
        <is>
          <t>qqfqvkxrybkjkjnp20</t>
        </is>
      </c>
      <c r="D24"/>
      <c r="E24"/>
      <c r="F24"/>
      <c r="G24"/>
      <c r="H24"/>
      <c r="I24"/>
      <c r="J24">
        <v>0</v>
      </c>
      <c r="K24">
        <v>0</v>
      </c>
      <c r="L24">
        <v>0</v>
      </c>
      <c r="M24">
        <v>0</v>
      </c>
      <c r="N24">
        <v>0</v>
      </c>
      <c r="O24" t="inlineStr">
        <is>
          <t>统计时区：北京时间（Asia/Shanghai）；自然日；当日未结束，待结算（次日采集后更新）</t>
        </is>
      </c>
      <c r="P24" t="inlineStr">
        <is>
          <t>张凯风</t>
        </is>
      </c>
    </row>
    <row r="25" ht="25.5" customHeight="1">
      <c r="A25" t="inlineStr">
        <is>
          <t>2026-10-08</t>
        </is>
      </c>
      <c r="B25" t="inlineStr">
        <is>
          <t>scenesbl77</t>
        </is>
      </c>
      <c r="C25" t="inlineStr">
        <is>
          <t>scenesbl77</t>
        </is>
      </c>
      <c r="D25"/>
      <c r="E25"/>
      <c r="F25"/>
      <c r="G25"/>
      <c r="H25"/>
      <c r="I25"/>
      <c r="J25">
        <v>0</v>
      </c>
      <c r="K25">
        <v>0</v>
      </c>
      <c r="L25">
        <v>0</v>
      </c>
      <c r="M25">
        <v>0</v>
      </c>
      <c r="N25">
        <v>0</v>
      </c>
      <c r="O25" t="inlineStr">
        <is>
          <t>统计时区：北京时间（Asia/Shanghai）；自然日；当日未结束，待结算（次日采集后更新）</t>
        </is>
      </c>
      <c r="P25" t="inlineStr">
        <is>
          <t>高璇</t>
        </is>
      </c>
    </row>
    <row r="26" ht="25.5" customHeight="1">
      <c r="A26" t="inlineStr">
        <is>
          <t>2026-10-08</t>
        </is>
      </c>
      <c r="B26" t="inlineStr">
        <is>
          <t>shirley527146</t>
        </is>
      </c>
      <c r="C26" t="inlineStr">
        <is>
          <t>shirley527146</t>
        </is>
      </c>
      <c r="D26"/>
      <c r="E26"/>
      <c r="F26"/>
      <c r="G26"/>
      <c r="H26"/>
      <c r="I26"/>
      <c r="J26">
        <v>0</v>
      </c>
      <c r="K26">
        <v>0</v>
      </c>
      <c r="L26">
        <v>0</v>
      </c>
      <c r="M26">
        <v>0</v>
      </c>
      <c r="N26">
        <v>0</v>
      </c>
      <c r="O26" t="inlineStr">
        <is>
          <t>统计时区：北京时间（Asia/Shanghai）；自然日；当日未结束，待结算（次日采集后更新）</t>
        </is>
      </c>
      <c r="P26"/>
    </row>
    <row r="27" ht="25.5" customHeight="1">
      <c r="A27" t="inlineStr">
        <is>
          <t>2026-10-08</t>
        </is>
      </c>
      <c r="B27" t="inlineStr">
        <is>
          <t>shirley5276973</t>
        </is>
      </c>
      <c r="C27" t="inlineStr">
        <is>
          <t>shirley5276973</t>
        </is>
      </c>
      <c r="D27"/>
      <c r="E27"/>
      <c r="F27"/>
      <c r="G27"/>
      <c r="H27"/>
      <c r="I27"/>
      <c r="J27">
        <v>0</v>
      </c>
      <c r="K27">
        <v>0</v>
      </c>
      <c r="L27">
        <v>0</v>
      </c>
      <c r="M27">
        <v>0</v>
      </c>
      <c r="N27">
        <v>0</v>
      </c>
      <c r="O27" t="inlineStr">
        <is>
          <t>统计时区：北京时间（Asia/Shanghai）；自然日；当日未结束，待结算（次日采集后更新）</t>
        </is>
      </c>
      <c r="P27"/>
    </row>
    <row r="28" ht="25.5" customHeight="1">
      <c r="A28" t="inlineStr">
        <is>
          <t>2026-10-08</t>
        </is>
      </c>
      <c r="B28" t="inlineStr">
        <is>
          <t>shirley5278789</t>
        </is>
      </c>
      <c r="C28" t="inlineStr">
        <is>
          <t>shirley5278789</t>
        </is>
      </c>
      <c r="D28"/>
      <c r="E28"/>
      <c r="F28"/>
      <c r="G28"/>
      <c r="H28"/>
      <c r="I28"/>
      <c r="J28">
        <v>0</v>
      </c>
      <c r="K28">
        <v>0</v>
      </c>
      <c r="L28">
        <v>0</v>
      </c>
      <c r="M28">
        <v>0</v>
      </c>
      <c r="N28">
        <v>0</v>
      </c>
      <c r="O28" t="inlineStr">
        <is>
          <t>统计时区：北京时间（Asia/Shanghai）；自然日；当日未结束，待结算（次日采集后更新）</t>
        </is>
      </c>
      <c r="P28" t="inlineStr">
        <is>
          <t>高璇</t>
        </is>
      </c>
    </row>
    <row r="29" ht="25.5" customHeight="1">
      <c r="A29" t="inlineStr">
        <is>
          <t>2026-10-08</t>
        </is>
      </c>
      <c r="B29" t="inlineStr">
        <is>
          <t>sofiblmoments</t>
        </is>
      </c>
      <c r="C29" t="inlineStr">
        <is>
          <t>sofiblmoments</t>
        </is>
      </c>
      <c r="D29"/>
      <c r="E29"/>
      <c r="F29"/>
      <c r="G29"/>
      <c r="H29"/>
      <c r="I29"/>
      <c r="J29">
        <v>0</v>
      </c>
      <c r="K29">
        <v>0</v>
      </c>
      <c r="L29">
        <v>0</v>
      </c>
      <c r="M29">
        <v>0</v>
      </c>
      <c r="N29">
        <v>0</v>
      </c>
      <c r="O29" t="inlineStr">
        <is>
          <t>统计时区：北京时间（Asia/Shanghai）；自然日；当日未结束，待结算（次日采集后更新）</t>
        </is>
      </c>
      <c r="P29" t="inlineStr">
        <is>
          <t>高璇</t>
        </is>
      </c>
    </row>
    <row r="30" ht="25.5" customHeight="1">
      <c r="A30" t="inlineStr">
        <is>
          <t>2026-10-08</t>
        </is>
      </c>
      <c r="B30" t="inlineStr">
        <is>
          <t>willque92</t>
        </is>
      </c>
      <c r="C30" t="inlineStr">
        <is>
          <t>willque92</t>
        </is>
      </c>
      <c r="D30"/>
      <c r="E30"/>
      <c r="F30"/>
      <c r="G30"/>
      <c r="H30"/>
      <c r="I30"/>
      <c r="J30">
        <v>0</v>
      </c>
      <c r="K30">
        <v>0</v>
      </c>
      <c r="L30">
        <v>0</v>
      </c>
      <c r="M30">
        <v>0</v>
      </c>
      <c r="N30">
        <v>0</v>
      </c>
      <c r="O30" t="inlineStr">
        <is>
          <t>统计时区：北京时间（Asia/Shanghai）；自然日；当日未结束，待结算（次日采集后更新）</t>
        </is>
      </c>
      <c r="P30"/>
    </row>
    <row r="31" ht="25.5" customHeight="1">
      <c r="A31" t="inlineStr">
        <is>
          <t>2026-10-07</t>
        </is>
      </c>
      <c r="B31" t="inlineStr">
        <is>
          <t>amariari11</t>
        </is>
      </c>
      <c r="C31" t="inlineStr">
        <is>
          <t>amariari11</t>
        </is>
      </c>
      <c r="D31"/>
      <c r="E31"/>
      <c r="F31"/>
      <c r="G31"/>
      <c r="H31"/>
      <c r="I31"/>
      <c r="J31">
        <v>0</v>
      </c>
      <c r="K31">
        <v>0</v>
      </c>
      <c r="L31">
        <v>0</v>
      </c>
      <c r="M31">
        <v>0</v>
      </c>
      <c r="N31">
        <v>0</v>
      </c>
      <c r="O31" t="inlineStr">
        <is>
          <t>统计时区：北京时间（Asia/Shanghai）；自然日；缺少日初或次日结算快照，不分摊跨日增量</t>
        </is>
      </c>
      <c r="P31" t="inlineStr">
        <is>
          <t>李建卓</t>
        </is>
      </c>
    </row>
    <row r="32" ht="25.5" customHeight="1">
      <c r="A32" t="inlineStr">
        <is>
          <t>2026-10-07</t>
        </is>
      </c>
      <c r="B32" t="inlineStr">
        <is>
          <t>astrologywiki</t>
        </is>
      </c>
      <c r="C32" t="inlineStr">
        <is>
          <t>astrologywiki</t>
        </is>
      </c>
      <c r="D32"/>
      <c r="E32"/>
      <c r="F32"/>
      <c r="G32"/>
      <c r="H32"/>
      <c r="I32"/>
      <c r="J32">
        <v>0</v>
      </c>
      <c r="K32">
        <v>0</v>
      </c>
      <c r="L32">
        <v>0</v>
      </c>
      <c r="M32">
        <v>0</v>
      </c>
      <c r="N32">
        <v>0</v>
      </c>
      <c r="O32" t="inlineStr">
        <is>
          <t>统计时区：北京时间（Asia/Shanghai）；自然日；缺少日初或次日结算快照，不分摊跨日增量</t>
        </is>
      </c>
      <c r="P32"/>
    </row>
    <row r="33" ht="25.5" customHeight="1">
      <c r="A33" t="inlineStr">
        <is>
          <t>2026-10-07</t>
        </is>
      </c>
      <c r="B33" t="inlineStr">
        <is>
          <t>dramaclips0364</t>
        </is>
      </c>
      <c r="C33" t="inlineStr">
        <is>
          <t>dramaclips0364</t>
        </is>
      </c>
      <c r="D33"/>
      <c r="E33"/>
      <c r="F33"/>
      <c r="G33"/>
      <c r="H33"/>
      <c r="I33"/>
      <c r="J33">
        <v>0</v>
      </c>
      <c r="K33">
        <v>0</v>
      </c>
      <c r="L33">
        <v>0</v>
      </c>
      <c r="M33">
        <v>0</v>
      </c>
      <c r="N33">
        <v>0</v>
      </c>
      <c r="O33" t="inlineStr">
        <is>
          <t>统计时区：北京时间（Asia/Shanghai）；自然日；缺少日初或次日结算快照，不分摊跨日增量</t>
        </is>
      </c>
      <c r="P33" t="inlineStr">
        <is>
          <t>高璇</t>
        </is>
      </c>
    </row>
    <row r="34" ht="25.5" customHeight="1">
      <c r="A34" t="inlineStr">
        <is>
          <t>2026-10-07</t>
        </is>
      </c>
      <c r="B34" t="inlineStr">
        <is>
          <t>dramadetour0</t>
        </is>
      </c>
      <c r="C34" t="inlineStr">
        <is>
          <t>dramadetour0</t>
        </is>
      </c>
      <c r="D34"/>
      <c r="E34"/>
      <c r="F34"/>
      <c r="G34"/>
      <c r="H34"/>
      <c r="I34"/>
      <c r="J34">
        <v>0</v>
      </c>
      <c r="K34">
        <v>0</v>
      </c>
      <c r="L34">
        <v>0</v>
      </c>
      <c r="M34">
        <v>0</v>
      </c>
      <c r="N34">
        <v>0</v>
      </c>
      <c r="O34" t="inlineStr">
        <is>
          <t>统计时区：北京时间（Asia/Shanghai）；自然日；缺少日初或次日结算快照，不分摊跨日增量</t>
        </is>
      </c>
      <c r="P34" t="inlineStr">
        <is>
          <t>彭满</t>
        </is>
      </c>
    </row>
    <row r="35" ht="25.5" customHeight="1">
      <c r="A35" t="inlineStr">
        <is>
          <t>2026-10-07</t>
        </is>
      </c>
      <c r="B35" t="inlineStr">
        <is>
          <t>dramaexpedition</t>
        </is>
      </c>
      <c r="C35" t="inlineStr">
        <is>
          <t>dramaexpedition</t>
        </is>
      </c>
      <c r="D35"/>
      <c r="E35"/>
      <c r="F35"/>
      <c r="G35"/>
      <c r="H35"/>
      <c r="I35"/>
      <c r="J35">
        <v>0</v>
      </c>
      <c r="K35">
        <v>0</v>
      </c>
      <c r="L35">
        <v>0</v>
      </c>
      <c r="M35">
        <v>0</v>
      </c>
      <c r="N35">
        <v>0</v>
      </c>
      <c r="O35" t="inlineStr">
        <is>
          <t>统计时区：北京时间（Asia/Shanghai）；自然日；缺少日初或次日结算快照，不分摊跨日增量</t>
        </is>
      </c>
      <c r="P35" t="inlineStr">
        <is>
          <t>彭满</t>
        </is>
      </c>
    </row>
    <row r="36" ht="25.5" customHeight="1">
      <c r="A36" t="inlineStr">
        <is>
          <t>2026-10-07</t>
        </is>
      </c>
      <c r="B36" t="inlineStr">
        <is>
          <t>dramaflick00</t>
        </is>
      </c>
      <c r="C36" t="inlineStr">
        <is>
          <t>dramaflick00</t>
        </is>
      </c>
      <c r="D36"/>
      <c r="E36"/>
      <c r="F36"/>
      <c r="G36"/>
      <c r="H36"/>
      <c r="I36"/>
      <c r="J36">
        <v>0</v>
      </c>
      <c r="K36">
        <v>0</v>
      </c>
      <c r="L36">
        <v>0</v>
      </c>
      <c r="M36">
        <v>0</v>
      </c>
      <c r="N36">
        <v>0</v>
      </c>
      <c r="O36" t="inlineStr">
        <is>
          <t>统计时区：北京时间（Asia/Shanghai）；自然日；缺少日初或次日结算快照，不分摊跨日增量</t>
        </is>
      </c>
      <c r="P36" t="inlineStr">
        <is>
          <t>高璇</t>
        </is>
      </c>
    </row>
    <row r="37" ht="25.5" customHeight="1">
      <c r="A37" t="inlineStr">
        <is>
          <t>2026-10-07</t>
        </is>
      </c>
      <c r="B37" t="inlineStr">
        <is>
          <t>dramapenelope</t>
        </is>
      </c>
      <c r="C37" t="inlineStr">
        <is>
          <t>dramapenelope</t>
        </is>
      </c>
      <c r="D37"/>
      <c r="E37"/>
      <c r="F37"/>
      <c r="G37"/>
      <c r="H37"/>
      <c r="I37"/>
      <c r="J37">
        <v>0</v>
      </c>
      <c r="K37">
        <v>0</v>
      </c>
      <c r="L37">
        <v>0</v>
      </c>
      <c r="M37">
        <v>0</v>
      </c>
      <c r="N37">
        <v>0</v>
      </c>
      <c r="O37" t="inlineStr">
        <is>
          <t>统计时区：北京时间（Asia/Shanghai）；自然日；缺少日初或次日结算快照，不分摊跨日增量</t>
        </is>
      </c>
      <c r="P37"/>
    </row>
    <row r="38" ht="25.5" customHeight="1">
      <c r="A38" t="inlineStr">
        <is>
          <t>2026-10-07</t>
        </is>
      </c>
      <c r="B38" t="inlineStr">
        <is>
          <t>dramavault163</t>
        </is>
      </c>
      <c r="C38" t="inlineStr">
        <is>
          <t>dramavault163</t>
        </is>
      </c>
      <c r="D38"/>
      <c r="E38"/>
      <c r="F38"/>
      <c r="G38"/>
      <c r="H38"/>
      <c r="I38"/>
      <c r="J38">
        <v>0</v>
      </c>
      <c r="K38">
        <v>0</v>
      </c>
      <c r="L38">
        <v>0</v>
      </c>
      <c r="M38">
        <v>0</v>
      </c>
      <c r="N38">
        <v>0</v>
      </c>
      <c r="O38" t="inlineStr">
        <is>
          <t>统计时区：北京时间（Asia/Shanghai）；自然日；缺少日初或次日结算快照，不分摊跨日增量</t>
        </is>
      </c>
      <c r="P38" t="inlineStr">
        <is>
          <t>高璇</t>
        </is>
      </c>
    </row>
    <row r="39" ht="25.5" customHeight="1">
      <c r="A39" t="inlineStr">
        <is>
          <t>2026-10-07</t>
        </is>
      </c>
      <c r="B39" t="inlineStr">
        <is>
          <t>felicitypatterson67</t>
        </is>
      </c>
      <c r="C39" t="inlineStr">
        <is>
          <t>felicitypatterson67</t>
        </is>
      </c>
      <c r="D39"/>
      <c r="E39"/>
      <c r="F39"/>
      <c r="G39"/>
      <c r="H39"/>
      <c r="I39"/>
      <c r="J39">
        <v>0</v>
      </c>
      <c r="K39">
        <v>0</v>
      </c>
      <c r="L39">
        <v>0</v>
      </c>
      <c r="M39">
        <v>0</v>
      </c>
      <c r="N39">
        <v>0</v>
      </c>
      <c r="O39" t="inlineStr">
        <is>
          <t>统计时区：北京时间（Asia/Shanghai）；自然日；缺少日初或次日结算快照，不分摊跨日增量</t>
        </is>
      </c>
      <c r="P39" t="inlineStr">
        <is>
          <t>李建卓</t>
        </is>
      </c>
    </row>
    <row r="40" ht="25.5" customHeight="1">
      <c r="A40" t="inlineStr">
        <is>
          <t>2026-10-07</t>
        </is>
      </c>
      <c r="B40" t="inlineStr">
        <is>
          <t>gaylenepowers350</t>
        </is>
      </c>
      <c r="C40" t="inlineStr">
        <is>
          <t>gaylenepowers350</t>
        </is>
      </c>
      <c r="D40"/>
      <c r="E40"/>
      <c r="F40"/>
      <c r="G40"/>
      <c r="H40"/>
      <c r="I40"/>
      <c r="J40">
        <v>0</v>
      </c>
      <c r="K40">
        <v>0</v>
      </c>
      <c r="L40">
        <v>0</v>
      </c>
      <c r="M40">
        <v>0</v>
      </c>
      <c r="N40">
        <v>0</v>
      </c>
      <c r="O40" t="inlineStr">
        <is>
          <t>统计时区：北京时间（Asia/Shanghai）；自然日；缺少日初或次日结算快照，不分摊跨日增量</t>
        </is>
      </c>
      <c r="P40" t="inlineStr">
        <is>
          <t>李建卓</t>
        </is>
      </c>
    </row>
    <row r="41" ht="25.5" customHeight="1">
      <c r="A41" t="inlineStr">
        <is>
          <t>2026-10-07</t>
        </is>
      </c>
      <c r="B41" t="inlineStr">
        <is>
          <t>hcngsn5459</t>
        </is>
      </c>
      <c r="C41" t="inlineStr">
        <is>
          <t>hcngsn5459</t>
        </is>
      </c>
      <c r="D41"/>
      <c r="E41"/>
      <c r="F41"/>
      <c r="G41"/>
      <c r="H41"/>
      <c r="I41"/>
      <c r="J41">
        <v>0</v>
      </c>
      <c r="K41">
        <v>0</v>
      </c>
      <c r="L41">
        <v>0</v>
      </c>
      <c r="M41">
        <v>0</v>
      </c>
      <c r="N41">
        <v>0</v>
      </c>
      <c r="O41" t="inlineStr">
        <is>
          <t>统计时区：北京时间（Asia/Shanghai）；自然日；缺少日初或次日结算快照，不分摊跨日增量</t>
        </is>
      </c>
      <c r="P41" t="inlineStr">
        <is>
          <t>李建卓</t>
        </is>
      </c>
    </row>
    <row r="42" ht="25.5" customHeight="1">
      <c r="A42" t="inlineStr">
        <is>
          <t>2026-10-07</t>
        </is>
      </c>
      <c r="B42" t="inlineStr">
        <is>
          <t>NeonHlin</t>
        </is>
      </c>
      <c r="C42" t="inlineStr">
        <is>
          <t>hnlinhthng9678</t>
        </is>
      </c>
      <c r="D42"/>
      <c r="E42"/>
      <c r="F42"/>
      <c r="G42"/>
      <c r="H42"/>
      <c r="I42"/>
      <c r="J42">
        <v>0</v>
      </c>
      <c r="K42">
        <v>0</v>
      </c>
      <c r="L42">
        <v>0</v>
      </c>
      <c r="M42">
        <v>0</v>
      </c>
      <c r="N42">
        <v>0</v>
      </c>
      <c r="O42" t="inlineStr">
        <is>
          <t>统计时区：北京时间（Asia/Shanghai）；自然日；缺少日初或次日结算快照，不分摊跨日增量</t>
        </is>
      </c>
      <c r="P42" t="inlineStr">
        <is>
          <t>高璇</t>
        </is>
      </c>
    </row>
    <row r="43" ht="25.5" customHeight="1">
      <c r="A43" t="inlineStr">
        <is>
          <t>2026-10-07</t>
        </is>
      </c>
      <c r="B43" t="inlineStr">
        <is>
          <t>jazlynnayeli6</t>
        </is>
      </c>
      <c r="C43" t="inlineStr">
        <is>
          <t>jazlynnayeli6</t>
        </is>
      </c>
      <c r="D43"/>
      <c r="E43"/>
      <c r="F43"/>
      <c r="G43"/>
      <c r="H43"/>
      <c r="I43"/>
      <c r="J43">
        <v>0</v>
      </c>
      <c r="K43">
        <v>0</v>
      </c>
      <c r="L43">
        <v>0</v>
      </c>
      <c r="M43">
        <v>0</v>
      </c>
      <c r="N43">
        <v>0</v>
      </c>
      <c r="O43" t="inlineStr">
        <is>
          <t>统计时区：北京时间（Asia/Shanghai）；自然日；缺少日初或次日结算快照，不分摊跨日增量</t>
        </is>
      </c>
      <c r="P43" t="inlineStr">
        <is>
          <t>李建卓</t>
        </is>
      </c>
    </row>
    <row r="44" ht="25.5" customHeight="1">
      <c r="A44" t="inlineStr">
        <is>
          <t>2026-10-07</t>
        </is>
      </c>
      <c r="B44" t="inlineStr">
        <is>
          <t>jolienqaq</t>
        </is>
      </c>
      <c r="C44" t="inlineStr">
        <is>
          <t>jolienqaq</t>
        </is>
      </c>
      <c r="D44"/>
      <c r="E44"/>
      <c r="F44"/>
      <c r="G44"/>
      <c r="H44"/>
      <c r="I44"/>
      <c r="J44">
        <v>0</v>
      </c>
      <c r="K44">
        <v>0</v>
      </c>
      <c r="L44">
        <v>0</v>
      </c>
      <c r="M44">
        <v>0</v>
      </c>
      <c r="N44">
        <v>0</v>
      </c>
      <c r="O44" t="inlineStr">
        <is>
          <t>统计时区：北京时间（Asia/Shanghai）；自然日；缺少日初或次日结算快照，不分摊跨日增量</t>
        </is>
      </c>
      <c r="P44" t="inlineStr">
        <is>
          <t>彭满</t>
        </is>
      </c>
    </row>
    <row r="45" ht="25.5" customHeight="1">
      <c r="A45" t="inlineStr">
        <is>
          <t>2026-10-07</t>
        </is>
      </c>
      <c r="B45" t="inlineStr">
        <is>
          <t>Flexlthung</t>
        </is>
      </c>
      <c r="C45" t="inlineStr">
        <is>
          <t>lthung263</t>
        </is>
      </c>
      <c r="D45"/>
      <c r="E45"/>
      <c r="F45"/>
      <c r="G45"/>
      <c r="H45"/>
      <c r="I45"/>
      <c r="J45">
        <v>0</v>
      </c>
      <c r="K45">
        <v>0</v>
      </c>
      <c r="L45">
        <v>0</v>
      </c>
      <c r="M45">
        <v>0</v>
      </c>
      <c r="N45">
        <v>0</v>
      </c>
      <c r="O45" t="inlineStr">
        <is>
          <t>统计时区：北京时间（Asia/Shanghai）；自然日；缺少日初或次日结算快照，不分摊跨日增量</t>
        </is>
      </c>
      <c r="P45" t="inlineStr">
        <is>
          <t>张凯风</t>
        </is>
      </c>
    </row>
    <row r="46" ht="25.5" customHeight="1">
      <c r="A46" t="inlineStr">
        <is>
          <t>2026-10-07</t>
        </is>
      </c>
      <c r="B46" t="inlineStr">
        <is>
          <t>Pretty Boy Problems</t>
        </is>
      </c>
      <c r="C46" t="inlineStr">
        <is>
          <t>magnoliaisabella64</t>
        </is>
      </c>
      <c r="D46"/>
      <c r="E46"/>
      <c r="F46"/>
      <c r="G46"/>
      <c r="H46"/>
      <c r="I46"/>
      <c r="J46">
        <v>0</v>
      </c>
      <c r="K46">
        <v>0</v>
      </c>
      <c r="L46">
        <v>0</v>
      </c>
      <c r="M46">
        <v>0</v>
      </c>
      <c r="N46">
        <v>0</v>
      </c>
      <c r="O46" t="inlineStr">
        <is>
          <t>统计时区：北京时间（Asia/Shanghai）；自然日；缺少日初或次日结算快照，不分摊跨日增量</t>
        </is>
      </c>
      <c r="P46" t="inlineStr">
        <is>
          <t>张凯风</t>
        </is>
      </c>
    </row>
    <row r="47" ht="25.5" customHeight="1">
      <c r="A47" t="inlineStr">
        <is>
          <t>2026-10-07</t>
        </is>
      </c>
      <c r="B47" t="inlineStr">
        <is>
          <t>miraaastrology</t>
        </is>
      </c>
      <c r="C47" t="inlineStr">
        <is>
          <t>miraaastrology</t>
        </is>
      </c>
      <c r="D47"/>
      <c r="E47"/>
      <c r="F47"/>
      <c r="G47"/>
      <c r="H47"/>
      <c r="I47"/>
      <c r="J47">
        <v>0</v>
      </c>
      <c r="K47">
        <v>0</v>
      </c>
      <c r="L47">
        <v>0</v>
      </c>
      <c r="M47">
        <v>0</v>
      </c>
      <c r="N47">
        <v>0</v>
      </c>
      <c r="O47" t="inlineStr">
        <is>
          <t>统计时区：北京时间（Asia/Shanghai）；自然日；缺少日初或次日结算快照，不分摊跨日增量</t>
        </is>
      </c>
      <c r="P47"/>
    </row>
    <row r="48" ht="25.5" customHeight="1">
      <c r="A48" t="inlineStr">
        <is>
          <t>2026-10-07</t>
        </is>
      </c>
      <c r="B48" t="inlineStr">
        <is>
          <t>miralinaaa10</t>
        </is>
      </c>
      <c r="C48" t="inlineStr">
        <is>
          <t>miralinaaa10</t>
        </is>
      </c>
      <c r="D48"/>
      <c r="E48"/>
      <c r="F48"/>
      <c r="G48"/>
      <c r="H48"/>
      <c r="I48"/>
      <c r="J48">
        <v>0</v>
      </c>
      <c r="K48">
        <v>0</v>
      </c>
      <c r="L48">
        <v>0</v>
      </c>
      <c r="M48">
        <v>0</v>
      </c>
      <c r="N48">
        <v>0</v>
      </c>
      <c r="O48" t="inlineStr">
        <is>
          <t>统计时区：北京时间（Asia/Shanghai）；自然日；缺少日初或次日结算快照，不分摊跨日增量</t>
        </is>
      </c>
      <c r="P48" t="inlineStr">
        <is>
          <t>高璇</t>
        </is>
      </c>
    </row>
    <row r="49" ht="25.5" customHeight="1">
      <c r="A49" t="inlineStr">
        <is>
          <t>2026-10-07</t>
        </is>
      </c>
      <c r="B49" t="inlineStr">
        <is>
          <t>mochiclips55</t>
        </is>
      </c>
      <c r="C49" t="inlineStr">
        <is>
          <t>mochiclips55</t>
        </is>
      </c>
      <c r="D49"/>
      <c r="E49"/>
      <c r="F49"/>
      <c r="G49"/>
      <c r="H49"/>
      <c r="I49"/>
      <c r="J49">
        <v>0</v>
      </c>
      <c r="K49">
        <v>0</v>
      </c>
      <c r="L49">
        <v>0</v>
      </c>
      <c r="M49">
        <v>0</v>
      </c>
      <c r="N49">
        <v>0</v>
      </c>
      <c r="O49" t="inlineStr">
        <is>
          <t>统计时区：北京时间（Asia/Shanghai）；自然日；缺少日初或次日结算快照，不分摊跨日增量</t>
        </is>
      </c>
      <c r="P49" t="inlineStr">
        <is>
          <t>高璇</t>
        </is>
      </c>
    </row>
    <row r="50" ht="25.5" customHeight="1">
      <c r="A50" t="inlineStr">
        <is>
          <t>2026-10-07</t>
        </is>
      </c>
      <c r="B50" t="inlineStr">
        <is>
          <t>VoidFaic</t>
        </is>
      </c>
      <c r="C50" t="inlineStr">
        <is>
          <t>ngphnggiang40</t>
        </is>
      </c>
      <c r="D50"/>
      <c r="E50"/>
      <c r="F50"/>
      <c r="G50"/>
      <c r="H50"/>
      <c r="I50"/>
      <c r="J50">
        <v>0</v>
      </c>
      <c r="K50">
        <v>0</v>
      </c>
      <c r="L50">
        <v>0</v>
      </c>
      <c r="M50">
        <v>0</v>
      </c>
      <c r="N50">
        <v>0</v>
      </c>
      <c r="O50" t="inlineStr">
        <is>
          <t>统计时区：北京时间（Asia/Shanghai）；自然日；缺少日初或次日结算快照，不分摊跨日增量</t>
        </is>
      </c>
      <c r="P50" t="inlineStr">
        <is>
          <t>张凯风</t>
        </is>
      </c>
    </row>
    <row r="51" ht="25.5" customHeight="1">
      <c r="A51" t="inlineStr">
        <is>
          <t>2026-10-07</t>
        </is>
      </c>
      <c r="B51" t="inlineStr">
        <is>
          <t>Mouse glue trap</t>
        </is>
      </c>
      <c r="C51" t="inlineStr">
        <is>
          <t>nobleltcpnj</t>
        </is>
      </c>
      <c r="D51"/>
      <c r="E51"/>
      <c r="F51"/>
      <c r="G51"/>
      <c r="H51"/>
      <c r="I51"/>
      <c r="J51">
        <v>0</v>
      </c>
      <c r="K51">
        <v>0</v>
      </c>
      <c r="L51">
        <v>0</v>
      </c>
      <c r="M51">
        <v>0</v>
      </c>
      <c r="N51">
        <v>0</v>
      </c>
      <c r="O51" t="inlineStr">
        <is>
          <t>统计时区：北京时间（Asia/Shanghai）；自然日；缺少日初或次日结算快照，不分摊跨日增量</t>
        </is>
      </c>
      <c r="P51" t="inlineStr">
        <is>
          <t>张凯风</t>
        </is>
      </c>
    </row>
    <row r="52" ht="25.5" customHeight="1">
      <c r="A52" t="inlineStr">
        <is>
          <t>2026-10-07</t>
        </is>
      </c>
      <c r="B52" t="inlineStr">
        <is>
          <t>plottwistclips11</t>
        </is>
      </c>
      <c r="C52" t="inlineStr">
        <is>
          <t>plottwistclips11</t>
        </is>
      </c>
      <c r="D52"/>
      <c r="E52"/>
      <c r="F52"/>
      <c r="G52"/>
      <c r="H52"/>
      <c r="I52"/>
      <c r="J52">
        <v>0</v>
      </c>
      <c r="K52">
        <v>0</v>
      </c>
      <c r="L52">
        <v>0</v>
      </c>
      <c r="M52">
        <v>0</v>
      </c>
      <c r="N52">
        <v>0</v>
      </c>
      <c r="O52" t="inlineStr">
        <is>
          <t>统计时区：北京时间（Asia/Shanghai）；自然日；缺少日初或次日结算快照，不分摊跨日增量</t>
        </is>
      </c>
      <c r="P52" t="inlineStr">
        <is>
          <t>高璇</t>
        </is>
      </c>
    </row>
    <row r="53" ht="25.5" customHeight="1">
      <c r="A53" t="inlineStr">
        <is>
          <t>2026-10-07</t>
        </is>
      </c>
      <c r="B53" t="inlineStr">
        <is>
          <t>Velvet Temptations</t>
        </is>
      </c>
      <c r="C53" t="inlineStr">
        <is>
          <t>qqfqvkxrybkjkjnp20</t>
        </is>
      </c>
      <c r="D53"/>
      <c r="E53"/>
      <c r="F53"/>
      <c r="G53"/>
      <c r="H53"/>
      <c r="I53"/>
      <c r="J53">
        <v>0</v>
      </c>
      <c r="K53">
        <v>0</v>
      </c>
      <c r="L53">
        <v>0</v>
      </c>
      <c r="M53">
        <v>0</v>
      </c>
      <c r="N53">
        <v>0</v>
      </c>
      <c r="O53" t="inlineStr">
        <is>
          <t>统计时区：北京时间（Asia/Shanghai）；自然日；缺少日初或次日结算快照，不分摊跨日增量</t>
        </is>
      </c>
      <c r="P53" t="inlineStr">
        <is>
          <t>张凯风</t>
        </is>
      </c>
    </row>
    <row r="54" ht="25.5" customHeight="1">
      <c r="A54" t="inlineStr">
        <is>
          <t>2026-10-07</t>
        </is>
      </c>
      <c r="B54" t="inlineStr">
        <is>
          <t>scenesbl77</t>
        </is>
      </c>
      <c r="C54" t="inlineStr">
        <is>
          <t>scenesbl77</t>
        </is>
      </c>
      <c r="D54"/>
      <c r="E54"/>
      <c r="F54"/>
      <c r="G54"/>
      <c r="H54"/>
      <c r="I54"/>
      <c r="J54">
        <v>0</v>
      </c>
      <c r="K54">
        <v>0</v>
      </c>
      <c r="L54">
        <v>0</v>
      </c>
      <c r="M54">
        <v>0</v>
      </c>
      <c r="N54">
        <v>0</v>
      </c>
      <c r="O54" t="inlineStr">
        <is>
          <t>统计时区：北京时间（Asia/Shanghai）；自然日；缺少日初或次日结算快照，不分摊跨日增量</t>
        </is>
      </c>
      <c r="P54" t="inlineStr">
        <is>
          <t>高璇</t>
        </is>
      </c>
    </row>
    <row r="55" ht="25.5" customHeight="1">
      <c r="A55" t="inlineStr">
        <is>
          <t>2026-10-07</t>
        </is>
      </c>
      <c r="B55" t="inlineStr">
        <is>
          <t>shirley527146</t>
        </is>
      </c>
      <c r="C55" t="inlineStr">
        <is>
          <t>shirley527146</t>
        </is>
      </c>
      <c r="D55"/>
      <c r="E55"/>
      <c r="F55"/>
      <c r="G55"/>
      <c r="H55"/>
      <c r="I55"/>
      <c r="J55">
        <v>0</v>
      </c>
      <c r="K55">
        <v>0</v>
      </c>
      <c r="L55">
        <v>0</v>
      </c>
      <c r="M55">
        <v>0</v>
      </c>
      <c r="N55">
        <v>0</v>
      </c>
      <c r="O55" t="inlineStr">
        <is>
          <t>统计时区：北京时间（Asia/Shanghai）；自然日；缺少日初或次日结算快照，不分摊跨日增量</t>
        </is>
      </c>
      <c r="P55"/>
    </row>
    <row r="56" ht="25.5" customHeight="1">
      <c r="A56" t="inlineStr">
        <is>
          <t>2026-10-07</t>
        </is>
      </c>
      <c r="B56" t="inlineStr">
        <is>
          <t>shirley5276973</t>
        </is>
      </c>
      <c r="C56" t="inlineStr">
        <is>
          <t>shirley5276973</t>
        </is>
      </c>
      <c r="D56"/>
      <c r="E56"/>
      <c r="F56"/>
      <c r="G56"/>
      <c r="H56"/>
      <c r="I56"/>
      <c r="J56">
        <v>0</v>
      </c>
      <c r="K56">
        <v>0</v>
      </c>
      <c r="L56">
        <v>0</v>
      </c>
      <c r="M56">
        <v>0</v>
      </c>
      <c r="N56">
        <v>0</v>
      </c>
      <c r="O56" t="inlineStr">
        <is>
          <t>统计时区：北京时间（Asia/Shanghai）；自然日；缺少日初或次日结算快照，不分摊跨日增量</t>
        </is>
      </c>
      <c r="P56"/>
    </row>
    <row r="57" ht="25.5" customHeight="1">
      <c r="A57" t="inlineStr">
        <is>
          <t>2026-10-07</t>
        </is>
      </c>
      <c r="B57" t="inlineStr">
        <is>
          <t>shirley5278789</t>
        </is>
      </c>
      <c r="C57" t="inlineStr">
        <is>
          <t>shirley5278789</t>
        </is>
      </c>
      <c r="D57"/>
      <c r="E57"/>
      <c r="F57"/>
      <c r="G57"/>
      <c r="H57"/>
      <c r="I57"/>
      <c r="J57">
        <v>0</v>
      </c>
      <c r="K57">
        <v>0</v>
      </c>
      <c r="L57">
        <v>0</v>
      </c>
      <c r="M57">
        <v>0</v>
      </c>
      <c r="N57">
        <v>0</v>
      </c>
      <c r="O57" t="inlineStr">
        <is>
          <t>统计时区：北京时间（Asia/Shanghai）；自然日；缺少日初或次日结算快照，不分摊跨日增量</t>
        </is>
      </c>
      <c r="P57" t="inlineStr">
        <is>
          <t>高璇</t>
        </is>
      </c>
    </row>
    <row r="58" ht="25.5" customHeight="1">
      <c r="A58" t="inlineStr">
        <is>
          <t>2026-10-07</t>
        </is>
      </c>
      <c r="B58" t="inlineStr">
        <is>
          <t>sofiblmoments</t>
        </is>
      </c>
      <c r="C58" t="inlineStr">
        <is>
          <t>sofiblmoments</t>
        </is>
      </c>
      <c r="D58"/>
      <c r="E58"/>
      <c r="F58"/>
      <c r="G58"/>
      <c r="H58"/>
      <c r="I58"/>
      <c r="J58">
        <v>0</v>
      </c>
      <c r="K58">
        <v>0</v>
      </c>
      <c r="L58">
        <v>0</v>
      </c>
      <c r="M58">
        <v>0</v>
      </c>
      <c r="N58">
        <v>0</v>
      </c>
      <c r="O58" t="inlineStr">
        <is>
          <t>统计时区：北京时间（Asia/Shanghai）；自然日；缺少日初或次日结算快照，不分摊跨日增量</t>
        </is>
      </c>
      <c r="P58" t="inlineStr">
        <is>
          <t>高璇</t>
        </is>
      </c>
    </row>
    <row r="59" ht="25.5" customHeight="1">
      <c r="A59" t="inlineStr">
        <is>
          <t>2026-10-07</t>
        </is>
      </c>
      <c r="B59" t="inlineStr">
        <is>
          <t>willque92</t>
        </is>
      </c>
      <c r="C59" t="inlineStr">
        <is>
          <t>willque92</t>
        </is>
      </c>
      <c r="D59"/>
      <c r="E59"/>
      <c r="F59"/>
      <c r="G59"/>
      <c r="H59"/>
      <c r="I59"/>
      <c r="J59">
        <v>0</v>
      </c>
      <c r="K59">
        <v>0</v>
      </c>
      <c r="L59">
        <v>0</v>
      </c>
      <c r="M59">
        <v>0</v>
      </c>
      <c r="N59">
        <v>0</v>
      </c>
      <c r="O59" t="inlineStr">
        <is>
          <t>统计时区：北京时间（Asia/Shanghai）；自然日；缺少日初或次日结算快照，不分摊跨日增量</t>
        </is>
      </c>
      <c r="P59"/>
    </row>
    <row r="60" ht="25.5" customHeight="1">
      <c r="A60" t="inlineStr">
        <is>
          <t>2026-10-06</t>
        </is>
      </c>
      <c r="B60" t="inlineStr">
        <is>
          <t>amariari11</t>
        </is>
      </c>
      <c r="C60" t="inlineStr">
        <is>
          <t>amariari11</t>
        </is>
      </c>
      <c r="D60"/>
      <c r="E60"/>
      <c r="F60"/>
      <c r="G60"/>
      <c r="H60"/>
      <c r="I60"/>
      <c r="J60">
        <v>0</v>
      </c>
      <c r="K60">
        <v>0</v>
      </c>
      <c r="L60">
        <v>0</v>
      </c>
      <c r="M60">
        <v>0</v>
      </c>
      <c r="N60">
        <v>0</v>
      </c>
      <c r="O60" t="inlineStr">
        <is>
          <t>统计时区：北京时间（Asia/Shanghai）；自然日；缺少日初或次日结算快照，不分摊跨日增量</t>
        </is>
      </c>
      <c r="P60" t="inlineStr">
        <is>
          <t>李建卓</t>
        </is>
      </c>
    </row>
    <row r="61" ht="25.5" customHeight="1">
      <c r="A61" t="inlineStr">
        <is>
          <t>2026-10-06</t>
        </is>
      </c>
      <c r="B61" t="inlineStr">
        <is>
          <t>astrologywiki</t>
        </is>
      </c>
      <c r="C61" t="inlineStr">
        <is>
          <t>astrologywiki</t>
        </is>
      </c>
      <c r="D61"/>
      <c r="E61"/>
      <c r="F61"/>
      <c r="G61"/>
      <c r="H61"/>
      <c r="I61"/>
      <c r="J61">
        <v>0</v>
      </c>
      <c r="K61">
        <v>0</v>
      </c>
      <c r="L61">
        <v>0</v>
      </c>
      <c r="M61">
        <v>0</v>
      </c>
      <c r="N61">
        <v>0</v>
      </c>
      <c r="O61" t="inlineStr">
        <is>
          <t>统计时区：北京时间（Asia/Shanghai）；自然日；缺少日初或次日结算快照，不分摊跨日增量</t>
        </is>
      </c>
      <c r="P61"/>
    </row>
    <row r="62" ht="25.5" customHeight="1">
      <c r="A62" t="inlineStr">
        <is>
          <t>2026-10-06</t>
        </is>
      </c>
      <c r="B62" t="inlineStr">
        <is>
          <t>dramaclips0364</t>
        </is>
      </c>
      <c r="C62" t="inlineStr">
        <is>
          <t>dramaclips0364</t>
        </is>
      </c>
      <c r="D62"/>
      <c r="E62"/>
      <c r="F62"/>
      <c r="G62"/>
      <c r="H62"/>
      <c r="I62"/>
      <c r="J62">
        <v>0</v>
      </c>
      <c r="K62">
        <v>0</v>
      </c>
      <c r="L62">
        <v>0</v>
      </c>
      <c r="M62">
        <v>0</v>
      </c>
      <c r="N62">
        <v>0</v>
      </c>
      <c r="O62" t="inlineStr">
        <is>
          <t>统计时区：北京时间（Asia/Shanghai）；自然日；缺少日初或次日结算快照，不分摊跨日增量</t>
        </is>
      </c>
      <c r="P62" t="inlineStr">
        <is>
          <t>高璇</t>
        </is>
      </c>
    </row>
    <row r="63" ht="25.5" customHeight="1">
      <c r="A63" t="inlineStr">
        <is>
          <t>2026-10-06</t>
        </is>
      </c>
      <c r="B63" t="inlineStr">
        <is>
          <t>dramadetour0</t>
        </is>
      </c>
      <c r="C63" t="inlineStr">
        <is>
          <t>dramadetour0</t>
        </is>
      </c>
      <c r="D63"/>
      <c r="E63"/>
      <c r="F63"/>
      <c r="G63"/>
      <c r="H63"/>
      <c r="I63"/>
      <c r="J63">
        <v>0</v>
      </c>
      <c r="K63">
        <v>0</v>
      </c>
      <c r="L63">
        <v>0</v>
      </c>
      <c r="M63">
        <v>0</v>
      </c>
      <c r="N63">
        <v>0</v>
      </c>
      <c r="O63" t="inlineStr">
        <is>
          <t>统计时区：北京时间（Asia/Shanghai）；自然日；缺少日初或次日结算快照，不分摊跨日增量</t>
        </is>
      </c>
      <c r="P63" t="inlineStr">
        <is>
          <t>彭满</t>
        </is>
      </c>
    </row>
    <row r="64" ht="25.5" customHeight="1">
      <c r="A64" t="inlineStr">
        <is>
          <t>2026-10-06</t>
        </is>
      </c>
      <c r="B64" t="inlineStr">
        <is>
          <t>dramaexpedition</t>
        </is>
      </c>
      <c r="C64" t="inlineStr">
        <is>
          <t>dramaexpedition</t>
        </is>
      </c>
      <c r="D64"/>
      <c r="E64"/>
      <c r="F64"/>
      <c r="G64"/>
      <c r="H64"/>
      <c r="I64"/>
      <c r="J64">
        <v>0</v>
      </c>
      <c r="K64">
        <v>0</v>
      </c>
      <c r="L64">
        <v>0</v>
      </c>
      <c r="M64">
        <v>0</v>
      </c>
      <c r="N64">
        <v>0</v>
      </c>
      <c r="O64" t="inlineStr">
        <is>
          <t>统计时区：北京时间（Asia/Shanghai）；自然日；缺少日初或次日结算快照，不分摊跨日增量</t>
        </is>
      </c>
      <c r="P64" t="inlineStr">
        <is>
          <t>彭满</t>
        </is>
      </c>
    </row>
    <row r="65" ht="25.5" customHeight="1">
      <c r="A65" t="inlineStr">
        <is>
          <t>2026-10-06</t>
        </is>
      </c>
      <c r="B65" t="inlineStr">
        <is>
          <t>dramaflick00</t>
        </is>
      </c>
      <c r="C65" t="inlineStr">
        <is>
          <t>dramaflick00</t>
        </is>
      </c>
      <c r="D65"/>
      <c r="E65"/>
      <c r="F65"/>
      <c r="G65"/>
      <c r="H65"/>
      <c r="I65"/>
      <c r="J65">
        <v>0</v>
      </c>
      <c r="K65">
        <v>0</v>
      </c>
      <c r="L65">
        <v>0</v>
      </c>
      <c r="M65">
        <v>0</v>
      </c>
      <c r="N65">
        <v>0</v>
      </c>
      <c r="O65" t="inlineStr">
        <is>
          <t>统计时区：北京时间（Asia/Shanghai）；自然日；缺少日初或次日结算快照，不分摊跨日增量</t>
        </is>
      </c>
      <c r="P65" t="inlineStr">
        <is>
          <t>高璇</t>
        </is>
      </c>
    </row>
    <row r="66" ht="25.5" customHeight="1">
      <c r="A66" t="inlineStr">
        <is>
          <t>2026-10-06</t>
        </is>
      </c>
      <c r="B66" t="inlineStr">
        <is>
          <t>dramapenelope</t>
        </is>
      </c>
      <c r="C66" t="inlineStr">
        <is>
          <t>dramapenelope</t>
        </is>
      </c>
      <c r="D66"/>
      <c r="E66"/>
      <c r="F66"/>
      <c r="G66"/>
      <c r="H66"/>
      <c r="I66"/>
      <c r="J66">
        <v>0</v>
      </c>
      <c r="K66">
        <v>0</v>
      </c>
      <c r="L66">
        <v>0</v>
      </c>
      <c r="M66">
        <v>0</v>
      </c>
      <c r="N66">
        <v>0</v>
      </c>
      <c r="O66" t="inlineStr">
        <is>
          <t>统计时区：北京时间（Asia/Shanghai）；自然日；缺少日初或次日结算快照，不分摊跨日增量</t>
        </is>
      </c>
      <c r="P66"/>
    </row>
    <row r="67" ht="25.5" customHeight="1">
      <c r="A67" t="inlineStr">
        <is>
          <t>2026-10-06</t>
        </is>
      </c>
      <c r="B67" t="inlineStr">
        <is>
          <t>dramavault163</t>
        </is>
      </c>
      <c r="C67" t="inlineStr">
        <is>
          <t>dramavault163</t>
        </is>
      </c>
      <c r="D67"/>
      <c r="E67"/>
      <c r="F67"/>
      <c r="G67"/>
      <c r="H67"/>
      <c r="I67"/>
      <c r="J67">
        <v>0</v>
      </c>
      <c r="K67">
        <v>0</v>
      </c>
      <c r="L67">
        <v>0</v>
      </c>
      <c r="M67">
        <v>0</v>
      </c>
      <c r="N67">
        <v>0</v>
      </c>
      <c r="O67" t="inlineStr">
        <is>
          <t>统计时区：北京时间（Asia/Shanghai）；自然日；缺少日初或次日结算快照，不分摊跨日增量</t>
        </is>
      </c>
      <c r="P67" t="inlineStr">
        <is>
          <t>高璇</t>
        </is>
      </c>
    </row>
    <row r="68" ht="25.5" customHeight="1">
      <c r="A68" t="inlineStr">
        <is>
          <t>2026-10-06</t>
        </is>
      </c>
      <c r="B68" t="inlineStr">
        <is>
          <t>felicitypatterson67</t>
        </is>
      </c>
      <c r="C68" t="inlineStr">
        <is>
          <t>felicitypatterson67</t>
        </is>
      </c>
      <c r="D68"/>
      <c r="E68"/>
      <c r="F68"/>
      <c r="G68"/>
      <c r="H68"/>
      <c r="I68"/>
      <c r="J68">
        <v>0</v>
      </c>
      <c r="K68">
        <v>0</v>
      </c>
      <c r="L68">
        <v>0</v>
      </c>
      <c r="M68">
        <v>0</v>
      </c>
      <c r="N68">
        <v>0</v>
      </c>
      <c r="O68" t="inlineStr">
        <is>
          <t>统计时区：北京时间（Asia/Shanghai）；自然日；缺少日初或次日结算快照，不分摊跨日增量</t>
        </is>
      </c>
      <c r="P68" t="inlineStr">
        <is>
          <t>李建卓</t>
        </is>
      </c>
    </row>
    <row r="69" ht="25.5" customHeight="1">
      <c r="A69" t="inlineStr">
        <is>
          <t>2026-10-06</t>
        </is>
      </c>
      <c r="B69" t="inlineStr">
        <is>
          <t>gaylenepowers350</t>
        </is>
      </c>
      <c r="C69" t="inlineStr">
        <is>
          <t>gaylenepowers350</t>
        </is>
      </c>
      <c r="D69"/>
      <c r="E69"/>
      <c r="F69"/>
      <c r="G69"/>
      <c r="H69"/>
      <c r="I69"/>
      <c r="J69">
        <v>0</v>
      </c>
      <c r="K69">
        <v>0</v>
      </c>
      <c r="L69">
        <v>0</v>
      </c>
      <c r="M69">
        <v>0</v>
      </c>
      <c r="N69">
        <v>0</v>
      </c>
      <c r="O69" t="inlineStr">
        <is>
          <t>统计时区：北京时间（Asia/Shanghai）；自然日；缺少日初或次日结算快照，不分摊跨日增量</t>
        </is>
      </c>
      <c r="P69" t="inlineStr">
        <is>
          <t>李建卓</t>
        </is>
      </c>
    </row>
    <row r="70" ht="25.5" customHeight="1">
      <c r="A70" t="inlineStr">
        <is>
          <t>2026-10-06</t>
        </is>
      </c>
      <c r="B70" t="inlineStr">
        <is>
          <t>hcngsn5459</t>
        </is>
      </c>
      <c r="C70" t="inlineStr">
        <is>
          <t>hcngsn5459</t>
        </is>
      </c>
      <c r="D70"/>
      <c r="E70"/>
      <c r="F70"/>
      <c r="G70"/>
      <c r="H70"/>
      <c r="I70"/>
      <c r="J70">
        <v>0</v>
      </c>
      <c r="K70">
        <v>0</v>
      </c>
      <c r="L70">
        <v>0</v>
      </c>
      <c r="M70">
        <v>0</v>
      </c>
      <c r="N70">
        <v>0</v>
      </c>
      <c r="O70" t="inlineStr">
        <is>
          <t>统计时区：北京时间（Asia/Shanghai）；自然日；缺少日初或次日结算快照，不分摊跨日增量</t>
        </is>
      </c>
      <c r="P70" t="inlineStr">
        <is>
          <t>李建卓</t>
        </is>
      </c>
    </row>
    <row r="71" ht="25.5" customHeight="1">
      <c r="A71" t="inlineStr">
        <is>
          <t>2026-10-06</t>
        </is>
      </c>
      <c r="B71" t="inlineStr">
        <is>
          <t>NeonHlin</t>
        </is>
      </c>
      <c r="C71" t="inlineStr">
        <is>
          <t>hnlinhthng9678</t>
        </is>
      </c>
      <c r="D71"/>
      <c r="E71"/>
      <c r="F71"/>
      <c r="G71"/>
      <c r="H71"/>
      <c r="I71"/>
      <c r="J71">
        <v>0</v>
      </c>
      <c r="K71">
        <v>0</v>
      </c>
      <c r="L71">
        <v>0</v>
      </c>
      <c r="M71">
        <v>0</v>
      </c>
      <c r="N71">
        <v>0</v>
      </c>
      <c r="O71" t="inlineStr">
        <is>
          <t>统计时区：北京时间（Asia/Shanghai）；自然日；缺少日初或次日结算快照，不分摊跨日增量</t>
        </is>
      </c>
      <c r="P71" t="inlineStr">
        <is>
          <t>高璇</t>
        </is>
      </c>
    </row>
    <row r="72" ht="25.5" customHeight="1">
      <c r="A72" t="inlineStr">
        <is>
          <t>2026-10-06</t>
        </is>
      </c>
      <c r="B72" t="inlineStr">
        <is>
          <t>jazlynnayeli6</t>
        </is>
      </c>
      <c r="C72" t="inlineStr">
        <is>
          <t>jazlynnayeli6</t>
        </is>
      </c>
      <c r="D72"/>
      <c r="E72"/>
      <c r="F72"/>
      <c r="G72"/>
      <c r="H72"/>
      <c r="I72"/>
      <c r="J72">
        <v>0</v>
      </c>
      <c r="K72">
        <v>0</v>
      </c>
      <c r="L72">
        <v>0</v>
      </c>
      <c r="M72">
        <v>0</v>
      </c>
      <c r="N72">
        <v>0</v>
      </c>
      <c r="O72" t="inlineStr">
        <is>
          <t>统计时区：北京时间（Asia/Shanghai）；自然日；缺少日初或次日结算快照，不分摊跨日增量</t>
        </is>
      </c>
      <c r="P72" t="inlineStr">
        <is>
          <t>李建卓</t>
        </is>
      </c>
    </row>
    <row r="73" ht="25.5" customHeight="1">
      <c r="A73" t="inlineStr">
        <is>
          <t>2026-10-06</t>
        </is>
      </c>
      <c r="B73" t="inlineStr">
        <is>
          <t>jolienqaq</t>
        </is>
      </c>
      <c r="C73" t="inlineStr">
        <is>
          <t>jolienqaq</t>
        </is>
      </c>
      <c r="D73"/>
      <c r="E73"/>
      <c r="F73"/>
      <c r="G73"/>
      <c r="H73"/>
      <c r="I73"/>
      <c r="J73">
        <v>0</v>
      </c>
      <c r="K73">
        <v>0</v>
      </c>
      <c r="L73">
        <v>0</v>
      </c>
      <c r="M73">
        <v>0</v>
      </c>
      <c r="N73">
        <v>0</v>
      </c>
      <c r="O73" t="inlineStr">
        <is>
          <t>统计时区：北京时间（Asia/Shanghai）；自然日；缺少日初或次日结算快照，不分摊跨日增量</t>
        </is>
      </c>
      <c r="P73" t="inlineStr">
        <is>
          <t>彭满</t>
        </is>
      </c>
    </row>
    <row r="74" ht="25.5" customHeight="1">
      <c r="A74" t="inlineStr">
        <is>
          <t>2026-10-06</t>
        </is>
      </c>
      <c r="B74" t="inlineStr">
        <is>
          <t>Flexlthung</t>
        </is>
      </c>
      <c r="C74" t="inlineStr">
        <is>
          <t>lthung263</t>
        </is>
      </c>
      <c r="D74"/>
      <c r="E74"/>
      <c r="F74"/>
      <c r="G74"/>
      <c r="H74"/>
      <c r="I74"/>
      <c r="J74">
        <v>0</v>
      </c>
      <c r="K74">
        <v>0</v>
      </c>
      <c r="L74">
        <v>0</v>
      </c>
      <c r="M74">
        <v>0</v>
      </c>
      <c r="N74">
        <v>0</v>
      </c>
      <c r="O74" t="inlineStr">
        <is>
          <t>统计时区：北京时间（Asia/Shanghai）；自然日；缺少日初或次日结算快照，不分摊跨日增量</t>
        </is>
      </c>
      <c r="P74" t="inlineStr">
        <is>
          <t>张凯风</t>
        </is>
      </c>
    </row>
    <row r="75" ht="25.5" customHeight="1">
      <c r="A75" t="inlineStr">
        <is>
          <t>2026-10-06</t>
        </is>
      </c>
      <c r="B75" t="inlineStr">
        <is>
          <t>Pretty Boy Problems</t>
        </is>
      </c>
      <c r="C75" t="inlineStr">
        <is>
          <t>magnoliaisabella64</t>
        </is>
      </c>
      <c r="D75"/>
      <c r="E75"/>
      <c r="F75"/>
      <c r="G75"/>
      <c r="H75"/>
      <c r="I75"/>
      <c r="J75">
        <v>0</v>
      </c>
      <c r="K75">
        <v>0</v>
      </c>
      <c r="L75">
        <v>0</v>
      </c>
      <c r="M75">
        <v>0</v>
      </c>
      <c r="N75">
        <v>0</v>
      </c>
      <c r="O75" t="inlineStr">
        <is>
          <t>统计时区：北京时间（Asia/Shanghai）；自然日；缺少日初或次日结算快照，不分摊跨日增量</t>
        </is>
      </c>
      <c r="P75" t="inlineStr">
        <is>
          <t>张凯风</t>
        </is>
      </c>
    </row>
    <row r="76" ht="25.5" customHeight="1">
      <c r="A76" t="inlineStr">
        <is>
          <t>2026-10-06</t>
        </is>
      </c>
      <c r="B76" t="inlineStr">
        <is>
          <t>miraaastrology</t>
        </is>
      </c>
      <c r="C76" t="inlineStr">
        <is>
          <t>miraaastrology</t>
        </is>
      </c>
      <c r="D76"/>
      <c r="E76"/>
      <c r="F76"/>
      <c r="G76"/>
      <c r="H76"/>
      <c r="I76"/>
      <c r="J76">
        <v>0</v>
      </c>
      <c r="K76">
        <v>0</v>
      </c>
      <c r="L76">
        <v>0</v>
      </c>
      <c r="M76">
        <v>0</v>
      </c>
      <c r="N76">
        <v>0</v>
      </c>
      <c r="O76" t="inlineStr">
        <is>
          <t>统计时区：北京时间（Asia/Shanghai）；自然日；缺少日初或次日结算快照，不分摊跨日增量</t>
        </is>
      </c>
      <c r="P76"/>
    </row>
    <row r="77" ht="25.5" customHeight="1">
      <c r="A77" t="inlineStr">
        <is>
          <t>2026-10-06</t>
        </is>
      </c>
      <c r="B77" t="inlineStr">
        <is>
          <t>miralinaaa10</t>
        </is>
      </c>
      <c r="C77" t="inlineStr">
        <is>
          <t>miralinaaa10</t>
        </is>
      </c>
      <c r="D77"/>
      <c r="E77"/>
      <c r="F77"/>
      <c r="G77"/>
      <c r="H77"/>
      <c r="I77"/>
      <c r="J77">
        <v>0</v>
      </c>
      <c r="K77">
        <v>0</v>
      </c>
      <c r="L77">
        <v>0</v>
      </c>
      <c r="M77">
        <v>0</v>
      </c>
      <c r="N77">
        <v>0</v>
      </c>
      <c r="O77" t="inlineStr">
        <is>
          <t>统计时区：北京时间（Asia/Shanghai）；自然日；缺少日初或次日结算快照，不分摊跨日增量</t>
        </is>
      </c>
      <c r="P77" t="inlineStr">
        <is>
          <t>高璇</t>
        </is>
      </c>
    </row>
    <row r="78" ht="25.5" customHeight="1">
      <c r="A78" t="inlineStr">
        <is>
          <t>2026-10-06</t>
        </is>
      </c>
      <c r="B78" t="inlineStr">
        <is>
          <t>mochiclips55</t>
        </is>
      </c>
      <c r="C78" t="inlineStr">
        <is>
          <t>mochiclips55</t>
        </is>
      </c>
      <c r="D78"/>
      <c r="E78"/>
      <c r="F78"/>
      <c r="G78"/>
      <c r="H78"/>
      <c r="I78"/>
      <c r="J78">
        <v>0</v>
      </c>
      <c r="K78">
        <v>0</v>
      </c>
      <c r="L78">
        <v>0</v>
      </c>
      <c r="M78">
        <v>0</v>
      </c>
      <c r="N78">
        <v>0</v>
      </c>
      <c r="O78" t="inlineStr">
        <is>
          <t>统计时区：北京时间（Asia/Shanghai）；自然日；缺少日初或次日结算快照，不分摊跨日增量</t>
        </is>
      </c>
      <c r="P78" t="inlineStr">
        <is>
          <t>高璇</t>
        </is>
      </c>
    </row>
    <row r="79" ht="25.5" customHeight="1">
      <c r="A79" t="inlineStr">
        <is>
          <t>2026-10-06</t>
        </is>
      </c>
      <c r="B79" t="inlineStr">
        <is>
          <t>VoidFaic</t>
        </is>
      </c>
      <c r="C79" t="inlineStr">
        <is>
          <t>ngphnggiang40</t>
        </is>
      </c>
      <c r="D79"/>
      <c r="E79"/>
      <c r="F79"/>
      <c r="G79"/>
      <c r="H79"/>
      <c r="I79"/>
      <c r="J79">
        <v>0</v>
      </c>
      <c r="K79">
        <v>0</v>
      </c>
      <c r="L79">
        <v>0</v>
      </c>
      <c r="M79">
        <v>0</v>
      </c>
      <c r="N79">
        <v>0</v>
      </c>
      <c r="O79" t="inlineStr">
        <is>
          <t>统计时区：北京时间（Asia/Shanghai）；自然日；缺少日初或次日结算快照，不分摊跨日增量</t>
        </is>
      </c>
      <c r="P79" t="inlineStr">
        <is>
          <t>张凯风</t>
        </is>
      </c>
    </row>
    <row r="80" ht="25.5" customHeight="1">
      <c r="A80" t="inlineStr">
        <is>
          <t>2026-10-06</t>
        </is>
      </c>
      <c r="B80" t="inlineStr">
        <is>
          <t>Mouse glue trap</t>
        </is>
      </c>
      <c r="C80" t="inlineStr">
        <is>
          <t>nobleltcpnj</t>
        </is>
      </c>
      <c r="D80"/>
      <c r="E80"/>
      <c r="F80"/>
      <c r="G80"/>
      <c r="H80"/>
      <c r="I80"/>
      <c r="J80">
        <v>0</v>
      </c>
      <c r="K80">
        <v>0</v>
      </c>
      <c r="L80">
        <v>0</v>
      </c>
      <c r="M80">
        <v>0</v>
      </c>
      <c r="N80">
        <v>0</v>
      </c>
      <c r="O80" t="inlineStr">
        <is>
          <t>统计时区：北京时间（Asia/Shanghai）；自然日；缺少日初或次日结算快照，不分摊跨日增量</t>
        </is>
      </c>
      <c r="P80" t="inlineStr">
        <is>
          <t>张凯风</t>
        </is>
      </c>
    </row>
    <row r="81" ht="25.5" customHeight="1">
      <c r="A81" t="inlineStr">
        <is>
          <t>2026-10-06</t>
        </is>
      </c>
      <c r="B81" t="inlineStr">
        <is>
          <t>plottwistclips11</t>
        </is>
      </c>
      <c r="C81" t="inlineStr">
        <is>
          <t>plottwistclips11</t>
        </is>
      </c>
      <c r="D81"/>
      <c r="E81"/>
      <c r="F81"/>
      <c r="G81"/>
      <c r="H81"/>
      <c r="I81"/>
      <c r="J81">
        <v>0</v>
      </c>
      <c r="K81">
        <v>0</v>
      </c>
      <c r="L81">
        <v>0</v>
      </c>
      <c r="M81">
        <v>0</v>
      </c>
      <c r="N81">
        <v>0</v>
      </c>
      <c r="O81" t="inlineStr">
        <is>
          <t>统计时区：北京时间（Asia/Shanghai）；自然日；缺少日初或次日结算快照，不分摊跨日增量</t>
        </is>
      </c>
      <c r="P81" t="inlineStr">
        <is>
          <t>高璇</t>
        </is>
      </c>
    </row>
    <row r="82" ht="25.5" customHeight="1">
      <c r="A82" t="inlineStr">
        <is>
          <t>2026-10-06</t>
        </is>
      </c>
      <c r="B82" t="inlineStr">
        <is>
          <t>Velvet Temptations</t>
        </is>
      </c>
      <c r="C82" t="inlineStr">
        <is>
          <t>qqfqvkxrybkjkjnp20</t>
        </is>
      </c>
      <c r="D82"/>
      <c r="E82"/>
      <c r="F82"/>
      <c r="G82"/>
      <c r="H82"/>
      <c r="I82"/>
      <c r="J82">
        <v>0</v>
      </c>
      <c r="K82">
        <v>0</v>
      </c>
      <c r="L82">
        <v>0</v>
      </c>
      <c r="M82">
        <v>0</v>
      </c>
      <c r="N82">
        <v>0</v>
      </c>
      <c r="O82" t="inlineStr">
        <is>
          <t>统计时区：北京时间（Asia/Shanghai）；自然日；缺少日初或次日结算快照，不分摊跨日增量</t>
        </is>
      </c>
      <c r="P82" t="inlineStr">
        <is>
          <t>张凯风</t>
        </is>
      </c>
    </row>
    <row r="83" ht="25.5" customHeight="1">
      <c r="A83" t="inlineStr">
        <is>
          <t>2026-10-06</t>
        </is>
      </c>
      <c r="B83" t="inlineStr">
        <is>
          <t>scenesbl77</t>
        </is>
      </c>
      <c r="C83" t="inlineStr">
        <is>
          <t>scenesbl77</t>
        </is>
      </c>
      <c r="D83"/>
      <c r="E83"/>
      <c r="F83"/>
      <c r="G83"/>
      <c r="H83"/>
      <c r="I83"/>
      <c r="J83">
        <v>0</v>
      </c>
      <c r="K83">
        <v>0</v>
      </c>
      <c r="L83">
        <v>0</v>
      </c>
      <c r="M83">
        <v>0</v>
      </c>
      <c r="N83">
        <v>0</v>
      </c>
      <c r="O83" t="inlineStr">
        <is>
          <t>统计时区：北京时间（Asia/Shanghai）；自然日；缺少日初或次日结算快照，不分摊跨日增量</t>
        </is>
      </c>
      <c r="P83" t="inlineStr">
        <is>
          <t>高璇</t>
        </is>
      </c>
    </row>
    <row r="84" ht="25.5" customHeight="1">
      <c r="A84" t="inlineStr">
        <is>
          <t>2026-10-06</t>
        </is>
      </c>
      <c r="B84" t="inlineStr">
        <is>
          <t>shirley527146</t>
        </is>
      </c>
      <c r="C84" t="inlineStr">
        <is>
          <t>shirley527146</t>
        </is>
      </c>
      <c r="D84"/>
      <c r="E84"/>
      <c r="F84"/>
      <c r="G84"/>
      <c r="H84"/>
      <c r="I84"/>
      <c r="J84">
        <v>0</v>
      </c>
      <c r="K84">
        <v>0</v>
      </c>
      <c r="L84">
        <v>0</v>
      </c>
      <c r="M84">
        <v>0</v>
      </c>
      <c r="N84">
        <v>0</v>
      </c>
      <c r="O84" t="inlineStr">
        <is>
          <t>统计时区：北京时间（Asia/Shanghai）；自然日；缺少日初或次日结算快照，不分摊跨日增量</t>
        </is>
      </c>
      <c r="P84"/>
    </row>
    <row r="85" ht="25.5" customHeight="1">
      <c r="A85" t="inlineStr">
        <is>
          <t>2026-10-06</t>
        </is>
      </c>
      <c r="B85" t="inlineStr">
        <is>
          <t>shirley5276973</t>
        </is>
      </c>
      <c r="C85" t="inlineStr">
        <is>
          <t>shirley5276973</t>
        </is>
      </c>
      <c r="D85"/>
      <c r="E85"/>
      <c r="F85"/>
      <c r="G85"/>
      <c r="H85"/>
      <c r="I85"/>
      <c r="J85">
        <v>0</v>
      </c>
      <c r="K85">
        <v>0</v>
      </c>
      <c r="L85">
        <v>0</v>
      </c>
      <c r="M85">
        <v>0</v>
      </c>
      <c r="N85">
        <v>0</v>
      </c>
      <c r="O85" t="inlineStr">
        <is>
          <t>统计时区：北京时间（Asia/Shanghai）；自然日；缺少日初或次日结算快照，不分摊跨日增量</t>
        </is>
      </c>
      <c r="P85"/>
    </row>
    <row r="86" ht="25.5" customHeight="1">
      <c r="A86" t="inlineStr">
        <is>
          <t>2026-10-06</t>
        </is>
      </c>
      <c r="B86" t="inlineStr">
        <is>
          <t>shirley5278789</t>
        </is>
      </c>
      <c r="C86" t="inlineStr">
        <is>
          <t>shirley5278789</t>
        </is>
      </c>
      <c r="D86"/>
      <c r="E86"/>
      <c r="F86"/>
      <c r="G86"/>
      <c r="H86"/>
      <c r="I86"/>
      <c r="J86">
        <v>0</v>
      </c>
      <c r="K86">
        <v>0</v>
      </c>
      <c r="L86">
        <v>0</v>
      </c>
      <c r="M86">
        <v>0</v>
      </c>
      <c r="N86">
        <v>0</v>
      </c>
      <c r="O86" t="inlineStr">
        <is>
          <t>统计时区：北京时间（Asia/Shanghai）；自然日；缺少日初或次日结算快照，不分摊跨日增量</t>
        </is>
      </c>
      <c r="P86" t="inlineStr">
        <is>
          <t>高璇</t>
        </is>
      </c>
    </row>
    <row r="87" ht="25.5" customHeight="1">
      <c r="A87" t="inlineStr">
        <is>
          <t>2026-10-06</t>
        </is>
      </c>
      <c r="B87" t="inlineStr">
        <is>
          <t>sofiblmoments</t>
        </is>
      </c>
      <c r="C87" t="inlineStr">
        <is>
          <t>sofiblmoments</t>
        </is>
      </c>
      <c r="D87"/>
      <c r="E87"/>
      <c r="F87"/>
      <c r="G87"/>
      <c r="H87"/>
      <c r="I87"/>
      <c r="J87">
        <v>0</v>
      </c>
      <c r="K87">
        <v>0</v>
      </c>
      <c r="L87">
        <v>0</v>
      </c>
      <c r="M87">
        <v>0</v>
      </c>
      <c r="N87">
        <v>0</v>
      </c>
      <c r="O87" t="inlineStr">
        <is>
          <t>统计时区：北京时间（Asia/Shanghai）；自然日；缺少日初或次日结算快照，不分摊跨日增量</t>
        </is>
      </c>
      <c r="P87" t="inlineStr">
        <is>
          <t>高璇</t>
        </is>
      </c>
    </row>
    <row r="88" ht="25.5" customHeight="1">
      <c r="A88" t="inlineStr">
        <is>
          <t>2026-10-06</t>
        </is>
      </c>
      <c r="B88" t="inlineStr">
        <is>
          <t>willque92</t>
        </is>
      </c>
      <c r="C88" t="inlineStr">
        <is>
          <t>willque92</t>
        </is>
      </c>
      <c r="D88"/>
      <c r="E88"/>
      <c r="F88"/>
      <c r="G88"/>
      <c r="H88"/>
      <c r="I88"/>
      <c r="J88">
        <v>0</v>
      </c>
      <c r="K88">
        <v>0</v>
      </c>
      <c r="L88">
        <v>0</v>
      </c>
      <c r="M88">
        <v>0</v>
      </c>
      <c r="N88">
        <v>0</v>
      </c>
      <c r="O88" t="inlineStr">
        <is>
          <t>统计时区：北京时间（Asia/Shanghai）；自然日；缺少日初或次日结算快照，不分摊跨日增量</t>
        </is>
      </c>
      <c r="P88"/>
    </row>
    <row r="89" ht="25.5" customHeight="1">
      <c r="A89" t="inlineStr">
        <is>
          <t>2026-10-05</t>
        </is>
      </c>
      <c r="B89" t="inlineStr">
        <is>
          <t>miraaastrology</t>
        </is>
      </c>
      <c r="C89" t="inlineStr">
        <is>
          <t>miraaastrology</t>
        </is>
      </c>
      <c r="D89">
        <v>1</v>
      </c>
      <c r="E89">
        <v>0</v>
      </c>
      <c r="F89">
        <v>0</v>
      </c>
      <c r="G89">
        <v>0</v>
      </c>
      <c r="H89">
        <v>0</v>
      </c>
      <c r="I89">
        <v>0</v>
      </c>
      <c r="J89">
        <v>1</v>
      </c>
      <c r="K89">
        <v>0</v>
      </c>
      <c r="L89">
        <v>0</v>
      </c>
      <c r="M89">
        <v>0</v>
      </c>
      <c r="N89">
        <v>0</v>
      </c>
      <c r="O89" t="inlineStr">
        <is>
          <t>北京时间自然日归档 2026-10-05；快照批次 2026-10-05 00:01 → 2026-10-06 03:29；允许采集时间偏差；统计时区：北京时间（Asia/Shanghai）；采集间隔增量；已覆盖本轮可比帖子；未纳入 0 条，本期未出现 0 条，平台回调 0 条</t>
        </is>
      </c>
      <c r="P89"/>
    </row>
    <row r="90" ht="25.5" customHeight="1">
      <c r="A90" t="inlineStr">
        <is>
          <t>2026-10-05</t>
        </is>
      </c>
      <c r="B90" t="inlineStr">
        <is>
          <t>jazlynnayeli6</t>
        </is>
      </c>
      <c r="C90" t="inlineStr">
        <is>
          <t>jazlynnayeli6</t>
        </is>
      </c>
      <c r="D90">
        <v>636</v>
      </c>
      <c r="E90">
        <v>1</v>
      </c>
      <c r="F90">
        <v>0</v>
      </c>
      <c r="G90">
        <v>0</v>
      </c>
      <c r="H90">
        <v>0</v>
      </c>
      <c r="I90">
        <v>0.00157232704402515</v>
      </c>
      <c r="J90">
        <v>13</v>
      </c>
      <c r="K90">
        <v>3</v>
      </c>
      <c r="L90">
        <v>0</v>
      </c>
      <c r="M90">
        <v>0</v>
      </c>
      <c r="N90">
        <v>0</v>
      </c>
      <c r="O90" t="inlineStr">
        <is>
          <t>北京时间自然日归档 2026-10-05；快照批次 2026-10-05 00:01 → 2026-10-06 03:29；允许采集时间偏差；统计时区：北京时间（Asia/Shanghai）；采集间隔增量；已覆盖本轮可比帖子；未纳入 0 条，本期未出现 0 条，平台回调 0 条</t>
        </is>
      </c>
      <c r="P90" t="inlineStr">
        <is>
          <t>李建卓</t>
        </is>
      </c>
    </row>
    <row r="91" ht="25.5" customHeight="1">
      <c r="A91" t="inlineStr">
        <is>
          <t>2026-10-05</t>
        </is>
      </c>
      <c r="B91" t="inlineStr">
        <is>
          <t>felicitypatterson67</t>
        </is>
      </c>
      <c r="C91" t="inlineStr">
        <is>
          <t>felicitypatterson67</t>
        </is>
      </c>
      <c r="D91">
        <v>649</v>
      </c>
      <c r="E91">
        <v>14</v>
      </c>
      <c r="F91">
        <v>0</v>
      </c>
      <c r="G91">
        <v>2</v>
      </c>
      <c r="H91">
        <v>0</v>
      </c>
      <c r="I91">
        <v>0.024653312788906</v>
      </c>
      <c r="J91">
        <v>10</v>
      </c>
      <c r="K91">
        <v>4</v>
      </c>
      <c r="L91">
        <v>0</v>
      </c>
      <c r="M91">
        <v>0</v>
      </c>
      <c r="N91">
        <v>0</v>
      </c>
      <c r="O91" t="inlineStr">
        <is>
          <t>北京时间自然日归档 2026-10-05；快照批次 2026-10-05 00:01 → 2026-10-06 03:29；允许采集时间偏差；统计时区：北京时间（Asia/Shanghai）；采集间隔增量；已覆盖本轮可比帖子；未纳入 0 条，本期未出现 0 条，平台回调 0 条</t>
        </is>
      </c>
      <c r="P91" t="inlineStr">
        <is>
          <t>李建卓</t>
        </is>
      </c>
    </row>
    <row r="92" ht="25.5" customHeight="1">
      <c r="A92" t="inlineStr">
        <is>
          <t>2026-10-05</t>
        </is>
      </c>
      <c r="B92" t="inlineStr">
        <is>
          <t>miralinaaa10</t>
        </is>
      </c>
      <c r="C92" t="inlineStr">
        <is>
          <t>miralinaaa10</t>
        </is>
      </c>
      <c r="D92">
        <v>898</v>
      </c>
      <c r="E92">
        <v>21</v>
      </c>
      <c r="F92">
        <v>0</v>
      </c>
      <c r="G92">
        <v>6</v>
      </c>
      <c r="H92">
        <v>0</v>
      </c>
      <c r="I92">
        <v>0.0300668151447661</v>
      </c>
      <c r="J92">
        <v>12</v>
      </c>
      <c r="K92">
        <v>4</v>
      </c>
      <c r="L92">
        <v>0</v>
      </c>
      <c r="M92">
        <v>0</v>
      </c>
      <c r="N92">
        <v>0</v>
      </c>
      <c r="O92" t="inlineStr">
        <is>
          <t>北京时间自然日归档 2026-10-05；快照批次 2026-10-05 00:01 → 2026-10-06 03:29；允许采集时间偏差；统计时区：北京时间（Asia/Shanghai）；采集间隔增量；已覆盖本轮可比帖子；未纳入 0 条，本期未出现 0 条，平台回调 0 条</t>
        </is>
      </c>
      <c r="P92" t="inlineStr">
        <is>
          <t>高璇</t>
        </is>
      </c>
    </row>
    <row r="93" ht="25.5" customHeight="1">
      <c r="A93" t="inlineStr">
        <is>
          <t>2026-10-05</t>
        </is>
      </c>
      <c r="B93" t="inlineStr">
        <is>
          <t>sofiblmoments</t>
        </is>
      </c>
      <c r="C93" t="inlineStr">
        <is>
          <t>sofiblmoments</t>
        </is>
      </c>
      <c r="D93">
        <v>948</v>
      </c>
      <c r="E93">
        <v>11</v>
      </c>
      <c r="F93">
        <v>0</v>
      </c>
      <c r="G93">
        <v>13</v>
      </c>
      <c r="H93">
        <v>1</v>
      </c>
      <c r="I93">
        <v>0.0253164556962025</v>
      </c>
      <c r="J93">
        <v>19</v>
      </c>
      <c r="K93">
        <v>3</v>
      </c>
      <c r="L93">
        <v>0</v>
      </c>
      <c r="M93">
        <v>0</v>
      </c>
      <c r="N93">
        <v>0</v>
      </c>
      <c r="O93" t="inlineStr">
        <is>
          <t>北京时间自然日归档 2026-10-05；快照批次 2026-10-05 00:01 → 2026-10-06 03:29；允许采集时间偏差；统计时区：北京时间（Asia/Shanghai）；采集间隔增量；已覆盖本轮可比帖子；未纳入 0 条，本期未出现 0 条，平台回调 0 条</t>
        </is>
      </c>
      <c r="P93" t="inlineStr">
        <is>
          <t>高璇</t>
        </is>
      </c>
    </row>
    <row r="94" ht="25.5" customHeight="1">
      <c r="A94" t="inlineStr">
        <is>
          <t>2026-10-05</t>
        </is>
      </c>
      <c r="B94" t="inlineStr">
        <is>
          <t>NeonHlin</t>
        </is>
      </c>
      <c r="C94" t="inlineStr">
        <is>
          <t>hnlinhthng9678</t>
        </is>
      </c>
      <c r="D94">
        <v>1023</v>
      </c>
      <c r="E94">
        <v>3</v>
      </c>
      <c r="F94">
        <v>0</v>
      </c>
      <c r="G94">
        <v>1</v>
      </c>
      <c r="H94">
        <v>0</v>
      </c>
      <c r="I94">
        <v>0.00391006842619745</v>
      </c>
      <c r="J94">
        <v>27</v>
      </c>
      <c r="K94">
        <v>3</v>
      </c>
      <c r="L94">
        <v>0</v>
      </c>
      <c r="M94">
        <v>0</v>
      </c>
      <c r="N94">
        <v>0</v>
      </c>
      <c r="O94" t="inlineStr">
        <is>
          <t>北京时间自然日归档 2026-10-05；快照批次 2026-10-05 00:01 → 2026-10-06 03:29；允许采集时间偏差；统计时区：北京时间（Asia/Shanghai）；采集间隔增量；已覆盖本轮可比帖子；未纳入 0 条，本期未出现 0 条，平台回调 0 条</t>
        </is>
      </c>
      <c r="P94" t="inlineStr">
        <is>
          <t>高璇</t>
        </is>
      </c>
    </row>
    <row r="95" ht="25.5" customHeight="1">
      <c r="A95" t="inlineStr">
        <is>
          <t>2026-10-05</t>
        </is>
      </c>
      <c r="B95" t="inlineStr">
        <is>
          <t>gaylenepowers350</t>
        </is>
      </c>
      <c r="C95" t="inlineStr">
        <is>
          <t>gaylenepowers350</t>
        </is>
      </c>
      <c r="D95">
        <v>1084</v>
      </c>
      <c r="E95">
        <v>35</v>
      </c>
      <c r="F95">
        <v>0</v>
      </c>
      <c r="G95">
        <v>7</v>
      </c>
      <c r="H95">
        <v>0</v>
      </c>
      <c r="I95">
        <v>0.0387453874538745</v>
      </c>
      <c r="J95">
        <v>12</v>
      </c>
      <c r="K95">
        <v>4</v>
      </c>
      <c r="L95">
        <v>0</v>
      </c>
      <c r="M95">
        <v>0</v>
      </c>
      <c r="N95">
        <v>0</v>
      </c>
      <c r="O95" t="inlineStr">
        <is>
          <t>北京时间自然日归档 2026-10-05；快照批次 2026-10-05 00:01 → 2026-10-06 03:29；允许采集时间偏差；统计时区：北京时间（Asia/Shanghai）；采集间隔增量；已覆盖本轮可比帖子；未纳入 0 条，本期未出现 0 条，平台回调 0 条</t>
        </is>
      </c>
      <c r="P95" t="inlineStr">
        <is>
          <t>李建卓</t>
        </is>
      </c>
    </row>
    <row r="96" ht="25.5" customHeight="1">
      <c r="A96" t="inlineStr">
        <is>
          <t>2026-10-05</t>
        </is>
      </c>
      <c r="B96" t="inlineStr">
        <is>
          <t>dramaflick00</t>
        </is>
      </c>
      <c r="C96" t="inlineStr">
        <is>
          <t>dramaflick00</t>
        </is>
      </c>
      <c r="D96">
        <v>1130</v>
      </c>
      <c r="E96">
        <v>26</v>
      </c>
      <c r="F96">
        <v>0</v>
      </c>
      <c r="G96">
        <v>7</v>
      </c>
      <c r="H96">
        <v>1</v>
      </c>
      <c r="I96">
        <v>0.0292035398230088</v>
      </c>
      <c r="J96">
        <v>36</v>
      </c>
      <c r="K96">
        <v>4</v>
      </c>
      <c r="L96">
        <v>0</v>
      </c>
      <c r="M96">
        <v>0</v>
      </c>
      <c r="N96">
        <v>0</v>
      </c>
      <c r="O96" t="inlineStr">
        <is>
          <t>北京时间自然日归档 2026-10-05；快照批次 2026-10-05 00:01 → 2026-10-06 03:29；允许采集时间偏差；统计时区：北京时间（Asia/Shanghai）；采集间隔增量；已覆盖本轮可比帖子；未纳入 0 条，本期未出现 0 条，平台回调 0 条</t>
        </is>
      </c>
      <c r="P96" t="inlineStr">
        <is>
          <t>高璇</t>
        </is>
      </c>
    </row>
    <row r="97" ht="25.5" customHeight="1">
      <c r="A97" t="inlineStr">
        <is>
          <t>2026-10-05</t>
        </is>
      </c>
      <c r="B97" t="inlineStr">
        <is>
          <t>amariari11</t>
        </is>
      </c>
      <c r="C97" t="inlineStr">
        <is>
          <t>amariari11</t>
        </is>
      </c>
      <c r="D97">
        <v>1483</v>
      </c>
      <c r="E97">
        <v>7</v>
      </c>
      <c r="F97">
        <v>0</v>
      </c>
      <c r="G97">
        <v>2</v>
      </c>
      <c r="H97">
        <v>0</v>
      </c>
      <c r="I97">
        <v>0.00606877950101146</v>
      </c>
      <c r="J97">
        <v>12</v>
      </c>
      <c r="K97">
        <v>3</v>
      </c>
      <c r="L97">
        <v>0</v>
      </c>
      <c r="M97">
        <v>0</v>
      </c>
      <c r="N97">
        <v>0</v>
      </c>
      <c r="O97" t="inlineStr">
        <is>
          <t>北京时间自然日归档 2026-10-05；快照批次 2026-10-05 00:01 → 2026-10-06 03:29；允许采集时间偏差；统计时区：北京时间（Asia/Shanghai）；采集间隔增量；已覆盖本轮可比帖子；未纳入 0 条，本期未出现 0 条，平台回调 0 条</t>
        </is>
      </c>
      <c r="P97" t="inlineStr">
        <is>
          <t>李建卓</t>
        </is>
      </c>
    </row>
    <row r="98" ht="25.5" customHeight="1">
      <c r="A98" t="inlineStr">
        <is>
          <t>2026-10-05</t>
        </is>
      </c>
      <c r="B98" t="inlineStr">
        <is>
          <t>hcngsn5459</t>
        </is>
      </c>
      <c r="C98" t="inlineStr">
        <is>
          <t>hcngsn5459</t>
        </is>
      </c>
      <c r="D98">
        <v>1525</v>
      </c>
      <c r="E98">
        <v>11</v>
      </c>
      <c r="F98">
        <v>0</v>
      </c>
      <c r="G98">
        <v>0</v>
      </c>
      <c r="H98">
        <v>1</v>
      </c>
      <c r="I98">
        <v>0.00721311475409836</v>
      </c>
      <c r="J98">
        <v>15</v>
      </c>
      <c r="K98">
        <v>3</v>
      </c>
      <c r="L98">
        <v>0</v>
      </c>
      <c r="M98">
        <v>0</v>
      </c>
      <c r="N98">
        <v>0</v>
      </c>
      <c r="O98" t="inlineStr">
        <is>
          <t>北京时间自然日归档 2026-10-05；快照批次 2026-10-05 00:01 → 2026-10-06 03:29；允许采集时间偏差；统计时区：北京时间（Asia/Shanghai）；采集间隔增量；已覆盖本轮可比帖子；未纳入 0 条，本期未出现 0 条，平台回调 0 条</t>
        </is>
      </c>
      <c r="P98" t="inlineStr">
        <is>
          <t>李建卓</t>
        </is>
      </c>
    </row>
    <row r="99" ht="25.5" customHeight="1">
      <c r="A99" t="inlineStr">
        <is>
          <t>2026-10-05</t>
        </is>
      </c>
      <c r="B99" t="inlineStr">
        <is>
          <t>mochiclips55</t>
        </is>
      </c>
      <c r="C99" t="inlineStr">
        <is>
          <t>mochiclips55</t>
        </is>
      </c>
      <c r="D99">
        <v>1827</v>
      </c>
      <c r="E99">
        <v>43</v>
      </c>
      <c r="F99">
        <v>1</v>
      </c>
      <c r="G99">
        <v>13</v>
      </c>
      <c r="H99">
        <v>1</v>
      </c>
      <c r="I99">
        <v>0.0311986863711001</v>
      </c>
      <c r="J99">
        <v>11</v>
      </c>
      <c r="K99">
        <v>4</v>
      </c>
      <c r="L99">
        <v>0</v>
      </c>
      <c r="M99">
        <v>0</v>
      </c>
      <c r="N99">
        <v>0</v>
      </c>
      <c r="O99" t="inlineStr">
        <is>
          <t>北京时间自然日归档 2026-10-05；快照批次 2026-10-05 00:01 → 2026-10-06 03:29；允许采集时间偏差；统计时区：北京时间（Asia/Shanghai）；采集间隔增量；已覆盖本轮可比帖子；未纳入 0 条，本期未出现 0 条，平台回调 0 条</t>
        </is>
      </c>
      <c r="P99" t="inlineStr">
        <is>
          <t>高璇</t>
        </is>
      </c>
    </row>
    <row r="100" ht="25.5" customHeight="1">
      <c r="A100" t="inlineStr">
        <is>
          <t>2026-10-05</t>
        </is>
      </c>
      <c r="B100" t="inlineStr">
        <is>
          <t>Velvet Temptations</t>
        </is>
      </c>
      <c r="C100" t="inlineStr">
        <is>
          <t>qqfqvkxrybkjkjnp20</t>
        </is>
      </c>
      <c r="D100">
        <v>2480</v>
      </c>
      <c r="E100">
        <v>24</v>
      </c>
      <c r="F100">
        <v>0</v>
      </c>
      <c r="G100">
        <v>8</v>
      </c>
      <c r="H100">
        <v>2</v>
      </c>
      <c r="I100">
        <v>0.0129032258064516</v>
      </c>
      <c r="J100">
        <v>16</v>
      </c>
      <c r="K100">
        <v>4</v>
      </c>
      <c r="L100">
        <v>0</v>
      </c>
      <c r="M100">
        <v>0</v>
      </c>
      <c r="N100">
        <v>0</v>
      </c>
      <c r="O100" t="inlineStr">
        <is>
          <t>北京时间自然日归档 2026-10-05；快照批次 2026-10-05 00:01 → 2026-10-06 03:29；允许采集时间偏差；统计时区：北京时间（Asia/Shanghai）；采集间隔增量；已覆盖本轮可比帖子；未纳入 0 条，本期未出现 0 条，平台回调 0 条</t>
        </is>
      </c>
      <c r="P100" t="inlineStr">
        <is>
          <t>张凯风</t>
        </is>
      </c>
    </row>
    <row r="101" ht="25.5" customHeight="1">
      <c r="A101" t="inlineStr">
        <is>
          <t>2026-10-05</t>
        </is>
      </c>
      <c r="B101" t="inlineStr">
        <is>
          <t>dramaexpedition</t>
        </is>
      </c>
      <c r="C101" t="inlineStr">
        <is>
          <t>dramaexpedition</t>
        </is>
      </c>
      <c r="D101">
        <v>3244</v>
      </c>
      <c r="E101">
        <v>20</v>
      </c>
      <c r="F101">
        <v>0</v>
      </c>
      <c r="G101">
        <v>5</v>
      </c>
      <c r="H101">
        <v>1</v>
      </c>
      <c r="I101">
        <v>0.00770653514180024</v>
      </c>
      <c r="J101">
        <v>68</v>
      </c>
      <c r="K101">
        <v>4</v>
      </c>
      <c r="L101">
        <v>0</v>
      </c>
      <c r="M101">
        <v>1</v>
      </c>
      <c r="N101">
        <v>0</v>
      </c>
      <c r="O101" t="inlineStr">
        <is>
          <t>北京时间自然日归档 2026-10-05；快照批次 2026-10-05 00:01 → 2026-10-06 03:29；允许采集时间偏差；统计时区：北京时间（Asia/Shanghai）；采集间隔增量；部分覆盖；未纳入 0 条，本期未出现 1 条，平台回调 0 条</t>
        </is>
      </c>
      <c r="P101" t="inlineStr">
        <is>
          <t>彭满</t>
        </is>
      </c>
    </row>
    <row r="102" ht="25.5" customHeight="1">
      <c r="A102" t="inlineStr">
        <is>
          <t>2026-10-05</t>
        </is>
      </c>
      <c r="B102" t="inlineStr">
        <is>
          <t>scenesbl77</t>
        </is>
      </c>
      <c r="C102" t="inlineStr">
        <is>
          <t>scenesbl77</t>
        </is>
      </c>
      <c r="D102">
        <v>4660</v>
      </c>
      <c r="E102">
        <v>66</v>
      </c>
      <c r="F102">
        <v>0</v>
      </c>
      <c r="G102">
        <v>20</v>
      </c>
      <c r="H102">
        <v>2</v>
      </c>
      <c r="I102">
        <v>0.0184549356223175</v>
      </c>
      <c r="J102">
        <v>13</v>
      </c>
      <c r="K102">
        <v>3</v>
      </c>
      <c r="L102">
        <v>0</v>
      </c>
      <c r="M102">
        <v>0</v>
      </c>
      <c r="N102">
        <v>0</v>
      </c>
      <c r="O102" t="inlineStr">
        <is>
          <t>北京时间自然日归档 2026-10-05；快照批次 2026-10-05 00:01 → 2026-10-06 03:29；允许采集时间偏差；统计时区：北京时间（Asia/Shanghai）；采集间隔增量；已覆盖本轮可比帖子；未纳入 0 条，本期未出现 0 条，平台回调 0 条</t>
        </is>
      </c>
      <c r="P102" t="inlineStr">
        <is>
          <t>高璇</t>
        </is>
      </c>
    </row>
    <row r="103" ht="25.5" customHeight="1">
      <c r="A103" t="inlineStr">
        <is>
          <t>2026-10-05</t>
        </is>
      </c>
      <c r="B103" t="inlineStr">
        <is>
          <t>Flexlthung</t>
        </is>
      </c>
      <c r="C103" t="inlineStr">
        <is>
          <t>lthung263</t>
        </is>
      </c>
      <c r="D103">
        <v>6512</v>
      </c>
      <c r="E103">
        <v>55</v>
      </c>
      <c r="F103">
        <v>0</v>
      </c>
      <c r="G103">
        <v>24</v>
      </c>
      <c r="H103">
        <v>3</v>
      </c>
      <c r="I103">
        <v>0.0121314496314496</v>
      </c>
      <c r="J103">
        <v>60</v>
      </c>
      <c r="K103">
        <v>2</v>
      </c>
      <c r="L103">
        <v>0</v>
      </c>
      <c r="M103">
        <v>0</v>
      </c>
      <c r="N103">
        <v>0</v>
      </c>
      <c r="O103" t="inlineStr">
        <is>
          <t>北京时间自然日归档 2026-10-05；快照批次 2026-10-05 00:01 → 2026-10-06 03:29；允许采集时间偏差；统计时区：北京时间（Asia/Shanghai）；采集间隔增量；已覆盖本轮可比帖子；未纳入 0 条，本期未出现 0 条，平台回调 0 条</t>
        </is>
      </c>
      <c r="P103" t="inlineStr">
        <is>
          <t>张凯风</t>
        </is>
      </c>
    </row>
    <row r="104" ht="25.5" customHeight="1">
      <c r="A104" t="inlineStr">
        <is>
          <t>2026-10-05</t>
        </is>
      </c>
      <c r="B104" t="inlineStr">
        <is>
          <t>plottwistclips11</t>
        </is>
      </c>
      <c r="C104" t="inlineStr">
        <is>
          <t>plottwistclips11</t>
        </is>
      </c>
      <c r="D104">
        <v>10213</v>
      </c>
      <c r="E104">
        <v>57</v>
      </c>
      <c r="F104">
        <v>0</v>
      </c>
      <c r="G104">
        <v>25</v>
      </c>
      <c r="H104">
        <v>2</v>
      </c>
      <c r="I104">
        <v>0.00802898266914716</v>
      </c>
      <c r="J104">
        <v>30</v>
      </c>
      <c r="K104">
        <v>4</v>
      </c>
      <c r="L104">
        <v>0</v>
      </c>
      <c r="M104">
        <v>0</v>
      </c>
      <c r="N104">
        <v>0</v>
      </c>
      <c r="O104" t="inlineStr">
        <is>
          <t>北京时间自然日归档 2026-10-05；快照批次 2026-10-05 00:01 → 2026-10-06 03:29；允许采集时间偏差；统计时区：北京时间（Asia/Shanghai）；采集间隔增量；已覆盖本轮可比帖子；未纳入 0 条，本期未出现 0 条，平台回调 0 条</t>
        </is>
      </c>
      <c r="P104" t="inlineStr">
        <is>
          <t>高璇</t>
        </is>
      </c>
    </row>
    <row r="105" ht="25.5" customHeight="1">
      <c r="A105" t="inlineStr">
        <is>
          <t>2026-10-05</t>
        </is>
      </c>
      <c r="B105" t="inlineStr">
        <is>
          <t>jolienqaq</t>
        </is>
      </c>
      <c r="C105" t="inlineStr">
        <is>
          <t>jolienqaq</t>
        </is>
      </c>
      <c r="D105">
        <v>11956</v>
      </c>
      <c r="E105">
        <v>241</v>
      </c>
      <c r="F105">
        <v>2</v>
      </c>
      <c r="G105">
        <v>71</v>
      </c>
      <c r="H105">
        <v>6</v>
      </c>
      <c r="I105">
        <v>0.0262629642020742</v>
      </c>
      <c r="J105">
        <v>78</v>
      </c>
      <c r="K105">
        <v>4</v>
      </c>
      <c r="L105">
        <v>0</v>
      </c>
      <c r="M105">
        <v>4</v>
      </c>
      <c r="N105">
        <v>0</v>
      </c>
      <c r="O105" t="inlineStr">
        <is>
          <t>北京时间自然日归档 2026-10-05；快照批次 2026-10-05 00:01 → 2026-10-06 03:29；允许采集时间偏差；统计时区：北京时间（Asia/Shanghai）；采集间隔增量；部分覆盖；未纳入 0 条，本期未出现 4 条，平台回调 0 条</t>
        </is>
      </c>
      <c r="P105" t="inlineStr">
        <is>
          <t>彭满</t>
        </is>
      </c>
    </row>
    <row r="106" ht="25.5" customHeight="1">
      <c r="A106" t="inlineStr">
        <is>
          <t>2026-10-05</t>
        </is>
      </c>
      <c r="B106" t="inlineStr">
        <is>
          <t>Mouse glue trap</t>
        </is>
      </c>
      <c r="C106" t="inlineStr">
        <is>
          <t>nobleltcpnj</t>
        </is>
      </c>
      <c r="D106">
        <v>12925</v>
      </c>
      <c r="E106">
        <v>87</v>
      </c>
      <c r="F106">
        <v>0</v>
      </c>
      <c r="G106">
        <v>35</v>
      </c>
      <c r="H106">
        <v>1</v>
      </c>
      <c r="I106">
        <v>0.00943907156673114</v>
      </c>
      <c r="J106">
        <v>40</v>
      </c>
      <c r="K106">
        <v>4</v>
      </c>
      <c r="L106">
        <v>0</v>
      </c>
      <c r="M106">
        <v>0</v>
      </c>
      <c r="N106">
        <v>0</v>
      </c>
      <c r="O106" t="inlineStr">
        <is>
          <t>北京时间自然日归档 2026-10-05；快照批次 2026-10-05 00:01 → 2026-10-06 03:29；允许采集时间偏差；统计时区：北京时间（Asia/Shanghai）；采集间隔增量；已覆盖本轮可比帖子；未纳入 0 条，本期未出现 0 条，平台回调 0 条</t>
        </is>
      </c>
      <c r="P106" t="inlineStr">
        <is>
          <t>张凯风</t>
        </is>
      </c>
    </row>
    <row r="107" ht="25.5" customHeight="1">
      <c r="A107" t="inlineStr">
        <is>
          <t>2026-10-05</t>
        </is>
      </c>
      <c r="B107" t="inlineStr">
        <is>
          <t>dramavault163</t>
        </is>
      </c>
      <c r="C107" t="inlineStr">
        <is>
          <t>dramavault163</t>
        </is>
      </c>
      <c r="D107">
        <v>14850</v>
      </c>
      <c r="E107">
        <v>85</v>
      </c>
      <c r="F107">
        <v>2</v>
      </c>
      <c r="G107">
        <v>32</v>
      </c>
      <c r="H107">
        <v>19</v>
      </c>
      <c r="I107">
        <v>0.00801346801346801</v>
      </c>
      <c r="J107">
        <v>109</v>
      </c>
      <c r="K107">
        <v>3</v>
      </c>
      <c r="L107">
        <v>0</v>
      </c>
      <c r="M107">
        <v>2</v>
      </c>
      <c r="N107">
        <v>0</v>
      </c>
      <c r="O107" t="inlineStr">
        <is>
          <t>北京时间自然日归档 2026-10-05；快照批次 2026-10-05 00:01 → 2026-10-06 03:29；允许采集时间偏差；统计时区：北京时间（Asia/Shanghai）；采集间隔增量；部分覆盖；未纳入 0 条，本期未出现 2 条，平台回调 0 条</t>
        </is>
      </c>
      <c r="P107" t="inlineStr">
        <is>
          <t>高璇</t>
        </is>
      </c>
    </row>
    <row r="108" ht="25.5" customHeight="1">
      <c r="A108" t="inlineStr">
        <is>
          <t>2026-10-05</t>
        </is>
      </c>
      <c r="B108" t="inlineStr">
        <is>
          <t>VoidFaic</t>
        </is>
      </c>
      <c r="C108" t="inlineStr">
        <is>
          <t>ngphnggiang40</t>
        </is>
      </c>
      <c r="D108">
        <v>16715</v>
      </c>
      <c r="E108">
        <v>109</v>
      </c>
      <c r="F108">
        <v>1</v>
      </c>
      <c r="G108">
        <v>28</v>
      </c>
      <c r="H108">
        <v>6</v>
      </c>
      <c r="I108">
        <v>0.00825605743344301</v>
      </c>
      <c r="J108">
        <v>58</v>
      </c>
      <c r="K108">
        <v>4</v>
      </c>
      <c r="L108">
        <v>0</v>
      </c>
      <c r="M108">
        <v>0</v>
      </c>
      <c r="N108">
        <v>0</v>
      </c>
      <c r="O108" t="inlineStr">
        <is>
          <t>北京时间自然日归档 2026-10-05；快照批次 2026-10-05 00:01 → 2026-10-06 03:29；允许采集时间偏差；统计时区：北京时间（Asia/Shanghai）；采集间隔增量；已覆盖本轮可比帖子；未纳入 0 条，本期未出现 0 条，平台回调 0 条</t>
        </is>
      </c>
      <c r="P108" t="inlineStr">
        <is>
          <t>张凯风</t>
        </is>
      </c>
    </row>
    <row r="109" ht="25.5" customHeight="1">
      <c r="A109" t="inlineStr">
        <is>
          <t>2026-10-05</t>
        </is>
      </c>
      <c r="B109" t="inlineStr">
        <is>
          <t>dramadetour0</t>
        </is>
      </c>
      <c r="C109" t="inlineStr">
        <is>
          <t>dramadetour0</t>
        </is>
      </c>
      <c r="D109">
        <v>25211</v>
      </c>
      <c r="E109">
        <v>233</v>
      </c>
      <c r="F109">
        <v>1</v>
      </c>
      <c r="G109">
        <v>89</v>
      </c>
      <c r="H109">
        <v>6</v>
      </c>
      <c r="I109">
        <v>0.0128118678354686</v>
      </c>
      <c r="J109">
        <v>57</v>
      </c>
      <c r="K109">
        <v>4</v>
      </c>
      <c r="L109">
        <v>0</v>
      </c>
      <c r="M109">
        <v>0</v>
      </c>
      <c r="N109">
        <v>0</v>
      </c>
      <c r="O109" t="inlineStr">
        <is>
          <t>北京时间自然日归档 2026-10-05；快照批次 2026-10-05 00:01 → 2026-10-06 03:29；允许采集时间偏差；统计时区：北京时间（Asia/Shanghai）；采集间隔增量；已覆盖本轮可比帖子；未纳入 0 条，本期未出现 0 条，平台回调 0 条</t>
        </is>
      </c>
      <c r="P109" t="inlineStr">
        <is>
          <t>彭满</t>
        </is>
      </c>
    </row>
    <row r="110" ht="25.5" customHeight="1">
      <c r="A110" t="inlineStr">
        <is>
          <t>2026-10-05</t>
        </is>
      </c>
      <c r="B110" t="inlineStr">
        <is>
          <t>dramaclips0364</t>
        </is>
      </c>
      <c r="C110" t="inlineStr">
        <is>
          <t>dramaclips0364</t>
        </is>
      </c>
      <c r="D110">
        <v>30405</v>
      </c>
      <c r="E110">
        <v>130</v>
      </c>
      <c r="F110">
        <v>3</v>
      </c>
      <c r="G110">
        <v>39</v>
      </c>
      <c r="H110">
        <v>7</v>
      </c>
      <c r="I110">
        <v>0.00565696431507975</v>
      </c>
      <c r="J110">
        <v>102</v>
      </c>
      <c r="K110">
        <v>3</v>
      </c>
      <c r="L110">
        <v>0</v>
      </c>
      <c r="M110">
        <v>4</v>
      </c>
      <c r="N110">
        <v>0</v>
      </c>
      <c r="O110" t="inlineStr">
        <is>
          <t>北京时间自然日归档 2026-10-05；快照批次 2026-10-05 00:01 → 2026-10-06 03:29；允许采集时间偏差；统计时区：北京时间（Asia/Shanghai）；采集间隔增量；部分覆盖；未纳入 0 条，本期未出现 4 条，平台回调 0 条</t>
        </is>
      </c>
      <c r="P110" t="inlineStr">
        <is>
          <t>高璇</t>
        </is>
      </c>
    </row>
    <row r="111" ht="25.5" customHeight="1">
      <c r="A111" t="inlineStr">
        <is>
          <t>2026-10-05</t>
        </is>
      </c>
      <c r="B111" t="inlineStr">
        <is>
          <t>Pretty Boy Problems</t>
        </is>
      </c>
      <c r="C111" t="inlineStr">
        <is>
          <t>magnoliaisabella64</t>
        </is>
      </c>
      <c r="D111">
        <v>41660</v>
      </c>
      <c r="E111">
        <v>1724</v>
      </c>
      <c r="F111">
        <v>15</v>
      </c>
      <c r="G111">
        <v>804</v>
      </c>
      <c r="H111">
        <v>74</v>
      </c>
      <c r="I111">
        <v>0.0610417666826692</v>
      </c>
      <c r="J111">
        <v>16</v>
      </c>
      <c r="K111">
        <v>3</v>
      </c>
      <c r="L111">
        <v>0</v>
      </c>
      <c r="M111">
        <v>0</v>
      </c>
      <c r="N111">
        <v>0</v>
      </c>
      <c r="O111" t="inlineStr">
        <is>
          <t>北京时间自然日归档 2026-10-05；快照批次 2026-10-05 00:01 → 2026-10-06 03:29；允许采集时间偏差；统计时区：北京时间（Asia/Shanghai）；采集间隔增量；已覆盖本轮可比帖子；未纳入 0 条，本期未出现 0 条，平台回调 0 条</t>
        </is>
      </c>
      <c r="P111" t="inlineStr">
        <is>
          <t>张凯风</t>
        </is>
      </c>
    </row>
    <row r="112" ht="25.5" customHeight="1">
      <c r="A112" t="inlineStr">
        <is>
          <t>2026-10-05</t>
        </is>
      </c>
      <c r="B112" t="inlineStr">
        <is>
          <t>shirley5278789</t>
        </is>
      </c>
      <c r="C112" t="inlineStr">
        <is>
          <t>shirley5278789</t>
        </is>
      </c>
      <c r="D112">
        <v>101244</v>
      </c>
      <c r="E112">
        <v>699</v>
      </c>
      <c r="F112">
        <v>4</v>
      </c>
      <c r="G112">
        <v>133</v>
      </c>
      <c r="H112">
        <v>16</v>
      </c>
      <c r="I112">
        <v>0.00825727944372012</v>
      </c>
      <c r="J112">
        <v>111</v>
      </c>
      <c r="K112">
        <v>3</v>
      </c>
      <c r="L112">
        <v>0</v>
      </c>
      <c r="M112">
        <v>4</v>
      </c>
      <c r="N112">
        <v>0</v>
      </c>
      <c r="O112" t="inlineStr">
        <is>
          <t>北京时间自然日归档 2026-10-05；快照批次 2026-10-05 00:01 → 2026-10-06 03:29；允许采集时间偏差；统计时区：北京时间（Asia/Shanghai）；采集间隔增量；部分覆盖；未纳入 0 条，本期未出现 4 条，平台回调 0 条</t>
        </is>
      </c>
      <c r="P112" t="inlineStr">
        <is>
          <t>高璇</t>
        </is>
      </c>
    </row>
    <row r="113" ht="25.5" customHeight="1">
      <c r="A113" t="inlineStr">
        <is>
          <t>2026-10-05</t>
        </is>
      </c>
      <c r="B113" t="inlineStr">
        <is>
          <t>astrologywiki</t>
        </is>
      </c>
      <c r="C113" t="inlineStr">
        <is>
          <t>astrologywiki</t>
        </is>
      </c>
      <c r="D113"/>
      <c r="E113"/>
      <c r="F113"/>
      <c r="G113"/>
      <c r="H113"/>
      <c r="I113"/>
      <c r="J113">
        <v>0</v>
      </c>
      <c r="K113">
        <v>0</v>
      </c>
      <c r="L113">
        <v>0</v>
      </c>
      <c r="M113">
        <v>0</v>
      </c>
      <c r="N113">
        <v>0</v>
      </c>
      <c r="O113" t="inlineStr">
        <is>
          <t>北京时间自然日归档 2026-10-05；快照批次 2026-10-05 00:01 → 2026-10-06 03:29；允许采集时间偏差；统计时区：北京时间（Asia/Shanghai）；没有可比播放量</t>
        </is>
      </c>
      <c r="P113"/>
    </row>
    <row r="114" ht="25.5" customHeight="1">
      <c r="A114" t="inlineStr">
        <is>
          <t>2026-10-05</t>
        </is>
      </c>
      <c r="B114" t="inlineStr">
        <is>
          <t>dramapenelope</t>
        </is>
      </c>
      <c r="C114" t="inlineStr">
        <is>
          <t>dramapenelope</t>
        </is>
      </c>
      <c r="D114"/>
      <c r="E114"/>
      <c r="F114"/>
      <c r="G114"/>
      <c r="H114"/>
      <c r="I114"/>
      <c r="J114">
        <v>0</v>
      </c>
      <c r="K114">
        <v>0</v>
      </c>
      <c r="L114">
        <v>0</v>
      </c>
      <c r="M114">
        <v>0</v>
      </c>
      <c r="N114">
        <v>0</v>
      </c>
      <c r="O114" t="inlineStr">
        <is>
          <t>北京时间自然日归档 2026-10-05；快照批次 2026-10-05 00:01 → 2026-10-06 03:29；允许采集时间偏差；统计时区：北京时间（Asia/Shanghai）；没有可比播放量</t>
        </is>
      </c>
      <c r="P114"/>
    </row>
    <row r="115" ht="25.5" customHeight="1">
      <c r="A115" t="inlineStr">
        <is>
          <t>2026-10-05</t>
        </is>
      </c>
      <c r="B115" t="inlineStr">
        <is>
          <t>shirley527146</t>
        </is>
      </c>
      <c r="C115" t="inlineStr">
        <is>
          <t>shirley527146</t>
        </is>
      </c>
      <c r="D115"/>
      <c r="E115"/>
      <c r="F115"/>
      <c r="G115"/>
      <c r="H115"/>
      <c r="I115"/>
      <c r="J115">
        <v>0</v>
      </c>
      <c r="K115">
        <v>0</v>
      </c>
      <c r="L115">
        <v>0</v>
      </c>
      <c r="M115">
        <v>0</v>
      </c>
      <c r="N115">
        <v>0</v>
      </c>
      <c r="O115" t="inlineStr">
        <is>
          <t>北京时间自然日归档 2026-10-05；快照批次 2026-10-05 00:01 → 2026-10-06 03:29；允许采集时间偏差；统计时区：北京时间（Asia/Shanghai）；没有可比播放量</t>
        </is>
      </c>
      <c r="P115"/>
    </row>
    <row r="116" ht="25.5" customHeight="1">
      <c r="A116" t="inlineStr">
        <is>
          <t>2026-10-05</t>
        </is>
      </c>
      <c r="B116" t="inlineStr">
        <is>
          <t>shirley5276973</t>
        </is>
      </c>
      <c r="C116" t="inlineStr">
        <is>
          <t>shirley5276973</t>
        </is>
      </c>
      <c r="D116"/>
      <c r="E116"/>
      <c r="F116"/>
      <c r="G116"/>
      <c r="H116"/>
      <c r="I116"/>
      <c r="J116">
        <v>0</v>
      </c>
      <c r="K116">
        <v>0</v>
      </c>
      <c r="L116">
        <v>0</v>
      </c>
      <c r="M116">
        <v>0</v>
      </c>
      <c r="N116">
        <v>0</v>
      </c>
      <c r="O116" t="inlineStr">
        <is>
          <t>北京时间自然日归档 2026-10-05；快照批次 2026-10-05 00:01 → 2026-10-06 03:29；允许采集时间偏差；统计时区：北京时间（Asia/Shanghai）；没有可比播放量</t>
        </is>
      </c>
      <c r="P116"/>
    </row>
    <row r="117" ht="25.5" customHeight="1">
      <c r="A117" t="inlineStr">
        <is>
          <t>2026-10-05</t>
        </is>
      </c>
      <c r="B117" t="inlineStr">
        <is>
          <t>willque92</t>
        </is>
      </c>
      <c r="C117" t="inlineStr">
        <is>
          <t>willque92</t>
        </is>
      </c>
      <c r="D117"/>
      <c r="E117"/>
      <c r="F117"/>
      <c r="G117"/>
      <c r="H117"/>
      <c r="I117"/>
      <c r="J117">
        <v>0</v>
      </c>
      <c r="K117">
        <v>0</v>
      </c>
      <c r="L117">
        <v>0</v>
      </c>
      <c r="M117">
        <v>0</v>
      </c>
      <c r="N117">
        <v>0</v>
      </c>
      <c r="O117" t="inlineStr">
        <is>
          <t>北京时间自然日归档 2026-10-05；快照批次 2026-10-05 00:01 → 2026-10-06 03:29；允许采集时间偏差；统计时区：北京时间（Asia/Shanghai）；没有可比播放量</t>
        </is>
      </c>
      <c r="P117"/>
    </row>
    <row r="118" ht="25.5" customHeight="1">
      <c r="A118" t="inlineStr">
        <is>
          <t>2026-10-04</t>
        </is>
      </c>
      <c r="B118" t="inlineStr">
        <is>
          <t>miraaastrology</t>
        </is>
      </c>
      <c r="C118" t="inlineStr">
        <is>
          <t>miraaastrology</t>
        </is>
      </c>
      <c r="D118">
        <v>0</v>
      </c>
      <c r="E118">
        <v>0</v>
      </c>
      <c r="F118">
        <v>0</v>
      </c>
      <c r="G118">
        <v>0</v>
      </c>
      <c r="H118">
        <v>0</v>
      </c>
      <c r="I118"/>
      <c r="J118">
        <v>1</v>
      </c>
      <c r="K118">
        <v>0</v>
      </c>
      <c r="L118">
        <v>0</v>
      </c>
      <c r="M118">
        <v>0</v>
      </c>
      <c r="N118">
        <v>0</v>
      </c>
      <c r="O118" t="inlineStr">
        <is>
          <t>北京时间自然日归档 2026-10-04；快照批次 2026-10-04 00:03 → 2026-10-05 00:01；允许采集时间偏差；统计时区：北京时间（Asia/Shanghai）；采集间隔增量；已覆盖本轮可比帖子；未纳入 0 条，本期未出现 0 条，平台回调 0 条</t>
        </is>
      </c>
      <c r="P118"/>
    </row>
    <row r="119" ht="25.5" customHeight="1">
      <c r="A119" t="inlineStr">
        <is>
          <t>2026-10-04</t>
        </is>
      </c>
      <c r="B119" t="inlineStr">
        <is>
          <t>miralinaaa10</t>
        </is>
      </c>
      <c r="C119" t="inlineStr">
        <is>
          <t>miralinaaa10</t>
        </is>
      </c>
      <c r="D119">
        <v>338</v>
      </c>
      <c r="E119">
        <v>5</v>
      </c>
      <c r="F119">
        <v>0</v>
      </c>
      <c r="G119">
        <v>2</v>
      </c>
      <c r="H119">
        <v>0</v>
      </c>
      <c r="I119">
        <v>0.0207100591715976</v>
      </c>
      <c r="J119">
        <v>8</v>
      </c>
      <c r="K119">
        <v>4</v>
      </c>
      <c r="L119">
        <v>0</v>
      </c>
      <c r="M119">
        <v>0</v>
      </c>
      <c r="N119">
        <v>0</v>
      </c>
      <c r="O119" t="inlineStr">
        <is>
          <t>北京时间自然日归档 2026-10-04；快照批次 2026-10-04 00:03 → 2026-10-05 00:01；允许采集时间偏差；统计时区：北京时间（Asia/Shanghai）；采集间隔增量；已覆盖本轮可比帖子；未纳入 0 条，本期未出现 0 条，平台回调 0 条</t>
        </is>
      </c>
      <c r="P119" t="inlineStr">
        <is>
          <t>高璇</t>
        </is>
      </c>
    </row>
    <row r="120" ht="25.5" customHeight="1">
      <c r="A120" t="inlineStr">
        <is>
          <t>2026-10-04</t>
        </is>
      </c>
      <c r="B120" t="inlineStr">
        <is>
          <t>felicitypatterson67</t>
        </is>
      </c>
      <c r="C120" t="inlineStr">
        <is>
          <t>felicitypatterson67</t>
        </is>
      </c>
      <c r="D120">
        <v>418</v>
      </c>
      <c r="E120">
        <v>2</v>
      </c>
      <c r="F120">
        <v>0</v>
      </c>
      <c r="G120">
        <v>1</v>
      </c>
      <c r="H120">
        <v>0</v>
      </c>
      <c r="I120">
        <v>0.00717703349282296</v>
      </c>
      <c r="J120">
        <v>7</v>
      </c>
      <c r="K120">
        <v>3</v>
      </c>
      <c r="L120">
        <v>0</v>
      </c>
      <c r="M120">
        <v>0</v>
      </c>
      <c r="N120">
        <v>0</v>
      </c>
      <c r="O120" t="inlineStr">
        <is>
          <t>北京时间自然日归档 2026-10-04；快照批次 2026-10-04 00:03 → 2026-10-05 00:01；允许采集时间偏差；统计时区：北京时间（Asia/Shanghai）；采集间隔增量；已覆盖本轮可比帖子；未纳入 0 条，本期未出现 0 条，平台回调 0 条</t>
        </is>
      </c>
      <c r="P120" t="inlineStr">
        <is>
          <t>李建卓</t>
        </is>
      </c>
    </row>
    <row r="121" ht="25.5" customHeight="1">
      <c r="A121" t="inlineStr">
        <is>
          <t>2026-10-04</t>
        </is>
      </c>
      <c r="B121" t="inlineStr">
        <is>
          <t>jazlynnayeli6</t>
        </is>
      </c>
      <c r="C121" t="inlineStr">
        <is>
          <t>jazlynnayeli6</t>
        </is>
      </c>
      <c r="D121">
        <v>458</v>
      </c>
      <c r="E121">
        <v>4</v>
      </c>
      <c r="F121">
        <v>0</v>
      </c>
      <c r="G121">
        <v>1</v>
      </c>
      <c r="H121">
        <v>0</v>
      </c>
      <c r="I121">
        <v>0.0109170305676855</v>
      </c>
      <c r="J121">
        <v>10</v>
      </c>
      <c r="K121">
        <v>3</v>
      </c>
      <c r="L121">
        <v>0</v>
      </c>
      <c r="M121">
        <v>0</v>
      </c>
      <c r="N121">
        <v>0</v>
      </c>
      <c r="O121" t="inlineStr">
        <is>
          <t>北京时间自然日归档 2026-10-04；快照批次 2026-10-04 00:03 → 2026-10-05 00:01；允许采集时间偏差；统计时区：北京时间（Asia/Shanghai）；采集间隔增量；已覆盖本轮可比帖子；未纳入 0 条，本期未出现 0 条，平台回调 0 条</t>
        </is>
      </c>
      <c r="P121" t="inlineStr">
        <is>
          <t>李建卓</t>
        </is>
      </c>
    </row>
    <row r="122" ht="25.5" customHeight="1">
      <c r="A122" t="inlineStr">
        <is>
          <t>2026-10-04</t>
        </is>
      </c>
      <c r="B122" t="inlineStr">
        <is>
          <t>gaylenepowers350</t>
        </is>
      </c>
      <c r="C122" t="inlineStr">
        <is>
          <t>gaylenepowers350</t>
        </is>
      </c>
      <c r="D122">
        <v>826</v>
      </c>
      <c r="E122">
        <v>28</v>
      </c>
      <c r="F122">
        <v>0</v>
      </c>
      <c r="G122">
        <v>3</v>
      </c>
      <c r="H122">
        <v>0</v>
      </c>
      <c r="I122">
        <v>0.0375302663438256</v>
      </c>
      <c r="J122">
        <v>10</v>
      </c>
      <c r="K122">
        <v>2</v>
      </c>
      <c r="L122">
        <v>0</v>
      </c>
      <c r="M122">
        <v>0</v>
      </c>
      <c r="N122">
        <v>0</v>
      </c>
      <c r="O122" t="inlineStr">
        <is>
          <t>北京时间自然日归档 2026-10-04；快照批次 2026-10-04 00:03 → 2026-10-05 00:01；允许采集时间偏差；统计时区：北京时间（Asia/Shanghai）；采集间隔增量；已覆盖本轮可比帖子；未纳入 0 条，本期未出现 0 条，平台回调 0 条</t>
        </is>
      </c>
      <c r="P122" t="inlineStr">
        <is>
          <t>李建卓</t>
        </is>
      </c>
    </row>
    <row r="123" ht="25.5" customHeight="1">
      <c r="A123" t="inlineStr">
        <is>
          <t>2026-10-04</t>
        </is>
      </c>
      <c r="B123" t="inlineStr">
        <is>
          <t>sofiblmoments</t>
        </is>
      </c>
      <c r="C123" t="inlineStr">
        <is>
          <t>sofiblmoments</t>
        </is>
      </c>
      <c r="D123">
        <v>903</v>
      </c>
      <c r="E123">
        <v>9</v>
      </c>
      <c r="F123">
        <v>0</v>
      </c>
      <c r="G123">
        <v>1</v>
      </c>
      <c r="H123">
        <v>1</v>
      </c>
      <c r="I123">
        <v>0.0110741971207087</v>
      </c>
      <c r="J123">
        <v>16</v>
      </c>
      <c r="K123">
        <v>3</v>
      </c>
      <c r="L123">
        <v>0</v>
      </c>
      <c r="M123">
        <v>0</v>
      </c>
      <c r="N123">
        <v>0</v>
      </c>
      <c r="O123" t="inlineStr">
        <is>
          <t>北京时间自然日归档 2026-10-04；快照批次 2026-10-04 00:03 → 2026-10-05 00:01；允许采集时间偏差；统计时区：北京时间（Asia/Shanghai）；采集间隔增量；已覆盖本轮可比帖子；未纳入 0 条，本期未出现 0 条，平台回调 0 条</t>
        </is>
      </c>
      <c r="P123" t="inlineStr">
        <is>
          <t>高璇</t>
        </is>
      </c>
    </row>
    <row r="124" ht="25.5" customHeight="1">
      <c r="A124" t="inlineStr">
        <is>
          <t>2026-10-04</t>
        </is>
      </c>
      <c r="B124" t="inlineStr">
        <is>
          <t>mochiclips55</t>
        </is>
      </c>
      <c r="C124" t="inlineStr">
        <is>
          <t>mochiclips55</t>
        </is>
      </c>
      <c r="D124">
        <v>970</v>
      </c>
      <c r="E124">
        <v>24</v>
      </c>
      <c r="F124">
        <v>0</v>
      </c>
      <c r="G124">
        <v>6</v>
      </c>
      <c r="H124">
        <v>0</v>
      </c>
      <c r="I124">
        <v>0.0309278350515463</v>
      </c>
      <c r="J124">
        <v>9</v>
      </c>
      <c r="K124">
        <v>2</v>
      </c>
      <c r="L124">
        <v>0</v>
      </c>
      <c r="M124">
        <v>0</v>
      </c>
      <c r="N124">
        <v>0</v>
      </c>
      <c r="O124" t="inlineStr">
        <is>
          <t>北京时间自然日归档 2026-10-04；快照批次 2026-10-04 00:03 → 2026-10-05 00:01；允许采集时间偏差；统计时区：北京时间（Asia/Shanghai）；采集间隔增量；已覆盖本轮可比帖子；未纳入 0 条，本期未出现 0 条，平台回调 0 条</t>
        </is>
      </c>
      <c r="P124" t="inlineStr">
        <is>
          <t>高璇</t>
        </is>
      </c>
    </row>
    <row r="125" ht="25.5" customHeight="1">
      <c r="A125" t="inlineStr">
        <is>
          <t>2026-10-04</t>
        </is>
      </c>
      <c r="B125" t="inlineStr">
        <is>
          <t>NeonHlin</t>
        </is>
      </c>
      <c r="C125" t="inlineStr">
        <is>
          <t>hnlinhthng9678</t>
        </is>
      </c>
      <c r="D125">
        <v>1054</v>
      </c>
      <c r="E125">
        <v>1</v>
      </c>
      <c r="F125">
        <v>0</v>
      </c>
      <c r="G125">
        <v>0</v>
      </c>
      <c r="H125">
        <v>0</v>
      </c>
      <c r="I125">
        <v>0.000948766603415559</v>
      </c>
      <c r="J125">
        <v>24</v>
      </c>
      <c r="K125">
        <v>3</v>
      </c>
      <c r="L125">
        <v>0</v>
      </c>
      <c r="M125">
        <v>0</v>
      </c>
      <c r="N125">
        <v>0</v>
      </c>
      <c r="O125" t="inlineStr">
        <is>
          <t>北京时间自然日归档 2026-10-04；快照批次 2026-10-04 00:03 → 2026-10-05 00:01；允许采集时间偏差；统计时区：北京时间（Asia/Shanghai）；采集间隔增量；已覆盖本轮可比帖子；未纳入 0 条，本期未出现 0 条，平台回调 0 条</t>
        </is>
      </c>
      <c r="P125" t="inlineStr">
        <is>
          <t>高璇</t>
        </is>
      </c>
    </row>
    <row r="126" ht="25.5" customHeight="1">
      <c r="A126" t="inlineStr">
        <is>
          <t>2026-10-04</t>
        </is>
      </c>
      <c r="B126" t="inlineStr">
        <is>
          <t>amariari11</t>
        </is>
      </c>
      <c r="C126" t="inlineStr">
        <is>
          <t>amariari11</t>
        </is>
      </c>
      <c r="D126">
        <v>1256</v>
      </c>
      <c r="E126">
        <v>7</v>
      </c>
      <c r="F126">
        <v>0</v>
      </c>
      <c r="G126">
        <v>1</v>
      </c>
      <c r="H126">
        <v>0</v>
      </c>
      <c r="I126">
        <v>0.00636942675159235</v>
      </c>
      <c r="J126">
        <v>10</v>
      </c>
      <c r="K126">
        <v>2</v>
      </c>
      <c r="L126">
        <v>0</v>
      </c>
      <c r="M126">
        <v>0</v>
      </c>
      <c r="N126">
        <v>0</v>
      </c>
      <c r="O126" t="inlineStr">
        <is>
          <t>北京时间自然日归档 2026-10-04；快照批次 2026-10-04 00:03 → 2026-10-05 00:01；允许采集时间偏差；统计时区：北京时间（Asia/Shanghai）；采集间隔增量；已覆盖本轮可比帖子；未纳入 0 条，本期未出现 0 条，平台回调 0 条</t>
        </is>
      </c>
      <c r="P126" t="inlineStr">
        <is>
          <t>李建卓</t>
        </is>
      </c>
    </row>
    <row r="127" ht="25.5" customHeight="1">
      <c r="A127" t="inlineStr">
        <is>
          <t>2026-10-04</t>
        </is>
      </c>
      <c r="B127" t="inlineStr">
        <is>
          <t>dramaflick00</t>
        </is>
      </c>
      <c r="C127" t="inlineStr">
        <is>
          <t>dramaflick00</t>
        </is>
      </c>
      <c r="D127">
        <v>1379</v>
      </c>
      <c r="E127">
        <v>26</v>
      </c>
      <c r="F127">
        <v>0</v>
      </c>
      <c r="G127">
        <v>2</v>
      </c>
      <c r="H127">
        <v>1</v>
      </c>
      <c r="I127">
        <v>0.0203045685279187</v>
      </c>
      <c r="J127">
        <v>33</v>
      </c>
      <c r="K127">
        <v>3</v>
      </c>
      <c r="L127">
        <v>0</v>
      </c>
      <c r="M127">
        <v>0</v>
      </c>
      <c r="N127">
        <v>0</v>
      </c>
      <c r="O127" t="inlineStr">
        <is>
          <t>北京时间自然日归档 2026-10-04；快照批次 2026-10-04 00:03 → 2026-10-05 00:01；允许采集时间偏差；统计时区：北京时间（Asia/Shanghai）；采集间隔增量；已覆盖本轮可比帖子；未纳入 0 条，本期未出现 0 条，平台回调 0 条</t>
        </is>
      </c>
      <c r="P127" t="inlineStr">
        <is>
          <t>高璇</t>
        </is>
      </c>
    </row>
    <row r="128" ht="25.5" customHeight="1">
      <c r="A128" t="inlineStr">
        <is>
          <t>2026-10-04</t>
        </is>
      </c>
      <c r="B128" t="inlineStr">
        <is>
          <t>hcngsn5459</t>
        </is>
      </c>
      <c r="C128" t="inlineStr">
        <is>
          <t>hcngsn5459</t>
        </is>
      </c>
      <c r="D128">
        <v>1544</v>
      </c>
      <c r="E128">
        <v>7</v>
      </c>
      <c r="F128">
        <v>0</v>
      </c>
      <c r="G128">
        <v>6</v>
      </c>
      <c r="H128">
        <v>0</v>
      </c>
      <c r="I128">
        <v>0.00841968911917098</v>
      </c>
      <c r="J128">
        <v>12</v>
      </c>
      <c r="K128">
        <v>3</v>
      </c>
      <c r="L128">
        <v>0</v>
      </c>
      <c r="M128">
        <v>0</v>
      </c>
      <c r="N128">
        <v>0</v>
      </c>
      <c r="O128" t="inlineStr">
        <is>
          <t>北京时间自然日归档 2026-10-04；快照批次 2026-10-04 00:03 → 2026-10-05 00:01；允许采集时间偏差；统计时区：北京时间（Asia/Shanghai）；采集间隔增量；已覆盖本轮可比帖子；未纳入 0 条，本期未出现 0 条，平台回调 0 条</t>
        </is>
      </c>
      <c r="P128" t="inlineStr">
        <is>
          <t>李建卓</t>
        </is>
      </c>
    </row>
    <row r="129" ht="25.5" customHeight="1">
      <c r="A129" t="inlineStr">
        <is>
          <t>2026-10-04</t>
        </is>
      </c>
      <c r="B129" t="inlineStr">
        <is>
          <t>dramaexpedition</t>
        </is>
      </c>
      <c r="C129" t="inlineStr">
        <is>
          <t>dramaexpedition</t>
        </is>
      </c>
      <c r="D129">
        <v>2174</v>
      </c>
      <c r="E129">
        <v>18</v>
      </c>
      <c r="F129">
        <v>0</v>
      </c>
      <c r="G129">
        <v>7</v>
      </c>
      <c r="H129">
        <v>2</v>
      </c>
      <c r="I129">
        <v>0.0114995400183992</v>
      </c>
      <c r="J129">
        <v>66</v>
      </c>
      <c r="K129">
        <v>3</v>
      </c>
      <c r="L129">
        <v>0</v>
      </c>
      <c r="M129">
        <v>2</v>
      </c>
      <c r="N129">
        <v>0</v>
      </c>
      <c r="O129" t="inlineStr">
        <is>
          <t>北京时间自然日归档 2026-10-04；快照批次 2026-10-04 00:03 → 2026-10-05 00:01；允许采集时间偏差；统计时区：北京时间（Asia/Shanghai）；采集间隔增量；部分覆盖；未纳入 0 条，本期未出现 2 条，平台回调 0 条</t>
        </is>
      </c>
      <c r="P129" t="inlineStr">
        <is>
          <t>彭满</t>
        </is>
      </c>
    </row>
    <row r="130" ht="25.5" customHeight="1">
      <c r="A130" t="inlineStr">
        <is>
          <t>2026-10-04</t>
        </is>
      </c>
      <c r="B130" t="inlineStr">
        <is>
          <t>Velvet Temptations</t>
        </is>
      </c>
      <c r="C130" t="inlineStr">
        <is>
          <t>qqfqvkxrybkjkjnp20</t>
        </is>
      </c>
      <c r="D130">
        <v>2575</v>
      </c>
      <c r="E130">
        <v>19</v>
      </c>
      <c r="F130">
        <v>1</v>
      </c>
      <c r="G130">
        <v>10</v>
      </c>
      <c r="H130">
        <v>1</v>
      </c>
      <c r="I130">
        <v>0.0116504854368932</v>
      </c>
      <c r="J130">
        <v>13</v>
      </c>
      <c r="K130">
        <v>3</v>
      </c>
      <c r="L130">
        <v>0</v>
      </c>
      <c r="M130">
        <v>0</v>
      </c>
      <c r="N130">
        <v>0</v>
      </c>
      <c r="O130" t="inlineStr">
        <is>
          <t>北京时间自然日归档 2026-10-04；快照批次 2026-10-04 00:03 → 2026-10-05 00:01；允许采集时间偏差；统计时区：北京时间（Asia/Shanghai）；采集间隔增量；已覆盖本轮可比帖子；未纳入 0 条，本期未出现 0 条，平台回调 0 条</t>
        </is>
      </c>
      <c r="P130" t="inlineStr">
        <is>
          <t>张凯风</t>
        </is>
      </c>
    </row>
    <row r="131" ht="25.5" customHeight="1">
      <c r="A131" t="inlineStr">
        <is>
          <t>2026-10-04</t>
        </is>
      </c>
      <c r="B131" t="inlineStr">
        <is>
          <t>scenesbl77</t>
        </is>
      </c>
      <c r="C131" t="inlineStr">
        <is>
          <t>scenesbl77</t>
        </is>
      </c>
      <c r="D131">
        <v>3222</v>
      </c>
      <c r="E131">
        <v>48</v>
      </c>
      <c r="F131">
        <v>1</v>
      </c>
      <c r="G131">
        <v>13</v>
      </c>
      <c r="H131">
        <v>2</v>
      </c>
      <c r="I131">
        <v>0.0192427063935443</v>
      </c>
      <c r="J131">
        <v>9</v>
      </c>
      <c r="K131">
        <v>4</v>
      </c>
      <c r="L131">
        <v>0</v>
      </c>
      <c r="M131">
        <v>0</v>
      </c>
      <c r="N131">
        <v>0</v>
      </c>
      <c r="O131" t="inlineStr">
        <is>
          <t>北京时间自然日归档 2026-10-04；快照批次 2026-10-04 00:03 → 2026-10-05 00:01；允许采集时间偏差；统计时区：北京时间（Asia/Shanghai）；采集间隔增量；已覆盖本轮可比帖子；未纳入 0 条，本期未出现 0 条，平台回调 0 条</t>
        </is>
      </c>
      <c r="P131" t="inlineStr">
        <is>
          <t>高璇</t>
        </is>
      </c>
    </row>
    <row r="132" ht="25.5" customHeight="1">
      <c r="A132" t="inlineStr">
        <is>
          <t>2026-10-04</t>
        </is>
      </c>
      <c r="B132" t="inlineStr">
        <is>
          <t>plottwistclips11</t>
        </is>
      </c>
      <c r="C132" t="inlineStr">
        <is>
          <t>plottwistclips11</t>
        </is>
      </c>
      <c r="D132">
        <v>5048</v>
      </c>
      <c r="E132">
        <v>36</v>
      </c>
      <c r="F132">
        <v>3</v>
      </c>
      <c r="G132">
        <v>11</v>
      </c>
      <c r="H132">
        <v>2</v>
      </c>
      <c r="I132">
        <v>0.00990491283676703</v>
      </c>
      <c r="J132">
        <v>28</v>
      </c>
      <c r="K132">
        <v>2</v>
      </c>
      <c r="L132">
        <v>0</v>
      </c>
      <c r="M132">
        <v>0</v>
      </c>
      <c r="N132">
        <v>0</v>
      </c>
      <c r="O132" t="inlineStr">
        <is>
          <t>北京时间自然日归档 2026-10-04；快照批次 2026-10-04 00:03 → 2026-10-05 00:01；允许采集时间偏差；统计时区：北京时间（Asia/Shanghai）；采集间隔增量；已覆盖本轮可比帖子；未纳入 0 条，本期未出现 0 条，平台回调 0 条</t>
        </is>
      </c>
      <c r="P132" t="inlineStr">
        <is>
          <t>高璇</t>
        </is>
      </c>
    </row>
    <row r="133" ht="25.5" customHeight="1">
      <c r="A133" t="inlineStr">
        <is>
          <t>2026-10-04</t>
        </is>
      </c>
      <c r="B133" t="inlineStr">
        <is>
          <t>Pretty Boy Problems</t>
        </is>
      </c>
      <c r="C133" t="inlineStr">
        <is>
          <t>magnoliaisabella64</t>
        </is>
      </c>
      <c r="D133">
        <v>7571</v>
      </c>
      <c r="E133">
        <v>210</v>
      </c>
      <c r="F133">
        <v>4</v>
      </c>
      <c r="G133">
        <v>145</v>
      </c>
      <c r="H133">
        <v>2</v>
      </c>
      <c r="I133">
        <v>0.0474177783648131</v>
      </c>
      <c r="J133">
        <v>13</v>
      </c>
      <c r="K133">
        <v>3</v>
      </c>
      <c r="L133">
        <v>0</v>
      </c>
      <c r="M133">
        <v>0</v>
      </c>
      <c r="N133">
        <v>0</v>
      </c>
      <c r="O133" t="inlineStr">
        <is>
          <t>北京时间自然日归档 2026-10-04；快照批次 2026-10-04 00:03 → 2026-10-05 00:01；允许采集时间偏差；统计时区：北京时间（Asia/Shanghai）；采集间隔增量；已覆盖本轮可比帖子；未纳入 0 条，本期未出现 0 条，平台回调 0 条</t>
        </is>
      </c>
      <c r="P133" t="inlineStr">
        <is>
          <t>张凯风</t>
        </is>
      </c>
    </row>
    <row r="134" ht="25.5" customHeight="1">
      <c r="A134" t="inlineStr">
        <is>
          <t>2026-10-04</t>
        </is>
      </c>
      <c r="B134" t="inlineStr">
        <is>
          <t>Flexlthung</t>
        </is>
      </c>
      <c r="C134" t="inlineStr">
        <is>
          <t>lthung263</t>
        </is>
      </c>
      <c r="D134">
        <v>9105</v>
      </c>
      <c r="E134">
        <v>84</v>
      </c>
      <c r="F134">
        <v>2</v>
      </c>
      <c r="G134">
        <v>17</v>
      </c>
      <c r="H134">
        <v>1</v>
      </c>
      <c r="I134">
        <v>0.0113124656781987</v>
      </c>
      <c r="J134">
        <v>57</v>
      </c>
      <c r="K134">
        <v>3</v>
      </c>
      <c r="L134">
        <v>0</v>
      </c>
      <c r="M134">
        <v>0</v>
      </c>
      <c r="N134">
        <v>0</v>
      </c>
      <c r="O134" t="inlineStr">
        <is>
          <t>北京时间自然日归档 2026-10-04；快照批次 2026-10-04 00:03 → 2026-10-05 00:01；允许采集时间偏差；统计时区：北京时间（Asia/Shanghai）；采集间隔增量；已覆盖本轮可比帖子；未纳入 0 条，本期未出现 0 条，平台回调 0 条</t>
        </is>
      </c>
      <c r="P134" t="inlineStr">
        <is>
          <t>张凯风</t>
        </is>
      </c>
    </row>
    <row r="135" ht="25.5" customHeight="1">
      <c r="A135" t="inlineStr">
        <is>
          <t>2026-10-04</t>
        </is>
      </c>
      <c r="B135" t="inlineStr">
        <is>
          <t>dramavault163</t>
        </is>
      </c>
      <c r="C135" t="inlineStr">
        <is>
          <t>dramavault163</t>
        </is>
      </c>
      <c r="D135">
        <v>15876</v>
      </c>
      <c r="E135">
        <v>83</v>
      </c>
      <c r="F135">
        <v>5</v>
      </c>
      <c r="G135">
        <v>30</v>
      </c>
      <c r="H135">
        <v>13</v>
      </c>
      <c r="I135">
        <v>0.0074326026706979</v>
      </c>
      <c r="J135">
        <v>108</v>
      </c>
      <c r="K135">
        <v>3</v>
      </c>
      <c r="L135">
        <v>0</v>
      </c>
      <c r="M135">
        <v>3</v>
      </c>
      <c r="N135">
        <v>0</v>
      </c>
      <c r="O135" t="inlineStr">
        <is>
          <t>北京时间自然日归档 2026-10-04；快照批次 2026-10-04 00:03 → 2026-10-05 00:01；允许采集时间偏差；统计时区：北京时间（Asia/Shanghai）；采集间隔增量；部分覆盖；未纳入 0 条，本期未出现 3 条，平台回调 0 条</t>
        </is>
      </c>
      <c r="P135" t="inlineStr">
        <is>
          <t>高璇</t>
        </is>
      </c>
    </row>
    <row r="136" ht="25.5" customHeight="1">
      <c r="A136" t="inlineStr">
        <is>
          <t>2026-10-04</t>
        </is>
      </c>
      <c r="B136" t="inlineStr">
        <is>
          <t>jolienqaq</t>
        </is>
      </c>
      <c r="C136" t="inlineStr">
        <is>
          <t>jolienqaq</t>
        </is>
      </c>
      <c r="D136">
        <v>17343</v>
      </c>
      <c r="E136">
        <v>401</v>
      </c>
      <c r="F136">
        <v>3</v>
      </c>
      <c r="G136">
        <v>149</v>
      </c>
      <c r="H136">
        <v>9</v>
      </c>
      <c r="I136">
        <v>0.0318860635414864</v>
      </c>
      <c r="J136">
        <v>79</v>
      </c>
      <c r="K136">
        <v>3</v>
      </c>
      <c r="L136">
        <v>0</v>
      </c>
      <c r="M136">
        <v>4</v>
      </c>
      <c r="N136">
        <v>0</v>
      </c>
      <c r="O136" t="inlineStr">
        <is>
          <t>北京时间自然日归档 2026-10-04；快照批次 2026-10-04 00:03 → 2026-10-05 00:01；允许采集时间偏差；统计时区：北京时间（Asia/Shanghai）；采集间隔增量；部分覆盖；未纳入 0 条，本期未出现 4 条，平台回调 0 条</t>
        </is>
      </c>
      <c r="P136" t="inlineStr">
        <is>
          <t>彭满</t>
        </is>
      </c>
    </row>
    <row r="137" ht="25.5" customHeight="1">
      <c r="A137" t="inlineStr">
        <is>
          <t>2026-10-04</t>
        </is>
      </c>
      <c r="B137" t="inlineStr">
        <is>
          <t>Mouse glue trap</t>
        </is>
      </c>
      <c r="C137" t="inlineStr">
        <is>
          <t>nobleltcpnj</t>
        </is>
      </c>
      <c r="D137">
        <v>19312</v>
      </c>
      <c r="E137">
        <v>97</v>
      </c>
      <c r="F137">
        <v>2</v>
      </c>
      <c r="G137">
        <v>39</v>
      </c>
      <c r="H137">
        <v>5</v>
      </c>
      <c r="I137">
        <v>0.00714581607290803</v>
      </c>
      <c r="J137">
        <v>38</v>
      </c>
      <c r="K137">
        <v>2</v>
      </c>
      <c r="L137">
        <v>0</v>
      </c>
      <c r="M137">
        <v>0</v>
      </c>
      <c r="N137">
        <v>0</v>
      </c>
      <c r="O137" t="inlineStr">
        <is>
          <t>北京时间自然日归档 2026-10-04；快照批次 2026-10-04 00:03 → 2026-10-05 00:01；允许采集时间偏差；统计时区：北京时间（Asia/Shanghai）；采集间隔增量；已覆盖本轮可比帖子；未纳入 0 条，本期未出现 0 条，平台回调 0 条</t>
        </is>
      </c>
      <c r="P137" t="inlineStr">
        <is>
          <t>张凯风</t>
        </is>
      </c>
    </row>
    <row r="138" ht="25.5" customHeight="1">
      <c r="A138" t="inlineStr">
        <is>
          <t>2026-10-04</t>
        </is>
      </c>
      <c r="B138" t="inlineStr">
        <is>
          <t>VoidFaic</t>
        </is>
      </c>
      <c r="C138" t="inlineStr">
        <is>
          <t>ngphnggiang40</t>
        </is>
      </c>
      <c r="D138">
        <v>21766</v>
      </c>
      <c r="E138">
        <v>112</v>
      </c>
      <c r="F138">
        <v>5</v>
      </c>
      <c r="G138">
        <v>34</v>
      </c>
      <c r="H138">
        <v>1</v>
      </c>
      <c r="I138">
        <v>0.00693742534227694</v>
      </c>
      <c r="J138">
        <v>55</v>
      </c>
      <c r="K138">
        <v>3</v>
      </c>
      <c r="L138">
        <v>0</v>
      </c>
      <c r="M138">
        <v>0</v>
      </c>
      <c r="N138">
        <v>0</v>
      </c>
      <c r="O138" t="inlineStr">
        <is>
          <t>北京时间自然日归档 2026-10-04；快照批次 2026-10-04 00:03 → 2026-10-05 00:01；允许采集时间偏差；统计时区：北京时间（Asia/Shanghai）；采集间隔增量；已覆盖本轮可比帖子；未纳入 0 条，本期未出现 0 条，平台回调 0 条</t>
        </is>
      </c>
      <c r="P138" t="inlineStr">
        <is>
          <t>张凯风</t>
        </is>
      </c>
    </row>
    <row r="139" ht="25.5" customHeight="1">
      <c r="A139" t="inlineStr">
        <is>
          <t>2026-10-04</t>
        </is>
      </c>
      <c r="B139" t="inlineStr">
        <is>
          <t>dramadetour0</t>
        </is>
      </c>
      <c r="C139" t="inlineStr">
        <is>
          <t>dramadetour0</t>
        </is>
      </c>
      <c r="D139">
        <v>21840</v>
      </c>
      <c r="E139">
        <v>182</v>
      </c>
      <c r="F139">
        <v>2</v>
      </c>
      <c r="G139">
        <v>70</v>
      </c>
      <c r="H139">
        <v>20</v>
      </c>
      <c r="I139">
        <v>0.0116300366300366</v>
      </c>
      <c r="J139">
        <v>54</v>
      </c>
      <c r="K139">
        <v>3</v>
      </c>
      <c r="L139">
        <v>0</v>
      </c>
      <c r="M139">
        <v>3</v>
      </c>
      <c r="N139">
        <v>0</v>
      </c>
      <c r="O139" t="inlineStr">
        <is>
          <t>北京时间自然日归档 2026-10-04；快照批次 2026-10-04 00:03 → 2026-10-05 00:01；允许采集时间偏差；统计时区：北京时间（Asia/Shanghai）；采集间隔增量；部分覆盖；未纳入 0 条，本期未出现 3 条，平台回调 0 条</t>
        </is>
      </c>
      <c r="P139" t="inlineStr">
        <is>
          <t>彭满</t>
        </is>
      </c>
    </row>
    <row r="140" ht="25.5" customHeight="1">
      <c r="A140" t="inlineStr">
        <is>
          <t>2026-10-04</t>
        </is>
      </c>
      <c r="B140" t="inlineStr">
        <is>
          <t>dramaclips0364</t>
        </is>
      </c>
      <c r="C140" t="inlineStr">
        <is>
          <t>dramaclips0364</t>
        </is>
      </c>
      <c r="D140">
        <v>34854</v>
      </c>
      <c r="E140">
        <v>134</v>
      </c>
      <c r="F140">
        <v>1</v>
      </c>
      <c r="G140">
        <v>46</v>
      </c>
      <c r="H140">
        <v>24</v>
      </c>
      <c r="I140">
        <v>0.00519309118035232</v>
      </c>
      <c r="J140">
        <v>103</v>
      </c>
      <c r="K140">
        <v>3</v>
      </c>
      <c r="L140">
        <v>0</v>
      </c>
      <c r="M140">
        <v>3</v>
      </c>
      <c r="N140">
        <v>0</v>
      </c>
      <c r="O140" t="inlineStr">
        <is>
          <t>北京时间自然日归档 2026-10-04；快照批次 2026-10-04 00:03 → 2026-10-05 00:01；允许采集时间偏差；统计时区：北京时间（Asia/Shanghai）；采集间隔增量；部分覆盖；未纳入 0 条，本期未出现 3 条，平台回调 0 条</t>
        </is>
      </c>
      <c r="P140" t="inlineStr">
        <is>
          <t>高璇</t>
        </is>
      </c>
    </row>
    <row r="141" ht="25.5" customHeight="1">
      <c r="A141" t="inlineStr">
        <is>
          <t>2026-10-04</t>
        </is>
      </c>
      <c r="B141" t="inlineStr">
        <is>
          <t>shirley5278789</t>
        </is>
      </c>
      <c r="C141" t="inlineStr">
        <is>
          <t>shirley5278789</t>
        </is>
      </c>
      <c r="D141">
        <v>114045</v>
      </c>
      <c r="E141">
        <v>749</v>
      </c>
      <c r="F141">
        <v>-1</v>
      </c>
      <c r="G141">
        <v>125</v>
      </c>
      <c r="H141">
        <v>17</v>
      </c>
      <c r="I141"/>
      <c r="J141">
        <v>112</v>
      </c>
      <c r="K141">
        <v>3</v>
      </c>
      <c r="L141">
        <v>0</v>
      </c>
      <c r="M141">
        <v>3</v>
      </c>
      <c r="N141">
        <v>0</v>
      </c>
      <c r="O141" t="inlineStr">
        <is>
          <t>北京时间自然日归档 2026-10-04；快照批次 2026-10-04 00:03 → 2026-10-05 00:01；允许采集时间偏差；统计时区：北京时间（Asia/Shanghai）；采集间隔增量；部分覆盖；未纳入 0 条，本期未出现 3 条，平台回调 0 条</t>
        </is>
      </c>
      <c r="P141" t="inlineStr">
        <is>
          <t>高璇</t>
        </is>
      </c>
    </row>
    <row r="142" ht="25.5" customHeight="1">
      <c r="A142" t="inlineStr">
        <is>
          <t>2026-10-04</t>
        </is>
      </c>
      <c r="B142" t="inlineStr">
        <is>
          <t>astrologywiki</t>
        </is>
      </c>
      <c r="C142" t="inlineStr">
        <is>
          <t>astrologywiki</t>
        </is>
      </c>
      <c r="D142"/>
      <c r="E142"/>
      <c r="F142"/>
      <c r="G142"/>
      <c r="H142"/>
      <c r="I142"/>
      <c r="J142">
        <v>0</v>
      </c>
      <c r="K142">
        <v>0</v>
      </c>
      <c r="L142">
        <v>0</v>
      </c>
      <c r="M142">
        <v>0</v>
      </c>
      <c r="N142">
        <v>0</v>
      </c>
      <c r="O142" t="inlineStr">
        <is>
          <t>北京时间自然日归档 2026-10-04；快照批次 2026-10-04 00:03 → 2026-10-05 00:01；允许采集时间偏差；统计时区：北京时间（Asia/Shanghai）；没有可比播放量</t>
        </is>
      </c>
      <c r="P142"/>
    </row>
    <row r="143" ht="25.5" customHeight="1">
      <c r="A143" t="inlineStr">
        <is>
          <t>2026-10-04</t>
        </is>
      </c>
      <c r="B143" t="inlineStr">
        <is>
          <t>dramapenelope</t>
        </is>
      </c>
      <c r="C143" t="inlineStr">
        <is>
          <t>dramapenelope</t>
        </is>
      </c>
      <c r="D143"/>
      <c r="E143"/>
      <c r="F143"/>
      <c r="G143"/>
      <c r="H143"/>
      <c r="I143"/>
      <c r="J143">
        <v>0</v>
      </c>
      <c r="K143">
        <v>0</v>
      </c>
      <c r="L143">
        <v>0</v>
      </c>
      <c r="M143">
        <v>0</v>
      </c>
      <c r="N143">
        <v>0</v>
      </c>
      <c r="O143" t="inlineStr">
        <is>
          <t>北京时间自然日归档 2026-10-04；快照批次 2026-10-04 00:03 → 2026-10-05 00:01；允许采集时间偏差；统计时区：北京时间（Asia/Shanghai）；没有可比播放量</t>
        </is>
      </c>
      <c r="P143"/>
    </row>
    <row r="144" ht="25.5" customHeight="1">
      <c r="A144" t="inlineStr">
        <is>
          <t>2026-10-04</t>
        </is>
      </c>
      <c r="B144" t="inlineStr">
        <is>
          <t>shirley527146</t>
        </is>
      </c>
      <c r="C144" t="inlineStr">
        <is>
          <t>shirley527146</t>
        </is>
      </c>
      <c r="D144"/>
      <c r="E144"/>
      <c r="F144"/>
      <c r="G144"/>
      <c r="H144"/>
      <c r="I144"/>
      <c r="J144">
        <v>0</v>
      </c>
      <c r="K144">
        <v>0</v>
      </c>
      <c r="L144">
        <v>0</v>
      </c>
      <c r="M144">
        <v>0</v>
      </c>
      <c r="N144">
        <v>0</v>
      </c>
      <c r="O144" t="inlineStr">
        <is>
          <t>北京时间自然日归档 2026-10-04；快照批次 2026-10-04 00:03 → 2026-10-05 00:01；允许采集时间偏差；统计时区：北京时间（Asia/Shanghai）；没有可比播放量</t>
        </is>
      </c>
      <c r="P144"/>
    </row>
    <row r="145" ht="25.5" customHeight="1">
      <c r="A145" t="inlineStr">
        <is>
          <t>2026-10-04</t>
        </is>
      </c>
      <c r="B145" t="inlineStr">
        <is>
          <t>shirley5276973</t>
        </is>
      </c>
      <c r="C145" t="inlineStr">
        <is>
          <t>shirley5276973</t>
        </is>
      </c>
      <c r="D145"/>
      <c r="E145"/>
      <c r="F145"/>
      <c r="G145"/>
      <c r="H145"/>
      <c r="I145"/>
      <c r="J145">
        <v>0</v>
      </c>
      <c r="K145">
        <v>0</v>
      </c>
      <c r="L145">
        <v>0</v>
      </c>
      <c r="M145">
        <v>0</v>
      </c>
      <c r="N145">
        <v>0</v>
      </c>
      <c r="O145" t="inlineStr">
        <is>
          <t>北京时间自然日归档 2026-10-04；快照批次 2026-10-04 00:03 → 2026-10-05 00:01；允许采集时间偏差；统计时区：北京时间（Asia/Shanghai）；没有可比播放量</t>
        </is>
      </c>
      <c r="P145"/>
    </row>
    <row r="146" ht="25.5" customHeight="1">
      <c r="A146" t="inlineStr">
        <is>
          <t>2026-10-04</t>
        </is>
      </c>
      <c r="B146" t="inlineStr">
        <is>
          <t>willque92</t>
        </is>
      </c>
      <c r="C146" t="inlineStr">
        <is>
          <t>willque92</t>
        </is>
      </c>
      <c r="D146"/>
      <c r="E146"/>
      <c r="F146"/>
      <c r="G146"/>
      <c r="H146"/>
      <c r="I146"/>
      <c r="J146">
        <v>0</v>
      </c>
      <c r="K146">
        <v>0</v>
      </c>
      <c r="L146">
        <v>0</v>
      </c>
      <c r="M146">
        <v>0</v>
      </c>
      <c r="N146">
        <v>0</v>
      </c>
      <c r="O146" t="inlineStr">
        <is>
          <t>北京时间自然日归档 2026-10-04；快照批次 2026-10-04 00:03 → 2026-10-05 00:01；允许采集时间偏差；统计时区：北京时间（Asia/Shanghai）；没有可比播放量</t>
        </is>
      </c>
      <c r="P146"/>
    </row>
    <row r="147" ht="25.5" customHeight="1">
      <c r="A147" t="inlineStr">
        <is>
          <t>2026-10-03</t>
        </is>
      </c>
      <c r="B147" t="inlineStr">
        <is>
          <t>miraaastrology</t>
        </is>
      </c>
      <c r="C147" t="inlineStr">
        <is>
          <t>miraaastrology</t>
        </is>
      </c>
      <c r="D147">
        <v>0</v>
      </c>
      <c r="E147">
        <v>0</v>
      </c>
      <c r="F147">
        <v>0</v>
      </c>
      <c r="G147">
        <v>0</v>
      </c>
      <c r="H147">
        <v>0</v>
      </c>
      <c r="I147"/>
      <c r="J147">
        <v>1</v>
      </c>
      <c r="K147">
        <v>0</v>
      </c>
      <c r="L147">
        <v>0</v>
      </c>
      <c r="M147">
        <v>1</v>
      </c>
      <c r="N147">
        <v>0</v>
      </c>
      <c r="O147" t="inlineStr">
        <is>
          <t>北京时间自然日归档 2026-10-03；快照批次 2026-10-03 00:02 → 2026-10-04 00:03；允许采集时间偏差；统计时区：北京时间（Asia/Shanghai）；采集间隔增量；部分覆盖；未纳入 0 条，本期未出现 1 条，平台回调 0 条</t>
        </is>
      </c>
      <c r="P147"/>
    </row>
    <row r="148" ht="25.5" customHeight="1">
      <c r="A148" t="inlineStr">
        <is>
          <t>2026-10-03</t>
        </is>
      </c>
      <c r="B148" t="inlineStr">
        <is>
          <t>miralinaaa10</t>
        </is>
      </c>
      <c r="C148" t="inlineStr">
        <is>
          <t>miralinaaa10</t>
        </is>
      </c>
      <c r="D148">
        <v>208</v>
      </c>
      <c r="E148">
        <v>4</v>
      </c>
      <c r="F148">
        <v>0</v>
      </c>
      <c r="G148">
        <v>2</v>
      </c>
      <c r="H148">
        <v>0</v>
      </c>
      <c r="I148">
        <v>0.0288461538461538</v>
      </c>
      <c r="J148">
        <v>6</v>
      </c>
      <c r="K148">
        <v>2</v>
      </c>
      <c r="L148">
        <v>0</v>
      </c>
      <c r="M148">
        <v>0</v>
      </c>
      <c r="N148">
        <v>0</v>
      </c>
      <c r="O148" t="inlineStr">
        <is>
          <t>北京时间自然日归档 2026-10-03；快照批次 2026-10-03 00:02 → 2026-10-04 00:03；允许采集时间偏差；统计时区：北京时间（Asia/Shanghai）；采集间隔增量；已覆盖本轮可比帖子；未纳入 0 条，本期未出现 0 条，平台回调 0 条</t>
        </is>
      </c>
      <c r="P148" t="inlineStr">
        <is>
          <t>高璇</t>
        </is>
      </c>
    </row>
    <row r="149" ht="25.5" customHeight="1">
      <c r="A149" t="inlineStr">
        <is>
          <t>2026-10-03</t>
        </is>
      </c>
      <c r="B149" t="inlineStr">
        <is>
          <t>jazlynnayeli6</t>
        </is>
      </c>
      <c r="C149" t="inlineStr">
        <is>
          <t>jazlynnayeli6</t>
        </is>
      </c>
      <c r="D149">
        <v>442</v>
      </c>
      <c r="E149">
        <v>8</v>
      </c>
      <c r="F149">
        <v>0</v>
      </c>
      <c r="G149">
        <v>2</v>
      </c>
      <c r="H149">
        <v>0</v>
      </c>
      <c r="I149">
        <v>0.0226244343891402</v>
      </c>
      <c r="J149">
        <v>7</v>
      </c>
      <c r="K149">
        <v>3</v>
      </c>
      <c r="L149">
        <v>0</v>
      </c>
      <c r="M149">
        <v>0</v>
      </c>
      <c r="N149">
        <v>0</v>
      </c>
      <c r="O149" t="inlineStr">
        <is>
          <t>北京时间自然日归档 2026-10-03；快照批次 2026-10-03 00:02 → 2026-10-04 00:03；允许采集时间偏差；统计时区：北京时间（Asia/Shanghai）；采集间隔增量；已覆盖本轮可比帖子；未纳入 0 条，本期未出现 0 条，平台回调 0 条</t>
        </is>
      </c>
      <c r="P149" t="inlineStr">
        <is>
          <t>李建卓</t>
        </is>
      </c>
    </row>
    <row r="150" ht="25.5" customHeight="1">
      <c r="A150" t="inlineStr">
        <is>
          <t>2026-10-03</t>
        </is>
      </c>
      <c r="B150" t="inlineStr">
        <is>
          <t>felicitypatterson67</t>
        </is>
      </c>
      <c r="C150" t="inlineStr">
        <is>
          <t>felicitypatterson67</t>
        </is>
      </c>
      <c r="D150">
        <v>445</v>
      </c>
      <c r="E150">
        <v>7</v>
      </c>
      <c r="F150">
        <v>0</v>
      </c>
      <c r="G150">
        <v>2</v>
      </c>
      <c r="H150">
        <v>0</v>
      </c>
      <c r="I150">
        <v>0.0202247191011235</v>
      </c>
      <c r="J150">
        <v>4</v>
      </c>
      <c r="K150">
        <v>3</v>
      </c>
      <c r="L150">
        <v>0</v>
      </c>
      <c r="M150">
        <v>0</v>
      </c>
      <c r="N150">
        <v>0</v>
      </c>
      <c r="O150" t="inlineStr">
        <is>
          <t>北京时间自然日归档 2026-10-03；快照批次 2026-10-03 00:02 → 2026-10-04 00:03；允许采集时间偏差；统计时区：北京时间（Asia/Shanghai）；采集间隔增量；已覆盖本轮可比帖子；未纳入 0 条，本期未出现 0 条，平台回调 0 条</t>
        </is>
      </c>
      <c r="P150" t="inlineStr">
        <is>
          <t>李建卓</t>
        </is>
      </c>
    </row>
    <row r="151" ht="25.5" customHeight="1">
      <c r="A151" t="inlineStr">
        <is>
          <t>2026-10-03</t>
        </is>
      </c>
      <c r="B151" t="inlineStr">
        <is>
          <t>sofiblmoments</t>
        </is>
      </c>
      <c r="C151" t="inlineStr">
        <is>
          <t>sofiblmoments</t>
        </is>
      </c>
      <c r="D151">
        <v>493</v>
      </c>
      <c r="E151">
        <v>3</v>
      </c>
      <c r="F151">
        <v>0</v>
      </c>
      <c r="G151">
        <v>1</v>
      </c>
      <c r="H151">
        <v>1</v>
      </c>
      <c r="I151">
        <v>0.00811359026369168</v>
      </c>
      <c r="J151">
        <v>13</v>
      </c>
      <c r="K151">
        <v>3</v>
      </c>
      <c r="L151">
        <v>0</v>
      </c>
      <c r="M151">
        <v>0</v>
      </c>
      <c r="N151">
        <v>0</v>
      </c>
      <c r="O151" t="inlineStr">
        <is>
          <t>北京时间自然日归档 2026-10-03；快照批次 2026-10-03 00:02 → 2026-10-04 00:03；允许采集时间偏差；统计时区：北京时间（Asia/Shanghai）；采集间隔增量；已覆盖本轮可比帖子；未纳入 0 条，本期未出现 0 条，平台回调 0 条</t>
        </is>
      </c>
      <c r="P151" t="inlineStr">
        <is>
          <t>高璇</t>
        </is>
      </c>
    </row>
    <row r="152" ht="25.5" customHeight="1">
      <c r="A152" t="inlineStr">
        <is>
          <t>2026-10-03</t>
        </is>
      </c>
      <c r="B152" t="inlineStr">
        <is>
          <t>mochiclips55</t>
        </is>
      </c>
      <c r="C152" t="inlineStr">
        <is>
          <t>mochiclips55</t>
        </is>
      </c>
      <c r="D152">
        <v>795</v>
      </c>
      <c r="E152">
        <v>33</v>
      </c>
      <c r="F152">
        <v>0</v>
      </c>
      <c r="G152">
        <v>12</v>
      </c>
      <c r="H152">
        <v>0</v>
      </c>
      <c r="I152">
        <v>0.0566037735849056</v>
      </c>
      <c r="J152">
        <v>6</v>
      </c>
      <c r="K152">
        <v>3</v>
      </c>
      <c r="L152">
        <v>0</v>
      </c>
      <c r="M152">
        <v>0</v>
      </c>
      <c r="N152">
        <v>0</v>
      </c>
      <c r="O152" t="inlineStr">
        <is>
          <t>北京时间自然日归档 2026-10-03；快照批次 2026-10-03 00:02 → 2026-10-04 00:03；允许采集时间偏差；统计时区：北京时间（Asia/Shanghai）；采集间隔增量；已覆盖本轮可比帖子；未纳入 0 条，本期未出现 0 条，平台回调 0 条</t>
        </is>
      </c>
      <c r="P152" t="inlineStr">
        <is>
          <t>高璇</t>
        </is>
      </c>
    </row>
    <row r="153" ht="25.5" customHeight="1">
      <c r="A153" t="inlineStr">
        <is>
          <t>2026-10-03</t>
        </is>
      </c>
      <c r="B153" t="inlineStr">
        <is>
          <t>gaylenepowers350</t>
        </is>
      </c>
      <c r="C153" t="inlineStr">
        <is>
          <t>gaylenepowers350</t>
        </is>
      </c>
      <c r="D153">
        <v>872</v>
      </c>
      <c r="E153">
        <v>29</v>
      </c>
      <c r="F153">
        <v>1</v>
      </c>
      <c r="G153">
        <v>7</v>
      </c>
      <c r="H153">
        <v>0</v>
      </c>
      <c r="I153">
        <v>0.0424311926605504</v>
      </c>
      <c r="J153">
        <v>6</v>
      </c>
      <c r="K153">
        <v>3</v>
      </c>
      <c r="L153">
        <v>1</v>
      </c>
      <c r="M153">
        <v>0</v>
      </c>
      <c r="N153">
        <v>0</v>
      </c>
      <c r="O153" t="inlineStr">
        <is>
          <t>北京时间自然日归档 2026-10-03；快照批次 2026-10-03 00:02 → 2026-10-04 00:03；允许采集时间偏差；统计时区：北京时间（Asia/Shanghai）；采集间隔增量；部分覆盖；未纳入 1 条，本期未出现 0 条，平台回调 0 条</t>
        </is>
      </c>
      <c r="P153" t="inlineStr">
        <is>
          <t>李建卓</t>
        </is>
      </c>
    </row>
    <row r="154" ht="25.5" customHeight="1">
      <c r="A154" t="inlineStr">
        <is>
          <t>2026-10-03</t>
        </is>
      </c>
      <c r="B154" t="inlineStr">
        <is>
          <t>NeonHlin</t>
        </is>
      </c>
      <c r="C154" t="inlineStr">
        <is>
          <t>hnlinhthng9678</t>
        </is>
      </c>
      <c r="D154">
        <v>1370</v>
      </c>
      <c r="E154">
        <v>7</v>
      </c>
      <c r="F154">
        <v>0</v>
      </c>
      <c r="G154">
        <v>1</v>
      </c>
      <c r="H154">
        <v>1</v>
      </c>
      <c r="I154">
        <v>0.00583941605839416</v>
      </c>
      <c r="J154">
        <v>21</v>
      </c>
      <c r="K154">
        <v>3</v>
      </c>
      <c r="L154">
        <v>0</v>
      </c>
      <c r="M154">
        <v>0</v>
      </c>
      <c r="N154">
        <v>0</v>
      </c>
      <c r="O154" t="inlineStr">
        <is>
          <t>北京时间自然日归档 2026-10-03；快照批次 2026-10-03 00:02 → 2026-10-04 00:03；允许采集时间偏差；统计时区：北京时间（Asia/Shanghai）；采集间隔增量；已覆盖本轮可比帖子；未纳入 0 条，本期未出现 0 条，平台回调 0 条</t>
        </is>
      </c>
      <c r="P154" t="inlineStr">
        <is>
          <t>高璇</t>
        </is>
      </c>
    </row>
    <row r="155" ht="25.5" customHeight="1">
      <c r="A155" t="inlineStr">
        <is>
          <t>2026-10-03</t>
        </is>
      </c>
      <c r="B155" t="inlineStr">
        <is>
          <t>dramaflick00</t>
        </is>
      </c>
      <c r="C155" t="inlineStr">
        <is>
          <t>dramaflick00</t>
        </is>
      </c>
      <c r="D155">
        <v>1642</v>
      </c>
      <c r="E155">
        <v>33</v>
      </c>
      <c r="F155">
        <v>0</v>
      </c>
      <c r="G155">
        <v>5</v>
      </c>
      <c r="H155">
        <v>0</v>
      </c>
      <c r="I155">
        <v>0.0231425091352009</v>
      </c>
      <c r="J155">
        <v>30</v>
      </c>
      <c r="K155">
        <v>3</v>
      </c>
      <c r="L155">
        <v>0</v>
      </c>
      <c r="M155">
        <v>0</v>
      </c>
      <c r="N155">
        <v>0</v>
      </c>
      <c r="O155" t="inlineStr">
        <is>
          <t>北京时间自然日归档 2026-10-03；快照批次 2026-10-03 00:02 → 2026-10-04 00:03；允许采集时间偏差；统计时区：北京时间（Asia/Shanghai）；采集间隔增量；已覆盖本轮可比帖子；未纳入 0 条，本期未出现 0 条，平台回调 0 条</t>
        </is>
      </c>
      <c r="P155" t="inlineStr">
        <is>
          <t>高璇</t>
        </is>
      </c>
    </row>
    <row r="156" ht="25.5" customHeight="1">
      <c r="A156" t="inlineStr">
        <is>
          <t>2026-10-03</t>
        </is>
      </c>
      <c r="B156" t="inlineStr">
        <is>
          <t>amariari11</t>
        </is>
      </c>
      <c r="C156" t="inlineStr">
        <is>
          <t>amariari11</t>
        </is>
      </c>
      <c r="D156">
        <v>2046</v>
      </c>
      <c r="E156">
        <v>9</v>
      </c>
      <c r="F156">
        <v>0</v>
      </c>
      <c r="G156">
        <v>5</v>
      </c>
      <c r="H156">
        <v>1</v>
      </c>
      <c r="I156">
        <v>0.00684261974584555</v>
      </c>
      <c r="J156">
        <v>7</v>
      </c>
      <c r="K156">
        <v>3</v>
      </c>
      <c r="L156">
        <v>0</v>
      </c>
      <c r="M156">
        <v>0</v>
      </c>
      <c r="N156">
        <v>0</v>
      </c>
      <c r="O156" t="inlineStr">
        <is>
          <t>北京时间自然日归档 2026-10-03；快照批次 2026-10-03 00:02 → 2026-10-04 00:03；允许采集时间偏差；统计时区：北京时间（Asia/Shanghai）；采集间隔增量；已覆盖本轮可比帖子；未纳入 0 条，本期未出现 0 条，平台回调 0 条</t>
        </is>
      </c>
      <c r="P156" t="inlineStr">
        <is>
          <t>李建卓</t>
        </is>
      </c>
    </row>
    <row r="157" ht="25.5" customHeight="1">
      <c r="A157" t="inlineStr">
        <is>
          <t>2026-10-03</t>
        </is>
      </c>
      <c r="B157" t="inlineStr">
        <is>
          <t>hcngsn5459</t>
        </is>
      </c>
      <c r="C157" t="inlineStr">
        <is>
          <t>hcngsn5459</t>
        </is>
      </c>
      <c r="D157">
        <v>2109</v>
      </c>
      <c r="E157">
        <v>17</v>
      </c>
      <c r="F157">
        <v>1</v>
      </c>
      <c r="G157">
        <v>4</v>
      </c>
      <c r="H157">
        <v>0</v>
      </c>
      <c r="I157">
        <v>0.0104314841156946</v>
      </c>
      <c r="J157">
        <v>9</v>
      </c>
      <c r="K157">
        <v>3</v>
      </c>
      <c r="L157">
        <v>0</v>
      </c>
      <c r="M157">
        <v>0</v>
      </c>
      <c r="N157">
        <v>0</v>
      </c>
      <c r="O157" t="inlineStr">
        <is>
          <t>北京时间自然日归档 2026-10-03；快照批次 2026-10-03 00:02 → 2026-10-04 00:03；允许采集时间偏差；统计时区：北京时间（Asia/Shanghai）；采集间隔增量；已覆盖本轮可比帖子；未纳入 0 条，本期未出现 0 条，平台回调 0 条</t>
        </is>
      </c>
      <c r="P157" t="inlineStr">
        <is>
          <t>李建卓</t>
        </is>
      </c>
    </row>
    <row r="158" ht="25.5" customHeight="1">
      <c r="A158" t="inlineStr">
        <is>
          <t>2026-10-03</t>
        </is>
      </c>
      <c r="B158" t="inlineStr">
        <is>
          <t>scenesbl77</t>
        </is>
      </c>
      <c r="C158" t="inlineStr">
        <is>
          <t>scenesbl77</t>
        </is>
      </c>
      <c r="D158">
        <v>2118</v>
      </c>
      <c r="E158">
        <v>33</v>
      </c>
      <c r="F158">
        <v>1</v>
      </c>
      <c r="G158">
        <v>11</v>
      </c>
      <c r="H158">
        <v>1</v>
      </c>
      <c r="I158">
        <v>0.0212464589235127</v>
      </c>
      <c r="J158">
        <v>7</v>
      </c>
      <c r="K158">
        <v>2</v>
      </c>
      <c r="L158">
        <v>0</v>
      </c>
      <c r="M158">
        <v>0</v>
      </c>
      <c r="N158">
        <v>0</v>
      </c>
      <c r="O158" t="inlineStr">
        <is>
          <t>北京时间自然日归档 2026-10-03；快照批次 2026-10-03 00:02 → 2026-10-04 00:03；允许采集时间偏差；统计时区：北京时间（Asia/Shanghai）；采集间隔增量；已覆盖本轮可比帖子；未纳入 0 条，本期未出现 0 条，平台回调 0 条</t>
        </is>
      </c>
      <c r="P158" t="inlineStr">
        <is>
          <t>高璇</t>
        </is>
      </c>
    </row>
    <row r="159" ht="25.5" customHeight="1">
      <c r="A159" t="inlineStr">
        <is>
          <t>2026-10-03</t>
        </is>
      </c>
      <c r="B159" t="inlineStr">
        <is>
          <t>dramaexpedition</t>
        </is>
      </c>
      <c r="C159" t="inlineStr">
        <is>
          <t>dramaexpedition</t>
        </is>
      </c>
      <c r="D159">
        <v>2570</v>
      </c>
      <c r="E159">
        <v>36</v>
      </c>
      <c r="F159">
        <v>1</v>
      </c>
      <c r="G159">
        <v>11</v>
      </c>
      <c r="H159">
        <v>0</v>
      </c>
      <c r="I159">
        <v>0.0186770428015564</v>
      </c>
      <c r="J159">
        <v>65</v>
      </c>
      <c r="K159">
        <v>3</v>
      </c>
      <c r="L159">
        <v>0</v>
      </c>
      <c r="M159">
        <v>2</v>
      </c>
      <c r="N159">
        <v>0</v>
      </c>
      <c r="O159" t="inlineStr">
        <is>
          <t>北京时间自然日归档 2026-10-03；快照批次 2026-10-03 00:02 → 2026-10-04 00:03；允许采集时间偏差；统计时区：北京时间（Asia/Shanghai）；采集间隔增量；部分覆盖；未纳入 0 条，本期未出现 2 条，平台回调 0 条</t>
        </is>
      </c>
      <c r="P159" t="inlineStr">
        <is>
          <t>彭满</t>
        </is>
      </c>
    </row>
    <row r="160" ht="25.5" customHeight="1">
      <c r="A160" t="inlineStr">
        <is>
          <t>2026-10-03</t>
        </is>
      </c>
      <c r="B160" t="inlineStr">
        <is>
          <t>plottwistclips11</t>
        </is>
      </c>
      <c r="C160" t="inlineStr">
        <is>
          <t>plottwistclips11</t>
        </is>
      </c>
      <c r="D160">
        <v>2656</v>
      </c>
      <c r="E160">
        <v>43</v>
      </c>
      <c r="F160">
        <v>0</v>
      </c>
      <c r="G160">
        <v>8</v>
      </c>
      <c r="H160">
        <v>0</v>
      </c>
      <c r="I160">
        <v>0.0192018072289156</v>
      </c>
      <c r="J160">
        <v>25</v>
      </c>
      <c r="K160">
        <v>3</v>
      </c>
      <c r="L160">
        <v>0</v>
      </c>
      <c r="M160">
        <v>0</v>
      </c>
      <c r="N160">
        <v>0</v>
      </c>
      <c r="O160" t="inlineStr">
        <is>
          <t>北京时间自然日归档 2026-10-03；快照批次 2026-10-03 00:02 → 2026-10-04 00:03；允许采集时间偏差；统计时区：北京时间（Asia/Shanghai）；采集间隔增量；已覆盖本轮可比帖子；未纳入 0 条，本期未出现 0 条，平台回调 0 条</t>
        </is>
      </c>
      <c r="P160" t="inlineStr">
        <is>
          <t>高璇</t>
        </is>
      </c>
    </row>
    <row r="161" ht="25.5" customHeight="1">
      <c r="A161" t="inlineStr">
        <is>
          <t>2026-10-03</t>
        </is>
      </c>
      <c r="B161" t="inlineStr">
        <is>
          <t>Velvet Temptations</t>
        </is>
      </c>
      <c r="C161" t="inlineStr">
        <is>
          <t>qqfqvkxrybkjkjnp20</t>
        </is>
      </c>
      <c r="D161">
        <v>3114</v>
      </c>
      <c r="E161">
        <v>10</v>
      </c>
      <c r="F161">
        <v>0</v>
      </c>
      <c r="G161">
        <v>7</v>
      </c>
      <c r="H161">
        <v>0</v>
      </c>
      <c r="I161">
        <v>0.0054592164418754</v>
      </c>
      <c r="J161">
        <v>10</v>
      </c>
      <c r="K161">
        <v>3</v>
      </c>
      <c r="L161">
        <v>0</v>
      </c>
      <c r="M161">
        <v>0</v>
      </c>
      <c r="N161">
        <v>0</v>
      </c>
      <c r="O161" t="inlineStr">
        <is>
          <t>北京时间自然日归档 2026-10-03；快照批次 2026-10-03 00:02 → 2026-10-04 00:03；允许采集时间偏差；统计时区：北京时间（Asia/Shanghai）；采集间隔增量；已覆盖本轮可比帖子；未纳入 0 条，本期未出现 0 条，平台回调 0 条</t>
        </is>
      </c>
      <c r="P161" t="inlineStr">
        <is>
          <t>张凯风</t>
        </is>
      </c>
    </row>
    <row r="162" ht="25.5" customHeight="1">
      <c r="A162" t="inlineStr">
        <is>
          <t>2026-10-03</t>
        </is>
      </c>
      <c r="B162" t="inlineStr">
        <is>
          <t>Pretty Boy Problems</t>
        </is>
      </c>
      <c r="C162" t="inlineStr">
        <is>
          <t>magnoliaisabella64</t>
        </is>
      </c>
      <c r="D162">
        <v>3122</v>
      </c>
      <c r="E162">
        <v>73</v>
      </c>
      <c r="F162">
        <v>0</v>
      </c>
      <c r="G162">
        <v>45</v>
      </c>
      <c r="H162">
        <v>3</v>
      </c>
      <c r="I162">
        <v>0.0377962844330557</v>
      </c>
      <c r="J162">
        <v>10</v>
      </c>
      <c r="K162">
        <v>3</v>
      </c>
      <c r="L162">
        <v>0</v>
      </c>
      <c r="M162">
        <v>0</v>
      </c>
      <c r="N162">
        <v>0</v>
      </c>
      <c r="O162" t="inlineStr">
        <is>
          <t>北京时间自然日归档 2026-10-03；快照批次 2026-10-03 00:02 → 2026-10-04 00:03；允许采集时间偏差；统计时区：北京时间（Asia/Shanghai）；采集间隔增量；已覆盖本轮可比帖子；未纳入 0 条，本期未出现 0 条，平台回调 0 条</t>
        </is>
      </c>
      <c r="P162" t="inlineStr">
        <is>
          <t>张凯风</t>
        </is>
      </c>
    </row>
    <row r="163" ht="25.5" customHeight="1">
      <c r="A163" t="inlineStr">
        <is>
          <t>2026-10-03</t>
        </is>
      </c>
      <c r="B163" t="inlineStr">
        <is>
          <t>Flexlthung</t>
        </is>
      </c>
      <c r="C163" t="inlineStr">
        <is>
          <t>lthung263</t>
        </is>
      </c>
      <c r="D163">
        <v>11189</v>
      </c>
      <c r="E163">
        <v>147</v>
      </c>
      <c r="F163">
        <v>4</v>
      </c>
      <c r="G163">
        <v>47</v>
      </c>
      <c r="H163">
        <v>4</v>
      </c>
      <c r="I163">
        <v>0.0176959513808204</v>
      </c>
      <c r="J163">
        <v>54</v>
      </c>
      <c r="K163">
        <v>3</v>
      </c>
      <c r="L163">
        <v>0</v>
      </c>
      <c r="M163">
        <v>0</v>
      </c>
      <c r="N163">
        <v>0</v>
      </c>
      <c r="O163" t="inlineStr">
        <is>
          <t>北京时间自然日归档 2026-10-03；快照批次 2026-10-03 00:02 → 2026-10-04 00:03；允许采集时间偏差；统计时区：北京时间（Asia/Shanghai）；采集间隔增量；已覆盖本轮可比帖子；未纳入 0 条，本期未出现 0 条，平台回调 0 条</t>
        </is>
      </c>
      <c r="P163" t="inlineStr">
        <is>
          <t>张凯风</t>
        </is>
      </c>
    </row>
    <row r="164" ht="25.5" customHeight="1">
      <c r="A164" t="inlineStr">
        <is>
          <t>2026-10-03</t>
        </is>
      </c>
      <c r="B164" t="inlineStr">
        <is>
          <t>Mouse glue trap</t>
        </is>
      </c>
      <c r="C164" t="inlineStr">
        <is>
          <t>nobleltcpnj</t>
        </is>
      </c>
      <c r="D164">
        <v>11582</v>
      </c>
      <c r="E164">
        <v>73</v>
      </c>
      <c r="F164">
        <v>2</v>
      </c>
      <c r="G164">
        <v>25</v>
      </c>
      <c r="H164">
        <v>3</v>
      </c>
      <c r="I164">
        <v>0.00863408737696425</v>
      </c>
      <c r="J164">
        <v>35</v>
      </c>
      <c r="K164">
        <v>2</v>
      </c>
      <c r="L164">
        <v>1</v>
      </c>
      <c r="M164">
        <v>0</v>
      </c>
      <c r="N164">
        <v>0</v>
      </c>
      <c r="O164" t="inlineStr">
        <is>
          <t>北京时间自然日归档 2026-10-03；快照批次 2026-10-03 00:02 → 2026-10-04 00:03；允许采集时间偏差；统计时区：北京时间（Asia/Shanghai）；采集间隔增量；部分覆盖；未纳入 1 条，本期未出现 0 条，平台回调 0 条</t>
        </is>
      </c>
      <c r="P164" t="inlineStr">
        <is>
          <t>张凯风</t>
        </is>
      </c>
    </row>
    <row r="165" ht="25.5" customHeight="1">
      <c r="A165" t="inlineStr">
        <is>
          <t>2026-10-03</t>
        </is>
      </c>
      <c r="B165" t="inlineStr">
        <is>
          <t>jolienqaq</t>
        </is>
      </c>
      <c r="C165" t="inlineStr">
        <is>
          <t>jolienqaq</t>
        </is>
      </c>
      <c r="D165">
        <v>16915</v>
      </c>
      <c r="E165">
        <v>455</v>
      </c>
      <c r="F165">
        <v>2</v>
      </c>
      <c r="G165">
        <v>199</v>
      </c>
      <c r="H165">
        <v>14</v>
      </c>
      <c r="I165">
        <v>0.0387821460242388</v>
      </c>
      <c r="J165">
        <v>80</v>
      </c>
      <c r="K165">
        <v>3</v>
      </c>
      <c r="L165">
        <v>0</v>
      </c>
      <c r="M165">
        <v>3</v>
      </c>
      <c r="N165">
        <v>0</v>
      </c>
      <c r="O165" t="inlineStr">
        <is>
          <t>北京时间自然日归档 2026-10-03；快照批次 2026-10-03 00:02 → 2026-10-04 00:03；允许采集时间偏差；统计时区：北京时间（Asia/Shanghai）；采集间隔增量；部分覆盖；未纳入 0 条，本期未出现 3 条，平台回调 0 条</t>
        </is>
      </c>
      <c r="P165" t="inlineStr">
        <is>
          <t>彭满</t>
        </is>
      </c>
    </row>
    <row r="166" ht="25.5" customHeight="1">
      <c r="A166" t="inlineStr">
        <is>
          <t>2026-10-03</t>
        </is>
      </c>
      <c r="B166" t="inlineStr">
        <is>
          <t>VoidFaic</t>
        </is>
      </c>
      <c r="C166" t="inlineStr">
        <is>
          <t>ngphnggiang40</t>
        </is>
      </c>
      <c r="D166">
        <v>17814</v>
      </c>
      <c r="E166">
        <v>109</v>
      </c>
      <c r="F166">
        <v>2</v>
      </c>
      <c r="G166">
        <v>41</v>
      </c>
      <c r="H166">
        <v>2</v>
      </c>
      <c r="I166">
        <v>0.00853261479735039</v>
      </c>
      <c r="J166">
        <v>52</v>
      </c>
      <c r="K166">
        <v>3</v>
      </c>
      <c r="L166">
        <v>0</v>
      </c>
      <c r="M166">
        <v>0</v>
      </c>
      <c r="N166">
        <v>0</v>
      </c>
      <c r="O166" t="inlineStr">
        <is>
          <t>北京时间自然日归档 2026-10-03；快照批次 2026-10-03 00:02 → 2026-10-04 00:03；允许采集时间偏差；统计时区：北京时间（Asia/Shanghai）；采集间隔增量；已覆盖本轮可比帖子；未纳入 0 条，本期未出现 0 条，平台回调 0 条</t>
        </is>
      </c>
      <c r="P166" t="inlineStr">
        <is>
          <t>张凯风</t>
        </is>
      </c>
    </row>
    <row r="167" ht="25.5" customHeight="1">
      <c r="A167" t="inlineStr">
        <is>
          <t>2026-10-03</t>
        </is>
      </c>
      <c r="B167" t="inlineStr">
        <is>
          <t>dramavault163</t>
        </is>
      </c>
      <c r="C167" t="inlineStr">
        <is>
          <t>dramavault163</t>
        </is>
      </c>
      <c r="D167">
        <v>18274</v>
      </c>
      <c r="E167">
        <v>75</v>
      </c>
      <c r="F167">
        <v>0</v>
      </c>
      <c r="G167">
        <v>16</v>
      </c>
      <c r="H167">
        <v>13</v>
      </c>
      <c r="I167">
        <v>0.00497975265404399</v>
      </c>
      <c r="J167">
        <v>108</v>
      </c>
      <c r="K167">
        <v>3</v>
      </c>
      <c r="L167">
        <v>0</v>
      </c>
      <c r="M167">
        <v>3</v>
      </c>
      <c r="N167">
        <v>0</v>
      </c>
      <c r="O167" t="inlineStr">
        <is>
          <t>北京时间自然日归档 2026-10-03；快照批次 2026-10-03 00:02 → 2026-10-04 00:03；允许采集时间偏差；统计时区：北京时间（Asia/Shanghai）；采集间隔增量；部分覆盖；未纳入 0 条，本期未出现 3 条，平台回调 0 条</t>
        </is>
      </c>
      <c r="P167" t="inlineStr">
        <is>
          <t>高璇</t>
        </is>
      </c>
    </row>
    <row r="168" ht="25.5" customHeight="1">
      <c r="A168" t="inlineStr">
        <is>
          <t>2026-10-03</t>
        </is>
      </c>
      <c r="B168" t="inlineStr">
        <is>
          <t>dramadetour0</t>
        </is>
      </c>
      <c r="C168" t="inlineStr">
        <is>
          <t>dramadetour0</t>
        </is>
      </c>
      <c r="D168">
        <v>27671</v>
      </c>
      <c r="E168">
        <v>268</v>
      </c>
      <c r="F168">
        <v>4</v>
      </c>
      <c r="G168">
        <v>103</v>
      </c>
      <c r="H168">
        <v>6</v>
      </c>
      <c r="I168">
        <v>0.0135520942502981</v>
      </c>
      <c r="J168">
        <v>54</v>
      </c>
      <c r="K168">
        <v>3</v>
      </c>
      <c r="L168">
        <v>0</v>
      </c>
      <c r="M168">
        <v>5</v>
      </c>
      <c r="N168">
        <v>0</v>
      </c>
      <c r="O168" t="inlineStr">
        <is>
          <t>北京时间自然日归档 2026-10-03；快照批次 2026-10-03 00:02 → 2026-10-04 00:03；允许采集时间偏差；统计时区：北京时间（Asia/Shanghai）；采集间隔增量；部分覆盖；未纳入 0 条，本期未出现 5 条，平台回调 0 条</t>
        </is>
      </c>
      <c r="P168" t="inlineStr">
        <is>
          <t>彭满</t>
        </is>
      </c>
    </row>
    <row r="169" ht="25.5" customHeight="1">
      <c r="A169" t="inlineStr">
        <is>
          <t>2026-10-03</t>
        </is>
      </c>
      <c r="B169" t="inlineStr">
        <is>
          <t>dramaclips0364</t>
        </is>
      </c>
      <c r="C169" t="inlineStr">
        <is>
          <t>dramaclips0364</t>
        </is>
      </c>
      <c r="D169">
        <v>30863</v>
      </c>
      <c r="E169">
        <v>109</v>
      </c>
      <c r="F169">
        <v>1</v>
      </c>
      <c r="G169">
        <v>28</v>
      </c>
      <c r="H169">
        <v>4</v>
      </c>
      <c r="I169">
        <v>0.00447137348929138</v>
      </c>
      <c r="J169">
        <v>103</v>
      </c>
      <c r="K169">
        <v>3</v>
      </c>
      <c r="L169">
        <v>0</v>
      </c>
      <c r="M169">
        <v>3</v>
      </c>
      <c r="N169">
        <v>0</v>
      </c>
      <c r="O169" t="inlineStr">
        <is>
          <t>北京时间自然日归档 2026-10-03；快照批次 2026-10-03 00:02 → 2026-10-04 00:03；允许采集时间偏差；统计时区：北京时间（Asia/Shanghai）；采集间隔增量；部分覆盖；未纳入 0 条，本期未出现 3 条，平台回调 0 条</t>
        </is>
      </c>
      <c r="P169" t="inlineStr">
        <is>
          <t>高璇</t>
        </is>
      </c>
    </row>
    <row r="170" ht="25.5" customHeight="1">
      <c r="A170" t="inlineStr">
        <is>
          <t>2026-10-03</t>
        </is>
      </c>
      <c r="B170" t="inlineStr">
        <is>
          <t>shirley5278789</t>
        </is>
      </c>
      <c r="C170" t="inlineStr">
        <is>
          <t>shirley5278789</t>
        </is>
      </c>
      <c r="D170">
        <v>118415</v>
      </c>
      <c r="E170">
        <v>784</v>
      </c>
      <c r="F170">
        <v>6</v>
      </c>
      <c r="G170">
        <v>160</v>
      </c>
      <c r="H170">
        <v>23</v>
      </c>
      <c r="I170">
        <v>0.00802263226787147</v>
      </c>
      <c r="J170">
        <v>112</v>
      </c>
      <c r="K170">
        <v>3</v>
      </c>
      <c r="L170">
        <v>0</v>
      </c>
      <c r="M170">
        <v>3</v>
      </c>
      <c r="N170">
        <v>0</v>
      </c>
      <c r="O170" t="inlineStr">
        <is>
          <t>北京时间自然日归档 2026-10-03；快照批次 2026-10-03 00:02 → 2026-10-04 00:03；允许采集时间偏差；统计时区：北京时间（Asia/Shanghai）；采集间隔增量；部分覆盖；未纳入 0 条，本期未出现 3 条，平台回调 0 条</t>
        </is>
      </c>
      <c r="P170" t="inlineStr">
        <is>
          <t>高璇</t>
        </is>
      </c>
    </row>
    <row r="171" ht="25.5" customHeight="1">
      <c r="A171" t="inlineStr">
        <is>
          <t>2026-10-03</t>
        </is>
      </c>
      <c r="B171" t="inlineStr">
        <is>
          <t>astrologywiki</t>
        </is>
      </c>
      <c r="C171" t="inlineStr">
        <is>
          <t>astrologywiki</t>
        </is>
      </c>
      <c r="D171"/>
      <c r="E171"/>
      <c r="F171"/>
      <c r="G171"/>
      <c r="H171"/>
      <c r="I171"/>
      <c r="J171">
        <v>0</v>
      </c>
      <c r="K171">
        <v>0</v>
      </c>
      <c r="L171">
        <v>0</v>
      </c>
      <c r="M171">
        <v>0</v>
      </c>
      <c r="N171">
        <v>0</v>
      </c>
      <c r="O171" t="inlineStr">
        <is>
          <t>北京时间自然日归档 2026-10-03；快照批次 2026-10-03 00:02 → 2026-10-04 00:03；允许采集时间偏差；统计时区：北京时间（Asia/Shanghai）；没有可比播放量</t>
        </is>
      </c>
      <c r="P171"/>
    </row>
    <row r="172" ht="25.5" customHeight="1">
      <c r="A172" t="inlineStr">
        <is>
          <t>2026-10-03</t>
        </is>
      </c>
      <c r="B172" t="inlineStr">
        <is>
          <t>dramapenelope</t>
        </is>
      </c>
      <c r="C172" t="inlineStr">
        <is>
          <t>dramapenelope</t>
        </is>
      </c>
      <c r="D172"/>
      <c r="E172"/>
      <c r="F172"/>
      <c r="G172"/>
      <c r="H172"/>
      <c r="I172"/>
      <c r="J172">
        <v>0</v>
      </c>
      <c r="K172">
        <v>0</v>
      </c>
      <c r="L172">
        <v>0</v>
      </c>
      <c r="M172">
        <v>0</v>
      </c>
      <c r="N172">
        <v>0</v>
      </c>
      <c r="O172" t="inlineStr">
        <is>
          <t>北京时间自然日归档 2026-10-03；快照批次 2026-10-03 00:02 → 2026-10-04 00:03；允许采集时间偏差；统计时区：北京时间（Asia/Shanghai）；没有可比播放量</t>
        </is>
      </c>
      <c r="P172"/>
    </row>
    <row r="173" ht="25.5" customHeight="1">
      <c r="A173" t="inlineStr">
        <is>
          <t>2026-10-03</t>
        </is>
      </c>
      <c r="B173" t="inlineStr">
        <is>
          <t>shirley527146</t>
        </is>
      </c>
      <c r="C173" t="inlineStr">
        <is>
          <t>shirley527146</t>
        </is>
      </c>
      <c r="D173"/>
      <c r="E173"/>
      <c r="F173"/>
      <c r="G173"/>
      <c r="H173"/>
      <c r="I173"/>
      <c r="J173">
        <v>0</v>
      </c>
      <c r="K173">
        <v>0</v>
      </c>
      <c r="L173">
        <v>0</v>
      </c>
      <c r="M173">
        <v>0</v>
      </c>
      <c r="N173">
        <v>0</v>
      </c>
      <c r="O173" t="inlineStr">
        <is>
          <t>北京时间自然日归档 2026-10-03；快照批次 2026-10-03 00:02 → 2026-10-04 00:03；允许采集时间偏差；统计时区：北京时间（Asia/Shanghai）；没有可比播放量</t>
        </is>
      </c>
      <c r="P173"/>
    </row>
    <row r="174" ht="25.5" customHeight="1">
      <c r="A174" t="inlineStr">
        <is>
          <t>2026-10-03</t>
        </is>
      </c>
      <c r="B174" t="inlineStr">
        <is>
          <t>shirley5276973</t>
        </is>
      </c>
      <c r="C174" t="inlineStr">
        <is>
          <t>shirley5276973</t>
        </is>
      </c>
      <c r="D174"/>
      <c r="E174"/>
      <c r="F174"/>
      <c r="G174"/>
      <c r="H174"/>
      <c r="I174"/>
      <c r="J174">
        <v>0</v>
      </c>
      <c r="K174">
        <v>0</v>
      </c>
      <c r="L174">
        <v>0</v>
      </c>
      <c r="M174">
        <v>0</v>
      </c>
      <c r="N174">
        <v>0</v>
      </c>
      <c r="O174" t="inlineStr">
        <is>
          <t>北京时间自然日归档 2026-10-03；快照批次 2026-10-03 00:02 → 2026-10-04 00:03；允许采集时间偏差；统计时区：北京时间（Asia/Shanghai）；没有可比播放量</t>
        </is>
      </c>
      <c r="P174"/>
    </row>
    <row r="175" ht="25.5" customHeight="1">
      <c r="A175" t="inlineStr">
        <is>
          <t>2026-10-03</t>
        </is>
      </c>
      <c r="B175" t="inlineStr">
        <is>
          <t>willque92</t>
        </is>
      </c>
      <c r="C175" t="inlineStr">
        <is>
          <t>willque92</t>
        </is>
      </c>
      <c r="D175"/>
      <c r="E175"/>
      <c r="F175"/>
      <c r="G175"/>
      <c r="H175"/>
      <c r="I175"/>
      <c r="J175">
        <v>0</v>
      </c>
      <c r="K175">
        <v>0</v>
      </c>
      <c r="L175">
        <v>0</v>
      </c>
      <c r="M175">
        <v>0</v>
      </c>
      <c r="N175">
        <v>0</v>
      </c>
      <c r="O175" t="inlineStr">
        <is>
          <t>北京时间自然日归档 2026-10-03；快照批次 2026-10-03 00:02 → 2026-10-04 00:03；允许采集时间偏差；统计时区：北京时间（Asia/Shanghai）；没有可比播放量</t>
        </is>
      </c>
      <c r="P175"/>
    </row>
    <row r="176" ht="25.5" customHeight="1">
      <c r="A176" t="inlineStr">
        <is>
          <t>2026-10-02</t>
        </is>
      </c>
      <c r="B176" t="inlineStr">
        <is>
          <t>miraaastrology</t>
        </is>
      </c>
      <c r="C176" t="inlineStr">
        <is>
          <t>miraaastrology</t>
        </is>
      </c>
      <c r="D176">
        <v>33</v>
      </c>
      <c r="E176">
        <v>0</v>
      </c>
      <c r="F176">
        <v>0</v>
      </c>
      <c r="G176">
        <v>1</v>
      </c>
      <c r="H176">
        <v>0</v>
      </c>
      <c r="I176">
        <v>0.0303030303030303</v>
      </c>
      <c r="J176">
        <v>2</v>
      </c>
      <c r="K176">
        <v>0</v>
      </c>
      <c r="L176">
        <v>0</v>
      </c>
      <c r="M176">
        <v>0</v>
      </c>
      <c r="N176">
        <v>0</v>
      </c>
      <c r="O176" t="inlineStr">
        <is>
          <t>北京时间自然日归档 2026-10-02；快照批次 2026-10-02 00:05 → 2026-10-03 00:02；允许采集时间偏差；统计时区：北京时间（Asia/Shanghai）；采集间隔增量；已覆盖本轮可比帖子；未纳入 0 条，本期未出现 0 条，平台回调 0 条</t>
        </is>
      </c>
      <c r="P176"/>
    </row>
    <row r="177" ht="25.5" customHeight="1">
      <c r="A177" t="inlineStr">
        <is>
          <t>2026-10-02</t>
        </is>
      </c>
      <c r="B177" t="inlineStr">
        <is>
          <t>felicitypatterson67</t>
        </is>
      </c>
      <c r="C177" t="inlineStr">
        <is>
          <t>felicitypatterson67</t>
        </is>
      </c>
      <c r="D177">
        <v>240</v>
      </c>
      <c r="E177">
        <v>3</v>
      </c>
      <c r="F177">
        <v>0</v>
      </c>
      <c r="G177">
        <v>1</v>
      </c>
      <c r="H177">
        <v>0</v>
      </c>
      <c r="I177">
        <v>0.0166666666666666</v>
      </c>
      <c r="J177">
        <v>3</v>
      </c>
      <c r="K177">
        <v>1</v>
      </c>
      <c r="L177">
        <v>0</v>
      </c>
      <c r="M177">
        <v>0</v>
      </c>
      <c r="N177">
        <v>0</v>
      </c>
      <c r="O177" t="inlineStr">
        <is>
          <t>北京时间自然日归档 2026-10-02；快照批次 2026-10-02 00:05 → 2026-10-03 00:02；允许采集时间偏差；统计时区：北京时间（Asia/Shanghai）；采集间隔增量；已覆盖本轮可比帖子；未纳入 0 条，本期未出现 0 条，平台回调 0 条</t>
        </is>
      </c>
      <c r="P177" t="inlineStr">
        <is>
          <t>李建卓</t>
        </is>
      </c>
    </row>
    <row r="178" ht="25.5" customHeight="1">
      <c r="A178" t="inlineStr">
        <is>
          <t>2026-10-02</t>
        </is>
      </c>
      <c r="B178" t="inlineStr">
        <is>
          <t>jazlynnayeli6</t>
        </is>
      </c>
      <c r="C178" t="inlineStr">
        <is>
          <t>jazlynnayeli6</t>
        </is>
      </c>
      <c r="D178">
        <v>271</v>
      </c>
      <c r="E178">
        <v>7</v>
      </c>
      <c r="F178">
        <v>0</v>
      </c>
      <c r="G178">
        <v>1</v>
      </c>
      <c r="H178">
        <v>0</v>
      </c>
      <c r="I178">
        <v>0.029520295202952</v>
      </c>
      <c r="J178">
        <v>4</v>
      </c>
      <c r="K178">
        <v>3</v>
      </c>
      <c r="L178">
        <v>0</v>
      </c>
      <c r="M178">
        <v>0</v>
      </c>
      <c r="N178">
        <v>0</v>
      </c>
      <c r="O178" t="inlineStr">
        <is>
          <t>北京时间自然日归档 2026-10-02；快照批次 2026-10-02 00:05 → 2026-10-03 00:02；允许采集时间偏差；统计时区：北京时间（Asia/Shanghai）；采集间隔增量；已覆盖本轮可比帖子；未纳入 0 条，本期未出现 0 条，平台回调 0 条</t>
        </is>
      </c>
      <c r="P178" t="inlineStr">
        <is>
          <t>李建卓</t>
        </is>
      </c>
    </row>
    <row r="179" ht="25.5" customHeight="1">
      <c r="A179" t="inlineStr">
        <is>
          <t>2026-10-02</t>
        </is>
      </c>
      <c r="B179" t="inlineStr">
        <is>
          <t>amariari11</t>
        </is>
      </c>
      <c r="C179" t="inlineStr">
        <is>
          <t>amariari11</t>
        </is>
      </c>
      <c r="D179">
        <v>288</v>
      </c>
      <c r="E179">
        <v>5</v>
      </c>
      <c r="F179">
        <v>0</v>
      </c>
      <c r="G179">
        <v>1</v>
      </c>
      <c r="H179">
        <v>0</v>
      </c>
      <c r="I179">
        <v>0.0208333333333333</v>
      </c>
      <c r="J179">
        <v>4</v>
      </c>
      <c r="K179">
        <v>3</v>
      </c>
      <c r="L179">
        <v>0</v>
      </c>
      <c r="M179">
        <v>0</v>
      </c>
      <c r="N179">
        <v>0</v>
      </c>
      <c r="O179" t="inlineStr">
        <is>
          <t>北京时间自然日归档 2026-10-02；快照批次 2026-10-02 00:05 → 2026-10-03 00:02；允许采集时间偏差；统计时区：北京时间（Asia/Shanghai）；采集间隔增量；已覆盖本轮可比帖子；未纳入 0 条，本期未出现 0 条，平台回调 0 条</t>
        </is>
      </c>
      <c r="P179" t="inlineStr">
        <is>
          <t>李建卓</t>
        </is>
      </c>
    </row>
    <row r="180" ht="25.5" customHeight="1">
      <c r="A180" t="inlineStr">
        <is>
          <t>2026-10-02</t>
        </is>
      </c>
      <c r="B180" t="inlineStr">
        <is>
          <t>sofiblmoments</t>
        </is>
      </c>
      <c r="C180" t="inlineStr">
        <is>
          <t>sofiblmoments</t>
        </is>
      </c>
      <c r="D180">
        <v>505</v>
      </c>
      <c r="E180">
        <v>9</v>
      </c>
      <c r="F180">
        <v>0</v>
      </c>
      <c r="G180">
        <v>2</v>
      </c>
      <c r="H180">
        <v>0</v>
      </c>
      <c r="I180">
        <v>0.0217821782178217</v>
      </c>
      <c r="J180">
        <v>10</v>
      </c>
      <c r="K180">
        <v>3</v>
      </c>
      <c r="L180">
        <v>0</v>
      </c>
      <c r="M180">
        <v>0</v>
      </c>
      <c r="N180">
        <v>0</v>
      </c>
      <c r="O180" t="inlineStr">
        <is>
          <t>北京时间自然日归档 2026-10-02；快照批次 2026-10-02 00:05 → 2026-10-03 00:02；允许采集时间偏差；统计时区：北京时间（Asia/Shanghai）；采集间隔增量；已覆盖本轮可比帖子；未纳入 0 条，本期未出现 0 条，平台回调 0 条</t>
        </is>
      </c>
      <c r="P180" t="inlineStr">
        <is>
          <t>高璇</t>
        </is>
      </c>
    </row>
    <row r="181" ht="25.5" customHeight="1">
      <c r="A181" t="inlineStr">
        <is>
          <t>2026-10-02</t>
        </is>
      </c>
      <c r="B181" t="inlineStr">
        <is>
          <t>mochiclips55</t>
        </is>
      </c>
      <c r="C181" t="inlineStr">
        <is>
          <t>mochiclips55</t>
        </is>
      </c>
      <c r="D181">
        <v>582</v>
      </c>
      <c r="E181">
        <v>19</v>
      </c>
      <c r="F181">
        <v>0</v>
      </c>
      <c r="G181">
        <v>11</v>
      </c>
      <c r="H181">
        <v>1</v>
      </c>
      <c r="I181">
        <v>0.0515463917525773</v>
      </c>
      <c r="J181">
        <v>3</v>
      </c>
      <c r="K181">
        <v>3</v>
      </c>
      <c r="L181">
        <v>0</v>
      </c>
      <c r="M181">
        <v>0</v>
      </c>
      <c r="N181">
        <v>0</v>
      </c>
      <c r="O181" t="inlineStr">
        <is>
          <t>北京时间自然日归档 2026-10-02；快照批次 2026-10-02 00:05 → 2026-10-03 00:02；允许采集时间偏差；统计时区：北京时间（Asia/Shanghai）；采集间隔增量；已覆盖本轮可比帖子；未纳入 0 条，本期未出现 0 条，平台回调 0 条</t>
        </is>
      </c>
      <c r="P181" t="inlineStr">
        <is>
          <t>高璇</t>
        </is>
      </c>
    </row>
    <row r="182" ht="25.5" customHeight="1">
      <c r="A182" t="inlineStr">
        <is>
          <t>2026-10-02</t>
        </is>
      </c>
      <c r="B182" t="inlineStr">
        <is>
          <t>gaylenepowers350</t>
        </is>
      </c>
      <c r="C182" t="inlineStr">
        <is>
          <t>gaylenepowers350</t>
        </is>
      </c>
      <c r="D182">
        <v>752</v>
      </c>
      <c r="E182">
        <v>20</v>
      </c>
      <c r="F182">
        <v>0</v>
      </c>
      <c r="G182">
        <v>4</v>
      </c>
      <c r="H182">
        <v>0</v>
      </c>
      <c r="I182">
        <v>0.0319148936170212</v>
      </c>
      <c r="J182">
        <v>4</v>
      </c>
      <c r="K182">
        <v>2</v>
      </c>
      <c r="L182">
        <v>0</v>
      </c>
      <c r="M182">
        <v>0</v>
      </c>
      <c r="N182">
        <v>0</v>
      </c>
      <c r="O182" t="inlineStr">
        <is>
          <t>北京时间自然日归档 2026-10-02；快照批次 2026-10-02 00:05 → 2026-10-03 00:02；允许采集时间偏差；统计时区：北京时间（Asia/Shanghai）；采集间隔增量；已覆盖本轮可比帖子；未纳入 0 条，本期未出现 0 条，平台回调 0 条</t>
        </is>
      </c>
      <c r="P182" t="inlineStr">
        <is>
          <t>李建卓</t>
        </is>
      </c>
    </row>
    <row r="183" ht="25.5" customHeight="1">
      <c r="A183" t="inlineStr">
        <is>
          <t>2026-10-02</t>
        </is>
      </c>
      <c r="B183" t="inlineStr">
        <is>
          <t>Velvet Temptations</t>
        </is>
      </c>
      <c r="C183" t="inlineStr">
        <is>
          <t>qqfqvkxrybkjkjnp20</t>
        </is>
      </c>
      <c r="D183">
        <v>775</v>
      </c>
      <c r="E183">
        <v>6</v>
      </c>
      <c r="F183">
        <v>0</v>
      </c>
      <c r="G183">
        <v>1</v>
      </c>
      <c r="H183">
        <v>0</v>
      </c>
      <c r="I183">
        <v>0.00903225806451613</v>
      </c>
      <c r="J183">
        <v>7</v>
      </c>
      <c r="K183">
        <v>3</v>
      </c>
      <c r="L183">
        <v>0</v>
      </c>
      <c r="M183">
        <v>0</v>
      </c>
      <c r="N183">
        <v>0</v>
      </c>
      <c r="O183" t="inlineStr">
        <is>
          <t>北京时间自然日归档 2026-10-02；快照批次 2026-10-02 00:05 → 2026-10-03 00:02；允许采集时间偏差；统计时区：北京时间（Asia/Shanghai）；采集间隔增量；已覆盖本轮可比帖子；未纳入 0 条，本期未出现 0 条，平台回调 0 条</t>
        </is>
      </c>
      <c r="P183" t="inlineStr">
        <is>
          <t>张凯风</t>
        </is>
      </c>
    </row>
    <row r="184" ht="25.5" customHeight="1">
      <c r="A184" t="inlineStr">
        <is>
          <t>2026-10-02</t>
        </is>
      </c>
      <c r="B184" t="inlineStr">
        <is>
          <t>miralinaaa10</t>
        </is>
      </c>
      <c r="C184" t="inlineStr">
        <is>
          <t>miralinaaa10</t>
        </is>
      </c>
      <c r="D184">
        <v>865</v>
      </c>
      <c r="E184">
        <v>26</v>
      </c>
      <c r="F184">
        <v>0</v>
      </c>
      <c r="G184">
        <v>9</v>
      </c>
      <c r="H184">
        <v>0</v>
      </c>
      <c r="I184">
        <v>0.0404624277456647</v>
      </c>
      <c r="J184">
        <v>3</v>
      </c>
      <c r="K184">
        <v>3</v>
      </c>
      <c r="L184">
        <v>0</v>
      </c>
      <c r="M184">
        <v>0</v>
      </c>
      <c r="N184">
        <v>0</v>
      </c>
      <c r="O184" t="inlineStr">
        <is>
          <t>北京时间自然日归档 2026-10-02；快照批次 2026-10-02 00:05 → 2026-10-03 00:02；允许采集时间偏差；统计时区：北京时间（Asia/Shanghai）；采集间隔增量；已覆盖本轮可比帖子；未纳入 0 条，本期未出现 0 条，平台回调 0 条</t>
        </is>
      </c>
      <c r="P184" t="inlineStr">
        <is>
          <t>高璇</t>
        </is>
      </c>
    </row>
    <row r="185" ht="25.5" customHeight="1">
      <c r="A185" t="inlineStr">
        <is>
          <t>2026-10-02</t>
        </is>
      </c>
      <c r="B185" t="inlineStr">
        <is>
          <t>NeonHlin</t>
        </is>
      </c>
      <c r="C185" t="inlineStr">
        <is>
          <t>hnlinhthng9678</t>
        </is>
      </c>
      <c r="D185">
        <v>981</v>
      </c>
      <c r="E185">
        <v>2</v>
      </c>
      <c r="F185">
        <v>0</v>
      </c>
      <c r="G185">
        <v>2</v>
      </c>
      <c r="H185">
        <v>0</v>
      </c>
      <c r="I185">
        <v>0.00407747196738022</v>
      </c>
      <c r="J185">
        <v>18</v>
      </c>
      <c r="K185">
        <v>3</v>
      </c>
      <c r="L185">
        <v>0</v>
      </c>
      <c r="M185">
        <v>0</v>
      </c>
      <c r="N185">
        <v>0</v>
      </c>
      <c r="O185" t="inlineStr">
        <is>
          <t>北京时间自然日归档 2026-10-02；快照批次 2026-10-02 00:05 → 2026-10-03 00:02；允许采集时间偏差；统计时区：北京时间（Asia/Shanghai）；采集间隔增量；已覆盖本轮可比帖子；未纳入 0 条，本期未出现 0 条，平台回调 0 条</t>
        </is>
      </c>
      <c r="P185" t="inlineStr">
        <is>
          <t>高璇</t>
        </is>
      </c>
    </row>
    <row r="186" ht="25.5" customHeight="1">
      <c r="A186" t="inlineStr">
        <is>
          <t>2026-10-02</t>
        </is>
      </c>
      <c r="B186" t="inlineStr">
        <is>
          <t>scenesbl77</t>
        </is>
      </c>
      <c r="C186" t="inlineStr">
        <is>
          <t>scenesbl77</t>
        </is>
      </c>
      <c r="D186">
        <v>1178</v>
      </c>
      <c r="E186">
        <v>40</v>
      </c>
      <c r="F186">
        <v>0</v>
      </c>
      <c r="G186">
        <v>11</v>
      </c>
      <c r="H186">
        <v>5</v>
      </c>
      <c r="I186">
        <v>0.0432937181663837</v>
      </c>
      <c r="J186">
        <v>4</v>
      </c>
      <c r="K186">
        <v>3</v>
      </c>
      <c r="L186">
        <v>0</v>
      </c>
      <c r="M186">
        <v>0</v>
      </c>
      <c r="N186">
        <v>0</v>
      </c>
      <c r="O186" t="inlineStr">
        <is>
          <t>北京时间自然日归档 2026-10-02；快照批次 2026-10-02 00:05 → 2026-10-03 00:02；允许采集时间偏差；统计时区：北京时间（Asia/Shanghai）；采集间隔增量；已覆盖本轮可比帖子；未纳入 0 条，本期未出现 0 条，平台回调 0 条</t>
        </is>
      </c>
      <c r="P186" t="inlineStr">
        <is>
          <t>高璇</t>
        </is>
      </c>
    </row>
    <row r="187" ht="25.5" customHeight="1">
      <c r="A187" t="inlineStr">
        <is>
          <t>2026-10-02</t>
        </is>
      </c>
      <c r="B187" t="inlineStr">
        <is>
          <t>Pretty Boy Problems</t>
        </is>
      </c>
      <c r="C187" t="inlineStr">
        <is>
          <t>magnoliaisabella64</t>
        </is>
      </c>
      <c r="D187">
        <v>1594</v>
      </c>
      <c r="E187">
        <v>33</v>
      </c>
      <c r="F187">
        <v>0</v>
      </c>
      <c r="G187">
        <v>27</v>
      </c>
      <c r="H187">
        <v>0</v>
      </c>
      <c r="I187">
        <v>0.0376411543287327</v>
      </c>
      <c r="J187">
        <v>7</v>
      </c>
      <c r="K187">
        <v>3</v>
      </c>
      <c r="L187">
        <v>0</v>
      </c>
      <c r="M187">
        <v>0</v>
      </c>
      <c r="N187">
        <v>0</v>
      </c>
      <c r="O187" t="inlineStr">
        <is>
          <t>北京时间自然日归档 2026-10-02；快照批次 2026-10-02 00:05 → 2026-10-03 00:02；允许采集时间偏差；统计时区：北京时间（Asia/Shanghai）；采集间隔增量；已覆盖本轮可比帖子；未纳入 0 条，本期未出现 0 条，平台回调 0 条</t>
        </is>
      </c>
      <c r="P187" t="inlineStr">
        <is>
          <t>张凯风</t>
        </is>
      </c>
    </row>
    <row r="188" ht="25.5" customHeight="1">
      <c r="A188" t="inlineStr">
        <is>
          <t>2026-10-02</t>
        </is>
      </c>
      <c r="B188" t="inlineStr">
        <is>
          <t>dramaflick00</t>
        </is>
      </c>
      <c r="C188" t="inlineStr">
        <is>
          <t>dramaflick00</t>
        </is>
      </c>
      <c r="D188">
        <v>1741</v>
      </c>
      <c r="E188">
        <v>26</v>
      </c>
      <c r="F188">
        <v>0</v>
      </c>
      <c r="G188">
        <v>3</v>
      </c>
      <c r="H188">
        <v>0</v>
      </c>
      <c r="I188">
        <v>0.0166570936243538</v>
      </c>
      <c r="J188">
        <v>27</v>
      </c>
      <c r="K188">
        <v>3</v>
      </c>
      <c r="L188">
        <v>0</v>
      </c>
      <c r="M188">
        <v>0</v>
      </c>
      <c r="N188">
        <v>0</v>
      </c>
      <c r="O188" t="inlineStr">
        <is>
          <t>北京时间自然日归档 2026-10-02；快照批次 2026-10-02 00:05 → 2026-10-03 00:02；允许采集时间偏差；统计时区：北京时间（Asia/Shanghai）；采集间隔增量；已覆盖本轮可比帖子；未纳入 0 条，本期未出现 0 条，平台回调 0 条</t>
        </is>
      </c>
      <c r="P188" t="inlineStr">
        <is>
          <t>高璇</t>
        </is>
      </c>
    </row>
    <row r="189" ht="25.5" customHeight="1">
      <c r="A189" t="inlineStr">
        <is>
          <t>2026-10-02</t>
        </is>
      </c>
      <c r="B189" t="inlineStr">
        <is>
          <t>plottwistclips11</t>
        </is>
      </c>
      <c r="C189" t="inlineStr">
        <is>
          <t>plottwistclips11</t>
        </is>
      </c>
      <c r="D189">
        <v>2224</v>
      </c>
      <c r="E189">
        <v>47</v>
      </c>
      <c r="F189">
        <v>0</v>
      </c>
      <c r="G189">
        <v>10</v>
      </c>
      <c r="H189">
        <v>0</v>
      </c>
      <c r="I189">
        <v>0.0256294964028776</v>
      </c>
      <c r="J189">
        <v>22</v>
      </c>
      <c r="K189">
        <v>3</v>
      </c>
      <c r="L189">
        <v>0</v>
      </c>
      <c r="M189">
        <v>0</v>
      </c>
      <c r="N189">
        <v>0</v>
      </c>
      <c r="O189" t="inlineStr">
        <is>
          <t>北京时间自然日归档 2026-10-02；快照批次 2026-10-02 00:05 → 2026-10-03 00:02；允许采集时间偏差；统计时区：北京时间（Asia/Shanghai）；采集间隔增量；已覆盖本轮可比帖子；未纳入 0 条，本期未出现 0 条，平台回调 0 条</t>
        </is>
      </c>
      <c r="P189" t="inlineStr">
        <is>
          <t>高璇</t>
        </is>
      </c>
    </row>
    <row r="190" ht="25.5" customHeight="1">
      <c r="A190" t="inlineStr">
        <is>
          <t>2026-10-02</t>
        </is>
      </c>
      <c r="B190" t="inlineStr">
        <is>
          <t>dramaexpedition</t>
        </is>
      </c>
      <c r="C190" t="inlineStr">
        <is>
          <t>dramaexpedition</t>
        </is>
      </c>
      <c r="D190">
        <v>2974</v>
      </c>
      <c r="E190">
        <v>14</v>
      </c>
      <c r="F190">
        <v>2</v>
      </c>
      <c r="G190">
        <v>4</v>
      </c>
      <c r="H190">
        <v>0</v>
      </c>
      <c r="I190">
        <v>0.00672494956287827</v>
      </c>
      <c r="J190">
        <v>65</v>
      </c>
      <c r="K190">
        <v>2</v>
      </c>
      <c r="L190">
        <v>0</v>
      </c>
      <c r="M190">
        <v>3</v>
      </c>
      <c r="N190">
        <v>0</v>
      </c>
      <c r="O190" t="inlineStr">
        <is>
          <t>北京时间自然日归档 2026-10-02；快照批次 2026-10-02 00:05 → 2026-10-03 00:02；允许采集时间偏差；统计时区：北京时间（Asia/Shanghai）；采集间隔增量；部分覆盖；未纳入 0 条，本期未出现 3 条，平台回调 0 条</t>
        </is>
      </c>
      <c r="P190" t="inlineStr">
        <is>
          <t>彭满</t>
        </is>
      </c>
    </row>
    <row r="191" ht="25.5" customHeight="1">
      <c r="A191" t="inlineStr">
        <is>
          <t>2026-10-02</t>
        </is>
      </c>
      <c r="B191" t="inlineStr">
        <is>
          <t>hcngsn5459</t>
        </is>
      </c>
      <c r="C191" t="inlineStr">
        <is>
          <t>hcngsn5459</t>
        </is>
      </c>
      <c r="D191">
        <v>3295</v>
      </c>
      <c r="E191">
        <v>28</v>
      </c>
      <c r="F191">
        <v>2</v>
      </c>
      <c r="G191">
        <v>11</v>
      </c>
      <c r="H191">
        <v>0</v>
      </c>
      <c r="I191">
        <v>0.012443095599393</v>
      </c>
      <c r="J191">
        <v>6</v>
      </c>
      <c r="K191">
        <v>3</v>
      </c>
      <c r="L191">
        <v>0</v>
      </c>
      <c r="M191">
        <v>0</v>
      </c>
      <c r="N191">
        <v>0</v>
      </c>
      <c r="O191" t="inlineStr">
        <is>
          <t>北京时间自然日归档 2026-10-02；快照批次 2026-10-02 00:05 → 2026-10-03 00:02；允许采集时间偏差；统计时区：北京时间（Asia/Shanghai）；采集间隔增量；已覆盖本轮可比帖子；未纳入 0 条，本期未出现 0 条，平台回调 0 条</t>
        </is>
      </c>
      <c r="P191" t="inlineStr">
        <is>
          <t>李建卓</t>
        </is>
      </c>
    </row>
    <row r="192" ht="25.5" customHeight="1">
      <c r="A192" t="inlineStr">
        <is>
          <t>2026-10-02</t>
        </is>
      </c>
      <c r="B192" t="inlineStr">
        <is>
          <t>Mouse glue trap</t>
        </is>
      </c>
      <c r="C192" t="inlineStr">
        <is>
          <t>nobleltcpnj</t>
        </is>
      </c>
      <c r="D192">
        <v>5506</v>
      </c>
      <c r="E192">
        <v>51</v>
      </c>
      <c r="F192">
        <v>0</v>
      </c>
      <c r="G192">
        <v>12</v>
      </c>
      <c r="H192">
        <v>1</v>
      </c>
      <c r="I192">
        <v>0.0114420632037776</v>
      </c>
      <c r="J192">
        <v>31</v>
      </c>
      <c r="K192">
        <v>3</v>
      </c>
      <c r="L192">
        <v>1</v>
      </c>
      <c r="M192">
        <v>0</v>
      </c>
      <c r="N192">
        <v>0</v>
      </c>
      <c r="O192" t="inlineStr">
        <is>
          <t>北京时间自然日归档 2026-10-02；快照批次 2026-10-02 00:05 → 2026-10-03 00:02；允许采集时间偏差；统计时区：北京时间（Asia/Shanghai）；采集间隔增量；部分覆盖；未纳入 1 条，本期未出现 0 条，平台回调 0 条</t>
        </is>
      </c>
      <c r="P192" t="inlineStr">
        <is>
          <t>张凯风</t>
        </is>
      </c>
    </row>
    <row r="193" ht="25.5" customHeight="1">
      <c r="A193" t="inlineStr">
        <is>
          <t>2026-10-02</t>
        </is>
      </c>
      <c r="B193" t="inlineStr">
        <is>
          <t>Flexlthung</t>
        </is>
      </c>
      <c r="C193" t="inlineStr">
        <is>
          <t>lthung263</t>
        </is>
      </c>
      <c r="D193">
        <v>6704</v>
      </c>
      <c r="E193">
        <v>45</v>
      </c>
      <c r="F193">
        <v>3</v>
      </c>
      <c r="G193">
        <v>14</v>
      </c>
      <c r="H193">
        <v>3</v>
      </c>
      <c r="I193">
        <v>0.00924821002386634</v>
      </c>
      <c r="J193">
        <v>51</v>
      </c>
      <c r="K193">
        <v>3</v>
      </c>
      <c r="L193">
        <v>0</v>
      </c>
      <c r="M193">
        <v>0</v>
      </c>
      <c r="N193">
        <v>0</v>
      </c>
      <c r="O193" t="inlineStr">
        <is>
          <t>北京时间自然日归档 2026-10-02；快照批次 2026-10-02 00:05 → 2026-10-03 00:02；允许采集时间偏差；统计时区：北京时间（Asia/Shanghai）；采集间隔增量；已覆盖本轮可比帖子；未纳入 0 条，本期未出现 0 条，平台回调 0 条</t>
        </is>
      </c>
      <c r="P193" t="inlineStr">
        <is>
          <t>张凯风</t>
        </is>
      </c>
    </row>
    <row r="194" ht="25.5" customHeight="1">
      <c r="A194" t="inlineStr">
        <is>
          <t>2026-10-02</t>
        </is>
      </c>
      <c r="B194" t="inlineStr">
        <is>
          <t>dramavault163</t>
        </is>
      </c>
      <c r="C194" t="inlineStr">
        <is>
          <t>dramavault163</t>
        </is>
      </c>
      <c r="D194">
        <v>16530</v>
      </c>
      <c r="E194">
        <v>83</v>
      </c>
      <c r="F194">
        <v>0</v>
      </c>
      <c r="G194">
        <v>32</v>
      </c>
      <c r="H194">
        <v>18</v>
      </c>
      <c r="I194">
        <v>0.00695704779189352</v>
      </c>
      <c r="J194">
        <v>108</v>
      </c>
      <c r="K194">
        <v>3</v>
      </c>
      <c r="L194">
        <v>0</v>
      </c>
      <c r="M194">
        <v>3</v>
      </c>
      <c r="N194">
        <v>0</v>
      </c>
      <c r="O194" t="inlineStr">
        <is>
          <t>北京时间自然日归档 2026-10-02；快照批次 2026-10-02 00:05 → 2026-10-03 00:02；允许采集时间偏差；统计时区：北京时间（Asia/Shanghai）；采集间隔增量；部分覆盖；未纳入 0 条，本期未出现 3 条，平台回调 0 条</t>
        </is>
      </c>
      <c r="P194" t="inlineStr">
        <is>
          <t>高璇</t>
        </is>
      </c>
    </row>
    <row r="195" ht="25.5" customHeight="1">
      <c r="A195" t="inlineStr">
        <is>
          <t>2026-10-02</t>
        </is>
      </c>
      <c r="B195" t="inlineStr">
        <is>
          <t>dramadetour0</t>
        </is>
      </c>
      <c r="C195" t="inlineStr">
        <is>
          <t>dramadetour0</t>
        </is>
      </c>
      <c r="D195">
        <v>17807</v>
      </c>
      <c r="E195">
        <v>137</v>
      </c>
      <c r="F195">
        <v>8</v>
      </c>
      <c r="G195">
        <v>54</v>
      </c>
      <c r="H195">
        <v>6</v>
      </c>
      <c r="I195">
        <v>0.0111753804683551</v>
      </c>
      <c r="J195">
        <v>54</v>
      </c>
      <c r="K195">
        <v>5</v>
      </c>
      <c r="L195">
        <v>0</v>
      </c>
      <c r="M195">
        <v>2</v>
      </c>
      <c r="N195">
        <v>0</v>
      </c>
      <c r="O195" t="inlineStr">
        <is>
          <t>北京时间自然日归档 2026-10-02；快照批次 2026-10-02 00:05 → 2026-10-03 00:02；允许采集时间偏差；统计时区：北京时间（Asia/Shanghai）；采集间隔增量；部分覆盖；未纳入 0 条，本期未出现 2 条，平台回调 0 条</t>
        </is>
      </c>
      <c r="P195" t="inlineStr">
        <is>
          <t>彭满</t>
        </is>
      </c>
    </row>
    <row r="196" ht="25.5" customHeight="1">
      <c r="A196" t="inlineStr">
        <is>
          <t>2026-10-02</t>
        </is>
      </c>
      <c r="B196" t="inlineStr">
        <is>
          <t>VoidFaic</t>
        </is>
      </c>
      <c r="C196" t="inlineStr">
        <is>
          <t>ngphnggiang40</t>
        </is>
      </c>
      <c r="D196">
        <v>18870</v>
      </c>
      <c r="E196">
        <v>128</v>
      </c>
      <c r="F196">
        <v>1</v>
      </c>
      <c r="G196">
        <v>35</v>
      </c>
      <c r="H196">
        <v>3</v>
      </c>
      <c r="I196">
        <v>0.00869104398516163</v>
      </c>
      <c r="J196">
        <v>50</v>
      </c>
      <c r="K196">
        <v>2</v>
      </c>
      <c r="L196">
        <v>0</v>
      </c>
      <c r="M196">
        <v>0</v>
      </c>
      <c r="N196">
        <v>0</v>
      </c>
      <c r="O196" t="inlineStr">
        <is>
          <t>北京时间自然日归档 2026-10-02；快照批次 2026-10-02 00:05 → 2026-10-03 00:02；允许采集时间偏差；统计时区：北京时间（Asia/Shanghai）；采集间隔增量；已覆盖本轮可比帖子；未纳入 0 条，本期未出现 0 条，平台回调 0 条</t>
        </is>
      </c>
      <c r="P196" t="inlineStr">
        <is>
          <t>张凯风</t>
        </is>
      </c>
    </row>
    <row r="197" ht="25.5" customHeight="1">
      <c r="A197" t="inlineStr">
        <is>
          <t>2026-10-02</t>
        </is>
      </c>
      <c r="B197" t="inlineStr">
        <is>
          <t>dramaclips0364</t>
        </is>
      </c>
      <c r="C197" t="inlineStr">
        <is>
          <t>dramaclips0364</t>
        </is>
      </c>
      <c r="D197">
        <v>27887</v>
      </c>
      <c r="E197">
        <v>102</v>
      </c>
      <c r="F197">
        <v>1</v>
      </c>
      <c r="G197">
        <v>30</v>
      </c>
      <c r="H197">
        <v>6</v>
      </c>
      <c r="I197">
        <v>0.00476924731953957</v>
      </c>
      <c r="J197">
        <v>103</v>
      </c>
      <c r="K197">
        <v>3</v>
      </c>
      <c r="L197">
        <v>0</v>
      </c>
      <c r="M197">
        <v>3</v>
      </c>
      <c r="N197">
        <v>0</v>
      </c>
      <c r="O197" t="inlineStr">
        <is>
          <t>北京时间自然日归档 2026-10-02；快照批次 2026-10-02 00:05 → 2026-10-03 00:02；允许采集时间偏差；统计时区：北京时间（Asia/Shanghai）；采集间隔增量；部分覆盖；未纳入 0 条，本期未出现 3 条，平台回调 0 条</t>
        </is>
      </c>
      <c r="P197" t="inlineStr">
        <is>
          <t>高璇</t>
        </is>
      </c>
    </row>
    <row r="198" ht="25.5" customHeight="1">
      <c r="A198" t="inlineStr">
        <is>
          <t>2026-10-02</t>
        </is>
      </c>
      <c r="B198" t="inlineStr">
        <is>
          <t>jolienqaq</t>
        </is>
      </c>
      <c r="C198" t="inlineStr">
        <is>
          <t>jolienqaq</t>
        </is>
      </c>
      <c r="D198">
        <v>31870</v>
      </c>
      <c r="E198">
        <v>1211</v>
      </c>
      <c r="F198">
        <v>26</v>
      </c>
      <c r="G198">
        <v>496</v>
      </c>
      <c r="H198">
        <v>37</v>
      </c>
      <c r="I198">
        <v>0.0543771572011295</v>
      </c>
      <c r="J198">
        <v>79</v>
      </c>
      <c r="K198">
        <v>4</v>
      </c>
      <c r="L198">
        <v>0</v>
      </c>
      <c r="M198">
        <v>2</v>
      </c>
      <c r="N198">
        <v>0</v>
      </c>
      <c r="O198" t="inlineStr">
        <is>
          <t>北京时间自然日归档 2026-10-02；快照批次 2026-10-02 00:05 → 2026-10-03 00:02；允许采集时间偏差；统计时区：北京时间（Asia/Shanghai）；采集间隔增量；部分覆盖；未纳入 0 条，本期未出现 2 条，平台回调 0 条</t>
        </is>
      </c>
      <c r="P198" t="inlineStr">
        <is>
          <t>彭满</t>
        </is>
      </c>
    </row>
    <row r="199" ht="25.5" customHeight="1">
      <c r="A199" t="inlineStr">
        <is>
          <t>2026-10-02</t>
        </is>
      </c>
      <c r="B199" t="inlineStr">
        <is>
          <t>shirley5278789</t>
        </is>
      </c>
      <c r="C199" t="inlineStr">
        <is>
          <t>shirley5278789</t>
        </is>
      </c>
      <c r="D199">
        <v>98435</v>
      </c>
      <c r="E199">
        <v>691</v>
      </c>
      <c r="F199">
        <v>2</v>
      </c>
      <c r="G199">
        <v>163</v>
      </c>
      <c r="H199">
        <v>19</v>
      </c>
      <c r="I199">
        <v>0.00869609386905064</v>
      </c>
      <c r="J199">
        <v>113</v>
      </c>
      <c r="K199">
        <v>2</v>
      </c>
      <c r="L199">
        <v>0</v>
      </c>
      <c r="M199">
        <v>2</v>
      </c>
      <c r="N199">
        <v>0</v>
      </c>
      <c r="O199" t="inlineStr">
        <is>
          <t>北京时间自然日归档 2026-10-02；快照批次 2026-10-02 00:05 → 2026-10-03 00:02；允许采集时间偏差；统计时区：北京时间（Asia/Shanghai）；采集间隔增量；部分覆盖；未纳入 0 条，本期未出现 2 条，平台回调 0 条</t>
        </is>
      </c>
      <c r="P199" t="inlineStr">
        <is>
          <t>高璇</t>
        </is>
      </c>
    </row>
    <row r="200" ht="25.5" customHeight="1">
      <c r="A200" t="inlineStr">
        <is>
          <t>2026-10-02</t>
        </is>
      </c>
      <c r="B200" t="inlineStr">
        <is>
          <t>astrologywiki</t>
        </is>
      </c>
      <c r="C200" t="inlineStr">
        <is>
          <t>astrologywiki</t>
        </is>
      </c>
      <c r="D200"/>
      <c r="E200"/>
      <c r="F200"/>
      <c r="G200"/>
      <c r="H200"/>
      <c r="I200"/>
      <c r="J200">
        <v>0</v>
      </c>
      <c r="K200">
        <v>0</v>
      </c>
      <c r="L200">
        <v>0</v>
      </c>
      <c r="M200">
        <v>0</v>
      </c>
      <c r="N200">
        <v>0</v>
      </c>
      <c r="O200" t="inlineStr">
        <is>
          <t>北京时间自然日归档 2026-10-02；快照批次 2026-10-02 00:05 → 2026-10-03 00:02；允许采集时间偏差；统计时区：北京时间（Asia/Shanghai）；没有可比播放量</t>
        </is>
      </c>
      <c r="P200"/>
    </row>
    <row r="201" ht="25.5" customHeight="1">
      <c r="A201" t="inlineStr">
        <is>
          <t>2026-10-02</t>
        </is>
      </c>
      <c r="B201" t="inlineStr">
        <is>
          <t>dramapenelope</t>
        </is>
      </c>
      <c r="C201" t="inlineStr">
        <is>
          <t>dramapenelope</t>
        </is>
      </c>
      <c r="D201"/>
      <c r="E201"/>
      <c r="F201"/>
      <c r="G201"/>
      <c r="H201"/>
      <c r="I201"/>
      <c r="J201">
        <v>0</v>
      </c>
      <c r="K201">
        <v>0</v>
      </c>
      <c r="L201">
        <v>0</v>
      </c>
      <c r="M201">
        <v>0</v>
      </c>
      <c r="N201">
        <v>0</v>
      </c>
      <c r="O201" t="inlineStr">
        <is>
          <t>北京时间自然日归档 2026-10-02；快照批次 2026-10-02 00:05 → 2026-10-03 00:02；允许采集时间偏差；统计时区：北京时间（Asia/Shanghai）；没有可比播放量</t>
        </is>
      </c>
      <c r="P201"/>
    </row>
    <row r="202" ht="25.5" customHeight="1">
      <c r="A202" t="inlineStr">
        <is>
          <t>2026-10-02</t>
        </is>
      </c>
      <c r="B202" t="inlineStr">
        <is>
          <t>shirley527146</t>
        </is>
      </c>
      <c r="C202" t="inlineStr">
        <is>
          <t>shirley527146</t>
        </is>
      </c>
      <c r="D202"/>
      <c r="E202"/>
      <c r="F202"/>
      <c r="G202"/>
      <c r="H202"/>
      <c r="I202"/>
      <c r="J202">
        <v>0</v>
      </c>
      <c r="K202">
        <v>0</v>
      </c>
      <c r="L202">
        <v>0</v>
      </c>
      <c r="M202">
        <v>0</v>
      </c>
      <c r="N202">
        <v>0</v>
      </c>
      <c r="O202" t="inlineStr">
        <is>
          <t>北京时间自然日归档 2026-10-02；快照批次 2026-10-02 00:05 → 2026-10-03 00:02；允许采集时间偏差；统计时区：北京时间（Asia/Shanghai）；没有可比播放量</t>
        </is>
      </c>
      <c r="P202"/>
    </row>
    <row r="203" ht="25.5" customHeight="1">
      <c r="A203" t="inlineStr">
        <is>
          <t>2026-10-02</t>
        </is>
      </c>
      <c r="B203" t="inlineStr">
        <is>
          <t>shirley5276973</t>
        </is>
      </c>
      <c r="C203" t="inlineStr">
        <is>
          <t>shirley5276973</t>
        </is>
      </c>
      <c r="D203"/>
      <c r="E203"/>
      <c r="F203"/>
      <c r="G203"/>
      <c r="H203"/>
      <c r="I203"/>
      <c r="J203">
        <v>0</v>
      </c>
      <c r="K203">
        <v>0</v>
      </c>
      <c r="L203">
        <v>0</v>
      </c>
      <c r="M203">
        <v>0</v>
      </c>
      <c r="N203">
        <v>0</v>
      </c>
      <c r="O203" t="inlineStr">
        <is>
          <t>北京时间自然日归档 2026-10-02；快照批次 2026-10-02 00:05 → 2026-10-03 00:02；允许采集时间偏差；统计时区：北京时间（Asia/Shanghai）；没有可比播放量</t>
        </is>
      </c>
      <c r="P203"/>
    </row>
    <row r="204" ht="25.5" customHeight="1">
      <c r="A204" t="inlineStr">
        <is>
          <t>2026-10-02</t>
        </is>
      </c>
      <c r="B204" t="inlineStr">
        <is>
          <t>willque92</t>
        </is>
      </c>
      <c r="C204" t="inlineStr">
        <is>
          <t>willque92</t>
        </is>
      </c>
      <c r="D204"/>
      <c r="E204"/>
      <c r="F204"/>
      <c r="G204"/>
      <c r="H204"/>
      <c r="I204"/>
      <c r="J204">
        <v>0</v>
      </c>
      <c r="K204">
        <v>0</v>
      </c>
      <c r="L204">
        <v>0</v>
      </c>
      <c r="M204">
        <v>0</v>
      </c>
      <c r="N204">
        <v>0</v>
      </c>
      <c r="O204" t="inlineStr">
        <is>
          <t>北京时间自然日归档 2026-10-02；快照批次 2026-10-02 00:05 → 2026-10-03 00:02；允许采集时间偏差；统计时区：北京时间（Asia/Shanghai）；没有可比播放量</t>
        </is>
      </c>
      <c r="P204"/>
    </row>
    <row r="205" ht="25.5" customHeight="1">
      <c r="A205" t="inlineStr">
        <is>
          <t>2026-10-01</t>
        </is>
      </c>
      <c r="B205" t="inlineStr">
        <is>
          <t>miraaastrology</t>
        </is>
      </c>
      <c r="C205" t="inlineStr">
        <is>
          <t>miraaastrology</t>
        </is>
      </c>
      <c r="D205">
        <v>38</v>
      </c>
      <c r="E205">
        <v>1</v>
      </c>
      <c r="F205">
        <v>0</v>
      </c>
      <c r="G205">
        <v>1</v>
      </c>
      <c r="H205">
        <v>0</v>
      </c>
      <c r="I205">
        <v>0.0526315789473684</v>
      </c>
      <c r="J205">
        <v>2</v>
      </c>
      <c r="K205">
        <v>0</v>
      </c>
      <c r="L205">
        <v>0</v>
      </c>
      <c r="M205">
        <v>0</v>
      </c>
      <c r="N205">
        <v>0</v>
      </c>
      <c r="O205" t="inlineStr">
        <is>
          <t>北京时间自然日归档 2026-10-01；快照批次 2026-10-01 00:07 → 2026-10-02 00:05；允许采集时间偏差；统计时区：北京时间（Asia/Shanghai）；采集间隔增量；已覆盖本轮可比帖子；未纳入 0 条，本期未出现 0 条，平台回调 0 条</t>
        </is>
      </c>
      <c r="P205"/>
    </row>
    <row r="206" ht="25.5" customHeight="1">
      <c r="A206" t="inlineStr">
        <is>
          <t>2026-10-01</t>
        </is>
      </c>
      <c r="B206" t="inlineStr">
        <is>
          <t>mochiclips55</t>
        </is>
      </c>
      <c r="C206" t="inlineStr">
        <is>
          <t>mochiclips55</t>
        </is>
      </c>
      <c r="D206">
        <v>46</v>
      </c>
      <c r="E206">
        <v>0</v>
      </c>
      <c r="F206">
        <v>0</v>
      </c>
      <c r="G206">
        <v>1</v>
      </c>
      <c r="H206">
        <v>0</v>
      </c>
      <c r="I206">
        <v>0.0217391304347826</v>
      </c>
      <c r="J206">
        <v>1</v>
      </c>
      <c r="K206">
        <v>2</v>
      </c>
      <c r="L206">
        <v>0</v>
      </c>
      <c r="M206">
        <v>0</v>
      </c>
      <c r="N206">
        <v>0</v>
      </c>
      <c r="O206" t="inlineStr">
        <is>
          <t>北京时间自然日归档 2026-10-01；快照批次 2026-10-01 00:07 → 2026-10-02 00:05；允许采集时间偏差；统计时区：北京时间（Asia/Shanghai）；采集间隔增量；已覆盖本轮可比帖子；未纳入 0 条，本期未出现 0 条，平台回调 0 条</t>
        </is>
      </c>
      <c r="P206" t="inlineStr">
        <is>
          <t>高璇</t>
        </is>
      </c>
    </row>
    <row r="207" ht="25.5" customHeight="1">
      <c r="A207" t="inlineStr">
        <is>
          <t>2026-10-01</t>
        </is>
      </c>
      <c r="B207" t="inlineStr">
        <is>
          <t>sofiblmoments</t>
        </is>
      </c>
      <c r="C207" t="inlineStr">
        <is>
          <t>sofiblmoments</t>
        </is>
      </c>
      <c r="D207">
        <v>221</v>
      </c>
      <c r="E207">
        <v>9</v>
      </c>
      <c r="F207">
        <v>0</v>
      </c>
      <c r="G207">
        <v>2</v>
      </c>
      <c r="H207">
        <v>0</v>
      </c>
      <c r="I207">
        <v>0.0497737556561085</v>
      </c>
      <c r="J207">
        <v>7</v>
      </c>
      <c r="K207">
        <v>3</v>
      </c>
      <c r="L207">
        <v>0</v>
      </c>
      <c r="M207">
        <v>0</v>
      </c>
      <c r="N207">
        <v>0</v>
      </c>
      <c r="O207" t="inlineStr">
        <is>
          <t>北京时间自然日归档 2026-10-01；快照批次 2026-10-01 00:07 → 2026-10-02 00:05；允许采集时间偏差；统计时区：北京时间（Asia/Shanghai）；采集间隔增量；已覆盖本轮可比帖子；未纳入 0 条，本期未出现 0 条，平台回调 0 条</t>
        </is>
      </c>
      <c r="P207" t="inlineStr">
        <is>
          <t>高璇</t>
        </is>
      </c>
    </row>
    <row r="208" ht="25.5" customHeight="1">
      <c r="A208" t="inlineStr">
        <is>
          <t>2026-10-01</t>
        </is>
      </c>
      <c r="B208" t="inlineStr">
        <is>
          <t>amariari11</t>
        </is>
      </c>
      <c r="C208" t="inlineStr">
        <is>
          <t>amariari11</t>
        </is>
      </c>
      <c r="D208">
        <v>228</v>
      </c>
      <c r="E208">
        <v>6</v>
      </c>
      <c r="F208">
        <v>0</v>
      </c>
      <c r="G208">
        <v>0</v>
      </c>
      <c r="H208">
        <v>0</v>
      </c>
      <c r="I208">
        <v>0.0263157894736842</v>
      </c>
      <c r="J208">
        <v>1</v>
      </c>
      <c r="K208">
        <v>3</v>
      </c>
      <c r="L208">
        <v>0</v>
      </c>
      <c r="M208">
        <v>0</v>
      </c>
      <c r="N208">
        <v>0</v>
      </c>
      <c r="O208" t="inlineStr">
        <is>
          <t>北京时间自然日归档 2026-10-01；快照批次 2026-10-01 00:07 → 2026-10-02 00:05；允许采集时间偏差；统计时区：北京时间（Asia/Shanghai）；采集间隔增量；已覆盖本轮可比帖子；未纳入 0 条，本期未出现 0 条，平台回调 0 条</t>
        </is>
      </c>
      <c r="P208" t="inlineStr">
        <is>
          <t>李建卓</t>
        </is>
      </c>
    </row>
    <row r="209" ht="25.5" customHeight="1">
      <c r="A209" t="inlineStr">
        <is>
          <t>2026-10-01</t>
        </is>
      </c>
      <c r="B209" t="inlineStr">
        <is>
          <t>gaylenepowers350</t>
        </is>
      </c>
      <c r="C209" t="inlineStr">
        <is>
          <t>gaylenepowers350</t>
        </is>
      </c>
      <c r="D209">
        <v>303</v>
      </c>
      <c r="E209">
        <v>21</v>
      </c>
      <c r="F209">
        <v>0</v>
      </c>
      <c r="G209">
        <v>6</v>
      </c>
      <c r="H209">
        <v>0</v>
      </c>
      <c r="I209">
        <v>0.0891089108910891</v>
      </c>
      <c r="J209">
        <v>2</v>
      </c>
      <c r="K209">
        <v>2</v>
      </c>
      <c r="L209">
        <v>0</v>
      </c>
      <c r="M209">
        <v>0</v>
      </c>
      <c r="N209">
        <v>0</v>
      </c>
      <c r="O209" t="inlineStr">
        <is>
          <t>北京时间自然日归档 2026-10-01；快照批次 2026-10-01 00:07 → 2026-10-02 00:05；允许采集时间偏差；统计时区：北京时间（Asia/Shanghai）；采集间隔增量；已覆盖本轮可比帖子；未纳入 0 条，本期未出现 0 条，平台回调 0 条</t>
        </is>
      </c>
      <c r="P209" t="inlineStr">
        <is>
          <t>李建卓</t>
        </is>
      </c>
    </row>
    <row r="210" ht="25.5" customHeight="1">
      <c r="A210" t="inlineStr">
        <is>
          <t>2026-10-01</t>
        </is>
      </c>
      <c r="B210" t="inlineStr">
        <is>
          <t>Velvet Temptations</t>
        </is>
      </c>
      <c r="C210" t="inlineStr">
        <is>
          <t>qqfqvkxrybkjkjnp20</t>
        </is>
      </c>
      <c r="D210">
        <v>330</v>
      </c>
      <c r="E210">
        <v>2</v>
      </c>
      <c r="F210">
        <v>0</v>
      </c>
      <c r="G210">
        <v>1</v>
      </c>
      <c r="H210">
        <v>0</v>
      </c>
      <c r="I210">
        <v>0.00909090909090909</v>
      </c>
      <c r="J210">
        <v>4</v>
      </c>
      <c r="K210">
        <v>3</v>
      </c>
      <c r="L210">
        <v>0</v>
      </c>
      <c r="M210">
        <v>0</v>
      </c>
      <c r="N210">
        <v>0</v>
      </c>
      <c r="O210" t="inlineStr">
        <is>
          <t>北京时间自然日归档 2026-10-01；快照批次 2026-10-01 00:07 → 2026-10-02 00:05；允许采集时间偏差；统计时区：北京时间（Asia/Shanghai）；采集间隔增量；已覆盖本轮可比帖子；未纳入 0 条，本期未出现 0 条，平台回调 0 条</t>
        </is>
      </c>
      <c r="P210" t="inlineStr">
        <is>
          <t>张凯风</t>
        </is>
      </c>
    </row>
    <row r="211" ht="25.5" customHeight="1">
      <c r="A211" t="inlineStr">
        <is>
          <t>2026-10-01</t>
        </is>
      </c>
      <c r="B211" t="inlineStr">
        <is>
          <t>jazlynnayeli6</t>
        </is>
      </c>
      <c r="C211" t="inlineStr">
        <is>
          <t>jazlynnayeli6</t>
        </is>
      </c>
      <c r="D211">
        <v>331</v>
      </c>
      <c r="E211">
        <v>1</v>
      </c>
      <c r="F211">
        <v>0</v>
      </c>
      <c r="G211">
        <v>7</v>
      </c>
      <c r="H211">
        <v>0</v>
      </c>
      <c r="I211">
        <v>0.0241691842900302</v>
      </c>
      <c r="J211">
        <v>1</v>
      </c>
      <c r="K211">
        <v>3</v>
      </c>
      <c r="L211">
        <v>0</v>
      </c>
      <c r="M211">
        <v>0</v>
      </c>
      <c r="N211">
        <v>0</v>
      </c>
      <c r="O211" t="inlineStr">
        <is>
          <t>北京时间自然日归档 2026-10-01；快照批次 2026-10-01 00:07 → 2026-10-02 00:05；允许采集时间偏差；统计时区：北京时间（Asia/Shanghai）；采集间隔增量；已覆盖本轮可比帖子；未纳入 0 条，本期未出现 0 条，平台回调 0 条</t>
        </is>
      </c>
      <c r="P211" t="inlineStr">
        <is>
          <t>李建卓</t>
        </is>
      </c>
    </row>
    <row r="212" ht="25.5" customHeight="1">
      <c r="A212" t="inlineStr">
        <is>
          <t>2026-10-01</t>
        </is>
      </c>
      <c r="B212" t="inlineStr">
        <is>
          <t>felicitypatterson67</t>
        </is>
      </c>
      <c r="C212" t="inlineStr">
        <is>
          <t>felicitypatterson67</t>
        </is>
      </c>
      <c r="D212">
        <v>365</v>
      </c>
      <c r="E212">
        <v>8</v>
      </c>
      <c r="F212">
        <v>0</v>
      </c>
      <c r="G212">
        <v>4</v>
      </c>
      <c r="H212">
        <v>0</v>
      </c>
      <c r="I212">
        <v>0.0328767123287671</v>
      </c>
      <c r="J212">
        <v>2</v>
      </c>
      <c r="K212">
        <v>1</v>
      </c>
      <c r="L212">
        <v>0</v>
      </c>
      <c r="M212">
        <v>0</v>
      </c>
      <c r="N212">
        <v>0</v>
      </c>
      <c r="O212" t="inlineStr">
        <is>
          <t>北京时间自然日归档 2026-10-01；快照批次 2026-10-01 00:07 → 2026-10-02 00:05；允许采集时间偏差；统计时区：北京时间（Asia/Shanghai）；采集间隔增量；已覆盖本轮可比帖子；未纳入 0 条，本期未出现 0 条，平台回调 0 条</t>
        </is>
      </c>
      <c r="P212" t="inlineStr">
        <is>
          <t>李建卓</t>
        </is>
      </c>
    </row>
    <row r="213" ht="25.5" customHeight="1">
      <c r="A213" t="inlineStr">
        <is>
          <t>2026-10-01</t>
        </is>
      </c>
      <c r="B213" t="inlineStr">
        <is>
          <t>miralinaaa10</t>
        </is>
      </c>
      <c r="C213" t="inlineStr">
        <is>
          <t>miralinaaa10</t>
        </is>
      </c>
      <c r="D213">
        <v>511</v>
      </c>
      <c r="E213">
        <v>18</v>
      </c>
      <c r="F213">
        <v>0</v>
      </c>
      <c r="G213">
        <v>3</v>
      </c>
      <c r="H213">
        <v>0</v>
      </c>
      <c r="I213">
        <v>0.0410958904109589</v>
      </c>
      <c r="J213">
        <v>1</v>
      </c>
      <c r="K213">
        <v>2</v>
      </c>
      <c r="L213">
        <v>0</v>
      </c>
      <c r="M213">
        <v>0</v>
      </c>
      <c r="N213">
        <v>0</v>
      </c>
      <c r="O213" t="inlineStr">
        <is>
          <t>北京时间自然日归档 2026-10-01；快照批次 2026-10-01 00:07 → 2026-10-02 00:05；允许采集时间偏差；统计时区：北京时间（Asia/Shanghai）；采集间隔增量；已覆盖本轮可比帖子；未纳入 0 条，本期未出现 0 条，平台回调 0 条</t>
        </is>
      </c>
      <c r="P213" t="inlineStr">
        <is>
          <t>高璇</t>
        </is>
      </c>
    </row>
    <row r="214" ht="25.5" customHeight="1">
      <c r="A214" t="inlineStr">
        <is>
          <t>2026-10-01</t>
        </is>
      </c>
      <c r="B214" t="inlineStr">
        <is>
          <t>scenesbl77</t>
        </is>
      </c>
      <c r="C214" t="inlineStr">
        <is>
          <t>scenesbl77</t>
        </is>
      </c>
      <c r="D214">
        <v>549</v>
      </c>
      <c r="E214">
        <v>22</v>
      </c>
      <c r="F214">
        <v>0</v>
      </c>
      <c r="G214">
        <v>7</v>
      </c>
      <c r="H214">
        <v>0</v>
      </c>
      <c r="I214">
        <v>0.052823315118397</v>
      </c>
      <c r="J214">
        <v>1</v>
      </c>
      <c r="K214">
        <v>3</v>
      </c>
      <c r="L214">
        <v>0</v>
      </c>
      <c r="M214">
        <v>0</v>
      </c>
      <c r="N214">
        <v>0</v>
      </c>
      <c r="O214" t="inlineStr">
        <is>
          <t>北京时间自然日归档 2026-10-01；快照批次 2026-10-01 00:07 → 2026-10-02 00:05；允许采集时间偏差；统计时区：北京时间（Asia/Shanghai）；采集间隔增量；已覆盖本轮可比帖子；未纳入 0 条，本期未出现 0 条，平台回调 0 条</t>
        </is>
      </c>
      <c r="P214" t="inlineStr">
        <is>
          <t>高璇</t>
        </is>
      </c>
    </row>
    <row r="215" ht="25.5" customHeight="1">
      <c r="A215" t="inlineStr">
        <is>
          <t>2026-10-01</t>
        </is>
      </c>
      <c r="B215" t="inlineStr">
        <is>
          <t>NeonHlin</t>
        </is>
      </c>
      <c r="C215" t="inlineStr">
        <is>
          <t>hnlinhthng9678</t>
        </is>
      </c>
      <c r="D215">
        <v>619</v>
      </c>
      <c r="E215">
        <v>6</v>
      </c>
      <c r="F215">
        <v>0</v>
      </c>
      <c r="G215">
        <v>2</v>
      </c>
      <c r="H215">
        <v>0</v>
      </c>
      <c r="I215">
        <v>0.0129240710823909</v>
      </c>
      <c r="J215">
        <v>15</v>
      </c>
      <c r="K215">
        <v>3</v>
      </c>
      <c r="L215">
        <v>0</v>
      </c>
      <c r="M215">
        <v>0</v>
      </c>
      <c r="N215">
        <v>0</v>
      </c>
      <c r="O215" t="inlineStr">
        <is>
          <t>北京时间自然日归档 2026-10-01；快照批次 2026-10-01 00:07 → 2026-10-02 00:05；允许采集时间偏差；统计时区：北京时间（Asia/Shanghai）；采集间隔增量；已覆盖本轮可比帖子；未纳入 0 条，本期未出现 0 条，平台回调 0 条</t>
        </is>
      </c>
      <c r="P215" t="inlineStr">
        <is>
          <t>高璇</t>
        </is>
      </c>
    </row>
    <row r="216" ht="25.5" customHeight="1">
      <c r="A216" t="inlineStr">
        <is>
          <t>2026-10-01</t>
        </is>
      </c>
      <c r="B216" t="inlineStr">
        <is>
          <t>plottwistclips11</t>
        </is>
      </c>
      <c r="C216" t="inlineStr">
        <is>
          <t>plottwistclips11</t>
        </is>
      </c>
      <c r="D216">
        <v>1410</v>
      </c>
      <c r="E216">
        <v>17</v>
      </c>
      <c r="F216">
        <v>0</v>
      </c>
      <c r="G216">
        <v>3</v>
      </c>
      <c r="H216">
        <v>0</v>
      </c>
      <c r="I216">
        <v>0.0141843971631205</v>
      </c>
      <c r="J216">
        <v>19</v>
      </c>
      <c r="K216">
        <v>3</v>
      </c>
      <c r="L216">
        <v>0</v>
      </c>
      <c r="M216">
        <v>0</v>
      </c>
      <c r="N216">
        <v>0</v>
      </c>
      <c r="O216" t="inlineStr">
        <is>
          <t>北京时间自然日归档 2026-10-01；快照批次 2026-10-01 00:07 → 2026-10-02 00:05；允许采集时间偏差；统计时区：北京时间（Asia/Shanghai）；采集间隔增量；已覆盖本轮可比帖子；未纳入 0 条，本期未出现 0 条，平台回调 0 条</t>
        </is>
      </c>
      <c r="P216" t="inlineStr">
        <is>
          <t>高璇</t>
        </is>
      </c>
    </row>
    <row r="217" ht="25.5" customHeight="1">
      <c r="A217" t="inlineStr">
        <is>
          <t>2026-10-01</t>
        </is>
      </c>
      <c r="B217" t="inlineStr">
        <is>
          <t>Pretty Boy Problems</t>
        </is>
      </c>
      <c r="C217" t="inlineStr">
        <is>
          <t>magnoliaisabella64</t>
        </is>
      </c>
      <c r="D217">
        <v>1438</v>
      </c>
      <c r="E217">
        <v>37</v>
      </c>
      <c r="F217">
        <v>1</v>
      </c>
      <c r="G217">
        <v>22</v>
      </c>
      <c r="H217">
        <v>0</v>
      </c>
      <c r="I217">
        <v>0.0417246175243393</v>
      </c>
      <c r="J217">
        <v>4</v>
      </c>
      <c r="K217">
        <v>3</v>
      </c>
      <c r="L217">
        <v>0</v>
      </c>
      <c r="M217">
        <v>0</v>
      </c>
      <c r="N217">
        <v>0</v>
      </c>
      <c r="O217" t="inlineStr">
        <is>
          <t>北京时间自然日归档 2026-10-01；快照批次 2026-10-01 00:07 → 2026-10-02 00:05；允许采集时间偏差；统计时区：北京时间（Asia/Shanghai）；采集间隔增量；已覆盖本轮可比帖子；未纳入 0 条，本期未出现 0 条，平台回调 0 条</t>
        </is>
      </c>
      <c r="P217" t="inlineStr">
        <is>
          <t>张凯风</t>
        </is>
      </c>
    </row>
    <row r="218" ht="25.5" customHeight="1">
      <c r="A218" t="inlineStr">
        <is>
          <t>2026-10-01</t>
        </is>
      </c>
      <c r="B218" t="inlineStr">
        <is>
          <t>hcngsn5459</t>
        </is>
      </c>
      <c r="C218" t="inlineStr">
        <is>
          <t>hcngsn5459</t>
        </is>
      </c>
      <c r="D218">
        <v>2176</v>
      </c>
      <c r="E218">
        <v>10</v>
      </c>
      <c r="F218">
        <v>0</v>
      </c>
      <c r="G218">
        <v>5</v>
      </c>
      <c r="H218">
        <v>0</v>
      </c>
      <c r="I218">
        <v>0.00689338235294117</v>
      </c>
      <c r="J218">
        <v>3</v>
      </c>
      <c r="K218">
        <v>3</v>
      </c>
      <c r="L218">
        <v>0</v>
      </c>
      <c r="M218">
        <v>0</v>
      </c>
      <c r="N218">
        <v>0</v>
      </c>
      <c r="O218" t="inlineStr">
        <is>
          <t>北京时间自然日归档 2026-10-01；快照批次 2026-10-01 00:07 → 2026-10-02 00:05；允许采集时间偏差；统计时区：北京时间（Asia/Shanghai）；采集间隔增量；已覆盖本轮可比帖子；未纳入 0 条，本期未出现 0 条，平台回调 0 条</t>
        </is>
      </c>
      <c r="P218" t="inlineStr">
        <is>
          <t>李建卓</t>
        </is>
      </c>
    </row>
    <row r="219" ht="25.5" customHeight="1">
      <c r="A219" t="inlineStr">
        <is>
          <t>2026-10-01</t>
        </is>
      </c>
      <c r="B219" t="inlineStr">
        <is>
          <t>dramaflick00</t>
        </is>
      </c>
      <c r="C219" t="inlineStr">
        <is>
          <t>dramaflick00</t>
        </is>
      </c>
      <c r="D219">
        <v>2380</v>
      </c>
      <c r="E219">
        <v>27</v>
      </c>
      <c r="F219">
        <v>0</v>
      </c>
      <c r="G219">
        <v>5</v>
      </c>
      <c r="H219">
        <v>0</v>
      </c>
      <c r="I219">
        <v>0.0134453781512605</v>
      </c>
      <c r="J219">
        <v>24</v>
      </c>
      <c r="K219">
        <v>3</v>
      </c>
      <c r="L219">
        <v>0</v>
      </c>
      <c r="M219">
        <v>0</v>
      </c>
      <c r="N219">
        <v>0</v>
      </c>
      <c r="O219" t="inlineStr">
        <is>
          <t>北京时间自然日归档 2026-10-01；快照批次 2026-10-01 00:07 → 2026-10-02 00:05；允许采集时间偏差；统计时区：北京时间（Asia/Shanghai）；采集间隔增量；已覆盖本轮可比帖子；未纳入 0 条，本期未出现 0 条，平台回调 0 条</t>
        </is>
      </c>
      <c r="P219" t="inlineStr">
        <is>
          <t>高璇</t>
        </is>
      </c>
    </row>
    <row r="220" ht="25.5" customHeight="1">
      <c r="A220" t="inlineStr">
        <is>
          <t>2026-10-01</t>
        </is>
      </c>
      <c r="B220" t="inlineStr">
        <is>
          <t>Mouse glue trap</t>
        </is>
      </c>
      <c r="C220" t="inlineStr">
        <is>
          <t>nobleltcpnj</t>
        </is>
      </c>
      <c r="D220">
        <v>4087</v>
      </c>
      <c r="E220">
        <v>41</v>
      </c>
      <c r="F220">
        <v>0</v>
      </c>
      <c r="G220">
        <v>15</v>
      </c>
      <c r="H220">
        <v>0</v>
      </c>
      <c r="I220">
        <v>0.0137019818938096</v>
      </c>
      <c r="J220">
        <v>28</v>
      </c>
      <c r="K220">
        <v>3</v>
      </c>
      <c r="L220">
        <v>0</v>
      </c>
      <c r="M220">
        <v>0</v>
      </c>
      <c r="N220">
        <v>0</v>
      </c>
      <c r="O220" t="inlineStr">
        <is>
          <t>北京时间自然日归档 2026-10-01；快照批次 2026-10-01 00:07 → 2026-10-02 00:05；允许采集时间偏差；统计时区：北京时间（Asia/Shanghai）；采集间隔增量；已覆盖本轮可比帖子；未纳入 0 条，本期未出现 0 条，平台回调 0 条</t>
        </is>
      </c>
      <c r="P220" t="inlineStr">
        <is>
          <t>张凯风</t>
        </is>
      </c>
    </row>
    <row r="221" ht="25.5" customHeight="1">
      <c r="A221" t="inlineStr">
        <is>
          <t>2026-10-01</t>
        </is>
      </c>
      <c r="B221" t="inlineStr">
        <is>
          <t>dramaexpedition</t>
        </is>
      </c>
      <c r="C221" t="inlineStr">
        <is>
          <t>dramaexpedition</t>
        </is>
      </c>
      <c r="D221">
        <v>4933</v>
      </c>
      <c r="E221">
        <v>39</v>
      </c>
      <c r="F221">
        <v>0</v>
      </c>
      <c r="G221">
        <v>8</v>
      </c>
      <c r="H221">
        <v>2</v>
      </c>
      <c r="I221">
        <v>0.00952767078856679</v>
      </c>
      <c r="J221">
        <v>65</v>
      </c>
      <c r="K221">
        <v>3</v>
      </c>
      <c r="L221">
        <v>0</v>
      </c>
      <c r="M221">
        <v>5</v>
      </c>
      <c r="N221">
        <v>0</v>
      </c>
      <c r="O221" t="inlineStr">
        <is>
          <t>北京时间自然日归档 2026-10-01；快照批次 2026-10-01 00:07 → 2026-10-02 00:05；允许采集时间偏差；统计时区：北京时间（Asia/Shanghai）；采集间隔增量；部分覆盖；未纳入 0 条，本期未出现 5 条，平台回调 0 条</t>
        </is>
      </c>
      <c r="P221" t="inlineStr">
        <is>
          <t>彭满</t>
        </is>
      </c>
    </row>
    <row r="222" ht="25.5" customHeight="1">
      <c r="A222" t="inlineStr">
        <is>
          <t>2026-10-01</t>
        </is>
      </c>
      <c r="B222" t="inlineStr">
        <is>
          <t>Flexlthung</t>
        </is>
      </c>
      <c r="C222" t="inlineStr">
        <is>
          <t>lthung263</t>
        </is>
      </c>
      <c r="D222">
        <v>8867</v>
      </c>
      <c r="E222">
        <v>92</v>
      </c>
      <c r="F222">
        <v>0</v>
      </c>
      <c r="G222">
        <v>29</v>
      </c>
      <c r="H222">
        <v>1</v>
      </c>
      <c r="I222">
        <v>0.0136461035299424</v>
      </c>
      <c r="J222">
        <v>48</v>
      </c>
      <c r="K222">
        <v>3</v>
      </c>
      <c r="L222">
        <v>0</v>
      </c>
      <c r="M222">
        <v>0</v>
      </c>
      <c r="N222">
        <v>0</v>
      </c>
      <c r="O222" t="inlineStr">
        <is>
          <t>北京时间自然日归档 2026-10-01；快照批次 2026-10-01 00:07 → 2026-10-02 00:05；允许采集时间偏差；统计时区：北京时间（Asia/Shanghai）；采集间隔增量；已覆盖本轮可比帖子；未纳入 0 条，本期未出现 0 条，平台回调 0 条</t>
        </is>
      </c>
      <c r="P222" t="inlineStr">
        <is>
          <t>张凯风</t>
        </is>
      </c>
    </row>
    <row r="223" ht="25.5" customHeight="1">
      <c r="A223" t="inlineStr">
        <is>
          <t>2026-10-01</t>
        </is>
      </c>
      <c r="B223" t="inlineStr">
        <is>
          <t>jolienqaq</t>
        </is>
      </c>
      <c r="C223" t="inlineStr">
        <is>
          <t>jolienqaq</t>
        </is>
      </c>
      <c r="D223">
        <v>12838</v>
      </c>
      <c r="E223">
        <v>260</v>
      </c>
      <c r="F223">
        <v>2</v>
      </c>
      <c r="G223">
        <v>135</v>
      </c>
      <c r="H223">
        <v>7</v>
      </c>
      <c r="I223">
        <v>0.0309238199096432</v>
      </c>
      <c r="J223">
        <v>78</v>
      </c>
      <c r="K223">
        <v>3</v>
      </c>
      <c r="L223">
        <v>0</v>
      </c>
      <c r="M223">
        <v>2</v>
      </c>
      <c r="N223">
        <v>0</v>
      </c>
      <c r="O223" t="inlineStr">
        <is>
          <t>北京时间自然日归档 2026-10-01；快照批次 2026-10-01 00:07 → 2026-10-02 00:05；允许采集时间偏差；统计时区：北京时间（Asia/Shanghai）；采集间隔增量；部分覆盖；未纳入 0 条，本期未出现 2 条，平台回调 0 条</t>
        </is>
      </c>
      <c r="P223" t="inlineStr">
        <is>
          <t>彭满</t>
        </is>
      </c>
    </row>
    <row r="224" ht="25.5" customHeight="1">
      <c r="A224" t="inlineStr">
        <is>
          <t>2026-10-01</t>
        </is>
      </c>
      <c r="B224" t="inlineStr">
        <is>
          <t>VoidFaic</t>
        </is>
      </c>
      <c r="C224" t="inlineStr">
        <is>
          <t>ngphnggiang40</t>
        </is>
      </c>
      <c r="D224">
        <v>15052</v>
      </c>
      <c r="E224">
        <v>87</v>
      </c>
      <c r="F224">
        <v>2</v>
      </c>
      <c r="G224">
        <v>22</v>
      </c>
      <c r="H224">
        <v>1</v>
      </c>
      <c r="I224">
        <v>0.00737443529099123</v>
      </c>
      <c r="J224">
        <v>47</v>
      </c>
      <c r="K224">
        <v>2</v>
      </c>
      <c r="L224">
        <v>1</v>
      </c>
      <c r="M224">
        <v>0</v>
      </c>
      <c r="N224">
        <v>0</v>
      </c>
      <c r="O224" t="inlineStr">
        <is>
          <t>北京时间自然日归档 2026-10-01；快照批次 2026-10-01 00:07 → 2026-10-02 00:05；允许采集时间偏差；统计时区：北京时间（Asia/Shanghai）；采集间隔增量；部分覆盖；未纳入 1 条，本期未出现 0 条，平台回调 0 条</t>
        </is>
      </c>
      <c r="P224" t="inlineStr">
        <is>
          <t>张凯风</t>
        </is>
      </c>
    </row>
    <row r="225" ht="25.5" customHeight="1">
      <c r="A225" t="inlineStr">
        <is>
          <t>2026-10-01</t>
        </is>
      </c>
      <c r="B225" t="inlineStr">
        <is>
          <t>dramavault163</t>
        </is>
      </c>
      <c r="C225" t="inlineStr">
        <is>
          <t>dramavault163</t>
        </is>
      </c>
      <c r="D225">
        <v>19483</v>
      </c>
      <c r="E225">
        <v>130</v>
      </c>
      <c r="F225">
        <v>1</v>
      </c>
      <c r="G225">
        <v>47</v>
      </c>
      <c r="H225">
        <v>27</v>
      </c>
      <c r="I225">
        <v>0.00913616999435405</v>
      </c>
      <c r="J225">
        <v>110</v>
      </c>
      <c r="K225">
        <v>1</v>
      </c>
      <c r="L225">
        <v>0</v>
      </c>
      <c r="M225">
        <v>2</v>
      </c>
      <c r="N225">
        <v>0</v>
      </c>
      <c r="O225" t="inlineStr">
        <is>
          <t>北京时间自然日归档 2026-10-01；快照批次 2026-10-01 00:07 → 2026-10-02 00:05；允许采集时间偏差；统计时区：北京时间（Asia/Shanghai）；采集间隔增量；部分覆盖；未纳入 0 条，本期未出现 2 条，平台回调 0 条</t>
        </is>
      </c>
      <c r="P225" t="inlineStr">
        <is>
          <t>高璇</t>
        </is>
      </c>
    </row>
    <row r="226" ht="25.5" customHeight="1">
      <c r="A226" t="inlineStr">
        <is>
          <t>2026-10-01</t>
        </is>
      </c>
      <c r="B226" t="inlineStr">
        <is>
          <t>dramadetour0</t>
        </is>
      </c>
      <c r="C226" t="inlineStr">
        <is>
          <t>dramadetour0</t>
        </is>
      </c>
      <c r="D226">
        <v>23175</v>
      </c>
      <c r="E226">
        <v>299</v>
      </c>
      <c r="F226">
        <v>0</v>
      </c>
      <c r="G226">
        <v>68</v>
      </c>
      <c r="H226">
        <v>4</v>
      </c>
      <c r="I226">
        <v>0.0158360302049622</v>
      </c>
      <c r="J226">
        <v>54</v>
      </c>
      <c r="K226">
        <v>2</v>
      </c>
      <c r="L226">
        <v>0</v>
      </c>
      <c r="M226">
        <v>2</v>
      </c>
      <c r="N226">
        <v>0</v>
      </c>
      <c r="O226" t="inlineStr">
        <is>
          <t>北京时间自然日归档 2026-10-01；快照批次 2026-10-01 00:07 → 2026-10-02 00:05；允许采集时间偏差；统计时区：北京时间（Asia/Shanghai）；采集间隔增量；部分覆盖；未纳入 0 条，本期未出现 2 条，平台回调 0 条</t>
        </is>
      </c>
      <c r="P226" t="inlineStr">
        <is>
          <t>彭满</t>
        </is>
      </c>
    </row>
    <row r="227" ht="25.5" customHeight="1">
      <c r="A227" t="inlineStr">
        <is>
          <t>2026-10-01</t>
        </is>
      </c>
      <c r="B227" t="inlineStr">
        <is>
          <t>dramaclips0364</t>
        </is>
      </c>
      <c r="C227" t="inlineStr">
        <is>
          <t>dramaclips0364</t>
        </is>
      </c>
      <c r="D227">
        <v>29749</v>
      </c>
      <c r="E227">
        <v>142</v>
      </c>
      <c r="F227">
        <v>1</v>
      </c>
      <c r="G227">
        <v>50</v>
      </c>
      <c r="H227">
        <v>3</v>
      </c>
      <c r="I227">
        <v>0.00648761302900937</v>
      </c>
      <c r="J227">
        <v>103</v>
      </c>
      <c r="K227">
        <v>3</v>
      </c>
      <c r="L227">
        <v>0</v>
      </c>
      <c r="M227">
        <v>3</v>
      </c>
      <c r="N227">
        <v>0</v>
      </c>
      <c r="O227" t="inlineStr">
        <is>
          <t>北京时间自然日归档 2026-10-01；快照批次 2026-10-01 00:07 → 2026-10-02 00:05；允许采集时间偏差；统计时区：北京时间（Asia/Shanghai）；采集间隔增量；部分覆盖；未纳入 0 条，本期未出现 3 条，平台回调 0 条</t>
        </is>
      </c>
      <c r="P227" t="inlineStr">
        <is>
          <t>高璇</t>
        </is>
      </c>
    </row>
    <row r="228" ht="25.5" customHeight="1">
      <c r="A228" t="inlineStr">
        <is>
          <t>2026-10-01</t>
        </is>
      </c>
      <c r="B228" t="inlineStr">
        <is>
          <t>shirley5278789</t>
        </is>
      </c>
      <c r="C228" t="inlineStr">
        <is>
          <t>shirley5278789</t>
        </is>
      </c>
      <c r="D228">
        <v>74943</v>
      </c>
      <c r="E228">
        <v>531</v>
      </c>
      <c r="F228">
        <v>1</v>
      </c>
      <c r="G228">
        <v>93</v>
      </c>
      <c r="H228">
        <v>21</v>
      </c>
      <c r="I228">
        <v>0.00833967148366091</v>
      </c>
      <c r="J228">
        <v>112</v>
      </c>
      <c r="K228">
        <v>3</v>
      </c>
      <c r="L228">
        <v>0</v>
      </c>
      <c r="M228">
        <v>3</v>
      </c>
      <c r="N228">
        <v>0</v>
      </c>
      <c r="O228" t="inlineStr">
        <is>
          <t>北京时间自然日归档 2026-10-01；快照批次 2026-10-01 00:07 → 2026-10-02 00:05；允许采集时间偏差；统计时区：北京时间（Asia/Shanghai）；采集间隔增量；部分覆盖；未纳入 0 条，本期未出现 3 条，平台回调 0 条</t>
        </is>
      </c>
      <c r="P228" t="inlineStr">
        <is>
          <t>高璇</t>
        </is>
      </c>
    </row>
    <row r="229" ht="25.5" customHeight="1">
      <c r="A229" t="inlineStr">
        <is>
          <t>2026-10-01</t>
        </is>
      </c>
      <c r="B229" t="inlineStr">
        <is>
          <t>astrologywiki</t>
        </is>
      </c>
      <c r="C229" t="inlineStr">
        <is>
          <t>astrologywiki</t>
        </is>
      </c>
      <c r="D229"/>
      <c r="E229"/>
      <c r="F229"/>
      <c r="G229"/>
      <c r="H229"/>
      <c r="I229"/>
      <c r="J229">
        <v>0</v>
      </c>
      <c r="K229">
        <v>0</v>
      </c>
      <c r="L229">
        <v>0</v>
      </c>
      <c r="M229">
        <v>0</v>
      </c>
      <c r="N229">
        <v>0</v>
      </c>
      <c r="O229" t="inlineStr">
        <is>
          <t>北京时间自然日归档 2026-10-01；快照批次 2026-10-01 00:07 → 2026-10-02 00:05；允许采集时间偏差；统计时区：北京时间（Asia/Shanghai）；没有可比播放量</t>
        </is>
      </c>
      <c r="P229"/>
    </row>
    <row r="230" ht="25.5" customHeight="1">
      <c r="A230" t="inlineStr">
        <is>
          <t>2026-10-01</t>
        </is>
      </c>
      <c r="B230" t="inlineStr">
        <is>
          <t>dramapenelope</t>
        </is>
      </c>
      <c r="C230" t="inlineStr">
        <is>
          <t>dramapenelope</t>
        </is>
      </c>
      <c r="D230"/>
      <c r="E230"/>
      <c r="F230"/>
      <c r="G230"/>
      <c r="H230"/>
      <c r="I230"/>
      <c r="J230">
        <v>0</v>
      </c>
      <c r="K230">
        <v>0</v>
      </c>
      <c r="L230">
        <v>0</v>
      </c>
      <c r="M230">
        <v>0</v>
      </c>
      <c r="N230">
        <v>0</v>
      </c>
      <c r="O230" t="inlineStr">
        <is>
          <t>北京时间自然日归档 2026-10-01；快照批次 2026-10-01 00:07 → 2026-10-02 00:05；允许采集时间偏差；统计时区：北京时间（Asia/Shanghai）；没有可比播放量</t>
        </is>
      </c>
      <c r="P230"/>
    </row>
    <row r="231" ht="25.5" customHeight="1">
      <c r="A231" t="inlineStr">
        <is>
          <t>2026-10-01</t>
        </is>
      </c>
      <c r="B231" t="inlineStr">
        <is>
          <t>shirley527146</t>
        </is>
      </c>
      <c r="C231" t="inlineStr">
        <is>
          <t>shirley527146</t>
        </is>
      </c>
      <c r="D231"/>
      <c r="E231"/>
      <c r="F231"/>
      <c r="G231"/>
      <c r="H231"/>
      <c r="I231"/>
      <c r="J231">
        <v>0</v>
      </c>
      <c r="K231">
        <v>0</v>
      </c>
      <c r="L231">
        <v>0</v>
      </c>
      <c r="M231">
        <v>0</v>
      </c>
      <c r="N231">
        <v>0</v>
      </c>
      <c r="O231" t="inlineStr">
        <is>
          <t>北京时间自然日归档 2026-10-01；快照批次 2026-10-01 00:07 → 2026-10-02 00:05；允许采集时间偏差；统计时区：北京时间（Asia/Shanghai）；没有可比播放量</t>
        </is>
      </c>
      <c r="P231"/>
    </row>
    <row r="232" ht="25.5" customHeight="1">
      <c r="A232" t="inlineStr">
        <is>
          <t>2026-10-01</t>
        </is>
      </c>
      <c r="B232" t="inlineStr">
        <is>
          <t>shirley5276973</t>
        </is>
      </c>
      <c r="C232" t="inlineStr">
        <is>
          <t>shirley5276973</t>
        </is>
      </c>
      <c r="D232"/>
      <c r="E232"/>
      <c r="F232"/>
      <c r="G232"/>
      <c r="H232"/>
      <c r="I232"/>
      <c r="J232">
        <v>0</v>
      </c>
      <c r="K232">
        <v>0</v>
      </c>
      <c r="L232">
        <v>0</v>
      </c>
      <c r="M232">
        <v>0</v>
      </c>
      <c r="N232">
        <v>0</v>
      </c>
      <c r="O232" t="inlineStr">
        <is>
          <t>北京时间自然日归档 2026-10-01；快照批次 2026-10-01 00:07 → 2026-10-02 00:05；允许采集时间偏差；统计时区：北京时间（Asia/Shanghai）；没有可比播放量</t>
        </is>
      </c>
      <c r="P232"/>
    </row>
    <row r="233" ht="25.5" customHeight="1">
      <c r="A233" t="inlineStr">
        <is>
          <t>2026-10-01</t>
        </is>
      </c>
      <c r="B233" t="inlineStr">
        <is>
          <t>willque92</t>
        </is>
      </c>
      <c r="C233" t="inlineStr">
        <is>
          <t>willque92</t>
        </is>
      </c>
      <c r="D233"/>
      <c r="E233"/>
      <c r="F233"/>
      <c r="G233"/>
      <c r="H233"/>
      <c r="I233"/>
      <c r="J233">
        <v>0</v>
      </c>
      <c r="K233">
        <v>0</v>
      </c>
      <c r="L233">
        <v>0</v>
      </c>
      <c r="M233">
        <v>0</v>
      </c>
      <c r="N233">
        <v>0</v>
      </c>
      <c r="O233" t="inlineStr">
        <is>
          <t>北京时间自然日归档 2026-10-01；快照批次 2026-10-01 00:07 → 2026-10-02 00:05；允许采集时间偏差；统计时区：北京时间（Asia/Shanghai）；没有可比播放量</t>
        </is>
      </c>
      <c r="P233"/>
    </row>
    <row r="234" ht="25.5" customHeight="1">
      <c r="A234" t="inlineStr">
        <is>
          <t>2026-09-30</t>
        </is>
      </c>
      <c r="B234" t="inlineStr">
        <is>
          <t>mochiclips55</t>
        </is>
      </c>
      <c r="C234" t="inlineStr">
        <is>
          <t>mochiclips55</t>
        </is>
      </c>
      <c r="D234">
        <v>2</v>
      </c>
      <c r="E234">
        <v>0</v>
      </c>
      <c r="F234">
        <v>0</v>
      </c>
      <c r="G234">
        <v>0</v>
      </c>
      <c r="H234">
        <v>0</v>
      </c>
      <c r="I234">
        <v>0</v>
      </c>
      <c r="J234">
        <v>0</v>
      </c>
      <c r="K234">
        <v>1</v>
      </c>
      <c r="L234">
        <v>0</v>
      </c>
      <c r="M234">
        <v>0</v>
      </c>
      <c r="N234">
        <v>0</v>
      </c>
      <c r="O234" t="inlineStr">
        <is>
          <t>北京时间自然日归档 2026-09-30；快照批次 2026-09-30 00:13 → 2026-10-01 00:07；允许采集时间偏差；统计时区：北京时间（Asia/Shanghai）；采集间隔增量；已覆盖本轮可比帖子；未纳入 0 条，本期未出现 0 条，平台回调 0 条</t>
        </is>
      </c>
      <c r="P234" t="inlineStr">
        <is>
          <t>高璇</t>
        </is>
      </c>
    </row>
    <row r="235" ht="25.5" customHeight="1">
      <c r="A235" t="inlineStr">
        <is>
          <t>2026-09-30</t>
        </is>
      </c>
      <c r="B235" t="inlineStr">
        <is>
          <t>amariari11</t>
        </is>
      </c>
      <c r="C235" t="inlineStr">
        <is>
          <t>amariari11</t>
        </is>
      </c>
      <c r="D235">
        <v>14</v>
      </c>
      <c r="E235">
        <v>0</v>
      </c>
      <c r="F235">
        <v>0</v>
      </c>
      <c r="G235">
        <v>0</v>
      </c>
      <c r="H235">
        <v>0</v>
      </c>
      <c r="I235">
        <v>0</v>
      </c>
      <c r="J235">
        <v>0</v>
      </c>
      <c r="K235">
        <v>1</v>
      </c>
      <c r="L235">
        <v>0</v>
      </c>
      <c r="M235">
        <v>0</v>
      </c>
      <c r="N235">
        <v>0</v>
      </c>
      <c r="O235" t="inlineStr">
        <is>
          <t>北京时间自然日归档 2026-09-30；快照批次 2026-09-30 00:13 → 2026-10-01 00:07；允许采集时间偏差；统计时区：北京时间（Asia/Shanghai）；采集间隔增量；已覆盖本轮可比帖子；未纳入 0 条，本期未出现 0 条，平台回调 0 条</t>
        </is>
      </c>
      <c r="P235" t="inlineStr">
        <is>
          <t>李建卓</t>
        </is>
      </c>
    </row>
    <row r="236" ht="25.5" customHeight="1">
      <c r="A236" t="inlineStr">
        <is>
          <t>2026-09-30</t>
        </is>
      </c>
      <c r="B236" t="inlineStr">
        <is>
          <t>miraaastrology</t>
        </is>
      </c>
      <c r="C236" t="inlineStr">
        <is>
          <t>miraaastrology</t>
        </is>
      </c>
      <c r="D236">
        <v>47</v>
      </c>
      <c r="E236">
        <v>2</v>
      </c>
      <c r="F236">
        <v>0</v>
      </c>
      <c r="G236">
        <v>1</v>
      </c>
      <c r="H236">
        <v>1</v>
      </c>
      <c r="I236">
        <v>0.0638297872340425</v>
      </c>
      <c r="J236">
        <v>2</v>
      </c>
      <c r="K236">
        <v>0</v>
      </c>
      <c r="L236">
        <v>0</v>
      </c>
      <c r="M236">
        <v>1</v>
      </c>
      <c r="N236">
        <v>0</v>
      </c>
      <c r="O236" t="inlineStr">
        <is>
          <t>北京时间自然日归档 2026-09-30；快照批次 2026-09-30 00:13 → 2026-10-01 00:07；允许采集时间偏差；统计时区：北京时间（Asia/Shanghai）；采集间隔增量；部分覆盖；未纳入 0 条，本期未出现 1 条，平台回调 0 条</t>
        </is>
      </c>
      <c r="P236"/>
    </row>
    <row r="237" ht="25.5" customHeight="1">
      <c r="A237" t="inlineStr">
        <is>
          <t>2026-09-30</t>
        </is>
      </c>
      <c r="B237" t="inlineStr">
        <is>
          <t>jazlynnayeli6</t>
        </is>
      </c>
      <c r="C237" t="inlineStr">
        <is>
          <t>jazlynnayeli6</t>
        </is>
      </c>
      <c r="D237">
        <v>81</v>
      </c>
      <c r="E237">
        <v>0</v>
      </c>
      <c r="F237">
        <v>0</v>
      </c>
      <c r="G237">
        <v>0</v>
      </c>
      <c r="H237">
        <v>0</v>
      </c>
      <c r="I237">
        <v>0</v>
      </c>
      <c r="J237">
        <v>0</v>
      </c>
      <c r="K237">
        <v>1</v>
      </c>
      <c r="L237">
        <v>0</v>
      </c>
      <c r="M237">
        <v>0</v>
      </c>
      <c r="N237">
        <v>0</v>
      </c>
      <c r="O237" t="inlineStr">
        <is>
          <t>北京时间自然日归档 2026-09-30；快照批次 2026-09-30 00:13 → 2026-10-01 00:07；允许采集时间偏差；统计时区：北京时间（Asia/Shanghai）；采集间隔增量；已覆盖本轮可比帖子；未纳入 0 条，本期未出现 0 条，平台回调 0 条</t>
        </is>
      </c>
      <c r="P237" t="inlineStr">
        <is>
          <t>李建卓</t>
        </is>
      </c>
    </row>
    <row r="238" ht="25.5" customHeight="1">
      <c r="A238" t="inlineStr">
        <is>
          <t>2026-09-30</t>
        </is>
      </c>
      <c r="B238" t="inlineStr">
        <is>
          <t>miralinaaa10</t>
        </is>
      </c>
      <c r="C238" t="inlineStr">
        <is>
          <t>miralinaaa10</t>
        </is>
      </c>
      <c r="D238">
        <v>92</v>
      </c>
      <c r="E238">
        <v>4</v>
      </c>
      <c r="F238">
        <v>0</v>
      </c>
      <c r="G238">
        <v>0</v>
      </c>
      <c r="H238">
        <v>0</v>
      </c>
      <c r="I238">
        <v>0.0434782608695652</v>
      </c>
      <c r="J238">
        <v>0</v>
      </c>
      <c r="K238">
        <v>1</v>
      </c>
      <c r="L238">
        <v>0</v>
      </c>
      <c r="M238">
        <v>0</v>
      </c>
      <c r="N238">
        <v>0</v>
      </c>
      <c r="O238" t="inlineStr">
        <is>
          <t>北京时间自然日归档 2026-09-30；快照批次 2026-09-30 00:13 → 2026-10-01 00:07；允许采集时间偏差；统计时区：北京时间（Asia/Shanghai）；采集间隔增量；已覆盖本轮可比帖子；未纳入 0 条，本期未出现 0 条，平台回调 0 条</t>
        </is>
      </c>
      <c r="P238" t="inlineStr">
        <is>
          <t>高璇</t>
        </is>
      </c>
    </row>
    <row r="239" ht="25.5" customHeight="1">
      <c r="A239" t="inlineStr">
        <is>
          <t>2026-09-30</t>
        </is>
      </c>
      <c r="B239" t="inlineStr">
        <is>
          <t>scenesbl77</t>
        </is>
      </c>
      <c r="C239" t="inlineStr">
        <is>
          <t>scenesbl77</t>
        </is>
      </c>
      <c r="D239">
        <v>96</v>
      </c>
      <c r="E239">
        <v>1</v>
      </c>
      <c r="F239">
        <v>0</v>
      </c>
      <c r="G239">
        <v>1</v>
      </c>
      <c r="H239">
        <v>0</v>
      </c>
      <c r="I239">
        <v>0.0208333333333333</v>
      </c>
      <c r="J239">
        <v>0</v>
      </c>
      <c r="K239">
        <v>1</v>
      </c>
      <c r="L239">
        <v>0</v>
      </c>
      <c r="M239">
        <v>0</v>
      </c>
      <c r="N239">
        <v>0</v>
      </c>
      <c r="O239" t="inlineStr">
        <is>
          <t>北京时间自然日归档 2026-09-30；快照批次 2026-09-30 00:13 → 2026-10-01 00:07；允许采集时间偏差；统计时区：北京时间（Asia/Shanghai）；采集间隔增量；已覆盖本轮可比帖子；未纳入 0 条，本期未出现 0 条，平台回调 0 条</t>
        </is>
      </c>
      <c r="P239" t="inlineStr">
        <is>
          <t>高璇</t>
        </is>
      </c>
    </row>
    <row r="240" ht="25.5" customHeight="1">
      <c r="A240" t="inlineStr">
        <is>
          <t>2026-09-30</t>
        </is>
      </c>
      <c r="B240" t="inlineStr">
        <is>
          <t>felicitypatterson67</t>
        </is>
      </c>
      <c r="C240" t="inlineStr">
        <is>
          <t>felicitypatterson67</t>
        </is>
      </c>
      <c r="D240">
        <v>122</v>
      </c>
      <c r="E240">
        <v>3</v>
      </c>
      <c r="F240">
        <v>0</v>
      </c>
      <c r="G240">
        <v>0</v>
      </c>
      <c r="H240">
        <v>0</v>
      </c>
      <c r="I240">
        <v>0.0245901639344262</v>
      </c>
      <c r="J240">
        <v>1</v>
      </c>
      <c r="K240">
        <v>1</v>
      </c>
      <c r="L240">
        <v>0</v>
      </c>
      <c r="M240">
        <v>0</v>
      </c>
      <c r="N240">
        <v>0</v>
      </c>
      <c r="O240" t="inlineStr">
        <is>
          <t>北京时间自然日归档 2026-09-30；快照批次 2026-09-30 00:13 → 2026-10-01 00:07；允许采集时间偏差；统计时区：北京时间（Asia/Shanghai）；采集间隔增量；已覆盖本轮可比帖子；未纳入 0 条，本期未出现 0 条，平台回调 0 条</t>
        </is>
      </c>
      <c r="P240" t="inlineStr">
        <is>
          <t>李建卓</t>
        </is>
      </c>
    </row>
    <row r="241" ht="25.5" customHeight="1">
      <c r="A241" t="inlineStr">
        <is>
          <t>2026-09-30</t>
        </is>
      </c>
      <c r="B241" t="inlineStr">
        <is>
          <t>gaylenepowers350</t>
        </is>
      </c>
      <c r="C241" t="inlineStr">
        <is>
          <t>gaylenepowers350</t>
        </is>
      </c>
      <c r="D241">
        <v>142</v>
      </c>
      <c r="E241">
        <v>6</v>
      </c>
      <c r="F241">
        <v>0</v>
      </c>
      <c r="G241">
        <v>1</v>
      </c>
      <c r="H241">
        <v>0</v>
      </c>
      <c r="I241">
        <v>0.0492957746478873</v>
      </c>
      <c r="J241">
        <v>0</v>
      </c>
      <c r="K241">
        <v>1</v>
      </c>
      <c r="L241">
        <v>1</v>
      </c>
      <c r="M241">
        <v>0</v>
      </c>
      <c r="N241">
        <v>0</v>
      </c>
      <c r="O241" t="inlineStr">
        <is>
          <t>北京时间自然日归档 2026-09-30；快照批次 2026-09-30 00:13 → 2026-10-01 00:07；允许采集时间偏差；统计时区：北京时间（Asia/Shanghai）；采集间隔增量；部分覆盖；未纳入 1 条，本期未出现 0 条，平台回调 0 条</t>
        </is>
      </c>
      <c r="P241" t="inlineStr">
        <is>
          <t>李建卓</t>
        </is>
      </c>
    </row>
    <row r="242" ht="25.5" customHeight="1">
      <c r="A242" t="inlineStr">
        <is>
          <t>2026-09-30</t>
        </is>
      </c>
      <c r="B242" t="inlineStr">
        <is>
          <t>hcngsn5459</t>
        </is>
      </c>
      <c r="C242" t="inlineStr">
        <is>
          <t>hcngsn5459</t>
        </is>
      </c>
      <c r="D242">
        <v>276</v>
      </c>
      <c r="E242">
        <v>4</v>
      </c>
      <c r="F242">
        <v>0</v>
      </c>
      <c r="G242">
        <v>3</v>
      </c>
      <c r="H242">
        <v>2</v>
      </c>
      <c r="I242">
        <v>0.0253623188405797</v>
      </c>
      <c r="J242">
        <v>1</v>
      </c>
      <c r="K242">
        <v>2</v>
      </c>
      <c r="L242">
        <v>0</v>
      </c>
      <c r="M242">
        <v>0</v>
      </c>
      <c r="N242">
        <v>0</v>
      </c>
      <c r="O242" t="inlineStr">
        <is>
          <t>北京时间自然日归档 2026-09-30；快照批次 2026-09-30 00:13 → 2026-10-01 00:07；允许采集时间偏差；统计时区：北京时间（Asia/Shanghai）；采集间隔增量；已覆盖本轮可比帖子；未纳入 0 条，本期未出现 0 条，平台回调 0 条</t>
        </is>
      </c>
      <c r="P242" t="inlineStr">
        <is>
          <t>李建卓</t>
        </is>
      </c>
    </row>
    <row r="243" ht="25.5" customHeight="1">
      <c r="A243" t="inlineStr">
        <is>
          <t>2026-09-30</t>
        </is>
      </c>
      <c r="B243" t="inlineStr">
        <is>
          <t>NeonHlin</t>
        </is>
      </c>
      <c r="C243" t="inlineStr">
        <is>
          <t>hnlinhthng9678</t>
        </is>
      </c>
      <c r="D243">
        <v>301</v>
      </c>
      <c r="E243">
        <v>4</v>
      </c>
      <c r="F243">
        <v>0</v>
      </c>
      <c r="G243">
        <v>1</v>
      </c>
      <c r="H243">
        <v>0</v>
      </c>
      <c r="I243">
        <v>0.0166112956810631</v>
      </c>
      <c r="J243">
        <v>12</v>
      </c>
      <c r="K243">
        <v>3</v>
      </c>
      <c r="L243">
        <v>0</v>
      </c>
      <c r="M243">
        <v>0</v>
      </c>
      <c r="N243">
        <v>0</v>
      </c>
      <c r="O243" t="inlineStr">
        <is>
          <t>北京时间自然日归档 2026-09-30；快照批次 2026-09-30 00:13 → 2026-10-01 00:07；允许采集时间偏差；统计时区：北京时间（Asia/Shanghai）；采集间隔增量；已覆盖本轮可比帖子；未纳入 0 条，本期未出现 0 条，平台回调 0 条</t>
        </is>
      </c>
      <c r="P243" t="inlineStr">
        <is>
          <t>高璇</t>
        </is>
      </c>
    </row>
    <row r="244" ht="25.5" customHeight="1">
      <c r="A244" t="inlineStr">
        <is>
          <t>2026-09-30</t>
        </is>
      </c>
      <c r="B244" t="inlineStr">
        <is>
          <t>Velvet Temptations</t>
        </is>
      </c>
      <c r="C244" t="inlineStr">
        <is>
          <t>qqfqvkxrybkjkjnp20</t>
        </is>
      </c>
      <c r="D244">
        <v>307</v>
      </c>
      <c r="E244">
        <v>1</v>
      </c>
      <c r="F244">
        <v>0</v>
      </c>
      <c r="G244">
        <v>0</v>
      </c>
      <c r="H244">
        <v>0</v>
      </c>
      <c r="I244">
        <v>0.00325732899022801</v>
      </c>
      <c r="J244">
        <v>1</v>
      </c>
      <c r="K244">
        <v>3</v>
      </c>
      <c r="L244">
        <v>0</v>
      </c>
      <c r="M244">
        <v>0</v>
      </c>
      <c r="N244">
        <v>0</v>
      </c>
      <c r="O244" t="inlineStr">
        <is>
          <t>北京时间自然日归档 2026-09-30；快照批次 2026-09-30 00:13 → 2026-10-01 00:07；允许采集时间偏差；统计时区：北京时间（Asia/Shanghai）；采集间隔增量；已覆盖本轮可比帖子；未纳入 0 条，本期未出现 0 条，平台回调 0 条</t>
        </is>
      </c>
      <c r="P244" t="inlineStr">
        <is>
          <t>张凯风</t>
        </is>
      </c>
    </row>
    <row r="245" ht="25.5" customHeight="1">
      <c r="A245" t="inlineStr">
        <is>
          <t>2026-09-30</t>
        </is>
      </c>
      <c r="B245" t="inlineStr">
        <is>
          <t>sofiblmoments</t>
        </is>
      </c>
      <c r="C245" t="inlineStr">
        <is>
          <t>sofiblmoments</t>
        </is>
      </c>
      <c r="D245">
        <v>336</v>
      </c>
      <c r="E245">
        <v>12</v>
      </c>
      <c r="F245">
        <v>1</v>
      </c>
      <c r="G245">
        <v>7</v>
      </c>
      <c r="H245">
        <v>0</v>
      </c>
      <c r="I245">
        <v>0.0595238095238095</v>
      </c>
      <c r="J245">
        <v>0</v>
      </c>
      <c r="K245">
        <v>3</v>
      </c>
      <c r="L245">
        <v>4</v>
      </c>
      <c r="M245">
        <v>0</v>
      </c>
      <c r="N245">
        <v>0</v>
      </c>
      <c r="O245" t="inlineStr">
        <is>
          <t>北京时间自然日归档 2026-09-30；快照批次 2026-09-30 00:13 → 2026-10-01 00:07；允许采集时间偏差；统计时区：北京时间（Asia/Shanghai）；采集间隔增量；部分覆盖；未纳入 4 条，本期未出现 0 条，平台回调 0 条</t>
        </is>
      </c>
      <c r="P245" t="inlineStr">
        <is>
          <t>高璇</t>
        </is>
      </c>
    </row>
    <row r="246" ht="25.5" customHeight="1">
      <c r="A246" t="inlineStr">
        <is>
          <t>2026-09-30</t>
        </is>
      </c>
      <c r="B246" t="inlineStr">
        <is>
          <t>Pretty Boy Problems</t>
        </is>
      </c>
      <c r="C246" t="inlineStr">
        <is>
          <t>magnoliaisabella64</t>
        </is>
      </c>
      <c r="D246">
        <v>532</v>
      </c>
      <c r="E246">
        <v>13</v>
      </c>
      <c r="F246">
        <v>0</v>
      </c>
      <c r="G246">
        <v>6</v>
      </c>
      <c r="H246">
        <v>1</v>
      </c>
      <c r="I246">
        <v>0.0357142857142857</v>
      </c>
      <c r="J246">
        <v>1</v>
      </c>
      <c r="K246">
        <v>3</v>
      </c>
      <c r="L246">
        <v>0</v>
      </c>
      <c r="M246">
        <v>0</v>
      </c>
      <c r="N246">
        <v>0</v>
      </c>
      <c r="O246" t="inlineStr">
        <is>
          <t>北京时间自然日归档 2026-09-30；快照批次 2026-09-30 00:13 → 2026-10-01 00:07；允许采集时间偏差；统计时区：北京时间（Asia/Shanghai）；采集间隔增量；已覆盖本轮可比帖子；未纳入 0 条，本期未出现 0 条，平台回调 0 条</t>
        </is>
      </c>
      <c r="P246" t="inlineStr">
        <is>
          <t>张凯风</t>
        </is>
      </c>
    </row>
    <row r="247" ht="25.5" customHeight="1">
      <c r="A247" t="inlineStr">
        <is>
          <t>2026-09-30</t>
        </is>
      </c>
      <c r="B247" t="inlineStr">
        <is>
          <t>plottwistclips11</t>
        </is>
      </c>
      <c r="C247" t="inlineStr">
        <is>
          <t>plottwistclips11</t>
        </is>
      </c>
      <c r="D247">
        <v>1027</v>
      </c>
      <c r="E247">
        <v>15</v>
      </c>
      <c r="F247">
        <v>0</v>
      </c>
      <c r="G247">
        <v>2</v>
      </c>
      <c r="H247">
        <v>0</v>
      </c>
      <c r="I247">
        <v>0.0165530671859785</v>
      </c>
      <c r="J247">
        <v>16</v>
      </c>
      <c r="K247">
        <v>3</v>
      </c>
      <c r="L247">
        <v>0</v>
      </c>
      <c r="M247">
        <v>0</v>
      </c>
      <c r="N247">
        <v>0</v>
      </c>
      <c r="O247" t="inlineStr">
        <is>
          <t>北京时间自然日归档 2026-09-30；快照批次 2026-09-30 00:13 → 2026-10-01 00:07；允许采集时间偏差；统计时区：北京时间（Asia/Shanghai）；采集间隔增量；已覆盖本轮可比帖子；未纳入 0 条，本期未出现 0 条，平台回调 0 条</t>
        </is>
      </c>
      <c r="P247" t="inlineStr">
        <is>
          <t>高璇</t>
        </is>
      </c>
    </row>
    <row r="248" ht="25.5" customHeight="1">
      <c r="A248" t="inlineStr">
        <is>
          <t>2026-09-30</t>
        </is>
      </c>
      <c r="B248" t="inlineStr">
        <is>
          <t>dramaexpedition</t>
        </is>
      </c>
      <c r="C248" t="inlineStr">
        <is>
          <t>dramaexpedition</t>
        </is>
      </c>
      <c r="D248">
        <v>2542</v>
      </c>
      <c r="E248">
        <v>24</v>
      </c>
      <c r="F248">
        <v>0</v>
      </c>
      <c r="G248">
        <v>6</v>
      </c>
      <c r="H248">
        <v>0</v>
      </c>
      <c r="I248">
        <v>0.011801730920535</v>
      </c>
      <c r="J248">
        <v>67</v>
      </c>
      <c r="K248">
        <v>3</v>
      </c>
      <c r="L248">
        <v>0</v>
      </c>
      <c r="M248">
        <v>2</v>
      </c>
      <c r="N248">
        <v>0</v>
      </c>
      <c r="O248" t="inlineStr">
        <is>
          <t>北京时间自然日归档 2026-09-30；快照批次 2026-09-30 00:13 → 2026-10-01 00:07；允许采集时间偏差；统计时区：北京时间（Asia/Shanghai）；采集间隔增量；部分覆盖；未纳入 0 条，本期未出现 2 条，平台回调 0 条</t>
        </is>
      </c>
      <c r="P248" t="inlineStr">
        <is>
          <t>彭满</t>
        </is>
      </c>
    </row>
    <row r="249" ht="25.5" customHeight="1">
      <c r="A249" t="inlineStr">
        <is>
          <t>2026-09-30</t>
        </is>
      </c>
      <c r="B249" t="inlineStr">
        <is>
          <t>dramaflick00</t>
        </is>
      </c>
      <c r="C249" t="inlineStr">
        <is>
          <t>dramaflick00</t>
        </is>
      </c>
      <c r="D249">
        <v>3970</v>
      </c>
      <c r="E249">
        <v>49</v>
      </c>
      <c r="F249">
        <v>2</v>
      </c>
      <c r="G249">
        <v>12</v>
      </c>
      <c r="H249">
        <v>0</v>
      </c>
      <c r="I249">
        <v>0.0158690176322418</v>
      </c>
      <c r="J249">
        <v>20</v>
      </c>
      <c r="K249">
        <v>4</v>
      </c>
      <c r="L249">
        <v>0</v>
      </c>
      <c r="M249">
        <v>0</v>
      </c>
      <c r="N249">
        <v>0</v>
      </c>
      <c r="O249" t="inlineStr">
        <is>
          <t>北京时间自然日归档 2026-09-30；快照批次 2026-09-30 00:13 → 2026-10-01 00:07；允许采集时间偏差；统计时区：北京时间（Asia/Shanghai）；采集间隔增量；已覆盖本轮可比帖子；未纳入 0 条，本期未出现 0 条，平台回调 0 条</t>
        </is>
      </c>
      <c r="P249" t="inlineStr">
        <is>
          <t>高璇</t>
        </is>
      </c>
    </row>
    <row r="250" ht="25.5" customHeight="1">
      <c r="A250" t="inlineStr">
        <is>
          <t>2026-09-30</t>
        </is>
      </c>
      <c r="B250" t="inlineStr">
        <is>
          <t>Mouse glue trap</t>
        </is>
      </c>
      <c r="C250" t="inlineStr">
        <is>
          <t>nobleltcpnj</t>
        </is>
      </c>
      <c r="D250">
        <v>4834</v>
      </c>
      <c r="E250">
        <v>44</v>
      </c>
      <c r="F250">
        <v>0</v>
      </c>
      <c r="G250">
        <v>17</v>
      </c>
      <c r="H250">
        <v>0</v>
      </c>
      <c r="I250">
        <v>0.0126189491104675</v>
      </c>
      <c r="J250">
        <v>25</v>
      </c>
      <c r="K250">
        <v>3</v>
      </c>
      <c r="L250">
        <v>0</v>
      </c>
      <c r="M250">
        <v>0</v>
      </c>
      <c r="N250">
        <v>0</v>
      </c>
      <c r="O250" t="inlineStr">
        <is>
          <t>北京时间自然日归档 2026-09-30；快照批次 2026-09-30 00:13 → 2026-10-01 00:07；允许采集时间偏差；统计时区：北京时间（Asia/Shanghai）；采集间隔增量；已覆盖本轮可比帖子；未纳入 0 条，本期未出现 0 条，平台回调 0 条</t>
        </is>
      </c>
      <c r="P250" t="inlineStr">
        <is>
          <t>张凯风</t>
        </is>
      </c>
    </row>
    <row r="251" ht="25.5" customHeight="1">
      <c r="A251" t="inlineStr">
        <is>
          <t>2026-09-30</t>
        </is>
      </c>
      <c r="B251" t="inlineStr">
        <is>
          <t>jolienqaq</t>
        </is>
      </c>
      <c r="C251" t="inlineStr">
        <is>
          <t>jolienqaq</t>
        </is>
      </c>
      <c r="D251">
        <v>9505</v>
      </c>
      <c r="E251">
        <v>181</v>
      </c>
      <c r="F251">
        <v>2</v>
      </c>
      <c r="G251">
        <v>78</v>
      </c>
      <c r="H251">
        <v>4</v>
      </c>
      <c r="I251">
        <v>0.0274592319831667</v>
      </c>
      <c r="J251">
        <v>77</v>
      </c>
      <c r="K251">
        <v>3</v>
      </c>
      <c r="L251">
        <v>0</v>
      </c>
      <c r="M251">
        <v>0</v>
      </c>
      <c r="N251">
        <v>0</v>
      </c>
      <c r="O251" t="inlineStr">
        <is>
          <t>北京时间自然日归档 2026-09-30；快照批次 2026-09-30 00:13 → 2026-10-01 00:07；允许采集时间偏差；统计时区：北京时间（Asia/Shanghai）；采集间隔增量；已覆盖本轮可比帖子；未纳入 0 条，本期未出现 0 条，平台回调 0 条</t>
        </is>
      </c>
      <c r="P251" t="inlineStr">
        <is>
          <t>彭满</t>
        </is>
      </c>
    </row>
    <row r="252" ht="25.5" customHeight="1">
      <c r="A252" t="inlineStr">
        <is>
          <t>2026-09-30</t>
        </is>
      </c>
      <c r="B252" t="inlineStr">
        <is>
          <t>Flexlthung</t>
        </is>
      </c>
      <c r="C252" t="inlineStr">
        <is>
          <t>lthung263</t>
        </is>
      </c>
      <c r="D252">
        <v>10160</v>
      </c>
      <c r="E252">
        <v>113</v>
      </c>
      <c r="F252">
        <v>1</v>
      </c>
      <c r="G252">
        <v>49</v>
      </c>
      <c r="H252">
        <v>0</v>
      </c>
      <c r="I252">
        <v>0.0160433070866141</v>
      </c>
      <c r="J252">
        <v>45</v>
      </c>
      <c r="K252">
        <v>3</v>
      </c>
      <c r="L252">
        <v>0</v>
      </c>
      <c r="M252">
        <v>0</v>
      </c>
      <c r="N252">
        <v>0</v>
      </c>
      <c r="O252" t="inlineStr">
        <is>
          <t>北京时间自然日归档 2026-09-30；快照批次 2026-09-30 00:13 → 2026-10-01 00:07；允许采集时间偏差；统计时区：北京时间（Asia/Shanghai）；采集间隔增量；已覆盖本轮可比帖子；未纳入 0 条，本期未出现 0 条，平台回调 0 条</t>
        </is>
      </c>
      <c r="P252" t="inlineStr">
        <is>
          <t>张凯风</t>
        </is>
      </c>
    </row>
    <row r="253" ht="25.5" customHeight="1">
      <c r="A253" t="inlineStr">
        <is>
          <t>2026-09-30</t>
        </is>
      </c>
      <c r="B253" t="inlineStr">
        <is>
          <t>dramavault163</t>
        </is>
      </c>
      <c r="C253" t="inlineStr">
        <is>
          <t>dramavault163</t>
        </is>
      </c>
      <c r="D253">
        <v>18470</v>
      </c>
      <c r="E253">
        <v>159</v>
      </c>
      <c r="F253">
        <v>1</v>
      </c>
      <c r="G253">
        <v>63</v>
      </c>
      <c r="H253">
        <v>46</v>
      </c>
      <c r="I253">
        <v>0.0120736329182458</v>
      </c>
      <c r="J253">
        <v>109</v>
      </c>
      <c r="K253">
        <v>2</v>
      </c>
      <c r="L253">
        <v>1</v>
      </c>
      <c r="M253">
        <v>0</v>
      </c>
      <c r="N253">
        <v>0</v>
      </c>
      <c r="O253" t="inlineStr">
        <is>
          <t>北京时间自然日归档 2026-09-30；快照批次 2026-09-30 00:13 → 2026-10-01 00:07；允许采集时间偏差；统计时区：北京时间（Asia/Shanghai）；采集间隔增量；部分覆盖；未纳入 1 条，本期未出现 0 条，平台回调 0 条</t>
        </is>
      </c>
      <c r="P253" t="inlineStr">
        <is>
          <t>高璇</t>
        </is>
      </c>
    </row>
    <row r="254" ht="25.5" customHeight="1">
      <c r="A254" t="inlineStr">
        <is>
          <t>2026-09-30</t>
        </is>
      </c>
      <c r="B254" t="inlineStr">
        <is>
          <t>VoidFaic</t>
        </is>
      </c>
      <c r="C254" t="inlineStr">
        <is>
          <t>ngphnggiang40</t>
        </is>
      </c>
      <c r="D254">
        <v>19373</v>
      </c>
      <c r="E254">
        <v>120</v>
      </c>
      <c r="F254">
        <v>1</v>
      </c>
      <c r="G254">
        <v>47</v>
      </c>
      <c r="H254">
        <v>1</v>
      </c>
      <c r="I254">
        <v>0.00867186290197697</v>
      </c>
      <c r="J254">
        <v>44</v>
      </c>
      <c r="K254">
        <v>3</v>
      </c>
      <c r="L254">
        <v>0</v>
      </c>
      <c r="M254">
        <v>0</v>
      </c>
      <c r="N254">
        <v>0</v>
      </c>
      <c r="O254" t="inlineStr">
        <is>
          <t>北京时间自然日归档 2026-09-30；快照批次 2026-09-30 00:13 → 2026-10-01 00:07；允许采集时间偏差；统计时区：北京时间（Asia/Shanghai）；采集间隔增量；已覆盖本轮可比帖子；未纳入 0 条，本期未出现 0 条，平台回调 0 条</t>
        </is>
      </c>
      <c r="P254" t="inlineStr">
        <is>
          <t>张凯风</t>
        </is>
      </c>
    </row>
    <row r="255" ht="25.5" customHeight="1">
      <c r="A255" t="inlineStr">
        <is>
          <t>2026-09-30</t>
        </is>
      </c>
      <c r="B255" t="inlineStr">
        <is>
          <t>dramadetour0</t>
        </is>
      </c>
      <c r="C255" t="inlineStr">
        <is>
          <t>dramadetour0</t>
        </is>
      </c>
      <c r="D255">
        <v>19636</v>
      </c>
      <c r="E255">
        <v>134</v>
      </c>
      <c r="F255">
        <v>3</v>
      </c>
      <c r="G255">
        <v>55</v>
      </c>
      <c r="H255">
        <v>7</v>
      </c>
      <c r="I255">
        <v>0.00977795885108983</v>
      </c>
      <c r="J255">
        <v>54</v>
      </c>
      <c r="K255">
        <v>2</v>
      </c>
      <c r="L255">
        <v>0</v>
      </c>
      <c r="M255">
        <v>2</v>
      </c>
      <c r="N255">
        <v>0</v>
      </c>
      <c r="O255" t="inlineStr">
        <is>
          <t>北京时间自然日归档 2026-09-30；快照批次 2026-09-30 00:13 → 2026-10-01 00:07；允许采集时间偏差；统计时区：北京时间（Asia/Shanghai）；采集间隔增量；部分覆盖；未纳入 0 条，本期未出现 2 条，平台回调 0 条</t>
        </is>
      </c>
      <c r="P255" t="inlineStr">
        <is>
          <t>彭满</t>
        </is>
      </c>
    </row>
    <row r="256" ht="25.5" customHeight="1">
      <c r="A256" t="inlineStr">
        <is>
          <t>2026-09-30</t>
        </is>
      </c>
      <c r="B256" t="inlineStr">
        <is>
          <t>dramaclips0364</t>
        </is>
      </c>
      <c r="C256" t="inlineStr">
        <is>
          <t>dramaclips0364</t>
        </is>
      </c>
      <c r="D256">
        <v>25873</v>
      </c>
      <c r="E256">
        <v>96</v>
      </c>
      <c r="F256">
        <v>0</v>
      </c>
      <c r="G256">
        <v>33</v>
      </c>
      <c r="H256">
        <v>6</v>
      </c>
      <c r="I256">
        <v>0.00498589262938198</v>
      </c>
      <c r="J256">
        <v>103</v>
      </c>
      <c r="K256">
        <v>3</v>
      </c>
      <c r="L256">
        <v>0</v>
      </c>
      <c r="M256">
        <v>3</v>
      </c>
      <c r="N256">
        <v>0</v>
      </c>
      <c r="O256" t="inlineStr">
        <is>
          <t>北京时间自然日归档 2026-09-30；快照批次 2026-09-30 00:13 → 2026-10-01 00:07；允许采集时间偏差；统计时区：北京时间（Asia/Shanghai）；采集间隔增量；部分覆盖；未纳入 0 条，本期未出现 3 条，平台回调 0 条</t>
        </is>
      </c>
      <c r="P256" t="inlineStr">
        <is>
          <t>高璇</t>
        </is>
      </c>
    </row>
    <row r="257" ht="25.5" customHeight="1">
      <c r="A257" t="inlineStr">
        <is>
          <t>2026-09-30</t>
        </is>
      </c>
      <c r="B257" t="inlineStr">
        <is>
          <t>shirley5278789</t>
        </is>
      </c>
      <c r="C257" t="inlineStr">
        <is>
          <t>shirley5278789</t>
        </is>
      </c>
      <c r="D257">
        <v>77064</v>
      </c>
      <c r="E257">
        <v>567</v>
      </c>
      <c r="F257">
        <v>6</v>
      </c>
      <c r="G257">
        <v>114</v>
      </c>
      <c r="H257">
        <v>9</v>
      </c>
      <c r="I257">
        <v>0.00891466832762379</v>
      </c>
      <c r="J257">
        <v>112</v>
      </c>
      <c r="K257">
        <v>3</v>
      </c>
      <c r="L257">
        <v>0</v>
      </c>
      <c r="M257">
        <v>1</v>
      </c>
      <c r="N257">
        <v>0</v>
      </c>
      <c r="O257" t="inlineStr">
        <is>
          <t>北京时间自然日归档 2026-09-30；快照批次 2026-09-30 00:13 → 2026-10-01 00:07；允许采集时间偏差；统计时区：北京时间（Asia/Shanghai）；采集间隔增量；部分覆盖；未纳入 0 条，本期未出现 1 条，平台回调 0 条</t>
        </is>
      </c>
      <c r="P257" t="inlineStr">
        <is>
          <t>高璇</t>
        </is>
      </c>
    </row>
    <row r="258" ht="25.5" customHeight="1">
      <c r="A258" t="inlineStr">
        <is>
          <t>2026-09-30</t>
        </is>
      </c>
      <c r="B258" t="inlineStr">
        <is>
          <t>astrologywiki</t>
        </is>
      </c>
      <c r="C258" t="inlineStr">
        <is>
          <t>astrologywiki</t>
        </is>
      </c>
      <c r="D258"/>
      <c r="E258"/>
      <c r="F258"/>
      <c r="G258"/>
      <c r="H258"/>
      <c r="I258"/>
      <c r="J258">
        <v>0</v>
      </c>
      <c r="K258">
        <v>0</v>
      </c>
      <c r="L258">
        <v>0</v>
      </c>
      <c r="M258">
        <v>0</v>
      </c>
      <c r="N258">
        <v>0</v>
      </c>
      <c r="O258" t="inlineStr">
        <is>
          <t>北京时间自然日归档 2026-09-30；快照批次 2026-09-30 00:13 → 2026-10-01 00:07；允许采集时间偏差；统计时区：北京时间（Asia/Shanghai）；没有可比播放量</t>
        </is>
      </c>
      <c r="P258"/>
    </row>
    <row r="259" ht="25.5" customHeight="1">
      <c r="A259" t="inlineStr">
        <is>
          <t>2026-09-30</t>
        </is>
      </c>
      <c r="B259" t="inlineStr">
        <is>
          <t>dramapenelope</t>
        </is>
      </c>
      <c r="C259" t="inlineStr">
        <is>
          <t>dramapenelope</t>
        </is>
      </c>
      <c r="D259"/>
      <c r="E259"/>
      <c r="F259"/>
      <c r="G259"/>
      <c r="H259"/>
      <c r="I259"/>
      <c r="J259">
        <v>0</v>
      </c>
      <c r="K259">
        <v>0</v>
      </c>
      <c r="L259">
        <v>0</v>
      </c>
      <c r="M259">
        <v>0</v>
      </c>
      <c r="N259">
        <v>0</v>
      </c>
      <c r="O259" t="inlineStr">
        <is>
          <t>北京时间自然日归档 2026-09-30；快照批次 2026-09-30 00:13 → 2026-10-01 00:07；允许采集时间偏差；统计时区：北京时间（Asia/Shanghai）；没有可比播放量</t>
        </is>
      </c>
      <c r="P259"/>
    </row>
    <row r="260" ht="25.5" customHeight="1">
      <c r="A260" t="inlineStr">
        <is>
          <t>2026-09-30</t>
        </is>
      </c>
      <c r="B260" t="inlineStr">
        <is>
          <t>shirley527146</t>
        </is>
      </c>
      <c r="C260" t="inlineStr">
        <is>
          <t>shirley527146</t>
        </is>
      </c>
      <c r="D260"/>
      <c r="E260"/>
      <c r="F260"/>
      <c r="G260"/>
      <c r="H260"/>
      <c r="I260"/>
      <c r="J260">
        <v>0</v>
      </c>
      <c r="K260">
        <v>0</v>
      </c>
      <c r="L260">
        <v>0</v>
      </c>
      <c r="M260">
        <v>0</v>
      </c>
      <c r="N260">
        <v>0</v>
      </c>
      <c r="O260" t="inlineStr">
        <is>
          <t>北京时间自然日归档 2026-09-30；快照批次 2026-09-30 00:13 → 2026-10-01 00:07；允许采集时间偏差；统计时区：北京时间（Asia/Shanghai）；没有可比播放量</t>
        </is>
      </c>
      <c r="P260"/>
    </row>
    <row r="261" ht="25.5" customHeight="1">
      <c r="A261" t="inlineStr">
        <is>
          <t>2026-09-30</t>
        </is>
      </c>
      <c r="B261" t="inlineStr">
        <is>
          <t>shirley5276973</t>
        </is>
      </c>
      <c r="C261" t="inlineStr">
        <is>
          <t>shirley5276973</t>
        </is>
      </c>
      <c r="D261"/>
      <c r="E261"/>
      <c r="F261"/>
      <c r="G261"/>
      <c r="H261"/>
      <c r="I261"/>
      <c r="J261">
        <v>0</v>
      </c>
      <c r="K261">
        <v>0</v>
      </c>
      <c r="L261">
        <v>0</v>
      </c>
      <c r="M261">
        <v>0</v>
      </c>
      <c r="N261">
        <v>0</v>
      </c>
      <c r="O261" t="inlineStr">
        <is>
          <t>北京时间自然日归档 2026-09-30；快照批次 2026-09-30 00:13 → 2026-10-01 00:07；允许采集时间偏差；统计时区：北京时间（Asia/Shanghai）；没有可比播放量</t>
        </is>
      </c>
      <c r="P261"/>
    </row>
    <row r="262" ht="25.5" customHeight="1">
      <c r="A262" t="inlineStr">
        <is>
          <t>2026-09-30</t>
        </is>
      </c>
      <c r="B262" t="inlineStr">
        <is>
          <t>willque92</t>
        </is>
      </c>
      <c r="C262" t="inlineStr">
        <is>
          <t>willque92</t>
        </is>
      </c>
      <c r="D262"/>
      <c r="E262"/>
      <c r="F262"/>
      <c r="G262"/>
      <c r="H262"/>
      <c r="I262"/>
      <c r="J262">
        <v>0</v>
      </c>
      <c r="K262">
        <v>0</v>
      </c>
      <c r="L262">
        <v>0</v>
      </c>
      <c r="M262">
        <v>0</v>
      </c>
      <c r="N262">
        <v>0</v>
      </c>
      <c r="O262" t="inlineStr">
        <is>
          <t>北京时间自然日归档 2026-09-30；快照批次 2026-09-30 00:13 → 2026-10-01 00:07；允许采集时间偏差；统计时区：北京时间（Asia/Shanghai）；没有可比播放量</t>
        </is>
      </c>
      <c r="P262"/>
    </row>
    <row r="263" ht="25.5" customHeight="1">
      <c r="A263" t="inlineStr">
        <is>
          <t>2026-09-29</t>
        </is>
      </c>
      <c r="B263" t="inlineStr">
        <is>
          <t>NeonHlin</t>
        </is>
      </c>
      <c r="C263" t="inlineStr">
        <is>
          <t>hnlinhthng9678</t>
        </is>
      </c>
      <c r="D263">
        <v>5</v>
      </c>
      <c r="E263">
        <v>0</v>
      </c>
      <c r="F263">
        <v>0</v>
      </c>
      <c r="G263">
        <v>0</v>
      </c>
      <c r="H263">
        <v>0</v>
      </c>
      <c r="I263">
        <v>0</v>
      </c>
      <c r="J263">
        <v>12</v>
      </c>
      <c r="K263">
        <v>0</v>
      </c>
      <c r="L263">
        <v>0</v>
      </c>
      <c r="M263">
        <v>0</v>
      </c>
      <c r="N263">
        <v>0</v>
      </c>
      <c r="O263" t="inlineStr">
        <is>
          <t>北京时间自然日归档 2026-09-29；快照批次 2026-09-29 00:10 → 2026-09-30 00:13；允许采集时间偏差；统计时区：北京时间（Asia/Shanghai）；采集间隔增量；已覆盖本轮可比帖子；未纳入 0 条，本期未出现 0 条，平台回调 0 条</t>
        </is>
      </c>
      <c r="P263" t="inlineStr">
        <is>
          <t>高璇</t>
        </is>
      </c>
    </row>
    <row r="264" ht="25.5" customHeight="1">
      <c r="A264" t="inlineStr">
        <is>
          <t>2026-09-29</t>
        </is>
      </c>
      <c r="B264" t="inlineStr">
        <is>
          <t>Pretty Boy Problems</t>
        </is>
      </c>
      <c r="C264" t="inlineStr">
        <is>
          <t>magnoliaisabella64</t>
        </is>
      </c>
      <c r="D264">
        <v>31</v>
      </c>
      <c r="E264">
        <v>0</v>
      </c>
      <c r="F264">
        <v>0</v>
      </c>
      <c r="G264">
        <v>0</v>
      </c>
      <c r="H264">
        <v>0</v>
      </c>
      <c r="I264">
        <v>0</v>
      </c>
      <c r="J264">
        <v>0</v>
      </c>
      <c r="K264">
        <v>1</v>
      </c>
      <c r="L264">
        <v>0</v>
      </c>
      <c r="M264">
        <v>0</v>
      </c>
      <c r="N264">
        <v>0</v>
      </c>
      <c r="O264" t="inlineStr">
        <is>
          <t>北京时间自然日归档 2026-09-29；快照批次 2026-09-29 00:10 → 2026-09-30 00:13；允许采集时间偏差；统计时区：北京时间（Asia/Shanghai）；采集间隔增量；已覆盖本轮可比帖子；未纳入 0 条，本期未出现 0 条，平台回调 0 条</t>
        </is>
      </c>
      <c r="P264" t="inlineStr">
        <is>
          <t>张凯风</t>
        </is>
      </c>
    </row>
    <row r="265" ht="25.5" customHeight="1">
      <c r="A265" t="inlineStr">
        <is>
          <t>2026-09-29</t>
        </is>
      </c>
      <c r="B265" t="inlineStr">
        <is>
          <t>miraaastrology</t>
        </is>
      </c>
      <c r="C265" t="inlineStr">
        <is>
          <t>miraaastrology</t>
        </is>
      </c>
      <c r="D265">
        <v>84</v>
      </c>
      <c r="E265">
        <v>2</v>
      </c>
      <c r="F265">
        <v>1</v>
      </c>
      <c r="G265">
        <v>0</v>
      </c>
      <c r="H265">
        <v>0</v>
      </c>
      <c r="I265">
        <v>0.0357142857142857</v>
      </c>
      <c r="J265">
        <v>3</v>
      </c>
      <c r="K265">
        <v>0</v>
      </c>
      <c r="L265">
        <v>0</v>
      </c>
      <c r="M265">
        <v>0</v>
      </c>
      <c r="N265">
        <v>0</v>
      </c>
      <c r="O265" t="inlineStr">
        <is>
          <t>北京时间自然日归档 2026-09-29；快照批次 2026-09-29 00:10 → 2026-09-30 00:13；允许采集时间偏差；统计时区：北京时间（Asia/Shanghai）；采集间隔增量；已覆盖本轮可比帖子；未纳入 0 条，本期未出现 0 条，平台回调 0 条</t>
        </is>
      </c>
      <c r="P265"/>
    </row>
    <row r="266" ht="25.5" customHeight="1">
      <c r="A266" t="inlineStr">
        <is>
          <t>2026-09-29</t>
        </is>
      </c>
      <c r="B266" t="inlineStr">
        <is>
          <t>Velvet Temptations</t>
        </is>
      </c>
      <c r="C266" t="inlineStr">
        <is>
          <t>qqfqvkxrybkjkjnp20</t>
        </is>
      </c>
      <c r="D266">
        <v>84</v>
      </c>
      <c r="E266">
        <v>1</v>
      </c>
      <c r="F266">
        <v>0</v>
      </c>
      <c r="G266">
        <v>1</v>
      </c>
      <c r="H266">
        <v>0</v>
      </c>
      <c r="I266">
        <v>0.0238095238095238</v>
      </c>
      <c r="J266">
        <v>0</v>
      </c>
      <c r="K266">
        <v>1</v>
      </c>
      <c r="L266">
        <v>0</v>
      </c>
      <c r="M266">
        <v>0</v>
      </c>
      <c r="N266">
        <v>0</v>
      </c>
      <c r="O266" t="inlineStr">
        <is>
          <t>北京时间自然日归档 2026-09-29；快照批次 2026-09-29 00:10 → 2026-09-30 00:13；允许采集时间偏差；统计时区：北京时间（Asia/Shanghai）；采集间隔增量；已覆盖本轮可比帖子；未纳入 0 条，本期未出现 0 条，平台回调 0 条</t>
        </is>
      </c>
      <c r="P266" t="inlineStr">
        <is>
          <t>张凯风</t>
        </is>
      </c>
    </row>
    <row r="267" ht="25.5" customHeight="1">
      <c r="A267" t="inlineStr">
        <is>
          <t>2026-09-29</t>
        </is>
      </c>
      <c r="B267" t="inlineStr">
        <is>
          <t>felicitypatterson67</t>
        </is>
      </c>
      <c r="C267" t="inlineStr">
        <is>
          <t>felicitypatterson67</t>
        </is>
      </c>
      <c r="D267">
        <v>98</v>
      </c>
      <c r="E267">
        <v>0</v>
      </c>
      <c r="F267">
        <v>0</v>
      </c>
      <c r="G267">
        <v>0</v>
      </c>
      <c r="H267">
        <v>0</v>
      </c>
      <c r="I267">
        <v>0</v>
      </c>
      <c r="J267">
        <v>0</v>
      </c>
      <c r="K267">
        <v>1</v>
      </c>
      <c r="L267">
        <v>0</v>
      </c>
      <c r="M267">
        <v>0</v>
      </c>
      <c r="N267">
        <v>0</v>
      </c>
      <c r="O267" t="inlineStr">
        <is>
          <t>北京时间自然日归档 2026-09-29；快照批次 2026-09-29 00:10 → 2026-09-30 00:13；允许采集时间偏差；统计时区：北京时间（Asia/Shanghai）；采集间隔增量；已覆盖本轮可比帖子；未纳入 0 条，本期未出现 0 条，平台回调 0 条</t>
        </is>
      </c>
      <c r="P267" t="inlineStr">
        <is>
          <t>李建卓</t>
        </is>
      </c>
    </row>
    <row r="268" ht="25.5" customHeight="1">
      <c r="A268" t="inlineStr">
        <is>
          <t>2026-09-29</t>
        </is>
      </c>
      <c r="B268" t="inlineStr">
        <is>
          <t>hcngsn5459</t>
        </is>
      </c>
      <c r="C268" t="inlineStr">
        <is>
          <t>hcngsn5459</t>
        </is>
      </c>
      <c r="D268">
        <v>115</v>
      </c>
      <c r="E268">
        <v>0</v>
      </c>
      <c r="F268">
        <v>0</v>
      </c>
      <c r="G268">
        <v>0</v>
      </c>
      <c r="H268">
        <v>1</v>
      </c>
      <c r="I268">
        <v>0</v>
      </c>
      <c r="J268">
        <v>0</v>
      </c>
      <c r="K268">
        <v>1</v>
      </c>
      <c r="L268">
        <v>0</v>
      </c>
      <c r="M268">
        <v>0</v>
      </c>
      <c r="N268">
        <v>0</v>
      </c>
      <c r="O268" t="inlineStr">
        <is>
          <t>北京时间自然日归档 2026-09-29；快照批次 2026-09-29 00:10 → 2026-09-30 00:13；允许采集时间偏差；统计时区：北京时间（Asia/Shanghai）；采集间隔增量；已覆盖本轮可比帖子；未纳入 0 条，本期未出现 0 条，平台回调 0 条</t>
        </is>
      </c>
      <c r="P268" t="inlineStr">
        <is>
          <t>李建卓</t>
        </is>
      </c>
    </row>
    <row r="269" ht="25.5" customHeight="1">
      <c r="A269" t="inlineStr">
        <is>
          <t>2026-09-29</t>
        </is>
      </c>
      <c r="B269" t="inlineStr">
        <is>
          <t>plottwistclips11</t>
        </is>
      </c>
      <c r="C269" t="inlineStr">
        <is>
          <t>plottwistclips11</t>
        </is>
      </c>
      <c r="D269">
        <v>692</v>
      </c>
      <c r="E269">
        <v>1</v>
      </c>
      <c r="F269">
        <v>0</v>
      </c>
      <c r="G269">
        <v>2</v>
      </c>
      <c r="H269">
        <v>0</v>
      </c>
      <c r="I269">
        <v>0.00433526011560693</v>
      </c>
      <c r="J269">
        <v>13</v>
      </c>
      <c r="K269">
        <v>3</v>
      </c>
      <c r="L269">
        <v>0</v>
      </c>
      <c r="M269">
        <v>0</v>
      </c>
      <c r="N269">
        <v>0</v>
      </c>
      <c r="O269" t="inlineStr">
        <is>
          <t>北京时间自然日归档 2026-09-29；快照批次 2026-09-29 00:10 → 2026-09-30 00:13；允许采集时间偏差；统计时区：北京时间（Asia/Shanghai）；采集间隔增量；已覆盖本轮可比帖子；未纳入 0 条，本期未出现 0 条，平台回调 0 条</t>
        </is>
      </c>
      <c r="P269" t="inlineStr">
        <is>
          <t>高璇</t>
        </is>
      </c>
    </row>
    <row r="270" ht="25.5" customHeight="1">
      <c r="A270" t="inlineStr">
        <is>
          <t>2026-09-29</t>
        </is>
      </c>
      <c r="B270" t="inlineStr">
        <is>
          <t>dramaexpedition</t>
        </is>
      </c>
      <c r="C270" t="inlineStr">
        <is>
          <t>dramaexpedition</t>
        </is>
      </c>
      <c r="D270">
        <v>3342</v>
      </c>
      <c r="E270">
        <v>35</v>
      </c>
      <c r="F270">
        <v>0</v>
      </c>
      <c r="G270">
        <v>7</v>
      </c>
      <c r="H270">
        <v>0</v>
      </c>
      <c r="I270">
        <v>0.0125673249551166</v>
      </c>
      <c r="J270">
        <v>66</v>
      </c>
      <c r="K270">
        <v>3</v>
      </c>
      <c r="L270">
        <v>0</v>
      </c>
      <c r="M270">
        <v>3</v>
      </c>
      <c r="N270">
        <v>0</v>
      </c>
      <c r="O270" t="inlineStr">
        <is>
          <t>北京时间自然日归档 2026-09-29；快照批次 2026-09-29 00:10 → 2026-09-30 00:13；允许采集时间偏差；统计时区：北京时间（Asia/Shanghai）；采集间隔增量；部分覆盖；未纳入 0 条，本期未出现 3 条，平台回调 0 条</t>
        </is>
      </c>
      <c r="P270" t="inlineStr">
        <is>
          <t>彭满</t>
        </is>
      </c>
    </row>
    <row r="271" ht="25.5" customHeight="1">
      <c r="A271" t="inlineStr">
        <is>
          <t>2026-09-29</t>
        </is>
      </c>
      <c r="B271" t="inlineStr">
        <is>
          <t>Mouse glue trap</t>
        </is>
      </c>
      <c r="C271" t="inlineStr">
        <is>
          <t>nobleltcpnj</t>
        </is>
      </c>
      <c r="D271">
        <v>3500</v>
      </c>
      <c r="E271">
        <v>50</v>
      </c>
      <c r="F271">
        <v>0</v>
      </c>
      <c r="G271">
        <v>12</v>
      </c>
      <c r="H271">
        <v>0</v>
      </c>
      <c r="I271">
        <v>0.0177142857142857</v>
      </c>
      <c r="J271">
        <v>22</v>
      </c>
      <c r="K271">
        <v>3</v>
      </c>
      <c r="L271">
        <v>0</v>
      </c>
      <c r="M271">
        <v>0</v>
      </c>
      <c r="N271">
        <v>0</v>
      </c>
      <c r="O271" t="inlineStr">
        <is>
          <t>北京时间自然日归档 2026-09-29；快照批次 2026-09-29 00:10 → 2026-09-30 00:13；允许采集时间偏差；统计时区：北京时间（Asia/Shanghai）；采集间隔增量；已覆盖本轮可比帖子；未纳入 0 条，本期未出现 0 条，平台回调 0 条</t>
        </is>
      </c>
      <c r="P271" t="inlineStr">
        <is>
          <t>张凯风</t>
        </is>
      </c>
    </row>
    <row r="272" ht="25.5" customHeight="1">
      <c r="A272" t="inlineStr">
        <is>
          <t>2026-09-29</t>
        </is>
      </c>
      <c r="B272" t="inlineStr">
        <is>
          <t>dramaflick00</t>
        </is>
      </c>
      <c r="C272" t="inlineStr">
        <is>
          <t>dramaflick00</t>
        </is>
      </c>
      <c r="D272">
        <v>3846</v>
      </c>
      <c r="E272">
        <v>26</v>
      </c>
      <c r="F272">
        <v>0</v>
      </c>
      <c r="G272">
        <v>6</v>
      </c>
      <c r="H272">
        <v>1</v>
      </c>
      <c r="I272">
        <v>0.00832033281331253</v>
      </c>
      <c r="J272">
        <v>19</v>
      </c>
      <c r="K272">
        <v>1</v>
      </c>
      <c r="L272">
        <v>0</v>
      </c>
      <c r="M272">
        <v>0</v>
      </c>
      <c r="N272">
        <v>0</v>
      </c>
      <c r="O272" t="inlineStr">
        <is>
          <t>北京时间自然日归档 2026-09-29；快照批次 2026-09-29 00:10 → 2026-09-30 00:13；允许采集时间偏差；统计时区：北京时间（Asia/Shanghai）；采集间隔增量；已覆盖本轮可比帖子；未纳入 0 条，本期未出现 0 条，平台回调 0 条</t>
        </is>
      </c>
      <c r="P272" t="inlineStr">
        <is>
          <t>高璇</t>
        </is>
      </c>
    </row>
    <row r="273" ht="25.5" customHeight="1">
      <c r="A273" t="inlineStr">
        <is>
          <t>2026-09-29</t>
        </is>
      </c>
      <c r="B273" t="inlineStr">
        <is>
          <t>Flexlthung</t>
        </is>
      </c>
      <c r="C273" t="inlineStr">
        <is>
          <t>lthung263</t>
        </is>
      </c>
      <c r="D273">
        <v>7470</v>
      </c>
      <c r="E273">
        <v>83</v>
      </c>
      <c r="F273">
        <v>2</v>
      </c>
      <c r="G273">
        <v>40</v>
      </c>
      <c r="H273">
        <v>1</v>
      </c>
      <c r="I273">
        <v>0.0167336010709504</v>
      </c>
      <c r="J273">
        <v>41</v>
      </c>
      <c r="K273">
        <v>3</v>
      </c>
      <c r="L273">
        <v>1</v>
      </c>
      <c r="M273">
        <v>0</v>
      </c>
      <c r="N273">
        <v>0</v>
      </c>
      <c r="O273" t="inlineStr">
        <is>
          <t>北京时间自然日归档 2026-09-29；快照批次 2026-09-29 00:10 → 2026-09-30 00:13；允许采集时间偏差；统计时区：北京时间（Asia/Shanghai）；采集间隔增量；部分覆盖；未纳入 1 条，本期未出现 0 条，平台回调 0 条</t>
        </is>
      </c>
      <c r="P273" t="inlineStr">
        <is>
          <t>张凯风</t>
        </is>
      </c>
    </row>
    <row r="274" ht="25.5" customHeight="1">
      <c r="A274" t="inlineStr">
        <is>
          <t>2026-09-29</t>
        </is>
      </c>
      <c r="B274" t="inlineStr">
        <is>
          <t>jolienqaq</t>
        </is>
      </c>
      <c r="C274" t="inlineStr">
        <is>
          <t>jolienqaq</t>
        </is>
      </c>
      <c r="D274">
        <v>8756</v>
      </c>
      <c r="E274">
        <v>175</v>
      </c>
      <c r="F274">
        <v>3</v>
      </c>
      <c r="G274">
        <v>68</v>
      </c>
      <c r="H274">
        <v>4</v>
      </c>
      <c r="I274">
        <v>0.0280950205573321</v>
      </c>
      <c r="J274">
        <v>74</v>
      </c>
      <c r="K274">
        <v>3</v>
      </c>
      <c r="L274">
        <v>0</v>
      </c>
      <c r="M274">
        <v>0</v>
      </c>
      <c r="N274">
        <v>0</v>
      </c>
      <c r="O274" t="inlineStr">
        <is>
          <t>北京时间自然日归档 2026-09-29；快照批次 2026-09-29 00:10 → 2026-09-30 00:13；允许采集时间偏差；统计时区：北京时间（Asia/Shanghai）；采集间隔增量；已覆盖本轮可比帖子；未纳入 0 条，本期未出现 0 条，平台回调 0 条</t>
        </is>
      </c>
      <c r="P274" t="inlineStr">
        <is>
          <t>彭满</t>
        </is>
      </c>
    </row>
    <row r="275" ht="25.5" customHeight="1">
      <c r="A275" t="inlineStr">
        <is>
          <t>2026-09-29</t>
        </is>
      </c>
      <c r="B275" t="inlineStr">
        <is>
          <t>dramadetour0</t>
        </is>
      </c>
      <c r="C275" t="inlineStr">
        <is>
          <t>dramadetour0</t>
        </is>
      </c>
      <c r="D275">
        <v>15029</v>
      </c>
      <c r="E275">
        <v>109</v>
      </c>
      <c r="F275">
        <v>4</v>
      </c>
      <c r="G275">
        <v>46</v>
      </c>
      <c r="H275">
        <v>3</v>
      </c>
      <c r="I275">
        <v>0.0105795462106593</v>
      </c>
      <c r="J275">
        <v>56</v>
      </c>
      <c r="K275">
        <v>0</v>
      </c>
      <c r="L275">
        <v>0</v>
      </c>
      <c r="M275">
        <v>2</v>
      </c>
      <c r="N275">
        <v>0</v>
      </c>
      <c r="O275" t="inlineStr">
        <is>
          <t>北京时间自然日归档 2026-09-29；快照批次 2026-09-29 00:10 → 2026-09-30 00:13；允许采集时间偏差；统计时区：北京时间（Asia/Shanghai）；采集间隔增量；部分覆盖；未纳入 0 条，本期未出现 2 条，平台回调 0 条</t>
        </is>
      </c>
      <c r="P275" t="inlineStr">
        <is>
          <t>彭满</t>
        </is>
      </c>
    </row>
    <row r="276" ht="25.5" customHeight="1">
      <c r="A276" t="inlineStr">
        <is>
          <t>2026-09-29</t>
        </is>
      </c>
      <c r="B276" t="inlineStr">
        <is>
          <t>dramavault163</t>
        </is>
      </c>
      <c r="C276" t="inlineStr">
        <is>
          <t>dramavault163</t>
        </is>
      </c>
      <c r="D276">
        <v>16652</v>
      </c>
      <c r="E276">
        <v>131</v>
      </c>
      <c r="F276">
        <v>1</v>
      </c>
      <c r="G276">
        <v>29</v>
      </c>
      <c r="H276">
        <v>29</v>
      </c>
      <c r="I276">
        <v>0.00966850828729281</v>
      </c>
      <c r="J276">
        <v>95</v>
      </c>
      <c r="K276">
        <v>2</v>
      </c>
      <c r="L276">
        <v>12</v>
      </c>
      <c r="M276">
        <v>0</v>
      </c>
      <c r="N276">
        <v>0</v>
      </c>
      <c r="O276" t="inlineStr">
        <is>
          <t>北京时间自然日归档 2026-09-29；快照批次 2026-09-29 00:10 → 2026-09-30 00:13；允许采集时间偏差；统计时区：北京时间（Asia/Shanghai）；采集间隔增量；部分覆盖；未纳入 12 条，本期未出现 0 条，平台回调 0 条</t>
        </is>
      </c>
      <c r="P276" t="inlineStr">
        <is>
          <t>高璇</t>
        </is>
      </c>
    </row>
    <row r="277" ht="25.5" customHeight="1">
      <c r="A277" t="inlineStr">
        <is>
          <t>2026-09-29</t>
        </is>
      </c>
      <c r="B277" t="inlineStr">
        <is>
          <t>VoidFaic</t>
        </is>
      </c>
      <c r="C277" t="inlineStr">
        <is>
          <t>ngphnggiang40</t>
        </is>
      </c>
      <c r="D277">
        <v>26874</v>
      </c>
      <c r="E277">
        <v>179</v>
      </c>
      <c r="F277">
        <v>2</v>
      </c>
      <c r="G277">
        <v>38</v>
      </c>
      <c r="H277">
        <v>2</v>
      </c>
      <c r="I277">
        <v>0.00814914043313239</v>
      </c>
      <c r="J277">
        <v>35</v>
      </c>
      <c r="K277">
        <v>4</v>
      </c>
      <c r="L277">
        <v>5</v>
      </c>
      <c r="M277">
        <v>0</v>
      </c>
      <c r="N277">
        <v>0</v>
      </c>
      <c r="O277" t="inlineStr">
        <is>
          <t>北京时间自然日归档 2026-09-29；快照批次 2026-09-29 00:10 → 2026-09-30 00:13；允许采集时间偏差；统计时区：北京时间（Asia/Shanghai）；采集间隔增量；部分覆盖；未纳入 5 条，本期未出现 0 条，平台回调 0 条</t>
        </is>
      </c>
      <c r="P277" t="inlineStr">
        <is>
          <t>张凯风</t>
        </is>
      </c>
    </row>
    <row r="278" ht="25.5" customHeight="1">
      <c r="A278" t="inlineStr">
        <is>
          <t>2026-09-29</t>
        </is>
      </c>
      <c r="B278" t="inlineStr">
        <is>
          <t>dramaclips0364</t>
        </is>
      </c>
      <c r="C278" t="inlineStr">
        <is>
          <t>dramaclips0364</t>
        </is>
      </c>
      <c r="D278">
        <v>29295</v>
      </c>
      <c r="E278">
        <v>145</v>
      </c>
      <c r="F278">
        <v>0</v>
      </c>
      <c r="G278">
        <v>34</v>
      </c>
      <c r="H278">
        <v>8</v>
      </c>
      <c r="I278">
        <v>0.00611025772316094</v>
      </c>
      <c r="J278">
        <v>104</v>
      </c>
      <c r="K278">
        <v>2</v>
      </c>
      <c r="L278">
        <v>0</v>
      </c>
      <c r="M278">
        <v>2</v>
      </c>
      <c r="N278">
        <v>0</v>
      </c>
      <c r="O278" t="inlineStr">
        <is>
          <t>北京时间自然日归档 2026-09-29；快照批次 2026-09-29 00:10 → 2026-09-30 00:13；允许采集时间偏差；统计时区：北京时间（Asia/Shanghai）；采集间隔增量；部分覆盖；未纳入 0 条，本期未出现 2 条，平台回调 0 条</t>
        </is>
      </c>
      <c r="P278" t="inlineStr">
        <is>
          <t>高璇</t>
        </is>
      </c>
    </row>
    <row r="279" ht="25.5" customHeight="1">
      <c r="A279" t="inlineStr">
        <is>
          <t>2026-09-29</t>
        </is>
      </c>
      <c r="B279" t="inlineStr">
        <is>
          <t>shirley5278789</t>
        </is>
      </c>
      <c r="C279" t="inlineStr">
        <is>
          <t>shirley5278789</t>
        </is>
      </c>
      <c r="D279">
        <v>99247</v>
      </c>
      <c r="E279">
        <v>1015</v>
      </c>
      <c r="F279">
        <v>7</v>
      </c>
      <c r="G279">
        <v>176</v>
      </c>
      <c r="H279">
        <v>15</v>
      </c>
      <c r="I279">
        <v>0.0120708938305439</v>
      </c>
      <c r="J279">
        <v>103</v>
      </c>
      <c r="K279">
        <v>2</v>
      </c>
      <c r="L279">
        <v>8</v>
      </c>
      <c r="M279">
        <v>2</v>
      </c>
      <c r="N279">
        <v>0</v>
      </c>
      <c r="O279" t="inlineStr">
        <is>
          <t>北京时间自然日归档 2026-09-29；快照批次 2026-09-29 00:10 → 2026-09-30 00:13；允许采集时间偏差；统计时区：北京时间（Asia/Shanghai）；采集间隔增量；部分覆盖；未纳入 8 条，本期未出现 2 条，平台回调 0 条</t>
        </is>
      </c>
      <c r="P279" t="inlineStr">
        <is>
          <t>高璇</t>
        </is>
      </c>
    </row>
    <row r="280" ht="25.5" customHeight="1">
      <c r="A280" t="inlineStr">
        <is>
          <t>2026-09-29</t>
        </is>
      </c>
      <c r="B280" t="inlineStr">
        <is>
          <t>astrologywiki</t>
        </is>
      </c>
      <c r="C280" t="inlineStr">
        <is>
          <t>astrologywiki</t>
        </is>
      </c>
      <c r="D280"/>
      <c r="E280"/>
      <c r="F280"/>
      <c r="G280"/>
      <c r="H280"/>
      <c r="I280"/>
      <c r="J280">
        <v>0</v>
      </c>
      <c r="K280">
        <v>0</v>
      </c>
      <c r="L280">
        <v>0</v>
      </c>
      <c r="M280">
        <v>0</v>
      </c>
      <c r="N280">
        <v>0</v>
      </c>
      <c r="O280" t="inlineStr">
        <is>
          <t>北京时间自然日归档 2026-09-29；快照批次 2026-09-29 00:10 → 2026-09-30 00:13；允许采集时间偏差；统计时区：北京时间（Asia/Shanghai）；没有可比播放量</t>
        </is>
      </c>
      <c r="P280"/>
    </row>
    <row r="281" ht="25.5" customHeight="1">
      <c r="A281" t="inlineStr">
        <is>
          <t>2026-09-29</t>
        </is>
      </c>
      <c r="B281" t="inlineStr">
        <is>
          <t>dramapenelope</t>
        </is>
      </c>
      <c r="C281" t="inlineStr">
        <is>
          <t>dramapenelope</t>
        </is>
      </c>
      <c r="D281"/>
      <c r="E281"/>
      <c r="F281"/>
      <c r="G281"/>
      <c r="H281"/>
      <c r="I281"/>
      <c r="J281">
        <v>0</v>
      </c>
      <c r="K281">
        <v>0</v>
      </c>
      <c r="L281">
        <v>0</v>
      </c>
      <c r="M281">
        <v>0</v>
      </c>
      <c r="N281">
        <v>0</v>
      </c>
      <c r="O281" t="inlineStr">
        <is>
          <t>北京时间自然日归档 2026-09-29；快照批次 2026-09-29 00:10 → 2026-09-30 00:13；允许采集时间偏差；统计时区：北京时间（Asia/Shanghai）；没有可比播放量</t>
        </is>
      </c>
      <c r="P281"/>
    </row>
    <row r="282" ht="25.5" customHeight="1">
      <c r="A282" t="inlineStr">
        <is>
          <t>2026-09-29</t>
        </is>
      </c>
      <c r="B282" t="inlineStr">
        <is>
          <t>shirley527146</t>
        </is>
      </c>
      <c r="C282" t="inlineStr">
        <is>
          <t>shirley527146</t>
        </is>
      </c>
      <c r="D282"/>
      <c r="E282"/>
      <c r="F282"/>
      <c r="G282"/>
      <c r="H282"/>
      <c r="I282"/>
      <c r="J282">
        <v>0</v>
      </c>
      <c r="K282">
        <v>0</v>
      </c>
      <c r="L282">
        <v>0</v>
      </c>
      <c r="M282">
        <v>0</v>
      </c>
      <c r="N282">
        <v>0</v>
      </c>
      <c r="O282" t="inlineStr">
        <is>
          <t>北京时间自然日归档 2026-09-29；快照批次 2026-09-29 00:10 → 2026-09-30 00:13；允许采集时间偏差；统计时区：北京时间（Asia/Shanghai）；没有可比播放量</t>
        </is>
      </c>
      <c r="P282"/>
    </row>
    <row r="283" ht="25.5" customHeight="1">
      <c r="A283" t="inlineStr">
        <is>
          <t>2026-09-29</t>
        </is>
      </c>
      <c r="B283" t="inlineStr">
        <is>
          <t>shirley5276973</t>
        </is>
      </c>
      <c r="C283" t="inlineStr">
        <is>
          <t>shirley5276973</t>
        </is>
      </c>
      <c r="D283"/>
      <c r="E283"/>
      <c r="F283"/>
      <c r="G283"/>
      <c r="H283"/>
      <c r="I283"/>
      <c r="J283">
        <v>0</v>
      </c>
      <c r="K283">
        <v>0</v>
      </c>
      <c r="L283">
        <v>0</v>
      </c>
      <c r="M283">
        <v>0</v>
      </c>
      <c r="N283">
        <v>0</v>
      </c>
      <c r="O283" t="inlineStr">
        <is>
          <t>北京时间自然日归档 2026-09-29；快照批次 2026-09-29 00:10 → 2026-09-30 00:13；允许采集时间偏差；统计时区：北京时间（Asia/Shanghai）；没有可比播放量</t>
        </is>
      </c>
      <c r="P283"/>
    </row>
    <row r="284" ht="25.5" customHeight="1">
      <c r="A284" t="inlineStr">
        <is>
          <t>2026-09-29</t>
        </is>
      </c>
      <c r="B284" t="inlineStr">
        <is>
          <t>willque92</t>
        </is>
      </c>
      <c r="C284" t="inlineStr">
        <is>
          <t>willque92</t>
        </is>
      </c>
      <c r="D284"/>
      <c r="E284"/>
      <c r="F284"/>
      <c r="G284"/>
      <c r="H284"/>
      <c r="I284"/>
      <c r="J284">
        <v>0</v>
      </c>
      <c r="K284">
        <v>0</v>
      </c>
      <c r="L284">
        <v>0</v>
      </c>
      <c r="M284">
        <v>0</v>
      </c>
      <c r="N284">
        <v>0</v>
      </c>
      <c r="O284" t="inlineStr">
        <is>
          <t>北京时间自然日归档 2026-09-29；快照批次 2026-09-29 00:10 → 2026-09-30 00:13；允许采集时间偏差；统计时区：北京时间（Asia/Shanghai）；没有可比播放量</t>
        </is>
      </c>
      <c r="P284"/>
    </row>
    <row r="285" ht="25.5" customHeight="1">
      <c r="A285" t="inlineStr">
        <is>
          <t>2026-09-29</t>
        </is>
      </c>
      <c r="B285" t="inlineStr">
        <is>
          <t>amariari11</t>
        </is>
      </c>
      <c r="C285" t="inlineStr">
        <is>
          <t>amariari11</t>
        </is>
      </c>
      <c r="D285"/>
      <c r="E285"/>
      <c r="F285"/>
      <c r="G285"/>
      <c r="H285"/>
      <c r="I285"/>
      <c r="J285">
        <v>0</v>
      </c>
      <c r="K285">
        <v>0</v>
      </c>
      <c r="L285">
        <v>0</v>
      </c>
      <c r="M285">
        <v>0</v>
      </c>
      <c r="N285">
        <v>0</v>
      </c>
      <c r="O285" t="inlineStr">
        <is>
          <t>北京时间自然日归档 2026-09-29；快照批次 2026-09-29 00:10 → 2026-09-30 00:13；允许采集时间偏差；统计时区：北京时间（Asia/Shanghai）；没有可比播放量</t>
        </is>
      </c>
      <c r="P285" t="inlineStr">
        <is>
          <t>李建卓</t>
        </is>
      </c>
    </row>
    <row r="286" ht="25.5" customHeight="1">
      <c r="A286" t="inlineStr">
        <is>
          <t>2026-09-29</t>
        </is>
      </c>
      <c r="B286" t="inlineStr">
        <is>
          <t>gaylenepowers350</t>
        </is>
      </c>
      <c r="C286" t="inlineStr">
        <is>
          <t>gaylenepowers350</t>
        </is>
      </c>
      <c r="D286"/>
      <c r="E286"/>
      <c r="F286"/>
      <c r="G286"/>
      <c r="H286"/>
      <c r="I286"/>
      <c r="J286">
        <v>0</v>
      </c>
      <c r="K286">
        <v>0</v>
      </c>
      <c r="L286">
        <v>0</v>
      </c>
      <c r="M286">
        <v>0</v>
      </c>
      <c r="N286">
        <v>0</v>
      </c>
      <c r="O286" t="inlineStr">
        <is>
          <t>北京时间自然日归档 2026-09-29；快照批次 2026-09-29 00:10 → 2026-09-30 00:13；允许采集时间偏差；统计时区：北京时间（Asia/Shanghai）；没有可比播放量</t>
        </is>
      </c>
      <c r="P286" t="inlineStr">
        <is>
          <t>李建卓</t>
        </is>
      </c>
    </row>
    <row r="287" ht="25.5" customHeight="1">
      <c r="A287" t="inlineStr">
        <is>
          <t>2026-09-29</t>
        </is>
      </c>
      <c r="B287" t="inlineStr">
        <is>
          <t>jazlynnayeli6</t>
        </is>
      </c>
      <c r="C287" t="inlineStr">
        <is>
          <t>jazlynnayeli6</t>
        </is>
      </c>
      <c r="D287"/>
      <c r="E287"/>
      <c r="F287"/>
      <c r="G287"/>
      <c r="H287"/>
      <c r="I287"/>
      <c r="J287">
        <v>0</v>
      </c>
      <c r="K287">
        <v>0</v>
      </c>
      <c r="L287">
        <v>0</v>
      </c>
      <c r="M287">
        <v>0</v>
      </c>
      <c r="N287">
        <v>0</v>
      </c>
      <c r="O287" t="inlineStr">
        <is>
          <t>北京时间自然日归档 2026-09-29；快照批次 2026-09-29 00:10 → 2026-09-30 00:13；允许采集时间偏差；统计时区：北京时间（Asia/Shanghai）；没有可比播放量</t>
        </is>
      </c>
      <c r="P287" t="inlineStr">
        <is>
          <t>李建卓</t>
        </is>
      </c>
    </row>
    <row r="288" ht="25.5" customHeight="1">
      <c r="A288" t="inlineStr">
        <is>
          <t>2026-09-29</t>
        </is>
      </c>
      <c r="B288" t="inlineStr">
        <is>
          <t>miralinaaa10</t>
        </is>
      </c>
      <c r="C288" t="inlineStr">
        <is>
          <t>miralinaaa10</t>
        </is>
      </c>
      <c r="D288"/>
      <c r="E288"/>
      <c r="F288"/>
      <c r="G288"/>
      <c r="H288"/>
      <c r="I288"/>
      <c r="J288">
        <v>0</v>
      </c>
      <c r="K288">
        <v>0</v>
      </c>
      <c r="L288">
        <v>0</v>
      </c>
      <c r="M288">
        <v>0</v>
      </c>
      <c r="N288">
        <v>0</v>
      </c>
      <c r="O288" t="inlineStr">
        <is>
          <t>北京时间自然日归档 2026-09-29；快照批次 2026-09-29 00:10 → 2026-09-30 00:13；允许采集时间偏差；统计时区：北京时间（Asia/Shanghai）；没有可比播放量</t>
        </is>
      </c>
      <c r="P288" t="inlineStr">
        <is>
          <t>高璇</t>
        </is>
      </c>
    </row>
    <row r="289" ht="25.5" customHeight="1">
      <c r="A289" t="inlineStr">
        <is>
          <t>2026-09-29</t>
        </is>
      </c>
      <c r="B289" t="inlineStr">
        <is>
          <t>mochiclips55</t>
        </is>
      </c>
      <c r="C289" t="inlineStr">
        <is>
          <t>mochiclips55</t>
        </is>
      </c>
      <c r="D289"/>
      <c r="E289"/>
      <c r="F289"/>
      <c r="G289"/>
      <c r="H289"/>
      <c r="I289"/>
      <c r="J289">
        <v>0</v>
      </c>
      <c r="K289">
        <v>0</v>
      </c>
      <c r="L289">
        <v>0</v>
      </c>
      <c r="M289">
        <v>0</v>
      </c>
      <c r="N289">
        <v>0</v>
      </c>
      <c r="O289" t="inlineStr">
        <is>
          <t>北京时间自然日归档 2026-09-29；快照批次 2026-09-29 00:10 → 2026-09-30 00:13；允许采集时间偏差；统计时区：北京时间（Asia/Shanghai）；没有可比播放量</t>
        </is>
      </c>
      <c r="P289" t="inlineStr">
        <is>
          <t>高璇</t>
        </is>
      </c>
    </row>
    <row r="290" ht="25.5" customHeight="1">
      <c r="A290" t="inlineStr">
        <is>
          <t>2026-09-29</t>
        </is>
      </c>
      <c r="B290" t="inlineStr">
        <is>
          <t>scenesbl77</t>
        </is>
      </c>
      <c r="C290" t="inlineStr">
        <is>
          <t>scenesbl77</t>
        </is>
      </c>
      <c r="D290"/>
      <c r="E290"/>
      <c r="F290"/>
      <c r="G290"/>
      <c r="H290"/>
      <c r="I290"/>
      <c r="J290">
        <v>0</v>
      </c>
      <c r="K290">
        <v>0</v>
      </c>
      <c r="L290">
        <v>0</v>
      </c>
      <c r="M290">
        <v>0</v>
      </c>
      <c r="N290">
        <v>0</v>
      </c>
      <c r="O290" t="inlineStr">
        <is>
          <t>北京时间自然日归档 2026-09-29；快照批次 2026-09-29 00:10 → 2026-09-30 00:13；允许采集时间偏差；统计时区：北京时间（Asia/Shanghai）；没有可比播放量</t>
        </is>
      </c>
      <c r="P290" t="inlineStr">
        <is>
          <t>高璇</t>
        </is>
      </c>
    </row>
    <row r="291" ht="25.5" customHeight="1">
      <c r="A291" t="inlineStr">
        <is>
          <t>2026-09-29</t>
        </is>
      </c>
      <c r="B291" t="inlineStr">
        <is>
          <t>sofiblmoments</t>
        </is>
      </c>
      <c r="C291" t="inlineStr">
        <is>
          <t>sofiblmoments</t>
        </is>
      </c>
      <c r="D291"/>
      <c r="E291"/>
      <c r="F291"/>
      <c r="G291"/>
      <c r="H291"/>
      <c r="I291"/>
      <c r="J291">
        <v>0</v>
      </c>
      <c r="K291">
        <v>0</v>
      </c>
      <c r="L291">
        <v>0</v>
      </c>
      <c r="M291">
        <v>0</v>
      </c>
      <c r="N291">
        <v>0</v>
      </c>
      <c r="O291" t="inlineStr">
        <is>
          <t>北京时间自然日归档 2026-09-29；快照批次 2026-09-29 00:10 → 2026-09-30 00:13；允许采集时间偏差；统计时区：北京时间（Asia/Shanghai）；没有可比播放量</t>
        </is>
      </c>
      <c r="P291" t="inlineStr">
        <is>
          <t>高璇</t>
        </is>
      </c>
    </row>
    <row r="292" ht="25.5" customHeight="1">
      <c r="A292" t="inlineStr">
        <is>
          <t>2026-09-28</t>
        </is>
      </c>
      <c r="B292" t="inlineStr">
        <is>
          <t>NeonHlin</t>
        </is>
      </c>
      <c r="C292" t="inlineStr">
        <is>
          <t>hnlinhthng9678</t>
        </is>
      </c>
      <c r="D292">
        <v>12</v>
      </c>
      <c r="E292">
        <v>4</v>
      </c>
      <c r="F292">
        <v>0</v>
      </c>
      <c r="G292">
        <v>0</v>
      </c>
      <c r="H292">
        <v>0</v>
      </c>
      <c r="I292">
        <v>0.333333333333333</v>
      </c>
      <c r="J292">
        <v>12</v>
      </c>
      <c r="K292">
        <v>0</v>
      </c>
      <c r="L292">
        <v>0</v>
      </c>
      <c r="M292">
        <v>0</v>
      </c>
      <c r="N292">
        <v>0</v>
      </c>
      <c r="O292" t="inlineStr">
        <is>
          <t>北京时间自然日归档 2026-09-28；快照批次 2026-09-28 00:10 → 2026-09-29 00:10；允许采集时间偏差；统计时区：北京时间（Asia/Shanghai）；采集间隔增量；已覆盖本轮可比帖子；未纳入 0 条，本期未出现 0 条，平台回调 0 条</t>
        </is>
      </c>
      <c r="P292" t="inlineStr">
        <is>
          <t>高璇</t>
        </is>
      </c>
    </row>
    <row r="293" ht="25.5" customHeight="1">
      <c r="A293" t="inlineStr">
        <is>
          <t>2026-09-28</t>
        </is>
      </c>
      <c r="B293" t="inlineStr">
        <is>
          <t>miraaastrology</t>
        </is>
      </c>
      <c r="C293" t="inlineStr">
        <is>
          <t>miraaastrology</t>
        </is>
      </c>
      <c r="D293">
        <v>64</v>
      </c>
      <c r="E293">
        <v>2</v>
      </c>
      <c r="F293">
        <v>0</v>
      </c>
      <c r="G293">
        <v>0</v>
      </c>
      <c r="H293">
        <v>1</v>
      </c>
      <c r="I293">
        <v>0.03125</v>
      </c>
      <c r="J293">
        <v>3</v>
      </c>
      <c r="K293">
        <v>0</v>
      </c>
      <c r="L293">
        <v>0</v>
      </c>
      <c r="M293">
        <v>0</v>
      </c>
      <c r="N293">
        <v>0</v>
      </c>
      <c r="O293" t="inlineStr">
        <is>
          <t>北京时间自然日归档 2026-09-28；快照批次 2026-09-28 00:10 → 2026-09-29 00:10；允许采集时间偏差；统计时区：北京时间（Asia/Shanghai）；采集间隔增量；已覆盖本轮可比帖子；未纳入 0 条，本期未出现 0 条，平台回调 0 条</t>
        </is>
      </c>
      <c r="P293"/>
    </row>
    <row r="294" ht="25.5" customHeight="1">
      <c r="A294" t="inlineStr">
        <is>
          <t>2026-09-28</t>
        </is>
      </c>
      <c r="B294" t="inlineStr">
        <is>
          <t>plottwistclips11</t>
        </is>
      </c>
      <c r="C294" t="inlineStr">
        <is>
          <t>plottwistclips11</t>
        </is>
      </c>
      <c r="D294">
        <v>1105</v>
      </c>
      <c r="E294">
        <v>2</v>
      </c>
      <c r="F294">
        <v>0</v>
      </c>
      <c r="G294">
        <v>0</v>
      </c>
      <c r="H294">
        <v>0</v>
      </c>
      <c r="I294">
        <v>0.00180995475113122</v>
      </c>
      <c r="J294">
        <v>10</v>
      </c>
      <c r="K294">
        <v>3</v>
      </c>
      <c r="L294">
        <v>0</v>
      </c>
      <c r="M294">
        <v>0</v>
      </c>
      <c r="N294">
        <v>0</v>
      </c>
      <c r="O294" t="inlineStr">
        <is>
          <t>北京时间自然日归档 2026-09-28；快照批次 2026-09-28 00:10 → 2026-09-29 00:10；允许采集时间偏差；统计时区：北京时间（Asia/Shanghai）；采集间隔增量；已覆盖本轮可比帖子；未纳入 0 条，本期未出现 0 条，平台回调 0 条</t>
        </is>
      </c>
      <c r="P294" t="inlineStr">
        <is>
          <t>高璇</t>
        </is>
      </c>
    </row>
    <row r="295" ht="25.5" customHeight="1">
      <c r="A295" t="inlineStr">
        <is>
          <t>2026-09-28</t>
        </is>
      </c>
      <c r="B295" t="inlineStr">
        <is>
          <t>dramaflick00</t>
        </is>
      </c>
      <c r="C295" t="inlineStr">
        <is>
          <t>dramaflick00</t>
        </is>
      </c>
      <c r="D295">
        <v>2017</v>
      </c>
      <c r="E295">
        <v>36</v>
      </c>
      <c r="F295">
        <v>0</v>
      </c>
      <c r="G295">
        <v>12</v>
      </c>
      <c r="H295">
        <v>5</v>
      </c>
      <c r="I295">
        <v>0.0237977193852255</v>
      </c>
      <c r="J295">
        <v>15</v>
      </c>
      <c r="K295">
        <v>4</v>
      </c>
      <c r="L295">
        <v>0</v>
      </c>
      <c r="M295">
        <v>0</v>
      </c>
      <c r="N295">
        <v>0</v>
      </c>
      <c r="O295" t="inlineStr">
        <is>
          <t>北京时间自然日归档 2026-09-28；快照批次 2026-09-28 00:10 → 2026-09-29 00:10；允许采集时间偏差；统计时区：北京时间（Asia/Shanghai）；采集间隔增量；已覆盖本轮可比帖子；未纳入 0 条，本期未出现 0 条，平台回调 0 条</t>
        </is>
      </c>
      <c r="P295" t="inlineStr">
        <is>
          <t>高璇</t>
        </is>
      </c>
    </row>
    <row r="296" ht="25.5" customHeight="1">
      <c r="A296" t="inlineStr">
        <is>
          <t>2026-09-28</t>
        </is>
      </c>
      <c r="B296" t="inlineStr">
        <is>
          <t>dramaexpedition</t>
        </is>
      </c>
      <c r="C296" t="inlineStr">
        <is>
          <t>dramaexpedition</t>
        </is>
      </c>
      <c r="D296">
        <v>2774</v>
      </c>
      <c r="E296">
        <v>43</v>
      </c>
      <c r="F296">
        <v>1</v>
      </c>
      <c r="G296">
        <v>11</v>
      </c>
      <c r="H296">
        <v>0</v>
      </c>
      <c r="I296">
        <v>0.0198269646719538</v>
      </c>
      <c r="J296">
        <v>66</v>
      </c>
      <c r="K296">
        <v>3</v>
      </c>
      <c r="L296">
        <v>0</v>
      </c>
      <c r="M296">
        <v>2</v>
      </c>
      <c r="N296">
        <v>0</v>
      </c>
      <c r="O296" t="inlineStr">
        <is>
          <t>北京时间自然日归档 2026-09-28；快照批次 2026-09-28 00:10 → 2026-09-29 00:10；允许采集时间偏差；统计时区：北京时间（Asia/Shanghai）；采集间隔增量；部分覆盖；未纳入 0 条，本期未出现 2 条，平台回调 0 条</t>
        </is>
      </c>
      <c r="P296" t="inlineStr">
        <is>
          <t>彭满</t>
        </is>
      </c>
    </row>
    <row r="297" ht="25.5" customHeight="1">
      <c r="A297" t="inlineStr">
        <is>
          <t>2026-09-28</t>
        </is>
      </c>
      <c r="B297" t="inlineStr">
        <is>
          <t>Flexlthung</t>
        </is>
      </c>
      <c r="C297" t="inlineStr">
        <is>
          <t>lthung263</t>
        </is>
      </c>
      <c r="D297">
        <v>6579</v>
      </c>
      <c r="E297">
        <v>72</v>
      </c>
      <c r="F297">
        <v>0</v>
      </c>
      <c r="G297">
        <v>21</v>
      </c>
      <c r="H297">
        <v>1</v>
      </c>
      <c r="I297">
        <v>0.0141358869129046</v>
      </c>
      <c r="J297">
        <v>38</v>
      </c>
      <c r="K297">
        <v>3</v>
      </c>
      <c r="L297">
        <v>0</v>
      </c>
      <c r="M297">
        <v>0</v>
      </c>
      <c r="N297">
        <v>0</v>
      </c>
      <c r="O297" t="inlineStr">
        <is>
          <t>北京时间自然日归档 2026-09-28；快照批次 2026-09-28 00:10 → 2026-09-29 00:10；允许采集时间偏差；统计时区：北京时间（Asia/Shanghai）；采集间隔增量；已覆盖本轮可比帖子；未纳入 0 条，本期未出现 0 条，平台回调 0 条</t>
        </is>
      </c>
      <c r="P297" t="inlineStr">
        <is>
          <t>张凯风</t>
        </is>
      </c>
    </row>
    <row r="298" ht="25.5" customHeight="1">
      <c r="A298" t="inlineStr">
        <is>
          <t>2026-09-28</t>
        </is>
      </c>
      <c r="B298" t="inlineStr">
        <is>
          <t>jolienqaq</t>
        </is>
      </c>
      <c r="C298" t="inlineStr">
        <is>
          <t>jolienqaq</t>
        </is>
      </c>
      <c r="D298">
        <v>10813</v>
      </c>
      <c r="E298">
        <v>149</v>
      </c>
      <c r="F298">
        <v>1</v>
      </c>
      <c r="G298">
        <v>67</v>
      </c>
      <c r="H298">
        <v>5</v>
      </c>
      <c r="I298">
        <v>0.0200684361416813</v>
      </c>
      <c r="J298">
        <v>71</v>
      </c>
      <c r="K298">
        <v>3</v>
      </c>
      <c r="L298">
        <v>0</v>
      </c>
      <c r="M298">
        <v>0</v>
      </c>
      <c r="N298">
        <v>0</v>
      </c>
      <c r="O298" t="inlineStr">
        <is>
          <t>北京时间自然日归档 2026-09-28；快照批次 2026-09-28 00:10 → 2026-09-29 00:10；允许采集时间偏差；统计时区：北京时间（Asia/Shanghai）；采集间隔增量；已覆盖本轮可比帖子；未纳入 0 条，本期未出现 0 条，平台回调 0 条</t>
        </is>
      </c>
      <c r="P298" t="inlineStr">
        <is>
          <t>彭满</t>
        </is>
      </c>
    </row>
    <row r="299" ht="25.5" customHeight="1">
      <c r="A299" t="inlineStr">
        <is>
          <t>2026-09-28</t>
        </is>
      </c>
      <c r="B299" t="inlineStr">
        <is>
          <t>dramavault163</t>
        </is>
      </c>
      <c r="C299" t="inlineStr">
        <is>
          <t>dramavault163</t>
        </is>
      </c>
      <c r="D299">
        <v>16587</v>
      </c>
      <c r="E299">
        <v>120</v>
      </c>
      <c r="F299">
        <v>1</v>
      </c>
      <c r="G299">
        <v>39</v>
      </c>
      <c r="H299">
        <v>26</v>
      </c>
      <c r="I299">
        <v>0.00964610839814312</v>
      </c>
      <c r="J299">
        <v>90</v>
      </c>
      <c r="K299">
        <v>5</v>
      </c>
      <c r="L299">
        <v>0</v>
      </c>
      <c r="M299">
        <v>0</v>
      </c>
      <c r="N299">
        <v>0</v>
      </c>
      <c r="O299" t="inlineStr">
        <is>
          <t>北京时间自然日归档 2026-09-28；快照批次 2026-09-28 00:10 → 2026-09-29 00:10；允许采集时间偏差；统计时区：北京时间（Asia/Shanghai）；采集间隔增量；已覆盖本轮可比帖子；未纳入 0 条，本期未出现 0 条，平台回调 0 条</t>
        </is>
      </c>
      <c r="P299" t="inlineStr">
        <is>
          <t>高璇</t>
        </is>
      </c>
    </row>
    <row r="300" ht="25.5" customHeight="1">
      <c r="A300" t="inlineStr">
        <is>
          <t>2026-09-28</t>
        </is>
      </c>
      <c r="B300" t="inlineStr">
        <is>
          <t>dramadetour0</t>
        </is>
      </c>
      <c r="C300" t="inlineStr">
        <is>
          <t>dramadetour0</t>
        </is>
      </c>
      <c r="D300">
        <v>19062</v>
      </c>
      <c r="E300">
        <v>122</v>
      </c>
      <c r="F300">
        <v>1</v>
      </c>
      <c r="G300">
        <v>44</v>
      </c>
      <c r="H300">
        <v>1</v>
      </c>
      <c r="I300">
        <v>0.00876088553142377</v>
      </c>
      <c r="J300">
        <v>58</v>
      </c>
      <c r="K300">
        <v>0</v>
      </c>
      <c r="L300">
        <v>0</v>
      </c>
      <c r="M300">
        <v>1</v>
      </c>
      <c r="N300">
        <v>0</v>
      </c>
      <c r="O300" t="inlineStr">
        <is>
          <t>北京时间自然日归档 2026-09-28；快照批次 2026-09-28 00:10 → 2026-09-29 00:10；允许采集时间偏差；统计时区：北京时间（Asia/Shanghai）；采集间隔增量；部分覆盖；未纳入 0 条，本期未出现 1 条，平台回调 0 条</t>
        </is>
      </c>
      <c r="P300" t="inlineStr">
        <is>
          <t>彭满</t>
        </is>
      </c>
    </row>
    <row r="301" ht="25.5" customHeight="1">
      <c r="A301" t="inlineStr">
        <is>
          <t>2026-09-28</t>
        </is>
      </c>
      <c r="B301" t="inlineStr">
        <is>
          <t>dramaclips0364</t>
        </is>
      </c>
      <c r="C301" t="inlineStr">
        <is>
          <t>dramaclips0364</t>
        </is>
      </c>
      <c r="D301">
        <v>34064</v>
      </c>
      <c r="E301">
        <v>140</v>
      </c>
      <c r="F301">
        <v>0</v>
      </c>
      <c r="G301">
        <v>45</v>
      </c>
      <c r="H301">
        <v>4</v>
      </c>
      <c r="I301">
        <v>0.00543095349929544</v>
      </c>
      <c r="J301">
        <v>101</v>
      </c>
      <c r="K301">
        <v>5</v>
      </c>
      <c r="L301">
        <v>0</v>
      </c>
      <c r="M301">
        <v>2</v>
      </c>
      <c r="N301">
        <v>0</v>
      </c>
      <c r="O301" t="inlineStr">
        <is>
          <t>北京时间自然日归档 2026-09-28；快照批次 2026-09-28 00:10 → 2026-09-29 00:10；允许采集时间偏差；统计时区：北京时间（Asia/Shanghai）；采集间隔增量；部分覆盖；未纳入 0 条，本期未出现 2 条，平台回调 0 条</t>
        </is>
      </c>
      <c r="P301" t="inlineStr">
        <is>
          <t>高璇</t>
        </is>
      </c>
    </row>
    <row r="302" ht="25.5" customHeight="1">
      <c r="A302" t="inlineStr">
        <is>
          <t>2026-09-28</t>
        </is>
      </c>
      <c r="B302" t="inlineStr">
        <is>
          <t>VoidFaic</t>
        </is>
      </c>
      <c r="C302" t="inlineStr">
        <is>
          <t>ngphnggiang40</t>
        </is>
      </c>
      <c r="D302">
        <v>40642</v>
      </c>
      <c r="E302">
        <v>280</v>
      </c>
      <c r="F302">
        <v>2</v>
      </c>
      <c r="G302">
        <v>87</v>
      </c>
      <c r="H302">
        <v>4</v>
      </c>
      <c r="I302">
        <v>0.00907927759460656</v>
      </c>
      <c r="J302">
        <v>32</v>
      </c>
      <c r="K302">
        <v>3</v>
      </c>
      <c r="L302">
        <v>0</v>
      </c>
      <c r="M302">
        <v>0</v>
      </c>
      <c r="N302">
        <v>0</v>
      </c>
      <c r="O302" t="inlineStr">
        <is>
          <t>北京时间自然日归档 2026-09-28；快照批次 2026-09-28 00:10 → 2026-09-29 00:10；允许采集时间偏差；统计时区：北京时间（Asia/Shanghai）；采集间隔增量；已覆盖本轮可比帖子；未纳入 0 条，本期未出现 0 条，平台回调 0 条</t>
        </is>
      </c>
      <c r="P302" t="inlineStr">
        <is>
          <t>张凯风</t>
        </is>
      </c>
    </row>
    <row r="303" ht="25.5" customHeight="1">
      <c r="A303" t="inlineStr">
        <is>
          <t>2026-09-28</t>
        </is>
      </c>
      <c r="B303" t="inlineStr">
        <is>
          <t>Mouse glue trap</t>
        </is>
      </c>
      <c r="C303" t="inlineStr">
        <is>
          <t>nobleltcpnj</t>
        </is>
      </c>
      <c r="D303">
        <v>44024</v>
      </c>
      <c r="E303">
        <v>231</v>
      </c>
      <c r="F303">
        <v>8</v>
      </c>
      <c r="G303">
        <v>89</v>
      </c>
      <c r="H303">
        <v>10</v>
      </c>
      <c r="I303">
        <v>0.00745048155551517</v>
      </c>
      <c r="J303">
        <v>19</v>
      </c>
      <c r="K303">
        <v>3</v>
      </c>
      <c r="L303">
        <v>0</v>
      </c>
      <c r="M303">
        <v>0</v>
      </c>
      <c r="N303">
        <v>0</v>
      </c>
      <c r="O303" t="inlineStr">
        <is>
          <t>北京时间自然日归档 2026-09-28；快照批次 2026-09-28 00:10 → 2026-09-29 00:10；允许采集时间偏差；统计时区：北京时间（Asia/Shanghai）；采集间隔增量；已覆盖本轮可比帖子；未纳入 0 条，本期未出现 0 条，平台回调 0 条</t>
        </is>
      </c>
      <c r="P303" t="inlineStr">
        <is>
          <t>张凯风</t>
        </is>
      </c>
    </row>
    <row r="304" ht="25.5" customHeight="1">
      <c r="A304" t="inlineStr">
        <is>
          <t>2026-09-28</t>
        </is>
      </c>
      <c r="B304" t="inlineStr">
        <is>
          <t>shirley5278789</t>
        </is>
      </c>
      <c r="C304" t="inlineStr">
        <is>
          <t>shirley5278789</t>
        </is>
      </c>
      <c r="D304">
        <v>123638</v>
      </c>
      <c r="E304">
        <v>900</v>
      </c>
      <c r="F304">
        <v>15</v>
      </c>
      <c r="G304">
        <v>210</v>
      </c>
      <c r="H304">
        <v>28</v>
      </c>
      <c r="I304">
        <v>0.00909914427603164</v>
      </c>
      <c r="J304">
        <v>101</v>
      </c>
      <c r="K304">
        <v>4</v>
      </c>
      <c r="L304">
        <v>0</v>
      </c>
      <c r="M304">
        <v>2</v>
      </c>
      <c r="N304">
        <v>0</v>
      </c>
      <c r="O304" t="inlineStr">
        <is>
          <t>北京时间自然日归档 2026-09-28；快照批次 2026-09-28 00:10 → 2026-09-29 00:10；允许采集时间偏差；统计时区：北京时间（Asia/Shanghai）；采集间隔增量；部分覆盖；未纳入 0 条，本期未出现 2 条，平台回调 0 条</t>
        </is>
      </c>
      <c r="P304" t="inlineStr">
        <is>
          <t>高璇</t>
        </is>
      </c>
    </row>
    <row r="305" ht="25.5" customHeight="1">
      <c r="A305" t="inlineStr">
        <is>
          <t>2026-09-28</t>
        </is>
      </c>
      <c r="B305" t="inlineStr">
        <is>
          <t>astrologywiki</t>
        </is>
      </c>
      <c r="C305" t="inlineStr">
        <is>
          <t>astrologywiki</t>
        </is>
      </c>
      <c r="D305"/>
      <c r="E305"/>
      <c r="F305"/>
      <c r="G305"/>
      <c r="H305"/>
      <c r="I305"/>
      <c r="J305">
        <v>0</v>
      </c>
      <c r="K305">
        <v>0</v>
      </c>
      <c r="L305">
        <v>0</v>
      </c>
      <c r="M305">
        <v>0</v>
      </c>
      <c r="N305">
        <v>0</v>
      </c>
      <c r="O305" t="inlineStr">
        <is>
          <t>北京时间自然日归档 2026-09-28；快照批次 2026-09-28 00:10 → 2026-09-29 00:10；允许采集时间偏差；统计时区：北京时间（Asia/Shanghai）；没有可比播放量</t>
        </is>
      </c>
      <c r="P305"/>
    </row>
    <row r="306" ht="25.5" customHeight="1">
      <c r="A306" t="inlineStr">
        <is>
          <t>2026-09-28</t>
        </is>
      </c>
      <c r="B306" t="inlineStr">
        <is>
          <t>dramapenelope</t>
        </is>
      </c>
      <c r="C306" t="inlineStr">
        <is>
          <t>dramapenelope</t>
        </is>
      </c>
      <c r="D306"/>
      <c r="E306"/>
      <c r="F306"/>
      <c r="G306"/>
      <c r="H306"/>
      <c r="I306"/>
      <c r="J306">
        <v>0</v>
      </c>
      <c r="K306">
        <v>0</v>
      </c>
      <c r="L306">
        <v>0</v>
      </c>
      <c r="M306">
        <v>0</v>
      </c>
      <c r="N306">
        <v>0</v>
      </c>
      <c r="O306" t="inlineStr">
        <is>
          <t>北京时间自然日归档 2026-09-28；快照批次 2026-09-28 00:10 → 2026-09-29 00:10；允许采集时间偏差；统计时区：北京时间（Asia/Shanghai）；没有可比播放量</t>
        </is>
      </c>
      <c r="P306"/>
    </row>
    <row r="307" ht="25.5" customHeight="1">
      <c r="A307" t="inlineStr">
        <is>
          <t>2026-09-28</t>
        </is>
      </c>
      <c r="B307" t="inlineStr">
        <is>
          <t>shirley527146</t>
        </is>
      </c>
      <c r="C307" t="inlineStr">
        <is>
          <t>shirley527146</t>
        </is>
      </c>
      <c r="D307"/>
      <c r="E307"/>
      <c r="F307"/>
      <c r="G307"/>
      <c r="H307"/>
      <c r="I307"/>
      <c r="J307">
        <v>0</v>
      </c>
      <c r="K307">
        <v>0</v>
      </c>
      <c r="L307">
        <v>0</v>
      </c>
      <c r="M307">
        <v>0</v>
      </c>
      <c r="N307">
        <v>0</v>
      </c>
      <c r="O307" t="inlineStr">
        <is>
          <t>北京时间自然日归档 2026-09-28；快照批次 2026-09-28 00:10 → 2026-09-29 00:10；允许采集时间偏差；统计时区：北京时间（Asia/Shanghai）；没有可比播放量</t>
        </is>
      </c>
      <c r="P307"/>
    </row>
    <row r="308" ht="25.5" customHeight="1">
      <c r="A308" t="inlineStr">
        <is>
          <t>2026-09-28</t>
        </is>
      </c>
      <c r="B308" t="inlineStr">
        <is>
          <t>shirley5276973</t>
        </is>
      </c>
      <c r="C308" t="inlineStr">
        <is>
          <t>shirley5276973</t>
        </is>
      </c>
      <c r="D308"/>
      <c r="E308"/>
      <c r="F308"/>
      <c r="G308"/>
      <c r="H308"/>
      <c r="I308"/>
      <c r="J308">
        <v>0</v>
      </c>
      <c r="K308">
        <v>0</v>
      </c>
      <c r="L308">
        <v>0</v>
      </c>
      <c r="M308">
        <v>0</v>
      </c>
      <c r="N308">
        <v>0</v>
      </c>
      <c r="O308" t="inlineStr">
        <is>
          <t>北京时间自然日归档 2026-09-28；快照批次 2026-09-28 00:10 → 2026-09-29 00:10；允许采集时间偏差；统计时区：北京时间（Asia/Shanghai）；没有可比播放量</t>
        </is>
      </c>
      <c r="P308"/>
    </row>
    <row r="309" ht="25.5" customHeight="1">
      <c r="A309" t="inlineStr">
        <is>
          <t>2026-09-28</t>
        </is>
      </c>
      <c r="B309" t="inlineStr">
        <is>
          <t>willque92</t>
        </is>
      </c>
      <c r="C309" t="inlineStr">
        <is>
          <t>willque92</t>
        </is>
      </c>
      <c r="D309"/>
      <c r="E309"/>
      <c r="F309"/>
      <c r="G309"/>
      <c r="H309"/>
      <c r="I309"/>
      <c r="J309">
        <v>0</v>
      </c>
      <c r="K309">
        <v>0</v>
      </c>
      <c r="L309">
        <v>0</v>
      </c>
      <c r="M309">
        <v>0</v>
      </c>
      <c r="N309">
        <v>0</v>
      </c>
      <c r="O309" t="inlineStr">
        <is>
          <t>北京时间自然日归档 2026-09-28；快照批次 2026-09-28 00:10 → 2026-09-29 00:10；允许采集时间偏差；统计时区：北京时间（Asia/Shanghai）；没有可比播放量</t>
        </is>
      </c>
      <c r="P309"/>
    </row>
    <row r="310" ht="25.5" customHeight="1">
      <c r="A310" t="inlineStr">
        <is>
          <t>2026-09-28</t>
        </is>
      </c>
      <c r="B310" t="inlineStr">
        <is>
          <t>felicitypatterson67</t>
        </is>
      </c>
      <c r="C310" t="inlineStr">
        <is>
          <t>felicitypatterson67</t>
        </is>
      </c>
      <c r="D310"/>
      <c r="E310"/>
      <c r="F310"/>
      <c r="G310"/>
      <c r="H310"/>
      <c r="I310"/>
      <c r="J310">
        <v>0</v>
      </c>
      <c r="K310">
        <v>0</v>
      </c>
      <c r="L310">
        <v>0</v>
      </c>
      <c r="M310">
        <v>0</v>
      </c>
      <c r="N310">
        <v>0</v>
      </c>
      <c r="O310" t="inlineStr">
        <is>
          <t>北京时间自然日归档 2026-09-28；快照批次 2026-09-28 00:10 → 2026-09-29 00:10；允许采集时间偏差；统计时区：北京时间（Asia/Shanghai）；没有可比播放量</t>
        </is>
      </c>
      <c r="P310" t="inlineStr">
        <is>
          <t>李建卓</t>
        </is>
      </c>
    </row>
    <row r="311" ht="25.5" customHeight="1">
      <c r="A311" t="inlineStr">
        <is>
          <t>2026-09-28</t>
        </is>
      </c>
      <c r="B311" t="inlineStr">
        <is>
          <t>hcngsn5459</t>
        </is>
      </c>
      <c r="C311" t="inlineStr">
        <is>
          <t>hcngsn5459</t>
        </is>
      </c>
      <c r="D311"/>
      <c r="E311"/>
      <c r="F311"/>
      <c r="G311"/>
      <c r="H311"/>
      <c r="I311"/>
      <c r="J311">
        <v>0</v>
      </c>
      <c r="K311">
        <v>0</v>
      </c>
      <c r="L311">
        <v>0</v>
      </c>
      <c r="M311">
        <v>0</v>
      </c>
      <c r="N311">
        <v>0</v>
      </c>
      <c r="O311" t="inlineStr">
        <is>
          <t>北京时间自然日归档 2026-09-28；快照批次 2026-09-28 00:10 → 2026-09-29 00:10；允许采集时间偏差；统计时区：北京时间（Asia/Shanghai）；没有可比播放量</t>
        </is>
      </c>
      <c r="P311" t="inlineStr">
        <is>
          <t>李建卓</t>
        </is>
      </c>
    </row>
    <row r="312" ht="25.5" customHeight="1">
      <c r="A312" t="inlineStr">
        <is>
          <t>2026-09-28</t>
        </is>
      </c>
      <c r="B312" t="inlineStr">
        <is>
          <t>Pretty Boy Problems</t>
        </is>
      </c>
      <c r="C312" t="inlineStr">
        <is>
          <t>magnoliaisabella64</t>
        </is>
      </c>
      <c r="D312"/>
      <c r="E312"/>
      <c r="F312"/>
      <c r="G312"/>
      <c r="H312"/>
      <c r="I312"/>
      <c r="J312">
        <v>0</v>
      </c>
      <c r="K312">
        <v>0</v>
      </c>
      <c r="L312">
        <v>0</v>
      </c>
      <c r="M312">
        <v>0</v>
      </c>
      <c r="N312">
        <v>0</v>
      </c>
      <c r="O312" t="inlineStr">
        <is>
          <t>北京时间自然日归档 2026-09-28；快照批次 2026-09-28 00:10 → 2026-09-29 00:10；允许采集时间偏差；统计时区：北京时间（Asia/Shanghai）；没有可比播放量</t>
        </is>
      </c>
      <c r="P312" t="inlineStr">
        <is>
          <t>张凯风</t>
        </is>
      </c>
    </row>
    <row r="313" ht="25.5" customHeight="1">
      <c r="A313" t="inlineStr">
        <is>
          <t>2026-09-28</t>
        </is>
      </c>
      <c r="B313" t="inlineStr">
        <is>
          <t>Velvet Temptations</t>
        </is>
      </c>
      <c r="C313" t="inlineStr">
        <is>
          <t>qqfqvkxrybkjkjnp20</t>
        </is>
      </c>
      <c r="D313"/>
      <c r="E313"/>
      <c r="F313"/>
      <c r="G313"/>
      <c r="H313"/>
      <c r="I313"/>
      <c r="J313">
        <v>0</v>
      </c>
      <c r="K313">
        <v>0</v>
      </c>
      <c r="L313">
        <v>0</v>
      </c>
      <c r="M313">
        <v>0</v>
      </c>
      <c r="N313">
        <v>0</v>
      </c>
      <c r="O313" t="inlineStr">
        <is>
          <t>北京时间自然日归档 2026-09-28；快照批次 2026-09-28 00:10 → 2026-09-29 00:10；允许采集时间偏差；统计时区：北京时间（Asia/Shanghai）；没有可比播放量</t>
        </is>
      </c>
      <c r="P313" t="inlineStr">
        <is>
          <t>张凯风</t>
        </is>
      </c>
    </row>
    <row r="314" ht="25.5" customHeight="1">
      <c r="A314" t="inlineStr">
        <is>
          <t>2026-09-28</t>
        </is>
      </c>
      <c r="B314" t="inlineStr">
        <is>
          <t>amariari11</t>
        </is>
      </c>
      <c r="C314" t="inlineStr">
        <is>
          <t>amariari11</t>
        </is>
      </c>
      <c r="D314"/>
      <c r="E314"/>
      <c r="F314"/>
      <c r="G314"/>
      <c r="H314"/>
      <c r="I314"/>
      <c r="J314">
        <v>0</v>
      </c>
      <c r="K314">
        <v>0</v>
      </c>
      <c r="L314">
        <v>0</v>
      </c>
      <c r="M314">
        <v>0</v>
      </c>
      <c r="N314">
        <v>0</v>
      </c>
      <c r="O314" t="inlineStr">
        <is>
          <t>北京时间自然日归档 2026-09-28；快照批次 2026-09-28 00:10 → 2026-09-29 00:10；允许采集时间偏差；统计时区：北京时间（Asia/Shanghai）；没有可比播放量</t>
        </is>
      </c>
      <c r="P314" t="inlineStr">
        <is>
          <t>李建卓</t>
        </is>
      </c>
    </row>
    <row r="315" ht="25.5" customHeight="1">
      <c r="A315" t="inlineStr">
        <is>
          <t>2026-09-28</t>
        </is>
      </c>
      <c r="B315" t="inlineStr">
        <is>
          <t>gaylenepowers350</t>
        </is>
      </c>
      <c r="C315" t="inlineStr">
        <is>
          <t>gaylenepowers350</t>
        </is>
      </c>
      <c r="D315"/>
      <c r="E315"/>
      <c r="F315"/>
      <c r="G315"/>
      <c r="H315"/>
      <c r="I315"/>
      <c r="J315">
        <v>0</v>
      </c>
      <c r="K315">
        <v>0</v>
      </c>
      <c r="L315">
        <v>0</v>
      </c>
      <c r="M315">
        <v>0</v>
      </c>
      <c r="N315">
        <v>0</v>
      </c>
      <c r="O315" t="inlineStr">
        <is>
          <t>北京时间自然日归档 2026-09-28；快照批次 2026-09-28 00:10 → 2026-09-29 00:10；允许采集时间偏差；统计时区：北京时间（Asia/Shanghai）；没有可比播放量</t>
        </is>
      </c>
      <c r="P315" t="inlineStr">
        <is>
          <t>李建卓</t>
        </is>
      </c>
    </row>
    <row r="316" ht="25.5" customHeight="1">
      <c r="A316" t="inlineStr">
        <is>
          <t>2026-09-28</t>
        </is>
      </c>
      <c r="B316" t="inlineStr">
        <is>
          <t>jazlynnayeli6</t>
        </is>
      </c>
      <c r="C316" t="inlineStr">
        <is>
          <t>jazlynnayeli6</t>
        </is>
      </c>
      <c r="D316"/>
      <c r="E316"/>
      <c r="F316"/>
      <c r="G316"/>
      <c r="H316"/>
      <c r="I316"/>
      <c r="J316">
        <v>0</v>
      </c>
      <c r="K316">
        <v>0</v>
      </c>
      <c r="L316">
        <v>0</v>
      </c>
      <c r="M316">
        <v>0</v>
      </c>
      <c r="N316">
        <v>0</v>
      </c>
      <c r="O316" t="inlineStr">
        <is>
          <t>北京时间自然日归档 2026-09-28；快照批次 2026-09-28 00:10 → 2026-09-29 00:10；允许采集时间偏差；统计时区：北京时间（Asia/Shanghai）；没有可比播放量</t>
        </is>
      </c>
      <c r="P316" t="inlineStr">
        <is>
          <t>李建卓</t>
        </is>
      </c>
    </row>
    <row r="317" ht="25.5" customHeight="1">
      <c r="A317" t="inlineStr">
        <is>
          <t>2026-09-28</t>
        </is>
      </c>
      <c r="B317" t="inlineStr">
        <is>
          <t>miralinaaa10</t>
        </is>
      </c>
      <c r="C317" t="inlineStr">
        <is>
          <t>miralinaaa10</t>
        </is>
      </c>
      <c r="D317"/>
      <c r="E317"/>
      <c r="F317"/>
      <c r="G317"/>
      <c r="H317"/>
      <c r="I317"/>
      <c r="J317">
        <v>0</v>
      </c>
      <c r="K317">
        <v>0</v>
      </c>
      <c r="L317">
        <v>0</v>
      </c>
      <c r="M317">
        <v>0</v>
      </c>
      <c r="N317">
        <v>0</v>
      </c>
      <c r="O317" t="inlineStr">
        <is>
          <t>北京时间自然日归档 2026-09-28；快照批次 2026-09-28 00:10 → 2026-09-29 00:10；允许采集时间偏差；统计时区：北京时间（Asia/Shanghai）；没有可比播放量</t>
        </is>
      </c>
      <c r="P317" t="inlineStr">
        <is>
          <t>高璇</t>
        </is>
      </c>
    </row>
    <row r="318" ht="25.5" customHeight="1">
      <c r="A318" t="inlineStr">
        <is>
          <t>2026-09-28</t>
        </is>
      </c>
      <c r="B318" t="inlineStr">
        <is>
          <t>mochiclips55</t>
        </is>
      </c>
      <c r="C318" t="inlineStr">
        <is>
          <t>mochiclips55</t>
        </is>
      </c>
      <c r="D318"/>
      <c r="E318"/>
      <c r="F318"/>
      <c r="G318"/>
      <c r="H318"/>
      <c r="I318"/>
      <c r="J318">
        <v>0</v>
      </c>
      <c r="K318">
        <v>0</v>
      </c>
      <c r="L318">
        <v>0</v>
      </c>
      <c r="M318">
        <v>0</v>
      </c>
      <c r="N318">
        <v>0</v>
      </c>
      <c r="O318" t="inlineStr">
        <is>
          <t>北京时间自然日归档 2026-09-28；快照批次 2026-09-28 00:10 → 2026-09-29 00:10；允许采集时间偏差；统计时区：北京时间（Asia/Shanghai）；没有可比播放量</t>
        </is>
      </c>
      <c r="P318" t="inlineStr">
        <is>
          <t>高璇</t>
        </is>
      </c>
    </row>
    <row r="319" ht="25.5" customHeight="1">
      <c r="A319" t="inlineStr">
        <is>
          <t>2026-09-28</t>
        </is>
      </c>
      <c r="B319" t="inlineStr">
        <is>
          <t>scenesbl77</t>
        </is>
      </c>
      <c r="C319" t="inlineStr">
        <is>
          <t>scenesbl77</t>
        </is>
      </c>
      <c r="D319"/>
      <c r="E319"/>
      <c r="F319"/>
      <c r="G319"/>
      <c r="H319"/>
      <c r="I319"/>
      <c r="J319">
        <v>0</v>
      </c>
      <c r="K319">
        <v>0</v>
      </c>
      <c r="L319">
        <v>0</v>
      </c>
      <c r="M319">
        <v>0</v>
      </c>
      <c r="N319">
        <v>0</v>
      </c>
      <c r="O319" t="inlineStr">
        <is>
          <t>北京时间自然日归档 2026-09-28；快照批次 2026-09-28 00:10 → 2026-09-29 00:10；允许采集时间偏差；统计时区：北京时间（Asia/Shanghai）；没有可比播放量</t>
        </is>
      </c>
      <c r="P319" t="inlineStr">
        <is>
          <t>高璇</t>
        </is>
      </c>
    </row>
    <row r="320" ht="25.5" customHeight="1">
      <c r="A320" t="inlineStr">
        <is>
          <t>2026-09-28</t>
        </is>
      </c>
      <c r="B320" t="inlineStr">
        <is>
          <t>sofiblmoments</t>
        </is>
      </c>
      <c r="C320" t="inlineStr">
        <is>
          <t>sofiblmoments</t>
        </is>
      </c>
      <c r="D320"/>
      <c r="E320"/>
      <c r="F320"/>
      <c r="G320"/>
      <c r="H320"/>
      <c r="I320"/>
      <c r="J320">
        <v>0</v>
      </c>
      <c r="K320">
        <v>0</v>
      </c>
      <c r="L320">
        <v>0</v>
      </c>
      <c r="M320">
        <v>0</v>
      </c>
      <c r="N320">
        <v>0</v>
      </c>
      <c r="O320" t="inlineStr">
        <is>
          <t>北京时间自然日归档 2026-09-28；快照批次 2026-09-28 00:10 → 2026-09-29 00:10；允许采集时间偏差；统计时区：北京时间（Asia/Shanghai）；没有可比播放量</t>
        </is>
      </c>
      <c r="P320" t="inlineStr">
        <is>
          <t>高璇</t>
        </is>
      </c>
    </row>
    <row r="321" ht="25.5" customHeight="1">
      <c r="A321" t="inlineStr">
        <is>
          <t>2026-09-27</t>
        </is>
      </c>
      <c r="B321" t="inlineStr">
        <is>
          <t>NeonHlin</t>
        </is>
      </c>
      <c r="C321" t="inlineStr">
        <is>
          <t>hnlinhthng9678</t>
        </is>
      </c>
      <c r="D321">
        <v>7</v>
      </c>
      <c r="E321">
        <v>2</v>
      </c>
      <c r="F321">
        <v>0</v>
      </c>
      <c r="G321">
        <v>0</v>
      </c>
      <c r="H321">
        <v>0</v>
      </c>
      <c r="I321">
        <v>0.285714285714285</v>
      </c>
      <c r="J321">
        <v>12</v>
      </c>
      <c r="K321">
        <v>0</v>
      </c>
      <c r="L321">
        <v>0</v>
      </c>
      <c r="M321">
        <v>0</v>
      </c>
      <c r="N321">
        <v>0</v>
      </c>
      <c r="O321" t="inlineStr">
        <is>
          <t>北京时间自然日归档 2026-09-27；快照批次 2026-09-27 00:12 → 2026-09-28 00:10；允许采集时间偏差；统计时区：北京时间（Asia/Shanghai）；采集间隔增量；已覆盖本轮可比帖子；未纳入 0 条，本期未出现 0 条，平台回调 0 条</t>
        </is>
      </c>
      <c r="P321" t="inlineStr">
        <is>
          <t>高璇</t>
        </is>
      </c>
    </row>
    <row r="322" ht="25.5" customHeight="1">
      <c r="A322" t="inlineStr">
        <is>
          <t>2026-09-27</t>
        </is>
      </c>
      <c r="B322" t="inlineStr">
        <is>
          <t>miraaastrology</t>
        </is>
      </c>
      <c r="C322" t="inlineStr">
        <is>
          <t>miraaastrology</t>
        </is>
      </c>
      <c r="D322">
        <v>42</v>
      </c>
      <c r="E322">
        <v>2</v>
      </c>
      <c r="F322">
        <v>0</v>
      </c>
      <c r="G322">
        <v>0</v>
      </c>
      <c r="H322">
        <v>0</v>
      </c>
      <c r="I322">
        <v>0.0476190476190476</v>
      </c>
      <c r="J322">
        <v>3</v>
      </c>
      <c r="K322">
        <v>0</v>
      </c>
      <c r="L322">
        <v>0</v>
      </c>
      <c r="M322">
        <v>1</v>
      </c>
      <c r="N322">
        <v>0</v>
      </c>
      <c r="O322" t="inlineStr">
        <is>
          <t>北京时间自然日归档 2026-09-27；快照批次 2026-09-27 00:12 → 2026-09-28 00:10；允许采集时间偏差；统计时区：北京时间（Asia/Shanghai）；采集间隔增量；部分覆盖；未纳入 0 条，本期未出现 1 条，平台回调 0 条</t>
        </is>
      </c>
      <c r="P322"/>
    </row>
    <row r="323" ht="25.5" customHeight="1">
      <c r="A323" t="inlineStr">
        <is>
          <t>2026-09-27</t>
        </is>
      </c>
      <c r="B323" t="inlineStr">
        <is>
          <t>plottwistclips11</t>
        </is>
      </c>
      <c r="C323" t="inlineStr">
        <is>
          <t>plottwistclips11</t>
        </is>
      </c>
      <c r="D323">
        <v>1193</v>
      </c>
      <c r="E323">
        <v>5</v>
      </c>
      <c r="F323">
        <v>0</v>
      </c>
      <c r="G323">
        <v>0</v>
      </c>
      <c r="H323">
        <v>0</v>
      </c>
      <c r="I323">
        <v>0.00419111483654652</v>
      </c>
      <c r="J323">
        <v>7</v>
      </c>
      <c r="K323">
        <v>3</v>
      </c>
      <c r="L323">
        <v>0</v>
      </c>
      <c r="M323">
        <v>0</v>
      </c>
      <c r="N323">
        <v>0</v>
      </c>
      <c r="O323" t="inlineStr">
        <is>
          <t>北京时间自然日归档 2026-09-27；快照批次 2026-09-27 00:12 → 2026-09-28 00:10；允许采集时间偏差；统计时区：北京时间（Asia/Shanghai）；采集间隔增量；已覆盖本轮可比帖子；未纳入 0 条，本期未出现 0 条，平台回调 0 条</t>
        </is>
      </c>
      <c r="P323" t="inlineStr">
        <is>
          <t>高璇</t>
        </is>
      </c>
    </row>
    <row r="324" ht="25.5" customHeight="1">
      <c r="A324" t="inlineStr">
        <is>
          <t>2026-09-27</t>
        </is>
      </c>
      <c r="B324" t="inlineStr">
        <is>
          <t>dramaflick00</t>
        </is>
      </c>
      <c r="C324" t="inlineStr">
        <is>
          <t>dramaflick00</t>
        </is>
      </c>
      <c r="D324">
        <v>1207</v>
      </c>
      <c r="E324">
        <v>21</v>
      </c>
      <c r="F324">
        <v>1</v>
      </c>
      <c r="G324">
        <v>6</v>
      </c>
      <c r="H324">
        <v>1</v>
      </c>
      <c r="I324">
        <v>0.0231980115990058</v>
      </c>
      <c r="J324">
        <v>12</v>
      </c>
      <c r="K324">
        <v>3</v>
      </c>
      <c r="L324">
        <v>0</v>
      </c>
      <c r="M324">
        <v>0</v>
      </c>
      <c r="N324">
        <v>0</v>
      </c>
      <c r="O324" t="inlineStr">
        <is>
          <t>北京时间自然日归档 2026-09-27；快照批次 2026-09-27 00:12 → 2026-09-28 00:10；允许采集时间偏差；统计时区：北京时间（Asia/Shanghai）；采集间隔增量；已覆盖本轮可比帖子；未纳入 0 条，本期未出现 0 条，平台回调 0 条</t>
        </is>
      </c>
      <c r="P324" t="inlineStr">
        <is>
          <t>高璇</t>
        </is>
      </c>
    </row>
    <row r="325" ht="25.5" customHeight="1">
      <c r="A325" t="inlineStr">
        <is>
          <t>2026-09-27</t>
        </is>
      </c>
      <c r="B325" t="inlineStr">
        <is>
          <t>dramaexpedition</t>
        </is>
      </c>
      <c r="C325" t="inlineStr">
        <is>
          <t>dramaexpedition</t>
        </is>
      </c>
      <c r="D325">
        <v>3166</v>
      </c>
      <c r="E325">
        <v>45</v>
      </c>
      <c r="F325">
        <v>1</v>
      </c>
      <c r="G325">
        <v>19</v>
      </c>
      <c r="H325">
        <v>8</v>
      </c>
      <c r="I325">
        <v>0.0205306380290587</v>
      </c>
      <c r="J325">
        <v>65</v>
      </c>
      <c r="K325">
        <v>3</v>
      </c>
      <c r="L325">
        <v>0</v>
      </c>
      <c r="M325">
        <v>4</v>
      </c>
      <c r="N325">
        <v>0</v>
      </c>
      <c r="O325" t="inlineStr">
        <is>
          <t>北京时间自然日归档 2026-09-27；快照批次 2026-09-27 00:12 → 2026-09-28 00:10；允许采集时间偏差；统计时区：北京时间（Asia/Shanghai）；采集间隔增量；部分覆盖；未纳入 0 条，本期未出现 4 条，平台回调 0 条</t>
        </is>
      </c>
      <c r="P325" t="inlineStr">
        <is>
          <t>彭满</t>
        </is>
      </c>
    </row>
    <row r="326" ht="25.5" customHeight="1">
      <c r="A326" t="inlineStr">
        <is>
          <t>2026-09-27</t>
        </is>
      </c>
      <c r="B326" t="inlineStr">
        <is>
          <t>Flexlthung</t>
        </is>
      </c>
      <c r="C326" t="inlineStr">
        <is>
          <t>lthung263</t>
        </is>
      </c>
      <c r="D326">
        <v>10045</v>
      </c>
      <c r="E326">
        <v>82</v>
      </c>
      <c r="F326">
        <v>0</v>
      </c>
      <c r="G326">
        <v>33</v>
      </c>
      <c r="H326">
        <v>5</v>
      </c>
      <c r="I326">
        <v>0.011448481831757</v>
      </c>
      <c r="J326">
        <v>35</v>
      </c>
      <c r="K326">
        <v>3</v>
      </c>
      <c r="L326">
        <v>0</v>
      </c>
      <c r="M326">
        <v>0</v>
      </c>
      <c r="N326">
        <v>0</v>
      </c>
      <c r="O326" t="inlineStr">
        <is>
          <t>北京时间自然日归档 2026-09-27；快照批次 2026-09-27 00:12 → 2026-09-28 00:10；允许采集时间偏差；统计时区：北京时间（Asia/Shanghai）；采集间隔增量；已覆盖本轮可比帖子；未纳入 0 条，本期未出现 0 条，平台回调 0 条</t>
        </is>
      </c>
      <c r="P326" t="inlineStr">
        <is>
          <t>张凯风</t>
        </is>
      </c>
    </row>
    <row r="327" ht="25.5" customHeight="1">
      <c r="A327" t="inlineStr">
        <is>
          <t>2026-09-27</t>
        </is>
      </c>
      <c r="B327" t="inlineStr">
        <is>
          <t>Mouse glue trap</t>
        </is>
      </c>
      <c r="C327" t="inlineStr">
        <is>
          <t>nobleltcpnj</t>
        </is>
      </c>
      <c r="D327">
        <v>10818</v>
      </c>
      <c r="E327">
        <v>84</v>
      </c>
      <c r="F327">
        <v>0</v>
      </c>
      <c r="G327">
        <v>21</v>
      </c>
      <c r="H327">
        <v>0</v>
      </c>
      <c r="I327">
        <v>0.00970604547975596</v>
      </c>
      <c r="J327">
        <v>16</v>
      </c>
      <c r="K327">
        <v>3</v>
      </c>
      <c r="L327">
        <v>0</v>
      </c>
      <c r="M327">
        <v>0</v>
      </c>
      <c r="N327">
        <v>0</v>
      </c>
      <c r="O327" t="inlineStr">
        <is>
          <t>北京时间自然日归档 2026-09-27；快照批次 2026-09-27 00:12 → 2026-09-28 00:10；允许采集时间偏差；统计时区：北京时间（Asia/Shanghai）；采集间隔增量；已覆盖本轮可比帖子；未纳入 0 条，本期未出现 0 条，平台回调 0 条</t>
        </is>
      </c>
      <c r="P327" t="inlineStr">
        <is>
          <t>张凯风</t>
        </is>
      </c>
    </row>
    <row r="328" ht="25.5" customHeight="1">
      <c r="A328" t="inlineStr">
        <is>
          <t>2026-09-27</t>
        </is>
      </c>
      <c r="B328" t="inlineStr">
        <is>
          <t>jolienqaq</t>
        </is>
      </c>
      <c r="C328" t="inlineStr">
        <is>
          <t>jolienqaq</t>
        </is>
      </c>
      <c r="D328">
        <v>11374</v>
      </c>
      <c r="E328">
        <v>227</v>
      </c>
      <c r="F328">
        <v>2</v>
      </c>
      <c r="G328">
        <v>98</v>
      </c>
      <c r="H328">
        <v>7</v>
      </c>
      <c r="I328">
        <v>0.0287497802004571</v>
      </c>
      <c r="J328">
        <v>67</v>
      </c>
      <c r="K328">
        <v>3</v>
      </c>
      <c r="L328">
        <v>1</v>
      </c>
      <c r="M328">
        <v>1</v>
      </c>
      <c r="N328">
        <v>0</v>
      </c>
      <c r="O328" t="inlineStr">
        <is>
          <t>北京时间自然日归档 2026-09-27；快照批次 2026-09-27 00:12 → 2026-09-28 00:10；允许采集时间偏差；统计时区：北京时间（Asia/Shanghai）；采集间隔增量；部分覆盖；未纳入 1 条，本期未出现 1 条，平台回调 0 条</t>
        </is>
      </c>
      <c r="P328" t="inlineStr">
        <is>
          <t>彭满</t>
        </is>
      </c>
    </row>
    <row r="329" ht="25.5" customHeight="1">
      <c r="A329" t="inlineStr">
        <is>
          <t>2026-09-27</t>
        </is>
      </c>
      <c r="B329" t="inlineStr">
        <is>
          <t>dramadetour0</t>
        </is>
      </c>
      <c r="C329" t="inlineStr">
        <is>
          <t>dramadetour0</t>
        </is>
      </c>
      <c r="D329">
        <v>20764</v>
      </c>
      <c r="E329">
        <v>143</v>
      </c>
      <c r="F329">
        <v>2</v>
      </c>
      <c r="G329">
        <v>55</v>
      </c>
      <c r="H329">
        <v>4</v>
      </c>
      <c r="I329">
        <v>0.00963205548063956</v>
      </c>
      <c r="J329">
        <v>57</v>
      </c>
      <c r="K329">
        <v>2</v>
      </c>
      <c r="L329">
        <v>0</v>
      </c>
      <c r="M329">
        <v>3</v>
      </c>
      <c r="N329">
        <v>0</v>
      </c>
      <c r="O329" t="inlineStr">
        <is>
          <t>北京时间自然日归档 2026-09-27；快照批次 2026-09-27 00:12 → 2026-09-28 00:10；允许采集时间偏差；统计时区：北京时间（Asia/Shanghai）；采集间隔增量；部分覆盖；未纳入 0 条，本期未出现 3 条，平台回调 0 条</t>
        </is>
      </c>
      <c r="P329" t="inlineStr">
        <is>
          <t>彭满</t>
        </is>
      </c>
    </row>
    <row r="330" ht="25.5" customHeight="1">
      <c r="A330" t="inlineStr">
        <is>
          <t>2026-09-27</t>
        </is>
      </c>
      <c r="B330" t="inlineStr">
        <is>
          <t>dramavault163</t>
        </is>
      </c>
      <c r="C330" t="inlineStr">
        <is>
          <t>dramavault163</t>
        </is>
      </c>
      <c r="D330">
        <v>21503</v>
      </c>
      <c r="E330">
        <v>124</v>
      </c>
      <c r="F330">
        <v>1</v>
      </c>
      <c r="G330">
        <v>39</v>
      </c>
      <c r="H330">
        <v>18</v>
      </c>
      <c r="I330">
        <v>0.00762684276612565</v>
      </c>
      <c r="J330">
        <v>85</v>
      </c>
      <c r="K330">
        <v>5</v>
      </c>
      <c r="L330">
        <v>0</v>
      </c>
      <c r="M330">
        <v>0</v>
      </c>
      <c r="N330">
        <v>0</v>
      </c>
      <c r="O330" t="inlineStr">
        <is>
          <t>北京时间自然日归档 2026-09-27；快照批次 2026-09-27 00:12 → 2026-09-28 00:10；允许采集时间偏差；统计时区：北京时间（Asia/Shanghai）；采集间隔增量；已覆盖本轮可比帖子；未纳入 0 条，本期未出现 0 条，平台回调 0 条</t>
        </is>
      </c>
      <c r="P330" t="inlineStr">
        <is>
          <t>高璇</t>
        </is>
      </c>
    </row>
    <row r="331" ht="25.5" customHeight="1">
      <c r="A331" t="inlineStr">
        <is>
          <t>2026-09-27</t>
        </is>
      </c>
      <c r="B331" t="inlineStr">
        <is>
          <t>VoidFaic</t>
        </is>
      </c>
      <c r="C331" t="inlineStr">
        <is>
          <t>ngphnggiang40</t>
        </is>
      </c>
      <c r="D331">
        <v>43224</v>
      </c>
      <c r="E331">
        <v>361</v>
      </c>
      <c r="F331">
        <v>2</v>
      </c>
      <c r="G331">
        <v>112</v>
      </c>
      <c r="H331">
        <v>13</v>
      </c>
      <c r="I331">
        <v>0.0109892652230242</v>
      </c>
      <c r="J331">
        <v>30</v>
      </c>
      <c r="K331">
        <v>2</v>
      </c>
      <c r="L331">
        <v>0</v>
      </c>
      <c r="M331">
        <v>0</v>
      </c>
      <c r="N331">
        <v>0</v>
      </c>
      <c r="O331" t="inlineStr">
        <is>
          <t>北京时间自然日归档 2026-09-27；快照批次 2026-09-27 00:12 → 2026-09-28 00:10；允许采集时间偏差；统计时区：北京时间（Asia/Shanghai）；采集间隔增量；已覆盖本轮可比帖子；未纳入 0 条，本期未出现 0 条，平台回调 0 条</t>
        </is>
      </c>
      <c r="P331" t="inlineStr">
        <is>
          <t>张凯风</t>
        </is>
      </c>
    </row>
    <row r="332" ht="25.5" customHeight="1">
      <c r="A332" t="inlineStr">
        <is>
          <t>2026-09-27</t>
        </is>
      </c>
      <c r="B332" t="inlineStr">
        <is>
          <t>dramaclips0364</t>
        </is>
      </c>
      <c r="C332" t="inlineStr">
        <is>
          <t>dramaclips0364</t>
        </is>
      </c>
      <c r="D332">
        <v>46836</v>
      </c>
      <c r="E332">
        <v>178</v>
      </c>
      <c r="F332">
        <v>0</v>
      </c>
      <c r="G332">
        <v>45</v>
      </c>
      <c r="H332">
        <v>11</v>
      </c>
      <c r="I332">
        <v>0.00476129473054915</v>
      </c>
      <c r="J332">
        <v>98</v>
      </c>
      <c r="K332">
        <v>5</v>
      </c>
      <c r="L332">
        <v>0</v>
      </c>
      <c r="M332">
        <v>2</v>
      </c>
      <c r="N332">
        <v>0</v>
      </c>
      <c r="O332" t="inlineStr">
        <is>
          <t>北京时间自然日归档 2026-09-27；快照批次 2026-09-27 00:12 → 2026-09-28 00:10；允许采集时间偏差；统计时区：北京时间（Asia/Shanghai）；采集间隔增量；部分覆盖；未纳入 0 条，本期未出现 2 条，平台回调 0 条</t>
        </is>
      </c>
      <c r="P332" t="inlineStr">
        <is>
          <t>高璇</t>
        </is>
      </c>
    </row>
    <row r="333" ht="25.5" customHeight="1">
      <c r="A333" t="inlineStr">
        <is>
          <t>2026-09-27</t>
        </is>
      </c>
      <c r="B333" t="inlineStr">
        <is>
          <t>shirley5278789</t>
        </is>
      </c>
      <c r="C333" t="inlineStr">
        <is>
          <t>shirley5278789</t>
        </is>
      </c>
      <c r="D333">
        <v>290424</v>
      </c>
      <c r="E333">
        <v>2953</v>
      </c>
      <c r="F333">
        <v>55</v>
      </c>
      <c r="G333">
        <v>1161</v>
      </c>
      <c r="H333">
        <v>64</v>
      </c>
      <c r="I333">
        <v>0.0143548742528165</v>
      </c>
      <c r="J333">
        <v>99</v>
      </c>
      <c r="K333">
        <v>4</v>
      </c>
      <c r="L333">
        <v>0</v>
      </c>
      <c r="M333">
        <v>1</v>
      </c>
      <c r="N333">
        <v>0</v>
      </c>
      <c r="O333" t="inlineStr">
        <is>
          <t>北京时间自然日归档 2026-09-27；快照批次 2026-09-27 00:12 → 2026-09-28 00:10；允许采集时间偏差；统计时区：北京时间（Asia/Shanghai）；采集间隔增量；部分覆盖；未纳入 0 条，本期未出现 1 条，平台回调 0 条</t>
        </is>
      </c>
      <c r="P333" t="inlineStr">
        <is>
          <t>高璇</t>
        </is>
      </c>
    </row>
    <row r="334" ht="25.5" customHeight="1">
      <c r="A334" t="inlineStr">
        <is>
          <t>2026-09-27</t>
        </is>
      </c>
      <c r="B334" t="inlineStr">
        <is>
          <t>astrologywiki</t>
        </is>
      </c>
      <c r="C334" t="inlineStr">
        <is>
          <t>astrologywiki</t>
        </is>
      </c>
      <c r="D334"/>
      <c r="E334"/>
      <c r="F334"/>
      <c r="G334"/>
      <c r="H334"/>
      <c r="I334"/>
      <c r="J334">
        <v>0</v>
      </c>
      <c r="K334">
        <v>0</v>
      </c>
      <c r="L334">
        <v>0</v>
      </c>
      <c r="M334">
        <v>0</v>
      </c>
      <c r="N334">
        <v>0</v>
      </c>
      <c r="O334" t="inlineStr">
        <is>
          <t>北京时间自然日归档 2026-09-27；快照批次 2026-09-27 00:12 → 2026-09-28 00:10；允许采集时间偏差；统计时区：北京时间（Asia/Shanghai）；没有可比播放量</t>
        </is>
      </c>
      <c r="P334"/>
    </row>
    <row r="335" ht="25.5" customHeight="1">
      <c r="A335" t="inlineStr">
        <is>
          <t>2026-09-27</t>
        </is>
      </c>
      <c r="B335" t="inlineStr">
        <is>
          <t>dramapenelope</t>
        </is>
      </c>
      <c r="C335" t="inlineStr">
        <is>
          <t>dramapenelope</t>
        </is>
      </c>
      <c r="D335"/>
      <c r="E335"/>
      <c r="F335"/>
      <c r="G335"/>
      <c r="H335"/>
      <c r="I335"/>
      <c r="J335">
        <v>0</v>
      </c>
      <c r="K335">
        <v>0</v>
      </c>
      <c r="L335">
        <v>0</v>
      </c>
      <c r="M335">
        <v>0</v>
      </c>
      <c r="N335">
        <v>0</v>
      </c>
      <c r="O335" t="inlineStr">
        <is>
          <t>北京时间自然日归档 2026-09-27；快照批次 2026-09-27 00:12 → 2026-09-28 00:10；允许采集时间偏差；统计时区：北京时间（Asia/Shanghai）；没有可比播放量</t>
        </is>
      </c>
      <c r="P335"/>
    </row>
    <row r="336" ht="25.5" customHeight="1">
      <c r="A336" t="inlineStr">
        <is>
          <t>2026-09-27</t>
        </is>
      </c>
      <c r="B336" t="inlineStr">
        <is>
          <t>shirley527146</t>
        </is>
      </c>
      <c r="C336" t="inlineStr">
        <is>
          <t>shirley527146</t>
        </is>
      </c>
      <c r="D336"/>
      <c r="E336"/>
      <c r="F336"/>
      <c r="G336"/>
      <c r="H336"/>
      <c r="I336"/>
      <c r="J336">
        <v>0</v>
      </c>
      <c r="K336">
        <v>0</v>
      </c>
      <c r="L336">
        <v>0</v>
      </c>
      <c r="M336">
        <v>0</v>
      </c>
      <c r="N336">
        <v>0</v>
      </c>
      <c r="O336" t="inlineStr">
        <is>
          <t>北京时间自然日归档 2026-09-27；快照批次 2026-09-27 00:12 → 2026-09-28 00:10；允许采集时间偏差；统计时区：北京时间（Asia/Shanghai）；没有可比播放量</t>
        </is>
      </c>
      <c r="P336"/>
    </row>
    <row r="337" ht="25.5" customHeight="1">
      <c r="A337" t="inlineStr">
        <is>
          <t>2026-09-27</t>
        </is>
      </c>
      <c r="B337" t="inlineStr">
        <is>
          <t>shirley5276973</t>
        </is>
      </c>
      <c r="C337" t="inlineStr">
        <is>
          <t>shirley5276973</t>
        </is>
      </c>
      <c r="D337"/>
      <c r="E337"/>
      <c r="F337"/>
      <c r="G337"/>
      <c r="H337"/>
      <c r="I337"/>
      <c r="J337">
        <v>0</v>
      </c>
      <c r="K337">
        <v>0</v>
      </c>
      <c r="L337">
        <v>0</v>
      </c>
      <c r="M337">
        <v>0</v>
      </c>
      <c r="N337">
        <v>0</v>
      </c>
      <c r="O337" t="inlineStr">
        <is>
          <t>北京时间自然日归档 2026-09-27；快照批次 2026-09-27 00:12 → 2026-09-28 00:10；允许采集时间偏差；统计时区：北京时间（Asia/Shanghai）；没有可比播放量</t>
        </is>
      </c>
      <c r="P337"/>
    </row>
    <row r="338" ht="25.5" customHeight="1">
      <c r="A338" t="inlineStr">
        <is>
          <t>2026-09-27</t>
        </is>
      </c>
      <c r="B338" t="inlineStr">
        <is>
          <t>willque92</t>
        </is>
      </c>
      <c r="C338" t="inlineStr">
        <is>
          <t>willque92</t>
        </is>
      </c>
      <c r="D338"/>
      <c r="E338"/>
      <c r="F338"/>
      <c r="G338"/>
      <c r="H338"/>
      <c r="I338"/>
      <c r="J338">
        <v>0</v>
      </c>
      <c r="K338">
        <v>0</v>
      </c>
      <c r="L338">
        <v>0</v>
      </c>
      <c r="M338">
        <v>0</v>
      </c>
      <c r="N338">
        <v>0</v>
      </c>
      <c r="O338" t="inlineStr">
        <is>
          <t>北京时间自然日归档 2026-09-27；快照批次 2026-09-27 00:12 → 2026-09-28 00:10；允许采集时间偏差；统计时区：北京时间（Asia/Shanghai）；没有可比播放量</t>
        </is>
      </c>
      <c r="P338"/>
    </row>
    <row r="339" ht="25.5" customHeight="1">
      <c r="A339" t="inlineStr">
        <is>
          <t>2026-09-27</t>
        </is>
      </c>
      <c r="B339" t="inlineStr">
        <is>
          <t>felicitypatterson67</t>
        </is>
      </c>
      <c r="C339" t="inlineStr">
        <is>
          <t>felicitypatterson67</t>
        </is>
      </c>
      <c r="D339"/>
      <c r="E339"/>
      <c r="F339"/>
      <c r="G339"/>
      <c r="H339"/>
      <c r="I339"/>
      <c r="J339">
        <v>0</v>
      </c>
      <c r="K339">
        <v>0</v>
      </c>
      <c r="L339">
        <v>0</v>
      </c>
      <c r="M339">
        <v>0</v>
      </c>
      <c r="N339">
        <v>0</v>
      </c>
      <c r="O339" t="inlineStr">
        <is>
          <t>北京时间自然日归档 2026-09-27；快照批次 2026-09-27 00:12 → 2026-09-28 00:10；允许采集时间偏差；统计时区：北京时间（Asia/Shanghai）；没有可比播放量</t>
        </is>
      </c>
      <c r="P339" t="inlineStr">
        <is>
          <t>李建卓</t>
        </is>
      </c>
    </row>
    <row r="340" ht="25.5" customHeight="1">
      <c r="A340" t="inlineStr">
        <is>
          <t>2026-09-27</t>
        </is>
      </c>
      <c r="B340" t="inlineStr">
        <is>
          <t>hcngsn5459</t>
        </is>
      </c>
      <c r="C340" t="inlineStr">
        <is>
          <t>hcngsn5459</t>
        </is>
      </c>
      <c r="D340"/>
      <c r="E340"/>
      <c r="F340"/>
      <c r="G340"/>
      <c r="H340"/>
      <c r="I340"/>
      <c r="J340">
        <v>0</v>
      </c>
      <c r="K340">
        <v>0</v>
      </c>
      <c r="L340">
        <v>0</v>
      </c>
      <c r="M340">
        <v>0</v>
      </c>
      <c r="N340">
        <v>0</v>
      </c>
      <c r="O340" t="inlineStr">
        <is>
          <t>北京时间自然日归档 2026-09-27；快照批次 2026-09-27 00:12 → 2026-09-28 00:10；允许采集时间偏差；统计时区：北京时间（Asia/Shanghai）；没有可比播放量</t>
        </is>
      </c>
      <c r="P340" t="inlineStr">
        <is>
          <t>李建卓</t>
        </is>
      </c>
    </row>
    <row r="341" ht="25.5" customHeight="1">
      <c r="A341" t="inlineStr">
        <is>
          <t>2026-09-27</t>
        </is>
      </c>
      <c r="B341" t="inlineStr">
        <is>
          <t>Pretty Boy Problems</t>
        </is>
      </c>
      <c r="C341" t="inlineStr">
        <is>
          <t>magnoliaisabella64</t>
        </is>
      </c>
      <c r="D341"/>
      <c r="E341"/>
      <c r="F341"/>
      <c r="G341"/>
      <c r="H341"/>
      <c r="I341"/>
      <c r="J341">
        <v>0</v>
      </c>
      <c r="K341">
        <v>0</v>
      </c>
      <c r="L341">
        <v>0</v>
      </c>
      <c r="M341">
        <v>0</v>
      </c>
      <c r="N341">
        <v>0</v>
      </c>
      <c r="O341" t="inlineStr">
        <is>
          <t>北京时间自然日归档 2026-09-27；快照批次 2026-09-27 00:12 → 2026-09-28 00:10；允许采集时间偏差；统计时区：北京时间（Asia/Shanghai）；没有可比播放量</t>
        </is>
      </c>
      <c r="P341" t="inlineStr">
        <is>
          <t>张凯风</t>
        </is>
      </c>
    </row>
    <row r="342" ht="25.5" customHeight="1">
      <c r="A342" t="inlineStr">
        <is>
          <t>2026-09-27</t>
        </is>
      </c>
      <c r="B342" t="inlineStr">
        <is>
          <t>Velvet Temptations</t>
        </is>
      </c>
      <c r="C342" t="inlineStr">
        <is>
          <t>qqfqvkxrybkjkjnp20</t>
        </is>
      </c>
      <c r="D342"/>
      <c r="E342"/>
      <c r="F342"/>
      <c r="G342"/>
      <c r="H342"/>
      <c r="I342"/>
      <c r="J342">
        <v>0</v>
      </c>
      <c r="K342">
        <v>0</v>
      </c>
      <c r="L342">
        <v>0</v>
      </c>
      <c r="M342">
        <v>0</v>
      </c>
      <c r="N342">
        <v>0</v>
      </c>
      <c r="O342" t="inlineStr">
        <is>
          <t>北京时间自然日归档 2026-09-27；快照批次 2026-09-27 00:12 → 2026-09-28 00:10；允许采集时间偏差；统计时区：北京时间（Asia/Shanghai）；没有可比播放量</t>
        </is>
      </c>
      <c r="P342" t="inlineStr">
        <is>
          <t>张凯风</t>
        </is>
      </c>
    </row>
    <row r="343" ht="25.5" customHeight="1">
      <c r="A343" t="inlineStr">
        <is>
          <t>2026-09-27</t>
        </is>
      </c>
      <c r="B343" t="inlineStr">
        <is>
          <t>amariari11</t>
        </is>
      </c>
      <c r="C343" t="inlineStr">
        <is>
          <t>amariari11</t>
        </is>
      </c>
      <c r="D343"/>
      <c r="E343"/>
      <c r="F343"/>
      <c r="G343"/>
      <c r="H343"/>
      <c r="I343"/>
      <c r="J343">
        <v>0</v>
      </c>
      <c r="K343">
        <v>0</v>
      </c>
      <c r="L343">
        <v>0</v>
      </c>
      <c r="M343">
        <v>0</v>
      </c>
      <c r="N343">
        <v>0</v>
      </c>
      <c r="O343" t="inlineStr">
        <is>
          <t>北京时间自然日归档 2026-09-27；快照批次 2026-09-27 00:12 → 2026-09-28 00:10；允许采集时间偏差；统计时区：北京时间（Asia/Shanghai）；没有可比播放量</t>
        </is>
      </c>
      <c r="P343" t="inlineStr">
        <is>
          <t>李建卓</t>
        </is>
      </c>
    </row>
    <row r="344" ht="25.5" customHeight="1">
      <c r="A344" t="inlineStr">
        <is>
          <t>2026-09-27</t>
        </is>
      </c>
      <c r="B344" t="inlineStr">
        <is>
          <t>gaylenepowers350</t>
        </is>
      </c>
      <c r="C344" t="inlineStr">
        <is>
          <t>gaylenepowers350</t>
        </is>
      </c>
      <c r="D344"/>
      <c r="E344"/>
      <c r="F344"/>
      <c r="G344"/>
      <c r="H344"/>
      <c r="I344"/>
      <c r="J344">
        <v>0</v>
      </c>
      <c r="K344">
        <v>0</v>
      </c>
      <c r="L344">
        <v>0</v>
      </c>
      <c r="M344">
        <v>0</v>
      </c>
      <c r="N344">
        <v>0</v>
      </c>
      <c r="O344" t="inlineStr">
        <is>
          <t>北京时间自然日归档 2026-09-27；快照批次 2026-09-27 00:12 → 2026-09-28 00:10；允许采集时间偏差；统计时区：北京时间（Asia/Shanghai）；没有可比播放量</t>
        </is>
      </c>
      <c r="P344" t="inlineStr">
        <is>
          <t>李建卓</t>
        </is>
      </c>
    </row>
    <row r="345" ht="25.5" customHeight="1">
      <c r="A345" t="inlineStr">
        <is>
          <t>2026-09-27</t>
        </is>
      </c>
      <c r="B345" t="inlineStr">
        <is>
          <t>jazlynnayeli6</t>
        </is>
      </c>
      <c r="C345" t="inlineStr">
        <is>
          <t>jazlynnayeli6</t>
        </is>
      </c>
      <c r="D345"/>
      <c r="E345"/>
      <c r="F345"/>
      <c r="G345"/>
      <c r="H345"/>
      <c r="I345"/>
      <c r="J345">
        <v>0</v>
      </c>
      <c r="K345">
        <v>0</v>
      </c>
      <c r="L345">
        <v>0</v>
      </c>
      <c r="M345">
        <v>0</v>
      </c>
      <c r="N345">
        <v>0</v>
      </c>
      <c r="O345" t="inlineStr">
        <is>
          <t>北京时间自然日归档 2026-09-27；快照批次 2026-09-27 00:12 → 2026-09-28 00:10；允许采集时间偏差；统计时区：北京时间（Asia/Shanghai）；没有可比播放量</t>
        </is>
      </c>
      <c r="P345" t="inlineStr">
        <is>
          <t>李建卓</t>
        </is>
      </c>
    </row>
    <row r="346" ht="25.5" customHeight="1">
      <c r="A346" t="inlineStr">
        <is>
          <t>2026-09-27</t>
        </is>
      </c>
      <c r="B346" t="inlineStr">
        <is>
          <t>miralinaaa10</t>
        </is>
      </c>
      <c r="C346" t="inlineStr">
        <is>
          <t>miralinaaa10</t>
        </is>
      </c>
      <c r="D346"/>
      <c r="E346"/>
      <c r="F346"/>
      <c r="G346"/>
      <c r="H346"/>
      <c r="I346"/>
      <c r="J346">
        <v>0</v>
      </c>
      <c r="K346">
        <v>0</v>
      </c>
      <c r="L346">
        <v>0</v>
      </c>
      <c r="M346">
        <v>0</v>
      </c>
      <c r="N346">
        <v>0</v>
      </c>
      <c r="O346" t="inlineStr">
        <is>
          <t>北京时间自然日归档 2026-09-27；快照批次 2026-09-27 00:12 → 2026-09-28 00:10；允许采集时间偏差；统计时区：北京时间（Asia/Shanghai）；没有可比播放量</t>
        </is>
      </c>
      <c r="P346" t="inlineStr">
        <is>
          <t>高璇</t>
        </is>
      </c>
    </row>
    <row r="347" ht="25.5" customHeight="1">
      <c r="A347" t="inlineStr">
        <is>
          <t>2026-09-27</t>
        </is>
      </c>
      <c r="B347" t="inlineStr">
        <is>
          <t>mochiclips55</t>
        </is>
      </c>
      <c r="C347" t="inlineStr">
        <is>
          <t>mochiclips55</t>
        </is>
      </c>
      <c r="D347"/>
      <c r="E347"/>
      <c r="F347"/>
      <c r="G347"/>
      <c r="H347"/>
      <c r="I347"/>
      <c r="J347">
        <v>0</v>
      </c>
      <c r="K347">
        <v>0</v>
      </c>
      <c r="L347">
        <v>0</v>
      </c>
      <c r="M347">
        <v>0</v>
      </c>
      <c r="N347">
        <v>0</v>
      </c>
      <c r="O347" t="inlineStr">
        <is>
          <t>北京时间自然日归档 2026-09-27；快照批次 2026-09-27 00:12 → 2026-09-28 00:10；允许采集时间偏差；统计时区：北京时间（Asia/Shanghai）；没有可比播放量</t>
        </is>
      </c>
      <c r="P347" t="inlineStr">
        <is>
          <t>高璇</t>
        </is>
      </c>
    </row>
    <row r="348" ht="25.5" customHeight="1">
      <c r="A348" t="inlineStr">
        <is>
          <t>2026-09-27</t>
        </is>
      </c>
      <c r="B348" t="inlineStr">
        <is>
          <t>scenesbl77</t>
        </is>
      </c>
      <c r="C348" t="inlineStr">
        <is>
          <t>scenesbl77</t>
        </is>
      </c>
      <c r="D348"/>
      <c r="E348"/>
      <c r="F348"/>
      <c r="G348"/>
      <c r="H348"/>
      <c r="I348"/>
      <c r="J348">
        <v>0</v>
      </c>
      <c r="K348">
        <v>0</v>
      </c>
      <c r="L348">
        <v>0</v>
      </c>
      <c r="M348">
        <v>0</v>
      </c>
      <c r="N348">
        <v>0</v>
      </c>
      <c r="O348" t="inlineStr">
        <is>
          <t>北京时间自然日归档 2026-09-27；快照批次 2026-09-27 00:12 → 2026-09-28 00:10；允许采集时间偏差；统计时区：北京时间（Asia/Shanghai）；没有可比播放量</t>
        </is>
      </c>
      <c r="P348" t="inlineStr">
        <is>
          <t>高璇</t>
        </is>
      </c>
    </row>
    <row r="349" ht="25.5" customHeight="1">
      <c r="A349" t="inlineStr">
        <is>
          <t>2026-09-27</t>
        </is>
      </c>
      <c r="B349" t="inlineStr">
        <is>
          <t>sofiblmoments</t>
        </is>
      </c>
      <c r="C349" t="inlineStr">
        <is>
          <t>sofiblmoments</t>
        </is>
      </c>
      <c r="D349"/>
      <c r="E349"/>
      <c r="F349"/>
      <c r="G349"/>
      <c r="H349"/>
      <c r="I349"/>
      <c r="J349">
        <v>0</v>
      </c>
      <c r="K349">
        <v>0</v>
      </c>
      <c r="L349">
        <v>0</v>
      </c>
      <c r="M349">
        <v>0</v>
      </c>
      <c r="N349">
        <v>0</v>
      </c>
      <c r="O349" t="inlineStr">
        <is>
          <t>北京时间自然日归档 2026-09-27；快照批次 2026-09-27 00:12 → 2026-09-28 00:10；允许采集时间偏差；统计时区：北京时间（Asia/Shanghai）；没有可比播放量</t>
        </is>
      </c>
      <c r="P349" t="inlineStr">
        <is>
          <t>高璇</t>
        </is>
      </c>
    </row>
    <row r="350" ht="25.5" customHeight="1">
      <c r="A350" t="inlineStr">
        <is>
          <t>2026-09-26</t>
        </is>
      </c>
      <c r="B350" t="inlineStr">
        <is>
          <t>NeonHlin</t>
        </is>
      </c>
      <c r="C350" t="inlineStr">
        <is>
          <t>hnlinhthng9678</t>
        </is>
      </c>
      <c r="D350">
        <v>10</v>
      </c>
      <c r="E350">
        <v>0</v>
      </c>
      <c r="F350">
        <v>0</v>
      </c>
      <c r="G350">
        <v>0</v>
      </c>
      <c r="H350">
        <v>0</v>
      </c>
      <c r="I350">
        <v>0</v>
      </c>
      <c r="J350">
        <v>12</v>
      </c>
      <c r="K350">
        <v>0</v>
      </c>
      <c r="L350">
        <v>0</v>
      </c>
      <c r="M350">
        <v>0</v>
      </c>
      <c r="N350">
        <v>0</v>
      </c>
      <c r="O350" t="inlineStr">
        <is>
          <t>北京时间自然日归档 2026-09-26；快照批次 2026-09-26 00:15 → 2026-09-27 00:12；允许采集时间偏差；统计时区：北京时间（Asia/Shanghai）；采集间隔增量；已覆盖本轮可比帖子；未纳入 0 条，本期未出现 0 条，平台回调 0 条</t>
        </is>
      </c>
      <c r="P350" t="inlineStr">
        <is>
          <t>高璇</t>
        </is>
      </c>
    </row>
    <row r="351" ht="25.5" customHeight="1">
      <c r="A351" t="inlineStr">
        <is>
          <t>2026-09-26</t>
        </is>
      </c>
      <c r="B351" t="inlineStr">
        <is>
          <t>miraaastrology</t>
        </is>
      </c>
      <c r="C351" t="inlineStr">
        <is>
          <t>miraaastrology</t>
        </is>
      </c>
      <c r="D351">
        <v>37</v>
      </c>
      <c r="E351">
        <v>0</v>
      </c>
      <c r="F351">
        <v>0</v>
      </c>
      <c r="G351">
        <v>0</v>
      </c>
      <c r="H351">
        <v>0</v>
      </c>
      <c r="I351">
        <v>0</v>
      </c>
      <c r="J351">
        <v>4</v>
      </c>
      <c r="K351">
        <v>0</v>
      </c>
      <c r="L351">
        <v>0</v>
      </c>
      <c r="M351">
        <v>1</v>
      </c>
      <c r="N351">
        <v>0</v>
      </c>
      <c r="O351" t="inlineStr">
        <is>
          <t>北京时间自然日归档 2026-09-26；快照批次 2026-09-26 00:15 → 2026-09-27 00:12；允许采集时间偏差；统计时区：北京时间（Asia/Shanghai）；采集间隔增量；部分覆盖；未纳入 0 条，本期未出现 1 条，平台回调 0 条</t>
        </is>
      </c>
      <c r="P351"/>
    </row>
    <row r="352" ht="25.5" customHeight="1">
      <c r="A352" t="inlineStr">
        <is>
          <t>2026-09-26</t>
        </is>
      </c>
      <c r="B352" t="inlineStr">
        <is>
          <t>Mouse glue trap</t>
        </is>
      </c>
      <c r="C352" t="inlineStr">
        <is>
          <t>nobleltcpnj</t>
        </is>
      </c>
      <c r="D352">
        <v>566</v>
      </c>
      <c r="E352">
        <v>23</v>
      </c>
      <c r="F352">
        <v>0</v>
      </c>
      <c r="G352">
        <v>6</v>
      </c>
      <c r="H352">
        <v>0</v>
      </c>
      <c r="I352">
        <v>0.0512367491166077</v>
      </c>
      <c r="J352">
        <v>14</v>
      </c>
      <c r="K352">
        <v>2</v>
      </c>
      <c r="L352">
        <v>0</v>
      </c>
      <c r="M352">
        <v>0</v>
      </c>
      <c r="N352">
        <v>0</v>
      </c>
      <c r="O352" t="inlineStr">
        <is>
          <t>北京时间自然日归档 2026-09-26；快照批次 2026-09-26 00:15 → 2026-09-27 00:12；允许采集时间偏差；统计时区：北京时间（Asia/Shanghai）；采集间隔增量；已覆盖本轮可比帖子；未纳入 0 条，本期未出现 0 条，平台回调 0 条</t>
        </is>
      </c>
      <c r="P352" t="inlineStr">
        <is>
          <t>张凯风</t>
        </is>
      </c>
    </row>
    <row r="353" ht="25.5" customHeight="1">
      <c r="A353" t="inlineStr">
        <is>
          <t>2026-09-26</t>
        </is>
      </c>
      <c r="B353" t="inlineStr">
        <is>
          <t>plottwistclips11</t>
        </is>
      </c>
      <c r="C353" t="inlineStr">
        <is>
          <t>plottwistclips11</t>
        </is>
      </c>
      <c r="D353">
        <v>612</v>
      </c>
      <c r="E353">
        <v>6</v>
      </c>
      <c r="F353">
        <v>0</v>
      </c>
      <c r="G353">
        <v>3</v>
      </c>
      <c r="H353">
        <v>0</v>
      </c>
      <c r="I353">
        <v>0.0147058823529411</v>
      </c>
      <c r="J353">
        <v>4</v>
      </c>
      <c r="K353">
        <v>3</v>
      </c>
      <c r="L353">
        <v>0</v>
      </c>
      <c r="M353">
        <v>0</v>
      </c>
      <c r="N353">
        <v>0</v>
      </c>
      <c r="O353" t="inlineStr">
        <is>
          <t>北京时间自然日归档 2026-09-26；快照批次 2026-09-26 00:15 → 2026-09-27 00:12；允许采集时间偏差；统计时区：北京时间（Asia/Shanghai）；采集间隔增量；已覆盖本轮可比帖子；未纳入 0 条，本期未出现 0 条，平台回调 0 条</t>
        </is>
      </c>
      <c r="P353" t="inlineStr">
        <is>
          <t>高璇</t>
        </is>
      </c>
    </row>
    <row r="354" ht="25.5" customHeight="1">
      <c r="A354" t="inlineStr">
        <is>
          <t>2026-09-26</t>
        </is>
      </c>
      <c r="B354" t="inlineStr">
        <is>
          <t>dramaflick00</t>
        </is>
      </c>
      <c r="C354" t="inlineStr">
        <is>
          <t>dramaflick00</t>
        </is>
      </c>
      <c r="D354">
        <v>755</v>
      </c>
      <c r="E354">
        <v>11</v>
      </c>
      <c r="F354">
        <v>1</v>
      </c>
      <c r="G354">
        <v>2</v>
      </c>
      <c r="H354">
        <v>2</v>
      </c>
      <c r="I354">
        <v>0.0185430463576158</v>
      </c>
      <c r="J354">
        <v>9</v>
      </c>
      <c r="K354">
        <v>3</v>
      </c>
      <c r="L354">
        <v>0</v>
      </c>
      <c r="M354">
        <v>0</v>
      </c>
      <c r="N354">
        <v>0</v>
      </c>
      <c r="O354" t="inlineStr">
        <is>
          <t>北京时间自然日归档 2026-09-26；快照批次 2026-09-26 00:15 → 2026-09-27 00:12；允许采集时间偏差；统计时区：北京时间（Asia/Shanghai）；采集间隔增量；已覆盖本轮可比帖子；未纳入 0 条，本期未出现 0 条，平台回调 0 条</t>
        </is>
      </c>
      <c r="P354" t="inlineStr">
        <is>
          <t>高璇</t>
        </is>
      </c>
    </row>
    <row r="355" ht="25.5" customHeight="1">
      <c r="A355" t="inlineStr">
        <is>
          <t>2026-09-26</t>
        </is>
      </c>
      <c r="B355" t="inlineStr">
        <is>
          <t>dramaexpedition</t>
        </is>
      </c>
      <c r="C355" t="inlineStr">
        <is>
          <t>dramaexpedition</t>
        </is>
      </c>
      <c r="D355">
        <v>3013</v>
      </c>
      <c r="E355">
        <v>25</v>
      </c>
      <c r="F355">
        <v>0</v>
      </c>
      <c r="G355">
        <v>5</v>
      </c>
      <c r="H355">
        <v>0</v>
      </c>
      <c r="I355">
        <v>0.00995685363425157</v>
      </c>
      <c r="J355">
        <v>66</v>
      </c>
      <c r="K355">
        <v>3</v>
      </c>
      <c r="L355">
        <v>0</v>
      </c>
      <c r="M355">
        <v>3</v>
      </c>
      <c r="N355">
        <v>0</v>
      </c>
      <c r="O355" t="inlineStr">
        <is>
          <t>北京时间自然日归档 2026-09-26；快照批次 2026-09-26 00:15 → 2026-09-27 00:12；允许采集时间偏差；统计时区：北京时间（Asia/Shanghai）；采集间隔增量；部分覆盖；未纳入 0 条，本期未出现 3 条，平台回调 0 条</t>
        </is>
      </c>
      <c r="P355" t="inlineStr">
        <is>
          <t>彭满</t>
        </is>
      </c>
    </row>
    <row r="356" ht="25.5" customHeight="1">
      <c r="A356" t="inlineStr">
        <is>
          <t>2026-09-26</t>
        </is>
      </c>
      <c r="B356" t="inlineStr">
        <is>
          <t>jolienqaq</t>
        </is>
      </c>
      <c r="C356" t="inlineStr">
        <is>
          <t>jolienqaq</t>
        </is>
      </c>
      <c r="D356">
        <v>9359</v>
      </c>
      <c r="E356">
        <v>145</v>
      </c>
      <c r="F356">
        <v>0</v>
      </c>
      <c r="G356">
        <v>59</v>
      </c>
      <c r="H356">
        <v>5</v>
      </c>
      <c r="I356">
        <v>0.0217972005556149</v>
      </c>
      <c r="J356">
        <v>66</v>
      </c>
      <c r="K356">
        <v>2</v>
      </c>
      <c r="L356">
        <v>0</v>
      </c>
      <c r="M356">
        <v>1</v>
      </c>
      <c r="N356">
        <v>0</v>
      </c>
      <c r="O356" t="inlineStr">
        <is>
          <t>北京时间自然日归档 2026-09-26；快照批次 2026-09-26 00:15 → 2026-09-27 00:12；允许采集时间偏差；统计时区：北京时间（Asia/Shanghai）；采集间隔增量；部分覆盖；未纳入 0 条，本期未出现 1 条，平台回调 0 条</t>
        </is>
      </c>
      <c r="P356" t="inlineStr">
        <is>
          <t>彭满</t>
        </is>
      </c>
    </row>
    <row r="357" ht="25.5" customHeight="1">
      <c r="A357" t="inlineStr">
        <is>
          <t>2026-09-26</t>
        </is>
      </c>
      <c r="B357" t="inlineStr">
        <is>
          <t>Flexlthung</t>
        </is>
      </c>
      <c r="C357" t="inlineStr">
        <is>
          <t>lthung263</t>
        </is>
      </c>
      <c r="D357">
        <v>13599</v>
      </c>
      <c r="E357">
        <v>104</v>
      </c>
      <c r="F357">
        <v>1</v>
      </c>
      <c r="G357">
        <v>38</v>
      </c>
      <c r="H357">
        <v>1</v>
      </c>
      <c r="I357">
        <v>0.010515479079344</v>
      </c>
      <c r="J357">
        <v>32</v>
      </c>
      <c r="K357">
        <v>3</v>
      </c>
      <c r="L357">
        <v>0</v>
      </c>
      <c r="M357">
        <v>0</v>
      </c>
      <c r="N357">
        <v>0</v>
      </c>
      <c r="O357" t="inlineStr">
        <is>
          <t>北京时间自然日归档 2026-09-26；快照批次 2026-09-26 00:15 → 2026-09-27 00:12；允许采集时间偏差；统计时区：北京时间（Asia/Shanghai）；采集间隔增量；已覆盖本轮可比帖子；未纳入 0 条，本期未出现 0 条，平台回调 0 条</t>
        </is>
      </c>
      <c r="P357" t="inlineStr">
        <is>
          <t>张凯风</t>
        </is>
      </c>
    </row>
    <row r="358" ht="25.5" customHeight="1">
      <c r="A358" t="inlineStr">
        <is>
          <t>2026-09-26</t>
        </is>
      </c>
      <c r="B358" t="inlineStr">
        <is>
          <t>dramadetour0</t>
        </is>
      </c>
      <c r="C358" t="inlineStr">
        <is>
          <t>dramadetour0</t>
        </is>
      </c>
      <c r="D358">
        <v>21738</v>
      </c>
      <c r="E358">
        <v>145</v>
      </c>
      <c r="F358">
        <v>3</v>
      </c>
      <c r="G358">
        <v>53</v>
      </c>
      <c r="H358">
        <v>4</v>
      </c>
      <c r="I358">
        <v>0.00924648081700248</v>
      </c>
      <c r="J358">
        <v>57</v>
      </c>
      <c r="K358">
        <v>3</v>
      </c>
      <c r="L358">
        <v>0</v>
      </c>
      <c r="M358">
        <v>2</v>
      </c>
      <c r="N358">
        <v>0</v>
      </c>
      <c r="O358" t="inlineStr">
        <is>
          <t>北京时间自然日归档 2026-09-26；快照批次 2026-09-26 00:15 → 2026-09-27 00:12；允许采集时间偏差；统计时区：北京时间（Asia/Shanghai）；采集间隔增量；部分覆盖；未纳入 0 条，本期未出现 2 条，平台回调 0 条</t>
        </is>
      </c>
      <c r="P358" t="inlineStr">
        <is>
          <t>彭满</t>
        </is>
      </c>
    </row>
    <row r="359" ht="25.5" customHeight="1">
      <c r="A359" t="inlineStr">
        <is>
          <t>2026-09-26</t>
        </is>
      </c>
      <c r="B359" t="inlineStr">
        <is>
          <t>dramavault163</t>
        </is>
      </c>
      <c r="C359" t="inlineStr">
        <is>
          <t>dramavault163</t>
        </is>
      </c>
      <c r="D359">
        <v>24582</v>
      </c>
      <c r="E359">
        <v>173</v>
      </c>
      <c r="F359">
        <v>1</v>
      </c>
      <c r="G359">
        <v>20</v>
      </c>
      <c r="H359">
        <v>6</v>
      </c>
      <c r="I359">
        <v>0.00789195346188267</v>
      </c>
      <c r="J359">
        <v>80</v>
      </c>
      <c r="K359">
        <v>5</v>
      </c>
      <c r="L359">
        <v>0</v>
      </c>
      <c r="M359">
        <v>0</v>
      </c>
      <c r="N359">
        <v>0</v>
      </c>
      <c r="O359" t="inlineStr">
        <is>
          <t>北京时间自然日归档 2026-09-26；快照批次 2026-09-26 00:15 → 2026-09-27 00:12；允许采集时间偏差；统计时区：北京时间（Asia/Shanghai）；采集间隔增量；已覆盖本轮可比帖子；未纳入 0 条，本期未出现 0 条，平台回调 0 条</t>
        </is>
      </c>
      <c r="P359" t="inlineStr">
        <is>
          <t>高璇</t>
        </is>
      </c>
    </row>
    <row r="360" ht="25.5" customHeight="1">
      <c r="A360" t="inlineStr">
        <is>
          <t>2026-09-26</t>
        </is>
      </c>
      <c r="B360" t="inlineStr">
        <is>
          <t>VoidFaic</t>
        </is>
      </c>
      <c r="C360" t="inlineStr">
        <is>
          <t>ngphnggiang40</t>
        </is>
      </c>
      <c r="D360">
        <v>27799</v>
      </c>
      <c r="E360">
        <v>212</v>
      </c>
      <c r="F360">
        <v>4</v>
      </c>
      <c r="G360">
        <v>80</v>
      </c>
      <c r="H360">
        <v>5</v>
      </c>
      <c r="I360">
        <v>0.0106478650311162</v>
      </c>
      <c r="J360">
        <v>26</v>
      </c>
      <c r="K360">
        <v>4</v>
      </c>
      <c r="L360">
        <v>0</v>
      </c>
      <c r="M360">
        <v>0</v>
      </c>
      <c r="N360">
        <v>0</v>
      </c>
      <c r="O360" t="inlineStr">
        <is>
          <t>北京时间自然日归档 2026-09-26；快照批次 2026-09-26 00:15 → 2026-09-27 00:12；允许采集时间偏差；统计时区：北京时间（Asia/Shanghai）；采集间隔增量；已覆盖本轮可比帖子；未纳入 0 条，本期未出现 0 条，平台回调 0 条</t>
        </is>
      </c>
      <c r="P360" t="inlineStr">
        <is>
          <t>张凯风</t>
        </is>
      </c>
    </row>
    <row r="361" ht="25.5" customHeight="1">
      <c r="A361" t="inlineStr">
        <is>
          <t>2026-09-26</t>
        </is>
      </c>
      <c r="B361" t="inlineStr">
        <is>
          <t>dramaclips0364</t>
        </is>
      </c>
      <c r="C361" t="inlineStr">
        <is>
          <t>dramaclips0364</t>
        </is>
      </c>
      <c r="D361">
        <v>52391</v>
      </c>
      <c r="E361">
        <v>193</v>
      </c>
      <c r="F361">
        <v>4</v>
      </c>
      <c r="G361">
        <v>57</v>
      </c>
      <c r="H361">
        <v>11</v>
      </c>
      <c r="I361">
        <v>0.00484816094367353</v>
      </c>
      <c r="J361">
        <v>96</v>
      </c>
      <c r="K361">
        <v>4</v>
      </c>
      <c r="L361">
        <v>0</v>
      </c>
      <c r="M361">
        <v>1</v>
      </c>
      <c r="N361">
        <v>0</v>
      </c>
      <c r="O361" t="inlineStr">
        <is>
          <t>北京时间自然日归档 2026-09-26；快照批次 2026-09-26 00:15 → 2026-09-27 00:12；允许采集时间偏差；统计时区：北京时间（Asia/Shanghai）；采集间隔增量；部分覆盖；未纳入 0 条，本期未出现 1 条，平台回调 0 条</t>
        </is>
      </c>
      <c r="P361" t="inlineStr">
        <is>
          <t>高璇</t>
        </is>
      </c>
    </row>
    <row r="362" ht="25.5" customHeight="1">
      <c r="A362" t="inlineStr">
        <is>
          <t>2026-09-26</t>
        </is>
      </c>
      <c r="B362" t="inlineStr">
        <is>
          <t>shirley5278789</t>
        </is>
      </c>
      <c r="C362" t="inlineStr">
        <is>
          <t>shirley5278789</t>
        </is>
      </c>
      <c r="D362">
        <v>151543</v>
      </c>
      <c r="E362">
        <v>1318</v>
      </c>
      <c r="F362">
        <v>27</v>
      </c>
      <c r="G362">
        <v>461</v>
      </c>
      <c r="H362">
        <v>38</v>
      </c>
      <c r="I362">
        <v>0.0119174095801191</v>
      </c>
      <c r="J362">
        <v>92</v>
      </c>
      <c r="K362">
        <v>8</v>
      </c>
      <c r="L362">
        <v>0</v>
      </c>
      <c r="M362">
        <v>0</v>
      </c>
      <c r="N362">
        <v>0</v>
      </c>
      <c r="O362" t="inlineStr">
        <is>
          <t>北京时间自然日归档 2026-09-26；快照批次 2026-09-26 00:15 → 2026-09-27 00:12；允许采集时间偏差；统计时区：北京时间（Asia/Shanghai）；采集间隔增量；已覆盖本轮可比帖子；未纳入 0 条，本期未出现 0 条，平台回调 0 条</t>
        </is>
      </c>
      <c r="P362" t="inlineStr">
        <is>
          <t>高璇</t>
        </is>
      </c>
    </row>
    <row r="363" ht="25.5" customHeight="1">
      <c r="A363" t="inlineStr">
        <is>
          <t>2026-09-26</t>
        </is>
      </c>
      <c r="B363" t="inlineStr">
        <is>
          <t>astrologywiki</t>
        </is>
      </c>
      <c r="C363" t="inlineStr">
        <is>
          <t>astrologywiki</t>
        </is>
      </c>
      <c r="D363"/>
      <c r="E363"/>
      <c r="F363"/>
      <c r="G363"/>
      <c r="H363"/>
      <c r="I363"/>
      <c r="J363">
        <v>0</v>
      </c>
      <c r="K363">
        <v>0</v>
      </c>
      <c r="L363">
        <v>0</v>
      </c>
      <c r="M363">
        <v>0</v>
      </c>
      <c r="N363">
        <v>0</v>
      </c>
      <c r="O363" t="inlineStr">
        <is>
          <t>北京时间自然日归档 2026-09-26；快照批次 2026-09-26 00:15 → 2026-09-27 00:12；允许采集时间偏差；统计时区：北京时间（Asia/Shanghai）；没有可比播放量</t>
        </is>
      </c>
      <c r="P363"/>
    </row>
    <row r="364" ht="25.5" customHeight="1">
      <c r="A364" t="inlineStr">
        <is>
          <t>2026-09-26</t>
        </is>
      </c>
      <c r="B364" t="inlineStr">
        <is>
          <t>dramapenelope</t>
        </is>
      </c>
      <c r="C364" t="inlineStr">
        <is>
          <t>dramapenelope</t>
        </is>
      </c>
      <c r="D364"/>
      <c r="E364"/>
      <c r="F364"/>
      <c r="G364"/>
      <c r="H364"/>
      <c r="I364"/>
      <c r="J364">
        <v>0</v>
      </c>
      <c r="K364">
        <v>0</v>
      </c>
      <c r="L364">
        <v>0</v>
      </c>
      <c r="M364">
        <v>0</v>
      </c>
      <c r="N364">
        <v>0</v>
      </c>
      <c r="O364" t="inlineStr">
        <is>
          <t>北京时间自然日归档 2026-09-26；快照批次 2026-09-26 00:15 → 2026-09-27 00:12；允许采集时间偏差；统计时区：北京时间（Asia/Shanghai）；没有可比播放量</t>
        </is>
      </c>
      <c r="P364"/>
    </row>
    <row r="365" ht="25.5" customHeight="1">
      <c r="A365" t="inlineStr">
        <is>
          <t>2026-09-26</t>
        </is>
      </c>
      <c r="B365" t="inlineStr">
        <is>
          <t>shirley527146</t>
        </is>
      </c>
      <c r="C365" t="inlineStr">
        <is>
          <t>shirley527146</t>
        </is>
      </c>
      <c r="D365"/>
      <c r="E365"/>
      <c r="F365"/>
      <c r="G365"/>
      <c r="H365"/>
      <c r="I365"/>
      <c r="J365">
        <v>0</v>
      </c>
      <c r="K365">
        <v>0</v>
      </c>
      <c r="L365">
        <v>0</v>
      </c>
      <c r="M365">
        <v>0</v>
      </c>
      <c r="N365">
        <v>0</v>
      </c>
      <c r="O365" t="inlineStr">
        <is>
          <t>北京时间自然日归档 2026-09-26；快照批次 2026-09-26 00:15 → 2026-09-27 00:12；允许采集时间偏差；统计时区：北京时间（Asia/Shanghai）；没有可比播放量</t>
        </is>
      </c>
      <c r="P365"/>
    </row>
    <row r="366" ht="25.5" customHeight="1">
      <c r="A366" t="inlineStr">
        <is>
          <t>2026-09-26</t>
        </is>
      </c>
      <c r="B366" t="inlineStr">
        <is>
          <t>shirley5276973</t>
        </is>
      </c>
      <c r="C366" t="inlineStr">
        <is>
          <t>shirley5276973</t>
        </is>
      </c>
      <c r="D366"/>
      <c r="E366"/>
      <c r="F366"/>
      <c r="G366"/>
      <c r="H366"/>
      <c r="I366"/>
      <c r="J366">
        <v>0</v>
      </c>
      <c r="K366">
        <v>0</v>
      </c>
      <c r="L366">
        <v>0</v>
      </c>
      <c r="M366">
        <v>0</v>
      </c>
      <c r="N366">
        <v>0</v>
      </c>
      <c r="O366" t="inlineStr">
        <is>
          <t>北京时间自然日归档 2026-09-26；快照批次 2026-09-26 00:15 → 2026-09-27 00:12；允许采集时间偏差；统计时区：北京时间（Asia/Shanghai）；没有可比播放量</t>
        </is>
      </c>
      <c r="P366"/>
    </row>
    <row r="367" ht="25.5" customHeight="1">
      <c r="A367" t="inlineStr">
        <is>
          <t>2026-09-26</t>
        </is>
      </c>
      <c r="B367" t="inlineStr">
        <is>
          <t>willque92</t>
        </is>
      </c>
      <c r="C367" t="inlineStr">
        <is>
          <t>willque92</t>
        </is>
      </c>
      <c r="D367"/>
      <c r="E367"/>
      <c r="F367"/>
      <c r="G367"/>
      <c r="H367"/>
      <c r="I367"/>
      <c r="J367">
        <v>0</v>
      </c>
      <c r="K367">
        <v>0</v>
      </c>
      <c r="L367">
        <v>0</v>
      </c>
      <c r="M367">
        <v>0</v>
      </c>
      <c r="N367">
        <v>0</v>
      </c>
      <c r="O367" t="inlineStr">
        <is>
          <t>北京时间自然日归档 2026-09-26；快照批次 2026-09-26 00:15 → 2026-09-27 00:12；允许采集时间偏差；统计时区：北京时间（Asia/Shanghai）；没有可比播放量</t>
        </is>
      </c>
      <c r="P367"/>
    </row>
    <row r="368" ht="25.5" customHeight="1">
      <c r="A368" t="inlineStr">
        <is>
          <t>2026-09-26</t>
        </is>
      </c>
      <c r="B368" t="inlineStr">
        <is>
          <t>felicitypatterson67</t>
        </is>
      </c>
      <c r="C368" t="inlineStr">
        <is>
          <t>felicitypatterson67</t>
        </is>
      </c>
      <c r="D368"/>
      <c r="E368"/>
      <c r="F368"/>
      <c r="G368"/>
      <c r="H368"/>
      <c r="I368"/>
      <c r="J368">
        <v>0</v>
      </c>
      <c r="K368">
        <v>0</v>
      </c>
      <c r="L368">
        <v>0</v>
      </c>
      <c r="M368">
        <v>0</v>
      </c>
      <c r="N368">
        <v>0</v>
      </c>
      <c r="O368" t="inlineStr">
        <is>
          <t>北京时间自然日归档 2026-09-26；快照批次 2026-09-26 00:15 → 2026-09-27 00:12；允许采集时间偏差；统计时区：北京时间（Asia/Shanghai）；没有可比播放量</t>
        </is>
      </c>
      <c r="P368" t="inlineStr">
        <is>
          <t>李建卓</t>
        </is>
      </c>
    </row>
    <row r="369" ht="25.5" customHeight="1">
      <c r="A369" t="inlineStr">
        <is>
          <t>2026-09-26</t>
        </is>
      </c>
      <c r="B369" t="inlineStr">
        <is>
          <t>hcngsn5459</t>
        </is>
      </c>
      <c r="C369" t="inlineStr">
        <is>
          <t>hcngsn5459</t>
        </is>
      </c>
      <c r="D369"/>
      <c r="E369"/>
      <c r="F369"/>
      <c r="G369"/>
      <c r="H369"/>
      <c r="I369"/>
      <c r="J369">
        <v>0</v>
      </c>
      <c r="K369">
        <v>0</v>
      </c>
      <c r="L369">
        <v>0</v>
      </c>
      <c r="M369">
        <v>0</v>
      </c>
      <c r="N369">
        <v>0</v>
      </c>
      <c r="O369" t="inlineStr">
        <is>
          <t>北京时间自然日归档 2026-09-26；快照批次 2026-09-26 00:15 → 2026-09-27 00:12；允许采集时间偏差；统计时区：北京时间（Asia/Shanghai）；没有可比播放量</t>
        </is>
      </c>
      <c r="P369" t="inlineStr">
        <is>
          <t>李建卓</t>
        </is>
      </c>
    </row>
    <row r="370" ht="25.5" customHeight="1">
      <c r="A370" t="inlineStr">
        <is>
          <t>2026-09-26</t>
        </is>
      </c>
      <c r="B370" t="inlineStr">
        <is>
          <t>Pretty Boy Problems</t>
        </is>
      </c>
      <c r="C370" t="inlineStr">
        <is>
          <t>magnoliaisabella64</t>
        </is>
      </c>
      <c r="D370"/>
      <c r="E370"/>
      <c r="F370"/>
      <c r="G370"/>
      <c r="H370"/>
      <c r="I370"/>
      <c r="J370">
        <v>0</v>
      </c>
      <c r="K370">
        <v>0</v>
      </c>
      <c r="L370">
        <v>0</v>
      </c>
      <c r="M370">
        <v>0</v>
      </c>
      <c r="N370">
        <v>0</v>
      </c>
      <c r="O370" t="inlineStr">
        <is>
          <t>北京时间自然日归档 2026-09-26；快照批次 2026-09-26 00:15 → 2026-09-27 00:12；允许采集时间偏差；统计时区：北京时间（Asia/Shanghai）；没有可比播放量</t>
        </is>
      </c>
      <c r="P370" t="inlineStr">
        <is>
          <t>张凯风</t>
        </is>
      </c>
    </row>
    <row r="371" ht="25.5" customHeight="1">
      <c r="A371" t="inlineStr">
        <is>
          <t>2026-09-26</t>
        </is>
      </c>
      <c r="B371" t="inlineStr">
        <is>
          <t>Velvet Temptations</t>
        </is>
      </c>
      <c r="C371" t="inlineStr">
        <is>
          <t>qqfqvkxrybkjkjnp20</t>
        </is>
      </c>
      <c r="D371"/>
      <c r="E371"/>
      <c r="F371"/>
      <c r="G371"/>
      <c r="H371"/>
      <c r="I371"/>
      <c r="J371">
        <v>0</v>
      </c>
      <c r="K371">
        <v>0</v>
      </c>
      <c r="L371">
        <v>0</v>
      </c>
      <c r="M371">
        <v>0</v>
      </c>
      <c r="N371">
        <v>0</v>
      </c>
      <c r="O371" t="inlineStr">
        <is>
          <t>北京时间自然日归档 2026-09-26；快照批次 2026-09-26 00:15 → 2026-09-27 00:12；允许采集时间偏差；统计时区：北京时间（Asia/Shanghai）；没有可比播放量</t>
        </is>
      </c>
      <c r="P371" t="inlineStr">
        <is>
          <t>张凯风</t>
        </is>
      </c>
    </row>
    <row r="372" ht="25.5" customHeight="1">
      <c r="A372" t="inlineStr">
        <is>
          <t>2026-09-26</t>
        </is>
      </c>
      <c r="B372" t="inlineStr">
        <is>
          <t>amariari11</t>
        </is>
      </c>
      <c r="C372" t="inlineStr">
        <is>
          <t>amariari11</t>
        </is>
      </c>
      <c r="D372"/>
      <c r="E372"/>
      <c r="F372"/>
      <c r="G372"/>
      <c r="H372"/>
      <c r="I372"/>
      <c r="J372">
        <v>0</v>
      </c>
      <c r="K372">
        <v>0</v>
      </c>
      <c r="L372">
        <v>0</v>
      </c>
      <c r="M372">
        <v>0</v>
      </c>
      <c r="N372">
        <v>0</v>
      </c>
      <c r="O372" t="inlineStr">
        <is>
          <t>北京时间自然日归档 2026-09-26；快照批次 2026-09-26 00:15 → 2026-09-27 00:12；允许采集时间偏差；统计时区：北京时间（Asia/Shanghai）；没有可比播放量</t>
        </is>
      </c>
      <c r="P372" t="inlineStr">
        <is>
          <t>李建卓</t>
        </is>
      </c>
    </row>
    <row r="373" ht="25.5" customHeight="1">
      <c r="A373" t="inlineStr">
        <is>
          <t>2026-09-26</t>
        </is>
      </c>
      <c r="B373" t="inlineStr">
        <is>
          <t>gaylenepowers350</t>
        </is>
      </c>
      <c r="C373" t="inlineStr">
        <is>
          <t>gaylenepowers350</t>
        </is>
      </c>
      <c r="D373"/>
      <c r="E373"/>
      <c r="F373"/>
      <c r="G373"/>
      <c r="H373"/>
      <c r="I373"/>
      <c r="J373">
        <v>0</v>
      </c>
      <c r="K373">
        <v>0</v>
      </c>
      <c r="L373">
        <v>0</v>
      </c>
      <c r="M373">
        <v>0</v>
      </c>
      <c r="N373">
        <v>0</v>
      </c>
      <c r="O373" t="inlineStr">
        <is>
          <t>北京时间自然日归档 2026-09-26；快照批次 2026-09-26 00:15 → 2026-09-27 00:12；允许采集时间偏差；统计时区：北京时间（Asia/Shanghai）；没有可比播放量</t>
        </is>
      </c>
      <c r="P373" t="inlineStr">
        <is>
          <t>李建卓</t>
        </is>
      </c>
    </row>
    <row r="374" ht="25.5" customHeight="1">
      <c r="A374" t="inlineStr">
        <is>
          <t>2026-09-26</t>
        </is>
      </c>
      <c r="B374" t="inlineStr">
        <is>
          <t>jazlynnayeli6</t>
        </is>
      </c>
      <c r="C374" t="inlineStr">
        <is>
          <t>jazlynnayeli6</t>
        </is>
      </c>
      <c r="D374"/>
      <c r="E374"/>
      <c r="F374"/>
      <c r="G374"/>
      <c r="H374"/>
      <c r="I374"/>
      <c r="J374">
        <v>0</v>
      </c>
      <c r="K374">
        <v>0</v>
      </c>
      <c r="L374">
        <v>0</v>
      </c>
      <c r="M374">
        <v>0</v>
      </c>
      <c r="N374">
        <v>0</v>
      </c>
      <c r="O374" t="inlineStr">
        <is>
          <t>北京时间自然日归档 2026-09-26；快照批次 2026-09-26 00:15 → 2026-09-27 00:12；允许采集时间偏差；统计时区：北京时间（Asia/Shanghai）；没有可比播放量</t>
        </is>
      </c>
      <c r="P374" t="inlineStr">
        <is>
          <t>李建卓</t>
        </is>
      </c>
    </row>
    <row r="375" ht="25.5" customHeight="1">
      <c r="A375" t="inlineStr">
        <is>
          <t>2026-09-26</t>
        </is>
      </c>
      <c r="B375" t="inlineStr">
        <is>
          <t>miralinaaa10</t>
        </is>
      </c>
      <c r="C375" t="inlineStr">
        <is>
          <t>miralinaaa10</t>
        </is>
      </c>
      <c r="D375"/>
      <c r="E375"/>
      <c r="F375"/>
      <c r="G375"/>
      <c r="H375"/>
      <c r="I375"/>
      <c r="J375">
        <v>0</v>
      </c>
      <c r="K375">
        <v>0</v>
      </c>
      <c r="L375">
        <v>0</v>
      </c>
      <c r="M375">
        <v>0</v>
      </c>
      <c r="N375">
        <v>0</v>
      </c>
      <c r="O375" t="inlineStr">
        <is>
          <t>北京时间自然日归档 2026-09-26；快照批次 2026-09-26 00:15 → 2026-09-27 00:12；允许采集时间偏差；统计时区：北京时间（Asia/Shanghai）；没有可比播放量</t>
        </is>
      </c>
      <c r="P375" t="inlineStr">
        <is>
          <t>高璇</t>
        </is>
      </c>
    </row>
    <row r="376" ht="25.5" customHeight="1">
      <c r="A376" t="inlineStr">
        <is>
          <t>2026-09-26</t>
        </is>
      </c>
      <c r="B376" t="inlineStr">
        <is>
          <t>mochiclips55</t>
        </is>
      </c>
      <c r="C376" t="inlineStr">
        <is>
          <t>mochiclips55</t>
        </is>
      </c>
      <c r="D376"/>
      <c r="E376"/>
      <c r="F376"/>
      <c r="G376"/>
      <c r="H376"/>
      <c r="I376"/>
      <c r="J376">
        <v>0</v>
      </c>
      <c r="K376">
        <v>0</v>
      </c>
      <c r="L376">
        <v>0</v>
      </c>
      <c r="M376">
        <v>0</v>
      </c>
      <c r="N376">
        <v>0</v>
      </c>
      <c r="O376" t="inlineStr">
        <is>
          <t>北京时间自然日归档 2026-09-26；快照批次 2026-09-26 00:15 → 2026-09-27 00:12；允许采集时间偏差；统计时区：北京时间（Asia/Shanghai）；没有可比播放量</t>
        </is>
      </c>
      <c r="P376" t="inlineStr">
        <is>
          <t>高璇</t>
        </is>
      </c>
    </row>
    <row r="377" ht="25.5" customHeight="1">
      <c r="A377" t="inlineStr">
        <is>
          <t>2026-09-26</t>
        </is>
      </c>
      <c r="B377" t="inlineStr">
        <is>
          <t>scenesbl77</t>
        </is>
      </c>
      <c r="C377" t="inlineStr">
        <is>
          <t>scenesbl77</t>
        </is>
      </c>
      <c r="D377"/>
      <c r="E377"/>
      <c r="F377"/>
      <c r="G377"/>
      <c r="H377"/>
      <c r="I377"/>
      <c r="J377">
        <v>0</v>
      </c>
      <c r="K377">
        <v>0</v>
      </c>
      <c r="L377">
        <v>0</v>
      </c>
      <c r="M377">
        <v>0</v>
      </c>
      <c r="N377">
        <v>0</v>
      </c>
      <c r="O377" t="inlineStr">
        <is>
          <t>北京时间自然日归档 2026-09-26；快照批次 2026-09-26 00:15 → 2026-09-27 00:12；允许采集时间偏差；统计时区：北京时间（Asia/Shanghai）；没有可比播放量</t>
        </is>
      </c>
      <c r="P377" t="inlineStr">
        <is>
          <t>高璇</t>
        </is>
      </c>
    </row>
    <row r="378" ht="25.5" customHeight="1">
      <c r="A378" t="inlineStr">
        <is>
          <t>2026-09-26</t>
        </is>
      </c>
      <c r="B378" t="inlineStr">
        <is>
          <t>sofiblmoments</t>
        </is>
      </c>
      <c r="C378" t="inlineStr">
        <is>
          <t>sofiblmoments</t>
        </is>
      </c>
      <c r="D378"/>
      <c r="E378"/>
      <c r="F378"/>
      <c r="G378"/>
      <c r="H378"/>
      <c r="I378"/>
      <c r="J378">
        <v>0</v>
      </c>
      <c r="K378">
        <v>0</v>
      </c>
      <c r="L378">
        <v>0</v>
      </c>
      <c r="M378">
        <v>0</v>
      </c>
      <c r="N378">
        <v>0</v>
      </c>
      <c r="O378" t="inlineStr">
        <is>
          <t>北京时间自然日归档 2026-09-26；快照批次 2026-09-26 00:15 → 2026-09-27 00:12；允许采集时间偏差；统计时区：北京时间（Asia/Shanghai）；没有可比播放量</t>
        </is>
      </c>
      <c r="P378" t="inlineStr">
        <is>
          <t>高璇</t>
        </is>
      </c>
    </row>
    <row r="379" ht="25.5" customHeight="1">
      <c r="A379" t="inlineStr">
        <is>
          <t>2026-09-25</t>
        </is>
      </c>
      <c r="B379" t="inlineStr">
        <is>
          <t>NeonHlin</t>
        </is>
      </c>
      <c r="C379" t="inlineStr">
        <is>
          <t>hnlinhthng9678</t>
        </is>
      </c>
      <c r="D379">
        <v>3</v>
      </c>
      <c r="E379">
        <v>0</v>
      </c>
      <c r="F379">
        <v>0</v>
      </c>
      <c r="G379">
        <v>0</v>
      </c>
      <c r="H379">
        <v>0</v>
      </c>
      <c r="I379">
        <v>0</v>
      </c>
      <c r="J379">
        <v>12</v>
      </c>
      <c r="K379">
        <v>0</v>
      </c>
      <c r="L379">
        <v>0</v>
      </c>
      <c r="M379">
        <v>0</v>
      </c>
      <c r="N379">
        <v>0</v>
      </c>
      <c r="O379" t="inlineStr">
        <is>
          <t>北京时间自然日归档 2026-09-25；快照批次 2026-09-25 00:13 → 2026-09-26 00:15；允许采集时间偏差；统计时区：北京时间（Asia/Shanghai）；采集间隔增量；已覆盖本轮可比帖子；未纳入 0 条，本期未出现 0 条，平台回调 0 条</t>
        </is>
      </c>
      <c r="P379" t="inlineStr">
        <is>
          <t>高璇</t>
        </is>
      </c>
    </row>
    <row r="380" ht="25.5" customHeight="1">
      <c r="A380" t="inlineStr">
        <is>
          <t>2026-09-25</t>
        </is>
      </c>
      <c r="B380" t="inlineStr">
        <is>
          <t>miraaastrology</t>
        </is>
      </c>
      <c r="C380" t="inlineStr">
        <is>
          <t>miraaastrology</t>
        </is>
      </c>
      <c r="D380">
        <v>98</v>
      </c>
      <c r="E380">
        <v>2</v>
      </c>
      <c r="F380">
        <v>0</v>
      </c>
      <c r="G380">
        <v>0</v>
      </c>
      <c r="H380">
        <v>2</v>
      </c>
      <c r="I380">
        <v>0.0204081632653061</v>
      </c>
      <c r="J380">
        <v>5</v>
      </c>
      <c r="K380">
        <v>0</v>
      </c>
      <c r="L380">
        <v>0</v>
      </c>
      <c r="M380">
        <v>1</v>
      </c>
      <c r="N380">
        <v>0</v>
      </c>
      <c r="O380" t="inlineStr">
        <is>
          <t>北京时间自然日归档 2026-09-25；快照批次 2026-09-25 00:13 → 2026-09-26 00:15；允许采集时间偏差；统计时区：北京时间（Asia/Shanghai）；采集间隔增量；部分覆盖；未纳入 0 条，本期未出现 1 条，平台回调 0 条</t>
        </is>
      </c>
      <c r="P380"/>
    </row>
    <row r="381" ht="25.5" customHeight="1">
      <c r="A381" t="inlineStr">
        <is>
          <t>2026-09-25</t>
        </is>
      </c>
      <c r="B381" t="inlineStr">
        <is>
          <t>plottwistclips11</t>
        </is>
      </c>
      <c r="C381" t="inlineStr">
        <is>
          <t>plottwistclips11</t>
        </is>
      </c>
      <c r="D381">
        <v>401</v>
      </c>
      <c r="E381">
        <v>0</v>
      </c>
      <c r="F381">
        <v>0</v>
      </c>
      <c r="G381">
        <v>0</v>
      </c>
      <c r="H381">
        <v>0</v>
      </c>
      <c r="I381">
        <v>0</v>
      </c>
      <c r="J381">
        <v>3</v>
      </c>
      <c r="K381">
        <v>1</v>
      </c>
      <c r="L381">
        <v>0</v>
      </c>
      <c r="M381">
        <v>0</v>
      </c>
      <c r="N381">
        <v>0</v>
      </c>
      <c r="O381" t="inlineStr">
        <is>
          <t>北京时间自然日归档 2026-09-25；快照批次 2026-09-25 00:13 → 2026-09-26 00:15；允许采集时间偏差；统计时区：北京时间（Asia/Shanghai）；采集间隔增量；已覆盖本轮可比帖子；未纳入 0 条，本期未出现 0 条，平台回调 0 条</t>
        </is>
      </c>
      <c r="P381" t="inlineStr">
        <is>
          <t>高璇</t>
        </is>
      </c>
    </row>
    <row r="382" ht="25.5" customHeight="1">
      <c r="A382" t="inlineStr">
        <is>
          <t>2026-09-25</t>
        </is>
      </c>
      <c r="B382" t="inlineStr">
        <is>
          <t>Mouse glue trap</t>
        </is>
      </c>
      <c r="C382" t="inlineStr">
        <is>
          <t>nobleltcpnj</t>
        </is>
      </c>
      <c r="D382">
        <v>469</v>
      </c>
      <c r="E382">
        <v>13</v>
      </c>
      <c r="F382">
        <v>0</v>
      </c>
      <c r="G382">
        <v>6</v>
      </c>
      <c r="H382">
        <v>1</v>
      </c>
      <c r="I382">
        <v>0.0405117270788912</v>
      </c>
      <c r="J382">
        <v>11</v>
      </c>
      <c r="K382">
        <v>3</v>
      </c>
      <c r="L382">
        <v>0</v>
      </c>
      <c r="M382">
        <v>0</v>
      </c>
      <c r="N382">
        <v>0</v>
      </c>
      <c r="O382" t="inlineStr">
        <is>
          <t>北京时间自然日归档 2026-09-25；快照批次 2026-09-25 00:13 → 2026-09-26 00:15；允许采集时间偏差；统计时区：北京时间（Asia/Shanghai）；采集间隔增量；已覆盖本轮可比帖子；未纳入 0 条，本期未出现 0 条，平台回调 0 条</t>
        </is>
      </c>
      <c r="P382" t="inlineStr">
        <is>
          <t>张凯风</t>
        </is>
      </c>
    </row>
    <row r="383" ht="25.5" customHeight="1">
      <c r="A383" t="inlineStr">
        <is>
          <t>2026-09-25</t>
        </is>
      </c>
      <c r="B383" t="inlineStr">
        <is>
          <t>dramaflick00</t>
        </is>
      </c>
      <c r="C383" t="inlineStr">
        <is>
          <t>dramaflick00</t>
        </is>
      </c>
      <c r="D383">
        <v>1032</v>
      </c>
      <c r="E383">
        <v>26</v>
      </c>
      <c r="F383">
        <v>0</v>
      </c>
      <c r="G383">
        <v>7</v>
      </c>
      <c r="H383">
        <v>1</v>
      </c>
      <c r="I383">
        <v>0.0319767441860465</v>
      </c>
      <c r="J383">
        <v>5</v>
      </c>
      <c r="K383">
        <v>4</v>
      </c>
      <c r="L383">
        <v>0</v>
      </c>
      <c r="M383">
        <v>0</v>
      </c>
      <c r="N383">
        <v>0</v>
      </c>
      <c r="O383" t="inlineStr">
        <is>
          <t>北京时间自然日归档 2026-09-25；快照批次 2026-09-25 00:13 → 2026-09-26 00:15；允许采集时间偏差；统计时区：北京时间（Asia/Shanghai）；采集间隔增量；已覆盖本轮可比帖子；未纳入 0 条，本期未出现 0 条，平台回调 0 条</t>
        </is>
      </c>
      <c r="P383" t="inlineStr">
        <is>
          <t>高璇</t>
        </is>
      </c>
    </row>
    <row r="384" ht="25.5" customHeight="1">
      <c r="A384" t="inlineStr">
        <is>
          <t>2026-09-25</t>
        </is>
      </c>
      <c r="B384" t="inlineStr">
        <is>
          <t>dramaexpedition</t>
        </is>
      </c>
      <c r="C384" t="inlineStr">
        <is>
          <t>dramaexpedition</t>
        </is>
      </c>
      <c r="D384">
        <v>2821</v>
      </c>
      <c r="E384">
        <v>30</v>
      </c>
      <c r="F384">
        <v>0</v>
      </c>
      <c r="G384">
        <v>2</v>
      </c>
      <c r="H384">
        <v>2</v>
      </c>
      <c r="I384">
        <v>0.0113434952144629</v>
      </c>
      <c r="J384">
        <v>68</v>
      </c>
      <c r="K384">
        <v>1</v>
      </c>
      <c r="L384">
        <v>0</v>
      </c>
      <c r="M384">
        <v>1</v>
      </c>
      <c r="N384">
        <v>0</v>
      </c>
      <c r="O384" t="inlineStr">
        <is>
          <t>北京时间自然日归档 2026-09-25；快照批次 2026-09-25 00:13 → 2026-09-26 00:15；允许采集时间偏差；统计时区：北京时间（Asia/Shanghai）；采集间隔增量；部分覆盖；未纳入 0 条，本期未出现 1 条，平台回调 0 条</t>
        </is>
      </c>
      <c r="P384" t="inlineStr">
        <is>
          <t>彭满</t>
        </is>
      </c>
    </row>
    <row r="385" ht="25.5" customHeight="1">
      <c r="A385" t="inlineStr">
        <is>
          <t>2026-09-25</t>
        </is>
      </c>
      <c r="B385" t="inlineStr">
        <is>
          <t>jolienqaq</t>
        </is>
      </c>
      <c r="C385" t="inlineStr">
        <is>
          <t>jolienqaq</t>
        </is>
      </c>
      <c r="D385">
        <v>5776</v>
      </c>
      <c r="E385">
        <v>99</v>
      </c>
      <c r="F385">
        <v>1</v>
      </c>
      <c r="G385">
        <v>36</v>
      </c>
      <c r="H385">
        <v>3</v>
      </c>
      <c r="I385">
        <v>0.0235457063711911</v>
      </c>
      <c r="J385">
        <v>65</v>
      </c>
      <c r="K385">
        <v>2</v>
      </c>
      <c r="L385">
        <v>0</v>
      </c>
      <c r="M385">
        <v>1</v>
      </c>
      <c r="N385">
        <v>0</v>
      </c>
      <c r="O385" t="inlineStr">
        <is>
          <t>北京时间自然日归档 2026-09-25；快照批次 2026-09-25 00:13 → 2026-09-26 00:15；允许采集时间偏差；统计时区：北京时间（Asia/Shanghai）；采集间隔增量；部分覆盖；未纳入 0 条，本期未出现 1 条，平台回调 0 条</t>
        </is>
      </c>
      <c r="P385" t="inlineStr">
        <is>
          <t>彭满</t>
        </is>
      </c>
    </row>
    <row r="386" ht="25.5" customHeight="1">
      <c r="A386" t="inlineStr">
        <is>
          <t>2026-09-25</t>
        </is>
      </c>
      <c r="B386" t="inlineStr">
        <is>
          <t>dramadetour0</t>
        </is>
      </c>
      <c r="C386" t="inlineStr">
        <is>
          <t>dramadetour0</t>
        </is>
      </c>
      <c r="D386">
        <v>6024</v>
      </c>
      <c r="E386">
        <v>52</v>
      </c>
      <c r="F386">
        <v>0</v>
      </c>
      <c r="G386">
        <v>24</v>
      </c>
      <c r="H386">
        <v>0</v>
      </c>
      <c r="I386">
        <v>0.0126162018592297</v>
      </c>
      <c r="J386">
        <v>56</v>
      </c>
      <c r="K386">
        <v>3</v>
      </c>
      <c r="L386">
        <v>0</v>
      </c>
      <c r="M386">
        <v>2</v>
      </c>
      <c r="N386">
        <v>0</v>
      </c>
      <c r="O386" t="inlineStr">
        <is>
          <t>北京时间自然日归档 2026-09-25；快照批次 2026-09-25 00:13 → 2026-09-26 00:15；允许采集时间偏差；统计时区：北京时间（Asia/Shanghai）；采集间隔增量；部分覆盖；未纳入 0 条，本期未出现 2 条，平台回调 0 条</t>
        </is>
      </c>
      <c r="P386" t="inlineStr">
        <is>
          <t>彭满</t>
        </is>
      </c>
    </row>
    <row r="387" ht="25.5" customHeight="1">
      <c r="A387" t="inlineStr">
        <is>
          <t>2026-09-25</t>
        </is>
      </c>
      <c r="B387" t="inlineStr">
        <is>
          <t>Flexlthung</t>
        </is>
      </c>
      <c r="C387" t="inlineStr">
        <is>
          <t>lthung263</t>
        </is>
      </c>
      <c r="D387">
        <v>10537</v>
      </c>
      <c r="E387">
        <v>104</v>
      </c>
      <c r="F387">
        <v>2</v>
      </c>
      <c r="G387">
        <v>45</v>
      </c>
      <c r="H387">
        <v>1</v>
      </c>
      <c r="I387">
        <v>0.0143304545885925</v>
      </c>
      <c r="J387">
        <v>29</v>
      </c>
      <c r="K387">
        <v>3</v>
      </c>
      <c r="L387">
        <v>0</v>
      </c>
      <c r="M387">
        <v>0</v>
      </c>
      <c r="N387">
        <v>0</v>
      </c>
      <c r="O387" t="inlineStr">
        <is>
          <t>北京时间自然日归档 2026-09-25；快照批次 2026-09-25 00:13 → 2026-09-26 00:15；允许采集时间偏差；统计时区：北京时间（Asia/Shanghai）；采集间隔增量；已覆盖本轮可比帖子；未纳入 0 条，本期未出现 0 条，平台回调 0 条</t>
        </is>
      </c>
      <c r="P387" t="inlineStr">
        <is>
          <t>张凯风</t>
        </is>
      </c>
    </row>
    <row r="388" ht="25.5" customHeight="1">
      <c r="A388" t="inlineStr">
        <is>
          <t>2026-09-25</t>
        </is>
      </c>
      <c r="B388" t="inlineStr">
        <is>
          <t>VoidFaic</t>
        </is>
      </c>
      <c r="C388" t="inlineStr">
        <is>
          <t>ngphnggiang40</t>
        </is>
      </c>
      <c r="D388">
        <v>11269</v>
      </c>
      <c r="E388">
        <v>96</v>
      </c>
      <c r="F388">
        <v>2</v>
      </c>
      <c r="G388">
        <v>30</v>
      </c>
      <c r="H388">
        <v>0</v>
      </c>
      <c r="I388">
        <v>0.0113585943739462</v>
      </c>
      <c r="J388">
        <v>24</v>
      </c>
      <c r="K388">
        <v>2</v>
      </c>
      <c r="L388">
        <v>0</v>
      </c>
      <c r="M388">
        <v>0</v>
      </c>
      <c r="N388">
        <v>0</v>
      </c>
      <c r="O388" t="inlineStr">
        <is>
          <t>北京时间自然日归档 2026-09-25；快照批次 2026-09-25 00:13 → 2026-09-26 00:15；允许采集时间偏差；统计时区：北京时间（Asia/Shanghai）；采集间隔增量；已覆盖本轮可比帖子；未纳入 0 条，本期未出现 0 条，平台回调 0 条</t>
        </is>
      </c>
      <c r="P388" t="inlineStr">
        <is>
          <t>张凯风</t>
        </is>
      </c>
    </row>
    <row r="389" ht="25.5" customHeight="1">
      <c r="A389" t="inlineStr">
        <is>
          <t>2026-09-25</t>
        </is>
      </c>
      <c r="B389" t="inlineStr">
        <is>
          <t>dramavault163</t>
        </is>
      </c>
      <c r="C389" t="inlineStr">
        <is>
          <t>dramavault163</t>
        </is>
      </c>
      <c r="D389">
        <v>21840</v>
      </c>
      <c r="E389">
        <v>167</v>
      </c>
      <c r="F389">
        <v>3</v>
      </c>
      <c r="G389">
        <v>26</v>
      </c>
      <c r="H389">
        <v>6</v>
      </c>
      <c r="I389">
        <v>0.00897435897435897</v>
      </c>
      <c r="J389">
        <v>75</v>
      </c>
      <c r="K389">
        <v>5</v>
      </c>
      <c r="L389">
        <v>0</v>
      </c>
      <c r="M389">
        <v>0</v>
      </c>
      <c r="N389">
        <v>0</v>
      </c>
      <c r="O389" t="inlineStr">
        <is>
          <t>北京时间自然日归档 2026-09-25；快照批次 2026-09-25 00:13 → 2026-09-26 00:15；允许采集时间偏差；统计时区：北京时间（Asia/Shanghai）；采集间隔增量；已覆盖本轮可比帖子；未纳入 0 条，本期未出现 0 条，平台回调 0 条</t>
        </is>
      </c>
      <c r="P389" t="inlineStr">
        <is>
          <t>高璇</t>
        </is>
      </c>
    </row>
    <row r="390" ht="25.5" customHeight="1">
      <c r="A390" t="inlineStr">
        <is>
          <t>2026-09-25</t>
        </is>
      </c>
      <c r="B390" t="inlineStr">
        <is>
          <t>dramaclips0364</t>
        </is>
      </c>
      <c r="C390" t="inlineStr">
        <is>
          <t>dramaclips0364</t>
        </is>
      </c>
      <c r="D390">
        <v>122341</v>
      </c>
      <c r="E390">
        <v>389</v>
      </c>
      <c r="F390">
        <v>1</v>
      </c>
      <c r="G390">
        <v>104</v>
      </c>
      <c r="H390">
        <v>28</v>
      </c>
      <c r="I390">
        <v>0.00403789408293213</v>
      </c>
      <c r="J390">
        <v>92</v>
      </c>
      <c r="K390">
        <v>5</v>
      </c>
      <c r="L390">
        <v>0</v>
      </c>
      <c r="M390">
        <v>0</v>
      </c>
      <c r="N390">
        <v>0</v>
      </c>
      <c r="O390" t="inlineStr">
        <is>
          <t>北京时间自然日归档 2026-09-25；快照批次 2026-09-25 00:13 → 2026-09-26 00:15；允许采集时间偏差；统计时区：北京时间（Asia/Shanghai）；采集间隔增量；已覆盖本轮可比帖子；未纳入 0 条，本期未出现 0 条，平台回调 0 条</t>
        </is>
      </c>
      <c r="P390" t="inlineStr">
        <is>
          <t>高璇</t>
        </is>
      </c>
    </row>
    <row r="391" ht="25.5" customHeight="1">
      <c r="A391" t="inlineStr">
        <is>
          <t>2026-09-25</t>
        </is>
      </c>
      <c r="B391" t="inlineStr">
        <is>
          <t>shirley5278789</t>
        </is>
      </c>
      <c r="C391" t="inlineStr">
        <is>
          <t>shirley5278789</t>
        </is>
      </c>
      <c r="D391">
        <v>129634</v>
      </c>
      <c r="E391">
        <v>749</v>
      </c>
      <c r="F391">
        <v>10</v>
      </c>
      <c r="G391">
        <v>168</v>
      </c>
      <c r="H391">
        <v>20</v>
      </c>
      <c r="I391">
        <v>0.00715090176959748</v>
      </c>
      <c r="J391">
        <v>87</v>
      </c>
      <c r="K391">
        <v>5</v>
      </c>
      <c r="L391">
        <v>0</v>
      </c>
      <c r="M391">
        <v>0</v>
      </c>
      <c r="N391">
        <v>0</v>
      </c>
      <c r="O391" t="inlineStr">
        <is>
          <t>北京时间自然日归档 2026-09-25；快照批次 2026-09-25 00:13 → 2026-09-26 00:15；允许采集时间偏差；统计时区：北京时间（Asia/Shanghai）；采集间隔增量；已覆盖本轮可比帖子；未纳入 0 条，本期未出现 0 条，平台回调 0 条</t>
        </is>
      </c>
      <c r="P391" t="inlineStr">
        <is>
          <t>高璇</t>
        </is>
      </c>
    </row>
    <row r="392" ht="25.5" customHeight="1">
      <c r="A392" t="inlineStr">
        <is>
          <t>2026-09-25</t>
        </is>
      </c>
      <c r="B392" t="inlineStr">
        <is>
          <t>astrologywiki</t>
        </is>
      </c>
      <c r="C392" t="inlineStr">
        <is>
          <t>astrologywiki</t>
        </is>
      </c>
      <c r="D392"/>
      <c r="E392"/>
      <c r="F392"/>
      <c r="G392"/>
      <c r="H392"/>
      <c r="I392"/>
      <c r="J392">
        <v>0</v>
      </c>
      <c r="K392">
        <v>0</v>
      </c>
      <c r="L392">
        <v>0</v>
      </c>
      <c r="M392">
        <v>0</v>
      </c>
      <c r="N392">
        <v>0</v>
      </c>
      <c r="O392" t="inlineStr">
        <is>
          <t>北京时间自然日归档 2026-09-25；快照批次 2026-09-25 00:13 → 2026-09-26 00:15；允许采集时间偏差；统计时区：北京时间（Asia/Shanghai）；没有可比播放量</t>
        </is>
      </c>
      <c r="P392"/>
    </row>
    <row r="393" ht="25.5" customHeight="1">
      <c r="A393" t="inlineStr">
        <is>
          <t>2026-09-25</t>
        </is>
      </c>
      <c r="B393" t="inlineStr">
        <is>
          <t>dramapenelope</t>
        </is>
      </c>
      <c r="C393" t="inlineStr">
        <is>
          <t>dramapenelope</t>
        </is>
      </c>
      <c r="D393"/>
      <c r="E393"/>
      <c r="F393"/>
      <c r="G393"/>
      <c r="H393"/>
      <c r="I393"/>
      <c r="J393">
        <v>0</v>
      </c>
      <c r="K393">
        <v>0</v>
      </c>
      <c r="L393">
        <v>0</v>
      </c>
      <c r="M393">
        <v>0</v>
      </c>
      <c r="N393">
        <v>0</v>
      </c>
      <c r="O393" t="inlineStr">
        <is>
          <t>北京时间自然日归档 2026-09-25；快照批次 2026-09-25 00:13 → 2026-09-26 00:15；允许采集时间偏差；统计时区：北京时间（Asia/Shanghai）；没有可比播放量</t>
        </is>
      </c>
      <c r="P393"/>
    </row>
    <row r="394" ht="25.5" customHeight="1">
      <c r="A394" t="inlineStr">
        <is>
          <t>2026-09-25</t>
        </is>
      </c>
      <c r="B394" t="inlineStr">
        <is>
          <t>shirley527146</t>
        </is>
      </c>
      <c r="C394" t="inlineStr">
        <is>
          <t>shirley527146</t>
        </is>
      </c>
      <c r="D394"/>
      <c r="E394"/>
      <c r="F394"/>
      <c r="G394"/>
      <c r="H394"/>
      <c r="I394"/>
      <c r="J394">
        <v>0</v>
      </c>
      <c r="K394">
        <v>0</v>
      </c>
      <c r="L394">
        <v>0</v>
      </c>
      <c r="M394">
        <v>0</v>
      </c>
      <c r="N394">
        <v>0</v>
      </c>
      <c r="O394" t="inlineStr">
        <is>
          <t>北京时间自然日归档 2026-09-25；快照批次 2026-09-25 00:13 → 2026-09-26 00:15；允许采集时间偏差；统计时区：北京时间（Asia/Shanghai）；没有可比播放量</t>
        </is>
      </c>
      <c r="P394"/>
    </row>
    <row r="395" ht="25.5" customHeight="1">
      <c r="A395" t="inlineStr">
        <is>
          <t>2026-09-25</t>
        </is>
      </c>
      <c r="B395" t="inlineStr">
        <is>
          <t>shirley5276973</t>
        </is>
      </c>
      <c r="C395" t="inlineStr">
        <is>
          <t>shirley5276973</t>
        </is>
      </c>
      <c r="D395"/>
      <c r="E395"/>
      <c r="F395"/>
      <c r="G395"/>
      <c r="H395"/>
      <c r="I395"/>
      <c r="J395">
        <v>0</v>
      </c>
      <c r="K395">
        <v>0</v>
      </c>
      <c r="L395">
        <v>0</v>
      </c>
      <c r="M395">
        <v>0</v>
      </c>
      <c r="N395">
        <v>0</v>
      </c>
      <c r="O395" t="inlineStr">
        <is>
          <t>北京时间自然日归档 2026-09-25；快照批次 2026-09-25 00:13 → 2026-09-26 00:15；允许采集时间偏差；统计时区：北京时间（Asia/Shanghai）；没有可比播放量</t>
        </is>
      </c>
      <c r="P395"/>
    </row>
    <row r="396" ht="25.5" customHeight="1">
      <c r="A396" t="inlineStr">
        <is>
          <t>2026-09-25</t>
        </is>
      </c>
      <c r="B396" t="inlineStr">
        <is>
          <t>willque92</t>
        </is>
      </c>
      <c r="C396" t="inlineStr">
        <is>
          <t>willque92</t>
        </is>
      </c>
      <c r="D396"/>
      <c r="E396"/>
      <c r="F396"/>
      <c r="G396"/>
      <c r="H396"/>
      <c r="I396"/>
      <c r="J396">
        <v>0</v>
      </c>
      <c r="K396">
        <v>0</v>
      </c>
      <c r="L396">
        <v>0</v>
      </c>
      <c r="M396">
        <v>0</v>
      </c>
      <c r="N396">
        <v>0</v>
      </c>
      <c r="O396" t="inlineStr">
        <is>
          <t>北京时间自然日归档 2026-09-25；快照批次 2026-09-25 00:13 → 2026-09-26 00:15；允许采集时间偏差；统计时区：北京时间（Asia/Shanghai）；没有可比播放量</t>
        </is>
      </c>
      <c r="P396"/>
    </row>
    <row r="397" ht="25.5" customHeight="1">
      <c r="A397" t="inlineStr">
        <is>
          <t>2026-09-25</t>
        </is>
      </c>
      <c r="B397" t="inlineStr">
        <is>
          <t>felicitypatterson67</t>
        </is>
      </c>
      <c r="C397" t="inlineStr">
        <is>
          <t>felicitypatterson67</t>
        </is>
      </c>
      <c r="D397"/>
      <c r="E397"/>
      <c r="F397"/>
      <c r="G397"/>
      <c r="H397"/>
      <c r="I397"/>
      <c r="J397">
        <v>0</v>
      </c>
      <c r="K397">
        <v>0</v>
      </c>
      <c r="L397">
        <v>0</v>
      </c>
      <c r="M397">
        <v>0</v>
      </c>
      <c r="N397">
        <v>0</v>
      </c>
      <c r="O397" t="inlineStr">
        <is>
          <t>北京时间自然日归档 2026-09-25；快照批次 2026-09-25 00:13 → 2026-09-26 00:15；允许采集时间偏差；统计时区：北京时间（Asia/Shanghai）；没有可比播放量</t>
        </is>
      </c>
      <c r="P397" t="inlineStr">
        <is>
          <t>李建卓</t>
        </is>
      </c>
    </row>
    <row r="398" ht="25.5" customHeight="1">
      <c r="A398" t="inlineStr">
        <is>
          <t>2026-09-25</t>
        </is>
      </c>
      <c r="B398" t="inlineStr">
        <is>
          <t>hcngsn5459</t>
        </is>
      </c>
      <c r="C398" t="inlineStr">
        <is>
          <t>hcngsn5459</t>
        </is>
      </c>
      <c r="D398"/>
      <c r="E398"/>
      <c r="F398"/>
      <c r="G398"/>
      <c r="H398"/>
      <c r="I398"/>
      <c r="J398">
        <v>0</v>
      </c>
      <c r="K398">
        <v>0</v>
      </c>
      <c r="L398">
        <v>0</v>
      </c>
      <c r="M398">
        <v>0</v>
      </c>
      <c r="N398">
        <v>0</v>
      </c>
      <c r="O398" t="inlineStr">
        <is>
          <t>北京时间自然日归档 2026-09-25；快照批次 2026-09-25 00:13 → 2026-09-26 00:15；允许采集时间偏差；统计时区：北京时间（Asia/Shanghai）；没有可比播放量</t>
        </is>
      </c>
      <c r="P398" t="inlineStr">
        <is>
          <t>李建卓</t>
        </is>
      </c>
    </row>
    <row r="399" ht="25.5" customHeight="1">
      <c r="A399" t="inlineStr">
        <is>
          <t>2026-09-25</t>
        </is>
      </c>
      <c r="B399" t="inlineStr">
        <is>
          <t>Pretty Boy Problems</t>
        </is>
      </c>
      <c r="C399" t="inlineStr">
        <is>
          <t>magnoliaisabella64</t>
        </is>
      </c>
      <c r="D399"/>
      <c r="E399"/>
      <c r="F399"/>
      <c r="G399"/>
      <c r="H399"/>
      <c r="I399"/>
      <c r="J399">
        <v>0</v>
      </c>
      <c r="K399">
        <v>0</v>
      </c>
      <c r="L399">
        <v>0</v>
      </c>
      <c r="M399">
        <v>0</v>
      </c>
      <c r="N399">
        <v>0</v>
      </c>
      <c r="O399" t="inlineStr">
        <is>
          <t>北京时间自然日归档 2026-09-25；快照批次 2026-09-25 00:13 → 2026-09-26 00:15；允许采集时间偏差；统计时区：北京时间（Asia/Shanghai）；没有可比播放量</t>
        </is>
      </c>
      <c r="P399" t="inlineStr">
        <is>
          <t>张凯风</t>
        </is>
      </c>
    </row>
    <row r="400" ht="25.5" customHeight="1">
      <c r="A400" t="inlineStr">
        <is>
          <t>2026-09-25</t>
        </is>
      </c>
      <c r="B400" t="inlineStr">
        <is>
          <t>Velvet Temptations</t>
        </is>
      </c>
      <c r="C400" t="inlineStr">
        <is>
          <t>qqfqvkxrybkjkjnp20</t>
        </is>
      </c>
      <c r="D400"/>
      <c r="E400"/>
      <c r="F400"/>
      <c r="G400"/>
      <c r="H400"/>
      <c r="I400"/>
      <c r="J400">
        <v>0</v>
      </c>
      <c r="K400">
        <v>0</v>
      </c>
      <c r="L400">
        <v>0</v>
      </c>
      <c r="M400">
        <v>0</v>
      </c>
      <c r="N400">
        <v>0</v>
      </c>
      <c r="O400" t="inlineStr">
        <is>
          <t>北京时间自然日归档 2026-09-25；快照批次 2026-09-25 00:13 → 2026-09-26 00:15；允许采集时间偏差；统计时区：北京时间（Asia/Shanghai）；没有可比播放量</t>
        </is>
      </c>
      <c r="P400" t="inlineStr">
        <is>
          <t>张凯风</t>
        </is>
      </c>
    </row>
    <row r="401" ht="25.5" customHeight="1">
      <c r="A401" t="inlineStr">
        <is>
          <t>2026-09-25</t>
        </is>
      </c>
      <c r="B401" t="inlineStr">
        <is>
          <t>amariari11</t>
        </is>
      </c>
      <c r="C401" t="inlineStr">
        <is>
          <t>amariari11</t>
        </is>
      </c>
      <c r="D401"/>
      <c r="E401"/>
      <c r="F401"/>
      <c r="G401"/>
      <c r="H401"/>
      <c r="I401"/>
      <c r="J401">
        <v>0</v>
      </c>
      <c r="K401">
        <v>0</v>
      </c>
      <c r="L401">
        <v>0</v>
      </c>
      <c r="M401">
        <v>0</v>
      </c>
      <c r="N401">
        <v>0</v>
      </c>
      <c r="O401" t="inlineStr">
        <is>
          <t>北京时间自然日归档 2026-09-25；快照批次 2026-09-25 00:13 → 2026-09-26 00:15；允许采集时间偏差；统计时区：北京时间（Asia/Shanghai）；没有可比播放量</t>
        </is>
      </c>
      <c r="P401" t="inlineStr">
        <is>
          <t>李建卓</t>
        </is>
      </c>
    </row>
    <row r="402" ht="25.5" customHeight="1">
      <c r="A402" t="inlineStr">
        <is>
          <t>2026-09-25</t>
        </is>
      </c>
      <c r="B402" t="inlineStr">
        <is>
          <t>gaylenepowers350</t>
        </is>
      </c>
      <c r="C402" t="inlineStr">
        <is>
          <t>gaylenepowers350</t>
        </is>
      </c>
      <c r="D402"/>
      <c r="E402"/>
      <c r="F402"/>
      <c r="G402"/>
      <c r="H402"/>
      <c r="I402"/>
      <c r="J402">
        <v>0</v>
      </c>
      <c r="K402">
        <v>0</v>
      </c>
      <c r="L402">
        <v>0</v>
      </c>
      <c r="M402">
        <v>0</v>
      </c>
      <c r="N402">
        <v>0</v>
      </c>
      <c r="O402" t="inlineStr">
        <is>
          <t>北京时间自然日归档 2026-09-25；快照批次 2026-09-25 00:13 → 2026-09-26 00:15；允许采集时间偏差；统计时区：北京时间（Asia/Shanghai）；没有可比播放量</t>
        </is>
      </c>
      <c r="P402" t="inlineStr">
        <is>
          <t>李建卓</t>
        </is>
      </c>
    </row>
    <row r="403" ht="25.5" customHeight="1">
      <c r="A403" t="inlineStr">
        <is>
          <t>2026-09-25</t>
        </is>
      </c>
      <c r="B403" t="inlineStr">
        <is>
          <t>jazlynnayeli6</t>
        </is>
      </c>
      <c r="C403" t="inlineStr">
        <is>
          <t>jazlynnayeli6</t>
        </is>
      </c>
      <c r="D403"/>
      <c r="E403"/>
      <c r="F403"/>
      <c r="G403"/>
      <c r="H403"/>
      <c r="I403"/>
      <c r="J403">
        <v>0</v>
      </c>
      <c r="K403">
        <v>0</v>
      </c>
      <c r="L403">
        <v>0</v>
      </c>
      <c r="M403">
        <v>0</v>
      </c>
      <c r="N403">
        <v>0</v>
      </c>
      <c r="O403" t="inlineStr">
        <is>
          <t>北京时间自然日归档 2026-09-25；快照批次 2026-09-25 00:13 → 2026-09-26 00:15；允许采集时间偏差；统计时区：北京时间（Asia/Shanghai）；没有可比播放量</t>
        </is>
      </c>
      <c r="P403" t="inlineStr">
        <is>
          <t>李建卓</t>
        </is>
      </c>
    </row>
    <row r="404" ht="25.5" customHeight="1">
      <c r="A404" t="inlineStr">
        <is>
          <t>2026-09-25</t>
        </is>
      </c>
      <c r="B404" t="inlineStr">
        <is>
          <t>miralinaaa10</t>
        </is>
      </c>
      <c r="C404" t="inlineStr">
        <is>
          <t>miralinaaa10</t>
        </is>
      </c>
      <c r="D404"/>
      <c r="E404"/>
      <c r="F404"/>
      <c r="G404"/>
      <c r="H404"/>
      <c r="I404"/>
      <c r="J404">
        <v>0</v>
      </c>
      <c r="K404">
        <v>0</v>
      </c>
      <c r="L404">
        <v>0</v>
      </c>
      <c r="M404">
        <v>0</v>
      </c>
      <c r="N404">
        <v>0</v>
      </c>
      <c r="O404" t="inlineStr">
        <is>
          <t>北京时间自然日归档 2026-09-25；快照批次 2026-09-25 00:13 → 2026-09-26 00:15；允许采集时间偏差；统计时区：北京时间（Asia/Shanghai）；没有可比播放量</t>
        </is>
      </c>
      <c r="P404" t="inlineStr">
        <is>
          <t>高璇</t>
        </is>
      </c>
    </row>
    <row r="405" ht="25.5" customHeight="1">
      <c r="A405" t="inlineStr">
        <is>
          <t>2026-09-25</t>
        </is>
      </c>
      <c r="B405" t="inlineStr">
        <is>
          <t>mochiclips55</t>
        </is>
      </c>
      <c r="C405" t="inlineStr">
        <is>
          <t>mochiclips55</t>
        </is>
      </c>
      <c r="D405"/>
      <c r="E405"/>
      <c r="F405"/>
      <c r="G405"/>
      <c r="H405"/>
      <c r="I405"/>
      <c r="J405">
        <v>0</v>
      </c>
      <c r="K405">
        <v>0</v>
      </c>
      <c r="L405">
        <v>0</v>
      </c>
      <c r="M405">
        <v>0</v>
      </c>
      <c r="N405">
        <v>0</v>
      </c>
      <c r="O405" t="inlineStr">
        <is>
          <t>北京时间自然日归档 2026-09-25；快照批次 2026-09-25 00:13 → 2026-09-26 00:15；允许采集时间偏差；统计时区：北京时间（Asia/Shanghai）；没有可比播放量</t>
        </is>
      </c>
      <c r="P405" t="inlineStr">
        <is>
          <t>高璇</t>
        </is>
      </c>
    </row>
    <row r="406" ht="25.5" customHeight="1">
      <c r="A406" t="inlineStr">
        <is>
          <t>2026-09-25</t>
        </is>
      </c>
      <c r="B406" t="inlineStr">
        <is>
          <t>scenesbl77</t>
        </is>
      </c>
      <c r="C406" t="inlineStr">
        <is>
          <t>scenesbl77</t>
        </is>
      </c>
      <c r="D406"/>
      <c r="E406"/>
      <c r="F406"/>
      <c r="G406"/>
      <c r="H406"/>
      <c r="I406"/>
      <c r="J406">
        <v>0</v>
      </c>
      <c r="K406">
        <v>0</v>
      </c>
      <c r="L406">
        <v>0</v>
      </c>
      <c r="M406">
        <v>0</v>
      </c>
      <c r="N406">
        <v>0</v>
      </c>
      <c r="O406" t="inlineStr">
        <is>
          <t>北京时间自然日归档 2026-09-25；快照批次 2026-09-25 00:13 → 2026-09-26 00:15；允许采集时间偏差；统计时区：北京时间（Asia/Shanghai）；没有可比播放量</t>
        </is>
      </c>
      <c r="P406" t="inlineStr">
        <is>
          <t>高璇</t>
        </is>
      </c>
    </row>
    <row r="407" ht="25.5" customHeight="1">
      <c r="A407" t="inlineStr">
        <is>
          <t>2026-09-25</t>
        </is>
      </c>
      <c r="B407" t="inlineStr">
        <is>
          <t>sofiblmoments</t>
        </is>
      </c>
      <c r="C407" t="inlineStr">
        <is>
          <t>sofiblmoments</t>
        </is>
      </c>
      <c r="D407"/>
      <c r="E407"/>
      <c r="F407"/>
      <c r="G407"/>
      <c r="H407"/>
      <c r="I407"/>
      <c r="J407">
        <v>0</v>
      </c>
      <c r="K407">
        <v>0</v>
      </c>
      <c r="L407">
        <v>0</v>
      </c>
      <c r="M407">
        <v>0</v>
      </c>
      <c r="N407">
        <v>0</v>
      </c>
      <c r="O407" t="inlineStr">
        <is>
          <t>北京时间自然日归档 2026-09-25；快照批次 2026-09-25 00:13 → 2026-09-26 00:15；允许采集时间偏差；统计时区：北京时间（Asia/Shanghai）；没有可比播放量</t>
        </is>
      </c>
      <c r="P407" t="inlineStr">
        <is>
          <t>高璇</t>
        </is>
      </c>
    </row>
    <row r="408" ht="25.5" customHeight="1">
      <c r="A408" t="inlineStr">
        <is>
          <t>2026-09-24</t>
        </is>
      </c>
      <c r="B408" t="inlineStr">
        <is>
          <t>NeonHlin</t>
        </is>
      </c>
      <c r="C408" t="inlineStr">
        <is>
          <t>hnlinhthng9678</t>
        </is>
      </c>
      <c r="D408">
        <v>3</v>
      </c>
      <c r="E408">
        <v>0</v>
      </c>
      <c r="F408">
        <v>0</v>
      </c>
      <c r="G408">
        <v>0</v>
      </c>
      <c r="H408">
        <v>0</v>
      </c>
      <c r="I408">
        <v>0</v>
      </c>
      <c r="J408">
        <v>12</v>
      </c>
      <c r="K408">
        <v>0</v>
      </c>
      <c r="L408">
        <v>0</v>
      </c>
      <c r="M408">
        <v>0</v>
      </c>
      <c r="N408">
        <v>0</v>
      </c>
      <c r="O408" t="inlineStr">
        <is>
          <t>北京时间自然日归档 2026-09-24；快照批次 2026-09-24 00:15 → 2026-09-25 00:13；允许采集时间偏差；统计时区：北京时间（Asia/Shanghai）；采集间隔增量；已覆盖本轮可比帖子；未纳入 0 条，本期未出现 0 条，平台回调 0 条</t>
        </is>
      </c>
      <c r="P408" t="inlineStr">
        <is>
          <t>高璇</t>
        </is>
      </c>
    </row>
    <row r="409" ht="25.5" customHeight="1">
      <c r="A409" t="inlineStr">
        <is>
          <t>2026-09-24</t>
        </is>
      </c>
      <c r="B409" t="inlineStr">
        <is>
          <t>miraaastrology</t>
        </is>
      </c>
      <c r="C409" t="inlineStr">
        <is>
          <t>miraaastrology</t>
        </is>
      </c>
      <c r="D409">
        <v>107</v>
      </c>
      <c r="E409">
        <v>-1</v>
      </c>
      <c r="F409">
        <v>0</v>
      </c>
      <c r="G409">
        <v>0</v>
      </c>
      <c r="H409">
        <v>0</v>
      </c>
      <c r="I409"/>
      <c r="J409">
        <v>6</v>
      </c>
      <c r="K409">
        <v>0</v>
      </c>
      <c r="L409">
        <v>0</v>
      </c>
      <c r="M409">
        <v>1</v>
      </c>
      <c r="N409">
        <v>0</v>
      </c>
      <c r="O409" t="inlineStr">
        <is>
          <t>北京时间自然日归档 2026-09-24；快照批次 2026-09-24 00:15 → 2026-09-25 00:13；允许采集时间偏差；统计时区：北京时间（Asia/Shanghai）；采集间隔增量；部分覆盖；未纳入 0 条，本期未出现 1 条，平台回调 0 条</t>
        </is>
      </c>
      <c r="P409"/>
    </row>
    <row r="410" ht="25.5" customHeight="1">
      <c r="A410" t="inlineStr">
        <is>
          <t>2026-09-24</t>
        </is>
      </c>
      <c r="B410" t="inlineStr">
        <is>
          <t>plottwistclips11</t>
        </is>
      </c>
      <c r="C410" t="inlineStr">
        <is>
          <t>plottwistclips11</t>
        </is>
      </c>
      <c r="D410">
        <v>520</v>
      </c>
      <c r="E410">
        <v>2</v>
      </c>
      <c r="F410">
        <v>0</v>
      </c>
      <c r="G410">
        <v>1</v>
      </c>
      <c r="H410">
        <v>0</v>
      </c>
      <c r="I410">
        <v>0.00576923076923076</v>
      </c>
      <c r="J410">
        <v>0</v>
      </c>
      <c r="K410">
        <v>3</v>
      </c>
      <c r="L410">
        <v>0</v>
      </c>
      <c r="M410">
        <v>0</v>
      </c>
      <c r="N410">
        <v>0</v>
      </c>
      <c r="O410" t="inlineStr">
        <is>
          <t>北京时间自然日归档 2026-09-24；快照批次 2026-09-24 00:15 → 2026-09-25 00:13；允许采集时间偏差；统计时区：北京时间（Asia/Shanghai）；采集间隔增量；已覆盖本轮可比帖子；未纳入 0 条，本期未出现 0 条，平台回调 0 条</t>
        </is>
      </c>
      <c r="P410" t="inlineStr">
        <is>
          <t>高璇</t>
        </is>
      </c>
    </row>
    <row r="411" ht="25.5" customHeight="1">
      <c r="A411" t="inlineStr">
        <is>
          <t>2026-09-24</t>
        </is>
      </c>
      <c r="B411" t="inlineStr">
        <is>
          <t>Mouse glue trap</t>
        </is>
      </c>
      <c r="C411" t="inlineStr">
        <is>
          <t>nobleltcpnj</t>
        </is>
      </c>
      <c r="D411">
        <v>942</v>
      </c>
      <c r="E411">
        <v>57</v>
      </c>
      <c r="F411">
        <v>0</v>
      </c>
      <c r="G411">
        <v>14</v>
      </c>
      <c r="H411">
        <v>0</v>
      </c>
      <c r="I411">
        <v>0.0753715498938428</v>
      </c>
      <c r="J411">
        <v>7</v>
      </c>
      <c r="K411">
        <v>4</v>
      </c>
      <c r="L411">
        <v>0</v>
      </c>
      <c r="M411">
        <v>0</v>
      </c>
      <c r="N411">
        <v>0</v>
      </c>
      <c r="O411" t="inlineStr">
        <is>
          <t>北京时间自然日归档 2026-09-24；快照批次 2026-09-24 00:15 → 2026-09-25 00:13；允许采集时间偏差；统计时区：北京时间（Asia/Shanghai）；采集间隔增量；已覆盖本轮可比帖子；未纳入 0 条，本期未出现 0 条，平台回调 0 条</t>
        </is>
      </c>
      <c r="P411" t="inlineStr">
        <is>
          <t>张凯风</t>
        </is>
      </c>
    </row>
    <row r="412" ht="25.5" customHeight="1">
      <c r="A412" t="inlineStr">
        <is>
          <t>2026-09-24</t>
        </is>
      </c>
      <c r="B412" t="inlineStr">
        <is>
          <t>dramaflick00</t>
        </is>
      </c>
      <c r="C412" t="inlineStr">
        <is>
          <t>dramaflick00</t>
        </is>
      </c>
      <c r="D412">
        <v>1882</v>
      </c>
      <c r="E412">
        <v>88</v>
      </c>
      <c r="F412">
        <v>1</v>
      </c>
      <c r="G412">
        <v>25</v>
      </c>
      <c r="H412">
        <v>6</v>
      </c>
      <c r="I412">
        <v>0.0605738575982996</v>
      </c>
      <c r="J412">
        <v>4</v>
      </c>
      <c r="K412">
        <v>1</v>
      </c>
      <c r="L412">
        <v>0</v>
      </c>
      <c r="M412">
        <v>0</v>
      </c>
      <c r="N412">
        <v>0</v>
      </c>
      <c r="O412" t="inlineStr">
        <is>
          <t>北京时间自然日归档 2026-09-24；快照批次 2026-09-24 00:15 → 2026-09-25 00:13；允许采集时间偏差；统计时区：北京时间（Asia/Shanghai）；采集间隔增量；已覆盖本轮可比帖子；未纳入 0 条，本期未出现 0 条，平台回调 0 条</t>
        </is>
      </c>
      <c r="P412" t="inlineStr">
        <is>
          <t>高璇</t>
        </is>
      </c>
    </row>
    <row r="413" ht="25.5" customHeight="1">
      <c r="A413" t="inlineStr">
        <is>
          <t>2026-09-24</t>
        </is>
      </c>
      <c r="B413" t="inlineStr">
        <is>
          <t>dramaexpedition</t>
        </is>
      </c>
      <c r="C413" t="inlineStr">
        <is>
          <t>dramaexpedition</t>
        </is>
      </c>
      <c r="D413">
        <v>3730</v>
      </c>
      <c r="E413">
        <v>65</v>
      </c>
      <c r="F413">
        <v>2</v>
      </c>
      <c r="G413">
        <v>5</v>
      </c>
      <c r="H413">
        <v>2</v>
      </c>
      <c r="I413">
        <v>0.0193029490616622</v>
      </c>
      <c r="J413">
        <v>67</v>
      </c>
      <c r="K413">
        <v>2</v>
      </c>
      <c r="L413">
        <v>0</v>
      </c>
      <c r="M413">
        <v>4</v>
      </c>
      <c r="N413">
        <v>0</v>
      </c>
      <c r="O413" t="inlineStr">
        <is>
          <t>北京时间自然日归档 2026-09-24；快照批次 2026-09-24 00:15 → 2026-09-25 00:13；允许采集时间偏差；统计时区：北京时间（Asia/Shanghai）；采集间隔增量；部分覆盖；未纳入 0 条，本期未出现 4 条，平台回调 0 条</t>
        </is>
      </c>
      <c r="P413" t="inlineStr">
        <is>
          <t>彭满</t>
        </is>
      </c>
    </row>
    <row r="414" ht="25.5" customHeight="1">
      <c r="A414" t="inlineStr">
        <is>
          <t>2026-09-24</t>
        </is>
      </c>
      <c r="B414" t="inlineStr">
        <is>
          <t>dramadetour0</t>
        </is>
      </c>
      <c r="C414" t="inlineStr">
        <is>
          <t>dramadetour0</t>
        </is>
      </c>
      <c r="D414">
        <v>4837</v>
      </c>
      <c r="E414">
        <v>32</v>
      </c>
      <c r="F414">
        <v>1</v>
      </c>
      <c r="G414">
        <v>10</v>
      </c>
      <c r="H414">
        <v>0</v>
      </c>
      <c r="I414">
        <v>0.00888980773206533</v>
      </c>
      <c r="J414">
        <v>55</v>
      </c>
      <c r="K414">
        <v>3</v>
      </c>
      <c r="L414">
        <v>0</v>
      </c>
      <c r="M414">
        <v>3</v>
      </c>
      <c r="N414">
        <v>0</v>
      </c>
      <c r="O414" t="inlineStr">
        <is>
          <t>北京时间自然日归档 2026-09-24；快照批次 2026-09-24 00:15 → 2026-09-25 00:13；允许采集时间偏差；统计时区：北京时间（Asia/Shanghai）；采集间隔增量；部分覆盖；未纳入 0 条，本期未出现 3 条，平台回调 0 条</t>
        </is>
      </c>
      <c r="P414" t="inlineStr">
        <is>
          <t>彭满</t>
        </is>
      </c>
    </row>
    <row r="415" ht="25.5" customHeight="1">
      <c r="A415" t="inlineStr">
        <is>
          <t>2026-09-24</t>
        </is>
      </c>
      <c r="B415" t="inlineStr">
        <is>
          <t>Flexlthung</t>
        </is>
      </c>
      <c r="C415" t="inlineStr">
        <is>
          <t>lthung263</t>
        </is>
      </c>
      <c r="D415">
        <v>5076</v>
      </c>
      <c r="E415">
        <v>82</v>
      </c>
      <c r="F415">
        <v>1</v>
      </c>
      <c r="G415">
        <v>34</v>
      </c>
      <c r="H415">
        <v>2</v>
      </c>
      <c r="I415">
        <v>0.0230496453900709</v>
      </c>
      <c r="J415">
        <v>26</v>
      </c>
      <c r="K415">
        <v>3</v>
      </c>
      <c r="L415">
        <v>0</v>
      </c>
      <c r="M415">
        <v>0</v>
      </c>
      <c r="N415">
        <v>0</v>
      </c>
      <c r="O415" t="inlineStr">
        <is>
          <t>北京时间自然日归档 2026-09-24；快照批次 2026-09-24 00:15 → 2026-09-25 00:13；允许采集时间偏差；统计时区：北京时间（Asia/Shanghai）；采集间隔增量；已覆盖本轮可比帖子；未纳入 0 条，本期未出现 0 条，平台回调 0 条</t>
        </is>
      </c>
      <c r="P415" t="inlineStr">
        <is>
          <t>张凯风</t>
        </is>
      </c>
    </row>
    <row r="416" ht="25.5" customHeight="1">
      <c r="A416" t="inlineStr">
        <is>
          <t>2026-09-24</t>
        </is>
      </c>
      <c r="B416" t="inlineStr">
        <is>
          <t>jolienqaq</t>
        </is>
      </c>
      <c r="C416" t="inlineStr">
        <is>
          <t>jolienqaq</t>
        </is>
      </c>
      <c r="D416">
        <v>6191</v>
      </c>
      <c r="E416">
        <v>89</v>
      </c>
      <c r="F416">
        <v>3</v>
      </c>
      <c r="G416">
        <v>41</v>
      </c>
      <c r="H416">
        <v>0</v>
      </c>
      <c r="I416">
        <v>0.021482797609433</v>
      </c>
      <c r="J416">
        <v>63</v>
      </c>
      <c r="K416">
        <v>3</v>
      </c>
      <c r="L416">
        <v>0</v>
      </c>
      <c r="M416">
        <v>1</v>
      </c>
      <c r="N416">
        <v>0</v>
      </c>
      <c r="O416" t="inlineStr">
        <is>
          <t>北京时间自然日归档 2026-09-24；快照批次 2026-09-24 00:15 → 2026-09-25 00:13；允许采集时间偏差；统计时区：北京时间（Asia/Shanghai）；采集间隔增量；部分覆盖；未纳入 0 条，本期未出现 1 条，平台回调 0 条</t>
        </is>
      </c>
      <c r="P416" t="inlineStr">
        <is>
          <t>彭满</t>
        </is>
      </c>
    </row>
    <row r="417" ht="25.5" customHeight="1">
      <c r="A417" t="inlineStr">
        <is>
          <t>2026-09-24</t>
        </is>
      </c>
      <c r="B417" t="inlineStr">
        <is>
          <t>VoidFaic</t>
        </is>
      </c>
      <c r="C417" t="inlineStr">
        <is>
          <t>ngphnggiang40</t>
        </is>
      </c>
      <c r="D417">
        <v>10273</v>
      </c>
      <c r="E417">
        <v>55</v>
      </c>
      <c r="F417">
        <v>2</v>
      </c>
      <c r="G417">
        <v>23</v>
      </c>
      <c r="H417">
        <v>2</v>
      </c>
      <c r="I417">
        <v>0.00778740387423342</v>
      </c>
      <c r="J417">
        <v>20</v>
      </c>
      <c r="K417">
        <v>4</v>
      </c>
      <c r="L417">
        <v>0</v>
      </c>
      <c r="M417">
        <v>0</v>
      </c>
      <c r="N417">
        <v>0</v>
      </c>
      <c r="O417" t="inlineStr">
        <is>
          <t>北京时间自然日归档 2026-09-24；快照批次 2026-09-24 00:15 → 2026-09-25 00:13；允许采集时间偏差；统计时区：北京时间（Asia/Shanghai）；采集间隔增量；已覆盖本轮可比帖子；未纳入 0 条，本期未出现 0 条，平台回调 0 条</t>
        </is>
      </c>
      <c r="P417" t="inlineStr">
        <is>
          <t>张凯风</t>
        </is>
      </c>
    </row>
    <row r="418" ht="25.5" customHeight="1">
      <c r="A418" t="inlineStr">
        <is>
          <t>2026-09-24</t>
        </is>
      </c>
      <c r="B418" t="inlineStr">
        <is>
          <t>dramavault163</t>
        </is>
      </c>
      <c r="C418" t="inlineStr">
        <is>
          <t>dramavault163</t>
        </is>
      </c>
      <c r="D418">
        <v>25579</v>
      </c>
      <c r="E418">
        <v>183</v>
      </c>
      <c r="F418">
        <v>0</v>
      </c>
      <c r="G418">
        <v>32</v>
      </c>
      <c r="H418">
        <v>9</v>
      </c>
      <c r="I418">
        <v>0.00840533249931584</v>
      </c>
      <c r="J418">
        <v>70</v>
      </c>
      <c r="K418">
        <v>5</v>
      </c>
      <c r="L418">
        <v>0</v>
      </c>
      <c r="M418">
        <v>0</v>
      </c>
      <c r="N418">
        <v>0</v>
      </c>
      <c r="O418" t="inlineStr">
        <is>
          <t>北京时间自然日归档 2026-09-24；快照批次 2026-09-24 00:15 → 2026-09-25 00:13；允许采集时间偏差；统计时区：北京时间（Asia/Shanghai）；采集间隔增量；已覆盖本轮可比帖子；未纳入 0 条，本期未出现 0 条，平台回调 0 条</t>
        </is>
      </c>
      <c r="P418" t="inlineStr">
        <is>
          <t>高璇</t>
        </is>
      </c>
    </row>
    <row r="419" ht="25.5" customHeight="1">
      <c r="A419" t="inlineStr">
        <is>
          <t>2026-09-24</t>
        </is>
      </c>
      <c r="B419" t="inlineStr">
        <is>
          <t>shirley5278789</t>
        </is>
      </c>
      <c r="C419" t="inlineStr">
        <is>
          <t>shirley5278789</t>
        </is>
      </c>
      <c r="D419">
        <v>39485</v>
      </c>
      <c r="E419">
        <v>199</v>
      </c>
      <c r="F419">
        <v>8</v>
      </c>
      <c r="G419">
        <v>47</v>
      </c>
      <c r="H419">
        <v>7</v>
      </c>
      <c r="I419">
        <v>0.00643282259085728</v>
      </c>
      <c r="J419">
        <v>81</v>
      </c>
      <c r="K419">
        <v>6</v>
      </c>
      <c r="L419">
        <v>0</v>
      </c>
      <c r="M419">
        <v>0</v>
      </c>
      <c r="N419">
        <v>0</v>
      </c>
      <c r="O419" t="inlineStr">
        <is>
          <t>北京时间自然日归档 2026-09-24；快照批次 2026-09-24 00:15 → 2026-09-25 00:13；允许采集时间偏差；统计时区：北京时间（Asia/Shanghai）；采集间隔增量；已覆盖本轮可比帖子；未纳入 0 条，本期未出现 0 条，平台回调 0 条</t>
        </is>
      </c>
      <c r="P419" t="inlineStr">
        <is>
          <t>高璇</t>
        </is>
      </c>
    </row>
    <row r="420" ht="25.5" customHeight="1">
      <c r="A420" t="inlineStr">
        <is>
          <t>2026-09-24</t>
        </is>
      </c>
      <c r="B420" t="inlineStr">
        <is>
          <t>dramaclips0364</t>
        </is>
      </c>
      <c r="C420" t="inlineStr">
        <is>
          <t>dramaclips0364</t>
        </is>
      </c>
      <c r="D420">
        <v>63528</v>
      </c>
      <c r="E420">
        <v>233</v>
      </c>
      <c r="F420">
        <v>2</v>
      </c>
      <c r="G420">
        <v>71</v>
      </c>
      <c r="H420">
        <v>5</v>
      </c>
      <c r="I420">
        <v>0.00481677370608235</v>
      </c>
      <c r="J420">
        <v>87</v>
      </c>
      <c r="K420">
        <v>5</v>
      </c>
      <c r="L420">
        <v>0</v>
      </c>
      <c r="M420">
        <v>0</v>
      </c>
      <c r="N420">
        <v>0</v>
      </c>
      <c r="O420" t="inlineStr">
        <is>
          <t>北京时间自然日归档 2026-09-24；快照批次 2026-09-24 00:15 → 2026-09-25 00:13；允许采集时间偏差；统计时区：北京时间（Asia/Shanghai）；采集间隔增量；已覆盖本轮可比帖子；未纳入 0 条，本期未出现 0 条，平台回调 0 条</t>
        </is>
      </c>
      <c r="P420" t="inlineStr">
        <is>
          <t>高璇</t>
        </is>
      </c>
    </row>
    <row r="421" ht="25.5" customHeight="1">
      <c r="A421" t="inlineStr">
        <is>
          <t>2026-09-24</t>
        </is>
      </c>
      <c r="B421" t="inlineStr">
        <is>
          <t>astrologywiki</t>
        </is>
      </c>
      <c r="C421" t="inlineStr">
        <is>
          <t>astrologywiki</t>
        </is>
      </c>
      <c r="D421"/>
      <c r="E421"/>
      <c r="F421"/>
      <c r="G421"/>
      <c r="H421"/>
      <c r="I421"/>
      <c r="J421">
        <v>0</v>
      </c>
      <c r="K421">
        <v>0</v>
      </c>
      <c r="L421">
        <v>0</v>
      </c>
      <c r="M421">
        <v>0</v>
      </c>
      <c r="N421">
        <v>0</v>
      </c>
      <c r="O421" t="inlineStr">
        <is>
          <t>北京时间自然日归档 2026-09-24；快照批次 2026-09-24 00:15 → 2026-09-25 00:13；允许采集时间偏差；统计时区：北京时间（Asia/Shanghai）；没有可比播放量</t>
        </is>
      </c>
      <c r="P421"/>
    </row>
    <row r="422" ht="25.5" customHeight="1">
      <c r="A422" t="inlineStr">
        <is>
          <t>2026-09-24</t>
        </is>
      </c>
      <c r="B422" t="inlineStr">
        <is>
          <t>dramapenelope</t>
        </is>
      </c>
      <c r="C422" t="inlineStr">
        <is>
          <t>dramapenelope</t>
        </is>
      </c>
      <c r="D422"/>
      <c r="E422"/>
      <c r="F422"/>
      <c r="G422"/>
      <c r="H422"/>
      <c r="I422"/>
      <c r="J422">
        <v>0</v>
      </c>
      <c r="K422">
        <v>0</v>
      </c>
      <c r="L422">
        <v>0</v>
      </c>
      <c r="M422">
        <v>0</v>
      </c>
      <c r="N422">
        <v>0</v>
      </c>
      <c r="O422" t="inlineStr">
        <is>
          <t>北京时间自然日归档 2026-09-24；快照批次 2026-09-24 00:15 → 2026-09-25 00:13；允许采集时间偏差；统计时区：北京时间（Asia/Shanghai）；没有可比播放量</t>
        </is>
      </c>
      <c r="P422"/>
    </row>
    <row r="423" ht="25.5" customHeight="1">
      <c r="A423" t="inlineStr">
        <is>
          <t>2026-09-24</t>
        </is>
      </c>
      <c r="B423" t="inlineStr">
        <is>
          <t>shirley527146</t>
        </is>
      </c>
      <c r="C423" t="inlineStr">
        <is>
          <t>shirley527146</t>
        </is>
      </c>
      <c r="D423"/>
      <c r="E423"/>
      <c r="F423"/>
      <c r="G423"/>
      <c r="H423"/>
      <c r="I423"/>
      <c r="J423">
        <v>0</v>
      </c>
      <c r="K423">
        <v>0</v>
      </c>
      <c r="L423">
        <v>0</v>
      </c>
      <c r="M423">
        <v>0</v>
      </c>
      <c r="N423">
        <v>0</v>
      </c>
      <c r="O423" t="inlineStr">
        <is>
          <t>北京时间自然日归档 2026-09-24；快照批次 2026-09-24 00:15 → 2026-09-25 00:13；允许采集时间偏差；统计时区：北京时间（Asia/Shanghai）；没有可比播放量</t>
        </is>
      </c>
      <c r="P423"/>
    </row>
    <row r="424" ht="25.5" customHeight="1">
      <c r="A424" t="inlineStr">
        <is>
          <t>2026-09-24</t>
        </is>
      </c>
      <c r="B424" t="inlineStr">
        <is>
          <t>shirley5276973</t>
        </is>
      </c>
      <c r="C424" t="inlineStr">
        <is>
          <t>shirley5276973</t>
        </is>
      </c>
      <c r="D424"/>
      <c r="E424"/>
      <c r="F424"/>
      <c r="G424"/>
      <c r="H424"/>
      <c r="I424"/>
      <c r="J424">
        <v>0</v>
      </c>
      <c r="K424">
        <v>0</v>
      </c>
      <c r="L424">
        <v>0</v>
      </c>
      <c r="M424">
        <v>0</v>
      </c>
      <c r="N424">
        <v>0</v>
      </c>
      <c r="O424" t="inlineStr">
        <is>
          <t>北京时间自然日归档 2026-09-24；快照批次 2026-09-24 00:15 → 2026-09-25 00:13；允许采集时间偏差；统计时区：北京时间（Asia/Shanghai）；没有可比播放量</t>
        </is>
      </c>
      <c r="P424"/>
    </row>
    <row r="425" ht="25.5" customHeight="1">
      <c r="A425" t="inlineStr">
        <is>
          <t>2026-09-24</t>
        </is>
      </c>
      <c r="B425" t="inlineStr">
        <is>
          <t>willque92</t>
        </is>
      </c>
      <c r="C425" t="inlineStr">
        <is>
          <t>willque92</t>
        </is>
      </c>
      <c r="D425"/>
      <c r="E425"/>
      <c r="F425"/>
      <c r="G425"/>
      <c r="H425"/>
      <c r="I425"/>
      <c r="J425">
        <v>0</v>
      </c>
      <c r="K425">
        <v>0</v>
      </c>
      <c r="L425">
        <v>0</v>
      </c>
      <c r="M425">
        <v>0</v>
      </c>
      <c r="N425">
        <v>0</v>
      </c>
      <c r="O425" t="inlineStr">
        <is>
          <t>北京时间自然日归档 2026-09-24；快照批次 2026-09-24 00:15 → 2026-09-25 00:13；允许采集时间偏差；统计时区：北京时间（Asia/Shanghai）；没有可比播放量</t>
        </is>
      </c>
      <c r="P425"/>
    </row>
    <row r="426" ht="25.5" customHeight="1">
      <c r="A426" t="inlineStr">
        <is>
          <t>2026-09-24</t>
        </is>
      </c>
      <c r="B426" t="inlineStr">
        <is>
          <t>felicitypatterson67</t>
        </is>
      </c>
      <c r="C426" t="inlineStr">
        <is>
          <t>felicitypatterson67</t>
        </is>
      </c>
      <c r="D426"/>
      <c r="E426"/>
      <c r="F426"/>
      <c r="G426"/>
      <c r="H426"/>
      <c r="I426"/>
      <c r="J426">
        <v>0</v>
      </c>
      <c r="K426">
        <v>0</v>
      </c>
      <c r="L426">
        <v>0</v>
      </c>
      <c r="M426">
        <v>0</v>
      </c>
      <c r="N426">
        <v>0</v>
      </c>
      <c r="O426" t="inlineStr">
        <is>
          <t>北京时间自然日归档 2026-09-24；快照批次 2026-09-24 00:15 → 2026-09-25 00:13；允许采集时间偏差；统计时区：北京时间（Asia/Shanghai）；没有可比播放量</t>
        </is>
      </c>
      <c r="P426" t="inlineStr">
        <is>
          <t>李建卓</t>
        </is>
      </c>
    </row>
    <row r="427" ht="25.5" customHeight="1">
      <c r="A427" t="inlineStr">
        <is>
          <t>2026-09-24</t>
        </is>
      </c>
      <c r="B427" t="inlineStr">
        <is>
          <t>hcngsn5459</t>
        </is>
      </c>
      <c r="C427" t="inlineStr">
        <is>
          <t>hcngsn5459</t>
        </is>
      </c>
      <c r="D427"/>
      <c r="E427"/>
      <c r="F427"/>
      <c r="G427"/>
      <c r="H427"/>
      <c r="I427"/>
      <c r="J427">
        <v>0</v>
      </c>
      <c r="K427">
        <v>0</v>
      </c>
      <c r="L427">
        <v>0</v>
      </c>
      <c r="M427">
        <v>0</v>
      </c>
      <c r="N427">
        <v>0</v>
      </c>
      <c r="O427" t="inlineStr">
        <is>
          <t>北京时间自然日归档 2026-09-24；快照批次 2026-09-24 00:15 → 2026-09-25 00:13；允许采集时间偏差；统计时区：北京时间（Asia/Shanghai）；没有可比播放量</t>
        </is>
      </c>
      <c r="P427" t="inlineStr">
        <is>
          <t>李建卓</t>
        </is>
      </c>
    </row>
    <row r="428" ht="25.5" customHeight="1">
      <c r="A428" t="inlineStr">
        <is>
          <t>2026-09-24</t>
        </is>
      </c>
      <c r="B428" t="inlineStr">
        <is>
          <t>Pretty Boy Problems</t>
        </is>
      </c>
      <c r="C428" t="inlineStr">
        <is>
          <t>magnoliaisabella64</t>
        </is>
      </c>
      <c r="D428"/>
      <c r="E428"/>
      <c r="F428"/>
      <c r="G428"/>
      <c r="H428"/>
      <c r="I428"/>
      <c r="J428">
        <v>0</v>
      </c>
      <c r="K428">
        <v>0</v>
      </c>
      <c r="L428">
        <v>0</v>
      </c>
      <c r="M428">
        <v>0</v>
      </c>
      <c r="N428">
        <v>0</v>
      </c>
      <c r="O428" t="inlineStr">
        <is>
          <t>北京时间自然日归档 2026-09-24；快照批次 2026-09-24 00:15 → 2026-09-25 00:13；允许采集时间偏差；统计时区：北京时间（Asia/Shanghai）；没有可比播放量</t>
        </is>
      </c>
      <c r="P428" t="inlineStr">
        <is>
          <t>张凯风</t>
        </is>
      </c>
    </row>
    <row r="429" ht="25.5" customHeight="1">
      <c r="A429" t="inlineStr">
        <is>
          <t>2026-09-24</t>
        </is>
      </c>
      <c r="B429" t="inlineStr">
        <is>
          <t>Velvet Temptations</t>
        </is>
      </c>
      <c r="C429" t="inlineStr">
        <is>
          <t>qqfqvkxrybkjkjnp20</t>
        </is>
      </c>
      <c r="D429"/>
      <c r="E429"/>
      <c r="F429"/>
      <c r="G429"/>
      <c r="H429"/>
      <c r="I429"/>
      <c r="J429">
        <v>0</v>
      </c>
      <c r="K429">
        <v>0</v>
      </c>
      <c r="L429">
        <v>0</v>
      </c>
      <c r="M429">
        <v>0</v>
      </c>
      <c r="N429">
        <v>0</v>
      </c>
      <c r="O429" t="inlineStr">
        <is>
          <t>北京时间自然日归档 2026-09-24；快照批次 2026-09-24 00:15 → 2026-09-25 00:13；允许采集时间偏差；统计时区：北京时间（Asia/Shanghai）；没有可比播放量</t>
        </is>
      </c>
      <c r="P429" t="inlineStr">
        <is>
          <t>张凯风</t>
        </is>
      </c>
    </row>
    <row r="430" ht="25.5" customHeight="1">
      <c r="A430" t="inlineStr">
        <is>
          <t>2026-09-24</t>
        </is>
      </c>
      <c r="B430" t="inlineStr">
        <is>
          <t>amariari11</t>
        </is>
      </c>
      <c r="C430" t="inlineStr">
        <is>
          <t>amariari11</t>
        </is>
      </c>
      <c r="D430"/>
      <c r="E430"/>
      <c r="F430"/>
      <c r="G430"/>
      <c r="H430"/>
      <c r="I430"/>
      <c r="J430">
        <v>0</v>
      </c>
      <c r="K430">
        <v>0</v>
      </c>
      <c r="L430">
        <v>0</v>
      </c>
      <c r="M430">
        <v>0</v>
      </c>
      <c r="N430">
        <v>0</v>
      </c>
      <c r="O430" t="inlineStr">
        <is>
          <t>北京时间自然日归档 2026-09-24；快照批次 2026-09-24 00:15 → 2026-09-25 00:13；允许采集时间偏差；统计时区：北京时间（Asia/Shanghai）；没有可比播放量</t>
        </is>
      </c>
      <c r="P430" t="inlineStr">
        <is>
          <t>李建卓</t>
        </is>
      </c>
    </row>
    <row r="431" ht="25.5" customHeight="1">
      <c r="A431" t="inlineStr">
        <is>
          <t>2026-09-24</t>
        </is>
      </c>
      <c r="B431" t="inlineStr">
        <is>
          <t>gaylenepowers350</t>
        </is>
      </c>
      <c r="C431" t="inlineStr">
        <is>
          <t>gaylenepowers350</t>
        </is>
      </c>
      <c r="D431"/>
      <c r="E431"/>
      <c r="F431"/>
      <c r="G431"/>
      <c r="H431"/>
      <c r="I431"/>
      <c r="J431">
        <v>0</v>
      </c>
      <c r="K431">
        <v>0</v>
      </c>
      <c r="L431">
        <v>0</v>
      </c>
      <c r="M431">
        <v>0</v>
      </c>
      <c r="N431">
        <v>0</v>
      </c>
      <c r="O431" t="inlineStr">
        <is>
          <t>北京时间自然日归档 2026-09-24；快照批次 2026-09-24 00:15 → 2026-09-25 00:13；允许采集时间偏差；统计时区：北京时间（Asia/Shanghai）；没有可比播放量</t>
        </is>
      </c>
      <c r="P431" t="inlineStr">
        <is>
          <t>李建卓</t>
        </is>
      </c>
    </row>
    <row r="432" ht="25.5" customHeight="1">
      <c r="A432" t="inlineStr">
        <is>
          <t>2026-09-24</t>
        </is>
      </c>
      <c r="B432" t="inlineStr">
        <is>
          <t>jazlynnayeli6</t>
        </is>
      </c>
      <c r="C432" t="inlineStr">
        <is>
          <t>jazlynnayeli6</t>
        </is>
      </c>
      <c r="D432"/>
      <c r="E432"/>
      <c r="F432"/>
      <c r="G432"/>
      <c r="H432"/>
      <c r="I432"/>
      <c r="J432">
        <v>0</v>
      </c>
      <c r="K432">
        <v>0</v>
      </c>
      <c r="L432">
        <v>0</v>
      </c>
      <c r="M432">
        <v>0</v>
      </c>
      <c r="N432">
        <v>0</v>
      </c>
      <c r="O432" t="inlineStr">
        <is>
          <t>北京时间自然日归档 2026-09-24；快照批次 2026-09-24 00:15 → 2026-09-25 00:13；允许采集时间偏差；统计时区：北京时间（Asia/Shanghai）；没有可比播放量</t>
        </is>
      </c>
      <c r="P432" t="inlineStr">
        <is>
          <t>李建卓</t>
        </is>
      </c>
    </row>
    <row r="433" ht="25.5" customHeight="1">
      <c r="A433" t="inlineStr">
        <is>
          <t>2026-09-24</t>
        </is>
      </c>
      <c r="B433" t="inlineStr">
        <is>
          <t>miralinaaa10</t>
        </is>
      </c>
      <c r="C433" t="inlineStr">
        <is>
          <t>miralinaaa10</t>
        </is>
      </c>
      <c r="D433"/>
      <c r="E433"/>
      <c r="F433"/>
      <c r="G433"/>
      <c r="H433"/>
      <c r="I433"/>
      <c r="J433">
        <v>0</v>
      </c>
      <c r="K433">
        <v>0</v>
      </c>
      <c r="L433">
        <v>0</v>
      </c>
      <c r="M433">
        <v>0</v>
      </c>
      <c r="N433">
        <v>0</v>
      </c>
      <c r="O433" t="inlineStr">
        <is>
          <t>北京时间自然日归档 2026-09-24；快照批次 2026-09-24 00:15 → 2026-09-25 00:13；允许采集时间偏差；统计时区：北京时间（Asia/Shanghai）；没有可比播放量</t>
        </is>
      </c>
      <c r="P433" t="inlineStr">
        <is>
          <t>高璇</t>
        </is>
      </c>
    </row>
    <row r="434" ht="25.5" customHeight="1">
      <c r="A434" t="inlineStr">
        <is>
          <t>2026-09-24</t>
        </is>
      </c>
      <c r="B434" t="inlineStr">
        <is>
          <t>mochiclips55</t>
        </is>
      </c>
      <c r="C434" t="inlineStr">
        <is>
          <t>mochiclips55</t>
        </is>
      </c>
      <c r="D434"/>
      <c r="E434"/>
      <c r="F434"/>
      <c r="G434"/>
      <c r="H434"/>
      <c r="I434"/>
      <c r="J434">
        <v>0</v>
      </c>
      <c r="K434">
        <v>0</v>
      </c>
      <c r="L434">
        <v>0</v>
      </c>
      <c r="M434">
        <v>0</v>
      </c>
      <c r="N434">
        <v>0</v>
      </c>
      <c r="O434" t="inlineStr">
        <is>
          <t>北京时间自然日归档 2026-09-24；快照批次 2026-09-24 00:15 → 2026-09-25 00:13；允许采集时间偏差；统计时区：北京时间（Asia/Shanghai）；没有可比播放量</t>
        </is>
      </c>
      <c r="P434" t="inlineStr">
        <is>
          <t>高璇</t>
        </is>
      </c>
    </row>
    <row r="435" ht="25.5" customHeight="1">
      <c r="A435" t="inlineStr">
        <is>
          <t>2026-09-24</t>
        </is>
      </c>
      <c r="B435" t="inlineStr">
        <is>
          <t>scenesbl77</t>
        </is>
      </c>
      <c r="C435" t="inlineStr">
        <is>
          <t>scenesbl77</t>
        </is>
      </c>
      <c r="D435"/>
      <c r="E435"/>
      <c r="F435"/>
      <c r="G435"/>
      <c r="H435"/>
      <c r="I435"/>
      <c r="J435">
        <v>0</v>
      </c>
      <c r="K435">
        <v>0</v>
      </c>
      <c r="L435">
        <v>0</v>
      </c>
      <c r="M435">
        <v>0</v>
      </c>
      <c r="N435">
        <v>0</v>
      </c>
      <c r="O435" t="inlineStr">
        <is>
          <t>北京时间自然日归档 2026-09-24；快照批次 2026-09-24 00:15 → 2026-09-25 00:13；允许采集时间偏差；统计时区：北京时间（Asia/Shanghai）；没有可比播放量</t>
        </is>
      </c>
      <c r="P435" t="inlineStr">
        <is>
          <t>高璇</t>
        </is>
      </c>
    </row>
    <row r="436" ht="25.5" customHeight="1">
      <c r="A436" t="inlineStr">
        <is>
          <t>2026-09-24</t>
        </is>
      </c>
      <c r="B436" t="inlineStr">
        <is>
          <t>sofiblmoments</t>
        </is>
      </c>
      <c r="C436" t="inlineStr">
        <is>
          <t>sofiblmoments</t>
        </is>
      </c>
      <c r="D436"/>
      <c r="E436"/>
      <c r="F436"/>
      <c r="G436"/>
      <c r="H436"/>
      <c r="I436"/>
      <c r="J436">
        <v>0</v>
      </c>
      <c r="K436">
        <v>0</v>
      </c>
      <c r="L436">
        <v>0</v>
      </c>
      <c r="M436">
        <v>0</v>
      </c>
      <c r="N436">
        <v>0</v>
      </c>
      <c r="O436" t="inlineStr">
        <is>
          <t>北京时间自然日归档 2026-09-24；快照批次 2026-09-24 00:15 → 2026-09-25 00:13；允许采集时间偏差；统计时区：北京时间（Asia/Shanghai）；没有可比播放量</t>
        </is>
      </c>
      <c r="P436" t="inlineStr">
        <is>
          <t>高璇</t>
        </is>
      </c>
    </row>
    <row r="437" ht="25.5" customHeight="1">
      <c r="A437" t="inlineStr">
        <is>
          <t>2026-09-23</t>
        </is>
      </c>
      <c r="B437" t="inlineStr">
        <is>
          <t>NeonHlin</t>
        </is>
      </c>
      <c r="C437" t="inlineStr">
        <is>
          <t>hnlinhthng9678</t>
        </is>
      </c>
      <c r="D437">
        <v>27</v>
      </c>
      <c r="E437">
        <v>1</v>
      </c>
      <c r="F437">
        <v>0</v>
      </c>
      <c r="G437">
        <v>0</v>
      </c>
      <c r="H437">
        <v>0</v>
      </c>
      <c r="I437">
        <v>0.037037037037037</v>
      </c>
      <c r="J437">
        <v>12</v>
      </c>
      <c r="K437">
        <v>0</v>
      </c>
      <c r="L437">
        <v>0</v>
      </c>
      <c r="M437">
        <v>0</v>
      </c>
      <c r="N437">
        <v>0</v>
      </c>
      <c r="O437" t="inlineStr">
        <is>
          <t>北京时间自然日归档 2026-09-23；快照批次 2026-09-23 00:12 → 2026-09-24 00:15；允许采集时间偏差；统计时区：北京时间（Asia/Shanghai）；采集间隔增量；已覆盖本轮可比帖子；未纳入 0 条，本期未出现 0 条，平台回调 0 条</t>
        </is>
      </c>
      <c r="P437" t="inlineStr">
        <is>
          <t>高璇</t>
        </is>
      </c>
    </row>
    <row r="438" ht="25.5" customHeight="1">
      <c r="A438" t="inlineStr">
        <is>
          <t>2026-09-23</t>
        </is>
      </c>
      <c r="B438" t="inlineStr">
        <is>
          <t>miraaastrology</t>
        </is>
      </c>
      <c r="C438" t="inlineStr">
        <is>
          <t>miraaastrology</t>
        </is>
      </c>
      <c r="D438">
        <v>161</v>
      </c>
      <c r="E438">
        <v>2</v>
      </c>
      <c r="F438">
        <v>0</v>
      </c>
      <c r="G438">
        <v>0</v>
      </c>
      <c r="H438">
        <v>0</v>
      </c>
      <c r="I438">
        <v>0.0124223602484472</v>
      </c>
      <c r="J438">
        <v>7</v>
      </c>
      <c r="K438">
        <v>0</v>
      </c>
      <c r="L438">
        <v>0</v>
      </c>
      <c r="M438">
        <v>0</v>
      </c>
      <c r="N438">
        <v>0</v>
      </c>
      <c r="O438" t="inlineStr">
        <is>
          <t>北京时间自然日归档 2026-09-23；快照批次 2026-09-23 00:12 → 2026-09-24 00:15；允许采集时间偏差；统计时区：北京时间（Asia/Shanghai）；采集间隔增量；已覆盖本轮可比帖子；未纳入 0 条，本期未出现 0 条，平台回调 0 条</t>
        </is>
      </c>
      <c r="P438"/>
    </row>
    <row r="439" ht="25.5" customHeight="1">
      <c r="A439" t="inlineStr">
        <is>
          <t>2026-09-23</t>
        </is>
      </c>
      <c r="B439" t="inlineStr">
        <is>
          <t>dramaflick00</t>
        </is>
      </c>
      <c r="C439" t="inlineStr">
        <is>
          <t>dramaflick00</t>
        </is>
      </c>
      <c r="D439">
        <v>624</v>
      </c>
      <c r="E439">
        <v>22</v>
      </c>
      <c r="F439">
        <v>0</v>
      </c>
      <c r="G439">
        <v>5</v>
      </c>
      <c r="H439">
        <v>1</v>
      </c>
      <c r="I439">
        <v>0.0432692307692307</v>
      </c>
      <c r="J439">
        <v>0</v>
      </c>
      <c r="K439">
        <v>4</v>
      </c>
      <c r="L439">
        <v>0</v>
      </c>
      <c r="M439">
        <v>0</v>
      </c>
      <c r="N439">
        <v>0</v>
      </c>
      <c r="O439" t="inlineStr">
        <is>
          <t>北京时间自然日归档 2026-09-23；快照批次 2026-09-23 00:12 → 2026-09-24 00:15；允许采集时间偏差；统计时区：北京时间（Asia/Shanghai）；采集间隔增量；已覆盖本轮可比帖子；未纳入 0 条，本期未出现 0 条，平台回调 0 条</t>
        </is>
      </c>
      <c r="P439" t="inlineStr">
        <is>
          <t>高璇</t>
        </is>
      </c>
    </row>
    <row r="440" ht="25.5" customHeight="1">
      <c r="A440" t="inlineStr">
        <is>
          <t>2026-09-23</t>
        </is>
      </c>
      <c r="B440" t="inlineStr">
        <is>
          <t>Mouse glue trap</t>
        </is>
      </c>
      <c r="C440" t="inlineStr">
        <is>
          <t>nobleltcpnj</t>
        </is>
      </c>
      <c r="D440">
        <v>797</v>
      </c>
      <c r="E440">
        <v>11</v>
      </c>
      <c r="F440">
        <v>0</v>
      </c>
      <c r="G440">
        <v>5</v>
      </c>
      <c r="H440">
        <v>0</v>
      </c>
      <c r="I440">
        <v>0.0200752823086574</v>
      </c>
      <c r="J440">
        <v>2</v>
      </c>
      <c r="K440">
        <v>5</v>
      </c>
      <c r="L440">
        <v>0</v>
      </c>
      <c r="M440">
        <v>0</v>
      </c>
      <c r="N440">
        <v>0</v>
      </c>
      <c r="O440" t="inlineStr">
        <is>
          <t>北京时间自然日归档 2026-09-23；快照批次 2026-09-23 00:12 → 2026-09-24 00:15；允许采集时间偏差；统计时区：北京时间（Asia/Shanghai）；采集间隔增量；已覆盖本轮可比帖子；未纳入 0 条，本期未出现 0 条，平台回调 0 条</t>
        </is>
      </c>
      <c r="P440" t="inlineStr">
        <is>
          <t>张凯风</t>
        </is>
      </c>
    </row>
    <row r="441" ht="25.5" customHeight="1">
      <c r="A441" t="inlineStr">
        <is>
          <t>2026-09-23</t>
        </is>
      </c>
      <c r="B441" t="inlineStr">
        <is>
          <t>dramadetour0</t>
        </is>
      </c>
      <c r="C441" t="inlineStr">
        <is>
          <t>dramadetour0</t>
        </is>
      </c>
      <c r="D441">
        <v>3066</v>
      </c>
      <c r="E441">
        <v>37</v>
      </c>
      <c r="F441">
        <v>0</v>
      </c>
      <c r="G441">
        <v>8</v>
      </c>
      <c r="H441">
        <v>1</v>
      </c>
      <c r="I441">
        <v>0.0146771037181996</v>
      </c>
      <c r="J441">
        <v>56</v>
      </c>
      <c r="K441">
        <v>2</v>
      </c>
      <c r="L441">
        <v>0</v>
      </c>
      <c r="M441">
        <v>1</v>
      </c>
      <c r="N441">
        <v>0</v>
      </c>
      <c r="O441" t="inlineStr">
        <is>
          <t>北京时间自然日归档 2026-09-23；快照批次 2026-09-23 00:12 → 2026-09-24 00:15；允许采集时间偏差；统计时区：北京时间（Asia/Shanghai）；采集间隔增量；部分覆盖；未纳入 0 条，本期未出现 1 条，平台回调 0 条</t>
        </is>
      </c>
      <c r="P441" t="inlineStr">
        <is>
          <t>彭满</t>
        </is>
      </c>
    </row>
    <row r="442" ht="25.5" customHeight="1">
      <c r="A442" t="inlineStr">
        <is>
          <t>2026-09-23</t>
        </is>
      </c>
      <c r="B442" t="inlineStr">
        <is>
          <t>Flexlthung</t>
        </is>
      </c>
      <c r="C442" t="inlineStr">
        <is>
          <t>lthung263</t>
        </is>
      </c>
      <c r="D442">
        <v>3290</v>
      </c>
      <c r="E442">
        <v>21</v>
      </c>
      <c r="F442">
        <v>1</v>
      </c>
      <c r="G442">
        <v>13</v>
      </c>
      <c r="H442">
        <v>0</v>
      </c>
      <c r="I442">
        <v>0.0106382978723404</v>
      </c>
      <c r="J442">
        <v>22</v>
      </c>
      <c r="K442">
        <v>4</v>
      </c>
      <c r="L442">
        <v>0</v>
      </c>
      <c r="M442">
        <v>0</v>
      </c>
      <c r="N442">
        <v>0</v>
      </c>
      <c r="O442" t="inlineStr">
        <is>
          <t>北京时间自然日归档 2026-09-23；快照批次 2026-09-23 00:12 → 2026-09-24 00:15；允许采集时间偏差；统计时区：北京时间（Asia/Shanghai）；采集间隔增量；已覆盖本轮可比帖子；未纳入 0 条，本期未出现 0 条，平台回调 0 条</t>
        </is>
      </c>
      <c r="P442" t="inlineStr">
        <is>
          <t>张凯风</t>
        </is>
      </c>
    </row>
    <row r="443" ht="25.5" customHeight="1">
      <c r="A443" t="inlineStr">
        <is>
          <t>2026-09-23</t>
        </is>
      </c>
      <c r="B443" t="inlineStr">
        <is>
          <t>dramaexpedition</t>
        </is>
      </c>
      <c r="C443" t="inlineStr">
        <is>
          <t>dramaexpedition</t>
        </is>
      </c>
      <c r="D443">
        <v>4290</v>
      </c>
      <c r="E443">
        <v>35</v>
      </c>
      <c r="F443">
        <v>0</v>
      </c>
      <c r="G443">
        <v>9</v>
      </c>
      <c r="H443">
        <v>4</v>
      </c>
      <c r="I443">
        <v>0.0102564102564102</v>
      </c>
      <c r="J443">
        <v>67</v>
      </c>
      <c r="K443">
        <v>4</v>
      </c>
      <c r="L443">
        <v>0</v>
      </c>
      <c r="M443">
        <v>2</v>
      </c>
      <c r="N443">
        <v>0</v>
      </c>
      <c r="O443" t="inlineStr">
        <is>
          <t>北京时间自然日归档 2026-09-23；快照批次 2026-09-23 00:12 → 2026-09-24 00:15；允许采集时间偏差；统计时区：北京时间（Asia/Shanghai）；采集间隔增量；部分覆盖；未纳入 0 条，本期未出现 2 条，平台回调 0 条</t>
        </is>
      </c>
      <c r="P443" t="inlineStr">
        <is>
          <t>彭满</t>
        </is>
      </c>
    </row>
    <row r="444" ht="25.5" customHeight="1">
      <c r="A444" t="inlineStr">
        <is>
          <t>2026-09-23</t>
        </is>
      </c>
      <c r="B444" t="inlineStr">
        <is>
          <t>jolienqaq</t>
        </is>
      </c>
      <c r="C444" t="inlineStr">
        <is>
          <t>jolienqaq</t>
        </is>
      </c>
      <c r="D444">
        <v>7467</v>
      </c>
      <c r="E444">
        <v>133</v>
      </c>
      <c r="F444">
        <v>2</v>
      </c>
      <c r="G444">
        <v>43</v>
      </c>
      <c r="H444">
        <v>3</v>
      </c>
      <c r="I444">
        <v>0.0238382215079683</v>
      </c>
      <c r="J444">
        <v>61</v>
      </c>
      <c r="K444">
        <v>3</v>
      </c>
      <c r="L444">
        <v>0</v>
      </c>
      <c r="M444">
        <v>0</v>
      </c>
      <c r="N444">
        <v>0</v>
      </c>
      <c r="O444" t="inlineStr">
        <is>
          <t>北京时间自然日归档 2026-09-23；快照批次 2026-09-23 00:12 → 2026-09-24 00:15；允许采集时间偏差；统计时区：北京时间（Asia/Shanghai）；采集间隔增量；已覆盖本轮可比帖子；未纳入 0 条，本期未出现 0 条，平台回调 0 条</t>
        </is>
      </c>
      <c r="P444" t="inlineStr">
        <is>
          <t>彭满</t>
        </is>
      </c>
    </row>
    <row r="445" ht="25.5" customHeight="1">
      <c r="A445" t="inlineStr">
        <is>
          <t>2026-09-23</t>
        </is>
      </c>
      <c r="B445" t="inlineStr">
        <is>
          <t>VoidFaic</t>
        </is>
      </c>
      <c r="C445" t="inlineStr">
        <is>
          <t>ngphnggiang40</t>
        </is>
      </c>
      <c r="D445">
        <v>12403</v>
      </c>
      <c r="E445">
        <v>105</v>
      </c>
      <c r="F445">
        <v>3</v>
      </c>
      <c r="G445">
        <v>36</v>
      </c>
      <c r="H445">
        <v>1</v>
      </c>
      <c r="I445">
        <v>0.0116100943320164</v>
      </c>
      <c r="J445">
        <v>17</v>
      </c>
      <c r="K445">
        <v>3</v>
      </c>
      <c r="L445">
        <v>0</v>
      </c>
      <c r="M445">
        <v>0</v>
      </c>
      <c r="N445">
        <v>0</v>
      </c>
      <c r="O445" t="inlineStr">
        <is>
          <t>北京时间自然日归档 2026-09-23；快照批次 2026-09-23 00:12 → 2026-09-24 00:15；允许采集时间偏差；统计时区：北京时间（Asia/Shanghai）；采集间隔增量；已覆盖本轮可比帖子；未纳入 0 条，本期未出现 0 条，平台回调 0 条</t>
        </is>
      </c>
      <c r="P445" t="inlineStr">
        <is>
          <t>张凯风</t>
        </is>
      </c>
    </row>
    <row r="446" ht="25.5" customHeight="1">
      <c r="A446" t="inlineStr">
        <is>
          <t>2026-09-23</t>
        </is>
      </c>
      <c r="B446" t="inlineStr">
        <is>
          <t>dramavault163</t>
        </is>
      </c>
      <c r="C446" t="inlineStr">
        <is>
          <t>dramavault163</t>
        </is>
      </c>
      <c r="D446">
        <v>26574</v>
      </c>
      <c r="E446">
        <v>200</v>
      </c>
      <c r="F446">
        <v>2</v>
      </c>
      <c r="G446">
        <v>34</v>
      </c>
      <c r="H446">
        <v>6</v>
      </c>
      <c r="I446">
        <v>0.00888086099194701</v>
      </c>
      <c r="J446">
        <v>68</v>
      </c>
      <c r="K446">
        <v>2</v>
      </c>
      <c r="L446">
        <v>0</v>
      </c>
      <c r="M446">
        <v>0</v>
      </c>
      <c r="N446">
        <v>0</v>
      </c>
      <c r="O446" t="inlineStr">
        <is>
          <t>北京时间自然日归档 2026-09-23；快照批次 2026-09-23 00:12 → 2026-09-24 00:15；允许采集时间偏差；统计时区：北京时间（Asia/Shanghai）；采集间隔增量；已覆盖本轮可比帖子；未纳入 0 条，本期未出现 0 条，平台回调 0 条</t>
        </is>
      </c>
      <c r="P446" t="inlineStr">
        <is>
          <t>高璇</t>
        </is>
      </c>
    </row>
    <row r="447" ht="25.5" customHeight="1">
      <c r="A447" t="inlineStr">
        <is>
          <t>2026-09-23</t>
        </is>
      </c>
      <c r="B447" t="inlineStr">
        <is>
          <t>shirley5278789</t>
        </is>
      </c>
      <c r="C447" t="inlineStr">
        <is>
          <t>shirley5278789</t>
        </is>
      </c>
      <c r="D447">
        <v>37979</v>
      </c>
      <c r="E447">
        <v>194</v>
      </c>
      <c r="F447">
        <v>1</v>
      </c>
      <c r="G447">
        <v>50</v>
      </c>
      <c r="H447">
        <v>5</v>
      </c>
      <c r="I447">
        <v>0.00645093341056899</v>
      </c>
      <c r="J447">
        <v>76</v>
      </c>
      <c r="K447">
        <v>5</v>
      </c>
      <c r="L447">
        <v>0</v>
      </c>
      <c r="M447">
        <v>0</v>
      </c>
      <c r="N447">
        <v>0</v>
      </c>
      <c r="O447" t="inlineStr">
        <is>
          <t>北京时间自然日归档 2026-09-23；快照批次 2026-09-23 00:12 → 2026-09-24 00:15；允许采集时间偏差；统计时区：北京时间（Asia/Shanghai）；采集间隔增量；已覆盖本轮可比帖子；未纳入 0 条，本期未出现 0 条，平台回调 0 条</t>
        </is>
      </c>
      <c r="P447" t="inlineStr">
        <is>
          <t>高璇</t>
        </is>
      </c>
    </row>
    <row r="448" ht="25.5" customHeight="1">
      <c r="A448" t="inlineStr">
        <is>
          <t>2026-09-23</t>
        </is>
      </c>
      <c r="B448" t="inlineStr">
        <is>
          <t>dramaclips0364</t>
        </is>
      </c>
      <c r="C448" t="inlineStr">
        <is>
          <t>dramaclips0364</t>
        </is>
      </c>
      <c r="D448">
        <v>45428</v>
      </c>
      <c r="E448">
        <v>169</v>
      </c>
      <c r="F448">
        <v>2</v>
      </c>
      <c r="G448">
        <v>48</v>
      </c>
      <c r="H448">
        <v>13</v>
      </c>
      <c r="I448">
        <v>0.004820815356168</v>
      </c>
      <c r="J448">
        <v>82</v>
      </c>
      <c r="K448">
        <v>5</v>
      </c>
      <c r="L448">
        <v>0</v>
      </c>
      <c r="M448">
        <v>0</v>
      </c>
      <c r="N448">
        <v>0</v>
      </c>
      <c r="O448" t="inlineStr">
        <is>
          <t>北京时间自然日归档 2026-09-23；快照批次 2026-09-23 00:12 → 2026-09-24 00:15；允许采集时间偏差；统计时区：北京时间（Asia/Shanghai）；采集间隔增量；已覆盖本轮可比帖子；未纳入 0 条，本期未出现 0 条，平台回调 0 条</t>
        </is>
      </c>
      <c r="P448" t="inlineStr">
        <is>
          <t>高璇</t>
        </is>
      </c>
    </row>
    <row r="449" ht="25.5" customHeight="1">
      <c r="A449" t="inlineStr">
        <is>
          <t>2026-09-23</t>
        </is>
      </c>
      <c r="B449" t="inlineStr">
        <is>
          <t>astrologywiki</t>
        </is>
      </c>
      <c r="C449" t="inlineStr">
        <is>
          <t>astrologywiki</t>
        </is>
      </c>
      <c r="D449"/>
      <c r="E449"/>
      <c r="F449"/>
      <c r="G449"/>
      <c r="H449"/>
      <c r="I449"/>
      <c r="J449">
        <v>0</v>
      </c>
      <c r="K449">
        <v>0</v>
      </c>
      <c r="L449">
        <v>0</v>
      </c>
      <c r="M449">
        <v>0</v>
      </c>
      <c r="N449">
        <v>0</v>
      </c>
      <c r="O449" t="inlineStr">
        <is>
          <t>北京时间自然日归档 2026-09-23；快照批次 2026-09-23 00:12 → 2026-09-24 00:15；允许采集时间偏差；统计时区：北京时间（Asia/Shanghai）；没有可比播放量</t>
        </is>
      </c>
      <c r="P449"/>
    </row>
    <row r="450" ht="25.5" customHeight="1">
      <c r="A450" t="inlineStr">
        <is>
          <t>2026-09-23</t>
        </is>
      </c>
      <c r="B450" t="inlineStr">
        <is>
          <t>dramapenelope</t>
        </is>
      </c>
      <c r="C450" t="inlineStr">
        <is>
          <t>dramapenelope</t>
        </is>
      </c>
      <c r="D450"/>
      <c r="E450"/>
      <c r="F450"/>
      <c r="G450"/>
      <c r="H450"/>
      <c r="I450"/>
      <c r="J450">
        <v>0</v>
      </c>
      <c r="K450">
        <v>0</v>
      </c>
      <c r="L450">
        <v>0</v>
      </c>
      <c r="M450">
        <v>5</v>
      </c>
      <c r="N450">
        <v>0</v>
      </c>
      <c r="O450" t="inlineStr">
        <is>
          <t>北京时间自然日归档 2026-09-23；快照批次 2026-09-23 00:12 → 2026-09-24 00:15；允许采集时间偏差；统计时区：北京时间（Asia/Shanghai）；没有可比播放量</t>
        </is>
      </c>
      <c r="P450"/>
    </row>
    <row r="451" ht="25.5" customHeight="1">
      <c r="A451" t="inlineStr">
        <is>
          <t>2026-09-23</t>
        </is>
      </c>
      <c r="B451" t="inlineStr">
        <is>
          <t>shirley527146</t>
        </is>
      </c>
      <c r="C451" t="inlineStr">
        <is>
          <t>shirley527146</t>
        </is>
      </c>
      <c r="D451"/>
      <c r="E451"/>
      <c r="F451"/>
      <c r="G451"/>
      <c r="H451"/>
      <c r="I451"/>
      <c r="J451">
        <v>0</v>
      </c>
      <c r="K451">
        <v>0</v>
      </c>
      <c r="L451">
        <v>0</v>
      </c>
      <c r="M451">
        <v>0</v>
      </c>
      <c r="N451">
        <v>0</v>
      </c>
      <c r="O451" t="inlineStr">
        <is>
          <t>北京时间自然日归档 2026-09-23；快照批次 2026-09-23 00:12 → 2026-09-24 00:15；允许采集时间偏差；统计时区：北京时间（Asia/Shanghai）；没有可比播放量</t>
        </is>
      </c>
      <c r="P451"/>
    </row>
    <row r="452" ht="25.5" customHeight="1">
      <c r="A452" t="inlineStr">
        <is>
          <t>2026-09-23</t>
        </is>
      </c>
      <c r="B452" t="inlineStr">
        <is>
          <t>shirley5276973</t>
        </is>
      </c>
      <c r="C452" t="inlineStr">
        <is>
          <t>shirley5276973</t>
        </is>
      </c>
      <c r="D452"/>
      <c r="E452"/>
      <c r="F452"/>
      <c r="G452"/>
      <c r="H452"/>
      <c r="I452"/>
      <c r="J452">
        <v>0</v>
      </c>
      <c r="K452">
        <v>0</v>
      </c>
      <c r="L452">
        <v>0</v>
      </c>
      <c r="M452">
        <v>15</v>
      </c>
      <c r="N452">
        <v>0</v>
      </c>
      <c r="O452" t="inlineStr">
        <is>
          <t>北京时间自然日归档 2026-09-23；快照批次 2026-09-23 00:12 → 2026-09-24 00:15；允许采集时间偏差；统计时区：北京时间（Asia/Shanghai）；没有可比播放量</t>
        </is>
      </c>
      <c r="P452"/>
    </row>
    <row r="453" ht="25.5" customHeight="1">
      <c r="A453" t="inlineStr">
        <is>
          <t>2026-09-23</t>
        </is>
      </c>
      <c r="B453" t="inlineStr">
        <is>
          <t>willque92</t>
        </is>
      </c>
      <c r="C453" t="inlineStr">
        <is>
          <t>willque92</t>
        </is>
      </c>
      <c r="D453"/>
      <c r="E453"/>
      <c r="F453"/>
      <c r="G453"/>
      <c r="H453"/>
      <c r="I453"/>
      <c r="J453">
        <v>0</v>
      </c>
      <c r="K453">
        <v>0</v>
      </c>
      <c r="L453">
        <v>0</v>
      </c>
      <c r="M453">
        <v>0</v>
      </c>
      <c r="N453">
        <v>0</v>
      </c>
      <c r="O453" t="inlineStr">
        <is>
          <t>北京时间自然日归档 2026-09-23；快照批次 2026-09-23 00:12 → 2026-09-24 00:15；允许采集时间偏差；统计时区：北京时间（Asia/Shanghai）；没有可比播放量</t>
        </is>
      </c>
      <c r="P453"/>
    </row>
    <row r="454" ht="25.5" customHeight="1">
      <c r="A454" t="inlineStr">
        <is>
          <t>2026-09-23</t>
        </is>
      </c>
      <c r="B454" t="inlineStr">
        <is>
          <t>plottwistclips11</t>
        </is>
      </c>
      <c r="C454" t="inlineStr">
        <is>
          <t>plottwistclips11</t>
        </is>
      </c>
      <c r="D454"/>
      <c r="E454"/>
      <c r="F454"/>
      <c r="G454"/>
      <c r="H454"/>
      <c r="I454"/>
      <c r="J454">
        <v>0</v>
      </c>
      <c r="K454">
        <v>0</v>
      </c>
      <c r="L454">
        <v>0</v>
      </c>
      <c r="M454">
        <v>0</v>
      </c>
      <c r="N454">
        <v>0</v>
      </c>
      <c r="O454" t="inlineStr">
        <is>
          <t>北京时间自然日归档 2026-09-23；快照批次 2026-09-23 00:12 → 2026-09-24 00:15；允许采集时间偏差；统计时区：北京时间（Asia/Shanghai）；没有可比播放量</t>
        </is>
      </c>
      <c r="P454" t="inlineStr">
        <is>
          <t>高璇</t>
        </is>
      </c>
    </row>
    <row r="455" ht="25.5" customHeight="1">
      <c r="A455" t="inlineStr">
        <is>
          <t>2026-09-23</t>
        </is>
      </c>
      <c r="B455" t="inlineStr">
        <is>
          <t>felicitypatterson67</t>
        </is>
      </c>
      <c r="C455" t="inlineStr">
        <is>
          <t>felicitypatterson67</t>
        </is>
      </c>
      <c r="D455"/>
      <c r="E455"/>
      <c r="F455"/>
      <c r="G455"/>
      <c r="H455"/>
      <c r="I455"/>
      <c r="J455">
        <v>0</v>
      </c>
      <c r="K455">
        <v>0</v>
      </c>
      <c r="L455">
        <v>0</v>
      </c>
      <c r="M455">
        <v>0</v>
      </c>
      <c r="N455">
        <v>0</v>
      </c>
      <c r="O455" t="inlineStr">
        <is>
          <t>北京时间自然日归档 2026-09-23；快照批次 2026-09-23 00:12 → 2026-09-24 00:15；允许采集时间偏差；统计时区：北京时间（Asia/Shanghai）；没有可比播放量</t>
        </is>
      </c>
      <c r="P455" t="inlineStr">
        <is>
          <t>李建卓</t>
        </is>
      </c>
    </row>
    <row r="456" ht="25.5" customHeight="1">
      <c r="A456" t="inlineStr">
        <is>
          <t>2026-09-23</t>
        </is>
      </c>
      <c r="B456" t="inlineStr">
        <is>
          <t>hcngsn5459</t>
        </is>
      </c>
      <c r="C456" t="inlineStr">
        <is>
          <t>hcngsn5459</t>
        </is>
      </c>
      <c r="D456"/>
      <c r="E456"/>
      <c r="F456"/>
      <c r="G456"/>
      <c r="H456"/>
      <c r="I456"/>
      <c r="J456">
        <v>0</v>
      </c>
      <c r="K456">
        <v>0</v>
      </c>
      <c r="L456">
        <v>0</v>
      </c>
      <c r="M456">
        <v>0</v>
      </c>
      <c r="N456">
        <v>0</v>
      </c>
      <c r="O456" t="inlineStr">
        <is>
          <t>北京时间自然日归档 2026-09-23；快照批次 2026-09-23 00:12 → 2026-09-24 00:15；允许采集时间偏差；统计时区：北京时间（Asia/Shanghai）；没有可比播放量</t>
        </is>
      </c>
      <c r="P456" t="inlineStr">
        <is>
          <t>李建卓</t>
        </is>
      </c>
    </row>
    <row r="457" ht="25.5" customHeight="1">
      <c r="A457" t="inlineStr">
        <is>
          <t>2026-09-23</t>
        </is>
      </c>
      <c r="B457" t="inlineStr">
        <is>
          <t>Pretty Boy Problems</t>
        </is>
      </c>
      <c r="C457" t="inlineStr">
        <is>
          <t>magnoliaisabella64</t>
        </is>
      </c>
      <c r="D457"/>
      <c r="E457"/>
      <c r="F457"/>
      <c r="G457"/>
      <c r="H457"/>
      <c r="I457"/>
      <c r="J457">
        <v>0</v>
      </c>
      <c r="K457">
        <v>0</v>
      </c>
      <c r="L457">
        <v>0</v>
      </c>
      <c r="M457">
        <v>0</v>
      </c>
      <c r="N457">
        <v>0</v>
      </c>
      <c r="O457" t="inlineStr">
        <is>
          <t>北京时间自然日归档 2026-09-23；快照批次 2026-09-23 00:12 → 2026-09-24 00:15；允许采集时间偏差；统计时区：北京时间（Asia/Shanghai）；没有可比播放量</t>
        </is>
      </c>
      <c r="P457" t="inlineStr">
        <is>
          <t>张凯风</t>
        </is>
      </c>
    </row>
    <row r="458" ht="25.5" customHeight="1">
      <c r="A458" t="inlineStr">
        <is>
          <t>2026-09-23</t>
        </is>
      </c>
      <c r="B458" t="inlineStr">
        <is>
          <t>Velvet Temptations</t>
        </is>
      </c>
      <c r="C458" t="inlineStr">
        <is>
          <t>qqfqvkxrybkjkjnp20</t>
        </is>
      </c>
      <c r="D458"/>
      <c r="E458"/>
      <c r="F458"/>
      <c r="G458"/>
      <c r="H458"/>
      <c r="I458"/>
      <c r="J458">
        <v>0</v>
      </c>
      <c r="K458">
        <v>0</v>
      </c>
      <c r="L458">
        <v>0</v>
      </c>
      <c r="M458">
        <v>0</v>
      </c>
      <c r="N458">
        <v>0</v>
      </c>
      <c r="O458" t="inlineStr">
        <is>
          <t>北京时间自然日归档 2026-09-23；快照批次 2026-09-23 00:12 → 2026-09-24 00:15；允许采集时间偏差；统计时区：北京时间（Asia/Shanghai）；没有可比播放量</t>
        </is>
      </c>
      <c r="P458" t="inlineStr">
        <is>
          <t>张凯风</t>
        </is>
      </c>
    </row>
    <row r="459" ht="25.5" customHeight="1">
      <c r="A459" t="inlineStr">
        <is>
          <t>2026-09-23</t>
        </is>
      </c>
      <c r="B459" t="inlineStr">
        <is>
          <t>amariari11</t>
        </is>
      </c>
      <c r="C459" t="inlineStr">
        <is>
          <t>amariari11</t>
        </is>
      </c>
      <c r="D459"/>
      <c r="E459"/>
      <c r="F459"/>
      <c r="G459"/>
      <c r="H459"/>
      <c r="I459"/>
      <c r="J459">
        <v>0</v>
      </c>
      <c r="K459">
        <v>0</v>
      </c>
      <c r="L459">
        <v>0</v>
      </c>
      <c r="M459">
        <v>0</v>
      </c>
      <c r="N459">
        <v>0</v>
      </c>
      <c r="O459" t="inlineStr">
        <is>
          <t>北京时间自然日归档 2026-09-23；快照批次 2026-09-23 00:12 → 2026-09-24 00:15；允许采集时间偏差；统计时区：北京时间（Asia/Shanghai）；没有可比播放量</t>
        </is>
      </c>
      <c r="P459" t="inlineStr">
        <is>
          <t>李建卓</t>
        </is>
      </c>
    </row>
    <row r="460" ht="25.5" customHeight="1">
      <c r="A460" t="inlineStr">
        <is>
          <t>2026-09-23</t>
        </is>
      </c>
      <c r="B460" t="inlineStr">
        <is>
          <t>gaylenepowers350</t>
        </is>
      </c>
      <c r="C460" t="inlineStr">
        <is>
          <t>gaylenepowers350</t>
        </is>
      </c>
      <c r="D460"/>
      <c r="E460"/>
      <c r="F460"/>
      <c r="G460"/>
      <c r="H460"/>
      <c r="I460"/>
      <c r="J460">
        <v>0</v>
      </c>
      <c r="K460">
        <v>0</v>
      </c>
      <c r="L460">
        <v>0</v>
      </c>
      <c r="M460">
        <v>0</v>
      </c>
      <c r="N460">
        <v>0</v>
      </c>
      <c r="O460" t="inlineStr">
        <is>
          <t>北京时间自然日归档 2026-09-23；快照批次 2026-09-23 00:12 → 2026-09-24 00:15；允许采集时间偏差；统计时区：北京时间（Asia/Shanghai）；没有可比播放量</t>
        </is>
      </c>
      <c r="P460" t="inlineStr">
        <is>
          <t>李建卓</t>
        </is>
      </c>
    </row>
    <row r="461" ht="25.5" customHeight="1">
      <c r="A461" t="inlineStr">
        <is>
          <t>2026-09-23</t>
        </is>
      </c>
      <c r="B461" t="inlineStr">
        <is>
          <t>jazlynnayeli6</t>
        </is>
      </c>
      <c r="C461" t="inlineStr">
        <is>
          <t>jazlynnayeli6</t>
        </is>
      </c>
      <c r="D461"/>
      <c r="E461"/>
      <c r="F461"/>
      <c r="G461"/>
      <c r="H461"/>
      <c r="I461"/>
      <c r="J461">
        <v>0</v>
      </c>
      <c r="K461">
        <v>0</v>
      </c>
      <c r="L461">
        <v>0</v>
      </c>
      <c r="M461">
        <v>0</v>
      </c>
      <c r="N461">
        <v>0</v>
      </c>
      <c r="O461" t="inlineStr">
        <is>
          <t>北京时间自然日归档 2026-09-23；快照批次 2026-09-23 00:12 → 2026-09-24 00:15；允许采集时间偏差；统计时区：北京时间（Asia/Shanghai）；没有可比播放量</t>
        </is>
      </c>
      <c r="P461" t="inlineStr">
        <is>
          <t>李建卓</t>
        </is>
      </c>
    </row>
    <row r="462" ht="25.5" customHeight="1">
      <c r="A462" t="inlineStr">
        <is>
          <t>2026-09-23</t>
        </is>
      </c>
      <c r="B462" t="inlineStr">
        <is>
          <t>miralinaaa10</t>
        </is>
      </c>
      <c r="C462" t="inlineStr">
        <is>
          <t>miralinaaa10</t>
        </is>
      </c>
      <c r="D462"/>
      <c r="E462"/>
      <c r="F462"/>
      <c r="G462"/>
      <c r="H462"/>
      <c r="I462"/>
      <c r="J462">
        <v>0</v>
      </c>
      <c r="K462">
        <v>0</v>
      </c>
      <c r="L462">
        <v>0</v>
      </c>
      <c r="M462">
        <v>0</v>
      </c>
      <c r="N462">
        <v>0</v>
      </c>
      <c r="O462" t="inlineStr">
        <is>
          <t>北京时间自然日归档 2026-09-23；快照批次 2026-09-23 00:12 → 2026-09-24 00:15；允许采集时间偏差；统计时区：北京时间（Asia/Shanghai）；没有可比播放量</t>
        </is>
      </c>
      <c r="P462" t="inlineStr">
        <is>
          <t>高璇</t>
        </is>
      </c>
    </row>
    <row r="463" ht="25.5" customHeight="1">
      <c r="A463" t="inlineStr">
        <is>
          <t>2026-09-23</t>
        </is>
      </c>
      <c r="B463" t="inlineStr">
        <is>
          <t>mochiclips55</t>
        </is>
      </c>
      <c r="C463" t="inlineStr">
        <is>
          <t>mochiclips55</t>
        </is>
      </c>
      <c r="D463"/>
      <c r="E463"/>
      <c r="F463"/>
      <c r="G463"/>
      <c r="H463"/>
      <c r="I463"/>
      <c r="J463">
        <v>0</v>
      </c>
      <c r="K463">
        <v>0</v>
      </c>
      <c r="L463">
        <v>0</v>
      </c>
      <c r="M463">
        <v>0</v>
      </c>
      <c r="N463">
        <v>0</v>
      </c>
      <c r="O463" t="inlineStr">
        <is>
          <t>北京时间自然日归档 2026-09-23；快照批次 2026-09-23 00:12 → 2026-09-24 00:15；允许采集时间偏差；统计时区：北京时间（Asia/Shanghai）；没有可比播放量</t>
        </is>
      </c>
      <c r="P463" t="inlineStr">
        <is>
          <t>高璇</t>
        </is>
      </c>
    </row>
    <row r="464" ht="25.5" customHeight="1">
      <c r="A464" t="inlineStr">
        <is>
          <t>2026-09-23</t>
        </is>
      </c>
      <c r="B464" t="inlineStr">
        <is>
          <t>scenesbl77</t>
        </is>
      </c>
      <c r="C464" t="inlineStr">
        <is>
          <t>scenesbl77</t>
        </is>
      </c>
      <c r="D464"/>
      <c r="E464"/>
      <c r="F464"/>
      <c r="G464"/>
      <c r="H464"/>
      <c r="I464"/>
      <c r="J464">
        <v>0</v>
      </c>
      <c r="K464">
        <v>0</v>
      </c>
      <c r="L464">
        <v>0</v>
      </c>
      <c r="M464">
        <v>0</v>
      </c>
      <c r="N464">
        <v>0</v>
      </c>
      <c r="O464" t="inlineStr">
        <is>
          <t>北京时间自然日归档 2026-09-23；快照批次 2026-09-23 00:12 → 2026-09-24 00:15；允许采集时间偏差；统计时区：北京时间（Asia/Shanghai）；没有可比播放量</t>
        </is>
      </c>
      <c r="P464" t="inlineStr">
        <is>
          <t>高璇</t>
        </is>
      </c>
    </row>
    <row r="465" ht="25.5" customHeight="1">
      <c r="A465" t="inlineStr">
        <is>
          <t>2026-09-23</t>
        </is>
      </c>
      <c r="B465" t="inlineStr">
        <is>
          <t>sofiblmoments</t>
        </is>
      </c>
      <c r="C465" t="inlineStr">
        <is>
          <t>sofiblmoments</t>
        </is>
      </c>
      <c r="D465"/>
      <c r="E465"/>
      <c r="F465"/>
      <c r="G465"/>
      <c r="H465"/>
      <c r="I465"/>
      <c r="J465">
        <v>0</v>
      </c>
      <c r="K465">
        <v>0</v>
      </c>
      <c r="L465">
        <v>0</v>
      </c>
      <c r="M465">
        <v>0</v>
      </c>
      <c r="N465">
        <v>0</v>
      </c>
      <c r="O465" t="inlineStr">
        <is>
          <t>北京时间自然日归档 2026-09-23；快照批次 2026-09-23 00:12 → 2026-09-24 00:15；允许采集时间偏差；统计时区：北京时间（Asia/Shanghai）；没有可比播放量</t>
        </is>
      </c>
      <c r="P465" t="inlineStr">
        <is>
          <t>高璇</t>
        </is>
      </c>
    </row>
    <row r="466" ht="25.5" customHeight="1">
      <c r="A466" t="inlineStr">
        <is>
          <t>2026-09-22</t>
        </is>
      </c>
      <c r="B466" t="inlineStr">
        <is>
          <t>dramapenelope</t>
        </is>
      </c>
      <c r="C466" t="inlineStr">
        <is>
          <t>dramapenelope</t>
        </is>
      </c>
      <c r="D466">
        <v>1</v>
      </c>
      <c r="E466">
        <v>0</v>
      </c>
      <c r="F466">
        <v>0</v>
      </c>
      <c r="G466">
        <v>0</v>
      </c>
      <c r="H466">
        <v>0</v>
      </c>
      <c r="I466">
        <v>0</v>
      </c>
      <c r="J466">
        <v>5</v>
      </c>
      <c r="K466">
        <v>0</v>
      </c>
      <c r="L466">
        <v>0</v>
      </c>
      <c r="M466">
        <v>0</v>
      </c>
      <c r="N466">
        <v>0</v>
      </c>
      <c r="O466" t="inlineStr">
        <is>
          <t>北京时间自然日归档 2026-09-22；快照批次 2026-09-22 00:15 → 2026-09-23 00:12；允许采集时间偏差；统计时区：北京时间（Asia/Shanghai）；采集间隔增量；已覆盖本轮可比帖子；未纳入 0 条，本期未出现 0 条，平台回调 0 条</t>
        </is>
      </c>
      <c r="P466"/>
    </row>
    <row r="467" ht="25.5" customHeight="1">
      <c r="A467" t="inlineStr">
        <is>
          <t>2026-09-22</t>
        </is>
      </c>
      <c r="B467" t="inlineStr">
        <is>
          <t>NeonHlin</t>
        </is>
      </c>
      <c r="C467" t="inlineStr">
        <is>
          <t>hnlinhthng9678</t>
        </is>
      </c>
      <c r="D467">
        <v>9</v>
      </c>
      <c r="E467">
        <v>-1</v>
      </c>
      <c r="F467">
        <v>0</v>
      </c>
      <c r="G467">
        <v>0</v>
      </c>
      <c r="H467">
        <v>0</v>
      </c>
      <c r="I467"/>
      <c r="J467">
        <v>12</v>
      </c>
      <c r="K467">
        <v>0</v>
      </c>
      <c r="L467">
        <v>0</v>
      </c>
      <c r="M467">
        <v>0</v>
      </c>
      <c r="N467">
        <v>0</v>
      </c>
      <c r="O467" t="inlineStr">
        <is>
          <t>北京时间自然日归档 2026-09-22；快照批次 2026-09-22 00:15 → 2026-09-23 00:12；允许采集时间偏差；统计时区：北京时间（Asia/Shanghai）；采集间隔增量；已覆盖本轮可比帖子；未纳入 0 条，本期未出现 0 条，平台回调 0 条</t>
        </is>
      </c>
      <c r="P467" t="inlineStr">
        <is>
          <t>高璇</t>
        </is>
      </c>
    </row>
    <row r="468" ht="25.5" customHeight="1">
      <c r="A468" t="inlineStr">
        <is>
          <t>2026-09-22</t>
        </is>
      </c>
      <c r="B468" t="inlineStr">
        <is>
          <t>shirley5276973</t>
        </is>
      </c>
      <c r="C468" t="inlineStr">
        <is>
          <t>shirley5276973</t>
        </is>
      </c>
      <c r="D468">
        <v>52</v>
      </c>
      <c r="E468">
        <v>2</v>
      </c>
      <c r="F468">
        <v>0</v>
      </c>
      <c r="G468">
        <v>0</v>
      </c>
      <c r="H468">
        <v>0</v>
      </c>
      <c r="I468">
        <v>0.0384615384615384</v>
      </c>
      <c r="J468">
        <v>15</v>
      </c>
      <c r="K468">
        <v>0</v>
      </c>
      <c r="L468">
        <v>0</v>
      </c>
      <c r="M468">
        <v>0</v>
      </c>
      <c r="N468">
        <v>0</v>
      </c>
      <c r="O468" t="inlineStr">
        <is>
          <t>北京时间自然日归档 2026-09-22；快照批次 2026-09-22 00:15 → 2026-09-23 00:12；允许采集时间偏差；统计时区：北京时间（Asia/Shanghai）；采集间隔增量；已覆盖本轮可比帖子；未纳入 0 条，本期未出现 0 条，平台回调 0 条</t>
        </is>
      </c>
      <c r="P468"/>
    </row>
    <row r="469" ht="25.5" customHeight="1">
      <c r="A469" t="inlineStr">
        <is>
          <t>2026-09-22</t>
        </is>
      </c>
      <c r="B469" t="inlineStr">
        <is>
          <t>miraaastrology</t>
        </is>
      </c>
      <c r="C469" t="inlineStr">
        <is>
          <t>miraaastrology</t>
        </is>
      </c>
      <c r="D469">
        <v>132</v>
      </c>
      <c r="E469">
        <v>6</v>
      </c>
      <c r="F469">
        <v>0</v>
      </c>
      <c r="G469">
        <v>0</v>
      </c>
      <c r="H469">
        <v>0</v>
      </c>
      <c r="I469">
        <v>0.0454545454545454</v>
      </c>
      <c r="J469">
        <v>7</v>
      </c>
      <c r="K469">
        <v>0</v>
      </c>
      <c r="L469">
        <v>0</v>
      </c>
      <c r="M469">
        <v>0</v>
      </c>
      <c r="N469">
        <v>0</v>
      </c>
      <c r="O469" t="inlineStr">
        <is>
          <t>北京时间自然日归档 2026-09-22；快照批次 2026-09-22 00:15 → 2026-09-23 00:12；允许采集时间偏差；统计时区：北京时间（Asia/Shanghai）；采集间隔增量；已覆盖本轮可比帖子；未纳入 0 条，本期未出现 0 条，平台回调 0 条</t>
        </is>
      </c>
      <c r="P469"/>
    </row>
    <row r="470" ht="25.5" customHeight="1">
      <c r="A470" t="inlineStr">
        <is>
          <t>2026-09-22</t>
        </is>
      </c>
      <c r="B470" t="inlineStr">
        <is>
          <t>Mouse glue trap</t>
        </is>
      </c>
      <c r="C470" t="inlineStr">
        <is>
          <t>nobleltcpnj</t>
        </is>
      </c>
      <c r="D470">
        <v>369</v>
      </c>
      <c r="E470">
        <v>10</v>
      </c>
      <c r="F470">
        <v>0</v>
      </c>
      <c r="G470">
        <v>6</v>
      </c>
      <c r="H470">
        <v>0</v>
      </c>
      <c r="I470">
        <v>0.043360433604336</v>
      </c>
      <c r="J470">
        <v>0</v>
      </c>
      <c r="K470">
        <v>2</v>
      </c>
      <c r="L470">
        <v>0</v>
      </c>
      <c r="M470">
        <v>0</v>
      </c>
      <c r="N470">
        <v>0</v>
      </c>
      <c r="O470" t="inlineStr">
        <is>
          <t>北京时间自然日归档 2026-09-22；快照批次 2026-09-22 00:15 → 2026-09-23 00:12；允许采集时间偏差；统计时区：北京时间（Asia/Shanghai）；采集间隔增量；已覆盖本轮可比帖子；未纳入 0 条，本期未出现 0 条，平台回调 0 条</t>
        </is>
      </c>
      <c r="P470" t="inlineStr">
        <is>
          <t>张凯风</t>
        </is>
      </c>
    </row>
    <row r="471" ht="25.5" customHeight="1">
      <c r="A471" t="inlineStr">
        <is>
          <t>2026-09-22</t>
        </is>
      </c>
      <c r="B471" t="inlineStr">
        <is>
          <t>dramadetour0</t>
        </is>
      </c>
      <c r="C471" t="inlineStr">
        <is>
          <t>dramadetour0</t>
        </is>
      </c>
      <c r="D471">
        <v>2448</v>
      </c>
      <c r="E471">
        <v>26</v>
      </c>
      <c r="F471">
        <v>0</v>
      </c>
      <c r="G471">
        <v>9</v>
      </c>
      <c r="H471">
        <v>3</v>
      </c>
      <c r="I471">
        <v>0.014297385620915</v>
      </c>
      <c r="J471">
        <v>56</v>
      </c>
      <c r="K471">
        <v>1</v>
      </c>
      <c r="L471">
        <v>0</v>
      </c>
      <c r="M471">
        <v>0</v>
      </c>
      <c r="N471">
        <v>0</v>
      </c>
      <c r="O471" t="inlineStr">
        <is>
          <t>北京时间自然日归档 2026-09-22；快照批次 2026-09-22 00:15 → 2026-09-23 00:12；允许采集时间偏差；统计时区：北京时间（Asia/Shanghai）；采集间隔增量；已覆盖本轮可比帖子；未纳入 0 条，本期未出现 0 条，平台回调 0 条</t>
        </is>
      </c>
      <c r="P471" t="inlineStr">
        <is>
          <t>彭满</t>
        </is>
      </c>
    </row>
    <row r="472" ht="25.5" customHeight="1">
      <c r="A472" t="inlineStr">
        <is>
          <t>2026-09-22</t>
        </is>
      </c>
      <c r="B472" t="inlineStr">
        <is>
          <t>Flexlthung</t>
        </is>
      </c>
      <c r="C472" t="inlineStr">
        <is>
          <t>lthung263</t>
        </is>
      </c>
      <c r="D472">
        <v>3168</v>
      </c>
      <c r="E472">
        <v>38</v>
      </c>
      <c r="F472">
        <v>0</v>
      </c>
      <c r="G472">
        <v>15</v>
      </c>
      <c r="H472">
        <v>0</v>
      </c>
      <c r="I472">
        <v>0.0167297979797979</v>
      </c>
      <c r="J472">
        <v>20</v>
      </c>
      <c r="K472">
        <v>2</v>
      </c>
      <c r="L472">
        <v>0</v>
      </c>
      <c r="M472">
        <v>0</v>
      </c>
      <c r="N472">
        <v>0</v>
      </c>
      <c r="O472" t="inlineStr">
        <is>
          <t>北京时间自然日归档 2026-09-22；快照批次 2026-09-22 00:15 → 2026-09-23 00:12；允许采集时间偏差；统计时区：北京时间（Asia/Shanghai）；采集间隔增量；已覆盖本轮可比帖子；未纳入 0 条，本期未出现 0 条，平台回调 0 条</t>
        </is>
      </c>
      <c r="P472" t="inlineStr">
        <is>
          <t>张凯风</t>
        </is>
      </c>
    </row>
    <row r="473" ht="25.5" customHeight="1">
      <c r="A473" t="inlineStr">
        <is>
          <t>2026-09-22</t>
        </is>
      </c>
      <c r="B473" t="inlineStr">
        <is>
          <t>dramaexpedition</t>
        </is>
      </c>
      <c r="C473" t="inlineStr">
        <is>
          <t>dramaexpedition</t>
        </is>
      </c>
      <c r="D473">
        <v>4969</v>
      </c>
      <c r="E473">
        <v>60</v>
      </c>
      <c r="F473">
        <v>2</v>
      </c>
      <c r="G473">
        <v>14</v>
      </c>
      <c r="H473">
        <v>2</v>
      </c>
      <c r="I473">
        <v>0.0152948279331857</v>
      </c>
      <c r="J473">
        <v>67</v>
      </c>
      <c r="K473">
        <v>2</v>
      </c>
      <c r="L473">
        <v>0</v>
      </c>
      <c r="M473">
        <v>0</v>
      </c>
      <c r="N473">
        <v>0</v>
      </c>
      <c r="O473" t="inlineStr">
        <is>
          <t>北京时间自然日归档 2026-09-22；快照批次 2026-09-22 00:15 → 2026-09-23 00:12；允许采集时间偏差；统计时区：北京时间（Asia/Shanghai）；采集间隔增量；已覆盖本轮可比帖子；未纳入 0 条，本期未出现 0 条，平台回调 0 条</t>
        </is>
      </c>
      <c r="P473" t="inlineStr">
        <is>
          <t>彭满</t>
        </is>
      </c>
    </row>
    <row r="474" ht="25.5" customHeight="1">
      <c r="A474" t="inlineStr">
        <is>
          <t>2026-09-22</t>
        </is>
      </c>
      <c r="B474" t="inlineStr">
        <is>
          <t>jolienqaq</t>
        </is>
      </c>
      <c r="C474" t="inlineStr">
        <is>
          <t>jolienqaq</t>
        </is>
      </c>
      <c r="D474">
        <v>6273</v>
      </c>
      <c r="E474">
        <v>60</v>
      </c>
      <c r="F474">
        <v>0</v>
      </c>
      <c r="G474">
        <v>22</v>
      </c>
      <c r="H474">
        <v>30</v>
      </c>
      <c r="I474">
        <v>0.0130718954248366</v>
      </c>
      <c r="J474">
        <v>60</v>
      </c>
      <c r="K474">
        <v>1</v>
      </c>
      <c r="L474">
        <v>0</v>
      </c>
      <c r="M474">
        <v>0</v>
      </c>
      <c r="N474">
        <v>0</v>
      </c>
      <c r="O474" t="inlineStr">
        <is>
          <t>北京时间自然日归档 2026-09-22；快照批次 2026-09-22 00:15 → 2026-09-23 00:12；允许采集时间偏差；统计时区：北京时间（Asia/Shanghai）；采集间隔增量；已覆盖本轮可比帖子；未纳入 0 条，本期未出现 0 条，平台回调 0 条</t>
        </is>
      </c>
      <c r="P474" t="inlineStr">
        <is>
          <t>彭满</t>
        </is>
      </c>
    </row>
    <row r="475" ht="25.5" customHeight="1">
      <c r="A475" t="inlineStr">
        <is>
          <t>2026-09-22</t>
        </is>
      </c>
      <c r="B475" t="inlineStr">
        <is>
          <t>VoidFaic</t>
        </is>
      </c>
      <c r="C475" t="inlineStr">
        <is>
          <t>ngphnggiang40</t>
        </is>
      </c>
      <c r="D475">
        <v>6510</v>
      </c>
      <c r="E475">
        <v>45</v>
      </c>
      <c r="F475">
        <v>1</v>
      </c>
      <c r="G475">
        <v>18</v>
      </c>
      <c r="H475">
        <v>1</v>
      </c>
      <c r="I475">
        <v>0.00983102918586789</v>
      </c>
      <c r="J475">
        <v>15</v>
      </c>
      <c r="K475">
        <v>2</v>
      </c>
      <c r="L475">
        <v>0</v>
      </c>
      <c r="M475">
        <v>0</v>
      </c>
      <c r="N475">
        <v>0</v>
      </c>
      <c r="O475" t="inlineStr">
        <is>
          <t>北京时间自然日归档 2026-09-22；快照批次 2026-09-22 00:15 → 2026-09-23 00:12；允许采集时间偏差；统计时区：北京时间（Asia/Shanghai）；采集间隔增量；已覆盖本轮可比帖子；未纳入 0 条，本期未出现 0 条，平台回调 0 条</t>
        </is>
      </c>
      <c r="P475" t="inlineStr">
        <is>
          <t>张凯风</t>
        </is>
      </c>
    </row>
    <row r="476" ht="25.5" customHeight="1">
      <c r="A476" t="inlineStr">
        <is>
          <t>2026-09-22</t>
        </is>
      </c>
      <c r="B476" t="inlineStr">
        <is>
          <t>dramavault163</t>
        </is>
      </c>
      <c r="C476" t="inlineStr">
        <is>
          <t>dramavault163</t>
        </is>
      </c>
      <c r="D476">
        <v>22986</v>
      </c>
      <c r="E476">
        <v>243</v>
      </c>
      <c r="F476">
        <v>0</v>
      </c>
      <c r="G476">
        <v>45</v>
      </c>
      <c r="H476">
        <v>23</v>
      </c>
      <c r="I476">
        <v>0.0125293657008613</v>
      </c>
      <c r="J476">
        <v>65</v>
      </c>
      <c r="K476">
        <v>3</v>
      </c>
      <c r="L476">
        <v>0</v>
      </c>
      <c r="M476">
        <v>0</v>
      </c>
      <c r="N476">
        <v>0</v>
      </c>
      <c r="O476" t="inlineStr">
        <is>
          <t>北京时间自然日归档 2026-09-22；快照批次 2026-09-22 00:15 → 2026-09-23 00:12；允许采集时间偏差；统计时区：北京时间（Asia/Shanghai）；采集间隔增量；已覆盖本轮可比帖子；未纳入 0 条，本期未出现 0 条，平台回调 0 条</t>
        </is>
      </c>
      <c r="P476" t="inlineStr">
        <is>
          <t>高璇</t>
        </is>
      </c>
    </row>
    <row r="477" ht="25.5" customHeight="1">
      <c r="A477" t="inlineStr">
        <is>
          <t>2026-09-22</t>
        </is>
      </c>
      <c r="B477" t="inlineStr">
        <is>
          <t>shirley5278789</t>
        </is>
      </c>
      <c r="C477" t="inlineStr">
        <is>
          <t>shirley5278789</t>
        </is>
      </c>
      <c r="D477">
        <v>25532</v>
      </c>
      <c r="E477">
        <v>156</v>
      </c>
      <c r="F477">
        <v>1</v>
      </c>
      <c r="G477">
        <v>32</v>
      </c>
      <c r="H477">
        <v>1</v>
      </c>
      <c r="I477">
        <v>0.00740247532508225</v>
      </c>
      <c r="J477">
        <v>71</v>
      </c>
      <c r="K477">
        <v>5</v>
      </c>
      <c r="L477">
        <v>0</v>
      </c>
      <c r="M477">
        <v>0</v>
      </c>
      <c r="N477">
        <v>0</v>
      </c>
      <c r="O477" t="inlineStr">
        <is>
          <t>北京时间自然日归档 2026-09-22；快照批次 2026-09-22 00:15 → 2026-09-23 00:12；允许采集时间偏差；统计时区：北京时间（Asia/Shanghai）；采集间隔增量；已覆盖本轮可比帖子；未纳入 0 条，本期未出现 0 条，平台回调 0 条</t>
        </is>
      </c>
      <c r="P477" t="inlineStr">
        <is>
          <t>高璇</t>
        </is>
      </c>
    </row>
    <row r="478" ht="25.5" customHeight="1">
      <c r="A478" t="inlineStr">
        <is>
          <t>2026-09-22</t>
        </is>
      </c>
      <c r="B478" t="inlineStr">
        <is>
          <t>dramaclips0364</t>
        </is>
      </c>
      <c r="C478" t="inlineStr">
        <is>
          <t>dramaclips0364</t>
        </is>
      </c>
      <c r="D478">
        <v>40184</v>
      </c>
      <c r="E478">
        <v>159</v>
      </c>
      <c r="F478">
        <v>2</v>
      </c>
      <c r="G478">
        <v>79</v>
      </c>
      <c r="H478">
        <v>7</v>
      </c>
      <c r="I478">
        <v>0.00597252637865817</v>
      </c>
      <c r="J478">
        <v>77</v>
      </c>
      <c r="K478">
        <v>5</v>
      </c>
      <c r="L478">
        <v>0</v>
      </c>
      <c r="M478">
        <v>0</v>
      </c>
      <c r="N478">
        <v>0</v>
      </c>
      <c r="O478" t="inlineStr">
        <is>
          <t>北京时间自然日归档 2026-09-22；快照批次 2026-09-22 00:15 → 2026-09-23 00:12；允许采集时间偏差；统计时区：北京时间（Asia/Shanghai）；采集间隔增量；已覆盖本轮可比帖子；未纳入 0 条，本期未出现 0 条，平台回调 0 条</t>
        </is>
      </c>
      <c r="P478" t="inlineStr">
        <is>
          <t>高璇</t>
        </is>
      </c>
    </row>
    <row r="479" ht="25.5" customHeight="1">
      <c r="A479" t="inlineStr">
        <is>
          <t>2026-09-22</t>
        </is>
      </c>
      <c r="B479" t="inlineStr">
        <is>
          <t>astrologywiki</t>
        </is>
      </c>
      <c r="C479" t="inlineStr">
        <is>
          <t>astrologywiki</t>
        </is>
      </c>
      <c r="D479"/>
      <c r="E479"/>
      <c r="F479"/>
      <c r="G479"/>
      <c r="H479"/>
      <c r="I479"/>
      <c r="J479">
        <v>0</v>
      </c>
      <c r="K479">
        <v>0</v>
      </c>
      <c r="L479">
        <v>0</v>
      </c>
      <c r="M479">
        <v>0</v>
      </c>
      <c r="N479">
        <v>0</v>
      </c>
      <c r="O479" t="inlineStr">
        <is>
          <t>北京时间自然日归档 2026-09-22；快照批次 2026-09-22 00:15 → 2026-09-23 00:12；允许采集时间偏差；统计时区：北京时间（Asia/Shanghai）；没有可比播放量</t>
        </is>
      </c>
      <c r="P479"/>
    </row>
    <row r="480" ht="25.5" customHeight="1">
      <c r="A480" t="inlineStr">
        <is>
          <t>2026-09-22</t>
        </is>
      </c>
      <c r="B480" t="inlineStr">
        <is>
          <t>shirley527146</t>
        </is>
      </c>
      <c r="C480" t="inlineStr">
        <is>
          <t>shirley527146</t>
        </is>
      </c>
      <c r="D480"/>
      <c r="E480"/>
      <c r="F480"/>
      <c r="G480"/>
      <c r="H480"/>
      <c r="I480"/>
      <c r="J480">
        <v>0</v>
      </c>
      <c r="K480">
        <v>0</v>
      </c>
      <c r="L480">
        <v>0</v>
      </c>
      <c r="M480">
        <v>0</v>
      </c>
      <c r="N480">
        <v>0</v>
      </c>
      <c r="O480" t="inlineStr">
        <is>
          <t>北京时间自然日归档 2026-09-22；快照批次 2026-09-22 00:15 → 2026-09-23 00:12；允许采集时间偏差；统计时区：北京时间（Asia/Shanghai）；没有可比播放量</t>
        </is>
      </c>
      <c r="P480"/>
    </row>
    <row r="481" ht="25.5" customHeight="1">
      <c r="A481" t="inlineStr">
        <is>
          <t>2026-09-22</t>
        </is>
      </c>
      <c r="B481" t="inlineStr">
        <is>
          <t>willque92</t>
        </is>
      </c>
      <c r="C481" t="inlineStr">
        <is>
          <t>willque92</t>
        </is>
      </c>
      <c r="D481"/>
      <c r="E481"/>
      <c r="F481"/>
      <c r="G481"/>
      <c r="H481"/>
      <c r="I481"/>
      <c r="J481">
        <v>0</v>
      </c>
      <c r="K481">
        <v>0</v>
      </c>
      <c r="L481">
        <v>0</v>
      </c>
      <c r="M481">
        <v>2</v>
      </c>
      <c r="N481">
        <v>0</v>
      </c>
      <c r="O481" t="inlineStr">
        <is>
          <t>北京时间自然日归档 2026-09-22；快照批次 2026-09-22 00:15 → 2026-09-23 00:12；允许采集时间偏差；统计时区：北京时间（Asia/Shanghai）；没有可比播放量</t>
        </is>
      </c>
      <c r="P481"/>
    </row>
    <row r="482" ht="25.5" customHeight="1">
      <c r="A482" t="inlineStr">
        <is>
          <t>2026-09-22</t>
        </is>
      </c>
      <c r="B482" t="inlineStr">
        <is>
          <t>dramaflick00</t>
        </is>
      </c>
      <c r="C482" t="inlineStr">
        <is>
          <t>dramaflick00</t>
        </is>
      </c>
      <c r="D482"/>
      <c r="E482"/>
      <c r="F482"/>
      <c r="G482"/>
      <c r="H482"/>
      <c r="I482"/>
      <c r="J482">
        <v>0</v>
      </c>
      <c r="K482">
        <v>0</v>
      </c>
      <c r="L482">
        <v>0</v>
      </c>
      <c r="M482">
        <v>0</v>
      </c>
      <c r="N482">
        <v>0</v>
      </c>
      <c r="O482" t="inlineStr">
        <is>
          <t>北京时间自然日归档 2026-09-22；快照批次 2026-09-22 00:15 → 2026-09-23 00:12；允许采集时间偏差；统计时区：北京时间（Asia/Shanghai）；没有可比播放量</t>
        </is>
      </c>
      <c r="P482" t="inlineStr">
        <is>
          <t>高璇</t>
        </is>
      </c>
    </row>
    <row r="483" ht="25.5" customHeight="1">
      <c r="A483" t="inlineStr">
        <is>
          <t>2026-09-22</t>
        </is>
      </c>
      <c r="B483" t="inlineStr">
        <is>
          <t>plottwistclips11</t>
        </is>
      </c>
      <c r="C483" t="inlineStr">
        <is>
          <t>plottwistclips11</t>
        </is>
      </c>
      <c r="D483"/>
      <c r="E483"/>
      <c r="F483"/>
      <c r="G483"/>
      <c r="H483"/>
      <c r="I483"/>
      <c r="J483">
        <v>0</v>
      </c>
      <c r="K483">
        <v>0</v>
      </c>
      <c r="L483">
        <v>0</v>
      </c>
      <c r="M483">
        <v>0</v>
      </c>
      <c r="N483">
        <v>0</v>
      </c>
      <c r="O483" t="inlineStr">
        <is>
          <t>北京时间自然日归档 2026-09-22；快照批次 2026-09-22 00:15 → 2026-09-23 00:12；允许采集时间偏差；统计时区：北京时间（Asia/Shanghai）；没有可比播放量</t>
        </is>
      </c>
      <c r="P483" t="inlineStr">
        <is>
          <t>高璇</t>
        </is>
      </c>
    </row>
    <row r="484" ht="25.5" customHeight="1">
      <c r="A484" t="inlineStr">
        <is>
          <t>2026-09-22</t>
        </is>
      </c>
      <c r="B484" t="inlineStr">
        <is>
          <t>felicitypatterson67</t>
        </is>
      </c>
      <c r="C484" t="inlineStr">
        <is>
          <t>felicitypatterson67</t>
        </is>
      </c>
      <c r="D484"/>
      <c r="E484"/>
      <c r="F484"/>
      <c r="G484"/>
      <c r="H484"/>
      <c r="I484"/>
      <c r="J484">
        <v>0</v>
      </c>
      <c r="K484">
        <v>0</v>
      </c>
      <c r="L484">
        <v>0</v>
      </c>
      <c r="M484">
        <v>0</v>
      </c>
      <c r="N484">
        <v>0</v>
      </c>
      <c r="O484" t="inlineStr">
        <is>
          <t>北京时间自然日归档 2026-09-22；快照批次 2026-09-22 00:15 → 2026-09-23 00:12；允许采集时间偏差；统计时区：北京时间（Asia/Shanghai）；没有可比播放量</t>
        </is>
      </c>
      <c r="P484" t="inlineStr">
        <is>
          <t>李建卓</t>
        </is>
      </c>
    </row>
    <row r="485" ht="25.5" customHeight="1">
      <c r="A485" t="inlineStr">
        <is>
          <t>2026-09-22</t>
        </is>
      </c>
      <c r="B485" t="inlineStr">
        <is>
          <t>hcngsn5459</t>
        </is>
      </c>
      <c r="C485" t="inlineStr">
        <is>
          <t>hcngsn5459</t>
        </is>
      </c>
      <c r="D485"/>
      <c r="E485"/>
      <c r="F485"/>
      <c r="G485"/>
      <c r="H485"/>
      <c r="I485"/>
      <c r="J485">
        <v>0</v>
      </c>
      <c r="K485">
        <v>0</v>
      </c>
      <c r="L485">
        <v>0</v>
      </c>
      <c r="M485">
        <v>0</v>
      </c>
      <c r="N485">
        <v>0</v>
      </c>
      <c r="O485" t="inlineStr">
        <is>
          <t>北京时间自然日归档 2026-09-22；快照批次 2026-09-22 00:15 → 2026-09-23 00:12；允许采集时间偏差；统计时区：北京时间（Asia/Shanghai）；没有可比播放量</t>
        </is>
      </c>
      <c r="P485" t="inlineStr">
        <is>
          <t>李建卓</t>
        </is>
      </c>
    </row>
    <row r="486" ht="25.5" customHeight="1">
      <c r="A486" t="inlineStr">
        <is>
          <t>2026-09-22</t>
        </is>
      </c>
      <c r="B486" t="inlineStr">
        <is>
          <t>Pretty Boy Problems</t>
        </is>
      </c>
      <c r="C486" t="inlineStr">
        <is>
          <t>magnoliaisabella64</t>
        </is>
      </c>
      <c r="D486"/>
      <c r="E486"/>
      <c r="F486"/>
      <c r="G486"/>
      <c r="H486"/>
      <c r="I486"/>
      <c r="J486">
        <v>0</v>
      </c>
      <c r="K486">
        <v>0</v>
      </c>
      <c r="L486">
        <v>0</v>
      </c>
      <c r="M486">
        <v>0</v>
      </c>
      <c r="N486">
        <v>0</v>
      </c>
      <c r="O486" t="inlineStr">
        <is>
          <t>北京时间自然日归档 2026-09-22；快照批次 2026-09-22 00:15 → 2026-09-23 00:12；允许采集时间偏差；统计时区：北京时间（Asia/Shanghai）；没有可比播放量</t>
        </is>
      </c>
      <c r="P486" t="inlineStr">
        <is>
          <t>张凯风</t>
        </is>
      </c>
    </row>
    <row r="487" ht="25.5" customHeight="1">
      <c r="A487" t="inlineStr">
        <is>
          <t>2026-09-22</t>
        </is>
      </c>
      <c r="B487" t="inlineStr">
        <is>
          <t>Velvet Temptations</t>
        </is>
      </c>
      <c r="C487" t="inlineStr">
        <is>
          <t>qqfqvkxrybkjkjnp20</t>
        </is>
      </c>
      <c r="D487"/>
      <c r="E487"/>
      <c r="F487"/>
      <c r="G487"/>
      <c r="H487"/>
      <c r="I487"/>
      <c r="J487">
        <v>0</v>
      </c>
      <c r="K487">
        <v>0</v>
      </c>
      <c r="L487">
        <v>0</v>
      </c>
      <c r="M487">
        <v>0</v>
      </c>
      <c r="N487">
        <v>0</v>
      </c>
      <c r="O487" t="inlineStr">
        <is>
          <t>北京时间自然日归档 2026-09-22；快照批次 2026-09-22 00:15 → 2026-09-23 00:12；允许采集时间偏差；统计时区：北京时间（Asia/Shanghai）；没有可比播放量</t>
        </is>
      </c>
      <c r="P487" t="inlineStr">
        <is>
          <t>张凯风</t>
        </is>
      </c>
    </row>
    <row r="488" ht="25.5" customHeight="1">
      <c r="A488" t="inlineStr">
        <is>
          <t>2026-09-22</t>
        </is>
      </c>
      <c r="B488" t="inlineStr">
        <is>
          <t>amariari11</t>
        </is>
      </c>
      <c r="C488" t="inlineStr">
        <is>
          <t>amariari11</t>
        </is>
      </c>
      <c r="D488"/>
      <c r="E488"/>
      <c r="F488"/>
      <c r="G488"/>
      <c r="H488"/>
      <c r="I488"/>
      <c r="J488">
        <v>0</v>
      </c>
      <c r="K488">
        <v>0</v>
      </c>
      <c r="L488">
        <v>0</v>
      </c>
      <c r="M488">
        <v>0</v>
      </c>
      <c r="N488">
        <v>0</v>
      </c>
      <c r="O488" t="inlineStr">
        <is>
          <t>北京时间自然日归档 2026-09-22；快照批次 2026-09-22 00:15 → 2026-09-23 00:12；允许采集时间偏差；统计时区：北京时间（Asia/Shanghai）；没有可比播放量</t>
        </is>
      </c>
      <c r="P488" t="inlineStr">
        <is>
          <t>李建卓</t>
        </is>
      </c>
    </row>
    <row r="489" ht="25.5" customHeight="1">
      <c r="A489" t="inlineStr">
        <is>
          <t>2026-09-22</t>
        </is>
      </c>
      <c r="B489" t="inlineStr">
        <is>
          <t>gaylenepowers350</t>
        </is>
      </c>
      <c r="C489" t="inlineStr">
        <is>
          <t>gaylenepowers350</t>
        </is>
      </c>
      <c r="D489"/>
      <c r="E489"/>
      <c r="F489"/>
      <c r="G489"/>
      <c r="H489"/>
      <c r="I489"/>
      <c r="J489">
        <v>0</v>
      </c>
      <c r="K489">
        <v>0</v>
      </c>
      <c r="L489">
        <v>0</v>
      </c>
      <c r="M489">
        <v>0</v>
      </c>
      <c r="N489">
        <v>0</v>
      </c>
      <c r="O489" t="inlineStr">
        <is>
          <t>北京时间自然日归档 2026-09-22；快照批次 2026-09-22 00:15 → 2026-09-23 00:12；允许采集时间偏差；统计时区：北京时间（Asia/Shanghai）；没有可比播放量</t>
        </is>
      </c>
      <c r="P489" t="inlineStr">
        <is>
          <t>李建卓</t>
        </is>
      </c>
    </row>
    <row r="490" ht="25.5" customHeight="1">
      <c r="A490" t="inlineStr">
        <is>
          <t>2026-09-22</t>
        </is>
      </c>
      <c r="B490" t="inlineStr">
        <is>
          <t>jazlynnayeli6</t>
        </is>
      </c>
      <c r="C490" t="inlineStr">
        <is>
          <t>jazlynnayeli6</t>
        </is>
      </c>
      <c r="D490"/>
      <c r="E490"/>
      <c r="F490"/>
      <c r="G490"/>
      <c r="H490"/>
      <c r="I490"/>
      <c r="J490">
        <v>0</v>
      </c>
      <c r="K490">
        <v>0</v>
      </c>
      <c r="L490">
        <v>0</v>
      </c>
      <c r="M490">
        <v>0</v>
      </c>
      <c r="N490">
        <v>0</v>
      </c>
      <c r="O490" t="inlineStr">
        <is>
          <t>北京时间自然日归档 2026-09-22；快照批次 2026-09-22 00:15 → 2026-09-23 00:12；允许采集时间偏差；统计时区：北京时间（Asia/Shanghai）；没有可比播放量</t>
        </is>
      </c>
      <c r="P490" t="inlineStr">
        <is>
          <t>李建卓</t>
        </is>
      </c>
    </row>
    <row r="491" ht="25.5" customHeight="1">
      <c r="A491" t="inlineStr">
        <is>
          <t>2026-09-22</t>
        </is>
      </c>
      <c r="B491" t="inlineStr">
        <is>
          <t>miralinaaa10</t>
        </is>
      </c>
      <c r="C491" t="inlineStr">
        <is>
          <t>miralinaaa10</t>
        </is>
      </c>
      <c r="D491"/>
      <c r="E491"/>
      <c r="F491"/>
      <c r="G491"/>
      <c r="H491"/>
      <c r="I491"/>
      <c r="J491">
        <v>0</v>
      </c>
      <c r="K491">
        <v>0</v>
      </c>
      <c r="L491">
        <v>0</v>
      </c>
      <c r="M491">
        <v>0</v>
      </c>
      <c r="N491">
        <v>0</v>
      </c>
      <c r="O491" t="inlineStr">
        <is>
          <t>北京时间自然日归档 2026-09-22；快照批次 2026-09-22 00:15 → 2026-09-23 00:12；允许采集时间偏差；统计时区：北京时间（Asia/Shanghai）；没有可比播放量</t>
        </is>
      </c>
      <c r="P491" t="inlineStr">
        <is>
          <t>高璇</t>
        </is>
      </c>
    </row>
    <row r="492" ht="25.5" customHeight="1">
      <c r="A492" t="inlineStr">
        <is>
          <t>2026-09-22</t>
        </is>
      </c>
      <c r="B492" t="inlineStr">
        <is>
          <t>mochiclips55</t>
        </is>
      </c>
      <c r="C492" t="inlineStr">
        <is>
          <t>mochiclips55</t>
        </is>
      </c>
      <c r="D492"/>
      <c r="E492"/>
      <c r="F492"/>
      <c r="G492"/>
      <c r="H492"/>
      <c r="I492"/>
      <c r="J492">
        <v>0</v>
      </c>
      <c r="K492">
        <v>0</v>
      </c>
      <c r="L492">
        <v>0</v>
      </c>
      <c r="M492">
        <v>0</v>
      </c>
      <c r="N492">
        <v>0</v>
      </c>
      <c r="O492" t="inlineStr">
        <is>
          <t>北京时间自然日归档 2026-09-22；快照批次 2026-09-22 00:15 → 2026-09-23 00:12；允许采集时间偏差；统计时区：北京时间（Asia/Shanghai）；没有可比播放量</t>
        </is>
      </c>
      <c r="P492" t="inlineStr">
        <is>
          <t>高璇</t>
        </is>
      </c>
    </row>
    <row r="493" ht="25.5" customHeight="1">
      <c r="A493" t="inlineStr">
        <is>
          <t>2026-09-22</t>
        </is>
      </c>
      <c r="B493" t="inlineStr">
        <is>
          <t>scenesbl77</t>
        </is>
      </c>
      <c r="C493" t="inlineStr">
        <is>
          <t>scenesbl77</t>
        </is>
      </c>
      <c r="D493"/>
      <c r="E493"/>
      <c r="F493"/>
      <c r="G493"/>
      <c r="H493"/>
      <c r="I493"/>
      <c r="J493">
        <v>0</v>
      </c>
      <c r="K493">
        <v>0</v>
      </c>
      <c r="L493">
        <v>0</v>
      </c>
      <c r="M493">
        <v>0</v>
      </c>
      <c r="N493">
        <v>0</v>
      </c>
      <c r="O493" t="inlineStr">
        <is>
          <t>北京时间自然日归档 2026-09-22；快照批次 2026-09-22 00:15 → 2026-09-23 00:12；允许采集时间偏差；统计时区：北京时间（Asia/Shanghai）；没有可比播放量</t>
        </is>
      </c>
      <c r="P493" t="inlineStr">
        <is>
          <t>高璇</t>
        </is>
      </c>
    </row>
    <row r="494" ht="25.5" customHeight="1">
      <c r="A494" t="inlineStr">
        <is>
          <t>2026-09-22</t>
        </is>
      </c>
      <c r="B494" t="inlineStr">
        <is>
          <t>sofiblmoments</t>
        </is>
      </c>
      <c r="C494" t="inlineStr">
        <is>
          <t>sofiblmoments</t>
        </is>
      </c>
      <c r="D494"/>
      <c r="E494"/>
      <c r="F494"/>
      <c r="G494"/>
      <c r="H494"/>
      <c r="I494"/>
      <c r="J494">
        <v>0</v>
      </c>
      <c r="K494">
        <v>0</v>
      </c>
      <c r="L494">
        <v>0</v>
      </c>
      <c r="M494">
        <v>0</v>
      </c>
      <c r="N494">
        <v>0</v>
      </c>
      <c r="O494" t="inlineStr">
        <is>
          <t>北京时间自然日归档 2026-09-22；快照批次 2026-09-22 00:15 → 2026-09-23 00:12；允许采集时间偏差；统计时区：北京时间（Asia/Shanghai）；没有可比播放量</t>
        </is>
      </c>
      <c r="P494" t="inlineStr">
        <is>
          <t>高璇</t>
        </is>
      </c>
    </row>
    <row r="495" ht="25.5" customHeight="1">
      <c r="A495" t="inlineStr">
        <is>
          <t>2026-09-21</t>
        </is>
      </c>
      <c r="B495" t="inlineStr">
        <is>
          <t>dramapenelope</t>
        </is>
      </c>
      <c r="C495" t="inlineStr">
        <is>
          <t>dramapenelope</t>
        </is>
      </c>
      <c r="D495">
        <v>2</v>
      </c>
      <c r="E495">
        <v>0</v>
      </c>
      <c r="F495">
        <v>0</v>
      </c>
      <c r="G495">
        <v>0</v>
      </c>
      <c r="H495">
        <v>0</v>
      </c>
      <c r="I495">
        <v>0</v>
      </c>
      <c r="J495">
        <v>5</v>
      </c>
      <c r="K495">
        <v>0</v>
      </c>
      <c r="L495">
        <v>0</v>
      </c>
      <c r="M495">
        <v>0</v>
      </c>
      <c r="N495">
        <v>0</v>
      </c>
      <c r="O495" t="inlineStr">
        <is>
          <t>北京时间自然日归档 2026-09-21；快照批次 2026-09-21 00:11 → 2026-09-22 00:15；允许采集时间偏差；统计时区：北京时间（Asia/Shanghai）；采集间隔增量；已覆盖本轮可比帖子；未纳入 0 条，本期未出现 0 条，平台回调 0 条</t>
        </is>
      </c>
      <c r="P495"/>
    </row>
    <row r="496" ht="25.5" customHeight="1">
      <c r="A496" t="inlineStr">
        <is>
          <t>2026-09-21</t>
        </is>
      </c>
      <c r="B496" t="inlineStr">
        <is>
          <t>NeonHlin</t>
        </is>
      </c>
      <c r="C496" t="inlineStr">
        <is>
          <t>hnlinhthng9678</t>
        </is>
      </c>
      <c r="D496">
        <v>28</v>
      </c>
      <c r="E496">
        <v>0</v>
      </c>
      <c r="F496">
        <v>0</v>
      </c>
      <c r="G496">
        <v>0</v>
      </c>
      <c r="H496">
        <v>0</v>
      </c>
      <c r="I496">
        <v>0</v>
      </c>
      <c r="J496">
        <v>12</v>
      </c>
      <c r="K496">
        <v>0</v>
      </c>
      <c r="L496">
        <v>0</v>
      </c>
      <c r="M496">
        <v>0</v>
      </c>
      <c r="N496">
        <v>0</v>
      </c>
      <c r="O496" t="inlineStr">
        <is>
          <t>北京时间自然日归档 2026-09-21；快照批次 2026-09-21 00:11 → 2026-09-22 00:15；允许采集时间偏差；统计时区：北京时间（Asia/Shanghai）；采集间隔增量；已覆盖本轮可比帖子；未纳入 0 条，本期未出现 0 条，平台回调 0 条</t>
        </is>
      </c>
      <c r="P496" t="inlineStr">
        <is>
          <t>高璇</t>
        </is>
      </c>
    </row>
    <row r="497" ht="25.5" customHeight="1">
      <c r="A497" t="inlineStr">
        <is>
          <t>2026-09-21</t>
        </is>
      </c>
      <c r="B497" t="inlineStr">
        <is>
          <t>miraaastrology</t>
        </is>
      </c>
      <c r="C497" t="inlineStr">
        <is>
          <t>miraaastrology</t>
        </is>
      </c>
      <c r="D497">
        <v>98</v>
      </c>
      <c r="E497">
        <v>7</v>
      </c>
      <c r="F497">
        <v>0</v>
      </c>
      <c r="G497">
        <v>1</v>
      </c>
      <c r="H497">
        <v>0</v>
      </c>
      <c r="I497">
        <v>0.0816326530612244</v>
      </c>
      <c r="J497">
        <v>7</v>
      </c>
      <c r="K497">
        <v>0</v>
      </c>
      <c r="L497">
        <v>0</v>
      </c>
      <c r="M497">
        <v>1</v>
      </c>
      <c r="N497">
        <v>0</v>
      </c>
      <c r="O497" t="inlineStr">
        <is>
          <t>北京时间自然日归档 2026-09-21；快照批次 2026-09-21 00:11 → 2026-09-22 00:15；允许采集时间偏差；统计时区：北京时间（Asia/Shanghai）；采集间隔增量；部分覆盖；未纳入 0 条，本期未出现 1 条，平台回调 0 条</t>
        </is>
      </c>
      <c r="P497"/>
    </row>
    <row r="498" ht="25.5" customHeight="1">
      <c r="A498" t="inlineStr">
        <is>
          <t>2026-09-21</t>
        </is>
      </c>
      <c r="B498" t="inlineStr">
        <is>
          <t>willque92</t>
        </is>
      </c>
      <c r="C498" t="inlineStr">
        <is>
          <t>willque92</t>
        </is>
      </c>
      <c r="D498">
        <v>174</v>
      </c>
      <c r="E498">
        <v>2</v>
      </c>
      <c r="F498">
        <v>0</v>
      </c>
      <c r="G498">
        <v>4</v>
      </c>
      <c r="H498">
        <v>0</v>
      </c>
      <c r="I498">
        <v>0.0344827586206896</v>
      </c>
      <c r="J498">
        <v>0</v>
      </c>
      <c r="K498">
        <v>2</v>
      </c>
      <c r="L498">
        <v>0</v>
      </c>
      <c r="M498">
        <v>0</v>
      </c>
      <c r="N498">
        <v>0</v>
      </c>
      <c r="O498" t="inlineStr">
        <is>
          <t>北京时间自然日归档 2026-09-21；快照批次 2026-09-21 00:11 → 2026-09-22 00:15；允许采集时间偏差；统计时区：北京时间（Asia/Shanghai）；采集间隔增量；已覆盖本轮可比帖子；未纳入 0 条，本期未出现 0 条，平台回调 0 条</t>
        </is>
      </c>
      <c r="P498"/>
    </row>
    <row r="499" ht="25.5" customHeight="1">
      <c r="A499" t="inlineStr">
        <is>
          <t>2026-09-21</t>
        </is>
      </c>
      <c r="B499" t="inlineStr">
        <is>
          <t>shirley5276973</t>
        </is>
      </c>
      <c r="C499" t="inlineStr">
        <is>
          <t>shirley5276973</t>
        </is>
      </c>
      <c r="D499">
        <v>363</v>
      </c>
      <c r="E499">
        <v>11</v>
      </c>
      <c r="F499">
        <v>0</v>
      </c>
      <c r="G499">
        <v>3</v>
      </c>
      <c r="H499">
        <v>2</v>
      </c>
      <c r="I499">
        <v>0.0385674931129476</v>
      </c>
      <c r="J499">
        <v>13</v>
      </c>
      <c r="K499">
        <v>2</v>
      </c>
      <c r="L499">
        <v>0</v>
      </c>
      <c r="M499">
        <v>0</v>
      </c>
      <c r="N499">
        <v>0</v>
      </c>
      <c r="O499" t="inlineStr">
        <is>
          <t>北京时间自然日归档 2026-09-21；快照批次 2026-09-21 00:11 → 2026-09-22 00:15；允许采集时间偏差；统计时区：北京时间（Asia/Shanghai）；采集间隔增量；已覆盖本轮可比帖子；未纳入 0 条，本期未出现 0 条，平台回调 0 条</t>
        </is>
      </c>
      <c r="P499"/>
    </row>
    <row r="500" ht="25.5" customHeight="1">
      <c r="A500" t="inlineStr">
        <is>
          <t>2026-09-21</t>
        </is>
      </c>
      <c r="B500" t="inlineStr">
        <is>
          <t>VoidFaic</t>
        </is>
      </c>
      <c r="C500" t="inlineStr">
        <is>
          <t>ngphnggiang40</t>
        </is>
      </c>
      <c r="D500">
        <v>1619</v>
      </c>
      <c r="E500">
        <v>7</v>
      </c>
      <c r="F500">
        <v>0</v>
      </c>
      <c r="G500">
        <v>8</v>
      </c>
      <c r="H500">
        <v>0</v>
      </c>
      <c r="I500">
        <v>0.00926497838171711</v>
      </c>
      <c r="J500">
        <v>12</v>
      </c>
      <c r="K500">
        <v>3</v>
      </c>
      <c r="L500">
        <v>0</v>
      </c>
      <c r="M500">
        <v>0</v>
      </c>
      <c r="N500">
        <v>0</v>
      </c>
      <c r="O500" t="inlineStr">
        <is>
          <t>北京时间自然日归档 2026-09-21；快照批次 2026-09-21 00:11 → 2026-09-22 00:15；允许采集时间偏差；统计时区：北京时间（Asia/Shanghai）；采集间隔增量；已覆盖本轮可比帖子；未纳入 0 条，本期未出现 0 条，平台回调 0 条</t>
        </is>
      </c>
      <c r="P500" t="inlineStr">
        <is>
          <t>张凯风</t>
        </is>
      </c>
    </row>
    <row r="501" ht="25.5" customHeight="1">
      <c r="A501" t="inlineStr">
        <is>
          <t>2026-09-21</t>
        </is>
      </c>
      <c r="B501" t="inlineStr">
        <is>
          <t>dramadetour0</t>
        </is>
      </c>
      <c r="C501" t="inlineStr">
        <is>
          <t>dramadetour0</t>
        </is>
      </c>
      <c r="D501">
        <v>3020</v>
      </c>
      <c r="E501">
        <v>14</v>
      </c>
      <c r="F501">
        <v>0</v>
      </c>
      <c r="G501">
        <v>2</v>
      </c>
      <c r="H501">
        <v>0</v>
      </c>
      <c r="I501">
        <v>0.00529801324503311</v>
      </c>
      <c r="J501">
        <v>56</v>
      </c>
      <c r="K501">
        <v>0</v>
      </c>
      <c r="L501">
        <v>0</v>
      </c>
      <c r="M501">
        <v>0</v>
      </c>
      <c r="N501">
        <v>0</v>
      </c>
      <c r="O501" t="inlineStr">
        <is>
          <t>北京时间自然日归档 2026-09-21；快照批次 2026-09-21 00:11 → 2026-09-22 00:15；允许采集时间偏差；统计时区：北京时间（Asia/Shanghai）；采集间隔增量；已覆盖本轮可比帖子；未纳入 0 条，本期未出现 0 条，平台回调 0 条</t>
        </is>
      </c>
      <c r="P501" t="inlineStr">
        <is>
          <t>彭满</t>
        </is>
      </c>
    </row>
    <row r="502" ht="25.5" customHeight="1">
      <c r="A502" t="inlineStr">
        <is>
          <t>2026-09-21</t>
        </is>
      </c>
      <c r="B502" t="inlineStr">
        <is>
          <t>Flexlthung</t>
        </is>
      </c>
      <c r="C502" t="inlineStr">
        <is>
          <t>lthung263</t>
        </is>
      </c>
      <c r="D502">
        <v>6435</v>
      </c>
      <c r="E502">
        <v>144</v>
      </c>
      <c r="F502">
        <v>0</v>
      </c>
      <c r="G502">
        <v>58</v>
      </c>
      <c r="H502">
        <v>1</v>
      </c>
      <c r="I502">
        <v>0.0313908313908313</v>
      </c>
      <c r="J502">
        <v>15</v>
      </c>
      <c r="K502">
        <v>5</v>
      </c>
      <c r="L502">
        <v>0</v>
      </c>
      <c r="M502">
        <v>0</v>
      </c>
      <c r="N502">
        <v>0</v>
      </c>
      <c r="O502" t="inlineStr">
        <is>
          <t>北京时间自然日归档 2026-09-21；快照批次 2026-09-21 00:11 → 2026-09-22 00:15；允许采集时间偏差；统计时区：北京时间（Asia/Shanghai）；采集间隔增量；已覆盖本轮可比帖子；未纳入 0 条，本期未出现 0 条，平台回调 0 条</t>
        </is>
      </c>
      <c r="P502" t="inlineStr">
        <is>
          <t>张凯风</t>
        </is>
      </c>
    </row>
    <row r="503" ht="25.5" customHeight="1">
      <c r="A503" t="inlineStr">
        <is>
          <t>2026-09-21</t>
        </is>
      </c>
      <c r="B503" t="inlineStr">
        <is>
          <t>dramaexpedition</t>
        </is>
      </c>
      <c r="C503" t="inlineStr">
        <is>
          <t>dramaexpedition</t>
        </is>
      </c>
      <c r="D503">
        <v>8854</v>
      </c>
      <c r="E503">
        <v>42</v>
      </c>
      <c r="F503">
        <v>0</v>
      </c>
      <c r="G503">
        <v>8</v>
      </c>
      <c r="H503">
        <v>1</v>
      </c>
      <c r="I503">
        <v>0.0056471651231082</v>
      </c>
      <c r="J503">
        <v>66</v>
      </c>
      <c r="K503">
        <v>1</v>
      </c>
      <c r="L503">
        <v>0</v>
      </c>
      <c r="M503">
        <v>0</v>
      </c>
      <c r="N503">
        <v>0</v>
      </c>
      <c r="O503" t="inlineStr">
        <is>
          <t>北京时间自然日归档 2026-09-21；快照批次 2026-09-21 00:11 → 2026-09-22 00:15；允许采集时间偏差；统计时区：北京时间（Asia/Shanghai）；采集间隔增量；已覆盖本轮可比帖子；未纳入 0 条，本期未出现 0 条，平台回调 0 条</t>
        </is>
      </c>
      <c r="P503" t="inlineStr">
        <is>
          <t>彭满</t>
        </is>
      </c>
    </row>
    <row r="504" ht="25.5" customHeight="1">
      <c r="A504" t="inlineStr">
        <is>
          <t>2026-09-21</t>
        </is>
      </c>
      <c r="B504" t="inlineStr">
        <is>
          <t>jolienqaq</t>
        </is>
      </c>
      <c r="C504" t="inlineStr">
        <is>
          <t>jolienqaq</t>
        </is>
      </c>
      <c r="D504">
        <v>20065</v>
      </c>
      <c r="E504">
        <v>130</v>
      </c>
      <c r="F504">
        <v>3</v>
      </c>
      <c r="G504">
        <v>67</v>
      </c>
      <c r="H504">
        <v>4</v>
      </c>
      <c r="I504">
        <v>0.0099676052828308</v>
      </c>
      <c r="J504">
        <v>57</v>
      </c>
      <c r="K504">
        <v>3</v>
      </c>
      <c r="L504">
        <v>0</v>
      </c>
      <c r="M504">
        <v>0</v>
      </c>
      <c r="N504">
        <v>0</v>
      </c>
      <c r="O504" t="inlineStr">
        <is>
          <t>北京时间自然日归档 2026-09-21；快照批次 2026-09-21 00:11 → 2026-09-22 00:15；允许采集时间偏差；统计时区：北京时间（Asia/Shanghai）；采集间隔增量；已覆盖本轮可比帖子；未纳入 0 条，本期未出现 0 条，平台回调 0 条</t>
        </is>
      </c>
      <c r="P504" t="inlineStr">
        <is>
          <t>彭满</t>
        </is>
      </c>
    </row>
    <row r="505" ht="25.5" customHeight="1">
      <c r="A505" t="inlineStr">
        <is>
          <t>2026-09-21</t>
        </is>
      </c>
      <c r="B505" t="inlineStr">
        <is>
          <t>shirley5278789</t>
        </is>
      </c>
      <c r="C505" t="inlineStr">
        <is>
          <t>shirley5278789</t>
        </is>
      </c>
      <c r="D505">
        <v>20230</v>
      </c>
      <c r="E505">
        <v>86</v>
      </c>
      <c r="F505">
        <v>2</v>
      </c>
      <c r="G505">
        <v>4</v>
      </c>
      <c r="H505">
        <v>1</v>
      </c>
      <c r="I505">
        <v>0.00454770143351458</v>
      </c>
      <c r="J505">
        <v>68</v>
      </c>
      <c r="K505">
        <v>3</v>
      </c>
      <c r="L505">
        <v>0</v>
      </c>
      <c r="M505">
        <v>0</v>
      </c>
      <c r="N505">
        <v>0</v>
      </c>
      <c r="O505" t="inlineStr">
        <is>
          <t>北京时间自然日归档 2026-09-21；快照批次 2026-09-21 00:11 → 2026-09-22 00:15；允许采集时间偏差；统计时区：北京时间（Asia/Shanghai）；采集间隔增量；已覆盖本轮可比帖子；未纳入 0 条，本期未出现 0 条，平台回调 0 条</t>
        </is>
      </c>
      <c r="P505" t="inlineStr">
        <is>
          <t>高璇</t>
        </is>
      </c>
    </row>
    <row r="506" ht="25.5" customHeight="1">
      <c r="A506" t="inlineStr">
        <is>
          <t>2026-09-21</t>
        </is>
      </c>
      <c r="B506" t="inlineStr">
        <is>
          <t>dramavault163</t>
        </is>
      </c>
      <c r="C506" t="inlineStr">
        <is>
          <t>dramavault163</t>
        </is>
      </c>
      <c r="D506">
        <v>23494</v>
      </c>
      <c r="E506">
        <v>202</v>
      </c>
      <c r="F506">
        <v>3</v>
      </c>
      <c r="G506">
        <v>33</v>
      </c>
      <c r="H506">
        <v>24</v>
      </c>
      <c r="I506">
        <v>0.0101302460202604</v>
      </c>
      <c r="J506">
        <v>60</v>
      </c>
      <c r="K506">
        <v>5</v>
      </c>
      <c r="L506">
        <v>0</v>
      </c>
      <c r="M506">
        <v>0</v>
      </c>
      <c r="N506">
        <v>0</v>
      </c>
      <c r="O506" t="inlineStr">
        <is>
          <t>北京时间自然日归档 2026-09-21；快照批次 2026-09-21 00:11 → 2026-09-22 00:15；允许采集时间偏差；统计时区：北京时间（Asia/Shanghai）；采集间隔增量；已覆盖本轮可比帖子；未纳入 0 条，本期未出现 0 条，平台回调 0 条</t>
        </is>
      </c>
      <c r="P506" t="inlineStr">
        <is>
          <t>高璇</t>
        </is>
      </c>
    </row>
    <row r="507" ht="25.5" customHeight="1">
      <c r="A507" t="inlineStr">
        <is>
          <t>2026-09-21</t>
        </is>
      </c>
      <c r="B507" t="inlineStr">
        <is>
          <t>dramaclips0364</t>
        </is>
      </c>
      <c r="C507" t="inlineStr">
        <is>
          <t>dramaclips0364</t>
        </is>
      </c>
      <c r="D507">
        <v>44961</v>
      </c>
      <c r="E507">
        <v>208</v>
      </c>
      <c r="F507">
        <v>0</v>
      </c>
      <c r="G507">
        <v>72</v>
      </c>
      <c r="H507">
        <v>6</v>
      </c>
      <c r="I507">
        <v>0.00622761949244901</v>
      </c>
      <c r="J507">
        <v>73</v>
      </c>
      <c r="K507">
        <v>4</v>
      </c>
      <c r="L507">
        <v>0</v>
      </c>
      <c r="M507">
        <v>0</v>
      </c>
      <c r="N507">
        <v>0</v>
      </c>
      <c r="O507" t="inlineStr">
        <is>
          <t>北京时间自然日归档 2026-09-21；快照批次 2026-09-21 00:11 → 2026-09-22 00:15；允许采集时间偏差；统计时区：北京时间（Asia/Shanghai）；采集间隔增量；已覆盖本轮可比帖子；未纳入 0 条，本期未出现 0 条，平台回调 0 条</t>
        </is>
      </c>
      <c r="P507" t="inlineStr">
        <is>
          <t>高璇</t>
        </is>
      </c>
    </row>
    <row r="508" ht="25.5" customHeight="1">
      <c r="A508" t="inlineStr">
        <is>
          <t>2026-09-21</t>
        </is>
      </c>
      <c r="B508" t="inlineStr">
        <is>
          <t>astrologywiki</t>
        </is>
      </c>
      <c r="C508" t="inlineStr">
        <is>
          <t>astrologywiki</t>
        </is>
      </c>
      <c r="D508"/>
      <c r="E508"/>
      <c r="F508"/>
      <c r="G508"/>
      <c r="H508"/>
      <c r="I508"/>
      <c r="J508">
        <v>0</v>
      </c>
      <c r="K508">
        <v>0</v>
      </c>
      <c r="L508">
        <v>0</v>
      </c>
      <c r="M508">
        <v>0</v>
      </c>
      <c r="N508">
        <v>0</v>
      </c>
      <c r="O508" t="inlineStr">
        <is>
          <t>北京时间自然日归档 2026-09-21；快照批次 2026-09-21 00:11 → 2026-09-22 00:15；允许采集时间偏差；统计时区：北京时间（Asia/Shanghai）；没有可比播放量</t>
        </is>
      </c>
      <c r="P508"/>
    </row>
    <row r="509" ht="25.5" customHeight="1">
      <c r="A509" t="inlineStr">
        <is>
          <t>2026-09-21</t>
        </is>
      </c>
      <c r="B509" t="inlineStr">
        <is>
          <t>shirley527146</t>
        </is>
      </c>
      <c r="C509" t="inlineStr">
        <is>
          <t>shirley527146</t>
        </is>
      </c>
      <c r="D509"/>
      <c r="E509"/>
      <c r="F509"/>
      <c r="G509"/>
      <c r="H509"/>
      <c r="I509"/>
      <c r="J509">
        <v>0</v>
      </c>
      <c r="K509">
        <v>0</v>
      </c>
      <c r="L509">
        <v>0</v>
      </c>
      <c r="M509">
        <v>0</v>
      </c>
      <c r="N509">
        <v>0</v>
      </c>
      <c r="O509" t="inlineStr">
        <is>
          <t>北京时间自然日归档 2026-09-21；快照批次 2026-09-21 00:11 → 2026-09-22 00:15；允许采集时间偏差；统计时区：北京时间（Asia/Shanghai）；没有可比播放量</t>
        </is>
      </c>
      <c r="P509"/>
    </row>
    <row r="510" ht="25.5" customHeight="1">
      <c r="A510" t="inlineStr">
        <is>
          <t>2026-09-21</t>
        </is>
      </c>
      <c r="B510" t="inlineStr">
        <is>
          <t>Mouse glue trap</t>
        </is>
      </c>
      <c r="C510" t="inlineStr">
        <is>
          <t>nobleltcpnj</t>
        </is>
      </c>
      <c r="D510"/>
      <c r="E510"/>
      <c r="F510"/>
      <c r="G510"/>
      <c r="H510"/>
      <c r="I510"/>
      <c r="J510">
        <v>0</v>
      </c>
      <c r="K510">
        <v>0</v>
      </c>
      <c r="L510">
        <v>0</v>
      </c>
      <c r="M510">
        <v>0</v>
      </c>
      <c r="N510">
        <v>0</v>
      </c>
      <c r="O510" t="inlineStr">
        <is>
          <t>北京时间自然日归档 2026-09-21；快照批次 2026-09-21 00:11 → 2026-09-22 00:15；允许采集时间偏差；统计时区：北京时间（Asia/Shanghai）；没有可比播放量</t>
        </is>
      </c>
      <c r="P510" t="inlineStr">
        <is>
          <t>张凯风</t>
        </is>
      </c>
    </row>
    <row r="511" ht="25.5" customHeight="1">
      <c r="A511" t="inlineStr">
        <is>
          <t>2026-09-21</t>
        </is>
      </c>
      <c r="B511" t="inlineStr">
        <is>
          <t>dramaflick00</t>
        </is>
      </c>
      <c r="C511" t="inlineStr">
        <is>
          <t>dramaflick00</t>
        </is>
      </c>
      <c r="D511"/>
      <c r="E511"/>
      <c r="F511"/>
      <c r="G511"/>
      <c r="H511"/>
      <c r="I511"/>
      <c r="J511">
        <v>0</v>
      </c>
      <c r="K511">
        <v>0</v>
      </c>
      <c r="L511">
        <v>0</v>
      </c>
      <c r="M511">
        <v>0</v>
      </c>
      <c r="N511">
        <v>0</v>
      </c>
      <c r="O511" t="inlineStr">
        <is>
          <t>北京时间自然日归档 2026-09-21；快照批次 2026-09-21 00:11 → 2026-09-22 00:15；允许采集时间偏差；统计时区：北京时间（Asia/Shanghai）；没有可比播放量</t>
        </is>
      </c>
      <c r="P511" t="inlineStr">
        <is>
          <t>高璇</t>
        </is>
      </c>
    </row>
    <row r="512" ht="25.5" customHeight="1">
      <c r="A512" t="inlineStr">
        <is>
          <t>2026-09-21</t>
        </is>
      </c>
      <c r="B512" t="inlineStr">
        <is>
          <t>plottwistclips11</t>
        </is>
      </c>
      <c r="C512" t="inlineStr">
        <is>
          <t>plottwistclips11</t>
        </is>
      </c>
      <c r="D512"/>
      <c r="E512"/>
      <c r="F512"/>
      <c r="G512"/>
      <c r="H512"/>
      <c r="I512"/>
      <c r="J512">
        <v>0</v>
      </c>
      <c r="K512">
        <v>0</v>
      </c>
      <c r="L512">
        <v>0</v>
      </c>
      <c r="M512">
        <v>0</v>
      </c>
      <c r="N512">
        <v>0</v>
      </c>
      <c r="O512" t="inlineStr">
        <is>
          <t>北京时间自然日归档 2026-09-21；快照批次 2026-09-21 00:11 → 2026-09-22 00:15；允许采集时间偏差；统计时区：北京时间（Asia/Shanghai）；没有可比播放量</t>
        </is>
      </c>
      <c r="P512" t="inlineStr">
        <is>
          <t>高璇</t>
        </is>
      </c>
    </row>
    <row r="513" ht="25.5" customHeight="1">
      <c r="A513" t="inlineStr">
        <is>
          <t>2026-09-21</t>
        </is>
      </c>
      <c r="B513" t="inlineStr">
        <is>
          <t>felicitypatterson67</t>
        </is>
      </c>
      <c r="C513" t="inlineStr">
        <is>
          <t>felicitypatterson67</t>
        </is>
      </c>
      <c r="D513"/>
      <c r="E513"/>
      <c r="F513"/>
      <c r="G513"/>
      <c r="H513"/>
      <c r="I513"/>
      <c r="J513">
        <v>0</v>
      </c>
      <c r="K513">
        <v>0</v>
      </c>
      <c r="L513">
        <v>0</v>
      </c>
      <c r="M513">
        <v>0</v>
      </c>
      <c r="N513">
        <v>0</v>
      </c>
      <c r="O513" t="inlineStr">
        <is>
          <t>北京时间自然日归档 2026-09-21；快照批次 2026-09-21 00:11 → 2026-09-22 00:15；允许采集时间偏差；统计时区：北京时间（Asia/Shanghai）；没有可比播放量</t>
        </is>
      </c>
      <c r="P513" t="inlineStr">
        <is>
          <t>李建卓</t>
        </is>
      </c>
    </row>
    <row r="514" ht="25.5" customHeight="1">
      <c r="A514" t="inlineStr">
        <is>
          <t>2026-09-21</t>
        </is>
      </c>
      <c r="B514" t="inlineStr">
        <is>
          <t>hcngsn5459</t>
        </is>
      </c>
      <c r="C514" t="inlineStr">
        <is>
          <t>hcngsn5459</t>
        </is>
      </c>
      <c r="D514"/>
      <c r="E514"/>
      <c r="F514"/>
      <c r="G514"/>
      <c r="H514"/>
      <c r="I514"/>
      <c r="J514">
        <v>0</v>
      </c>
      <c r="K514">
        <v>0</v>
      </c>
      <c r="L514">
        <v>0</v>
      </c>
      <c r="M514">
        <v>0</v>
      </c>
      <c r="N514">
        <v>0</v>
      </c>
      <c r="O514" t="inlineStr">
        <is>
          <t>北京时间自然日归档 2026-09-21；快照批次 2026-09-21 00:11 → 2026-09-22 00:15；允许采集时间偏差；统计时区：北京时间（Asia/Shanghai）；没有可比播放量</t>
        </is>
      </c>
      <c r="P514" t="inlineStr">
        <is>
          <t>李建卓</t>
        </is>
      </c>
    </row>
    <row r="515" ht="25.5" customHeight="1">
      <c r="A515" t="inlineStr">
        <is>
          <t>2026-09-21</t>
        </is>
      </c>
      <c r="B515" t="inlineStr">
        <is>
          <t>Pretty Boy Problems</t>
        </is>
      </c>
      <c r="C515" t="inlineStr">
        <is>
          <t>magnoliaisabella64</t>
        </is>
      </c>
      <c r="D515"/>
      <c r="E515"/>
      <c r="F515"/>
      <c r="G515"/>
      <c r="H515"/>
      <c r="I515"/>
      <c r="J515">
        <v>0</v>
      </c>
      <c r="K515">
        <v>0</v>
      </c>
      <c r="L515">
        <v>0</v>
      </c>
      <c r="M515">
        <v>0</v>
      </c>
      <c r="N515">
        <v>0</v>
      </c>
      <c r="O515" t="inlineStr">
        <is>
          <t>北京时间自然日归档 2026-09-21；快照批次 2026-09-21 00:11 → 2026-09-22 00:15；允许采集时间偏差；统计时区：北京时间（Asia/Shanghai）；没有可比播放量</t>
        </is>
      </c>
      <c r="P515" t="inlineStr">
        <is>
          <t>张凯风</t>
        </is>
      </c>
    </row>
    <row r="516" ht="25.5" customHeight="1">
      <c r="A516" t="inlineStr">
        <is>
          <t>2026-09-21</t>
        </is>
      </c>
      <c r="B516" t="inlineStr">
        <is>
          <t>Velvet Temptations</t>
        </is>
      </c>
      <c r="C516" t="inlineStr">
        <is>
          <t>qqfqvkxrybkjkjnp20</t>
        </is>
      </c>
      <c r="D516"/>
      <c r="E516"/>
      <c r="F516"/>
      <c r="G516"/>
      <c r="H516"/>
      <c r="I516"/>
      <c r="J516">
        <v>0</v>
      </c>
      <c r="K516">
        <v>0</v>
      </c>
      <c r="L516">
        <v>0</v>
      </c>
      <c r="M516">
        <v>0</v>
      </c>
      <c r="N516">
        <v>0</v>
      </c>
      <c r="O516" t="inlineStr">
        <is>
          <t>北京时间自然日归档 2026-09-21；快照批次 2026-09-21 00:11 → 2026-09-22 00:15；允许采集时间偏差；统计时区：北京时间（Asia/Shanghai）；没有可比播放量</t>
        </is>
      </c>
      <c r="P516" t="inlineStr">
        <is>
          <t>张凯风</t>
        </is>
      </c>
    </row>
    <row r="517" ht="25.5" customHeight="1">
      <c r="A517" t="inlineStr">
        <is>
          <t>2026-09-21</t>
        </is>
      </c>
      <c r="B517" t="inlineStr">
        <is>
          <t>amariari11</t>
        </is>
      </c>
      <c r="C517" t="inlineStr">
        <is>
          <t>amariari11</t>
        </is>
      </c>
      <c r="D517"/>
      <c r="E517"/>
      <c r="F517"/>
      <c r="G517"/>
      <c r="H517"/>
      <c r="I517"/>
      <c r="J517">
        <v>0</v>
      </c>
      <c r="K517">
        <v>0</v>
      </c>
      <c r="L517">
        <v>0</v>
      </c>
      <c r="M517">
        <v>0</v>
      </c>
      <c r="N517">
        <v>0</v>
      </c>
      <c r="O517" t="inlineStr">
        <is>
          <t>北京时间自然日归档 2026-09-21；快照批次 2026-09-21 00:11 → 2026-09-22 00:15；允许采集时间偏差；统计时区：北京时间（Asia/Shanghai）；没有可比播放量</t>
        </is>
      </c>
      <c r="P517" t="inlineStr">
        <is>
          <t>李建卓</t>
        </is>
      </c>
    </row>
    <row r="518" ht="25.5" customHeight="1">
      <c r="A518" t="inlineStr">
        <is>
          <t>2026-09-21</t>
        </is>
      </c>
      <c r="B518" t="inlineStr">
        <is>
          <t>gaylenepowers350</t>
        </is>
      </c>
      <c r="C518" t="inlineStr">
        <is>
          <t>gaylenepowers350</t>
        </is>
      </c>
      <c r="D518"/>
      <c r="E518"/>
      <c r="F518"/>
      <c r="G518"/>
      <c r="H518"/>
      <c r="I518"/>
      <c r="J518">
        <v>0</v>
      </c>
      <c r="K518">
        <v>0</v>
      </c>
      <c r="L518">
        <v>0</v>
      </c>
      <c r="M518">
        <v>0</v>
      </c>
      <c r="N518">
        <v>0</v>
      </c>
      <c r="O518" t="inlineStr">
        <is>
          <t>北京时间自然日归档 2026-09-21；快照批次 2026-09-21 00:11 → 2026-09-22 00:15；允许采集时间偏差；统计时区：北京时间（Asia/Shanghai）；没有可比播放量</t>
        </is>
      </c>
      <c r="P518" t="inlineStr">
        <is>
          <t>李建卓</t>
        </is>
      </c>
    </row>
    <row r="519" ht="25.5" customHeight="1">
      <c r="A519" t="inlineStr">
        <is>
          <t>2026-09-21</t>
        </is>
      </c>
      <c r="B519" t="inlineStr">
        <is>
          <t>jazlynnayeli6</t>
        </is>
      </c>
      <c r="C519" t="inlineStr">
        <is>
          <t>jazlynnayeli6</t>
        </is>
      </c>
      <c r="D519"/>
      <c r="E519"/>
      <c r="F519"/>
      <c r="G519"/>
      <c r="H519"/>
      <c r="I519"/>
      <c r="J519">
        <v>0</v>
      </c>
      <c r="K519">
        <v>0</v>
      </c>
      <c r="L519">
        <v>0</v>
      </c>
      <c r="M519">
        <v>0</v>
      </c>
      <c r="N519">
        <v>0</v>
      </c>
      <c r="O519" t="inlineStr">
        <is>
          <t>北京时间自然日归档 2026-09-21；快照批次 2026-09-21 00:11 → 2026-09-22 00:15；允许采集时间偏差；统计时区：北京时间（Asia/Shanghai）；没有可比播放量</t>
        </is>
      </c>
      <c r="P519" t="inlineStr">
        <is>
          <t>李建卓</t>
        </is>
      </c>
    </row>
    <row r="520" ht="25.5" customHeight="1">
      <c r="A520" t="inlineStr">
        <is>
          <t>2026-09-21</t>
        </is>
      </c>
      <c r="B520" t="inlineStr">
        <is>
          <t>miralinaaa10</t>
        </is>
      </c>
      <c r="C520" t="inlineStr">
        <is>
          <t>miralinaaa10</t>
        </is>
      </c>
      <c r="D520"/>
      <c r="E520"/>
      <c r="F520"/>
      <c r="G520"/>
      <c r="H520"/>
      <c r="I520"/>
      <c r="J520">
        <v>0</v>
      </c>
      <c r="K520">
        <v>0</v>
      </c>
      <c r="L520">
        <v>0</v>
      </c>
      <c r="M520">
        <v>0</v>
      </c>
      <c r="N520">
        <v>0</v>
      </c>
      <c r="O520" t="inlineStr">
        <is>
          <t>北京时间自然日归档 2026-09-21；快照批次 2026-09-21 00:11 → 2026-09-22 00:15；允许采集时间偏差；统计时区：北京时间（Asia/Shanghai）；没有可比播放量</t>
        </is>
      </c>
      <c r="P520" t="inlineStr">
        <is>
          <t>高璇</t>
        </is>
      </c>
    </row>
    <row r="521" ht="25.5" customHeight="1">
      <c r="A521" t="inlineStr">
        <is>
          <t>2026-09-21</t>
        </is>
      </c>
      <c r="B521" t="inlineStr">
        <is>
          <t>mochiclips55</t>
        </is>
      </c>
      <c r="C521" t="inlineStr">
        <is>
          <t>mochiclips55</t>
        </is>
      </c>
      <c r="D521"/>
      <c r="E521"/>
      <c r="F521"/>
      <c r="G521"/>
      <c r="H521"/>
      <c r="I521"/>
      <c r="J521">
        <v>0</v>
      </c>
      <c r="K521">
        <v>0</v>
      </c>
      <c r="L521">
        <v>0</v>
      </c>
      <c r="M521">
        <v>0</v>
      </c>
      <c r="N521">
        <v>0</v>
      </c>
      <c r="O521" t="inlineStr">
        <is>
          <t>北京时间自然日归档 2026-09-21；快照批次 2026-09-21 00:11 → 2026-09-22 00:15；允许采集时间偏差；统计时区：北京时间（Asia/Shanghai）；没有可比播放量</t>
        </is>
      </c>
      <c r="P521" t="inlineStr">
        <is>
          <t>高璇</t>
        </is>
      </c>
    </row>
    <row r="522" ht="25.5" customHeight="1">
      <c r="A522" t="inlineStr">
        <is>
          <t>2026-09-21</t>
        </is>
      </c>
      <c r="B522" t="inlineStr">
        <is>
          <t>scenesbl77</t>
        </is>
      </c>
      <c r="C522" t="inlineStr">
        <is>
          <t>scenesbl77</t>
        </is>
      </c>
      <c r="D522"/>
      <c r="E522"/>
      <c r="F522"/>
      <c r="G522"/>
      <c r="H522"/>
      <c r="I522"/>
      <c r="J522">
        <v>0</v>
      </c>
      <c r="K522">
        <v>0</v>
      </c>
      <c r="L522">
        <v>0</v>
      </c>
      <c r="M522">
        <v>0</v>
      </c>
      <c r="N522">
        <v>0</v>
      </c>
      <c r="O522" t="inlineStr">
        <is>
          <t>北京时间自然日归档 2026-09-21；快照批次 2026-09-21 00:11 → 2026-09-22 00:15；允许采集时间偏差；统计时区：北京时间（Asia/Shanghai）；没有可比播放量</t>
        </is>
      </c>
      <c r="P522" t="inlineStr">
        <is>
          <t>高璇</t>
        </is>
      </c>
    </row>
    <row r="523" ht="25.5" customHeight="1">
      <c r="A523" t="inlineStr">
        <is>
          <t>2026-09-21</t>
        </is>
      </c>
      <c r="B523" t="inlineStr">
        <is>
          <t>sofiblmoments</t>
        </is>
      </c>
      <c r="C523" t="inlineStr">
        <is>
          <t>sofiblmoments</t>
        </is>
      </c>
      <c r="D523"/>
      <c r="E523"/>
      <c r="F523"/>
      <c r="G523"/>
      <c r="H523"/>
      <c r="I523"/>
      <c r="J523">
        <v>0</v>
      </c>
      <c r="K523">
        <v>0</v>
      </c>
      <c r="L523">
        <v>0</v>
      </c>
      <c r="M523">
        <v>0</v>
      </c>
      <c r="N523">
        <v>0</v>
      </c>
      <c r="O523" t="inlineStr">
        <is>
          <t>北京时间自然日归档 2026-09-21；快照批次 2026-09-21 00:11 → 2026-09-22 00:15；允许采集时间偏差；统计时区：北京时间（Asia/Shanghai）；没有可比播放量</t>
        </is>
      </c>
      <c r="P523" t="inlineStr">
        <is>
          <t>高璇</t>
        </is>
      </c>
    </row>
    <row r="524" ht="25.5" customHeight="1">
      <c r="A524" t="inlineStr">
        <is>
          <t>2026-09-20</t>
        </is>
      </c>
      <c r="B524" t="inlineStr">
        <is>
          <t>dramapenelope</t>
        </is>
      </c>
      <c r="C524" t="inlineStr">
        <is>
          <t>dramapenelope</t>
        </is>
      </c>
      <c r="D524">
        <v>1</v>
      </c>
      <c r="E524">
        <v>0</v>
      </c>
      <c r="F524">
        <v>0</v>
      </c>
      <c r="G524">
        <v>0</v>
      </c>
      <c r="H524">
        <v>0</v>
      </c>
      <c r="I524">
        <v>0</v>
      </c>
      <c r="J524">
        <v>5</v>
      </c>
      <c r="K524">
        <v>0</v>
      </c>
      <c r="L524">
        <v>0</v>
      </c>
      <c r="M524">
        <v>0</v>
      </c>
      <c r="N524">
        <v>0</v>
      </c>
      <c r="O524"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524"/>
    </row>
    <row r="525" ht="25.5" customHeight="1">
      <c r="A525" t="inlineStr">
        <is>
          <t>2026-09-20</t>
        </is>
      </c>
      <c r="B525" t="inlineStr">
        <is>
          <t>miraaastrology</t>
        </is>
      </c>
      <c r="C525" t="inlineStr">
        <is>
          <t>miraaastrology</t>
        </is>
      </c>
      <c r="D525">
        <v>93</v>
      </c>
      <c r="E525">
        <v>3</v>
      </c>
      <c r="F525">
        <v>0</v>
      </c>
      <c r="G525">
        <v>2</v>
      </c>
      <c r="H525">
        <v>11</v>
      </c>
      <c r="I525">
        <v>0.053763440860215</v>
      </c>
      <c r="J525">
        <v>8</v>
      </c>
      <c r="K525">
        <v>0</v>
      </c>
      <c r="L525">
        <v>0</v>
      </c>
      <c r="M525">
        <v>1</v>
      </c>
      <c r="N525">
        <v>0</v>
      </c>
      <c r="O525" t="inlineStr">
        <is>
          <t>北京时间自然日归档 2026-09-20；快照批次 2026-09-20 08:02 → 2026-09-21 00:11；允许采集时间偏差；切换首日基线非日初，部分覆盖；统计时区：北京时间（Asia/Shanghai）；采集间隔增量；部分覆盖；未纳入 0 条，本期未出现 1 条，平台回调 0 条</t>
        </is>
      </c>
      <c r="P525"/>
    </row>
    <row r="526" ht="25.5" customHeight="1">
      <c r="A526" t="inlineStr">
        <is>
          <t>2026-09-20</t>
        </is>
      </c>
      <c r="B526" t="inlineStr">
        <is>
          <t>shirley5276973</t>
        </is>
      </c>
      <c r="C526" t="inlineStr">
        <is>
          <t>shirley5276973</t>
        </is>
      </c>
      <c r="D526">
        <v>202</v>
      </c>
      <c r="E526">
        <v>4</v>
      </c>
      <c r="F526">
        <v>0</v>
      </c>
      <c r="G526">
        <v>0</v>
      </c>
      <c r="H526">
        <v>1</v>
      </c>
      <c r="I526">
        <v>0.0198019801980198</v>
      </c>
      <c r="J526">
        <v>11</v>
      </c>
      <c r="K526">
        <v>2</v>
      </c>
      <c r="L526">
        <v>0</v>
      </c>
      <c r="M526">
        <v>0</v>
      </c>
      <c r="N526">
        <v>0</v>
      </c>
      <c r="O526"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526"/>
    </row>
    <row r="527" ht="25.5" customHeight="1">
      <c r="A527" t="inlineStr">
        <is>
          <t>2026-09-20</t>
        </is>
      </c>
      <c r="B527" t="inlineStr">
        <is>
          <t>NeonHlin</t>
        </is>
      </c>
      <c r="C527" t="inlineStr">
        <is>
          <t>hnlinhthng9678</t>
        </is>
      </c>
      <c r="D527">
        <v>222</v>
      </c>
      <c r="E527">
        <v>12</v>
      </c>
      <c r="F527">
        <v>0</v>
      </c>
      <c r="G527">
        <v>1</v>
      </c>
      <c r="H527">
        <v>0</v>
      </c>
      <c r="I527">
        <v>0.0585585585585585</v>
      </c>
      <c r="J527">
        <v>11</v>
      </c>
      <c r="K527">
        <v>1</v>
      </c>
      <c r="L527">
        <v>0</v>
      </c>
      <c r="M527">
        <v>0</v>
      </c>
      <c r="N527">
        <v>0</v>
      </c>
      <c r="O527"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527" t="inlineStr">
        <is>
          <t>高璇</t>
        </is>
      </c>
    </row>
    <row r="528" ht="25.5" customHeight="1">
      <c r="A528" t="inlineStr">
        <is>
          <t>2026-09-20</t>
        </is>
      </c>
      <c r="B528" t="inlineStr">
        <is>
          <t>VoidFaic</t>
        </is>
      </c>
      <c r="C528" t="inlineStr">
        <is>
          <t>ngphnggiang40</t>
        </is>
      </c>
      <c r="D528">
        <v>415</v>
      </c>
      <c r="E528">
        <v>6</v>
      </c>
      <c r="F528">
        <v>0</v>
      </c>
      <c r="G528">
        <v>2</v>
      </c>
      <c r="H528">
        <v>0</v>
      </c>
      <c r="I528">
        <v>0.0192771084337349</v>
      </c>
      <c r="J528">
        <v>10</v>
      </c>
      <c r="K528">
        <v>2</v>
      </c>
      <c r="L528">
        <v>0</v>
      </c>
      <c r="M528">
        <v>0</v>
      </c>
      <c r="N528">
        <v>0</v>
      </c>
      <c r="O528"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528" t="inlineStr">
        <is>
          <t>张凯风</t>
        </is>
      </c>
    </row>
    <row r="529" ht="25.5" customHeight="1">
      <c r="A529" t="inlineStr">
        <is>
          <t>2026-09-20</t>
        </is>
      </c>
      <c r="B529" t="inlineStr">
        <is>
          <t>Flexlthung</t>
        </is>
      </c>
      <c r="C529" t="inlineStr">
        <is>
          <t>lthung263</t>
        </is>
      </c>
      <c r="D529">
        <v>2628</v>
      </c>
      <c r="E529">
        <v>36</v>
      </c>
      <c r="F529">
        <v>0</v>
      </c>
      <c r="G529">
        <v>14</v>
      </c>
      <c r="H529">
        <v>0</v>
      </c>
      <c r="I529">
        <v>0.0190258751902587</v>
      </c>
      <c r="J529">
        <v>12</v>
      </c>
      <c r="K529">
        <v>3</v>
      </c>
      <c r="L529">
        <v>0</v>
      </c>
      <c r="M529">
        <v>0</v>
      </c>
      <c r="N529">
        <v>0</v>
      </c>
      <c r="O529"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529" t="inlineStr">
        <is>
          <t>张凯风</t>
        </is>
      </c>
    </row>
    <row r="530" ht="25.5" customHeight="1">
      <c r="A530" t="inlineStr">
        <is>
          <t>2026-09-20</t>
        </is>
      </c>
      <c r="B530" t="inlineStr">
        <is>
          <t>dramadetour0</t>
        </is>
      </c>
      <c r="C530" t="inlineStr">
        <is>
          <t>dramadetour0</t>
        </is>
      </c>
      <c r="D530">
        <v>2945</v>
      </c>
      <c r="E530">
        <v>7</v>
      </c>
      <c r="F530">
        <v>0</v>
      </c>
      <c r="G530">
        <v>3</v>
      </c>
      <c r="H530">
        <v>0</v>
      </c>
      <c r="I530">
        <v>0.00339558573853989</v>
      </c>
      <c r="J530">
        <v>56</v>
      </c>
      <c r="K530">
        <v>0</v>
      </c>
      <c r="L530">
        <v>0</v>
      </c>
      <c r="M530">
        <v>0</v>
      </c>
      <c r="N530">
        <v>0</v>
      </c>
      <c r="O530"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530" t="inlineStr">
        <is>
          <t>彭满</t>
        </is>
      </c>
    </row>
    <row r="531" ht="25.5" customHeight="1">
      <c r="A531" t="inlineStr">
        <is>
          <t>2026-09-20</t>
        </is>
      </c>
      <c r="B531" t="inlineStr">
        <is>
          <t>dramaexpedition</t>
        </is>
      </c>
      <c r="C531" t="inlineStr">
        <is>
          <t>dramaexpedition</t>
        </is>
      </c>
      <c r="D531">
        <v>5393</v>
      </c>
      <c r="E531">
        <v>22</v>
      </c>
      <c r="F531">
        <v>0</v>
      </c>
      <c r="G531">
        <v>9</v>
      </c>
      <c r="H531">
        <v>2</v>
      </c>
      <c r="I531">
        <v>0.0057481921008715</v>
      </c>
      <c r="J531">
        <v>65</v>
      </c>
      <c r="K531">
        <v>1</v>
      </c>
      <c r="L531">
        <v>0</v>
      </c>
      <c r="M531">
        <v>0</v>
      </c>
      <c r="N531">
        <v>0</v>
      </c>
      <c r="O531"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531" t="inlineStr">
        <is>
          <t>彭满</t>
        </is>
      </c>
    </row>
    <row r="532" ht="25.5" customHeight="1">
      <c r="A532" t="inlineStr">
        <is>
          <t>2026-09-20</t>
        </is>
      </c>
      <c r="B532" t="inlineStr">
        <is>
          <t>shirley5278789</t>
        </is>
      </c>
      <c r="C532" t="inlineStr">
        <is>
          <t>shirley5278789</t>
        </is>
      </c>
      <c r="D532">
        <v>18725</v>
      </c>
      <c r="E532">
        <v>53</v>
      </c>
      <c r="F532">
        <v>0</v>
      </c>
      <c r="G532">
        <v>10</v>
      </c>
      <c r="H532">
        <v>1</v>
      </c>
      <c r="I532">
        <v>0.00336448598130841</v>
      </c>
      <c r="J532">
        <v>65</v>
      </c>
      <c r="K532">
        <v>3</v>
      </c>
      <c r="L532">
        <v>0</v>
      </c>
      <c r="M532">
        <v>0</v>
      </c>
      <c r="N532">
        <v>0</v>
      </c>
      <c r="O532"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532" t="inlineStr">
        <is>
          <t>高璇</t>
        </is>
      </c>
    </row>
    <row r="533" ht="25.5" customHeight="1">
      <c r="A533" t="inlineStr">
        <is>
          <t>2026-09-20</t>
        </is>
      </c>
      <c r="B533" t="inlineStr">
        <is>
          <t>dramavault163</t>
        </is>
      </c>
      <c r="C533" t="inlineStr">
        <is>
          <t>dramavault163</t>
        </is>
      </c>
      <c r="D533">
        <v>19503</v>
      </c>
      <c r="E533">
        <v>133</v>
      </c>
      <c r="F533">
        <v>0</v>
      </c>
      <c r="G533">
        <v>30</v>
      </c>
      <c r="H533">
        <v>7</v>
      </c>
      <c r="I533">
        <v>0.00835768856073424</v>
      </c>
      <c r="J533">
        <v>57</v>
      </c>
      <c r="K533">
        <v>2</v>
      </c>
      <c r="L533">
        <v>1</v>
      </c>
      <c r="M533">
        <v>0</v>
      </c>
      <c r="N533">
        <v>0</v>
      </c>
      <c r="O533" t="inlineStr">
        <is>
          <t>北京时间自然日归档 2026-09-20；快照批次 2026-09-20 08:02 → 2026-09-21 00:11；允许采集时间偏差；切换首日基线非日初，部分覆盖；统计时区：北京时间（Asia/Shanghai）；采集间隔增量；部分覆盖；未纳入 1 条，本期未出现 0 条，平台回调 0 条</t>
        </is>
      </c>
      <c r="P533" t="inlineStr">
        <is>
          <t>高璇</t>
        </is>
      </c>
    </row>
    <row r="534" ht="25.5" customHeight="1">
      <c r="A534" t="inlineStr">
        <is>
          <t>2026-09-20</t>
        </is>
      </c>
      <c r="B534" t="inlineStr">
        <is>
          <t>jolienqaq</t>
        </is>
      </c>
      <c r="C534" t="inlineStr">
        <is>
          <t>jolienqaq</t>
        </is>
      </c>
      <c r="D534">
        <v>21590</v>
      </c>
      <c r="E534">
        <v>165</v>
      </c>
      <c r="F534">
        <v>1</v>
      </c>
      <c r="G534">
        <v>76</v>
      </c>
      <c r="H534">
        <v>8</v>
      </c>
      <c r="I534">
        <v>0.0112088930060213</v>
      </c>
      <c r="J534">
        <v>55</v>
      </c>
      <c r="K534">
        <v>2</v>
      </c>
      <c r="L534">
        <v>0</v>
      </c>
      <c r="M534">
        <v>1</v>
      </c>
      <c r="N534">
        <v>0</v>
      </c>
      <c r="O534" t="inlineStr">
        <is>
          <t>北京时间自然日归档 2026-09-20；快照批次 2026-09-20 08:02 → 2026-09-21 00:11；允许采集时间偏差；切换首日基线非日初，部分覆盖；统计时区：北京时间（Asia/Shanghai）；采集间隔增量；部分覆盖；未纳入 0 条，本期未出现 1 条，平台回调 0 条</t>
        </is>
      </c>
      <c r="P534" t="inlineStr">
        <is>
          <t>彭满</t>
        </is>
      </c>
    </row>
    <row r="535" ht="25.5" customHeight="1">
      <c r="A535" t="inlineStr">
        <is>
          <t>2026-09-20</t>
        </is>
      </c>
      <c r="B535" t="inlineStr">
        <is>
          <t>dramaclips0364</t>
        </is>
      </c>
      <c r="C535" t="inlineStr">
        <is>
          <t>dramaclips0364</t>
        </is>
      </c>
      <c r="D535">
        <v>43459</v>
      </c>
      <c r="E535">
        <v>120</v>
      </c>
      <c r="F535">
        <v>1</v>
      </c>
      <c r="G535">
        <v>32</v>
      </c>
      <c r="H535">
        <v>4</v>
      </c>
      <c r="I535">
        <v>0.0035205596079063</v>
      </c>
      <c r="J535">
        <v>71</v>
      </c>
      <c r="K535">
        <v>2</v>
      </c>
      <c r="L535">
        <v>0</v>
      </c>
      <c r="M535">
        <v>0</v>
      </c>
      <c r="N535">
        <v>0</v>
      </c>
      <c r="O535"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535" t="inlineStr">
        <is>
          <t>高璇</t>
        </is>
      </c>
    </row>
    <row r="536" ht="25.5" customHeight="1">
      <c r="A536" t="inlineStr">
        <is>
          <t>2026-09-20</t>
        </is>
      </c>
      <c r="B536" t="inlineStr">
        <is>
          <t>astrologywiki</t>
        </is>
      </c>
      <c r="C536" t="inlineStr">
        <is>
          <t>astrologywiki</t>
        </is>
      </c>
      <c r="D536"/>
      <c r="E536"/>
      <c r="F536"/>
      <c r="G536"/>
      <c r="H536"/>
      <c r="I536"/>
      <c r="J536">
        <v>0</v>
      </c>
      <c r="K536">
        <v>0</v>
      </c>
      <c r="L536">
        <v>0</v>
      </c>
      <c r="M536">
        <v>0</v>
      </c>
      <c r="N536">
        <v>0</v>
      </c>
      <c r="O536" t="inlineStr">
        <is>
          <t>北京时间自然日归档 2026-09-20；快照批次 2026-09-20 08:02 → 2026-09-21 00:11；允许采集时间偏差；切换首日基线非日初，部分覆盖；统计时区：北京时间（Asia/Shanghai）；没有可比播放量</t>
        </is>
      </c>
      <c r="P536"/>
    </row>
    <row r="537" ht="25.5" customHeight="1">
      <c r="A537" t="inlineStr">
        <is>
          <t>2026-09-20</t>
        </is>
      </c>
      <c r="B537" t="inlineStr">
        <is>
          <t>shirley527146</t>
        </is>
      </c>
      <c r="C537" t="inlineStr">
        <is>
          <t>shirley527146</t>
        </is>
      </c>
      <c r="D537"/>
      <c r="E537"/>
      <c r="F537"/>
      <c r="G537"/>
      <c r="H537"/>
      <c r="I537"/>
      <c r="J537">
        <v>0</v>
      </c>
      <c r="K537">
        <v>0</v>
      </c>
      <c r="L537">
        <v>0</v>
      </c>
      <c r="M537">
        <v>0</v>
      </c>
      <c r="N537">
        <v>0</v>
      </c>
      <c r="O537" t="inlineStr">
        <is>
          <t>北京时间自然日归档 2026-09-20；快照批次 2026-09-20 08:02 → 2026-09-21 00:11；允许采集时间偏差；切换首日基线非日初，部分覆盖；统计时区：北京时间（Asia/Shanghai）；没有可比播放量</t>
        </is>
      </c>
      <c r="P537"/>
    </row>
    <row r="538" ht="25.5" customHeight="1">
      <c r="A538" t="inlineStr">
        <is>
          <t>2026-09-20</t>
        </is>
      </c>
      <c r="B538" t="inlineStr">
        <is>
          <t>Mouse glue trap</t>
        </is>
      </c>
      <c r="C538" t="inlineStr">
        <is>
          <t>nobleltcpnj</t>
        </is>
      </c>
      <c r="D538"/>
      <c r="E538"/>
      <c r="F538"/>
      <c r="G538"/>
      <c r="H538"/>
      <c r="I538"/>
      <c r="J538">
        <v>0</v>
      </c>
      <c r="K538">
        <v>0</v>
      </c>
      <c r="L538">
        <v>0</v>
      </c>
      <c r="M538">
        <v>0</v>
      </c>
      <c r="N538">
        <v>0</v>
      </c>
      <c r="O538" t="inlineStr">
        <is>
          <t>北京时间自然日归档 2026-09-20；快照批次 2026-09-20 08:02 → 2026-09-21 00:11；允许采集时间偏差；切换首日基线非日初，部分覆盖；统计时区：北京时间（Asia/Shanghai）；没有可比播放量</t>
        </is>
      </c>
      <c r="P538" t="inlineStr">
        <is>
          <t>张凯风</t>
        </is>
      </c>
    </row>
    <row r="539" ht="25.5" customHeight="1">
      <c r="A539" t="inlineStr">
        <is>
          <t>2026-09-20</t>
        </is>
      </c>
      <c r="B539" t="inlineStr">
        <is>
          <t>willque92</t>
        </is>
      </c>
      <c r="C539" t="inlineStr">
        <is>
          <t>willque92</t>
        </is>
      </c>
      <c r="D539"/>
      <c r="E539"/>
      <c r="F539"/>
      <c r="G539"/>
      <c r="H539"/>
      <c r="I539"/>
      <c r="J539">
        <v>0</v>
      </c>
      <c r="K539">
        <v>0</v>
      </c>
      <c r="L539">
        <v>0</v>
      </c>
      <c r="M539">
        <v>0</v>
      </c>
      <c r="N539">
        <v>0</v>
      </c>
      <c r="O539" t="inlineStr">
        <is>
          <t>北京时间自然日归档 2026-09-20；快照批次 2026-09-20 08:02 → 2026-09-21 00:11；允许采集时间偏差；切换首日基线非日初，部分覆盖；统计时区：北京时间（Asia/Shanghai）；没有可比播放量</t>
        </is>
      </c>
      <c r="P539"/>
    </row>
    <row r="540" ht="25.5" customHeight="1">
      <c r="A540" t="inlineStr">
        <is>
          <t>2026-09-20</t>
        </is>
      </c>
      <c r="B540" t="inlineStr">
        <is>
          <t>dramaflick00</t>
        </is>
      </c>
      <c r="C540" t="inlineStr">
        <is>
          <t>dramaflick00</t>
        </is>
      </c>
      <c r="D540"/>
      <c r="E540"/>
      <c r="F540"/>
      <c r="G540"/>
      <c r="H540"/>
      <c r="I540"/>
      <c r="J540">
        <v>0</v>
      </c>
      <c r="K540">
        <v>0</v>
      </c>
      <c r="L540">
        <v>0</v>
      </c>
      <c r="M540">
        <v>0</v>
      </c>
      <c r="N540">
        <v>0</v>
      </c>
      <c r="O540" t="inlineStr">
        <is>
          <t>北京时间自然日归档 2026-09-20；快照批次 2026-09-20 08:02 → 2026-09-21 00:11；允许采集时间偏差；切换首日基线非日初，部分覆盖；统计时区：北京时间（Asia/Shanghai）；没有可比播放量</t>
        </is>
      </c>
      <c r="P540" t="inlineStr">
        <is>
          <t>高璇</t>
        </is>
      </c>
    </row>
    <row r="541" ht="25.5" customHeight="1">
      <c r="A541" t="inlineStr">
        <is>
          <t>2026-09-20</t>
        </is>
      </c>
      <c r="B541" t="inlineStr">
        <is>
          <t>plottwistclips11</t>
        </is>
      </c>
      <c r="C541" t="inlineStr">
        <is>
          <t>plottwistclips11</t>
        </is>
      </c>
      <c r="D541"/>
      <c r="E541"/>
      <c r="F541"/>
      <c r="G541"/>
      <c r="H541"/>
      <c r="I541"/>
      <c r="J541">
        <v>0</v>
      </c>
      <c r="K541">
        <v>0</v>
      </c>
      <c r="L541">
        <v>0</v>
      </c>
      <c r="M541">
        <v>0</v>
      </c>
      <c r="N541">
        <v>0</v>
      </c>
      <c r="O541" t="inlineStr">
        <is>
          <t>北京时间自然日归档 2026-09-20；快照批次 2026-09-20 08:02 → 2026-09-21 00:11；允许采集时间偏差；切换首日基线非日初，部分覆盖；统计时区：北京时间（Asia/Shanghai）；没有可比播放量</t>
        </is>
      </c>
      <c r="P541" t="inlineStr">
        <is>
          <t>高璇</t>
        </is>
      </c>
    </row>
    <row r="542" ht="25.5" customHeight="1">
      <c r="A542" t="inlineStr">
        <is>
          <t>2026-09-20</t>
        </is>
      </c>
      <c r="B542" t="inlineStr">
        <is>
          <t>felicitypatterson67</t>
        </is>
      </c>
      <c r="C542" t="inlineStr">
        <is>
          <t>felicitypatterson67</t>
        </is>
      </c>
      <c r="D542"/>
      <c r="E542"/>
      <c r="F542"/>
      <c r="G542"/>
      <c r="H542"/>
      <c r="I542"/>
      <c r="J542">
        <v>0</v>
      </c>
      <c r="K542">
        <v>0</v>
      </c>
      <c r="L542">
        <v>0</v>
      </c>
      <c r="M542">
        <v>0</v>
      </c>
      <c r="N542">
        <v>0</v>
      </c>
      <c r="O542" t="inlineStr">
        <is>
          <t>北京时间自然日归档 2026-09-20；快照批次 2026-09-20 08:02 → 2026-09-21 00:11；允许采集时间偏差；切换首日基线非日初，部分覆盖；统计时区：北京时间（Asia/Shanghai）；没有可比播放量</t>
        </is>
      </c>
      <c r="P542" t="inlineStr">
        <is>
          <t>李建卓</t>
        </is>
      </c>
    </row>
    <row r="543" ht="25.5" customHeight="1">
      <c r="A543" t="inlineStr">
        <is>
          <t>2026-09-20</t>
        </is>
      </c>
      <c r="B543" t="inlineStr">
        <is>
          <t>hcngsn5459</t>
        </is>
      </c>
      <c r="C543" t="inlineStr">
        <is>
          <t>hcngsn5459</t>
        </is>
      </c>
      <c r="D543"/>
      <c r="E543"/>
      <c r="F543"/>
      <c r="G543"/>
      <c r="H543"/>
      <c r="I543"/>
      <c r="J543">
        <v>0</v>
      </c>
      <c r="K543">
        <v>0</v>
      </c>
      <c r="L543">
        <v>0</v>
      </c>
      <c r="M543">
        <v>0</v>
      </c>
      <c r="N543">
        <v>0</v>
      </c>
      <c r="O543" t="inlineStr">
        <is>
          <t>北京时间自然日归档 2026-09-20；快照批次 2026-09-20 08:02 → 2026-09-21 00:11；允许采集时间偏差；切换首日基线非日初，部分覆盖；统计时区：北京时间（Asia/Shanghai）；没有可比播放量</t>
        </is>
      </c>
      <c r="P543" t="inlineStr">
        <is>
          <t>李建卓</t>
        </is>
      </c>
    </row>
    <row r="544" ht="25.5" customHeight="1">
      <c r="A544" t="inlineStr">
        <is>
          <t>2026-09-20</t>
        </is>
      </c>
      <c r="B544" t="inlineStr">
        <is>
          <t>Pretty Boy Problems</t>
        </is>
      </c>
      <c r="C544" t="inlineStr">
        <is>
          <t>magnoliaisabella64</t>
        </is>
      </c>
      <c r="D544"/>
      <c r="E544"/>
      <c r="F544"/>
      <c r="G544"/>
      <c r="H544"/>
      <c r="I544"/>
      <c r="J544">
        <v>0</v>
      </c>
      <c r="K544">
        <v>0</v>
      </c>
      <c r="L544">
        <v>0</v>
      </c>
      <c r="M544">
        <v>0</v>
      </c>
      <c r="N544">
        <v>0</v>
      </c>
      <c r="O544" t="inlineStr">
        <is>
          <t>北京时间自然日归档 2026-09-20；快照批次 2026-09-20 08:02 → 2026-09-21 00:11；允许采集时间偏差；切换首日基线非日初，部分覆盖；统计时区：北京时间（Asia/Shanghai）；没有可比播放量</t>
        </is>
      </c>
      <c r="P544" t="inlineStr">
        <is>
          <t>张凯风</t>
        </is>
      </c>
    </row>
    <row r="545" ht="25.5" customHeight="1">
      <c r="A545" t="inlineStr">
        <is>
          <t>2026-09-20</t>
        </is>
      </c>
      <c r="B545" t="inlineStr">
        <is>
          <t>Velvet Temptations</t>
        </is>
      </c>
      <c r="C545" t="inlineStr">
        <is>
          <t>qqfqvkxrybkjkjnp20</t>
        </is>
      </c>
      <c r="D545"/>
      <c r="E545"/>
      <c r="F545"/>
      <c r="G545"/>
      <c r="H545"/>
      <c r="I545"/>
      <c r="J545">
        <v>0</v>
      </c>
      <c r="K545">
        <v>0</v>
      </c>
      <c r="L545">
        <v>0</v>
      </c>
      <c r="M545">
        <v>0</v>
      </c>
      <c r="N545">
        <v>0</v>
      </c>
      <c r="O545" t="inlineStr">
        <is>
          <t>北京时间自然日归档 2026-09-20；快照批次 2026-09-20 08:02 → 2026-09-21 00:11；允许采集时间偏差；切换首日基线非日初，部分覆盖；统计时区：北京时间（Asia/Shanghai）；没有可比播放量</t>
        </is>
      </c>
      <c r="P545" t="inlineStr">
        <is>
          <t>张凯风</t>
        </is>
      </c>
    </row>
    <row r="546" ht="25.5" customHeight="1">
      <c r="A546" t="inlineStr">
        <is>
          <t>2026-09-20</t>
        </is>
      </c>
      <c r="B546" t="inlineStr">
        <is>
          <t>amariari11</t>
        </is>
      </c>
      <c r="C546" t="inlineStr">
        <is>
          <t>amariari11</t>
        </is>
      </c>
      <c r="D546"/>
      <c r="E546"/>
      <c r="F546"/>
      <c r="G546"/>
      <c r="H546"/>
      <c r="I546"/>
      <c r="J546">
        <v>0</v>
      </c>
      <c r="K546">
        <v>0</v>
      </c>
      <c r="L546">
        <v>0</v>
      </c>
      <c r="M546">
        <v>0</v>
      </c>
      <c r="N546">
        <v>0</v>
      </c>
      <c r="O546" t="inlineStr">
        <is>
          <t>北京时间自然日归档 2026-09-20；快照批次 2026-09-20 08:02 → 2026-09-21 00:11；允许采集时间偏差；切换首日基线非日初，部分覆盖；统计时区：北京时间（Asia/Shanghai）；没有可比播放量</t>
        </is>
      </c>
      <c r="P546" t="inlineStr">
        <is>
          <t>李建卓</t>
        </is>
      </c>
    </row>
    <row r="547" ht="25.5" customHeight="1">
      <c r="A547" t="inlineStr">
        <is>
          <t>2026-09-20</t>
        </is>
      </c>
      <c r="B547" t="inlineStr">
        <is>
          <t>gaylenepowers350</t>
        </is>
      </c>
      <c r="C547" t="inlineStr">
        <is>
          <t>gaylenepowers350</t>
        </is>
      </c>
      <c r="D547"/>
      <c r="E547"/>
      <c r="F547"/>
      <c r="G547"/>
      <c r="H547"/>
      <c r="I547"/>
      <c r="J547">
        <v>0</v>
      </c>
      <c r="K547">
        <v>0</v>
      </c>
      <c r="L547">
        <v>0</v>
      </c>
      <c r="M547">
        <v>0</v>
      </c>
      <c r="N547">
        <v>0</v>
      </c>
      <c r="O547" t="inlineStr">
        <is>
          <t>北京时间自然日归档 2026-09-20；快照批次 2026-09-20 08:02 → 2026-09-21 00:11；允许采集时间偏差；切换首日基线非日初，部分覆盖；统计时区：北京时间（Asia/Shanghai）；没有可比播放量</t>
        </is>
      </c>
      <c r="P547" t="inlineStr">
        <is>
          <t>李建卓</t>
        </is>
      </c>
    </row>
    <row r="548" ht="25.5" customHeight="1">
      <c r="A548" t="inlineStr">
        <is>
          <t>2026-09-20</t>
        </is>
      </c>
      <c r="B548" t="inlineStr">
        <is>
          <t>jazlynnayeli6</t>
        </is>
      </c>
      <c r="C548" t="inlineStr">
        <is>
          <t>jazlynnayeli6</t>
        </is>
      </c>
      <c r="D548"/>
      <c r="E548"/>
      <c r="F548"/>
      <c r="G548"/>
      <c r="H548"/>
      <c r="I548"/>
      <c r="J548">
        <v>0</v>
      </c>
      <c r="K548">
        <v>0</v>
      </c>
      <c r="L548">
        <v>0</v>
      </c>
      <c r="M548">
        <v>0</v>
      </c>
      <c r="N548">
        <v>0</v>
      </c>
      <c r="O548" t="inlineStr">
        <is>
          <t>北京时间自然日归档 2026-09-20；快照批次 2026-09-20 08:02 → 2026-09-21 00:11；允许采集时间偏差；切换首日基线非日初，部分覆盖；统计时区：北京时间（Asia/Shanghai）；没有可比播放量</t>
        </is>
      </c>
      <c r="P548" t="inlineStr">
        <is>
          <t>李建卓</t>
        </is>
      </c>
    </row>
    <row r="549" ht="25.5" customHeight="1">
      <c r="A549" t="inlineStr">
        <is>
          <t>2026-09-20</t>
        </is>
      </c>
      <c r="B549" t="inlineStr">
        <is>
          <t>miralinaaa10</t>
        </is>
      </c>
      <c r="C549" t="inlineStr">
        <is>
          <t>miralinaaa10</t>
        </is>
      </c>
      <c r="D549"/>
      <c r="E549"/>
      <c r="F549"/>
      <c r="G549"/>
      <c r="H549"/>
      <c r="I549"/>
      <c r="J549">
        <v>0</v>
      </c>
      <c r="K549">
        <v>0</v>
      </c>
      <c r="L549">
        <v>0</v>
      </c>
      <c r="M549">
        <v>0</v>
      </c>
      <c r="N549">
        <v>0</v>
      </c>
      <c r="O549" t="inlineStr">
        <is>
          <t>北京时间自然日归档 2026-09-20；快照批次 2026-09-20 08:02 → 2026-09-21 00:11；允许采集时间偏差；切换首日基线非日初，部分覆盖；统计时区：北京时间（Asia/Shanghai）；没有可比播放量</t>
        </is>
      </c>
      <c r="P549" t="inlineStr">
        <is>
          <t>高璇</t>
        </is>
      </c>
    </row>
    <row r="550" ht="25.5" customHeight="1">
      <c r="A550" t="inlineStr">
        <is>
          <t>2026-09-20</t>
        </is>
      </c>
      <c r="B550" t="inlineStr">
        <is>
          <t>mochiclips55</t>
        </is>
      </c>
      <c r="C550" t="inlineStr">
        <is>
          <t>mochiclips55</t>
        </is>
      </c>
      <c r="D550"/>
      <c r="E550"/>
      <c r="F550"/>
      <c r="G550"/>
      <c r="H550"/>
      <c r="I550"/>
      <c r="J550">
        <v>0</v>
      </c>
      <c r="K550">
        <v>0</v>
      </c>
      <c r="L550">
        <v>0</v>
      </c>
      <c r="M550">
        <v>0</v>
      </c>
      <c r="N550">
        <v>0</v>
      </c>
      <c r="O550" t="inlineStr">
        <is>
          <t>北京时间自然日归档 2026-09-20；快照批次 2026-09-20 08:02 → 2026-09-21 00:11；允许采集时间偏差；切换首日基线非日初，部分覆盖；统计时区：北京时间（Asia/Shanghai）；没有可比播放量</t>
        </is>
      </c>
      <c r="P550" t="inlineStr">
        <is>
          <t>高璇</t>
        </is>
      </c>
    </row>
    <row r="551" ht="25.5" customHeight="1">
      <c r="A551" t="inlineStr">
        <is>
          <t>2026-09-20</t>
        </is>
      </c>
      <c r="B551" t="inlineStr">
        <is>
          <t>scenesbl77</t>
        </is>
      </c>
      <c r="C551" t="inlineStr">
        <is>
          <t>scenesbl77</t>
        </is>
      </c>
      <c r="D551"/>
      <c r="E551"/>
      <c r="F551"/>
      <c r="G551"/>
      <c r="H551"/>
      <c r="I551"/>
      <c r="J551">
        <v>0</v>
      </c>
      <c r="K551">
        <v>0</v>
      </c>
      <c r="L551">
        <v>0</v>
      </c>
      <c r="M551">
        <v>0</v>
      </c>
      <c r="N551">
        <v>0</v>
      </c>
      <c r="O551" t="inlineStr">
        <is>
          <t>北京时间自然日归档 2026-09-20；快照批次 2026-09-20 08:02 → 2026-09-21 00:11；允许采集时间偏差；切换首日基线非日初，部分覆盖；统计时区：北京时间（Asia/Shanghai）；没有可比播放量</t>
        </is>
      </c>
      <c r="P551" t="inlineStr">
        <is>
          <t>高璇</t>
        </is>
      </c>
    </row>
    <row r="552" ht="25.5" customHeight="1">
      <c r="A552" t="inlineStr">
        <is>
          <t>2026-09-20</t>
        </is>
      </c>
      <c r="B552" t="inlineStr">
        <is>
          <t>sofiblmoments</t>
        </is>
      </c>
      <c r="C552" t="inlineStr">
        <is>
          <t>sofiblmoments</t>
        </is>
      </c>
      <c r="D552"/>
      <c r="E552"/>
      <c r="F552"/>
      <c r="G552"/>
      <c r="H552"/>
      <c r="I552"/>
      <c r="J552">
        <v>0</v>
      </c>
      <c r="K552">
        <v>0</v>
      </c>
      <c r="L552">
        <v>0</v>
      </c>
      <c r="M552">
        <v>0</v>
      </c>
      <c r="N552">
        <v>0</v>
      </c>
      <c r="O552" t="inlineStr">
        <is>
          <t>北京时间自然日归档 2026-09-20；快照批次 2026-09-20 08:02 → 2026-09-21 00:11；允许采集时间偏差；切换首日基线非日初，部分覆盖；统计时区：北京时间（Asia/Shanghai）；没有可比播放量</t>
        </is>
      </c>
      <c r="P552" t="inlineStr">
        <is>
          <t>高璇</t>
        </is>
      </c>
    </row>
    <row r="553" ht="25.5" customHeight="1">
      <c r="A553" t="inlineStr">
        <is>
          <t>2026-09-19</t>
        </is>
      </c>
      <c r="B553" t="inlineStr">
        <is>
          <t>dramapenelope</t>
        </is>
      </c>
      <c r="C553" t="inlineStr">
        <is>
          <t>dramapenelope</t>
        </is>
      </c>
      <c r="D553">
        <v>0</v>
      </c>
      <c r="E553">
        <v>0</v>
      </c>
      <c r="F553">
        <v>0</v>
      </c>
      <c r="G553">
        <v>0</v>
      </c>
      <c r="H553">
        <v>0</v>
      </c>
      <c r="I553"/>
      <c r="J553">
        <v>5</v>
      </c>
      <c r="K553">
        <v>0</v>
      </c>
      <c r="L553">
        <v>0</v>
      </c>
      <c r="M553">
        <v>0</v>
      </c>
      <c r="N553">
        <v>0</v>
      </c>
      <c r="O553" t="inlineStr">
        <is>
          <t>统计时区：北京时间（Asia/Shanghai）；采集间隔增量；已覆盖本轮可比帖子；未纳入 0 条，本期未出现 0 条，平台回调 0 条</t>
        </is>
      </c>
      <c r="P553"/>
    </row>
    <row r="554" ht="25.5" customHeight="1">
      <c r="A554" t="inlineStr">
        <is>
          <t>2026-09-19</t>
        </is>
      </c>
      <c r="B554" t="inlineStr">
        <is>
          <t>shirley5276973</t>
        </is>
      </c>
      <c r="C554" t="inlineStr">
        <is>
          <t>shirley5276973</t>
        </is>
      </c>
      <c r="D554">
        <v>77</v>
      </c>
      <c r="E554">
        <v>1</v>
      </c>
      <c r="F554">
        <v>0</v>
      </c>
      <c r="G554">
        <v>0</v>
      </c>
      <c r="H554">
        <v>0</v>
      </c>
      <c r="I554">
        <v>0.0129870129870129</v>
      </c>
      <c r="J554">
        <v>5</v>
      </c>
      <c r="K554">
        <v>3</v>
      </c>
      <c r="L554">
        <v>0</v>
      </c>
      <c r="M554">
        <v>1</v>
      </c>
      <c r="N554">
        <v>0</v>
      </c>
      <c r="O554" t="inlineStr">
        <is>
          <t>统计时区：北京时间（Asia/Shanghai）；采集间隔增量；部分覆盖；未纳入 0 条，本期未出现 1 条，平台回调 0 条</t>
        </is>
      </c>
      <c r="P554"/>
    </row>
    <row r="555" ht="25.5" customHeight="1">
      <c r="A555" t="inlineStr">
        <is>
          <t>2026-09-19</t>
        </is>
      </c>
      <c r="B555" t="inlineStr">
        <is>
          <t>miraaastrology</t>
        </is>
      </c>
      <c r="C555" t="inlineStr">
        <is>
          <t>miraaastrology</t>
        </is>
      </c>
      <c r="D555">
        <v>132</v>
      </c>
      <c r="E555">
        <v>3</v>
      </c>
      <c r="F555">
        <v>0</v>
      </c>
      <c r="G555">
        <v>1</v>
      </c>
      <c r="H555">
        <v>1</v>
      </c>
      <c r="I555">
        <v>0.0303030303030303</v>
      </c>
      <c r="J555">
        <v>10</v>
      </c>
      <c r="K555">
        <v>0</v>
      </c>
      <c r="L555">
        <v>0</v>
      </c>
      <c r="M555">
        <v>0</v>
      </c>
      <c r="N555">
        <v>0</v>
      </c>
      <c r="O555" t="inlineStr">
        <is>
          <t>统计时区：北京时间（Asia/Shanghai）；采集间隔增量；已覆盖本轮可比帖子；未纳入 0 条，本期未出现 0 条，平台回调 0 条</t>
        </is>
      </c>
      <c r="P555"/>
    </row>
    <row r="556" ht="25.5" customHeight="1">
      <c r="A556" t="inlineStr">
        <is>
          <t>2026-09-19</t>
        </is>
      </c>
      <c r="B556" t="inlineStr">
        <is>
          <t>NeonHlin</t>
        </is>
      </c>
      <c r="C556" t="inlineStr">
        <is>
          <t>hnlinhthng9678</t>
        </is>
      </c>
      <c r="D556">
        <v>391</v>
      </c>
      <c r="E556">
        <v>5</v>
      </c>
      <c r="F556">
        <v>0</v>
      </c>
      <c r="G556">
        <v>1</v>
      </c>
      <c r="H556">
        <v>1</v>
      </c>
      <c r="I556">
        <v>0.0153452685421994</v>
      </c>
      <c r="J556">
        <v>0</v>
      </c>
      <c r="K556">
        <v>3</v>
      </c>
      <c r="L556">
        <v>5</v>
      </c>
      <c r="M556">
        <v>0</v>
      </c>
      <c r="N556">
        <v>0</v>
      </c>
      <c r="O556" t="inlineStr">
        <is>
          <t>统计时区：北京时间（Asia/Shanghai）；采集间隔增量；部分覆盖；未纳入 5 条，本期未出现 0 条，平台回调 0 条</t>
        </is>
      </c>
      <c r="P556" t="inlineStr">
        <is>
          <t>高璇</t>
        </is>
      </c>
    </row>
    <row r="557" ht="25.5" customHeight="1">
      <c r="A557" t="inlineStr">
        <is>
          <t>2026-09-19</t>
        </is>
      </c>
      <c r="B557" t="inlineStr">
        <is>
          <t>VoidFaic</t>
        </is>
      </c>
      <c r="C557" t="inlineStr">
        <is>
          <t>ngphnggiang40</t>
        </is>
      </c>
      <c r="D557">
        <v>552</v>
      </c>
      <c r="E557">
        <v>15</v>
      </c>
      <c r="F557">
        <v>1</v>
      </c>
      <c r="G557">
        <v>1</v>
      </c>
      <c r="H557">
        <v>1</v>
      </c>
      <c r="I557">
        <v>0.0307971014492753</v>
      </c>
      <c r="J557">
        <v>0</v>
      </c>
      <c r="K557">
        <v>9</v>
      </c>
      <c r="L557">
        <v>1</v>
      </c>
      <c r="M557">
        <v>0</v>
      </c>
      <c r="N557">
        <v>0</v>
      </c>
      <c r="O557" t="inlineStr">
        <is>
          <t>统计时区：北京时间（Asia/Shanghai）；采集间隔增量；部分覆盖；未纳入 1 条，本期未出现 0 条，平台回调 0 条</t>
        </is>
      </c>
      <c r="P557" t="inlineStr">
        <is>
          <t>张凯风</t>
        </is>
      </c>
    </row>
    <row r="558" ht="25.5" customHeight="1">
      <c r="A558" t="inlineStr">
        <is>
          <t>2026-09-19</t>
        </is>
      </c>
      <c r="B558" t="inlineStr">
        <is>
          <t>Flexlthung</t>
        </is>
      </c>
      <c r="C558" t="inlineStr">
        <is>
          <t>lthung263</t>
        </is>
      </c>
      <c r="D558">
        <v>1231</v>
      </c>
      <c r="E558">
        <v>38</v>
      </c>
      <c r="F558">
        <v>0</v>
      </c>
      <c r="G558">
        <v>13</v>
      </c>
      <c r="H558">
        <v>0</v>
      </c>
      <c r="I558">
        <v>0.041429731925264</v>
      </c>
      <c r="J558">
        <v>0</v>
      </c>
      <c r="K558">
        <v>6</v>
      </c>
      <c r="L558">
        <v>4</v>
      </c>
      <c r="M558">
        <v>0</v>
      </c>
      <c r="N558">
        <v>0</v>
      </c>
      <c r="O558" t="inlineStr">
        <is>
          <t>统计时区：北京时间（Asia/Shanghai）；采集间隔增量；部分覆盖；未纳入 4 条，本期未出现 0 条，平台回调 0 条</t>
        </is>
      </c>
      <c r="P558" t="inlineStr">
        <is>
          <t>张凯风</t>
        </is>
      </c>
    </row>
    <row r="559" ht="25.5" customHeight="1">
      <c r="A559" t="inlineStr">
        <is>
          <t>2026-09-19</t>
        </is>
      </c>
      <c r="B559" t="inlineStr">
        <is>
          <t>dramaexpedition</t>
        </is>
      </c>
      <c r="C559" t="inlineStr">
        <is>
          <t>dramaexpedition</t>
        </is>
      </c>
      <c r="D559">
        <v>3442</v>
      </c>
      <c r="E559">
        <v>36</v>
      </c>
      <c r="F559">
        <v>0</v>
      </c>
      <c r="G559">
        <v>10</v>
      </c>
      <c r="H559">
        <v>1</v>
      </c>
      <c r="I559">
        <v>0.0133643230679837</v>
      </c>
      <c r="J559">
        <v>60</v>
      </c>
      <c r="K559">
        <v>3</v>
      </c>
      <c r="L559">
        <v>0</v>
      </c>
      <c r="M559">
        <v>0</v>
      </c>
      <c r="N559">
        <v>0</v>
      </c>
      <c r="O559" t="inlineStr">
        <is>
          <t>统计时区：北京时间（Asia/Shanghai）；采集间隔增量；已覆盖本轮可比帖子；未纳入 0 条，本期未出现 0 条，平台回调 0 条</t>
        </is>
      </c>
      <c r="P559" t="inlineStr">
        <is>
          <t>彭满</t>
        </is>
      </c>
    </row>
    <row r="560" ht="25.5" customHeight="1">
      <c r="A560" t="inlineStr">
        <is>
          <t>2026-09-19</t>
        </is>
      </c>
      <c r="B560" t="inlineStr">
        <is>
          <t>dramadetour0</t>
        </is>
      </c>
      <c r="C560" t="inlineStr">
        <is>
          <t>dramadetour0</t>
        </is>
      </c>
      <c r="D560">
        <v>6011</v>
      </c>
      <c r="E560">
        <v>49</v>
      </c>
      <c r="F560">
        <v>4</v>
      </c>
      <c r="G560">
        <v>19</v>
      </c>
      <c r="H560">
        <v>1</v>
      </c>
      <c r="I560">
        <v>0.0119780402595242</v>
      </c>
      <c r="J560">
        <v>50</v>
      </c>
      <c r="K560">
        <v>5</v>
      </c>
      <c r="L560">
        <v>0</v>
      </c>
      <c r="M560">
        <v>0</v>
      </c>
      <c r="N560">
        <v>0</v>
      </c>
      <c r="O560" t="inlineStr">
        <is>
          <t>统计时区：北京时间（Asia/Shanghai）；采集间隔增量；已覆盖本轮可比帖子；未纳入 0 条，本期未出现 0 条，平台回调 0 条</t>
        </is>
      </c>
      <c r="P560" t="inlineStr">
        <is>
          <t>彭满</t>
        </is>
      </c>
    </row>
    <row r="561" ht="25.5" customHeight="1">
      <c r="A561" t="inlineStr">
        <is>
          <t>2026-09-19</t>
        </is>
      </c>
      <c r="B561" t="inlineStr">
        <is>
          <t>jolienqaq</t>
        </is>
      </c>
      <c r="C561" t="inlineStr">
        <is>
          <t>jolienqaq</t>
        </is>
      </c>
      <c r="D561">
        <v>37490</v>
      </c>
      <c r="E561">
        <v>259</v>
      </c>
      <c r="F561">
        <v>2</v>
      </c>
      <c r="G561">
        <v>170</v>
      </c>
      <c r="H561">
        <v>18</v>
      </c>
      <c r="I561">
        <v>0.0114963990397439</v>
      </c>
      <c r="J561">
        <v>50</v>
      </c>
      <c r="K561">
        <v>3</v>
      </c>
      <c r="L561">
        <v>0</v>
      </c>
      <c r="M561">
        <v>0</v>
      </c>
      <c r="N561">
        <v>0</v>
      </c>
      <c r="O561" t="inlineStr">
        <is>
          <t>统计时区：北京时间（Asia/Shanghai）；采集间隔增量；已覆盖本轮可比帖子；未纳入 0 条，本期未出现 0 条，平台回调 0 条</t>
        </is>
      </c>
      <c r="P561" t="inlineStr">
        <is>
          <t>彭满</t>
        </is>
      </c>
    </row>
    <row r="562" ht="25.5" customHeight="1">
      <c r="A562" t="inlineStr">
        <is>
          <t>2026-09-19</t>
        </is>
      </c>
      <c r="B562" t="inlineStr">
        <is>
          <t>shirley5278789</t>
        </is>
      </c>
      <c r="C562" t="inlineStr">
        <is>
          <t>shirley5278789</t>
        </is>
      </c>
      <c r="D562">
        <v>44929</v>
      </c>
      <c r="E562">
        <v>192</v>
      </c>
      <c r="F562">
        <v>2</v>
      </c>
      <c r="G562">
        <v>53</v>
      </c>
      <c r="H562">
        <v>3</v>
      </c>
      <c r="I562">
        <v>0.00549756282134033</v>
      </c>
      <c r="J562">
        <v>57</v>
      </c>
      <c r="K562">
        <v>3</v>
      </c>
      <c r="L562">
        <v>0</v>
      </c>
      <c r="M562">
        <v>0</v>
      </c>
      <c r="N562">
        <v>0</v>
      </c>
      <c r="O562" t="inlineStr">
        <is>
          <t>统计时区：北京时间（Asia/Shanghai）；采集间隔增量；已覆盖本轮可比帖子；未纳入 0 条，本期未出现 0 条，平台回调 0 条</t>
        </is>
      </c>
      <c r="P562" t="inlineStr">
        <is>
          <t>高璇</t>
        </is>
      </c>
    </row>
    <row r="563" ht="25.5" customHeight="1">
      <c r="A563" t="inlineStr">
        <is>
          <t>2026-09-19</t>
        </is>
      </c>
      <c r="B563" t="inlineStr">
        <is>
          <t>dramavault163</t>
        </is>
      </c>
      <c r="C563" t="inlineStr">
        <is>
          <t>dramavault163</t>
        </is>
      </c>
      <c r="D563">
        <v>45904</v>
      </c>
      <c r="E563">
        <v>422</v>
      </c>
      <c r="F563">
        <v>2</v>
      </c>
      <c r="G563">
        <v>70</v>
      </c>
      <c r="H563">
        <v>20</v>
      </c>
      <c r="I563">
        <v>0.0107615894039735</v>
      </c>
      <c r="J563">
        <v>48</v>
      </c>
      <c r="K563">
        <v>5</v>
      </c>
      <c r="L563">
        <v>0</v>
      </c>
      <c r="M563">
        <v>0</v>
      </c>
      <c r="N563">
        <v>0</v>
      </c>
      <c r="O563" t="inlineStr">
        <is>
          <t>统计时区：北京时间（Asia/Shanghai）；采集间隔增量；已覆盖本轮可比帖子；未纳入 0 条，本期未出现 0 条，平台回调 0 条</t>
        </is>
      </c>
      <c r="P563" t="inlineStr">
        <is>
          <t>高璇</t>
        </is>
      </c>
    </row>
    <row r="564" ht="25.5" customHeight="1">
      <c r="A564" t="inlineStr">
        <is>
          <t>2026-09-19</t>
        </is>
      </c>
      <c r="B564" t="inlineStr">
        <is>
          <t>dramaclips0364</t>
        </is>
      </c>
      <c r="C564" t="inlineStr">
        <is>
          <t>dramaclips0364</t>
        </is>
      </c>
      <c r="D564">
        <v>65227</v>
      </c>
      <c r="E564">
        <v>275</v>
      </c>
      <c r="F564">
        <v>3</v>
      </c>
      <c r="G564">
        <v>62</v>
      </c>
      <c r="H564">
        <v>9</v>
      </c>
      <c r="I564">
        <v>0.00521256534870529</v>
      </c>
      <c r="J564">
        <v>62</v>
      </c>
      <c r="K564">
        <v>5</v>
      </c>
      <c r="L564">
        <v>0</v>
      </c>
      <c r="M564">
        <v>0</v>
      </c>
      <c r="N564">
        <v>0</v>
      </c>
      <c r="O564" t="inlineStr">
        <is>
          <t>统计时区：北京时间（Asia/Shanghai）；采集间隔增量；已覆盖本轮可比帖子；未纳入 0 条，本期未出现 0 条，平台回调 0 条</t>
        </is>
      </c>
      <c r="P564" t="inlineStr">
        <is>
          <t>高璇</t>
        </is>
      </c>
    </row>
    <row r="565" ht="25.5" customHeight="1">
      <c r="A565" t="inlineStr">
        <is>
          <t>2026-09-19</t>
        </is>
      </c>
      <c r="B565" t="inlineStr">
        <is>
          <t>astrologywiki</t>
        </is>
      </c>
      <c r="C565" t="inlineStr">
        <is>
          <t>astrologywiki</t>
        </is>
      </c>
      <c r="D565"/>
      <c r="E565"/>
      <c r="F565"/>
      <c r="G565"/>
      <c r="H565"/>
      <c r="I565"/>
      <c r="J565">
        <v>0</v>
      </c>
      <c r="K565">
        <v>0</v>
      </c>
      <c r="L565">
        <v>0</v>
      </c>
      <c r="M565">
        <v>0</v>
      </c>
      <c r="N565">
        <v>0</v>
      </c>
      <c r="O565" t="inlineStr">
        <is>
          <t>统计时区：北京时间（Asia/Shanghai）；没有可比播放量</t>
        </is>
      </c>
      <c r="P565"/>
    </row>
    <row r="566" ht="25.5" customHeight="1">
      <c r="A566" t="inlineStr">
        <is>
          <t>2026-09-19</t>
        </is>
      </c>
      <c r="B566" t="inlineStr">
        <is>
          <t>shirley527146</t>
        </is>
      </c>
      <c r="C566" t="inlineStr">
        <is>
          <t>shirley527146</t>
        </is>
      </c>
      <c r="D566"/>
      <c r="E566"/>
      <c r="F566"/>
      <c r="G566"/>
      <c r="H566"/>
      <c r="I566"/>
      <c r="J566">
        <v>0</v>
      </c>
      <c r="K566">
        <v>0</v>
      </c>
      <c r="L566">
        <v>0</v>
      </c>
      <c r="M566">
        <v>0</v>
      </c>
      <c r="N566">
        <v>0</v>
      </c>
      <c r="O566" t="inlineStr">
        <is>
          <t>统计时区：北京时间（Asia/Shanghai）；没有可比播放量</t>
        </is>
      </c>
      <c r="P566"/>
    </row>
    <row r="567" ht="25.5" customHeight="1">
      <c r="A567" t="inlineStr">
        <is>
          <t>2026-09-19</t>
        </is>
      </c>
      <c r="B567" t="inlineStr">
        <is>
          <t>Mouse glue trap</t>
        </is>
      </c>
      <c r="C567" t="inlineStr">
        <is>
          <t>nobleltcpnj</t>
        </is>
      </c>
      <c r="D567"/>
      <c r="E567"/>
      <c r="F567"/>
      <c r="G567"/>
      <c r="H567"/>
      <c r="I567"/>
      <c r="J567">
        <v>0</v>
      </c>
      <c r="K567">
        <v>0</v>
      </c>
      <c r="L567">
        <v>0</v>
      </c>
      <c r="M567">
        <v>0</v>
      </c>
      <c r="N567">
        <v>0</v>
      </c>
      <c r="O567" t="inlineStr">
        <is>
          <t>统计时区：北京时间（Asia/Shanghai）；没有可比播放量</t>
        </is>
      </c>
      <c r="P567" t="inlineStr">
        <is>
          <t>张凯风</t>
        </is>
      </c>
    </row>
    <row r="568" ht="25.5" customHeight="1">
      <c r="A568" t="inlineStr">
        <is>
          <t>2026-09-19</t>
        </is>
      </c>
      <c r="B568" t="inlineStr">
        <is>
          <t>willque92</t>
        </is>
      </c>
      <c r="C568" t="inlineStr">
        <is>
          <t>willque92</t>
        </is>
      </c>
      <c r="D568"/>
      <c r="E568"/>
      <c r="F568"/>
      <c r="G568"/>
      <c r="H568"/>
      <c r="I568"/>
      <c r="J568">
        <v>0</v>
      </c>
      <c r="K568">
        <v>0</v>
      </c>
      <c r="L568">
        <v>0</v>
      </c>
      <c r="M568">
        <v>0</v>
      </c>
      <c r="N568">
        <v>0</v>
      </c>
      <c r="O568" t="inlineStr">
        <is>
          <t>统计时区：北京时间（Asia/Shanghai）；没有可比播放量</t>
        </is>
      </c>
      <c r="P568"/>
    </row>
    <row r="569" ht="25.5" customHeight="1">
      <c r="A569" t="inlineStr">
        <is>
          <t>2026-09-19</t>
        </is>
      </c>
      <c r="B569" t="inlineStr">
        <is>
          <t>dramaflick00</t>
        </is>
      </c>
      <c r="C569" t="inlineStr">
        <is>
          <t>dramaflick00</t>
        </is>
      </c>
      <c r="D569"/>
      <c r="E569"/>
      <c r="F569"/>
      <c r="G569"/>
      <c r="H569"/>
      <c r="I569"/>
      <c r="J569">
        <v>0</v>
      </c>
      <c r="K569">
        <v>0</v>
      </c>
      <c r="L569">
        <v>0</v>
      </c>
      <c r="M569">
        <v>0</v>
      </c>
      <c r="N569">
        <v>0</v>
      </c>
      <c r="O569" t="inlineStr">
        <is>
          <t>统计时区：北京时间（Asia/Shanghai）；没有可比播放量</t>
        </is>
      </c>
      <c r="P569" t="inlineStr">
        <is>
          <t>高璇</t>
        </is>
      </c>
    </row>
    <row r="570" ht="25.5" customHeight="1">
      <c r="A570" t="inlineStr">
        <is>
          <t>2026-09-19</t>
        </is>
      </c>
      <c r="B570" t="inlineStr">
        <is>
          <t>plottwistclips11</t>
        </is>
      </c>
      <c r="C570" t="inlineStr">
        <is>
          <t>plottwistclips11</t>
        </is>
      </c>
      <c r="D570"/>
      <c r="E570"/>
      <c r="F570"/>
      <c r="G570"/>
      <c r="H570"/>
      <c r="I570"/>
      <c r="J570">
        <v>0</v>
      </c>
      <c r="K570">
        <v>0</v>
      </c>
      <c r="L570">
        <v>0</v>
      </c>
      <c r="M570">
        <v>0</v>
      </c>
      <c r="N570">
        <v>0</v>
      </c>
      <c r="O570" t="inlineStr">
        <is>
          <t>统计时区：北京时间（Asia/Shanghai）；没有可比播放量</t>
        </is>
      </c>
      <c r="P570" t="inlineStr">
        <is>
          <t>高璇</t>
        </is>
      </c>
    </row>
    <row r="571" ht="25.5" customHeight="1">
      <c r="A571" t="inlineStr">
        <is>
          <t>2026-09-19</t>
        </is>
      </c>
      <c r="B571" t="inlineStr">
        <is>
          <t>felicitypatterson67</t>
        </is>
      </c>
      <c r="C571" t="inlineStr">
        <is>
          <t>felicitypatterson67</t>
        </is>
      </c>
      <c r="D571"/>
      <c r="E571"/>
      <c r="F571"/>
      <c r="G571"/>
      <c r="H571"/>
      <c r="I571"/>
      <c r="J571">
        <v>0</v>
      </c>
      <c r="K571">
        <v>0</v>
      </c>
      <c r="L571">
        <v>0</v>
      </c>
      <c r="M571">
        <v>0</v>
      </c>
      <c r="N571">
        <v>0</v>
      </c>
      <c r="O571" t="inlineStr">
        <is>
          <t>统计时区：北京时间（Asia/Shanghai）；没有可比播放量</t>
        </is>
      </c>
      <c r="P571" t="inlineStr">
        <is>
          <t>李建卓</t>
        </is>
      </c>
    </row>
    <row r="572" ht="25.5" customHeight="1">
      <c r="A572" t="inlineStr">
        <is>
          <t>2026-09-19</t>
        </is>
      </c>
      <c r="B572" t="inlineStr">
        <is>
          <t>hcngsn5459</t>
        </is>
      </c>
      <c r="C572" t="inlineStr">
        <is>
          <t>hcngsn5459</t>
        </is>
      </c>
      <c r="D572"/>
      <c r="E572"/>
      <c r="F572"/>
      <c r="G572"/>
      <c r="H572"/>
      <c r="I572"/>
      <c r="J572">
        <v>0</v>
      </c>
      <c r="K572">
        <v>0</v>
      </c>
      <c r="L572">
        <v>0</v>
      </c>
      <c r="M572">
        <v>0</v>
      </c>
      <c r="N572">
        <v>0</v>
      </c>
      <c r="O572" t="inlineStr">
        <is>
          <t>统计时区：北京时间（Asia/Shanghai）；没有可比播放量</t>
        </is>
      </c>
      <c r="P572" t="inlineStr">
        <is>
          <t>李建卓</t>
        </is>
      </c>
    </row>
    <row r="573" ht="25.5" customHeight="1">
      <c r="A573" t="inlineStr">
        <is>
          <t>2026-09-19</t>
        </is>
      </c>
      <c r="B573" t="inlineStr">
        <is>
          <t>Pretty Boy Problems</t>
        </is>
      </c>
      <c r="C573" t="inlineStr">
        <is>
          <t>magnoliaisabella64</t>
        </is>
      </c>
      <c r="D573"/>
      <c r="E573"/>
      <c r="F573"/>
      <c r="G573"/>
      <c r="H573"/>
      <c r="I573"/>
      <c r="J573">
        <v>0</v>
      </c>
      <c r="K573">
        <v>0</v>
      </c>
      <c r="L573">
        <v>0</v>
      </c>
      <c r="M573">
        <v>0</v>
      </c>
      <c r="N573">
        <v>0</v>
      </c>
      <c r="O573" t="inlineStr">
        <is>
          <t>统计时区：北京时间（Asia/Shanghai）；没有可比播放量</t>
        </is>
      </c>
      <c r="P573" t="inlineStr">
        <is>
          <t>张凯风</t>
        </is>
      </c>
    </row>
    <row r="574" ht="25.5" customHeight="1">
      <c r="A574" t="inlineStr">
        <is>
          <t>2026-09-19</t>
        </is>
      </c>
      <c r="B574" t="inlineStr">
        <is>
          <t>Velvet Temptations</t>
        </is>
      </c>
      <c r="C574" t="inlineStr">
        <is>
          <t>qqfqvkxrybkjkjnp20</t>
        </is>
      </c>
      <c r="D574"/>
      <c r="E574"/>
      <c r="F574"/>
      <c r="G574"/>
      <c r="H574"/>
      <c r="I574"/>
      <c r="J574">
        <v>0</v>
      </c>
      <c r="K574">
        <v>0</v>
      </c>
      <c r="L574">
        <v>0</v>
      </c>
      <c r="M574">
        <v>0</v>
      </c>
      <c r="N574">
        <v>0</v>
      </c>
      <c r="O574" t="inlineStr">
        <is>
          <t>统计时区：北京时间（Asia/Shanghai）；没有可比播放量</t>
        </is>
      </c>
      <c r="P574" t="inlineStr">
        <is>
          <t>张凯风</t>
        </is>
      </c>
    </row>
    <row r="575" ht="25.5" customHeight="1">
      <c r="A575" t="inlineStr">
        <is>
          <t>2026-09-19</t>
        </is>
      </c>
      <c r="B575" t="inlineStr">
        <is>
          <t>amariari11</t>
        </is>
      </c>
      <c r="C575" t="inlineStr">
        <is>
          <t>amariari11</t>
        </is>
      </c>
      <c r="D575"/>
      <c r="E575"/>
      <c r="F575"/>
      <c r="G575"/>
      <c r="H575"/>
      <c r="I575"/>
      <c r="J575">
        <v>0</v>
      </c>
      <c r="K575">
        <v>0</v>
      </c>
      <c r="L575">
        <v>0</v>
      </c>
      <c r="M575">
        <v>0</v>
      </c>
      <c r="N575">
        <v>0</v>
      </c>
      <c r="O575" t="inlineStr">
        <is>
          <t>统计时区：北京时间（Asia/Shanghai）；没有可比播放量</t>
        </is>
      </c>
      <c r="P575" t="inlineStr">
        <is>
          <t>李建卓</t>
        </is>
      </c>
    </row>
    <row r="576" ht="25.5" customHeight="1">
      <c r="A576" t="inlineStr">
        <is>
          <t>2026-09-19</t>
        </is>
      </c>
      <c r="B576" t="inlineStr">
        <is>
          <t>gaylenepowers350</t>
        </is>
      </c>
      <c r="C576" t="inlineStr">
        <is>
          <t>gaylenepowers350</t>
        </is>
      </c>
      <c r="D576"/>
      <c r="E576"/>
      <c r="F576"/>
      <c r="G576"/>
      <c r="H576"/>
      <c r="I576"/>
      <c r="J576">
        <v>0</v>
      </c>
      <c r="K576">
        <v>0</v>
      </c>
      <c r="L576">
        <v>0</v>
      </c>
      <c r="M576">
        <v>0</v>
      </c>
      <c r="N576">
        <v>0</v>
      </c>
      <c r="O576" t="inlineStr">
        <is>
          <t>统计时区：北京时间（Asia/Shanghai）；没有可比播放量</t>
        </is>
      </c>
      <c r="P576" t="inlineStr">
        <is>
          <t>李建卓</t>
        </is>
      </c>
    </row>
    <row r="577" ht="25.5" customHeight="1">
      <c r="A577" t="inlineStr">
        <is>
          <t>2026-09-19</t>
        </is>
      </c>
      <c r="B577" t="inlineStr">
        <is>
          <t>jazlynnayeli6</t>
        </is>
      </c>
      <c r="C577" t="inlineStr">
        <is>
          <t>jazlynnayeli6</t>
        </is>
      </c>
      <c r="D577"/>
      <c r="E577"/>
      <c r="F577"/>
      <c r="G577"/>
      <c r="H577"/>
      <c r="I577"/>
      <c r="J577">
        <v>0</v>
      </c>
      <c r="K577">
        <v>0</v>
      </c>
      <c r="L577">
        <v>0</v>
      </c>
      <c r="M577">
        <v>0</v>
      </c>
      <c r="N577">
        <v>0</v>
      </c>
      <c r="O577" t="inlineStr">
        <is>
          <t>统计时区：北京时间（Asia/Shanghai）；没有可比播放量</t>
        </is>
      </c>
      <c r="P577" t="inlineStr">
        <is>
          <t>李建卓</t>
        </is>
      </c>
    </row>
    <row r="578" ht="25.5" customHeight="1">
      <c r="A578" t="inlineStr">
        <is>
          <t>2026-09-19</t>
        </is>
      </c>
      <c r="B578" t="inlineStr">
        <is>
          <t>miralinaaa10</t>
        </is>
      </c>
      <c r="C578" t="inlineStr">
        <is>
          <t>miralinaaa10</t>
        </is>
      </c>
      <c r="D578"/>
      <c r="E578"/>
      <c r="F578"/>
      <c r="G578"/>
      <c r="H578"/>
      <c r="I578"/>
      <c r="J578">
        <v>0</v>
      </c>
      <c r="K578">
        <v>0</v>
      </c>
      <c r="L578">
        <v>0</v>
      </c>
      <c r="M578">
        <v>0</v>
      </c>
      <c r="N578">
        <v>0</v>
      </c>
      <c r="O578" t="inlineStr">
        <is>
          <t>统计时区：北京时间（Asia/Shanghai）；没有可比播放量</t>
        </is>
      </c>
      <c r="P578" t="inlineStr">
        <is>
          <t>高璇</t>
        </is>
      </c>
    </row>
    <row r="579" ht="25.5" customHeight="1">
      <c r="A579" t="inlineStr">
        <is>
          <t>2026-09-19</t>
        </is>
      </c>
      <c r="B579" t="inlineStr">
        <is>
          <t>mochiclips55</t>
        </is>
      </c>
      <c r="C579" t="inlineStr">
        <is>
          <t>mochiclips55</t>
        </is>
      </c>
      <c r="D579"/>
      <c r="E579"/>
      <c r="F579"/>
      <c r="G579"/>
      <c r="H579"/>
      <c r="I579"/>
      <c r="J579">
        <v>0</v>
      </c>
      <c r="K579">
        <v>0</v>
      </c>
      <c r="L579">
        <v>0</v>
      </c>
      <c r="M579">
        <v>0</v>
      </c>
      <c r="N579">
        <v>0</v>
      </c>
      <c r="O579" t="inlineStr">
        <is>
          <t>统计时区：北京时间（Asia/Shanghai）；没有可比播放量</t>
        </is>
      </c>
      <c r="P579" t="inlineStr">
        <is>
          <t>高璇</t>
        </is>
      </c>
    </row>
    <row r="580" ht="25.5" customHeight="1">
      <c r="A580" t="inlineStr">
        <is>
          <t>2026-09-19</t>
        </is>
      </c>
      <c r="B580" t="inlineStr">
        <is>
          <t>scenesbl77</t>
        </is>
      </c>
      <c r="C580" t="inlineStr">
        <is>
          <t>scenesbl77</t>
        </is>
      </c>
      <c r="D580"/>
      <c r="E580"/>
      <c r="F580"/>
      <c r="G580"/>
      <c r="H580"/>
      <c r="I580"/>
      <c r="J580">
        <v>0</v>
      </c>
      <c r="K580">
        <v>0</v>
      </c>
      <c r="L580">
        <v>0</v>
      </c>
      <c r="M580">
        <v>0</v>
      </c>
      <c r="N580">
        <v>0</v>
      </c>
      <c r="O580" t="inlineStr">
        <is>
          <t>统计时区：北京时间（Asia/Shanghai）；没有可比播放量</t>
        </is>
      </c>
      <c r="P580" t="inlineStr">
        <is>
          <t>高璇</t>
        </is>
      </c>
    </row>
    <row r="581" ht="25.5" customHeight="1">
      <c r="A581" t="inlineStr">
        <is>
          <t>2026-09-19</t>
        </is>
      </c>
      <c r="B581" t="inlineStr">
        <is>
          <t>sofiblmoments</t>
        </is>
      </c>
      <c r="C581" t="inlineStr">
        <is>
          <t>sofiblmoments</t>
        </is>
      </c>
      <c r="D581"/>
      <c r="E581"/>
      <c r="F581"/>
      <c r="G581"/>
      <c r="H581"/>
      <c r="I581"/>
      <c r="J581">
        <v>0</v>
      </c>
      <c r="K581">
        <v>0</v>
      </c>
      <c r="L581">
        <v>0</v>
      </c>
      <c r="M581">
        <v>0</v>
      </c>
      <c r="N581">
        <v>0</v>
      </c>
      <c r="O581" t="inlineStr">
        <is>
          <t>统计时区：北京时间（Asia/Shanghai）；没有可比播放量</t>
        </is>
      </c>
      <c r="P581" t="inlineStr">
        <is>
          <t>高璇</t>
        </is>
      </c>
    </row>
    <row r="582" ht="25.5" customHeight="1">
      <c r="A582" t="inlineStr">
        <is>
          <t>2026-09-18</t>
        </is>
      </c>
      <c r="B582" t="inlineStr">
        <is>
          <t>dramapenelope</t>
        </is>
      </c>
      <c r="C582" t="inlineStr">
        <is>
          <t>dramapenelope</t>
        </is>
      </c>
      <c r="D582">
        <v>0</v>
      </c>
      <c r="E582">
        <v>0</v>
      </c>
      <c r="F582">
        <v>0</v>
      </c>
      <c r="G582">
        <v>0</v>
      </c>
      <c r="H582">
        <v>0</v>
      </c>
      <c r="I582"/>
      <c r="J582">
        <v>5</v>
      </c>
      <c r="K582">
        <v>0</v>
      </c>
      <c r="L582">
        <v>0</v>
      </c>
      <c r="M582">
        <v>0</v>
      </c>
      <c r="N582">
        <v>0</v>
      </c>
      <c r="O582" t="inlineStr">
        <is>
          <t>统计时区：北京时间（Asia/Shanghai）；采集间隔增量；已覆盖本轮可比帖子；未纳入 0 条，本期未出现 0 条，平台回调 0 条</t>
        </is>
      </c>
      <c r="P582"/>
    </row>
    <row r="583" ht="25.5" customHeight="1">
      <c r="A583" t="inlineStr">
        <is>
          <t>2026-09-18</t>
        </is>
      </c>
      <c r="B583" t="inlineStr">
        <is>
          <t>miraaastrology</t>
        </is>
      </c>
      <c r="C583" t="inlineStr">
        <is>
          <t>miraaastrology</t>
        </is>
      </c>
      <c r="D583">
        <v>97</v>
      </c>
      <c r="E583">
        <v>2</v>
      </c>
      <c r="F583">
        <v>0</v>
      </c>
      <c r="G583">
        <v>0</v>
      </c>
      <c r="H583">
        <v>5</v>
      </c>
      <c r="I583">
        <v>0.0206185567010309</v>
      </c>
      <c r="J583">
        <v>10</v>
      </c>
      <c r="K583">
        <v>0</v>
      </c>
      <c r="L583">
        <v>0</v>
      </c>
      <c r="M583">
        <v>0</v>
      </c>
      <c r="N583">
        <v>0</v>
      </c>
      <c r="O583" t="inlineStr">
        <is>
          <t>统计时区：北京时间（Asia/Shanghai）；采集间隔增量；已覆盖本轮可比帖子；未纳入 0 条，本期未出现 0 条，平台回调 0 条</t>
        </is>
      </c>
      <c r="P583"/>
    </row>
    <row r="584" ht="25.5" customHeight="1">
      <c r="A584" t="inlineStr">
        <is>
          <t>2026-09-18</t>
        </is>
      </c>
      <c r="B584" t="inlineStr">
        <is>
          <t>shirley5276973</t>
        </is>
      </c>
      <c r="C584" t="inlineStr">
        <is>
          <t>shirley5276973</t>
        </is>
      </c>
      <c r="D584">
        <v>148</v>
      </c>
      <c r="E584">
        <v>2</v>
      </c>
      <c r="F584">
        <v>0</v>
      </c>
      <c r="G584">
        <v>1</v>
      </c>
      <c r="H584">
        <v>0</v>
      </c>
      <c r="I584">
        <v>0.0202702702702702</v>
      </c>
      <c r="J584">
        <v>4</v>
      </c>
      <c r="K584">
        <v>2</v>
      </c>
      <c r="L584">
        <v>0</v>
      </c>
      <c r="M584">
        <v>0</v>
      </c>
      <c r="N584">
        <v>0</v>
      </c>
      <c r="O584" t="inlineStr">
        <is>
          <t>统计时区：北京时间（Asia/Shanghai）；采集间隔增量；已覆盖本轮可比帖子；未纳入 0 条，本期未出现 0 条，平台回调 0 条</t>
        </is>
      </c>
      <c r="P584"/>
    </row>
    <row r="585" ht="25.5" customHeight="1">
      <c r="A585" t="inlineStr">
        <is>
          <t>2026-09-18</t>
        </is>
      </c>
      <c r="B585" t="inlineStr">
        <is>
          <t>dramaexpedition</t>
        </is>
      </c>
      <c r="C585" t="inlineStr">
        <is>
          <t>dramaexpedition</t>
        </is>
      </c>
      <c r="D585">
        <v>4467</v>
      </c>
      <c r="E585">
        <v>12</v>
      </c>
      <c r="F585">
        <v>0</v>
      </c>
      <c r="G585">
        <v>7</v>
      </c>
      <c r="H585">
        <v>1</v>
      </c>
      <c r="I585">
        <v>0.004253413924334</v>
      </c>
      <c r="J585">
        <v>57</v>
      </c>
      <c r="K585">
        <v>3</v>
      </c>
      <c r="L585">
        <v>0</v>
      </c>
      <c r="M585">
        <v>0</v>
      </c>
      <c r="N585">
        <v>0</v>
      </c>
      <c r="O585" t="inlineStr">
        <is>
          <t>统计时区：北京时间（Asia/Shanghai）；采集间隔增量；已覆盖本轮可比帖子；未纳入 0 条，本期未出现 0 条，平台回调 0 条</t>
        </is>
      </c>
      <c r="P585" t="inlineStr">
        <is>
          <t>彭满</t>
        </is>
      </c>
    </row>
    <row r="586" ht="25.5" customHeight="1">
      <c r="A586" t="inlineStr">
        <is>
          <t>2026-09-18</t>
        </is>
      </c>
      <c r="B586" t="inlineStr">
        <is>
          <t>dramadetour0</t>
        </is>
      </c>
      <c r="C586" t="inlineStr">
        <is>
          <t>dramadetour0</t>
        </is>
      </c>
      <c r="D586">
        <v>5894</v>
      </c>
      <c r="E586">
        <v>34</v>
      </c>
      <c r="F586">
        <v>0</v>
      </c>
      <c r="G586">
        <v>11</v>
      </c>
      <c r="H586">
        <v>0</v>
      </c>
      <c r="I586">
        <v>0.00763488293179504</v>
      </c>
      <c r="J586">
        <v>47</v>
      </c>
      <c r="K586">
        <v>3</v>
      </c>
      <c r="L586">
        <v>0</v>
      </c>
      <c r="M586">
        <v>0</v>
      </c>
      <c r="N586">
        <v>0</v>
      </c>
      <c r="O586" t="inlineStr">
        <is>
          <t>统计时区：北京时间（Asia/Shanghai）；采集间隔增量；已覆盖本轮可比帖子；未纳入 0 条，本期未出现 0 条，平台回调 0 条</t>
        </is>
      </c>
      <c r="P586" t="inlineStr">
        <is>
          <t>彭满</t>
        </is>
      </c>
    </row>
    <row r="587" ht="25.5" customHeight="1">
      <c r="A587" t="inlineStr">
        <is>
          <t>2026-09-18</t>
        </is>
      </c>
      <c r="B587" t="inlineStr">
        <is>
          <t>dramavault163</t>
        </is>
      </c>
      <c r="C587" t="inlineStr">
        <is>
          <t>dramavault163</t>
        </is>
      </c>
      <c r="D587">
        <v>24389</v>
      </c>
      <c r="E587">
        <v>195</v>
      </c>
      <c r="F587">
        <v>3</v>
      </c>
      <c r="G587">
        <v>47</v>
      </c>
      <c r="H587">
        <v>19</v>
      </c>
      <c r="I587">
        <v>0.0100455123211283</v>
      </c>
      <c r="J587">
        <v>44</v>
      </c>
      <c r="K587">
        <v>4</v>
      </c>
      <c r="L587">
        <v>0</v>
      </c>
      <c r="M587">
        <v>0</v>
      </c>
      <c r="N587">
        <v>0</v>
      </c>
      <c r="O587" t="inlineStr">
        <is>
          <t>统计时区：北京时间（Asia/Shanghai）；采集间隔增量；已覆盖本轮可比帖子；未纳入 0 条，本期未出现 0 条，平台回调 0 条</t>
        </is>
      </c>
      <c r="P587" t="inlineStr">
        <is>
          <t>高璇</t>
        </is>
      </c>
    </row>
    <row r="588" ht="25.5" customHeight="1">
      <c r="A588" t="inlineStr">
        <is>
          <t>2026-09-18</t>
        </is>
      </c>
      <c r="B588" t="inlineStr">
        <is>
          <t>jolienqaq</t>
        </is>
      </c>
      <c r="C588" t="inlineStr">
        <is>
          <t>jolienqaq</t>
        </is>
      </c>
      <c r="D588">
        <v>31148</v>
      </c>
      <c r="E588">
        <v>207</v>
      </c>
      <c r="F588">
        <v>6</v>
      </c>
      <c r="G588">
        <v>130</v>
      </c>
      <c r="H588">
        <v>27</v>
      </c>
      <c r="I588">
        <v>0.0110119429818928</v>
      </c>
      <c r="J588">
        <v>46</v>
      </c>
      <c r="K588">
        <v>3</v>
      </c>
      <c r="L588">
        <v>1</v>
      </c>
      <c r="M588">
        <v>0</v>
      </c>
      <c r="N588">
        <v>0</v>
      </c>
      <c r="O588" t="inlineStr">
        <is>
          <t>统计时区：北京时间（Asia/Shanghai）；采集间隔增量；部分覆盖；未纳入 1 条，本期未出现 0 条，平台回调 0 条</t>
        </is>
      </c>
      <c r="P588" t="inlineStr">
        <is>
          <t>彭满</t>
        </is>
      </c>
    </row>
    <row r="589" ht="25.5" customHeight="1">
      <c r="A589" t="inlineStr">
        <is>
          <t>2026-09-18</t>
        </is>
      </c>
      <c r="B589" t="inlineStr">
        <is>
          <t>shirley5278789</t>
        </is>
      </c>
      <c r="C589" t="inlineStr">
        <is>
          <t>shirley5278789</t>
        </is>
      </c>
      <c r="D589">
        <v>64695</v>
      </c>
      <c r="E589">
        <v>325</v>
      </c>
      <c r="F589">
        <v>11</v>
      </c>
      <c r="G589">
        <v>138</v>
      </c>
      <c r="H589">
        <v>13</v>
      </c>
      <c r="I589">
        <v>0.00732668676095525</v>
      </c>
      <c r="J589">
        <v>52</v>
      </c>
      <c r="K589">
        <v>5</v>
      </c>
      <c r="L589">
        <v>0</v>
      </c>
      <c r="M589">
        <v>0</v>
      </c>
      <c r="N589">
        <v>0</v>
      </c>
      <c r="O589" t="inlineStr">
        <is>
          <t>统计时区：北京时间（Asia/Shanghai）；采集间隔增量；已覆盖本轮可比帖子；未纳入 0 条，本期未出现 0 条，平台回调 0 条</t>
        </is>
      </c>
      <c r="P589" t="inlineStr">
        <is>
          <t>高璇</t>
        </is>
      </c>
    </row>
    <row r="590" ht="25.5" customHeight="1">
      <c r="A590" t="inlineStr">
        <is>
          <t>2026-09-18</t>
        </is>
      </c>
      <c r="B590" t="inlineStr">
        <is>
          <t>dramaclips0364</t>
        </is>
      </c>
      <c r="C590" t="inlineStr">
        <is>
          <t>dramaclips0364</t>
        </is>
      </c>
      <c r="D590">
        <v>96852</v>
      </c>
      <c r="E590">
        <v>431</v>
      </c>
      <c r="F590">
        <v>7</v>
      </c>
      <c r="G590">
        <v>99</v>
      </c>
      <c r="H590">
        <v>13</v>
      </c>
      <c r="I590">
        <v>0.00554454218808078</v>
      </c>
      <c r="J590">
        <v>58</v>
      </c>
      <c r="K590">
        <v>3</v>
      </c>
      <c r="L590">
        <v>1</v>
      </c>
      <c r="M590">
        <v>0</v>
      </c>
      <c r="N590">
        <v>0</v>
      </c>
      <c r="O590" t="inlineStr">
        <is>
          <t>统计时区：北京时间（Asia/Shanghai）；采集间隔增量；部分覆盖；未纳入 1 条，本期未出现 0 条，平台回调 0 条</t>
        </is>
      </c>
      <c r="P590" t="inlineStr">
        <is>
          <t>高璇</t>
        </is>
      </c>
    </row>
    <row r="591" ht="25.5" customHeight="1">
      <c r="A591" t="inlineStr">
        <is>
          <t>2026-09-18</t>
        </is>
      </c>
      <c r="B591" t="inlineStr">
        <is>
          <t>astrologywiki</t>
        </is>
      </c>
      <c r="C591" t="inlineStr">
        <is>
          <t>astrologywiki</t>
        </is>
      </c>
      <c r="D591"/>
      <c r="E591"/>
      <c r="F591"/>
      <c r="G591"/>
      <c r="H591"/>
      <c r="I591"/>
      <c r="J591">
        <v>0</v>
      </c>
      <c r="K591">
        <v>0</v>
      </c>
      <c r="L591">
        <v>0</v>
      </c>
      <c r="M591">
        <v>0</v>
      </c>
      <c r="N591">
        <v>0</v>
      </c>
      <c r="O591" t="inlineStr">
        <is>
          <t>统计时区：北京时间（Asia/Shanghai）；没有可比播放量</t>
        </is>
      </c>
      <c r="P591"/>
    </row>
    <row r="592" ht="25.5" customHeight="1">
      <c r="A592" t="inlineStr">
        <is>
          <t>2026-09-18</t>
        </is>
      </c>
      <c r="B592" t="inlineStr">
        <is>
          <t>NeonHlin</t>
        </is>
      </c>
      <c r="C592" t="inlineStr">
        <is>
          <t>hnlinhthng9678</t>
        </is>
      </c>
      <c r="D592"/>
      <c r="E592"/>
      <c r="F592"/>
      <c r="G592"/>
      <c r="H592"/>
      <c r="I592"/>
      <c r="J592">
        <v>0</v>
      </c>
      <c r="K592">
        <v>0</v>
      </c>
      <c r="L592">
        <v>0</v>
      </c>
      <c r="M592">
        <v>0</v>
      </c>
      <c r="N592">
        <v>0</v>
      </c>
      <c r="O592" t="inlineStr">
        <is>
          <t>统计时区：北京时间（Asia/Shanghai）；没有可比播放量</t>
        </is>
      </c>
      <c r="P592" t="inlineStr">
        <is>
          <t>高璇</t>
        </is>
      </c>
    </row>
    <row r="593" ht="25.5" customHeight="1">
      <c r="A593" t="inlineStr">
        <is>
          <t>2026-09-18</t>
        </is>
      </c>
      <c r="B593" t="inlineStr">
        <is>
          <t>Flexlthung</t>
        </is>
      </c>
      <c r="C593" t="inlineStr">
        <is>
          <t>lthung263</t>
        </is>
      </c>
      <c r="D593"/>
      <c r="E593"/>
      <c r="F593"/>
      <c r="G593"/>
      <c r="H593"/>
      <c r="I593"/>
      <c r="J593">
        <v>0</v>
      </c>
      <c r="K593">
        <v>0</v>
      </c>
      <c r="L593">
        <v>0</v>
      </c>
      <c r="M593">
        <v>0</v>
      </c>
      <c r="N593">
        <v>0</v>
      </c>
      <c r="O593" t="inlineStr">
        <is>
          <t>统计时区：北京时间（Asia/Shanghai）；没有可比播放量</t>
        </is>
      </c>
      <c r="P593" t="inlineStr">
        <is>
          <t>张凯风</t>
        </is>
      </c>
    </row>
    <row r="594" ht="25.5" customHeight="1">
      <c r="A594" t="inlineStr">
        <is>
          <t>2026-09-18</t>
        </is>
      </c>
      <c r="B594" t="inlineStr">
        <is>
          <t>VoidFaic</t>
        </is>
      </c>
      <c r="C594" t="inlineStr">
        <is>
          <t>ngphnggiang40</t>
        </is>
      </c>
      <c r="D594"/>
      <c r="E594"/>
      <c r="F594"/>
      <c r="G594"/>
      <c r="H594"/>
      <c r="I594"/>
      <c r="J594">
        <v>0</v>
      </c>
      <c r="K594">
        <v>0</v>
      </c>
      <c r="L594">
        <v>0</v>
      </c>
      <c r="M594">
        <v>0</v>
      </c>
      <c r="N594">
        <v>0</v>
      </c>
      <c r="O594" t="inlineStr">
        <is>
          <t>统计时区：北京时间（Asia/Shanghai）；没有可比播放量</t>
        </is>
      </c>
      <c r="P594" t="inlineStr">
        <is>
          <t>张凯风</t>
        </is>
      </c>
    </row>
    <row r="595" ht="25.5" customHeight="1">
      <c r="A595" t="inlineStr">
        <is>
          <t>2026-09-18</t>
        </is>
      </c>
      <c r="B595" t="inlineStr">
        <is>
          <t>shirley527146</t>
        </is>
      </c>
      <c r="C595" t="inlineStr">
        <is>
          <t>shirley527146</t>
        </is>
      </c>
      <c r="D595"/>
      <c r="E595"/>
      <c r="F595"/>
      <c r="G595"/>
      <c r="H595"/>
      <c r="I595"/>
      <c r="J595">
        <v>0</v>
      </c>
      <c r="K595">
        <v>0</v>
      </c>
      <c r="L595">
        <v>0</v>
      </c>
      <c r="M595">
        <v>0</v>
      </c>
      <c r="N595">
        <v>0</v>
      </c>
      <c r="O595" t="inlineStr">
        <is>
          <t>统计时区：北京时间（Asia/Shanghai）；没有可比播放量</t>
        </is>
      </c>
      <c r="P595"/>
    </row>
    <row r="596" ht="25.5" customHeight="1">
      <c r="A596" t="inlineStr">
        <is>
          <t>2026-09-18</t>
        </is>
      </c>
      <c r="B596" t="inlineStr">
        <is>
          <t>Mouse glue trap</t>
        </is>
      </c>
      <c r="C596" t="inlineStr">
        <is>
          <t>nobleltcpnj</t>
        </is>
      </c>
      <c r="D596"/>
      <c r="E596"/>
      <c r="F596"/>
      <c r="G596"/>
      <c r="H596"/>
      <c r="I596"/>
      <c r="J596">
        <v>0</v>
      </c>
      <c r="K596">
        <v>0</v>
      </c>
      <c r="L596">
        <v>0</v>
      </c>
      <c r="M596">
        <v>0</v>
      </c>
      <c r="N596">
        <v>0</v>
      </c>
      <c r="O596" t="inlineStr">
        <is>
          <t>统计时区：北京时间（Asia/Shanghai）；没有可比播放量</t>
        </is>
      </c>
      <c r="P596" t="inlineStr">
        <is>
          <t>张凯风</t>
        </is>
      </c>
    </row>
    <row r="597" ht="25.5" customHeight="1">
      <c r="A597" t="inlineStr">
        <is>
          <t>2026-09-18</t>
        </is>
      </c>
      <c r="B597" t="inlineStr">
        <is>
          <t>willque92</t>
        </is>
      </c>
      <c r="C597" t="inlineStr">
        <is>
          <t>willque92</t>
        </is>
      </c>
      <c r="D597"/>
      <c r="E597"/>
      <c r="F597"/>
      <c r="G597"/>
      <c r="H597"/>
      <c r="I597"/>
      <c r="J597">
        <v>0</v>
      </c>
      <c r="K597">
        <v>0</v>
      </c>
      <c r="L597">
        <v>0</v>
      </c>
      <c r="M597">
        <v>0</v>
      </c>
      <c r="N597">
        <v>0</v>
      </c>
      <c r="O597" t="inlineStr">
        <is>
          <t>统计时区：北京时间（Asia/Shanghai）；没有可比播放量</t>
        </is>
      </c>
      <c r="P597"/>
    </row>
    <row r="598" ht="25.5" customHeight="1">
      <c r="A598" t="inlineStr">
        <is>
          <t>2026-09-18</t>
        </is>
      </c>
      <c r="B598" t="inlineStr">
        <is>
          <t>dramaflick00</t>
        </is>
      </c>
      <c r="C598" t="inlineStr">
        <is>
          <t>dramaflick00</t>
        </is>
      </c>
      <c r="D598"/>
      <c r="E598"/>
      <c r="F598"/>
      <c r="G598"/>
      <c r="H598"/>
      <c r="I598"/>
      <c r="J598">
        <v>0</v>
      </c>
      <c r="K598">
        <v>0</v>
      </c>
      <c r="L598">
        <v>0</v>
      </c>
      <c r="M598">
        <v>0</v>
      </c>
      <c r="N598">
        <v>0</v>
      </c>
      <c r="O598" t="inlineStr">
        <is>
          <t>统计时区：北京时间（Asia/Shanghai）；没有可比播放量</t>
        </is>
      </c>
      <c r="P598" t="inlineStr">
        <is>
          <t>高璇</t>
        </is>
      </c>
    </row>
    <row r="599" ht="25.5" customHeight="1">
      <c r="A599" t="inlineStr">
        <is>
          <t>2026-09-18</t>
        </is>
      </c>
      <c r="B599" t="inlineStr">
        <is>
          <t>plottwistclips11</t>
        </is>
      </c>
      <c r="C599" t="inlineStr">
        <is>
          <t>plottwistclips11</t>
        </is>
      </c>
      <c r="D599"/>
      <c r="E599"/>
      <c r="F599"/>
      <c r="G599"/>
      <c r="H599"/>
      <c r="I599"/>
      <c r="J599">
        <v>0</v>
      </c>
      <c r="K599">
        <v>0</v>
      </c>
      <c r="L599">
        <v>0</v>
      </c>
      <c r="M599">
        <v>0</v>
      </c>
      <c r="N599">
        <v>0</v>
      </c>
      <c r="O599" t="inlineStr">
        <is>
          <t>统计时区：北京时间（Asia/Shanghai）；没有可比播放量</t>
        </is>
      </c>
      <c r="P599" t="inlineStr">
        <is>
          <t>高璇</t>
        </is>
      </c>
    </row>
    <row r="600" ht="25.5" customHeight="1">
      <c r="A600" t="inlineStr">
        <is>
          <t>2026-09-18</t>
        </is>
      </c>
      <c r="B600" t="inlineStr">
        <is>
          <t>felicitypatterson67</t>
        </is>
      </c>
      <c r="C600" t="inlineStr">
        <is>
          <t>felicitypatterson67</t>
        </is>
      </c>
      <c r="D600"/>
      <c r="E600"/>
      <c r="F600"/>
      <c r="G600"/>
      <c r="H600"/>
      <c r="I600"/>
      <c r="J600">
        <v>0</v>
      </c>
      <c r="K600">
        <v>0</v>
      </c>
      <c r="L600">
        <v>0</v>
      </c>
      <c r="M600">
        <v>0</v>
      </c>
      <c r="N600">
        <v>0</v>
      </c>
      <c r="O600" t="inlineStr">
        <is>
          <t>统计时区：北京时间（Asia/Shanghai）；没有可比播放量</t>
        </is>
      </c>
      <c r="P600" t="inlineStr">
        <is>
          <t>李建卓</t>
        </is>
      </c>
    </row>
    <row r="601" ht="25.5" customHeight="1">
      <c r="A601" t="inlineStr">
        <is>
          <t>2026-09-18</t>
        </is>
      </c>
      <c r="B601" t="inlineStr">
        <is>
          <t>hcngsn5459</t>
        </is>
      </c>
      <c r="C601" t="inlineStr">
        <is>
          <t>hcngsn5459</t>
        </is>
      </c>
      <c r="D601"/>
      <c r="E601"/>
      <c r="F601"/>
      <c r="G601"/>
      <c r="H601"/>
      <c r="I601"/>
      <c r="J601">
        <v>0</v>
      </c>
      <c r="K601">
        <v>0</v>
      </c>
      <c r="L601">
        <v>0</v>
      </c>
      <c r="M601">
        <v>0</v>
      </c>
      <c r="N601">
        <v>0</v>
      </c>
      <c r="O601" t="inlineStr">
        <is>
          <t>统计时区：北京时间（Asia/Shanghai）；没有可比播放量</t>
        </is>
      </c>
      <c r="P601" t="inlineStr">
        <is>
          <t>李建卓</t>
        </is>
      </c>
    </row>
    <row r="602" ht="25.5" customHeight="1">
      <c r="A602" t="inlineStr">
        <is>
          <t>2026-09-18</t>
        </is>
      </c>
      <c r="B602" t="inlineStr">
        <is>
          <t>Pretty Boy Problems</t>
        </is>
      </c>
      <c r="C602" t="inlineStr">
        <is>
          <t>magnoliaisabella64</t>
        </is>
      </c>
      <c r="D602"/>
      <c r="E602"/>
      <c r="F602"/>
      <c r="G602"/>
      <c r="H602"/>
      <c r="I602"/>
      <c r="J602">
        <v>0</v>
      </c>
      <c r="K602">
        <v>0</v>
      </c>
      <c r="L602">
        <v>0</v>
      </c>
      <c r="M602">
        <v>0</v>
      </c>
      <c r="N602">
        <v>0</v>
      </c>
      <c r="O602" t="inlineStr">
        <is>
          <t>统计时区：北京时间（Asia/Shanghai）；没有可比播放量</t>
        </is>
      </c>
      <c r="P602" t="inlineStr">
        <is>
          <t>张凯风</t>
        </is>
      </c>
    </row>
    <row r="603" ht="25.5" customHeight="1">
      <c r="A603" t="inlineStr">
        <is>
          <t>2026-09-18</t>
        </is>
      </c>
      <c r="B603" t="inlineStr">
        <is>
          <t>Velvet Temptations</t>
        </is>
      </c>
      <c r="C603" t="inlineStr">
        <is>
          <t>qqfqvkxrybkjkjnp20</t>
        </is>
      </c>
      <c r="D603"/>
      <c r="E603"/>
      <c r="F603"/>
      <c r="G603"/>
      <c r="H603"/>
      <c r="I603"/>
      <c r="J603">
        <v>0</v>
      </c>
      <c r="K603">
        <v>0</v>
      </c>
      <c r="L603">
        <v>0</v>
      </c>
      <c r="M603">
        <v>0</v>
      </c>
      <c r="N603">
        <v>0</v>
      </c>
      <c r="O603" t="inlineStr">
        <is>
          <t>统计时区：北京时间（Asia/Shanghai）；没有可比播放量</t>
        </is>
      </c>
      <c r="P603" t="inlineStr">
        <is>
          <t>张凯风</t>
        </is>
      </c>
    </row>
    <row r="604" ht="25.5" customHeight="1">
      <c r="A604" t="inlineStr">
        <is>
          <t>2026-09-18</t>
        </is>
      </c>
      <c r="B604" t="inlineStr">
        <is>
          <t>amariari11</t>
        </is>
      </c>
      <c r="C604" t="inlineStr">
        <is>
          <t>amariari11</t>
        </is>
      </c>
      <c r="D604"/>
      <c r="E604"/>
      <c r="F604"/>
      <c r="G604"/>
      <c r="H604"/>
      <c r="I604"/>
      <c r="J604">
        <v>0</v>
      </c>
      <c r="K604">
        <v>0</v>
      </c>
      <c r="L604">
        <v>0</v>
      </c>
      <c r="M604">
        <v>0</v>
      </c>
      <c r="N604">
        <v>0</v>
      </c>
      <c r="O604" t="inlineStr">
        <is>
          <t>统计时区：北京时间（Asia/Shanghai）；没有可比播放量</t>
        </is>
      </c>
      <c r="P604" t="inlineStr">
        <is>
          <t>李建卓</t>
        </is>
      </c>
    </row>
    <row r="605" ht="25.5" customHeight="1">
      <c r="A605" t="inlineStr">
        <is>
          <t>2026-09-18</t>
        </is>
      </c>
      <c r="B605" t="inlineStr">
        <is>
          <t>gaylenepowers350</t>
        </is>
      </c>
      <c r="C605" t="inlineStr">
        <is>
          <t>gaylenepowers350</t>
        </is>
      </c>
      <c r="D605"/>
      <c r="E605"/>
      <c r="F605"/>
      <c r="G605"/>
      <c r="H605"/>
      <c r="I605"/>
      <c r="J605">
        <v>0</v>
      </c>
      <c r="K605">
        <v>0</v>
      </c>
      <c r="L605">
        <v>0</v>
      </c>
      <c r="M605">
        <v>0</v>
      </c>
      <c r="N605">
        <v>0</v>
      </c>
      <c r="O605" t="inlineStr">
        <is>
          <t>统计时区：北京时间（Asia/Shanghai）；没有可比播放量</t>
        </is>
      </c>
      <c r="P605" t="inlineStr">
        <is>
          <t>李建卓</t>
        </is>
      </c>
    </row>
    <row r="606" ht="25.5" customHeight="1">
      <c r="A606" t="inlineStr">
        <is>
          <t>2026-09-18</t>
        </is>
      </c>
      <c r="B606" t="inlineStr">
        <is>
          <t>jazlynnayeli6</t>
        </is>
      </c>
      <c r="C606" t="inlineStr">
        <is>
          <t>jazlynnayeli6</t>
        </is>
      </c>
      <c r="D606"/>
      <c r="E606"/>
      <c r="F606"/>
      <c r="G606"/>
      <c r="H606"/>
      <c r="I606"/>
      <c r="J606">
        <v>0</v>
      </c>
      <c r="K606">
        <v>0</v>
      </c>
      <c r="L606">
        <v>0</v>
      </c>
      <c r="M606">
        <v>0</v>
      </c>
      <c r="N606">
        <v>0</v>
      </c>
      <c r="O606" t="inlineStr">
        <is>
          <t>统计时区：北京时间（Asia/Shanghai）；没有可比播放量</t>
        </is>
      </c>
      <c r="P606" t="inlineStr">
        <is>
          <t>李建卓</t>
        </is>
      </c>
    </row>
    <row r="607" ht="25.5" customHeight="1">
      <c r="A607" t="inlineStr">
        <is>
          <t>2026-09-18</t>
        </is>
      </c>
      <c r="B607" t="inlineStr">
        <is>
          <t>miralinaaa10</t>
        </is>
      </c>
      <c r="C607" t="inlineStr">
        <is>
          <t>miralinaaa10</t>
        </is>
      </c>
      <c r="D607"/>
      <c r="E607"/>
      <c r="F607"/>
      <c r="G607"/>
      <c r="H607"/>
      <c r="I607"/>
      <c r="J607">
        <v>0</v>
      </c>
      <c r="K607">
        <v>0</v>
      </c>
      <c r="L607">
        <v>0</v>
      </c>
      <c r="M607">
        <v>0</v>
      </c>
      <c r="N607">
        <v>0</v>
      </c>
      <c r="O607" t="inlineStr">
        <is>
          <t>统计时区：北京时间（Asia/Shanghai）；没有可比播放量</t>
        </is>
      </c>
      <c r="P607" t="inlineStr">
        <is>
          <t>高璇</t>
        </is>
      </c>
    </row>
    <row r="608" ht="25.5" customHeight="1">
      <c r="A608" t="inlineStr">
        <is>
          <t>2026-09-18</t>
        </is>
      </c>
      <c r="B608" t="inlineStr">
        <is>
          <t>mochiclips55</t>
        </is>
      </c>
      <c r="C608" t="inlineStr">
        <is>
          <t>mochiclips55</t>
        </is>
      </c>
      <c r="D608"/>
      <c r="E608"/>
      <c r="F608"/>
      <c r="G608"/>
      <c r="H608"/>
      <c r="I608"/>
      <c r="J608">
        <v>0</v>
      </c>
      <c r="K608">
        <v>0</v>
      </c>
      <c r="L608">
        <v>0</v>
      </c>
      <c r="M608">
        <v>0</v>
      </c>
      <c r="N608">
        <v>0</v>
      </c>
      <c r="O608" t="inlineStr">
        <is>
          <t>统计时区：北京时间（Asia/Shanghai）；没有可比播放量</t>
        </is>
      </c>
      <c r="P608" t="inlineStr">
        <is>
          <t>高璇</t>
        </is>
      </c>
    </row>
    <row r="609" ht="25.5" customHeight="1">
      <c r="A609" t="inlineStr">
        <is>
          <t>2026-09-18</t>
        </is>
      </c>
      <c r="B609" t="inlineStr">
        <is>
          <t>scenesbl77</t>
        </is>
      </c>
      <c r="C609" t="inlineStr">
        <is>
          <t>scenesbl77</t>
        </is>
      </c>
      <c r="D609"/>
      <c r="E609"/>
      <c r="F609"/>
      <c r="G609"/>
      <c r="H609"/>
      <c r="I609"/>
      <c r="J609">
        <v>0</v>
      </c>
      <c r="K609">
        <v>0</v>
      </c>
      <c r="L609">
        <v>0</v>
      </c>
      <c r="M609">
        <v>0</v>
      </c>
      <c r="N609">
        <v>0</v>
      </c>
      <c r="O609" t="inlineStr">
        <is>
          <t>统计时区：北京时间（Asia/Shanghai）；没有可比播放量</t>
        </is>
      </c>
      <c r="P609" t="inlineStr">
        <is>
          <t>高璇</t>
        </is>
      </c>
    </row>
    <row r="610" ht="25.5" customHeight="1">
      <c r="A610" t="inlineStr">
        <is>
          <t>2026-09-18</t>
        </is>
      </c>
      <c r="B610" t="inlineStr">
        <is>
          <t>sofiblmoments</t>
        </is>
      </c>
      <c r="C610" t="inlineStr">
        <is>
          <t>sofiblmoments</t>
        </is>
      </c>
      <c r="D610"/>
      <c r="E610"/>
      <c r="F610"/>
      <c r="G610"/>
      <c r="H610"/>
      <c r="I610"/>
      <c r="J610">
        <v>0</v>
      </c>
      <c r="K610">
        <v>0</v>
      </c>
      <c r="L610">
        <v>0</v>
      </c>
      <c r="M610">
        <v>0</v>
      </c>
      <c r="N610">
        <v>0</v>
      </c>
      <c r="O610" t="inlineStr">
        <is>
          <t>统计时区：北京时间（Asia/Shanghai）；没有可比播放量</t>
        </is>
      </c>
      <c r="P610" t="inlineStr">
        <is>
          <t>高璇</t>
        </is>
      </c>
    </row>
    <row r="611" ht="25.5" customHeight="1">
      <c r="A611" t="inlineStr">
        <is>
          <t>2026-09-17</t>
        </is>
      </c>
      <c r="B611" t="inlineStr">
        <is>
          <t>dramapenelope</t>
        </is>
      </c>
      <c r="C611" t="inlineStr">
        <is>
          <t>dramapenelope</t>
        </is>
      </c>
      <c r="D611">
        <v>1</v>
      </c>
      <c r="E611">
        <v>0</v>
      </c>
      <c r="F611">
        <v>0</v>
      </c>
      <c r="G611">
        <v>0</v>
      </c>
      <c r="H611">
        <v>0</v>
      </c>
      <c r="I611">
        <v>0</v>
      </c>
      <c r="J611">
        <v>5</v>
      </c>
      <c r="K611">
        <v>0</v>
      </c>
      <c r="L611">
        <v>0</v>
      </c>
      <c r="M611">
        <v>0</v>
      </c>
      <c r="N611">
        <v>0</v>
      </c>
      <c r="O611" t="inlineStr">
        <is>
          <t>统计时区：北京时间（Asia/Shanghai）；采集间隔增量；已覆盖本轮可比帖子；未纳入 0 条，本期未出现 0 条，平台回调 0 条</t>
        </is>
      </c>
      <c r="P611"/>
    </row>
    <row r="612" ht="25.5" customHeight="1">
      <c r="A612" t="inlineStr">
        <is>
          <t>2026-09-17</t>
        </is>
      </c>
      <c r="B612" t="inlineStr">
        <is>
          <t>shirley5276973</t>
        </is>
      </c>
      <c r="C612" t="inlineStr">
        <is>
          <t>shirley5276973</t>
        </is>
      </c>
      <c r="D612">
        <v>71</v>
      </c>
      <c r="E612">
        <v>5</v>
      </c>
      <c r="F612">
        <v>0</v>
      </c>
      <c r="G612">
        <v>2</v>
      </c>
      <c r="H612">
        <v>0</v>
      </c>
      <c r="I612">
        <v>0.0985915492957746</v>
      </c>
      <c r="J612">
        <v>4</v>
      </c>
      <c r="K612">
        <v>0</v>
      </c>
      <c r="L612">
        <v>0</v>
      </c>
      <c r="M612">
        <v>0</v>
      </c>
      <c r="N612">
        <v>0</v>
      </c>
      <c r="O612" t="inlineStr">
        <is>
          <t>统计时区：北京时间（Asia/Shanghai）；采集间隔增量；已覆盖本轮可比帖子；未纳入 0 条，本期未出现 0 条，平台回调 0 条</t>
        </is>
      </c>
      <c r="P612"/>
    </row>
    <row r="613" ht="25.5" customHeight="1">
      <c r="A613" t="inlineStr">
        <is>
          <t>2026-09-17</t>
        </is>
      </c>
      <c r="B613" t="inlineStr">
        <is>
          <t>miraaastrology</t>
        </is>
      </c>
      <c r="C613" t="inlineStr">
        <is>
          <t>miraaastrology</t>
        </is>
      </c>
      <c r="D613">
        <v>84</v>
      </c>
      <c r="E613">
        <v>1</v>
      </c>
      <c r="F613">
        <v>0</v>
      </c>
      <c r="G613">
        <v>1</v>
      </c>
      <c r="H613">
        <v>0</v>
      </c>
      <c r="I613">
        <v>0.0238095238095238</v>
      </c>
      <c r="J613">
        <v>10</v>
      </c>
      <c r="K613">
        <v>0</v>
      </c>
      <c r="L613">
        <v>0</v>
      </c>
      <c r="M613">
        <v>0</v>
      </c>
      <c r="N613">
        <v>0</v>
      </c>
      <c r="O613" t="inlineStr">
        <is>
          <t>统计时区：北京时间（Asia/Shanghai）；采集间隔增量；已覆盖本轮可比帖子；未纳入 0 条，本期未出现 0 条，平台回调 0 条</t>
        </is>
      </c>
      <c r="P613"/>
    </row>
    <row r="614" ht="25.5" customHeight="1">
      <c r="A614" t="inlineStr">
        <is>
          <t>2026-09-17</t>
        </is>
      </c>
      <c r="B614" t="inlineStr">
        <is>
          <t>dramadetour0</t>
        </is>
      </c>
      <c r="C614" t="inlineStr">
        <is>
          <t>dramadetour0</t>
        </is>
      </c>
      <c r="D614">
        <v>1919</v>
      </c>
      <c r="E614">
        <v>12</v>
      </c>
      <c r="F614">
        <v>0</v>
      </c>
      <c r="G614">
        <v>3</v>
      </c>
      <c r="H614">
        <v>1</v>
      </c>
      <c r="I614">
        <v>0.00781657113079729</v>
      </c>
      <c r="J614">
        <v>44</v>
      </c>
      <c r="K614">
        <v>3</v>
      </c>
      <c r="L614">
        <v>0</v>
      </c>
      <c r="M614">
        <v>0</v>
      </c>
      <c r="N614">
        <v>1</v>
      </c>
      <c r="O614" t="inlineStr">
        <is>
          <t>统计时区：北京时间（Asia/Shanghai）；采集间隔增量；已覆盖本轮可比帖子；未纳入 0 条，本期未出现 0 条，平台回调 1 条</t>
        </is>
      </c>
      <c r="P614" t="inlineStr">
        <is>
          <t>彭满</t>
        </is>
      </c>
    </row>
    <row r="615" ht="25.5" customHeight="1">
      <c r="A615" t="inlineStr">
        <is>
          <t>2026-09-17</t>
        </is>
      </c>
      <c r="B615" t="inlineStr">
        <is>
          <t>dramaexpedition</t>
        </is>
      </c>
      <c r="C615" t="inlineStr">
        <is>
          <t>dramaexpedition</t>
        </is>
      </c>
      <c r="D615">
        <v>2194</v>
      </c>
      <c r="E615">
        <v>12</v>
      </c>
      <c r="F615">
        <v>0</v>
      </c>
      <c r="G615">
        <v>4</v>
      </c>
      <c r="H615">
        <v>0</v>
      </c>
      <c r="I615">
        <v>0.0072926162260711</v>
      </c>
      <c r="J615">
        <v>54</v>
      </c>
      <c r="K615">
        <v>3</v>
      </c>
      <c r="L615">
        <v>0</v>
      </c>
      <c r="M615">
        <v>0</v>
      </c>
      <c r="N615">
        <v>0</v>
      </c>
      <c r="O615" t="inlineStr">
        <is>
          <t>统计时区：北京时间（Asia/Shanghai）；采集间隔增量；已覆盖本轮可比帖子；未纳入 0 条，本期未出现 0 条，平台回调 0 条</t>
        </is>
      </c>
      <c r="P615" t="inlineStr">
        <is>
          <t>彭满</t>
        </is>
      </c>
    </row>
    <row r="616" ht="25.5" customHeight="1">
      <c r="A616" t="inlineStr">
        <is>
          <t>2026-09-17</t>
        </is>
      </c>
      <c r="B616" t="inlineStr">
        <is>
          <t>shirley5278789</t>
        </is>
      </c>
      <c r="C616" t="inlineStr">
        <is>
          <t>shirley5278789</t>
        </is>
      </c>
      <c r="D616">
        <v>9729</v>
      </c>
      <c r="E616">
        <v>74</v>
      </c>
      <c r="F616">
        <v>0</v>
      </c>
      <c r="G616">
        <v>10</v>
      </c>
      <c r="H616">
        <v>2</v>
      </c>
      <c r="I616">
        <v>0.00863398088189947</v>
      </c>
      <c r="J616">
        <v>49</v>
      </c>
      <c r="K616">
        <v>3</v>
      </c>
      <c r="L616">
        <v>0</v>
      </c>
      <c r="M616">
        <v>0</v>
      </c>
      <c r="N616">
        <v>0</v>
      </c>
      <c r="O616" t="inlineStr">
        <is>
          <t>统计时区：北京时间（Asia/Shanghai）；采集间隔增量；已覆盖本轮可比帖子；未纳入 0 条，本期未出现 0 条，平台回调 0 条</t>
        </is>
      </c>
      <c r="P616" t="inlineStr">
        <is>
          <t>高璇</t>
        </is>
      </c>
    </row>
    <row r="617" ht="25.5" customHeight="1">
      <c r="A617" t="inlineStr">
        <is>
          <t>2026-09-17</t>
        </is>
      </c>
      <c r="B617" t="inlineStr">
        <is>
          <t>dramavault163</t>
        </is>
      </c>
      <c r="C617" t="inlineStr">
        <is>
          <t>dramavault163</t>
        </is>
      </c>
      <c r="D617">
        <v>11585</v>
      </c>
      <c r="E617">
        <v>118</v>
      </c>
      <c r="F617">
        <v>0</v>
      </c>
      <c r="G617">
        <v>24</v>
      </c>
      <c r="H617">
        <v>12</v>
      </c>
      <c r="I617">
        <v>0.0122572291756581</v>
      </c>
      <c r="J617">
        <v>44</v>
      </c>
      <c r="K617">
        <v>0</v>
      </c>
      <c r="L617">
        <v>0</v>
      </c>
      <c r="M617">
        <v>0</v>
      </c>
      <c r="N617">
        <v>0</v>
      </c>
      <c r="O617" t="inlineStr">
        <is>
          <t>统计时区：北京时间（Asia/Shanghai）；采集间隔增量；已覆盖本轮可比帖子；未纳入 0 条，本期未出现 0 条，平台回调 0 条</t>
        </is>
      </c>
      <c r="P617" t="inlineStr">
        <is>
          <t>高璇</t>
        </is>
      </c>
    </row>
    <row r="618" ht="25.5" customHeight="1">
      <c r="A618" t="inlineStr">
        <is>
          <t>2026-09-17</t>
        </is>
      </c>
      <c r="B618" t="inlineStr">
        <is>
          <t>jolienqaq</t>
        </is>
      </c>
      <c r="C618" t="inlineStr">
        <is>
          <t>jolienqaq</t>
        </is>
      </c>
      <c r="D618">
        <v>16698</v>
      </c>
      <c r="E618">
        <v>196</v>
      </c>
      <c r="F618">
        <v>1</v>
      </c>
      <c r="G618">
        <v>107</v>
      </c>
      <c r="H618">
        <v>3</v>
      </c>
      <c r="I618">
        <v>0.0182057731464846</v>
      </c>
      <c r="J618">
        <v>43</v>
      </c>
      <c r="K618">
        <v>3</v>
      </c>
      <c r="L618">
        <v>0</v>
      </c>
      <c r="M618">
        <v>0</v>
      </c>
      <c r="N618">
        <v>0</v>
      </c>
      <c r="O618" t="inlineStr">
        <is>
          <t>统计时区：北京时间（Asia/Shanghai）；采集间隔增量；已覆盖本轮可比帖子；未纳入 0 条，本期未出现 0 条，平台回调 0 条</t>
        </is>
      </c>
      <c r="P618" t="inlineStr">
        <is>
          <t>彭满</t>
        </is>
      </c>
    </row>
    <row r="619" ht="25.5" customHeight="1">
      <c r="A619" t="inlineStr">
        <is>
          <t>2026-09-17</t>
        </is>
      </c>
      <c r="B619" t="inlineStr">
        <is>
          <t>dramaclips0364</t>
        </is>
      </c>
      <c r="C619" t="inlineStr">
        <is>
          <t>dramaclips0364</t>
        </is>
      </c>
      <c r="D619">
        <v>61759</v>
      </c>
      <c r="E619">
        <v>241</v>
      </c>
      <c r="F619">
        <v>2</v>
      </c>
      <c r="G619">
        <v>64</v>
      </c>
      <c r="H619">
        <v>9</v>
      </c>
      <c r="I619">
        <v>0.00497093541022361</v>
      </c>
      <c r="J619">
        <v>56</v>
      </c>
      <c r="K619">
        <v>2</v>
      </c>
      <c r="L619">
        <v>0</v>
      </c>
      <c r="M619">
        <v>0</v>
      </c>
      <c r="N619">
        <v>0</v>
      </c>
      <c r="O619" t="inlineStr">
        <is>
          <t>统计时区：北京时间（Asia/Shanghai）；采集间隔增量；已覆盖本轮可比帖子；未纳入 0 条，本期未出现 0 条，平台回调 0 条</t>
        </is>
      </c>
      <c r="P619" t="inlineStr">
        <is>
          <t>高璇</t>
        </is>
      </c>
    </row>
    <row r="620" ht="25.5" customHeight="1">
      <c r="A620" t="inlineStr">
        <is>
          <t>2026-09-17</t>
        </is>
      </c>
      <c r="B620" t="inlineStr">
        <is>
          <t>astrologywiki</t>
        </is>
      </c>
      <c r="C620" t="inlineStr">
        <is>
          <t>astrologywiki</t>
        </is>
      </c>
      <c r="D620"/>
      <c r="E620"/>
      <c r="F620"/>
      <c r="G620"/>
      <c r="H620"/>
      <c r="I620"/>
      <c r="J620">
        <v>0</v>
      </c>
      <c r="K620">
        <v>0</v>
      </c>
      <c r="L620">
        <v>0</v>
      </c>
      <c r="M620">
        <v>0</v>
      </c>
      <c r="N620">
        <v>0</v>
      </c>
      <c r="O620" t="inlineStr">
        <is>
          <t>统计时区：北京时间（Asia/Shanghai）；没有可比播放量</t>
        </is>
      </c>
      <c r="P620"/>
    </row>
    <row r="621" ht="25.5" customHeight="1">
      <c r="A621" t="inlineStr">
        <is>
          <t>2026-09-17</t>
        </is>
      </c>
      <c r="B621" t="inlineStr">
        <is>
          <t>NeonHlin</t>
        </is>
      </c>
      <c r="C621" t="inlineStr">
        <is>
          <t>hnlinhthng9678</t>
        </is>
      </c>
      <c r="D621"/>
      <c r="E621"/>
      <c r="F621"/>
      <c r="G621"/>
      <c r="H621"/>
      <c r="I621"/>
      <c r="J621">
        <v>0</v>
      </c>
      <c r="K621">
        <v>0</v>
      </c>
      <c r="L621">
        <v>0</v>
      </c>
      <c r="M621">
        <v>0</v>
      </c>
      <c r="N621">
        <v>0</v>
      </c>
      <c r="O621" t="inlineStr">
        <is>
          <t>统计时区：北京时间（Asia/Shanghai）；没有可比播放量</t>
        </is>
      </c>
      <c r="P621" t="inlineStr">
        <is>
          <t>高璇</t>
        </is>
      </c>
    </row>
    <row r="622" ht="25.5" customHeight="1">
      <c r="A622" t="inlineStr">
        <is>
          <t>2026-09-17</t>
        </is>
      </c>
      <c r="B622" t="inlineStr">
        <is>
          <t>Flexlthung</t>
        </is>
      </c>
      <c r="C622" t="inlineStr">
        <is>
          <t>lthung263</t>
        </is>
      </c>
      <c r="D622"/>
      <c r="E622"/>
      <c r="F622"/>
      <c r="G622"/>
      <c r="H622"/>
      <c r="I622"/>
      <c r="J622">
        <v>0</v>
      </c>
      <c r="K622">
        <v>0</v>
      </c>
      <c r="L622">
        <v>0</v>
      </c>
      <c r="M622">
        <v>0</v>
      </c>
      <c r="N622">
        <v>0</v>
      </c>
      <c r="O622" t="inlineStr">
        <is>
          <t>统计时区：北京时间（Asia/Shanghai）；没有可比播放量</t>
        </is>
      </c>
      <c r="P622" t="inlineStr">
        <is>
          <t>张凯风</t>
        </is>
      </c>
    </row>
    <row r="623" ht="25.5" customHeight="1">
      <c r="A623" t="inlineStr">
        <is>
          <t>2026-09-17</t>
        </is>
      </c>
      <c r="B623" t="inlineStr">
        <is>
          <t>VoidFaic</t>
        </is>
      </c>
      <c r="C623" t="inlineStr">
        <is>
          <t>ngphnggiang40</t>
        </is>
      </c>
      <c r="D623"/>
      <c r="E623"/>
      <c r="F623"/>
      <c r="G623"/>
      <c r="H623"/>
      <c r="I623"/>
      <c r="J623">
        <v>0</v>
      </c>
      <c r="K623">
        <v>0</v>
      </c>
      <c r="L623">
        <v>0</v>
      </c>
      <c r="M623">
        <v>0</v>
      </c>
      <c r="N623">
        <v>0</v>
      </c>
      <c r="O623" t="inlineStr">
        <is>
          <t>统计时区：北京时间（Asia/Shanghai）；没有可比播放量</t>
        </is>
      </c>
      <c r="P623" t="inlineStr">
        <is>
          <t>张凯风</t>
        </is>
      </c>
    </row>
    <row r="624" ht="25.5" customHeight="1">
      <c r="A624" t="inlineStr">
        <is>
          <t>2026-09-17</t>
        </is>
      </c>
      <c r="B624" t="inlineStr">
        <is>
          <t>shirley527146</t>
        </is>
      </c>
      <c r="C624" t="inlineStr">
        <is>
          <t>shirley527146</t>
        </is>
      </c>
      <c r="D624"/>
      <c r="E624"/>
      <c r="F624"/>
      <c r="G624"/>
      <c r="H624"/>
      <c r="I624"/>
      <c r="J624">
        <v>0</v>
      </c>
      <c r="K624">
        <v>0</v>
      </c>
      <c r="L624">
        <v>0</v>
      </c>
      <c r="M624">
        <v>0</v>
      </c>
      <c r="N624">
        <v>0</v>
      </c>
      <c r="O624" t="inlineStr">
        <is>
          <t>统计时区：北京时间（Asia/Shanghai）；没有可比播放量</t>
        </is>
      </c>
      <c r="P624"/>
    </row>
    <row r="625" ht="25.5" customHeight="1">
      <c r="A625" t="inlineStr">
        <is>
          <t>2026-09-17</t>
        </is>
      </c>
      <c r="B625" t="inlineStr">
        <is>
          <t>Mouse glue trap</t>
        </is>
      </c>
      <c r="C625" t="inlineStr">
        <is>
          <t>nobleltcpnj</t>
        </is>
      </c>
      <c r="D625"/>
      <c r="E625"/>
      <c r="F625"/>
      <c r="G625"/>
      <c r="H625"/>
      <c r="I625"/>
      <c r="J625">
        <v>0</v>
      </c>
      <c r="K625">
        <v>0</v>
      </c>
      <c r="L625">
        <v>0</v>
      </c>
      <c r="M625">
        <v>0</v>
      </c>
      <c r="N625">
        <v>0</v>
      </c>
      <c r="O625" t="inlineStr">
        <is>
          <t>统计时区：北京时间（Asia/Shanghai）；没有可比播放量</t>
        </is>
      </c>
      <c r="P625" t="inlineStr">
        <is>
          <t>张凯风</t>
        </is>
      </c>
    </row>
    <row r="626" ht="25.5" customHeight="1">
      <c r="A626" t="inlineStr">
        <is>
          <t>2026-09-17</t>
        </is>
      </c>
      <c r="B626" t="inlineStr">
        <is>
          <t>willque92</t>
        </is>
      </c>
      <c r="C626" t="inlineStr">
        <is>
          <t>willque92</t>
        </is>
      </c>
      <c r="D626"/>
      <c r="E626"/>
      <c r="F626"/>
      <c r="G626"/>
      <c r="H626"/>
      <c r="I626"/>
      <c r="J626">
        <v>0</v>
      </c>
      <c r="K626">
        <v>0</v>
      </c>
      <c r="L626">
        <v>0</v>
      </c>
      <c r="M626">
        <v>0</v>
      </c>
      <c r="N626">
        <v>0</v>
      </c>
      <c r="O626" t="inlineStr">
        <is>
          <t>统计时区：北京时间（Asia/Shanghai）；没有可比播放量</t>
        </is>
      </c>
      <c r="P626"/>
    </row>
    <row r="627" ht="25.5" customHeight="1">
      <c r="A627" t="inlineStr">
        <is>
          <t>2026-09-17</t>
        </is>
      </c>
      <c r="B627" t="inlineStr">
        <is>
          <t>dramaflick00</t>
        </is>
      </c>
      <c r="C627" t="inlineStr">
        <is>
          <t>dramaflick00</t>
        </is>
      </c>
      <c r="D627"/>
      <c r="E627"/>
      <c r="F627"/>
      <c r="G627"/>
      <c r="H627"/>
      <c r="I627"/>
      <c r="J627">
        <v>0</v>
      </c>
      <c r="K627">
        <v>0</v>
      </c>
      <c r="L627">
        <v>0</v>
      </c>
      <c r="M627">
        <v>0</v>
      </c>
      <c r="N627">
        <v>0</v>
      </c>
      <c r="O627" t="inlineStr">
        <is>
          <t>统计时区：北京时间（Asia/Shanghai）；没有可比播放量</t>
        </is>
      </c>
      <c r="P627" t="inlineStr">
        <is>
          <t>高璇</t>
        </is>
      </c>
    </row>
    <row r="628" ht="25.5" customHeight="1">
      <c r="A628" t="inlineStr">
        <is>
          <t>2026-09-17</t>
        </is>
      </c>
      <c r="B628" t="inlineStr">
        <is>
          <t>plottwistclips11</t>
        </is>
      </c>
      <c r="C628" t="inlineStr">
        <is>
          <t>plottwistclips11</t>
        </is>
      </c>
      <c r="D628"/>
      <c r="E628"/>
      <c r="F628"/>
      <c r="G628"/>
      <c r="H628"/>
      <c r="I628"/>
      <c r="J628">
        <v>0</v>
      </c>
      <c r="K628">
        <v>0</v>
      </c>
      <c r="L628">
        <v>0</v>
      </c>
      <c r="M628">
        <v>0</v>
      </c>
      <c r="N628">
        <v>0</v>
      </c>
      <c r="O628" t="inlineStr">
        <is>
          <t>统计时区：北京时间（Asia/Shanghai）；没有可比播放量</t>
        </is>
      </c>
      <c r="P628" t="inlineStr">
        <is>
          <t>高璇</t>
        </is>
      </c>
    </row>
    <row r="629" ht="25.5" customHeight="1">
      <c r="A629" t="inlineStr">
        <is>
          <t>2026-09-17</t>
        </is>
      </c>
      <c r="B629" t="inlineStr">
        <is>
          <t>felicitypatterson67</t>
        </is>
      </c>
      <c r="C629" t="inlineStr">
        <is>
          <t>felicitypatterson67</t>
        </is>
      </c>
      <c r="D629"/>
      <c r="E629"/>
      <c r="F629"/>
      <c r="G629"/>
      <c r="H629"/>
      <c r="I629"/>
      <c r="J629">
        <v>0</v>
      </c>
      <c r="K629">
        <v>0</v>
      </c>
      <c r="L629">
        <v>0</v>
      </c>
      <c r="M629">
        <v>0</v>
      </c>
      <c r="N629">
        <v>0</v>
      </c>
      <c r="O629" t="inlineStr">
        <is>
          <t>统计时区：北京时间（Asia/Shanghai）；没有可比播放量</t>
        </is>
      </c>
      <c r="P629" t="inlineStr">
        <is>
          <t>李建卓</t>
        </is>
      </c>
    </row>
    <row r="630" ht="25.5" customHeight="1">
      <c r="A630" t="inlineStr">
        <is>
          <t>2026-09-17</t>
        </is>
      </c>
      <c r="B630" t="inlineStr">
        <is>
          <t>hcngsn5459</t>
        </is>
      </c>
      <c r="C630" t="inlineStr">
        <is>
          <t>hcngsn5459</t>
        </is>
      </c>
      <c r="D630"/>
      <c r="E630"/>
      <c r="F630"/>
      <c r="G630"/>
      <c r="H630"/>
      <c r="I630"/>
      <c r="J630">
        <v>0</v>
      </c>
      <c r="K630">
        <v>0</v>
      </c>
      <c r="L630">
        <v>0</v>
      </c>
      <c r="M630">
        <v>0</v>
      </c>
      <c r="N630">
        <v>0</v>
      </c>
      <c r="O630" t="inlineStr">
        <is>
          <t>统计时区：北京时间（Asia/Shanghai）；没有可比播放量</t>
        </is>
      </c>
      <c r="P630" t="inlineStr">
        <is>
          <t>李建卓</t>
        </is>
      </c>
    </row>
    <row r="631" ht="25.5" customHeight="1">
      <c r="A631" t="inlineStr">
        <is>
          <t>2026-09-17</t>
        </is>
      </c>
      <c r="B631" t="inlineStr">
        <is>
          <t>Pretty Boy Problems</t>
        </is>
      </c>
      <c r="C631" t="inlineStr">
        <is>
          <t>magnoliaisabella64</t>
        </is>
      </c>
      <c r="D631"/>
      <c r="E631"/>
      <c r="F631"/>
      <c r="G631"/>
      <c r="H631"/>
      <c r="I631"/>
      <c r="J631">
        <v>0</v>
      </c>
      <c r="K631">
        <v>0</v>
      </c>
      <c r="L631">
        <v>0</v>
      </c>
      <c r="M631">
        <v>0</v>
      </c>
      <c r="N631">
        <v>0</v>
      </c>
      <c r="O631" t="inlineStr">
        <is>
          <t>统计时区：北京时间（Asia/Shanghai）；没有可比播放量</t>
        </is>
      </c>
      <c r="P631" t="inlineStr">
        <is>
          <t>张凯风</t>
        </is>
      </c>
    </row>
    <row r="632" ht="25.5" customHeight="1">
      <c r="A632" t="inlineStr">
        <is>
          <t>2026-09-17</t>
        </is>
      </c>
      <c r="B632" t="inlineStr">
        <is>
          <t>Velvet Temptations</t>
        </is>
      </c>
      <c r="C632" t="inlineStr">
        <is>
          <t>qqfqvkxrybkjkjnp20</t>
        </is>
      </c>
      <c r="D632"/>
      <c r="E632"/>
      <c r="F632"/>
      <c r="G632"/>
      <c r="H632"/>
      <c r="I632"/>
      <c r="J632">
        <v>0</v>
      </c>
      <c r="K632">
        <v>0</v>
      </c>
      <c r="L632">
        <v>0</v>
      </c>
      <c r="M632">
        <v>0</v>
      </c>
      <c r="N632">
        <v>0</v>
      </c>
      <c r="O632" t="inlineStr">
        <is>
          <t>统计时区：北京时间（Asia/Shanghai）；没有可比播放量</t>
        </is>
      </c>
      <c r="P632" t="inlineStr">
        <is>
          <t>张凯风</t>
        </is>
      </c>
    </row>
    <row r="633" ht="25.5" customHeight="1">
      <c r="A633" t="inlineStr">
        <is>
          <t>2026-09-17</t>
        </is>
      </c>
      <c r="B633" t="inlineStr">
        <is>
          <t>amariari11</t>
        </is>
      </c>
      <c r="C633" t="inlineStr">
        <is>
          <t>amariari11</t>
        </is>
      </c>
      <c r="D633"/>
      <c r="E633"/>
      <c r="F633"/>
      <c r="G633"/>
      <c r="H633"/>
      <c r="I633"/>
      <c r="J633">
        <v>0</v>
      </c>
      <c r="K633">
        <v>0</v>
      </c>
      <c r="L633">
        <v>0</v>
      </c>
      <c r="M633">
        <v>0</v>
      </c>
      <c r="N633">
        <v>0</v>
      </c>
      <c r="O633" t="inlineStr">
        <is>
          <t>统计时区：北京时间（Asia/Shanghai）；没有可比播放量</t>
        </is>
      </c>
      <c r="P633" t="inlineStr">
        <is>
          <t>李建卓</t>
        </is>
      </c>
    </row>
    <row r="634" ht="25.5" customHeight="1">
      <c r="A634" t="inlineStr">
        <is>
          <t>2026-09-17</t>
        </is>
      </c>
      <c r="B634" t="inlineStr">
        <is>
          <t>gaylenepowers350</t>
        </is>
      </c>
      <c r="C634" t="inlineStr">
        <is>
          <t>gaylenepowers350</t>
        </is>
      </c>
      <c r="D634"/>
      <c r="E634"/>
      <c r="F634"/>
      <c r="G634"/>
      <c r="H634"/>
      <c r="I634"/>
      <c r="J634">
        <v>0</v>
      </c>
      <c r="K634">
        <v>0</v>
      </c>
      <c r="L634">
        <v>0</v>
      </c>
      <c r="M634">
        <v>0</v>
      </c>
      <c r="N634">
        <v>0</v>
      </c>
      <c r="O634" t="inlineStr">
        <is>
          <t>统计时区：北京时间（Asia/Shanghai）；没有可比播放量</t>
        </is>
      </c>
      <c r="P634" t="inlineStr">
        <is>
          <t>李建卓</t>
        </is>
      </c>
    </row>
    <row r="635" ht="25.5" customHeight="1">
      <c r="A635" t="inlineStr">
        <is>
          <t>2026-09-17</t>
        </is>
      </c>
      <c r="B635" t="inlineStr">
        <is>
          <t>jazlynnayeli6</t>
        </is>
      </c>
      <c r="C635" t="inlineStr">
        <is>
          <t>jazlynnayeli6</t>
        </is>
      </c>
      <c r="D635"/>
      <c r="E635"/>
      <c r="F635"/>
      <c r="G635"/>
      <c r="H635"/>
      <c r="I635"/>
      <c r="J635">
        <v>0</v>
      </c>
      <c r="K635">
        <v>0</v>
      </c>
      <c r="L635">
        <v>0</v>
      </c>
      <c r="M635">
        <v>0</v>
      </c>
      <c r="N635">
        <v>0</v>
      </c>
      <c r="O635" t="inlineStr">
        <is>
          <t>统计时区：北京时间（Asia/Shanghai）；没有可比播放量</t>
        </is>
      </c>
      <c r="P635" t="inlineStr">
        <is>
          <t>李建卓</t>
        </is>
      </c>
    </row>
    <row r="636" ht="25.5" customHeight="1">
      <c r="A636" t="inlineStr">
        <is>
          <t>2026-09-17</t>
        </is>
      </c>
      <c r="B636" t="inlineStr">
        <is>
          <t>miralinaaa10</t>
        </is>
      </c>
      <c r="C636" t="inlineStr">
        <is>
          <t>miralinaaa10</t>
        </is>
      </c>
      <c r="D636"/>
      <c r="E636"/>
      <c r="F636"/>
      <c r="G636"/>
      <c r="H636"/>
      <c r="I636"/>
      <c r="J636">
        <v>0</v>
      </c>
      <c r="K636">
        <v>0</v>
      </c>
      <c r="L636">
        <v>0</v>
      </c>
      <c r="M636">
        <v>0</v>
      </c>
      <c r="N636">
        <v>0</v>
      </c>
      <c r="O636" t="inlineStr">
        <is>
          <t>统计时区：北京时间（Asia/Shanghai）；没有可比播放量</t>
        </is>
      </c>
      <c r="P636" t="inlineStr">
        <is>
          <t>高璇</t>
        </is>
      </c>
    </row>
    <row r="637" ht="25.5" customHeight="1">
      <c r="A637" t="inlineStr">
        <is>
          <t>2026-09-17</t>
        </is>
      </c>
      <c r="B637" t="inlineStr">
        <is>
          <t>mochiclips55</t>
        </is>
      </c>
      <c r="C637" t="inlineStr">
        <is>
          <t>mochiclips55</t>
        </is>
      </c>
      <c r="D637"/>
      <c r="E637"/>
      <c r="F637"/>
      <c r="G637"/>
      <c r="H637"/>
      <c r="I637"/>
      <c r="J637">
        <v>0</v>
      </c>
      <c r="K637">
        <v>0</v>
      </c>
      <c r="L637">
        <v>0</v>
      </c>
      <c r="M637">
        <v>0</v>
      </c>
      <c r="N637">
        <v>0</v>
      </c>
      <c r="O637" t="inlineStr">
        <is>
          <t>统计时区：北京时间（Asia/Shanghai）；没有可比播放量</t>
        </is>
      </c>
      <c r="P637" t="inlineStr">
        <is>
          <t>高璇</t>
        </is>
      </c>
    </row>
    <row r="638" ht="25.5" customHeight="1">
      <c r="A638" t="inlineStr">
        <is>
          <t>2026-09-17</t>
        </is>
      </c>
      <c r="B638" t="inlineStr">
        <is>
          <t>scenesbl77</t>
        </is>
      </c>
      <c r="C638" t="inlineStr">
        <is>
          <t>scenesbl77</t>
        </is>
      </c>
      <c r="D638"/>
      <c r="E638"/>
      <c r="F638"/>
      <c r="G638"/>
      <c r="H638"/>
      <c r="I638"/>
      <c r="J638">
        <v>0</v>
      </c>
      <c r="K638">
        <v>0</v>
      </c>
      <c r="L638">
        <v>0</v>
      </c>
      <c r="M638">
        <v>0</v>
      </c>
      <c r="N638">
        <v>0</v>
      </c>
      <c r="O638" t="inlineStr">
        <is>
          <t>统计时区：北京时间（Asia/Shanghai）；没有可比播放量</t>
        </is>
      </c>
      <c r="P638" t="inlineStr">
        <is>
          <t>高璇</t>
        </is>
      </c>
    </row>
    <row r="639" ht="25.5" customHeight="1">
      <c r="A639" t="inlineStr">
        <is>
          <t>2026-09-17</t>
        </is>
      </c>
      <c r="B639" t="inlineStr">
        <is>
          <t>sofiblmoments</t>
        </is>
      </c>
      <c r="C639" t="inlineStr">
        <is>
          <t>sofiblmoments</t>
        </is>
      </c>
      <c r="D639"/>
      <c r="E639"/>
      <c r="F639"/>
      <c r="G639"/>
      <c r="H639"/>
      <c r="I639"/>
      <c r="J639">
        <v>0</v>
      </c>
      <c r="K639">
        <v>0</v>
      </c>
      <c r="L639">
        <v>0</v>
      </c>
      <c r="M639">
        <v>0</v>
      </c>
      <c r="N639">
        <v>0</v>
      </c>
      <c r="O639" t="inlineStr">
        <is>
          <t>统计时区：北京时间（Asia/Shanghai）；没有可比播放量</t>
        </is>
      </c>
      <c r="P639" t="inlineStr">
        <is>
          <t>高璇</t>
        </is>
      </c>
    </row>
    <row r="640" ht="25.5" customHeight="1">
      <c r="A640" t="inlineStr">
        <is>
          <t>2026-09-16</t>
        </is>
      </c>
      <c r="B640" t="inlineStr">
        <is>
          <t>astrologywiki</t>
        </is>
      </c>
      <c r="C640" t="inlineStr">
        <is>
          <t>astrologywiki</t>
        </is>
      </c>
      <c r="D640"/>
      <c r="E640"/>
      <c r="F640"/>
      <c r="G640"/>
      <c r="H640"/>
      <c r="I640"/>
      <c r="J640">
        <v>0</v>
      </c>
      <c r="K640">
        <v>0</v>
      </c>
      <c r="L640">
        <v>0</v>
      </c>
      <c r="M640">
        <v>0</v>
      </c>
      <c r="N640">
        <v>0</v>
      </c>
      <c r="O640" t="inlineStr">
        <is>
          <t>统计时区：北京时间（Asia/Shanghai）；前日断档；不把跨日差值算作一天</t>
        </is>
      </c>
      <c r="P640"/>
    </row>
    <row r="641" ht="25.5" customHeight="1">
      <c r="A641" t="inlineStr">
        <is>
          <t>2026-09-16</t>
        </is>
      </c>
      <c r="B641" t="inlineStr">
        <is>
          <t>dramaclips0364</t>
        </is>
      </c>
      <c r="C641" t="inlineStr">
        <is>
          <t>dramaclips0364</t>
        </is>
      </c>
      <c r="D641"/>
      <c r="E641"/>
      <c r="F641"/>
      <c r="G641"/>
      <c r="H641"/>
      <c r="I641"/>
      <c r="J641">
        <v>0</v>
      </c>
      <c r="K641">
        <v>0</v>
      </c>
      <c r="L641">
        <v>0</v>
      </c>
      <c r="M641">
        <v>0</v>
      </c>
      <c r="N641">
        <v>0</v>
      </c>
      <c r="O641" t="inlineStr">
        <is>
          <t>统计时区：北京时间（Asia/Shanghai）；前日断档；不把跨日差值算作一天</t>
        </is>
      </c>
      <c r="P641" t="inlineStr">
        <is>
          <t>高璇</t>
        </is>
      </c>
    </row>
    <row r="642" ht="25.5" customHeight="1">
      <c r="A642" t="inlineStr">
        <is>
          <t>2026-09-16</t>
        </is>
      </c>
      <c r="B642" t="inlineStr">
        <is>
          <t>dramadetour0</t>
        </is>
      </c>
      <c r="C642" t="inlineStr">
        <is>
          <t>dramadetour0</t>
        </is>
      </c>
      <c r="D642"/>
      <c r="E642"/>
      <c r="F642"/>
      <c r="G642"/>
      <c r="H642"/>
      <c r="I642"/>
      <c r="J642">
        <v>0</v>
      </c>
      <c r="K642">
        <v>0</v>
      </c>
      <c r="L642">
        <v>0</v>
      </c>
      <c r="M642">
        <v>0</v>
      </c>
      <c r="N642">
        <v>0</v>
      </c>
      <c r="O642" t="inlineStr">
        <is>
          <t>统计时区：北京时间（Asia/Shanghai）；前日断档；不把跨日差值算作一天</t>
        </is>
      </c>
      <c r="P642" t="inlineStr">
        <is>
          <t>彭满</t>
        </is>
      </c>
    </row>
    <row r="643" ht="25.5" customHeight="1">
      <c r="A643" t="inlineStr">
        <is>
          <t>2026-09-16</t>
        </is>
      </c>
      <c r="B643" t="inlineStr">
        <is>
          <t>dramaexpedition</t>
        </is>
      </c>
      <c r="C643" t="inlineStr">
        <is>
          <t>dramaexpedition</t>
        </is>
      </c>
      <c r="D643"/>
      <c r="E643"/>
      <c r="F643"/>
      <c r="G643"/>
      <c r="H643"/>
      <c r="I643"/>
      <c r="J643">
        <v>0</v>
      </c>
      <c r="K643">
        <v>0</v>
      </c>
      <c r="L643">
        <v>0</v>
      </c>
      <c r="M643">
        <v>0</v>
      </c>
      <c r="N643">
        <v>0</v>
      </c>
      <c r="O643" t="inlineStr">
        <is>
          <t>统计时区：北京时间（Asia/Shanghai）；前日断档；不把跨日差值算作一天</t>
        </is>
      </c>
      <c r="P643" t="inlineStr">
        <is>
          <t>彭满</t>
        </is>
      </c>
    </row>
    <row r="644" ht="25.5" customHeight="1">
      <c r="A644" t="inlineStr">
        <is>
          <t>2026-09-16</t>
        </is>
      </c>
      <c r="B644" t="inlineStr">
        <is>
          <t>dramapenelope</t>
        </is>
      </c>
      <c r="C644" t="inlineStr">
        <is>
          <t>dramapenelope</t>
        </is>
      </c>
      <c r="D644"/>
      <c r="E644"/>
      <c r="F644"/>
      <c r="G644"/>
      <c r="H644"/>
      <c r="I644"/>
      <c r="J644">
        <v>0</v>
      </c>
      <c r="K644">
        <v>0</v>
      </c>
      <c r="L644">
        <v>0</v>
      </c>
      <c r="M644">
        <v>0</v>
      </c>
      <c r="N644">
        <v>0</v>
      </c>
      <c r="O644" t="inlineStr">
        <is>
          <t>统计时区：北京时间（Asia/Shanghai）；前日断档；不把跨日差值算作一天</t>
        </is>
      </c>
      <c r="P644"/>
    </row>
    <row r="645" ht="25.5" customHeight="1">
      <c r="A645" t="inlineStr">
        <is>
          <t>2026-09-16</t>
        </is>
      </c>
      <c r="B645" t="inlineStr">
        <is>
          <t>dramavault163</t>
        </is>
      </c>
      <c r="C645" t="inlineStr">
        <is>
          <t>dramavault163</t>
        </is>
      </c>
      <c r="D645"/>
      <c r="E645"/>
      <c r="F645"/>
      <c r="G645"/>
      <c r="H645"/>
      <c r="I645"/>
      <c r="J645">
        <v>0</v>
      </c>
      <c r="K645">
        <v>0</v>
      </c>
      <c r="L645">
        <v>0</v>
      </c>
      <c r="M645">
        <v>0</v>
      </c>
      <c r="N645">
        <v>0</v>
      </c>
      <c r="O645" t="inlineStr">
        <is>
          <t>统计时区：北京时间（Asia/Shanghai）；前日断档；不把跨日差值算作一天</t>
        </is>
      </c>
      <c r="P645" t="inlineStr">
        <is>
          <t>高璇</t>
        </is>
      </c>
    </row>
    <row r="646" ht="25.5" customHeight="1">
      <c r="A646" t="inlineStr">
        <is>
          <t>2026-09-16</t>
        </is>
      </c>
      <c r="B646" t="inlineStr">
        <is>
          <t>NeonHlin</t>
        </is>
      </c>
      <c r="C646" t="inlineStr">
        <is>
          <t>hnlinhthng9678</t>
        </is>
      </c>
      <c r="D646"/>
      <c r="E646"/>
      <c r="F646"/>
      <c r="G646"/>
      <c r="H646"/>
      <c r="I646"/>
      <c r="J646">
        <v>0</v>
      </c>
      <c r="K646">
        <v>0</v>
      </c>
      <c r="L646">
        <v>0</v>
      </c>
      <c r="M646">
        <v>0</v>
      </c>
      <c r="N646">
        <v>0</v>
      </c>
      <c r="O646" t="inlineStr">
        <is>
          <t>统计时区：北京时间（Asia/Shanghai）；前日断档；不把跨日差值算作一天</t>
        </is>
      </c>
      <c r="P646" t="inlineStr">
        <is>
          <t>高璇</t>
        </is>
      </c>
    </row>
    <row r="647" ht="25.5" customHeight="1">
      <c r="A647" t="inlineStr">
        <is>
          <t>2026-09-16</t>
        </is>
      </c>
      <c r="B647" t="inlineStr">
        <is>
          <t>jolienqaq</t>
        </is>
      </c>
      <c r="C647" t="inlineStr">
        <is>
          <t>jolienqaq</t>
        </is>
      </c>
      <c r="D647"/>
      <c r="E647"/>
      <c r="F647"/>
      <c r="G647"/>
      <c r="H647"/>
      <c r="I647"/>
      <c r="J647">
        <v>0</v>
      </c>
      <c r="K647">
        <v>0</v>
      </c>
      <c r="L647">
        <v>0</v>
      </c>
      <c r="M647">
        <v>0</v>
      </c>
      <c r="N647">
        <v>0</v>
      </c>
      <c r="O647" t="inlineStr">
        <is>
          <t>统计时区：北京时间（Asia/Shanghai）；前日断档；不把跨日差值算作一天</t>
        </is>
      </c>
      <c r="P647" t="inlineStr">
        <is>
          <t>彭满</t>
        </is>
      </c>
    </row>
    <row r="648" ht="25.5" customHeight="1">
      <c r="A648" t="inlineStr">
        <is>
          <t>2026-09-16</t>
        </is>
      </c>
      <c r="B648" t="inlineStr">
        <is>
          <t>Flexlthung</t>
        </is>
      </c>
      <c r="C648" t="inlineStr">
        <is>
          <t>lthung263</t>
        </is>
      </c>
      <c r="D648"/>
      <c r="E648"/>
      <c r="F648"/>
      <c r="G648"/>
      <c r="H648"/>
      <c r="I648"/>
      <c r="J648">
        <v>0</v>
      </c>
      <c r="K648">
        <v>0</v>
      </c>
      <c r="L648">
        <v>0</v>
      </c>
      <c r="M648">
        <v>0</v>
      </c>
      <c r="N648">
        <v>0</v>
      </c>
      <c r="O648" t="inlineStr">
        <is>
          <t>统计时区：北京时间（Asia/Shanghai）；前日断档；不把跨日差值算作一天</t>
        </is>
      </c>
      <c r="P648" t="inlineStr">
        <is>
          <t>张凯风</t>
        </is>
      </c>
    </row>
    <row r="649" ht="25.5" customHeight="1">
      <c r="A649" t="inlineStr">
        <is>
          <t>2026-09-16</t>
        </is>
      </c>
      <c r="B649" t="inlineStr">
        <is>
          <t>miraaastrology</t>
        </is>
      </c>
      <c r="C649" t="inlineStr">
        <is>
          <t>miraaastrology</t>
        </is>
      </c>
      <c r="D649"/>
      <c r="E649"/>
      <c r="F649"/>
      <c r="G649"/>
      <c r="H649"/>
      <c r="I649"/>
      <c r="J649">
        <v>0</v>
      </c>
      <c r="K649">
        <v>0</v>
      </c>
      <c r="L649">
        <v>0</v>
      </c>
      <c r="M649">
        <v>0</v>
      </c>
      <c r="N649">
        <v>0</v>
      </c>
      <c r="O649" t="inlineStr">
        <is>
          <t>统计时区：北京时间（Asia/Shanghai）；前日断档；不把跨日差值算作一天</t>
        </is>
      </c>
      <c r="P649"/>
    </row>
    <row r="650" ht="25.5" customHeight="1">
      <c r="A650" t="inlineStr">
        <is>
          <t>2026-09-16</t>
        </is>
      </c>
      <c r="B650" t="inlineStr">
        <is>
          <t>VoidFaic</t>
        </is>
      </c>
      <c r="C650" t="inlineStr">
        <is>
          <t>ngphnggiang40</t>
        </is>
      </c>
      <c r="D650"/>
      <c r="E650"/>
      <c r="F650"/>
      <c r="G650"/>
      <c r="H650"/>
      <c r="I650"/>
      <c r="J650">
        <v>0</v>
      </c>
      <c r="K650">
        <v>0</v>
      </c>
      <c r="L650">
        <v>0</v>
      </c>
      <c r="M650">
        <v>0</v>
      </c>
      <c r="N650">
        <v>0</v>
      </c>
      <c r="O650" t="inlineStr">
        <is>
          <t>统计时区：北京时间（Asia/Shanghai）；前日断档；不把跨日差值算作一天</t>
        </is>
      </c>
      <c r="P650" t="inlineStr">
        <is>
          <t>张凯风</t>
        </is>
      </c>
    </row>
    <row r="651" ht="25.5" customHeight="1">
      <c r="A651" t="inlineStr">
        <is>
          <t>2026-09-16</t>
        </is>
      </c>
      <c r="B651" t="inlineStr">
        <is>
          <t>shirley527146</t>
        </is>
      </c>
      <c r="C651" t="inlineStr">
        <is>
          <t>shirley527146</t>
        </is>
      </c>
      <c r="D651"/>
      <c r="E651"/>
      <c r="F651"/>
      <c r="G651"/>
      <c r="H651"/>
      <c r="I651"/>
      <c r="J651">
        <v>0</v>
      </c>
      <c r="K651">
        <v>0</v>
      </c>
      <c r="L651">
        <v>0</v>
      </c>
      <c r="M651">
        <v>0</v>
      </c>
      <c r="N651">
        <v>0</v>
      </c>
      <c r="O651" t="inlineStr">
        <is>
          <t>统计时区：北京时间（Asia/Shanghai）；前日断档；不把跨日差值算作一天</t>
        </is>
      </c>
      <c r="P651"/>
    </row>
    <row r="652" ht="25.5" customHeight="1">
      <c r="A652" t="inlineStr">
        <is>
          <t>2026-09-16</t>
        </is>
      </c>
      <c r="B652" t="inlineStr">
        <is>
          <t>shirley5276973</t>
        </is>
      </c>
      <c r="C652" t="inlineStr">
        <is>
          <t>shirley5276973</t>
        </is>
      </c>
      <c r="D652"/>
      <c r="E652"/>
      <c r="F652"/>
      <c r="G652"/>
      <c r="H652"/>
      <c r="I652"/>
      <c r="J652">
        <v>0</v>
      </c>
      <c r="K652">
        <v>0</v>
      </c>
      <c r="L652">
        <v>0</v>
      </c>
      <c r="M652">
        <v>0</v>
      </c>
      <c r="N652">
        <v>0</v>
      </c>
      <c r="O652" t="inlineStr">
        <is>
          <t>统计时区：北京时间（Asia/Shanghai）；前日断档；不把跨日差值算作一天</t>
        </is>
      </c>
      <c r="P652"/>
    </row>
    <row r="653" ht="25.5" customHeight="1">
      <c r="A653" t="inlineStr">
        <is>
          <t>2026-09-16</t>
        </is>
      </c>
      <c r="B653" t="inlineStr">
        <is>
          <t>shirley5278789</t>
        </is>
      </c>
      <c r="C653" t="inlineStr">
        <is>
          <t>shirley5278789</t>
        </is>
      </c>
      <c r="D653"/>
      <c r="E653"/>
      <c r="F653"/>
      <c r="G653"/>
      <c r="H653"/>
      <c r="I653"/>
      <c r="J653">
        <v>0</v>
      </c>
      <c r="K653">
        <v>0</v>
      </c>
      <c r="L653">
        <v>0</v>
      </c>
      <c r="M653">
        <v>0</v>
      </c>
      <c r="N653">
        <v>0</v>
      </c>
      <c r="O653" t="inlineStr">
        <is>
          <t>统计时区：北京时间（Asia/Shanghai）；前日断档；不把跨日差值算作一天</t>
        </is>
      </c>
      <c r="P653" t="inlineStr">
        <is>
          <t>高璇</t>
        </is>
      </c>
    </row>
    <row r="654" ht="25.5" customHeight="1">
      <c r="A654" t="inlineStr">
        <is>
          <t>2026-09-16</t>
        </is>
      </c>
      <c r="B654" t="inlineStr">
        <is>
          <t>Mouse glue trap</t>
        </is>
      </c>
      <c r="C654" t="inlineStr">
        <is>
          <t>nobleltcpnj</t>
        </is>
      </c>
      <c r="D654"/>
      <c r="E654"/>
      <c r="F654"/>
      <c r="G654"/>
      <c r="H654"/>
      <c r="I654"/>
      <c r="J654">
        <v>0</v>
      </c>
      <c r="K654">
        <v>0</v>
      </c>
      <c r="L654">
        <v>0</v>
      </c>
      <c r="M654">
        <v>0</v>
      </c>
      <c r="N654">
        <v>0</v>
      </c>
      <c r="O654" t="inlineStr">
        <is>
          <t>统计时区：北京时间（Asia/Shanghai）；前日断档；不把跨日差值算作一天</t>
        </is>
      </c>
      <c r="P654" t="inlineStr">
        <is>
          <t>张凯风</t>
        </is>
      </c>
    </row>
    <row r="655" ht="25.5" customHeight="1">
      <c r="A655" t="inlineStr">
        <is>
          <t>2026-09-16</t>
        </is>
      </c>
      <c r="B655" t="inlineStr">
        <is>
          <t>willque92</t>
        </is>
      </c>
      <c r="C655" t="inlineStr">
        <is>
          <t>willque92</t>
        </is>
      </c>
      <c r="D655"/>
      <c r="E655"/>
      <c r="F655"/>
      <c r="G655"/>
      <c r="H655"/>
      <c r="I655"/>
      <c r="J655">
        <v>0</v>
      </c>
      <c r="K655">
        <v>0</v>
      </c>
      <c r="L655">
        <v>0</v>
      </c>
      <c r="M655">
        <v>0</v>
      </c>
      <c r="N655">
        <v>0</v>
      </c>
      <c r="O655" t="inlineStr">
        <is>
          <t>统计时区：北京时间（Asia/Shanghai）；前日断档；不把跨日差值算作一天</t>
        </is>
      </c>
      <c r="P655"/>
    </row>
    <row r="656" ht="25.5" customHeight="1">
      <c r="A656" t="inlineStr">
        <is>
          <t>2026-09-16</t>
        </is>
      </c>
      <c r="B656" t="inlineStr">
        <is>
          <t>dramaflick00</t>
        </is>
      </c>
      <c r="C656" t="inlineStr">
        <is>
          <t>dramaflick00</t>
        </is>
      </c>
      <c r="D656"/>
      <c r="E656"/>
      <c r="F656"/>
      <c r="G656"/>
      <c r="H656"/>
      <c r="I656"/>
      <c r="J656">
        <v>0</v>
      </c>
      <c r="K656">
        <v>0</v>
      </c>
      <c r="L656">
        <v>0</v>
      </c>
      <c r="M656">
        <v>0</v>
      </c>
      <c r="N656">
        <v>0</v>
      </c>
      <c r="O656" t="inlineStr">
        <is>
          <t>统计时区：北京时间（Asia/Shanghai）；前日断档；不把跨日差值算作一天</t>
        </is>
      </c>
      <c r="P656" t="inlineStr">
        <is>
          <t>高璇</t>
        </is>
      </c>
    </row>
    <row r="657" ht="25.5" customHeight="1">
      <c r="A657" t="inlineStr">
        <is>
          <t>2026-09-16</t>
        </is>
      </c>
      <c r="B657" t="inlineStr">
        <is>
          <t>plottwistclips11</t>
        </is>
      </c>
      <c r="C657" t="inlineStr">
        <is>
          <t>plottwistclips11</t>
        </is>
      </c>
      <c r="D657"/>
      <c r="E657"/>
      <c r="F657"/>
      <c r="G657"/>
      <c r="H657"/>
      <c r="I657"/>
      <c r="J657">
        <v>0</v>
      </c>
      <c r="K657">
        <v>0</v>
      </c>
      <c r="L657">
        <v>0</v>
      </c>
      <c r="M657">
        <v>0</v>
      </c>
      <c r="N657">
        <v>0</v>
      </c>
      <c r="O657" t="inlineStr">
        <is>
          <t>统计时区：北京时间（Asia/Shanghai）；前日断档；不把跨日差值算作一天</t>
        </is>
      </c>
      <c r="P657" t="inlineStr">
        <is>
          <t>高璇</t>
        </is>
      </c>
    </row>
    <row r="658" ht="25.5" customHeight="1">
      <c r="A658" t="inlineStr">
        <is>
          <t>2026-09-16</t>
        </is>
      </c>
      <c r="B658" t="inlineStr">
        <is>
          <t>felicitypatterson67</t>
        </is>
      </c>
      <c r="C658" t="inlineStr">
        <is>
          <t>felicitypatterson67</t>
        </is>
      </c>
      <c r="D658"/>
      <c r="E658"/>
      <c r="F658"/>
      <c r="G658"/>
      <c r="H658"/>
      <c r="I658"/>
      <c r="J658">
        <v>0</v>
      </c>
      <c r="K658">
        <v>0</v>
      </c>
      <c r="L658">
        <v>0</v>
      </c>
      <c r="M658">
        <v>0</v>
      </c>
      <c r="N658">
        <v>0</v>
      </c>
      <c r="O658" t="inlineStr">
        <is>
          <t>统计时区：北京时间（Asia/Shanghai）；前日断档；不把跨日差值算作一天</t>
        </is>
      </c>
      <c r="P658" t="inlineStr">
        <is>
          <t>李建卓</t>
        </is>
      </c>
    </row>
    <row r="659" ht="25.5" customHeight="1">
      <c r="A659" t="inlineStr">
        <is>
          <t>2026-09-16</t>
        </is>
      </c>
      <c r="B659" t="inlineStr">
        <is>
          <t>hcngsn5459</t>
        </is>
      </c>
      <c r="C659" t="inlineStr">
        <is>
          <t>hcngsn5459</t>
        </is>
      </c>
      <c r="D659"/>
      <c r="E659"/>
      <c r="F659"/>
      <c r="G659"/>
      <c r="H659"/>
      <c r="I659"/>
      <c r="J659">
        <v>0</v>
      </c>
      <c r="K659">
        <v>0</v>
      </c>
      <c r="L659">
        <v>0</v>
      </c>
      <c r="M659">
        <v>0</v>
      </c>
      <c r="N659">
        <v>0</v>
      </c>
      <c r="O659" t="inlineStr">
        <is>
          <t>统计时区：北京时间（Asia/Shanghai）；前日断档；不把跨日差值算作一天</t>
        </is>
      </c>
      <c r="P659" t="inlineStr">
        <is>
          <t>李建卓</t>
        </is>
      </c>
    </row>
    <row r="660" ht="25.5" customHeight="1">
      <c r="A660" t="inlineStr">
        <is>
          <t>2026-09-16</t>
        </is>
      </c>
      <c r="B660" t="inlineStr">
        <is>
          <t>Pretty Boy Problems</t>
        </is>
      </c>
      <c r="C660" t="inlineStr">
        <is>
          <t>magnoliaisabella64</t>
        </is>
      </c>
      <c r="D660"/>
      <c r="E660"/>
      <c r="F660"/>
      <c r="G660"/>
      <c r="H660"/>
      <c r="I660"/>
      <c r="J660">
        <v>0</v>
      </c>
      <c r="K660">
        <v>0</v>
      </c>
      <c r="L660">
        <v>0</v>
      </c>
      <c r="M660">
        <v>0</v>
      </c>
      <c r="N660">
        <v>0</v>
      </c>
      <c r="O660" t="inlineStr">
        <is>
          <t>统计时区：北京时间（Asia/Shanghai）；前日断档；不把跨日差值算作一天</t>
        </is>
      </c>
      <c r="P660" t="inlineStr">
        <is>
          <t>张凯风</t>
        </is>
      </c>
    </row>
    <row r="661" ht="25.5" customHeight="1">
      <c r="A661" t="inlineStr">
        <is>
          <t>2026-09-16</t>
        </is>
      </c>
      <c r="B661" t="inlineStr">
        <is>
          <t>Velvet Temptations</t>
        </is>
      </c>
      <c r="C661" t="inlineStr">
        <is>
          <t>qqfqvkxrybkjkjnp20</t>
        </is>
      </c>
      <c r="D661"/>
      <c r="E661"/>
      <c r="F661"/>
      <c r="G661"/>
      <c r="H661"/>
      <c r="I661"/>
      <c r="J661">
        <v>0</v>
      </c>
      <c r="K661">
        <v>0</v>
      </c>
      <c r="L661">
        <v>0</v>
      </c>
      <c r="M661">
        <v>0</v>
      </c>
      <c r="N661">
        <v>0</v>
      </c>
      <c r="O661" t="inlineStr">
        <is>
          <t>统计时区：北京时间（Asia/Shanghai）；前日断档；不把跨日差值算作一天</t>
        </is>
      </c>
      <c r="P661" t="inlineStr">
        <is>
          <t>张凯风</t>
        </is>
      </c>
    </row>
    <row r="662" ht="25.5" customHeight="1">
      <c r="A662" t="inlineStr">
        <is>
          <t>2026-09-16</t>
        </is>
      </c>
      <c r="B662" t="inlineStr">
        <is>
          <t>amariari11</t>
        </is>
      </c>
      <c r="C662" t="inlineStr">
        <is>
          <t>amariari11</t>
        </is>
      </c>
      <c r="D662"/>
      <c r="E662"/>
      <c r="F662"/>
      <c r="G662"/>
      <c r="H662"/>
      <c r="I662"/>
      <c r="J662">
        <v>0</v>
      </c>
      <c r="K662">
        <v>0</v>
      </c>
      <c r="L662">
        <v>0</v>
      </c>
      <c r="M662">
        <v>0</v>
      </c>
      <c r="N662">
        <v>0</v>
      </c>
      <c r="O662" t="inlineStr">
        <is>
          <t>统计时区：北京时间（Asia/Shanghai）；前日断档；不把跨日差值算作一天</t>
        </is>
      </c>
      <c r="P662" t="inlineStr">
        <is>
          <t>李建卓</t>
        </is>
      </c>
    </row>
    <row r="663" ht="25.5" customHeight="1">
      <c r="A663" t="inlineStr">
        <is>
          <t>2026-09-16</t>
        </is>
      </c>
      <c r="B663" t="inlineStr">
        <is>
          <t>gaylenepowers350</t>
        </is>
      </c>
      <c r="C663" t="inlineStr">
        <is>
          <t>gaylenepowers350</t>
        </is>
      </c>
      <c r="D663"/>
      <c r="E663"/>
      <c r="F663"/>
      <c r="G663"/>
      <c r="H663"/>
      <c r="I663"/>
      <c r="J663">
        <v>0</v>
      </c>
      <c r="K663">
        <v>0</v>
      </c>
      <c r="L663">
        <v>0</v>
      </c>
      <c r="M663">
        <v>0</v>
      </c>
      <c r="N663">
        <v>0</v>
      </c>
      <c r="O663" t="inlineStr">
        <is>
          <t>统计时区：北京时间（Asia/Shanghai）；前日断档；不把跨日差值算作一天</t>
        </is>
      </c>
      <c r="P663" t="inlineStr">
        <is>
          <t>李建卓</t>
        </is>
      </c>
    </row>
    <row r="664" ht="25.5" customHeight="1">
      <c r="A664" t="inlineStr">
        <is>
          <t>2026-09-16</t>
        </is>
      </c>
      <c r="B664" t="inlineStr">
        <is>
          <t>jazlynnayeli6</t>
        </is>
      </c>
      <c r="C664" t="inlineStr">
        <is>
          <t>jazlynnayeli6</t>
        </is>
      </c>
      <c r="D664"/>
      <c r="E664"/>
      <c r="F664"/>
      <c r="G664"/>
      <c r="H664"/>
      <c r="I664"/>
      <c r="J664">
        <v>0</v>
      </c>
      <c r="K664">
        <v>0</v>
      </c>
      <c r="L664">
        <v>0</v>
      </c>
      <c r="M664">
        <v>0</v>
      </c>
      <c r="N664">
        <v>0</v>
      </c>
      <c r="O664" t="inlineStr">
        <is>
          <t>统计时区：北京时间（Asia/Shanghai）；前日断档；不把跨日差值算作一天</t>
        </is>
      </c>
      <c r="P664" t="inlineStr">
        <is>
          <t>李建卓</t>
        </is>
      </c>
    </row>
    <row r="665" ht="25.5" customHeight="1">
      <c r="A665" t="inlineStr">
        <is>
          <t>2026-09-16</t>
        </is>
      </c>
      <c r="B665" t="inlineStr">
        <is>
          <t>miralinaaa10</t>
        </is>
      </c>
      <c r="C665" t="inlineStr">
        <is>
          <t>miralinaaa10</t>
        </is>
      </c>
      <c r="D665"/>
      <c r="E665"/>
      <c r="F665"/>
      <c r="G665"/>
      <c r="H665"/>
      <c r="I665"/>
      <c r="J665">
        <v>0</v>
      </c>
      <c r="K665">
        <v>0</v>
      </c>
      <c r="L665">
        <v>0</v>
      </c>
      <c r="M665">
        <v>0</v>
      </c>
      <c r="N665">
        <v>0</v>
      </c>
      <c r="O665" t="inlineStr">
        <is>
          <t>统计时区：北京时间（Asia/Shanghai）；前日断档；不把跨日差值算作一天</t>
        </is>
      </c>
      <c r="P665" t="inlineStr">
        <is>
          <t>高璇</t>
        </is>
      </c>
    </row>
    <row r="666" ht="25.5" customHeight="1">
      <c r="A666" t="inlineStr">
        <is>
          <t>2026-09-16</t>
        </is>
      </c>
      <c r="B666" t="inlineStr">
        <is>
          <t>mochiclips55</t>
        </is>
      </c>
      <c r="C666" t="inlineStr">
        <is>
          <t>mochiclips55</t>
        </is>
      </c>
      <c r="D666"/>
      <c r="E666"/>
      <c r="F666"/>
      <c r="G666"/>
      <c r="H666"/>
      <c r="I666"/>
      <c r="J666">
        <v>0</v>
      </c>
      <c r="K666">
        <v>0</v>
      </c>
      <c r="L666">
        <v>0</v>
      </c>
      <c r="M666">
        <v>0</v>
      </c>
      <c r="N666">
        <v>0</v>
      </c>
      <c r="O666" t="inlineStr">
        <is>
          <t>统计时区：北京时间（Asia/Shanghai）；前日断档；不把跨日差值算作一天</t>
        </is>
      </c>
      <c r="P666" t="inlineStr">
        <is>
          <t>高璇</t>
        </is>
      </c>
    </row>
    <row r="667" ht="25.5" customHeight="1">
      <c r="A667" t="inlineStr">
        <is>
          <t>2026-09-16</t>
        </is>
      </c>
      <c r="B667" t="inlineStr">
        <is>
          <t>scenesbl77</t>
        </is>
      </c>
      <c r="C667" t="inlineStr">
        <is>
          <t>scenesbl77</t>
        </is>
      </c>
      <c r="D667"/>
      <c r="E667"/>
      <c r="F667"/>
      <c r="G667"/>
      <c r="H667"/>
      <c r="I667"/>
      <c r="J667">
        <v>0</v>
      </c>
      <c r="K667">
        <v>0</v>
      </c>
      <c r="L667">
        <v>0</v>
      </c>
      <c r="M667">
        <v>0</v>
      </c>
      <c r="N667">
        <v>0</v>
      </c>
      <c r="O667" t="inlineStr">
        <is>
          <t>统计时区：北京时间（Asia/Shanghai）；前日断档；不把跨日差值算作一天</t>
        </is>
      </c>
      <c r="P667" t="inlineStr">
        <is>
          <t>高璇</t>
        </is>
      </c>
    </row>
    <row r="668" ht="25.5" customHeight="1">
      <c r="A668" t="inlineStr">
        <is>
          <t>2026-09-16</t>
        </is>
      </c>
      <c r="B668" t="inlineStr">
        <is>
          <t>sofiblmoments</t>
        </is>
      </c>
      <c r="C668" t="inlineStr">
        <is>
          <t>sofiblmoments</t>
        </is>
      </c>
      <c r="D668"/>
      <c r="E668"/>
      <c r="F668"/>
      <c r="G668"/>
      <c r="H668"/>
      <c r="I668"/>
      <c r="J668">
        <v>0</v>
      </c>
      <c r="K668">
        <v>0</v>
      </c>
      <c r="L668">
        <v>0</v>
      </c>
      <c r="M668">
        <v>0</v>
      </c>
      <c r="N668">
        <v>0</v>
      </c>
      <c r="O668" t="inlineStr">
        <is>
          <t>统计时区：北京时间（Asia/Shanghai）；前日断档；不把跨日差值算作一天</t>
        </is>
      </c>
      <c r="P668" t="inlineStr">
        <is>
          <t>高璇</t>
        </is>
      </c>
    </row>
    <row r="669" ht="25.5" customHeight="1">
      <c r="A669" t="inlineStr">
        <is>
          <t>2026-09-15</t>
        </is>
      </c>
      <c r="B669" t="inlineStr">
        <is>
          <t>astrologywiki</t>
        </is>
      </c>
      <c r="C669" t="inlineStr">
        <is>
          <t>astrologywiki</t>
        </is>
      </c>
      <c r="D669"/>
      <c r="E669"/>
      <c r="F669"/>
      <c r="G669"/>
      <c r="H669"/>
      <c r="I669"/>
      <c r="J669">
        <v>0</v>
      </c>
      <c r="K669">
        <v>0</v>
      </c>
      <c r="L669">
        <v>0</v>
      </c>
      <c r="M669">
        <v>0</v>
      </c>
      <c r="N669">
        <v>0</v>
      </c>
      <c r="O669" t="inlineStr">
        <is>
          <t>统计时区：北京时间（Asia/Shanghai）；缺少当日快照</t>
        </is>
      </c>
      <c r="P669"/>
    </row>
    <row r="670" ht="25.5" customHeight="1">
      <c r="A670" t="inlineStr">
        <is>
          <t>2026-09-15</t>
        </is>
      </c>
      <c r="B670" t="inlineStr">
        <is>
          <t>dramaclips0364</t>
        </is>
      </c>
      <c r="C670" t="inlineStr">
        <is>
          <t>dramaclips0364</t>
        </is>
      </c>
      <c r="D670"/>
      <c r="E670"/>
      <c r="F670"/>
      <c r="G670"/>
      <c r="H670"/>
      <c r="I670"/>
      <c r="J670">
        <v>0</v>
      </c>
      <c r="K670">
        <v>0</v>
      </c>
      <c r="L670">
        <v>0</v>
      </c>
      <c r="M670">
        <v>0</v>
      </c>
      <c r="N670">
        <v>0</v>
      </c>
      <c r="O670" t="inlineStr">
        <is>
          <t>统计时区：北京时间（Asia/Shanghai）；缺少当日快照</t>
        </is>
      </c>
      <c r="P670" t="inlineStr">
        <is>
          <t>高璇</t>
        </is>
      </c>
    </row>
    <row r="671" ht="25.5" customHeight="1">
      <c r="A671" t="inlineStr">
        <is>
          <t>2026-09-15</t>
        </is>
      </c>
      <c r="B671" t="inlineStr">
        <is>
          <t>dramadetour0</t>
        </is>
      </c>
      <c r="C671" t="inlineStr">
        <is>
          <t>dramadetour0</t>
        </is>
      </c>
      <c r="D671"/>
      <c r="E671"/>
      <c r="F671"/>
      <c r="G671"/>
      <c r="H671"/>
      <c r="I671"/>
      <c r="J671">
        <v>0</v>
      </c>
      <c r="K671">
        <v>0</v>
      </c>
      <c r="L671">
        <v>0</v>
      </c>
      <c r="M671">
        <v>0</v>
      </c>
      <c r="N671">
        <v>0</v>
      </c>
      <c r="O671" t="inlineStr">
        <is>
          <t>统计时区：北京时间（Asia/Shanghai）；缺少当日快照</t>
        </is>
      </c>
      <c r="P671" t="inlineStr">
        <is>
          <t>彭满</t>
        </is>
      </c>
    </row>
    <row r="672" ht="25.5" customHeight="1">
      <c r="A672" t="inlineStr">
        <is>
          <t>2026-09-15</t>
        </is>
      </c>
      <c r="B672" t="inlineStr">
        <is>
          <t>dramaexpedition</t>
        </is>
      </c>
      <c r="C672" t="inlineStr">
        <is>
          <t>dramaexpedition</t>
        </is>
      </c>
      <c r="D672"/>
      <c r="E672"/>
      <c r="F672"/>
      <c r="G672"/>
      <c r="H672"/>
      <c r="I672"/>
      <c r="J672">
        <v>0</v>
      </c>
      <c r="K672">
        <v>0</v>
      </c>
      <c r="L672">
        <v>0</v>
      </c>
      <c r="M672">
        <v>0</v>
      </c>
      <c r="N672">
        <v>0</v>
      </c>
      <c r="O672" t="inlineStr">
        <is>
          <t>统计时区：北京时间（Asia/Shanghai）；缺少当日快照</t>
        </is>
      </c>
      <c r="P672" t="inlineStr">
        <is>
          <t>彭满</t>
        </is>
      </c>
    </row>
    <row r="673" ht="25.5" customHeight="1">
      <c r="A673" t="inlineStr">
        <is>
          <t>2026-09-15</t>
        </is>
      </c>
      <c r="B673" t="inlineStr">
        <is>
          <t>dramapenelope</t>
        </is>
      </c>
      <c r="C673" t="inlineStr">
        <is>
          <t>dramapenelope</t>
        </is>
      </c>
      <c r="D673"/>
      <c r="E673"/>
      <c r="F673"/>
      <c r="G673"/>
      <c r="H673"/>
      <c r="I673"/>
      <c r="J673">
        <v>0</v>
      </c>
      <c r="K673">
        <v>0</v>
      </c>
      <c r="L673">
        <v>0</v>
      </c>
      <c r="M673">
        <v>0</v>
      </c>
      <c r="N673">
        <v>0</v>
      </c>
      <c r="O673" t="inlineStr">
        <is>
          <t>统计时区：北京时间（Asia/Shanghai）；缺少当日快照</t>
        </is>
      </c>
      <c r="P673"/>
    </row>
    <row r="674" ht="25.5" customHeight="1">
      <c r="A674" t="inlineStr">
        <is>
          <t>2026-09-15</t>
        </is>
      </c>
      <c r="B674" t="inlineStr">
        <is>
          <t>dramavault163</t>
        </is>
      </c>
      <c r="C674" t="inlineStr">
        <is>
          <t>dramavault163</t>
        </is>
      </c>
      <c r="D674"/>
      <c r="E674"/>
      <c r="F674"/>
      <c r="G674"/>
      <c r="H674"/>
      <c r="I674"/>
      <c r="J674">
        <v>0</v>
      </c>
      <c r="K674">
        <v>0</v>
      </c>
      <c r="L674">
        <v>0</v>
      </c>
      <c r="M674">
        <v>0</v>
      </c>
      <c r="N674">
        <v>0</v>
      </c>
      <c r="O674" t="inlineStr">
        <is>
          <t>统计时区：北京时间（Asia/Shanghai）；缺少当日快照</t>
        </is>
      </c>
      <c r="P674" t="inlineStr">
        <is>
          <t>高璇</t>
        </is>
      </c>
    </row>
    <row r="675" ht="25.5" customHeight="1">
      <c r="A675" t="inlineStr">
        <is>
          <t>2026-09-15</t>
        </is>
      </c>
      <c r="B675" t="inlineStr">
        <is>
          <t>NeonHlin</t>
        </is>
      </c>
      <c r="C675" t="inlineStr">
        <is>
          <t>hnlinhthng9678</t>
        </is>
      </c>
      <c r="D675"/>
      <c r="E675"/>
      <c r="F675"/>
      <c r="G675"/>
      <c r="H675"/>
      <c r="I675"/>
      <c r="J675">
        <v>0</v>
      </c>
      <c r="K675">
        <v>0</v>
      </c>
      <c r="L675">
        <v>0</v>
      </c>
      <c r="M675">
        <v>0</v>
      </c>
      <c r="N675">
        <v>0</v>
      </c>
      <c r="O675" t="inlineStr">
        <is>
          <t>统计时区：北京时间（Asia/Shanghai）；缺少当日快照</t>
        </is>
      </c>
      <c r="P675" t="inlineStr">
        <is>
          <t>高璇</t>
        </is>
      </c>
    </row>
    <row r="676" ht="25.5" customHeight="1">
      <c r="A676" t="inlineStr">
        <is>
          <t>2026-09-15</t>
        </is>
      </c>
      <c r="B676" t="inlineStr">
        <is>
          <t>jolienqaq</t>
        </is>
      </c>
      <c r="C676" t="inlineStr">
        <is>
          <t>jolienqaq</t>
        </is>
      </c>
      <c r="D676"/>
      <c r="E676"/>
      <c r="F676"/>
      <c r="G676"/>
      <c r="H676"/>
      <c r="I676"/>
      <c r="J676">
        <v>0</v>
      </c>
      <c r="K676">
        <v>0</v>
      </c>
      <c r="L676">
        <v>0</v>
      </c>
      <c r="M676">
        <v>0</v>
      </c>
      <c r="N676">
        <v>0</v>
      </c>
      <c r="O676" t="inlineStr">
        <is>
          <t>统计时区：北京时间（Asia/Shanghai）；缺少当日快照</t>
        </is>
      </c>
      <c r="P676" t="inlineStr">
        <is>
          <t>彭满</t>
        </is>
      </c>
    </row>
    <row r="677" ht="25.5" customHeight="1">
      <c r="A677" t="inlineStr">
        <is>
          <t>2026-09-15</t>
        </is>
      </c>
      <c r="B677" t="inlineStr">
        <is>
          <t>Flexlthung</t>
        </is>
      </c>
      <c r="C677" t="inlineStr">
        <is>
          <t>lthung263</t>
        </is>
      </c>
      <c r="D677"/>
      <c r="E677"/>
      <c r="F677"/>
      <c r="G677"/>
      <c r="H677"/>
      <c r="I677"/>
      <c r="J677">
        <v>0</v>
      </c>
      <c r="K677">
        <v>0</v>
      </c>
      <c r="L677">
        <v>0</v>
      </c>
      <c r="M677">
        <v>0</v>
      </c>
      <c r="N677">
        <v>0</v>
      </c>
      <c r="O677" t="inlineStr">
        <is>
          <t>统计时区：北京时间（Asia/Shanghai）；缺少当日快照</t>
        </is>
      </c>
      <c r="P677" t="inlineStr">
        <is>
          <t>张凯风</t>
        </is>
      </c>
    </row>
    <row r="678" ht="25.5" customHeight="1">
      <c r="A678" t="inlineStr">
        <is>
          <t>2026-09-15</t>
        </is>
      </c>
      <c r="B678" t="inlineStr">
        <is>
          <t>miraaastrology</t>
        </is>
      </c>
      <c r="C678" t="inlineStr">
        <is>
          <t>miraaastrology</t>
        </is>
      </c>
      <c r="D678"/>
      <c r="E678"/>
      <c r="F678"/>
      <c r="G678"/>
      <c r="H678"/>
      <c r="I678"/>
      <c r="J678">
        <v>0</v>
      </c>
      <c r="K678">
        <v>0</v>
      </c>
      <c r="L678">
        <v>0</v>
      </c>
      <c r="M678">
        <v>0</v>
      </c>
      <c r="N678">
        <v>0</v>
      </c>
      <c r="O678" t="inlineStr">
        <is>
          <t>统计时区：北京时间（Asia/Shanghai）；缺少当日快照</t>
        </is>
      </c>
      <c r="P678"/>
    </row>
    <row r="679" ht="25.5" customHeight="1">
      <c r="A679" t="inlineStr">
        <is>
          <t>2026-09-15</t>
        </is>
      </c>
      <c r="B679" t="inlineStr">
        <is>
          <t>VoidFaic</t>
        </is>
      </c>
      <c r="C679" t="inlineStr">
        <is>
          <t>ngphnggiang40</t>
        </is>
      </c>
      <c r="D679"/>
      <c r="E679"/>
      <c r="F679"/>
      <c r="G679"/>
      <c r="H679"/>
      <c r="I679"/>
      <c r="J679">
        <v>0</v>
      </c>
      <c r="K679">
        <v>0</v>
      </c>
      <c r="L679">
        <v>0</v>
      </c>
      <c r="M679">
        <v>0</v>
      </c>
      <c r="N679">
        <v>0</v>
      </c>
      <c r="O679" t="inlineStr">
        <is>
          <t>统计时区：北京时间（Asia/Shanghai）；缺少当日快照</t>
        </is>
      </c>
      <c r="P679" t="inlineStr">
        <is>
          <t>张凯风</t>
        </is>
      </c>
    </row>
    <row r="680" ht="25.5" customHeight="1">
      <c r="A680" t="inlineStr">
        <is>
          <t>2026-09-15</t>
        </is>
      </c>
      <c r="B680" t="inlineStr">
        <is>
          <t>shirley527146</t>
        </is>
      </c>
      <c r="C680" t="inlineStr">
        <is>
          <t>shirley527146</t>
        </is>
      </c>
      <c r="D680"/>
      <c r="E680"/>
      <c r="F680"/>
      <c r="G680"/>
      <c r="H680"/>
      <c r="I680"/>
      <c r="J680">
        <v>0</v>
      </c>
      <c r="K680">
        <v>0</v>
      </c>
      <c r="L680">
        <v>0</v>
      </c>
      <c r="M680">
        <v>0</v>
      </c>
      <c r="N680">
        <v>0</v>
      </c>
      <c r="O680" t="inlineStr">
        <is>
          <t>统计时区：北京时间（Asia/Shanghai）；缺少当日快照</t>
        </is>
      </c>
      <c r="P680"/>
    </row>
    <row r="681" ht="25.5" customHeight="1">
      <c r="A681" t="inlineStr">
        <is>
          <t>2026-09-15</t>
        </is>
      </c>
      <c r="B681" t="inlineStr">
        <is>
          <t>shirley5276973</t>
        </is>
      </c>
      <c r="C681" t="inlineStr">
        <is>
          <t>shirley5276973</t>
        </is>
      </c>
      <c r="D681"/>
      <c r="E681"/>
      <c r="F681"/>
      <c r="G681"/>
      <c r="H681"/>
      <c r="I681"/>
      <c r="J681">
        <v>0</v>
      </c>
      <c r="K681">
        <v>0</v>
      </c>
      <c r="L681">
        <v>0</v>
      </c>
      <c r="M681">
        <v>0</v>
      </c>
      <c r="N681">
        <v>0</v>
      </c>
      <c r="O681" t="inlineStr">
        <is>
          <t>统计时区：北京时间（Asia/Shanghai）；缺少当日快照</t>
        </is>
      </c>
      <c r="P681"/>
    </row>
    <row r="682" ht="25.5" customHeight="1">
      <c r="A682" t="inlineStr">
        <is>
          <t>2026-09-15</t>
        </is>
      </c>
      <c r="B682" t="inlineStr">
        <is>
          <t>shirley5278789</t>
        </is>
      </c>
      <c r="C682" t="inlineStr">
        <is>
          <t>shirley5278789</t>
        </is>
      </c>
      <c r="D682"/>
      <c r="E682"/>
      <c r="F682"/>
      <c r="G682"/>
      <c r="H682"/>
      <c r="I682"/>
      <c r="J682">
        <v>0</v>
      </c>
      <c r="K682">
        <v>0</v>
      </c>
      <c r="L682">
        <v>0</v>
      </c>
      <c r="M682">
        <v>0</v>
      </c>
      <c r="N682">
        <v>0</v>
      </c>
      <c r="O682" t="inlineStr">
        <is>
          <t>统计时区：北京时间（Asia/Shanghai）；缺少当日快照</t>
        </is>
      </c>
      <c r="P682" t="inlineStr">
        <is>
          <t>高璇</t>
        </is>
      </c>
    </row>
    <row r="683" ht="25.5" customHeight="1">
      <c r="A683" t="inlineStr">
        <is>
          <t>2026-09-15</t>
        </is>
      </c>
      <c r="B683" t="inlineStr">
        <is>
          <t>Mouse glue trap</t>
        </is>
      </c>
      <c r="C683" t="inlineStr">
        <is>
          <t>nobleltcpnj</t>
        </is>
      </c>
      <c r="D683"/>
      <c r="E683"/>
      <c r="F683"/>
      <c r="G683"/>
      <c r="H683"/>
      <c r="I683"/>
      <c r="J683">
        <v>0</v>
      </c>
      <c r="K683">
        <v>0</v>
      </c>
      <c r="L683">
        <v>0</v>
      </c>
      <c r="M683">
        <v>0</v>
      </c>
      <c r="N683">
        <v>0</v>
      </c>
      <c r="O683" t="inlineStr">
        <is>
          <t>统计时区：北京时间（Asia/Shanghai）；缺少当日快照</t>
        </is>
      </c>
      <c r="P683" t="inlineStr">
        <is>
          <t>张凯风</t>
        </is>
      </c>
    </row>
    <row r="684" ht="25.5" customHeight="1">
      <c r="A684" t="inlineStr">
        <is>
          <t>2026-09-15</t>
        </is>
      </c>
      <c r="B684" t="inlineStr">
        <is>
          <t>willque92</t>
        </is>
      </c>
      <c r="C684" t="inlineStr">
        <is>
          <t>willque92</t>
        </is>
      </c>
      <c r="D684"/>
      <c r="E684"/>
      <c r="F684"/>
      <c r="G684"/>
      <c r="H684"/>
      <c r="I684"/>
      <c r="J684">
        <v>0</v>
      </c>
      <c r="K684">
        <v>0</v>
      </c>
      <c r="L684">
        <v>0</v>
      </c>
      <c r="M684">
        <v>0</v>
      </c>
      <c r="N684">
        <v>0</v>
      </c>
      <c r="O684" t="inlineStr">
        <is>
          <t>统计时区：北京时间（Asia/Shanghai）；缺少当日快照</t>
        </is>
      </c>
      <c r="P684"/>
    </row>
    <row r="685" ht="25.5" customHeight="1">
      <c r="A685" t="inlineStr">
        <is>
          <t>2026-09-15</t>
        </is>
      </c>
      <c r="B685" t="inlineStr">
        <is>
          <t>dramaflick00</t>
        </is>
      </c>
      <c r="C685" t="inlineStr">
        <is>
          <t>dramaflick00</t>
        </is>
      </c>
      <c r="D685"/>
      <c r="E685"/>
      <c r="F685"/>
      <c r="G685"/>
      <c r="H685"/>
      <c r="I685"/>
      <c r="J685">
        <v>0</v>
      </c>
      <c r="K685">
        <v>0</v>
      </c>
      <c r="L685">
        <v>0</v>
      </c>
      <c r="M685">
        <v>0</v>
      </c>
      <c r="N685">
        <v>0</v>
      </c>
      <c r="O685" t="inlineStr">
        <is>
          <t>统计时区：北京时间（Asia/Shanghai）；缺少当日快照</t>
        </is>
      </c>
      <c r="P685" t="inlineStr">
        <is>
          <t>高璇</t>
        </is>
      </c>
    </row>
    <row r="686" ht="25.5" customHeight="1">
      <c r="A686" t="inlineStr">
        <is>
          <t>2026-09-15</t>
        </is>
      </c>
      <c r="B686" t="inlineStr">
        <is>
          <t>plottwistclips11</t>
        </is>
      </c>
      <c r="C686" t="inlineStr">
        <is>
          <t>plottwistclips11</t>
        </is>
      </c>
      <c r="D686"/>
      <c r="E686"/>
      <c r="F686"/>
      <c r="G686"/>
      <c r="H686"/>
      <c r="I686"/>
      <c r="J686">
        <v>0</v>
      </c>
      <c r="K686">
        <v>0</v>
      </c>
      <c r="L686">
        <v>0</v>
      </c>
      <c r="M686">
        <v>0</v>
      </c>
      <c r="N686">
        <v>0</v>
      </c>
      <c r="O686" t="inlineStr">
        <is>
          <t>统计时区：北京时间（Asia/Shanghai）；缺少当日快照</t>
        </is>
      </c>
      <c r="P686" t="inlineStr">
        <is>
          <t>高璇</t>
        </is>
      </c>
    </row>
    <row r="687" ht="25.5" customHeight="1">
      <c r="A687" t="inlineStr">
        <is>
          <t>2026-09-15</t>
        </is>
      </c>
      <c r="B687" t="inlineStr">
        <is>
          <t>felicitypatterson67</t>
        </is>
      </c>
      <c r="C687" t="inlineStr">
        <is>
          <t>felicitypatterson67</t>
        </is>
      </c>
      <c r="D687"/>
      <c r="E687"/>
      <c r="F687"/>
      <c r="G687"/>
      <c r="H687"/>
      <c r="I687"/>
      <c r="J687">
        <v>0</v>
      </c>
      <c r="K687">
        <v>0</v>
      </c>
      <c r="L687">
        <v>0</v>
      </c>
      <c r="M687">
        <v>0</v>
      </c>
      <c r="N687">
        <v>0</v>
      </c>
      <c r="O687" t="inlineStr">
        <is>
          <t>统计时区：北京时间（Asia/Shanghai）；缺少当日快照</t>
        </is>
      </c>
      <c r="P687" t="inlineStr">
        <is>
          <t>李建卓</t>
        </is>
      </c>
    </row>
    <row r="688" ht="25.5" customHeight="1">
      <c r="A688" t="inlineStr">
        <is>
          <t>2026-09-15</t>
        </is>
      </c>
      <c r="B688" t="inlineStr">
        <is>
          <t>hcngsn5459</t>
        </is>
      </c>
      <c r="C688" t="inlineStr">
        <is>
          <t>hcngsn5459</t>
        </is>
      </c>
      <c r="D688"/>
      <c r="E688"/>
      <c r="F688"/>
      <c r="G688"/>
      <c r="H688"/>
      <c r="I688"/>
      <c r="J688">
        <v>0</v>
      </c>
      <c r="K688">
        <v>0</v>
      </c>
      <c r="L688">
        <v>0</v>
      </c>
      <c r="M688">
        <v>0</v>
      </c>
      <c r="N688">
        <v>0</v>
      </c>
      <c r="O688" t="inlineStr">
        <is>
          <t>统计时区：北京时间（Asia/Shanghai）；缺少当日快照</t>
        </is>
      </c>
      <c r="P688" t="inlineStr">
        <is>
          <t>李建卓</t>
        </is>
      </c>
    </row>
    <row r="689" ht="25.5" customHeight="1">
      <c r="A689" t="inlineStr">
        <is>
          <t>2026-09-15</t>
        </is>
      </c>
      <c r="B689" t="inlineStr">
        <is>
          <t>Pretty Boy Problems</t>
        </is>
      </c>
      <c r="C689" t="inlineStr">
        <is>
          <t>magnoliaisabella64</t>
        </is>
      </c>
      <c r="D689"/>
      <c r="E689"/>
      <c r="F689"/>
      <c r="G689"/>
      <c r="H689"/>
      <c r="I689"/>
      <c r="J689">
        <v>0</v>
      </c>
      <c r="K689">
        <v>0</v>
      </c>
      <c r="L689">
        <v>0</v>
      </c>
      <c r="M689">
        <v>0</v>
      </c>
      <c r="N689">
        <v>0</v>
      </c>
      <c r="O689" t="inlineStr">
        <is>
          <t>统计时区：北京时间（Asia/Shanghai）；缺少当日快照</t>
        </is>
      </c>
      <c r="P689" t="inlineStr">
        <is>
          <t>张凯风</t>
        </is>
      </c>
    </row>
    <row r="690" ht="25.5" customHeight="1">
      <c r="A690" t="inlineStr">
        <is>
          <t>2026-09-15</t>
        </is>
      </c>
      <c r="B690" t="inlineStr">
        <is>
          <t>Velvet Temptations</t>
        </is>
      </c>
      <c r="C690" t="inlineStr">
        <is>
          <t>qqfqvkxrybkjkjnp20</t>
        </is>
      </c>
      <c r="D690"/>
      <c r="E690"/>
      <c r="F690"/>
      <c r="G690"/>
      <c r="H690"/>
      <c r="I690"/>
      <c r="J690">
        <v>0</v>
      </c>
      <c r="K690">
        <v>0</v>
      </c>
      <c r="L690">
        <v>0</v>
      </c>
      <c r="M690">
        <v>0</v>
      </c>
      <c r="N690">
        <v>0</v>
      </c>
      <c r="O690" t="inlineStr">
        <is>
          <t>统计时区：北京时间（Asia/Shanghai）；缺少当日快照</t>
        </is>
      </c>
      <c r="P690" t="inlineStr">
        <is>
          <t>张凯风</t>
        </is>
      </c>
    </row>
    <row r="691" ht="25.5" customHeight="1">
      <c r="A691" t="inlineStr">
        <is>
          <t>2026-09-15</t>
        </is>
      </c>
      <c r="B691" t="inlineStr">
        <is>
          <t>amariari11</t>
        </is>
      </c>
      <c r="C691" t="inlineStr">
        <is>
          <t>amariari11</t>
        </is>
      </c>
      <c r="D691"/>
      <c r="E691"/>
      <c r="F691"/>
      <c r="G691"/>
      <c r="H691"/>
      <c r="I691"/>
      <c r="J691">
        <v>0</v>
      </c>
      <c r="K691">
        <v>0</v>
      </c>
      <c r="L691">
        <v>0</v>
      </c>
      <c r="M691">
        <v>0</v>
      </c>
      <c r="N691">
        <v>0</v>
      </c>
      <c r="O691" t="inlineStr">
        <is>
          <t>统计时区：北京时间（Asia/Shanghai）；缺少当日快照</t>
        </is>
      </c>
      <c r="P691" t="inlineStr">
        <is>
          <t>李建卓</t>
        </is>
      </c>
    </row>
    <row r="692" ht="25.5" customHeight="1">
      <c r="A692" t="inlineStr">
        <is>
          <t>2026-09-15</t>
        </is>
      </c>
      <c r="B692" t="inlineStr">
        <is>
          <t>gaylenepowers350</t>
        </is>
      </c>
      <c r="C692" t="inlineStr">
        <is>
          <t>gaylenepowers350</t>
        </is>
      </c>
      <c r="D692"/>
      <c r="E692"/>
      <c r="F692"/>
      <c r="G692"/>
      <c r="H692"/>
      <c r="I692"/>
      <c r="J692">
        <v>0</v>
      </c>
      <c r="K692">
        <v>0</v>
      </c>
      <c r="L692">
        <v>0</v>
      </c>
      <c r="M692">
        <v>0</v>
      </c>
      <c r="N692">
        <v>0</v>
      </c>
      <c r="O692" t="inlineStr">
        <is>
          <t>统计时区：北京时间（Asia/Shanghai）；缺少当日快照</t>
        </is>
      </c>
      <c r="P692" t="inlineStr">
        <is>
          <t>李建卓</t>
        </is>
      </c>
    </row>
    <row r="693" ht="25.5" customHeight="1">
      <c r="A693" t="inlineStr">
        <is>
          <t>2026-09-15</t>
        </is>
      </c>
      <c r="B693" t="inlineStr">
        <is>
          <t>jazlynnayeli6</t>
        </is>
      </c>
      <c r="C693" t="inlineStr">
        <is>
          <t>jazlynnayeli6</t>
        </is>
      </c>
      <c r="D693"/>
      <c r="E693"/>
      <c r="F693"/>
      <c r="G693"/>
      <c r="H693"/>
      <c r="I693"/>
      <c r="J693">
        <v>0</v>
      </c>
      <c r="K693">
        <v>0</v>
      </c>
      <c r="L693">
        <v>0</v>
      </c>
      <c r="M693">
        <v>0</v>
      </c>
      <c r="N693">
        <v>0</v>
      </c>
      <c r="O693" t="inlineStr">
        <is>
          <t>统计时区：北京时间（Asia/Shanghai）；缺少当日快照</t>
        </is>
      </c>
      <c r="P693" t="inlineStr">
        <is>
          <t>李建卓</t>
        </is>
      </c>
    </row>
    <row r="694" ht="25.5" customHeight="1">
      <c r="A694" t="inlineStr">
        <is>
          <t>2026-09-15</t>
        </is>
      </c>
      <c r="B694" t="inlineStr">
        <is>
          <t>miralinaaa10</t>
        </is>
      </c>
      <c r="C694" t="inlineStr">
        <is>
          <t>miralinaaa10</t>
        </is>
      </c>
      <c r="D694"/>
      <c r="E694"/>
      <c r="F694"/>
      <c r="G694"/>
      <c r="H694"/>
      <c r="I694"/>
      <c r="J694">
        <v>0</v>
      </c>
      <c r="K694">
        <v>0</v>
      </c>
      <c r="L694">
        <v>0</v>
      </c>
      <c r="M694">
        <v>0</v>
      </c>
      <c r="N694">
        <v>0</v>
      </c>
      <c r="O694" t="inlineStr">
        <is>
          <t>统计时区：北京时间（Asia/Shanghai）；缺少当日快照</t>
        </is>
      </c>
      <c r="P694" t="inlineStr">
        <is>
          <t>高璇</t>
        </is>
      </c>
    </row>
    <row r="695" ht="25.5" customHeight="1">
      <c r="A695" t="inlineStr">
        <is>
          <t>2026-09-15</t>
        </is>
      </c>
      <c r="B695" t="inlineStr">
        <is>
          <t>mochiclips55</t>
        </is>
      </c>
      <c r="C695" t="inlineStr">
        <is>
          <t>mochiclips55</t>
        </is>
      </c>
      <c r="D695"/>
      <c r="E695"/>
      <c r="F695"/>
      <c r="G695"/>
      <c r="H695"/>
      <c r="I695"/>
      <c r="J695">
        <v>0</v>
      </c>
      <c r="K695">
        <v>0</v>
      </c>
      <c r="L695">
        <v>0</v>
      </c>
      <c r="M695">
        <v>0</v>
      </c>
      <c r="N695">
        <v>0</v>
      </c>
      <c r="O695" t="inlineStr">
        <is>
          <t>统计时区：北京时间（Asia/Shanghai）；缺少当日快照</t>
        </is>
      </c>
      <c r="P695" t="inlineStr">
        <is>
          <t>高璇</t>
        </is>
      </c>
    </row>
    <row r="696" ht="25.5" customHeight="1">
      <c r="A696" t="inlineStr">
        <is>
          <t>2026-09-15</t>
        </is>
      </c>
      <c r="B696" t="inlineStr">
        <is>
          <t>scenesbl77</t>
        </is>
      </c>
      <c r="C696" t="inlineStr">
        <is>
          <t>scenesbl77</t>
        </is>
      </c>
      <c r="D696"/>
      <c r="E696"/>
      <c r="F696"/>
      <c r="G696"/>
      <c r="H696"/>
      <c r="I696"/>
      <c r="J696">
        <v>0</v>
      </c>
      <c r="K696">
        <v>0</v>
      </c>
      <c r="L696">
        <v>0</v>
      </c>
      <c r="M696">
        <v>0</v>
      </c>
      <c r="N696">
        <v>0</v>
      </c>
      <c r="O696" t="inlineStr">
        <is>
          <t>统计时区：北京时间（Asia/Shanghai）；缺少当日快照</t>
        </is>
      </c>
      <c r="P696" t="inlineStr">
        <is>
          <t>高璇</t>
        </is>
      </c>
    </row>
    <row r="697" ht="25.5" customHeight="1">
      <c r="A697" t="inlineStr">
        <is>
          <t>2026-09-15</t>
        </is>
      </c>
      <c r="B697" t="inlineStr">
        <is>
          <t>sofiblmoments</t>
        </is>
      </c>
      <c r="C697" t="inlineStr">
        <is>
          <t>sofiblmoments</t>
        </is>
      </c>
      <c r="D697"/>
      <c r="E697"/>
      <c r="F697"/>
      <c r="G697"/>
      <c r="H697"/>
      <c r="I697"/>
      <c r="J697">
        <v>0</v>
      </c>
      <c r="K697">
        <v>0</v>
      </c>
      <c r="L697">
        <v>0</v>
      </c>
      <c r="M697">
        <v>0</v>
      </c>
      <c r="N697">
        <v>0</v>
      </c>
      <c r="O697" t="inlineStr">
        <is>
          <t>统计时区：北京时间（Asia/Shanghai）；缺少当日快照</t>
        </is>
      </c>
      <c r="P697" t="inlineStr">
        <is>
          <t>高璇</t>
        </is>
      </c>
    </row>
    <row r="698" ht="25.5" customHeight="1">
      <c r="A698" t="inlineStr">
        <is>
          <t>2026-09-14</t>
        </is>
      </c>
      <c r="B698" t="inlineStr">
        <is>
          <t>astrologywiki</t>
        </is>
      </c>
      <c r="C698" t="inlineStr">
        <is>
          <t>astrologywiki</t>
        </is>
      </c>
      <c r="D698"/>
      <c r="E698"/>
      <c r="F698"/>
      <c r="G698"/>
      <c r="H698"/>
      <c r="I698"/>
      <c r="J698">
        <v>0</v>
      </c>
      <c r="K698">
        <v>0</v>
      </c>
      <c r="L698">
        <v>0</v>
      </c>
      <c r="M698">
        <v>0</v>
      </c>
      <c r="N698">
        <v>0</v>
      </c>
      <c r="O698" t="inlineStr">
        <is>
          <t>统计时区：北京时间（Asia/Shanghai）；缺少当日快照</t>
        </is>
      </c>
      <c r="P698"/>
    </row>
    <row r="699" ht="25.5" customHeight="1">
      <c r="A699" t="inlineStr">
        <is>
          <t>2026-09-14</t>
        </is>
      </c>
      <c r="B699" t="inlineStr">
        <is>
          <t>dramaclips0364</t>
        </is>
      </c>
      <c r="C699" t="inlineStr">
        <is>
          <t>dramaclips0364</t>
        </is>
      </c>
      <c r="D699"/>
      <c r="E699"/>
      <c r="F699"/>
      <c r="G699"/>
      <c r="H699"/>
      <c r="I699"/>
      <c r="J699">
        <v>0</v>
      </c>
      <c r="K699">
        <v>0</v>
      </c>
      <c r="L699">
        <v>0</v>
      </c>
      <c r="M699">
        <v>0</v>
      </c>
      <c r="N699">
        <v>0</v>
      </c>
      <c r="O699" t="inlineStr">
        <is>
          <t>统计时区：北京时间（Asia/Shanghai）；缺少当日快照</t>
        </is>
      </c>
      <c r="P699" t="inlineStr">
        <is>
          <t>高璇</t>
        </is>
      </c>
    </row>
    <row r="700" ht="25.5" customHeight="1">
      <c r="A700" t="inlineStr">
        <is>
          <t>2026-09-14</t>
        </is>
      </c>
      <c r="B700" t="inlineStr">
        <is>
          <t>dramadetour0</t>
        </is>
      </c>
      <c r="C700" t="inlineStr">
        <is>
          <t>dramadetour0</t>
        </is>
      </c>
      <c r="D700"/>
      <c r="E700"/>
      <c r="F700"/>
      <c r="G700"/>
      <c r="H700"/>
      <c r="I700"/>
      <c r="J700">
        <v>0</v>
      </c>
      <c r="K700">
        <v>0</v>
      </c>
      <c r="L700">
        <v>0</v>
      </c>
      <c r="M700">
        <v>0</v>
      </c>
      <c r="N700">
        <v>0</v>
      </c>
      <c r="O700" t="inlineStr">
        <is>
          <t>统计时区：北京时间（Asia/Shanghai）；缺少当日快照</t>
        </is>
      </c>
      <c r="P700" t="inlineStr">
        <is>
          <t>彭满</t>
        </is>
      </c>
    </row>
    <row r="701" ht="25.5" customHeight="1">
      <c r="A701" t="inlineStr">
        <is>
          <t>2026-09-14</t>
        </is>
      </c>
      <c r="B701" t="inlineStr">
        <is>
          <t>dramaexpedition</t>
        </is>
      </c>
      <c r="C701" t="inlineStr">
        <is>
          <t>dramaexpedition</t>
        </is>
      </c>
      <c r="D701"/>
      <c r="E701"/>
      <c r="F701"/>
      <c r="G701"/>
      <c r="H701"/>
      <c r="I701"/>
      <c r="J701">
        <v>0</v>
      </c>
      <c r="K701">
        <v>0</v>
      </c>
      <c r="L701">
        <v>0</v>
      </c>
      <c r="M701">
        <v>0</v>
      </c>
      <c r="N701">
        <v>0</v>
      </c>
      <c r="O701" t="inlineStr">
        <is>
          <t>统计时区：北京时间（Asia/Shanghai）；缺少当日快照</t>
        </is>
      </c>
      <c r="P701" t="inlineStr">
        <is>
          <t>彭满</t>
        </is>
      </c>
    </row>
    <row r="702" ht="25.5" customHeight="1">
      <c r="A702" t="inlineStr">
        <is>
          <t>2026-09-14</t>
        </is>
      </c>
      <c r="B702" t="inlineStr">
        <is>
          <t>dramapenelope</t>
        </is>
      </c>
      <c r="C702" t="inlineStr">
        <is>
          <t>dramapenelope</t>
        </is>
      </c>
      <c r="D702"/>
      <c r="E702"/>
      <c r="F702"/>
      <c r="G702"/>
      <c r="H702"/>
      <c r="I702"/>
      <c r="J702">
        <v>0</v>
      </c>
      <c r="K702">
        <v>0</v>
      </c>
      <c r="L702">
        <v>0</v>
      </c>
      <c r="M702">
        <v>0</v>
      </c>
      <c r="N702">
        <v>0</v>
      </c>
      <c r="O702" t="inlineStr">
        <is>
          <t>统计时区：北京时间（Asia/Shanghai）；缺少当日快照</t>
        </is>
      </c>
      <c r="P702"/>
    </row>
    <row r="703" ht="25.5" customHeight="1">
      <c r="A703" t="inlineStr">
        <is>
          <t>2026-09-14</t>
        </is>
      </c>
      <c r="B703" t="inlineStr">
        <is>
          <t>dramavault163</t>
        </is>
      </c>
      <c r="C703" t="inlineStr">
        <is>
          <t>dramavault163</t>
        </is>
      </c>
      <c r="D703"/>
      <c r="E703"/>
      <c r="F703"/>
      <c r="G703"/>
      <c r="H703"/>
      <c r="I703"/>
      <c r="J703">
        <v>0</v>
      </c>
      <c r="K703">
        <v>0</v>
      </c>
      <c r="L703">
        <v>0</v>
      </c>
      <c r="M703">
        <v>0</v>
      </c>
      <c r="N703">
        <v>0</v>
      </c>
      <c r="O703" t="inlineStr">
        <is>
          <t>统计时区：北京时间（Asia/Shanghai）；缺少当日快照</t>
        </is>
      </c>
      <c r="P703" t="inlineStr">
        <is>
          <t>高璇</t>
        </is>
      </c>
    </row>
    <row r="704" ht="25.5" customHeight="1">
      <c r="A704" t="inlineStr">
        <is>
          <t>2026-09-14</t>
        </is>
      </c>
      <c r="B704" t="inlineStr">
        <is>
          <t>NeonHlin</t>
        </is>
      </c>
      <c r="C704" t="inlineStr">
        <is>
          <t>hnlinhthng9678</t>
        </is>
      </c>
      <c r="D704"/>
      <c r="E704"/>
      <c r="F704"/>
      <c r="G704"/>
      <c r="H704"/>
      <c r="I704"/>
      <c r="J704">
        <v>0</v>
      </c>
      <c r="K704">
        <v>0</v>
      </c>
      <c r="L704">
        <v>0</v>
      </c>
      <c r="M704">
        <v>0</v>
      </c>
      <c r="N704">
        <v>0</v>
      </c>
      <c r="O704" t="inlineStr">
        <is>
          <t>统计时区：北京时间（Asia/Shanghai）；缺少当日快照</t>
        </is>
      </c>
      <c r="P704" t="inlineStr">
        <is>
          <t>高璇</t>
        </is>
      </c>
    </row>
    <row r="705" ht="25.5" customHeight="1">
      <c r="A705" t="inlineStr">
        <is>
          <t>2026-09-14</t>
        </is>
      </c>
      <c r="B705" t="inlineStr">
        <is>
          <t>jolienqaq</t>
        </is>
      </c>
      <c r="C705" t="inlineStr">
        <is>
          <t>jolienqaq</t>
        </is>
      </c>
      <c r="D705"/>
      <c r="E705"/>
      <c r="F705"/>
      <c r="G705"/>
      <c r="H705"/>
      <c r="I705"/>
      <c r="J705">
        <v>0</v>
      </c>
      <c r="K705">
        <v>0</v>
      </c>
      <c r="L705">
        <v>0</v>
      </c>
      <c r="M705">
        <v>0</v>
      </c>
      <c r="N705">
        <v>0</v>
      </c>
      <c r="O705" t="inlineStr">
        <is>
          <t>统计时区：北京时间（Asia/Shanghai）；缺少当日快照</t>
        </is>
      </c>
      <c r="P705" t="inlineStr">
        <is>
          <t>彭满</t>
        </is>
      </c>
    </row>
    <row r="706" ht="25.5" customHeight="1">
      <c r="A706" t="inlineStr">
        <is>
          <t>2026-09-14</t>
        </is>
      </c>
      <c r="B706" t="inlineStr">
        <is>
          <t>Flexlthung</t>
        </is>
      </c>
      <c r="C706" t="inlineStr">
        <is>
          <t>lthung263</t>
        </is>
      </c>
      <c r="D706"/>
      <c r="E706"/>
      <c r="F706"/>
      <c r="G706"/>
      <c r="H706"/>
      <c r="I706"/>
      <c r="J706">
        <v>0</v>
      </c>
      <c r="K706">
        <v>0</v>
      </c>
      <c r="L706">
        <v>0</v>
      </c>
      <c r="M706">
        <v>0</v>
      </c>
      <c r="N706">
        <v>0</v>
      </c>
      <c r="O706" t="inlineStr">
        <is>
          <t>统计时区：北京时间（Asia/Shanghai）；缺少当日快照</t>
        </is>
      </c>
      <c r="P706" t="inlineStr">
        <is>
          <t>张凯风</t>
        </is>
      </c>
    </row>
    <row r="707" ht="25.5" customHeight="1">
      <c r="A707" t="inlineStr">
        <is>
          <t>2026-09-14</t>
        </is>
      </c>
      <c r="B707" t="inlineStr">
        <is>
          <t>miraaastrology</t>
        </is>
      </c>
      <c r="C707" t="inlineStr">
        <is>
          <t>miraaastrology</t>
        </is>
      </c>
      <c r="D707"/>
      <c r="E707"/>
      <c r="F707"/>
      <c r="G707"/>
      <c r="H707"/>
      <c r="I707"/>
      <c r="J707">
        <v>0</v>
      </c>
      <c r="K707">
        <v>0</v>
      </c>
      <c r="L707">
        <v>0</v>
      </c>
      <c r="M707">
        <v>0</v>
      </c>
      <c r="N707">
        <v>0</v>
      </c>
      <c r="O707" t="inlineStr">
        <is>
          <t>统计时区：北京时间（Asia/Shanghai）；缺少当日快照</t>
        </is>
      </c>
      <c r="P707"/>
    </row>
    <row r="708" ht="25.5" customHeight="1">
      <c r="A708" t="inlineStr">
        <is>
          <t>2026-09-14</t>
        </is>
      </c>
      <c r="B708" t="inlineStr">
        <is>
          <t>VoidFaic</t>
        </is>
      </c>
      <c r="C708" t="inlineStr">
        <is>
          <t>ngphnggiang40</t>
        </is>
      </c>
      <c r="D708"/>
      <c r="E708"/>
      <c r="F708"/>
      <c r="G708"/>
      <c r="H708"/>
      <c r="I708"/>
      <c r="J708">
        <v>0</v>
      </c>
      <c r="K708">
        <v>0</v>
      </c>
      <c r="L708">
        <v>0</v>
      </c>
      <c r="M708">
        <v>0</v>
      </c>
      <c r="N708">
        <v>0</v>
      </c>
      <c r="O708" t="inlineStr">
        <is>
          <t>统计时区：北京时间（Asia/Shanghai）；缺少当日快照</t>
        </is>
      </c>
      <c r="P708" t="inlineStr">
        <is>
          <t>张凯风</t>
        </is>
      </c>
    </row>
    <row r="709" ht="25.5" customHeight="1">
      <c r="A709" t="inlineStr">
        <is>
          <t>2026-09-14</t>
        </is>
      </c>
      <c r="B709" t="inlineStr">
        <is>
          <t>shirley527146</t>
        </is>
      </c>
      <c r="C709" t="inlineStr">
        <is>
          <t>shirley527146</t>
        </is>
      </c>
      <c r="D709"/>
      <c r="E709"/>
      <c r="F709"/>
      <c r="G709"/>
      <c r="H709"/>
      <c r="I709"/>
      <c r="J709">
        <v>0</v>
      </c>
      <c r="K709">
        <v>0</v>
      </c>
      <c r="L709">
        <v>0</v>
      </c>
      <c r="M709">
        <v>0</v>
      </c>
      <c r="N709">
        <v>0</v>
      </c>
      <c r="O709" t="inlineStr">
        <is>
          <t>统计时区：北京时间（Asia/Shanghai）；缺少当日快照</t>
        </is>
      </c>
      <c r="P709"/>
    </row>
    <row r="710" ht="25.5" customHeight="1">
      <c r="A710" t="inlineStr">
        <is>
          <t>2026-09-14</t>
        </is>
      </c>
      <c r="B710" t="inlineStr">
        <is>
          <t>shirley5276973</t>
        </is>
      </c>
      <c r="C710" t="inlineStr">
        <is>
          <t>shirley5276973</t>
        </is>
      </c>
      <c r="D710"/>
      <c r="E710"/>
      <c r="F710"/>
      <c r="G710"/>
      <c r="H710"/>
      <c r="I710"/>
      <c r="J710">
        <v>0</v>
      </c>
      <c r="K710">
        <v>0</v>
      </c>
      <c r="L710">
        <v>0</v>
      </c>
      <c r="M710">
        <v>0</v>
      </c>
      <c r="N710">
        <v>0</v>
      </c>
      <c r="O710" t="inlineStr">
        <is>
          <t>统计时区：北京时间（Asia/Shanghai）；缺少当日快照</t>
        </is>
      </c>
      <c r="P710"/>
    </row>
    <row r="711" ht="25.5" customHeight="1">
      <c r="A711" t="inlineStr">
        <is>
          <t>2026-09-14</t>
        </is>
      </c>
      <c r="B711" t="inlineStr">
        <is>
          <t>shirley5278789</t>
        </is>
      </c>
      <c r="C711" t="inlineStr">
        <is>
          <t>shirley5278789</t>
        </is>
      </c>
      <c r="D711"/>
      <c r="E711"/>
      <c r="F711"/>
      <c r="G711"/>
      <c r="H711"/>
      <c r="I711"/>
      <c r="J711">
        <v>0</v>
      </c>
      <c r="K711">
        <v>0</v>
      </c>
      <c r="L711">
        <v>0</v>
      </c>
      <c r="M711">
        <v>0</v>
      </c>
      <c r="N711">
        <v>0</v>
      </c>
      <c r="O711" t="inlineStr">
        <is>
          <t>统计时区：北京时间（Asia/Shanghai）；缺少当日快照</t>
        </is>
      </c>
      <c r="P711" t="inlineStr">
        <is>
          <t>高璇</t>
        </is>
      </c>
    </row>
    <row r="712" ht="25.5" customHeight="1">
      <c r="A712" t="inlineStr">
        <is>
          <t>2026-09-14</t>
        </is>
      </c>
      <c r="B712" t="inlineStr">
        <is>
          <t>Mouse glue trap</t>
        </is>
      </c>
      <c r="C712" t="inlineStr">
        <is>
          <t>nobleltcpnj</t>
        </is>
      </c>
      <c r="D712"/>
      <c r="E712"/>
      <c r="F712"/>
      <c r="G712"/>
      <c r="H712"/>
      <c r="I712"/>
      <c r="J712">
        <v>0</v>
      </c>
      <c r="K712">
        <v>0</v>
      </c>
      <c r="L712">
        <v>0</v>
      </c>
      <c r="M712">
        <v>0</v>
      </c>
      <c r="N712">
        <v>0</v>
      </c>
      <c r="O712" t="inlineStr">
        <is>
          <t>统计时区：北京时间（Asia/Shanghai）；缺少当日快照</t>
        </is>
      </c>
      <c r="P712" t="inlineStr">
        <is>
          <t>张凯风</t>
        </is>
      </c>
    </row>
    <row r="713" ht="25.5" customHeight="1">
      <c r="A713" t="inlineStr">
        <is>
          <t>2026-09-14</t>
        </is>
      </c>
      <c r="B713" t="inlineStr">
        <is>
          <t>willque92</t>
        </is>
      </c>
      <c r="C713" t="inlineStr">
        <is>
          <t>willque92</t>
        </is>
      </c>
      <c r="D713"/>
      <c r="E713"/>
      <c r="F713"/>
      <c r="G713"/>
      <c r="H713"/>
      <c r="I713"/>
      <c r="J713">
        <v>0</v>
      </c>
      <c r="K713">
        <v>0</v>
      </c>
      <c r="L713">
        <v>0</v>
      </c>
      <c r="M713">
        <v>0</v>
      </c>
      <c r="N713">
        <v>0</v>
      </c>
      <c r="O713" t="inlineStr">
        <is>
          <t>统计时区：北京时间（Asia/Shanghai）；缺少当日快照</t>
        </is>
      </c>
      <c r="P713"/>
    </row>
    <row r="714" ht="25.5" customHeight="1">
      <c r="A714" t="inlineStr">
        <is>
          <t>2026-09-14</t>
        </is>
      </c>
      <c r="B714" t="inlineStr">
        <is>
          <t>dramaflick00</t>
        </is>
      </c>
      <c r="C714" t="inlineStr">
        <is>
          <t>dramaflick00</t>
        </is>
      </c>
      <c r="D714"/>
      <c r="E714"/>
      <c r="F714"/>
      <c r="G714"/>
      <c r="H714"/>
      <c r="I714"/>
      <c r="J714">
        <v>0</v>
      </c>
      <c r="K714">
        <v>0</v>
      </c>
      <c r="L714">
        <v>0</v>
      </c>
      <c r="M714">
        <v>0</v>
      </c>
      <c r="N714">
        <v>0</v>
      </c>
      <c r="O714" t="inlineStr">
        <is>
          <t>统计时区：北京时间（Asia/Shanghai）；缺少当日快照</t>
        </is>
      </c>
      <c r="P714" t="inlineStr">
        <is>
          <t>高璇</t>
        </is>
      </c>
    </row>
    <row r="715" ht="25.5" customHeight="1">
      <c r="A715" t="inlineStr">
        <is>
          <t>2026-09-14</t>
        </is>
      </c>
      <c r="B715" t="inlineStr">
        <is>
          <t>plottwistclips11</t>
        </is>
      </c>
      <c r="C715" t="inlineStr">
        <is>
          <t>plottwistclips11</t>
        </is>
      </c>
      <c r="D715"/>
      <c r="E715"/>
      <c r="F715"/>
      <c r="G715"/>
      <c r="H715"/>
      <c r="I715"/>
      <c r="J715">
        <v>0</v>
      </c>
      <c r="K715">
        <v>0</v>
      </c>
      <c r="L715">
        <v>0</v>
      </c>
      <c r="M715">
        <v>0</v>
      </c>
      <c r="N715">
        <v>0</v>
      </c>
      <c r="O715" t="inlineStr">
        <is>
          <t>统计时区：北京时间（Asia/Shanghai）；缺少当日快照</t>
        </is>
      </c>
      <c r="P715" t="inlineStr">
        <is>
          <t>高璇</t>
        </is>
      </c>
    </row>
    <row r="716" ht="25.5" customHeight="1">
      <c r="A716" t="inlineStr">
        <is>
          <t>2026-09-14</t>
        </is>
      </c>
      <c r="B716" t="inlineStr">
        <is>
          <t>felicitypatterson67</t>
        </is>
      </c>
      <c r="C716" t="inlineStr">
        <is>
          <t>felicitypatterson67</t>
        </is>
      </c>
      <c r="D716"/>
      <c r="E716"/>
      <c r="F716"/>
      <c r="G716"/>
      <c r="H716"/>
      <c r="I716"/>
      <c r="J716">
        <v>0</v>
      </c>
      <c r="K716">
        <v>0</v>
      </c>
      <c r="L716">
        <v>0</v>
      </c>
      <c r="M716">
        <v>0</v>
      </c>
      <c r="N716">
        <v>0</v>
      </c>
      <c r="O716" t="inlineStr">
        <is>
          <t>统计时区：北京时间（Asia/Shanghai）；缺少当日快照</t>
        </is>
      </c>
      <c r="P716" t="inlineStr">
        <is>
          <t>李建卓</t>
        </is>
      </c>
    </row>
    <row r="717" ht="25.5" customHeight="1">
      <c r="A717" t="inlineStr">
        <is>
          <t>2026-09-14</t>
        </is>
      </c>
      <c r="B717" t="inlineStr">
        <is>
          <t>hcngsn5459</t>
        </is>
      </c>
      <c r="C717" t="inlineStr">
        <is>
          <t>hcngsn5459</t>
        </is>
      </c>
      <c r="D717"/>
      <c r="E717"/>
      <c r="F717"/>
      <c r="G717"/>
      <c r="H717"/>
      <c r="I717"/>
      <c r="J717">
        <v>0</v>
      </c>
      <c r="K717">
        <v>0</v>
      </c>
      <c r="L717">
        <v>0</v>
      </c>
      <c r="M717">
        <v>0</v>
      </c>
      <c r="N717">
        <v>0</v>
      </c>
      <c r="O717" t="inlineStr">
        <is>
          <t>统计时区：北京时间（Asia/Shanghai）；缺少当日快照</t>
        </is>
      </c>
      <c r="P717" t="inlineStr">
        <is>
          <t>李建卓</t>
        </is>
      </c>
    </row>
    <row r="718" ht="25.5" customHeight="1">
      <c r="A718" t="inlineStr">
        <is>
          <t>2026-09-14</t>
        </is>
      </c>
      <c r="B718" t="inlineStr">
        <is>
          <t>Pretty Boy Problems</t>
        </is>
      </c>
      <c r="C718" t="inlineStr">
        <is>
          <t>magnoliaisabella64</t>
        </is>
      </c>
      <c r="D718"/>
      <c r="E718"/>
      <c r="F718"/>
      <c r="G718"/>
      <c r="H718"/>
      <c r="I718"/>
      <c r="J718">
        <v>0</v>
      </c>
      <c r="K718">
        <v>0</v>
      </c>
      <c r="L718">
        <v>0</v>
      </c>
      <c r="M718">
        <v>0</v>
      </c>
      <c r="N718">
        <v>0</v>
      </c>
      <c r="O718" t="inlineStr">
        <is>
          <t>统计时区：北京时间（Asia/Shanghai）；缺少当日快照</t>
        </is>
      </c>
      <c r="P718" t="inlineStr">
        <is>
          <t>张凯风</t>
        </is>
      </c>
    </row>
    <row r="719" ht="25.5" customHeight="1">
      <c r="A719" t="inlineStr">
        <is>
          <t>2026-09-14</t>
        </is>
      </c>
      <c r="B719" t="inlineStr">
        <is>
          <t>Velvet Temptations</t>
        </is>
      </c>
      <c r="C719" t="inlineStr">
        <is>
          <t>qqfqvkxrybkjkjnp20</t>
        </is>
      </c>
      <c r="D719"/>
      <c r="E719"/>
      <c r="F719"/>
      <c r="G719"/>
      <c r="H719"/>
      <c r="I719"/>
      <c r="J719">
        <v>0</v>
      </c>
      <c r="K719">
        <v>0</v>
      </c>
      <c r="L719">
        <v>0</v>
      </c>
      <c r="M719">
        <v>0</v>
      </c>
      <c r="N719">
        <v>0</v>
      </c>
      <c r="O719" t="inlineStr">
        <is>
          <t>统计时区：北京时间（Asia/Shanghai）；缺少当日快照</t>
        </is>
      </c>
      <c r="P719" t="inlineStr">
        <is>
          <t>张凯风</t>
        </is>
      </c>
    </row>
    <row r="720" ht="25.5" customHeight="1">
      <c r="A720" t="inlineStr">
        <is>
          <t>2026-09-14</t>
        </is>
      </c>
      <c r="B720" t="inlineStr">
        <is>
          <t>amariari11</t>
        </is>
      </c>
      <c r="C720" t="inlineStr">
        <is>
          <t>amariari11</t>
        </is>
      </c>
      <c r="D720"/>
      <c r="E720"/>
      <c r="F720"/>
      <c r="G720"/>
      <c r="H720"/>
      <c r="I720"/>
      <c r="J720">
        <v>0</v>
      </c>
      <c r="K720">
        <v>0</v>
      </c>
      <c r="L720">
        <v>0</v>
      </c>
      <c r="M720">
        <v>0</v>
      </c>
      <c r="N720">
        <v>0</v>
      </c>
      <c r="O720" t="inlineStr">
        <is>
          <t>统计时区：北京时间（Asia/Shanghai）；缺少当日快照</t>
        </is>
      </c>
      <c r="P720" t="inlineStr">
        <is>
          <t>李建卓</t>
        </is>
      </c>
    </row>
    <row r="721" ht="25.5" customHeight="1">
      <c r="A721" t="inlineStr">
        <is>
          <t>2026-09-14</t>
        </is>
      </c>
      <c r="B721" t="inlineStr">
        <is>
          <t>gaylenepowers350</t>
        </is>
      </c>
      <c r="C721" t="inlineStr">
        <is>
          <t>gaylenepowers350</t>
        </is>
      </c>
      <c r="D721"/>
      <c r="E721"/>
      <c r="F721"/>
      <c r="G721"/>
      <c r="H721"/>
      <c r="I721"/>
      <c r="J721">
        <v>0</v>
      </c>
      <c r="K721">
        <v>0</v>
      </c>
      <c r="L721">
        <v>0</v>
      </c>
      <c r="M721">
        <v>0</v>
      </c>
      <c r="N721">
        <v>0</v>
      </c>
      <c r="O721" t="inlineStr">
        <is>
          <t>统计时区：北京时间（Asia/Shanghai）；缺少当日快照</t>
        </is>
      </c>
      <c r="P721" t="inlineStr">
        <is>
          <t>李建卓</t>
        </is>
      </c>
    </row>
    <row r="722" ht="25.5" customHeight="1">
      <c r="A722" t="inlineStr">
        <is>
          <t>2026-09-14</t>
        </is>
      </c>
      <c r="B722" t="inlineStr">
        <is>
          <t>jazlynnayeli6</t>
        </is>
      </c>
      <c r="C722" t="inlineStr">
        <is>
          <t>jazlynnayeli6</t>
        </is>
      </c>
      <c r="D722"/>
      <c r="E722"/>
      <c r="F722"/>
      <c r="G722"/>
      <c r="H722"/>
      <c r="I722"/>
      <c r="J722">
        <v>0</v>
      </c>
      <c r="K722">
        <v>0</v>
      </c>
      <c r="L722">
        <v>0</v>
      </c>
      <c r="M722">
        <v>0</v>
      </c>
      <c r="N722">
        <v>0</v>
      </c>
      <c r="O722" t="inlineStr">
        <is>
          <t>统计时区：北京时间（Asia/Shanghai）；缺少当日快照</t>
        </is>
      </c>
      <c r="P722" t="inlineStr">
        <is>
          <t>李建卓</t>
        </is>
      </c>
    </row>
    <row r="723" ht="25.5" customHeight="1">
      <c r="A723" t="inlineStr">
        <is>
          <t>2026-09-14</t>
        </is>
      </c>
      <c r="B723" t="inlineStr">
        <is>
          <t>miralinaaa10</t>
        </is>
      </c>
      <c r="C723" t="inlineStr">
        <is>
          <t>miralinaaa10</t>
        </is>
      </c>
      <c r="D723"/>
      <c r="E723"/>
      <c r="F723"/>
      <c r="G723"/>
      <c r="H723"/>
      <c r="I723"/>
      <c r="J723">
        <v>0</v>
      </c>
      <c r="K723">
        <v>0</v>
      </c>
      <c r="L723">
        <v>0</v>
      </c>
      <c r="M723">
        <v>0</v>
      </c>
      <c r="N723">
        <v>0</v>
      </c>
      <c r="O723" t="inlineStr">
        <is>
          <t>统计时区：北京时间（Asia/Shanghai）；缺少当日快照</t>
        </is>
      </c>
      <c r="P723" t="inlineStr">
        <is>
          <t>高璇</t>
        </is>
      </c>
    </row>
    <row r="724" ht="25.5" customHeight="1">
      <c r="A724" t="inlineStr">
        <is>
          <t>2026-09-14</t>
        </is>
      </c>
      <c r="B724" t="inlineStr">
        <is>
          <t>mochiclips55</t>
        </is>
      </c>
      <c r="C724" t="inlineStr">
        <is>
          <t>mochiclips55</t>
        </is>
      </c>
      <c r="D724"/>
      <c r="E724"/>
      <c r="F724"/>
      <c r="G724"/>
      <c r="H724"/>
      <c r="I724"/>
      <c r="J724">
        <v>0</v>
      </c>
      <c r="K724">
        <v>0</v>
      </c>
      <c r="L724">
        <v>0</v>
      </c>
      <c r="M724">
        <v>0</v>
      </c>
      <c r="N724">
        <v>0</v>
      </c>
      <c r="O724" t="inlineStr">
        <is>
          <t>统计时区：北京时间（Asia/Shanghai）；缺少当日快照</t>
        </is>
      </c>
      <c r="P724" t="inlineStr">
        <is>
          <t>高璇</t>
        </is>
      </c>
    </row>
    <row r="725" ht="25.5" customHeight="1">
      <c r="A725" t="inlineStr">
        <is>
          <t>2026-09-14</t>
        </is>
      </c>
      <c r="B725" t="inlineStr">
        <is>
          <t>scenesbl77</t>
        </is>
      </c>
      <c r="C725" t="inlineStr">
        <is>
          <t>scenesbl77</t>
        </is>
      </c>
      <c r="D725"/>
      <c r="E725"/>
      <c r="F725"/>
      <c r="G725"/>
      <c r="H725"/>
      <c r="I725"/>
      <c r="J725">
        <v>0</v>
      </c>
      <c r="K725">
        <v>0</v>
      </c>
      <c r="L725">
        <v>0</v>
      </c>
      <c r="M725">
        <v>0</v>
      </c>
      <c r="N725">
        <v>0</v>
      </c>
      <c r="O725" t="inlineStr">
        <is>
          <t>统计时区：北京时间（Asia/Shanghai）；缺少当日快照</t>
        </is>
      </c>
      <c r="P725" t="inlineStr">
        <is>
          <t>高璇</t>
        </is>
      </c>
    </row>
    <row r="726" ht="25.5" customHeight="1">
      <c r="A726" t="inlineStr">
        <is>
          <t>2026-09-14</t>
        </is>
      </c>
      <c r="B726" t="inlineStr">
        <is>
          <t>sofiblmoments</t>
        </is>
      </c>
      <c r="C726" t="inlineStr">
        <is>
          <t>sofiblmoments</t>
        </is>
      </c>
      <c r="D726"/>
      <c r="E726"/>
      <c r="F726"/>
      <c r="G726"/>
      <c r="H726"/>
      <c r="I726"/>
      <c r="J726">
        <v>0</v>
      </c>
      <c r="K726">
        <v>0</v>
      </c>
      <c r="L726">
        <v>0</v>
      </c>
      <c r="M726">
        <v>0</v>
      </c>
      <c r="N726">
        <v>0</v>
      </c>
      <c r="O726" t="inlineStr">
        <is>
          <t>统计时区：北京时间（Asia/Shanghai）；缺少当日快照</t>
        </is>
      </c>
      <c r="P726" t="inlineStr">
        <is>
          <t>高璇</t>
        </is>
      </c>
    </row>
    <row r="727" ht="25.5" customHeight="1">
      <c r="A727" t="inlineStr">
        <is>
          <t>2026-09-13</t>
        </is>
      </c>
      <c r="B727" t="inlineStr">
        <is>
          <t>astrologywiki</t>
        </is>
      </c>
      <c r="C727" t="inlineStr">
        <is>
          <t>astrologywiki</t>
        </is>
      </c>
      <c r="D727"/>
      <c r="E727"/>
      <c r="F727"/>
      <c r="G727"/>
      <c r="H727"/>
      <c r="I727"/>
      <c r="J727">
        <v>0</v>
      </c>
      <c r="K727">
        <v>0</v>
      </c>
      <c r="L727">
        <v>0</v>
      </c>
      <c r="M727">
        <v>0</v>
      </c>
      <c r="N727">
        <v>0</v>
      </c>
      <c r="O727" t="inlineStr">
        <is>
          <t>统计时区：北京时间（Asia/Shanghai）；缺少当日快照</t>
        </is>
      </c>
      <c r="P727"/>
    </row>
    <row r="728" ht="25.5" customHeight="1">
      <c r="A728" t="inlineStr">
        <is>
          <t>2026-09-13</t>
        </is>
      </c>
      <c r="B728" t="inlineStr">
        <is>
          <t>dramaclips0364</t>
        </is>
      </c>
      <c r="C728" t="inlineStr">
        <is>
          <t>dramaclips0364</t>
        </is>
      </c>
      <c r="D728"/>
      <c r="E728"/>
      <c r="F728"/>
      <c r="G728"/>
      <c r="H728"/>
      <c r="I728"/>
      <c r="J728">
        <v>0</v>
      </c>
      <c r="K728">
        <v>0</v>
      </c>
      <c r="L728">
        <v>0</v>
      </c>
      <c r="M728">
        <v>0</v>
      </c>
      <c r="N728">
        <v>0</v>
      </c>
      <c r="O728" t="inlineStr">
        <is>
          <t>统计时区：北京时间（Asia/Shanghai）；缺少当日快照</t>
        </is>
      </c>
      <c r="P728" t="inlineStr">
        <is>
          <t>高璇</t>
        </is>
      </c>
    </row>
    <row r="729" ht="25.5" customHeight="1">
      <c r="A729" t="inlineStr">
        <is>
          <t>2026-09-13</t>
        </is>
      </c>
      <c r="B729" t="inlineStr">
        <is>
          <t>dramadetour0</t>
        </is>
      </c>
      <c r="C729" t="inlineStr">
        <is>
          <t>dramadetour0</t>
        </is>
      </c>
      <c r="D729"/>
      <c r="E729"/>
      <c r="F729"/>
      <c r="G729"/>
      <c r="H729"/>
      <c r="I729"/>
      <c r="J729">
        <v>0</v>
      </c>
      <c r="K729">
        <v>0</v>
      </c>
      <c r="L729">
        <v>0</v>
      </c>
      <c r="M729">
        <v>0</v>
      </c>
      <c r="N729">
        <v>0</v>
      </c>
      <c r="O729" t="inlineStr">
        <is>
          <t>统计时区：北京时间（Asia/Shanghai）；缺少当日快照</t>
        </is>
      </c>
      <c r="P729" t="inlineStr">
        <is>
          <t>彭满</t>
        </is>
      </c>
    </row>
    <row r="730" ht="25.5" customHeight="1">
      <c r="A730" t="inlineStr">
        <is>
          <t>2026-09-13</t>
        </is>
      </c>
      <c r="B730" t="inlineStr">
        <is>
          <t>dramaexpedition</t>
        </is>
      </c>
      <c r="C730" t="inlineStr">
        <is>
          <t>dramaexpedition</t>
        </is>
      </c>
      <c r="D730"/>
      <c r="E730"/>
      <c r="F730"/>
      <c r="G730"/>
      <c r="H730"/>
      <c r="I730"/>
      <c r="J730">
        <v>0</v>
      </c>
      <c r="K730">
        <v>0</v>
      </c>
      <c r="L730">
        <v>0</v>
      </c>
      <c r="M730">
        <v>0</v>
      </c>
      <c r="N730">
        <v>0</v>
      </c>
      <c r="O730" t="inlineStr">
        <is>
          <t>统计时区：北京时间（Asia/Shanghai）；缺少当日快照</t>
        </is>
      </c>
      <c r="P730" t="inlineStr">
        <is>
          <t>彭满</t>
        </is>
      </c>
    </row>
    <row r="731" ht="25.5" customHeight="1">
      <c r="A731" t="inlineStr">
        <is>
          <t>2026-09-13</t>
        </is>
      </c>
      <c r="B731" t="inlineStr">
        <is>
          <t>dramapenelope</t>
        </is>
      </c>
      <c r="C731" t="inlineStr">
        <is>
          <t>dramapenelope</t>
        </is>
      </c>
      <c r="D731"/>
      <c r="E731"/>
      <c r="F731"/>
      <c r="G731"/>
      <c r="H731"/>
      <c r="I731"/>
      <c r="J731">
        <v>0</v>
      </c>
      <c r="K731">
        <v>0</v>
      </c>
      <c r="L731">
        <v>0</v>
      </c>
      <c r="M731">
        <v>0</v>
      </c>
      <c r="N731">
        <v>0</v>
      </c>
      <c r="O731" t="inlineStr">
        <is>
          <t>统计时区：北京时间（Asia/Shanghai）；缺少当日快照</t>
        </is>
      </c>
      <c r="P731"/>
    </row>
    <row r="732" ht="25.5" customHeight="1">
      <c r="A732" t="inlineStr">
        <is>
          <t>2026-09-13</t>
        </is>
      </c>
      <c r="B732" t="inlineStr">
        <is>
          <t>dramavault163</t>
        </is>
      </c>
      <c r="C732" t="inlineStr">
        <is>
          <t>dramavault163</t>
        </is>
      </c>
      <c r="D732"/>
      <c r="E732"/>
      <c r="F732"/>
      <c r="G732"/>
      <c r="H732"/>
      <c r="I732"/>
      <c r="J732">
        <v>0</v>
      </c>
      <c r="K732">
        <v>0</v>
      </c>
      <c r="L732">
        <v>0</v>
      </c>
      <c r="M732">
        <v>0</v>
      </c>
      <c r="N732">
        <v>0</v>
      </c>
      <c r="O732" t="inlineStr">
        <is>
          <t>统计时区：北京时间（Asia/Shanghai）；缺少当日快照</t>
        </is>
      </c>
      <c r="P732" t="inlineStr">
        <is>
          <t>高璇</t>
        </is>
      </c>
    </row>
    <row r="733" ht="25.5" customHeight="1">
      <c r="A733" t="inlineStr">
        <is>
          <t>2026-09-13</t>
        </is>
      </c>
      <c r="B733" t="inlineStr">
        <is>
          <t>NeonHlin</t>
        </is>
      </c>
      <c r="C733" t="inlineStr">
        <is>
          <t>hnlinhthng9678</t>
        </is>
      </c>
      <c r="D733"/>
      <c r="E733"/>
      <c r="F733"/>
      <c r="G733"/>
      <c r="H733"/>
      <c r="I733"/>
      <c r="J733">
        <v>0</v>
      </c>
      <c r="K733">
        <v>0</v>
      </c>
      <c r="L733">
        <v>0</v>
      </c>
      <c r="M733">
        <v>0</v>
      </c>
      <c r="N733">
        <v>0</v>
      </c>
      <c r="O733" t="inlineStr">
        <is>
          <t>统计时区：北京时间（Asia/Shanghai）；缺少当日快照</t>
        </is>
      </c>
      <c r="P733" t="inlineStr">
        <is>
          <t>高璇</t>
        </is>
      </c>
    </row>
    <row r="734" ht="25.5" customHeight="1">
      <c r="A734" t="inlineStr">
        <is>
          <t>2026-09-13</t>
        </is>
      </c>
      <c r="B734" t="inlineStr">
        <is>
          <t>jolienqaq</t>
        </is>
      </c>
      <c r="C734" t="inlineStr">
        <is>
          <t>jolienqaq</t>
        </is>
      </c>
      <c r="D734"/>
      <c r="E734"/>
      <c r="F734"/>
      <c r="G734"/>
      <c r="H734"/>
      <c r="I734"/>
      <c r="J734">
        <v>0</v>
      </c>
      <c r="K734">
        <v>0</v>
      </c>
      <c r="L734">
        <v>0</v>
      </c>
      <c r="M734">
        <v>0</v>
      </c>
      <c r="N734">
        <v>0</v>
      </c>
      <c r="O734" t="inlineStr">
        <is>
          <t>统计时区：北京时间（Asia/Shanghai）；缺少当日快照</t>
        </is>
      </c>
      <c r="P734" t="inlineStr">
        <is>
          <t>彭满</t>
        </is>
      </c>
    </row>
    <row r="735" ht="25.5" customHeight="1">
      <c r="A735" t="inlineStr">
        <is>
          <t>2026-09-13</t>
        </is>
      </c>
      <c r="B735" t="inlineStr">
        <is>
          <t>Flexlthung</t>
        </is>
      </c>
      <c r="C735" t="inlineStr">
        <is>
          <t>lthung263</t>
        </is>
      </c>
      <c r="D735"/>
      <c r="E735"/>
      <c r="F735"/>
      <c r="G735"/>
      <c r="H735"/>
      <c r="I735"/>
      <c r="J735">
        <v>0</v>
      </c>
      <c r="K735">
        <v>0</v>
      </c>
      <c r="L735">
        <v>0</v>
      </c>
      <c r="M735">
        <v>0</v>
      </c>
      <c r="N735">
        <v>0</v>
      </c>
      <c r="O735" t="inlineStr">
        <is>
          <t>统计时区：北京时间（Asia/Shanghai）；缺少当日快照</t>
        </is>
      </c>
      <c r="P735" t="inlineStr">
        <is>
          <t>张凯风</t>
        </is>
      </c>
    </row>
    <row r="736" ht="25.5" customHeight="1">
      <c r="A736" t="inlineStr">
        <is>
          <t>2026-09-13</t>
        </is>
      </c>
      <c r="B736" t="inlineStr">
        <is>
          <t>miraaastrology</t>
        </is>
      </c>
      <c r="C736" t="inlineStr">
        <is>
          <t>miraaastrology</t>
        </is>
      </c>
      <c r="D736"/>
      <c r="E736"/>
      <c r="F736"/>
      <c r="G736"/>
      <c r="H736"/>
      <c r="I736"/>
      <c r="J736">
        <v>0</v>
      </c>
      <c r="K736">
        <v>0</v>
      </c>
      <c r="L736">
        <v>0</v>
      </c>
      <c r="M736">
        <v>0</v>
      </c>
      <c r="N736">
        <v>0</v>
      </c>
      <c r="O736" t="inlineStr">
        <is>
          <t>统计时区：北京时间（Asia/Shanghai）；缺少当日快照</t>
        </is>
      </c>
      <c r="P736"/>
    </row>
    <row r="737" ht="25.5" customHeight="1">
      <c r="A737" t="inlineStr">
        <is>
          <t>2026-09-13</t>
        </is>
      </c>
      <c r="B737" t="inlineStr">
        <is>
          <t>VoidFaic</t>
        </is>
      </c>
      <c r="C737" t="inlineStr">
        <is>
          <t>ngphnggiang40</t>
        </is>
      </c>
      <c r="D737"/>
      <c r="E737"/>
      <c r="F737"/>
      <c r="G737"/>
      <c r="H737"/>
      <c r="I737"/>
      <c r="J737">
        <v>0</v>
      </c>
      <c r="K737">
        <v>0</v>
      </c>
      <c r="L737">
        <v>0</v>
      </c>
      <c r="M737">
        <v>0</v>
      </c>
      <c r="N737">
        <v>0</v>
      </c>
      <c r="O737" t="inlineStr">
        <is>
          <t>统计时区：北京时间（Asia/Shanghai）；缺少当日快照</t>
        </is>
      </c>
      <c r="P737" t="inlineStr">
        <is>
          <t>张凯风</t>
        </is>
      </c>
    </row>
    <row r="738" ht="25.5" customHeight="1">
      <c r="A738" t="inlineStr">
        <is>
          <t>2026-09-13</t>
        </is>
      </c>
      <c r="B738" t="inlineStr">
        <is>
          <t>shirley527146</t>
        </is>
      </c>
      <c r="C738" t="inlineStr">
        <is>
          <t>shirley527146</t>
        </is>
      </c>
      <c r="D738"/>
      <c r="E738"/>
      <c r="F738"/>
      <c r="G738"/>
      <c r="H738"/>
      <c r="I738"/>
      <c r="J738">
        <v>0</v>
      </c>
      <c r="K738">
        <v>0</v>
      </c>
      <c r="L738">
        <v>0</v>
      </c>
      <c r="M738">
        <v>0</v>
      </c>
      <c r="N738">
        <v>0</v>
      </c>
      <c r="O738" t="inlineStr">
        <is>
          <t>统计时区：北京时间（Asia/Shanghai）；缺少当日快照</t>
        </is>
      </c>
      <c r="P738"/>
    </row>
    <row r="739" ht="25.5" customHeight="1">
      <c r="A739" t="inlineStr">
        <is>
          <t>2026-09-13</t>
        </is>
      </c>
      <c r="B739" t="inlineStr">
        <is>
          <t>shirley5276973</t>
        </is>
      </c>
      <c r="C739" t="inlineStr">
        <is>
          <t>shirley5276973</t>
        </is>
      </c>
      <c r="D739"/>
      <c r="E739"/>
      <c r="F739"/>
      <c r="G739"/>
      <c r="H739"/>
      <c r="I739"/>
      <c r="J739">
        <v>0</v>
      </c>
      <c r="K739">
        <v>0</v>
      </c>
      <c r="L739">
        <v>0</v>
      </c>
      <c r="M739">
        <v>0</v>
      </c>
      <c r="N739">
        <v>0</v>
      </c>
      <c r="O739" t="inlineStr">
        <is>
          <t>统计时区：北京时间（Asia/Shanghai）；缺少当日快照</t>
        </is>
      </c>
      <c r="P739"/>
    </row>
    <row r="740" ht="25.5" customHeight="1">
      <c r="A740" t="inlineStr">
        <is>
          <t>2026-09-13</t>
        </is>
      </c>
      <c r="B740" t="inlineStr">
        <is>
          <t>shirley5278789</t>
        </is>
      </c>
      <c r="C740" t="inlineStr">
        <is>
          <t>shirley5278789</t>
        </is>
      </c>
      <c r="D740"/>
      <c r="E740"/>
      <c r="F740"/>
      <c r="G740"/>
      <c r="H740"/>
      <c r="I740"/>
      <c r="J740">
        <v>0</v>
      </c>
      <c r="K740">
        <v>0</v>
      </c>
      <c r="L740">
        <v>0</v>
      </c>
      <c r="M740">
        <v>0</v>
      </c>
      <c r="N740">
        <v>0</v>
      </c>
      <c r="O740" t="inlineStr">
        <is>
          <t>统计时区：北京时间（Asia/Shanghai）；缺少当日快照</t>
        </is>
      </c>
      <c r="P740" t="inlineStr">
        <is>
          <t>高璇</t>
        </is>
      </c>
    </row>
    <row r="741" ht="25.5" customHeight="1">
      <c r="A741" t="inlineStr">
        <is>
          <t>2026-09-13</t>
        </is>
      </c>
      <c r="B741" t="inlineStr">
        <is>
          <t>Mouse glue trap</t>
        </is>
      </c>
      <c r="C741" t="inlineStr">
        <is>
          <t>nobleltcpnj</t>
        </is>
      </c>
      <c r="D741"/>
      <c r="E741"/>
      <c r="F741"/>
      <c r="G741"/>
      <c r="H741"/>
      <c r="I741"/>
      <c r="J741">
        <v>0</v>
      </c>
      <c r="K741">
        <v>0</v>
      </c>
      <c r="L741">
        <v>0</v>
      </c>
      <c r="M741">
        <v>0</v>
      </c>
      <c r="N741">
        <v>0</v>
      </c>
      <c r="O741" t="inlineStr">
        <is>
          <t>统计时区：北京时间（Asia/Shanghai）；缺少当日快照</t>
        </is>
      </c>
      <c r="P741" t="inlineStr">
        <is>
          <t>张凯风</t>
        </is>
      </c>
    </row>
    <row r="742" ht="25.5" customHeight="1">
      <c r="A742" t="inlineStr">
        <is>
          <t>2026-09-13</t>
        </is>
      </c>
      <c r="B742" t="inlineStr">
        <is>
          <t>willque92</t>
        </is>
      </c>
      <c r="C742" t="inlineStr">
        <is>
          <t>willque92</t>
        </is>
      </c>
      <c r="D742"/>
      <c r="E742"/>
      <c r="F742"/>
      <c r="G742"/>
      <c r="H742"/>
      <c r="I742"/>
      <c r="J742">
        <v>0</v>
      </c>
      <c r="K742">
        <v>0</v>
      </c>
      <c r="L742">
        <v>0</v>
      </c>
      <c r="M742">
        <v>0</v>
      </c>
      <c r="N742">
        <v>0</v>
      </c>
      <c r="O742" t="inlineStr">
        <is>
          <t>统计时区：北京时间（Asia/Shanghai）；缺少当日快照</t>
        </is>
      </c>
      <c r="P742"/>
    </row>
    <row r="743" ht="25.5" customHeight="1">
      <c r="A743" t="inlineStr">
        <is>
          <t>2026-09-13</t>
        </is>
      </c>
      <c r="B743" t="inlineStr">
        <is>
          <t>dramaflick00</t>
        </is>
      </c>
      <c r="C743" t="inlineStr">
        <is>
          <t>dramaflick00</t>
        </is>
      </c>
      <c r="D743"/>
      <c r="E743"/>
      <c r="F743"/>
      <c r="G743"/>
      <c r="H743"/>
      <c r="I743"/>
      <c r="J743">
        <v>0</v>
      </c>
      <c r="K743">
        <v>0</v>
      </c>
      <c r="L743">
        <v>0</v>
      </c>
      <c r="M743">
        <v>0</v>
      </c>
      <c r="N743">
        <v>0</v>
      </c>
      <c r="O743" t="inlineStr">
        <is>
          <t>统计时区：北京时间（Asia/Shanghai）；缺少当日快照</t>
        </is>
      </c>
      <c r="P743" t="inlineStr">
        <is>
          <t>高璇</t>
        </is>
      </c>
    </row>
    <row r="744" ht="25.5" customHeight="1">
      <c r="A744" t="inlineStr">
        <is>
          <t>2026-09-13</t>
        </is>
      </c>
      <c r="B744" t="inlineStr">
        <is>
          <t>plottwistclips11</t>
        </is>
      </c>
      <c r="C744" t="inlineStr">
        <is>
          <t>plottwistclips11</t>
        </is>
      </c>
      <c r="D744"/>
      <c r="E744"/>
      <c r="F744"/>
      <c r="G744"/>
      <c r="H744"/>
      <c r="I744"/>
      <c r="J744">
        <v>0</v>
      </c>
      <c r="K744">
        <v>0</v>
      </c>
      <c r="L744">
        <v>0</v>
      </c>
      <c r="M744">
        <v>0</v>
      </c>
      <c r="N744">
        <v>0</v>
      </c>
      <c r="O744" t="inlineStr">
        <is>
          <t>统计时区：北京时间（Asia/Shanghai）；缺少当日快照</t>
        </is>
      </c>
      <c r="P744" t="inlineStr">
        <is>
          <t>高璇</t>
        </is>
      </c>
    </row>
    <row r="745" ht="25.5" customHeight="1">
      <c r="A745" t="inlineStr">
        <is>
          <t>2026-09-13</t>
        </is>
      </c>
      <c r="B745" t="inlineStr">
        <is>
          <t>felicitypatterson67</t>
        </is>
      </c>
      <c r="C745" t="inlineStr">
        <is>
          <t>felicitypatterson67</t>
        </is>
      </c>
      <c r="D745"/>
      <c r="E745"/>
      <c r="F745"/>
      <c r="G745"/>
      <c r="H745"/>
      <c r="I745"/>
      <c r="J745">
        <v>0</v>
      </c>
      <c r="K745">
        <v>0</v>
      </c>
      <c r="L745">
        <v>0</v>
      </c>
      <c r="M745">
        <v>0</v>
      </c>
      <c r="N745">
        <v>0</v>
      </c>
      <c r="O745" t="inlineStr">
        <is>
          <t>统计时区：北京时间（Asia/Shanghai）；缺少当日快照</t>
        </is>
      </c>
      <c r="P745" t="inlineStr">
        <is>
          <t>李建卓</t>
        </is>
      </c>
    </row>
    <row r="746" ht="25.5" customHeight="1">
      <c r="A746" t="inlineStr">
        <is>
          <t>2026-09-13</t>
        </is>
      </c>
      <c r="B746" t="inlineStr">
        <is>
          <t>hcngsn5459</t>
        </is>
      </c>
      <c r="C746" t="inlineStr">
        <is>
          <t>hcngsn5459</t>
        </is>
      </c>
      <c r="D746"/>
      <c r="E746"/>
      <c r="F746"/>
      <c r="G746"/>
      <c r="H746"/>
      <c r="I746"/>
      <c r="J746">
        <v>0</v>
      </c>
      <c r="K746">
        <v>0</v>
      </c>
      <c r="L746">
        <v>0</v>
      </c>
      <c r="M746">
        <v>0</v>
      </c>
      <c r="N746">
        <v>0</v>
      </c>
      <c r="O746" t="inlineStr">
        <is>
          <t>统计时区：北京时间（Asia/Shanghai）；缺少当日快照</t>
        </is>
      </c>
      <c r="P746" t="inlineStr">
        <is>
          <t>李建卓</t>
        </is>
      </c>
    </row>
    <row r="747" ht="25.5" customHeight="1">
      <c r="A747" t="inlineStr">
        <is>
          <t>2026-09-13</t>
        </is>
      </c>
      <c r="B747" t="inlineStr">
        <is>
          <t>Pretty Boy Problems</t>
        </is>
      </c>
      <c r="C747" t="inlineStr">
        <is>
          <t>magnoliaisabella64</t>
        </is>
      </c>
      <c r="D747"/>
      <c r="E747"/>
      <c r="F747"/>
      <c r="G747"/>
      <c r="H747"/>
      <c r="I747"/>
      <c r="J747">
        <v>0</v>
      </c>
      <c r="K747">
        <v>0</v>
      </c>
      <c r="L747">
        <v>0</v>
      </c>
      <c r="M747">
        <v>0</v>
      </c>
      <c r="N747">
        <v>0</v>
      </c>
      <c r="O747" t="inlineStr">
        <is>
          <t>统计时区：北京时间（Asia/Shanghai）；缺少当日快照</t>
        </is>
      </c>
      <c r="P747" t="inlineStr">
        <is>
          <t>张凯风</t>
        </is>
      </c>
    </row>
    <row r="748" ht="25.5" customHeight="1">
      <c r="A748" t="inlineStr">
        <is>
          <t>2026-09-13</t>
        </is>
      </c>
      <c r="B748" t="inlineStr">
        <is>
          <t>Velvet Temptations</t>
        </is>
      </c>
      <c r="C748" t="inlineStr">
        <is>
          <t>qqfqvkxrybkjkjnp20</t>
        </is>
      </c>
      <c r="D748"/>
      <c r="E748"/>
      <c r="F748"/>
      <c r="G748"/>
      <c r="H748"/>
      <c r="I748"/>
      <c r="J748">
        <v>0</v>
      </c>
      <c r="K748">
        <v>0</v>
      </c>
      <c r="L748">
        <v>0</v>
      </c>
      <c r="M748">
        <v>0</v>
      </c>
      <c r="N748">
        <v>0</v>
      </c>
      <c r="O748" t="inlineStr">
        <is>
          <t>统计时区：北京时间（Asia/Shanghai）；缺少当日快照</t>
        </is>
      </c>
      <c r="P748" t="inlineStr">
        <is>
          <t>张凯风</t>
        </is>
      </c>
    </row>
    <row r="749" ht="25.5" customHeight="1">
      <c r="A749" t="inlineStr">
        <is>
          <t>2026-09-13</t>
        </is>
      </c>
      <c r="B749" t="inlineStr">
        <is>
          <t>amariari11</t>
        </is>
      </c>
      <c r="C749" t="inlineStr">
        <is>
          <t>amariari11</t>
        </is>
      </c>
      <c r="D749"/>
      <c r="E749"/>
      <c r="F749"/>
      <c r="G749"/>
      <c r="H749"/>
      <c r="I749"/>
      <c r="J749">
        <v>0</v>
      </c>
      <c r="K749">
        <v>0</v>
      </c>
      <c r="L749">
        <v>0</v>
      </c>
      <c r="M749">
        <v>0</v>
      </c>
      <c r="N749">
        <v>0</v>
      </c>
      <c r="O749" t="inlineStr">
        <is>
          <t>统计时区：北京时间（Asia/Shanghai）；缺少当日快照</t>
        </is>
      </c>
      <c r="P749" t="inlineStr">
        <is>
          <t>李建卓</t>
        </is>
      </c>
    </row>
    <row r="750" ht="25.5" customHeight="1">
      <c r="A750" t="inlineStr">
        <is>
          <t>2026-09-13</t>
        </is>
      </c>
      <c r="B750" t="inlineStr">
        <is>
          <t>gaylenepowers350</t>
        </is>
      </c>
      <c r="C750" t="inlineStr">
        <is>
          <t>gaylenepowers350</t>
        </is>
      </c>
      <c r="D750"/>
      <c r="E750"/>
      <c r="F750"/>
      <c r="G750"/>
      <c r="H750"/>
      <c r="I750"/>
      <c r="J750">
        <v>0</v>
      </c>
      <c r="K750">
        <v>0</v>
      </c>
      <c r="L750">
        <v>0</v>
      </c>
      <c r="M750">
        <v>0</v>
      </c>
      <c r="N750">
        <v>0</v>
      </c>
      <c r="O750" t="inlineStr">
        <is>
          <t>统计时区：北京时间（Asia/Shanghai）；缺少当日快照</t>
        </is>
      </c>
      <c r="P750" t="inlineStr">
        <is>
          <t>李建卓</t>
        </is>
      </c>
    </row>
    <row r="751" ht="25.5" customHeight="1">
      <c r="A751" t="inlineStr">
        <is>
          <t>2026-09-13</t>
        </is>
      </c>
      <c r="B751" t="inlineStr">
        <is>
          <t>jazlynnayeli6</t>
        </is>
      </c>
      <c r="C751" t="inlineStr">
        <is>
          <t>jazlynnayeli6</t>
        </is>
      </c>
      <c r="D751"/>
      <c r="E751"/>
      <c r="F751"/>
      <c r="G751"/>
      <c r="H751"/>
      <c r="I751"/>
      <c r="J751">
        <v>0</v>
      </c>
      <c r="K751">
        <v>0</v>
      </c>
      <c r="L751">
        <v>0</v>
      </c>
      <c r="M751">
        <v>0</v>
      </c>
      <c r="N751">
        <v>0</v>
      </c>
      <c r="O751" t="inlineStr">
        <is>
          <t>统计时区：北京时间（Asia/Shanghai）；缺少当日快照</t>
        </is>
      </c>
      <c r="P751" t="inlineStr">
        <is>
          <t>李建卓</t>
        </is>
      </c>
    </row>
    <row r="752" ht="25.5" customHeight="1">
      <c r="A752" t="inlineStr">
        <is>
          <t>2026-09-13</t>
        </is>
      </c>
      <c r="B752" t="inlineStr">
        <is>
          <t>miralinaaa10</t>
        </is>
      </c>
      <c r="C752" t="inlineStr">
        <is>
          <t>miralinaaa10</t>
        </is>
      </c>
      <c r="D752"/>
      <c r="E752"/>
      <c r="F752"/>
      <c r="G752"/>
      <c r="H752"/>
      <c r="I752"/>
      <c r="J752">
        <v>0</v>
      </c>
      <c r="K752">
        <v>0</v>
      </c>
      <c r="L752">
        <v>0</v>
      </c>
      <c r="M752">
        <v>0</v>
      </c>
      <c r="N752">
        <v>0</v>
      </c>
      <c r="O752" t="inlineStr">
        <is>
          <t>统计时区：北京时间（Asia/Shanghai）；缺少当日快照</t>
        </is>
      </c>
      <c r="P752" t="inlineStr">
        <is>
          <t>高璇</t>
        </is>
      </c>
    </row>
    <row r="753" ht="25.5" customHeight="1">
      <c r="A753" t="inlineStr">
        <is>
          <t>2026-09-13</t>
        </is>
      </c>
      <c r="B753" t="inlineStr">
        <is>
          <t>mochiclips55</t>
        </is>
      </c>
      <c r="C753" t="inlineStr">
        <is>
          <t>mochiclips55</t>
        </is>
      </c>
      <c r="D753"/>
      <c r="E753"/>
      <c r="F753"/>
      <c r="G753"/>
      <c r="H753"/>
      <c r="I753"/>
      <c r="J753">
        <v>0</v>
      </c>
      <c r="K753">
        <v>0</v>
      </c>
      <c r="L753">
        <v>0</v>
      </c>
      <c r="M753">
        <v>0</v>
      </c>
      <c r="N753">
        <v>0</v>
      </c>
      <c r="O753" t="inlineStr">
        <is>
          <t>统计时区：北京时间（Asia/Shanghai）；缺少当日快照</t>
        </is>
      </c>
      <c r="P753" t="inlineStr">
        <is>
          <t>高璇</t>
        </is>
      </c>
    </row>
    <row r="754" ht="25.5" customHeight="1">
      <c r="A754" t="inlineStr">
        <is>
          <t>2026-09-13</t>
        </is>
      </c>
      <c r="B754" t="inlineStr">
        <is>
          <t>scenesbl77</t>
        </is>
      </c>
      <c r="C754" t="inlineStr">
        <is>
          <t>scenesbl77</t>
        </is>
      </c>
      <c r="D754"/>
      <c r="E754"/>
      <c r="F754"/>
      <c r="G754"/>
      <c r="H754"/>
      <c r="I754"/>
      <c r="J754">
        <v>0</v>
      </c>
      <c r="K754">
        <v>0</v>
      </c>
      <c r="L754">
        <v>0</v>
      </c>
      <c r="M754">
        <v>0</v>
      </c>
      <c r="N754">
        <v>0</v>
      </c>
      <c r="O754" t="inlineStr">
        <is>
          <t>统计时区：北京时间（Asia/Shanghai）；缺少当日快照</t>
        </is>
      </c>
      <c r="P754" t="inlineStr">
        <is>
          <t>高璇</t>
        </is>
      </c>
    </row>
    <row r="755" ht="25.5" customHeight="1">
      <c r="A755" t="inlineStr">
        <is>
          <t>2026-09-13</t>
        </is>
      </c>
      <c r="B755" t="inlineStr">
        <is>
          <t>sofiblmoments</t>
        </is>
      </c>
      <c r="C755" t="inlineStr">
        <is>
          <t>sofiblmoments</t>
        </is>
      </c>
      <c r="D755"/>
      <c r="E755"/>
      <c r="F755"/>
      <c r="G755"/>
      <c r="H755"/>
      <c r="I755"/>
      <c r="J755">
        <v>0</v>
      </c>
      <c r="K755">
        <v>0</v>
      </c>
      <c r="L755">
        <v>0</v>
      </c>
      <c r="M755">
        <v>0</v>
      </c>
      <c r="N755">
        <v>0</v>
      </c>
      <c r="O755" t="inlineStr">
        <is>
          <t>统计时区：北京时间（Asia/Shanghai）；缺少当日快照</t>
        </is>
      </c>
      <c r="P755" t="inlineStr">
        <is>
          <t>高璇</t>
        </is>
      </c>
    </row>
    <row r="756" ht="25.5" customHeight="1">
      <c r="A756" t="inlineStr">
        <is>
          <t>2026-09-12</t>
        </is>
      </c>
      <c r="B756" t="inlineStr">
        <is>
          <t>astrologywiki</t>
        </is>
      </c>
      <c r="C756" t="inlineStr">
        <is>
          <t>astrologywiki</t>
        </is>
      </c>
      <c r="D756"/>
      <c r="E756"/>
      <c r="F756"/>
      <c r="G756"/>
      <c r="H756"/>
      <c r="I756"/>
      <c r="J756">
        <v>0</v>
      </c>
      <c r="K756">
        <v>0</v>
      </c>
      <c r="L756">
        <v>0</v>
      </c>
      <c r="M756">
        <v>0</v>
      </c>
      <c r="N756">
        <v>0</v>
      </c>
      <c r="O756" t="inlineStr">
        <is>
          <t>统计时区：北京时间（Asia/Shanghai）；缺少当日快照</t>
        </is>
      </c>
      <c r="P756"/>
    </row>
    <row r="757" ht="25.5" customHeight="1">
      <c r="A757" t="inlineStr">
        <is>
          <t>2026-09-12</t>
        </is>
      </c>
      <c r="B757" t="inlineStr">
        <is>
          <t>dramaclips0364</t>
        </is>
      </c>
      <c r="C757" t="inlineStr">
        <is>
          <t>dramaclips0364</t>
        </is>
      </c>
      <c r="D757"/>
      <c r="E757"/>
      <c r="F757"/>
      <c r="G757"/>
      <c r="H757"/>
      <c r="I757"/>
      <c r="J757">
        <v>0</v>
      </c>
      <c r="K757">
        <v>0</v>
      </c>
      <c r="L757">
        <v>0</v>
      </c>
      <c r="M757">
        <v>0</v>
      </c>
      <c r="N757">
        <v>0</v>
      </c>
      <c r="O757" t="inlineStr">
        <is>
          <t>统计时区：北京时间（Asia/Shanghai）；缺少当日快照</t>
        </is>
      </c>
      <c r="P757" t="inlineStr">
        <is>
          <t>高璇</t>
        </is>
      </c>
    </row>
    <row r="758" ht="25.5" customHeight="1">
      <c r="A758" t="inlineStr">
        <is>
          <t>2026-09-12</t>
        </is>
      </c>
      <c r="B758" t="inlineStr">
        <is>
          <t>dramadetour0</t>
        </is>
      </c>
      <c r="C758" t="inlineStr">
        <is>
          <t>dramadetour0</t>
        </is>
      </c>
      <c r="D758"/>
      <c r="E758"/>
      <c r="F758"/>
      <c r="G758"/>
      <c r="H758"/>
      <c r="I758"/>
      <c r="J758">
        <v>0</v>
      </c>
      <c r="K758">
        <v>0</v>
      </c>
      <c r="L758">
        <v>0</v>
      </c>
      <c r="M758">
        <v>0</v>
      </c>
      <c r="N758">
        <v>0</v>
      </c>
      <c r="O758" t="inlineStr">
        <is>
          <t>统计时区：北京时间（Asia/Shanghai）；缺少当日快照</t>
        </is>
      </c>
      <c r="P758" t="inlineStr">
        <is>
          <t>彭满</t>
        </is>
      </c>
    </row>
    <row r="759" ht="25.5" customHeight="1">
      <c r="A759" t="inlineStr">
        <is>
          <t>2026-09-12</t>
        </is>
      </c>
      <c r="B759" t="inlineStr">
        <is>
          <t>dramaexpedition</t>
        </is>
      </c>
      <c r="C759" t="inlineStr">
        <is>
          <t>dramaexpedition</t>
        </is>
      </c>
      <c r="D759"/>
      <c r="E759"/>
      <c r="F759"/>
      <c r="G759"/>
      <c r="H759"/>
      <c r="I759"/>
      <c r="J759">
        <v>0</v>
      </c>
      <c r="K759">
        <v>0</v>
      </c>
      <c r="L759">
        <v>0</v>
      </c>
      <c r="M759">
        <v>0</v>
      </c>
      <c r="N759">
        <v>0</v>
      </c>
      <c r="O759" t="inlineStr">
        <is>
          <t>统计时区：北京时间（Asia/Shanghai）；缺少当日快照</t>
        </is>
      </c>
      <c r="P759" t="inlineStr">
        <is>
          <t>彭满</t>
        </is>
      </c>
    </row>
    <row r="760" ht="25.5" customHeight="1">
      <c r="A760" t="inlineStr">
        <is>
          <t>2026-09-12</t>
        </is>
      </c>
      <c r="B760" t="inlineStr">
        <is>
          <t>dramapenelope</t>
        </is>
      </c>
      <c r="C760" t="inlineStr">
        <is>
          <t>dramapenelope</t>
        </is>
      </c>
      <c r="D760"/>
      <c r="E760"/>
      <c r="F760"/>
      <c r="G760"/>
      <c r="H760"/>
      <c r="I760"/>
      <c r="J760">
        <v>0</v>
      </c>
      <c r="K760">
        <v>0</v>
      </c>
      <c r="L760">
        <v>0</v>
      </c>
      <c r="M760">
        <v>0</v>
      </c>
      <c r="N760">
        <v>0</v>
      </c>
      <c r="O760" t="inlineStr">
        <is>
          <t>统计时区：北京时间（Asia/Shanghai）；缺少当日快照</t>
        </is>
      </c>
      <c r="P760"/>
    </row>
    <row r="761" ht="25.5" customHeight="1">
      <c r="A761" t="inlineStr">
        <is>
          <t>2026-09-12</t>
        </is>
      </c>
      <c r="B761" t="inlineStr">
        <is>
          <t>dramavault163</t>
        </is>
      </c>
      <c r="C761" t="inlineStr">
        <is>
          <t>dramavault163</t>
        </is>
      </c>
      <c r="D761"/>
      <c r="E761"/>
      <c r="F761"/>
      <c r="G761"/>
      <c r="H761"/>
      <c r="I761"/>
      <c r="J761">
        <v>0</v>
      </c>
      <c r="K761">
        <v>0</v>
      </c>
      <c r="L761">
        <v>0</v>
      </c>
      <c r="M761">
        <v>0</v>
      </c>
      <c r="N761">
        <v>0</v>
      </c>
      <c r="O761" t="inlineStr">
        <is>
          <t>统计时区：北京时间（Asia/Shanghai）；缺少当日快照</t>
        </is>
      </c>
      <c r="P761" t="inlineStr">
        <is>
          <t>高璇</t>
        </is>
      </c>
    </row>
    <row r="762" ht="25.5" customHeight="1">
      <c r="A762" t="inlineStr">
        <is>
          <t>2026-09-12</t>
        </is>
      </c>
      <c r="B762" t="inlineStr">
        <is>
          <t>NeonHlin</t>
        </is>
      </c>
      <c r="C762" t="inlineStr">
        <is>
          <t>hnlinhthng9678</t>
        </is>
      </c>
      <c r="D762"/>
      <c r="E762"/>
      <c r="F762"/>
      <c r="G762"/>
      <c r="H762"/>
      <c r="I762"/>
      <c r="J762">
        <v>0</v>
      </c>
      <c r="K762">
        <v>0</v>
      </c>
      <c r="L762">
        <v>0</v>
      </c>
      <c r="M762">
        <v>0</v>
      </c>
      <c r="N762">
        <v>0</v>
      </c>
      <c r="O762" t="inlineStr">
        <is>
          <t>统计时区：北京时间（Asia/Shanghai）；缺少当日快照</t>
        </is>
      </c>
      <c r="P762" t="inlineStr">
        <is>
          <t>高璇</t>
        </is>
      </c>
    </row>
    <row r="763" ht="25.5" customHeight="1">
      <c r="A763" t="inlineStr">
        <is>
          <t>2026-09-12</t>
        </is>
      </c>
      <c r="B763" t="inlineStr">
        <is>
          <t>jolienqaq</t>
        </is>
      </c>
      <c r="C763" t="inlineStr">
        <is>
          <t>jolienqaq</t>
        </is>
      </c>
      <c r="D763"/>
      <c r="E763"/>
      <c r="F763"/>
      <c r="G763"/>
      <c r="H763"/>
      <c r="I763"/>
      <c r="J763">
        <v>0</v>
      </c>
      <c r="K763">
        <v>0</v>
      </c>
      <c r="L763">
        <v>0</v>
      </c>
      <c r="M763">
        <v>0</v>
      </c>
      <c r="N763">
        <v>0</v>
      </c>
      <c r="O763" t="inlineStr">
        <is>
          <t>统计时区：北京时间（Asia/Shanghai）；缺少当日快照</t>
        </is>
      </c>
      <c r="P763" t="inlineStr">
        <is>
          <t>彭满</t>
        </is>
      </c>
    </row>
    <row r="764" ht="25.5" customHeight="1">
      <c r="A764" t="inlineStr">
        <is>
          <t>2026-09-12</t>
        </is>
      </c>
      <c r="B764" t="inlineStr">
        <is>
          <t>Flexlthung</t>
        </is>
      </c>
      <c r="C764" t="inlineStr">
        <is>
          <t>lthung263</t>
        </is>
      </c>
      <c r="D764"/>
      <c r="E764"/>
      <c r="F764"/>
      <c r="G764"/>
      <c r="H764"/>
      <c r="I764"/>
      <c r="J764">
        <v>0</v>
      </c>
      <c r="K764">
        <v>0</v>
      </c>
      <c r="L764">
        <v>0</v>
      </c>
      <c r="M764">
        <v>0</v>
      </c>
      <c r="N764">
        <v>0</v>
      </c>
      <c r="O764" t="inlineStr">
        <is>
          <t>统计时区：北京时间（Asia/Shanghai）；缺少当日快照</t>
        </is>
      </c>
      <c r="P764" t="inlineStr">
        <is>
          <t>张凯风</t>
        </is>
      </c>
    </row>
    <row r="765" ht="25.5" customHeight="1">
      <c r="A765" t="inlineStr">
        <is>
          <t>2026-09-12</t>
        </is>
      </c>
      <c r="B765" t="inlineStr">
        <is>
          <t>miraaastrology</t>
        </is>
      </c>
      <c r="C765" t="inlineStr">
        <is>
          <t>miraaastrology</t>
        </is>
      </c>
      <c r="D765"/>
      <c r="E765"/>
      <c r="F765"/>
      <c r="G765"/>
      <c r="H765"/>
      <c r="I765"/>
      <c r="J765">
        <v>0</v>
      </c>
      <c r="K765">
        <v>0</v>
      </c>
      <c r="L765">
        <v>0</v>
      </c>
      <c r="M765">
        <v>0</v>
      </c>
      <c r="N765">
        <v>0</v>
      </c>
      <c r="O765" t="inlineStr">
        <is>
          <t>统计时区：北京时间（Asia/Shanghai）；缺少当日快照</t>
        </is>
      </c>
      <c r="P765"/>
    </row>
    <row r="766" ht="25.5" customHeight="1">
      <c r="A766" t="inlineStr">
        <is>
          <t>2026-09-12</t>
        </is>
      </c>
      <c r="B766" t="inlineStr">
        <is>
          <t>VoidFaic</t>
        </is>
      </c>
      <c r="C766" t="inlineStr">
        <is>
          <t>ngphnggiang40</t>
        </is>
      </c>
      <c r="D766"/>
      <c r="E766"/>
      <c r="F766"/>
      <c r="G766"/>
      <c r="H766"/>
      <c r="I766"/>
      <c r="J766">
        <v>0</v>
      </c>
      <c r="K766">
        <v>0</v>
      </c>
      <c r="L766">
        <v>0</v>
      </c>
      <c r="M766">
        <v>0</v>
      </c>
      <c r="N766">
        <v>0</v>
      </c>
      <c r="O766" t="inlineStr">
        <is>
          <t>统计时区：北京时间（Asia/Shanghai）；缺少当日快照</t>
        </is>
      </c>
      <c r="P766" t="inlineStr">
        <is>
          <t>张凯风</t>
        </is>
      </c>
    </row>
    <row r="767" ht="25.5" customHeight="1">
      <c r="A767" t="inlineStr">
        <is>
          <t>2026-09-12</t>
        </is>
      </c>
      <c r="B767" t="inlineStr">
        <is>
          <t>shirley527146</t>
        </is>
      </c>
      <c r="C767" t="inlineStr">
        <is>
          <t>shirley527146</t>
        </is>
      </c>
      <c r="D767"/>
      <c r="E767"/>
      <c r="F767"/>
      <c r="G767"/>
      <c r="H767"/>
      <c r="I767"/>
      <c r="J767">
        <v>0</v>
      </c>
      <c r="K767">
        <v>0</v>
      </c>
      <c r="L767">
        <v>0</v>
      </c>
      <c r="M767">
        <v>0</v>
      </c>
      <c r="N767">
        <v>0</v>
      </c>
      <c r="O767" t="inlineStr">
        <is>
          <t>统计时区：北京时间（Asia/Shanghai）；缺少当日快照</t>
        </is>
      </c>
      <c r="P767"/>
    </row>
    <row r="768" ht="25.5" customHeight="1">
      <c r="A768" t="inlineStr">
        <is>
          <t>2026-09-12</t>
        </is>
      </c>
      <c r="B768" t="inlineStr">
        <is>
          <t>shirley5276973</t>
        </is>
      </c>
      <c r="C768" t="inlineStr">
        <is>
          <t>shirley5276973</t>
        </is>
      </c>
      <c r="D768"/>
      <c r="E768"/>
      <c r="F768"/>
      <c r="G768"/>
      <c r="H768"/>
      <c r="I768"/>
      <c r="J768">
        <v>0</v>
      </c>
      <c r="K768">
        <v>0</v>
      </c>
      <c r="L768">
        <v>0</v>
      </c>
      <c r="M768">
        <v>0</v>
      </c>
      <c r="N768">
        <v>0</v>
      </c>
      <c r="O768" t="inlineStr">
        <is>
          <t>统计时区：北京时间（Asia/Shanghai）；缺少当日快照</t>
        </is>
      </c>
      <c r="P768"/>
    </row>
    <row r="769" ht="25.5" customHeight="1">
      <c r="A769" t="inlineStr">
        <is>
          <t>2026-09-12</t>
        </is>
      </c>
      <c r="B769" t="inlineStr">
        <is>
          <t>shirley5278789</t>
        </is>
      </c>
      <c r="C769" t="inlineStr">
        <is>
          <t>shirley5278789</t>
        </is>
      </c>
      <c r="D769"/>
      <c r="E769"/>
      <c r="F769"/>
      <c r="G769"/>
      <c r="H769"/>
      <c r="I769"/>
      <c r="J769">
        <v>0</v>
      </c>
      <c r="K769">
        <v>0</v>
      </c>
      <c r="L769">
        <v>0</v>
      </c>
      <c r="M769">
        <v>0</v>
      </c>
      <c r="N769">
        <v>0</v>
      </c>
      <c r="O769" t="inlineStr">
        <is>
          <t>统计时区：北京时间（Asia/Shanghai）；缺少当日快照</t>
        </is>
      </c>
      <c r="P769" t="inlineStr">
        <is>
          <t>高璇</t>
        </is>
      </c>
    </row>
    <row r="770" ht="25.5" customHeight="1">
      <c r="A770" t="inlineStr">
        <is>
          <t>2026-09-12</t>
        </is>
      </c>
      <c r="B770" t="inlineStr">
        <is>
          <t>Mouse glue trap</t>
        </is>
      </c>
      <c r="C770" t="inlineStr">
        <is>
          <t>nobleltcpnj</t>
        </is>
      </c>
      <c r="D770"/>
      <c r="E770"/>
      <c r="F770"/>
      <c r="G770"/>
      <c r="H770"/>
      <c r="I770"/>
      <c r="J770">
        <v>0</v>
      </c>
      <c r="K770">
        <v>0</v>
      </c>
      <c r="L770">
        <v>0</v>
      </c>
      <c r="M770">
        <v>0</v>
      </c>
      <c r="N770">
        <v>0</v>
      </c>
      <c r="O770" t="inlineStr">
        <is>
          <t>统计时区：北京时间（Asia/Shanghai）；缺少当日快照</t>
        </is>
      </c>
      <c r="P770" t="inlineStr">
        <is>
          <t>张凯风</t>
        </is>
      </c>
    </row>
    <row r="771" ht="25.5" customHeight="1">
      <c r="A771" t="inlineStr">
        <is>
          <t>2026-09-12</t>
        </is>
      </c>
      <c r="B771" t="inlineStr">
        <is>
          <t>willque92</t>
        </is>
      </c>
      <c r="C771" t="inlineStr">
        <is>
          <t>willque92</t>
        </is>
      </c>
      <c r="D771"/>
      <c r="E771"/>
      <c r="F771"/>
      <c r="G771"/>
      <c r="H771"/>
      <c r="I771"/>
      <c r="J771">
        <v>0</v>
      </c>
      <c r="K771">
        <v>0</v>
      </c>
      <c r="L771">
        <v>0</v>
      </c>
      <c r="M771">
        <v>0</v>
      </c>
      <c r="N771">
        <v>0</v>
      </c>
      <c r="O771" t="inlineStr">
        <is>
          <t>统计时区：北京时间（Asia/Shanghai）；缺少当日快照</t>
        </is>
      </c>
      <c r="P771"/>
    </row>
    <row r="772" ht="25.5" customHeight="1">
      <c r="A772" t="inlineStr">
        <is>
          <t>2026-09-12</t>
        </is>
      </c>
      <c r="B772" t="inlineStr">
        <is>
          <t>dramaflick00</t>
        </is>
      </c>
      <c r="C772" t="inlineStr">
        <is>
          <t>dramaflick00</t>
        </is>
      </c>
      <c r="D772"/>
      <c r="E772"/>
      <c r="F772"/>
      <c r="G772"/>
      <c r="H772"/>
      <c r="I772"/>
      <c r="J772">
        <v>0</v>
      </c>
      <c r="K772">
        <v>0</v>
      </c>
      <c r="L772">
        <v>0</v>
      </c>
      <c r="M772">
        <v>0</v>
      </c>
      <c r="N772">
        <v>0</v>
      </c>
      <c r="O772" t="inlineStr">
        <is>
          <t>统计时区：北京时间（Asia/Shanghai）；缺少当日快照</t>
        </is>
      </c>
      <c r="P772" t="inlineStr">
        <is>
          <t>高璇</t>
        </is>
      </c>
    </row>
    <row r="773" ht="25.5" customHeight="1">
      <c r="A773" t="inlineStr">
        <is>
          <t>2026-09-12</t>
        </is>
      </c>
      <c r="B773" t="inlineStr">
        <is>
          <t>plottwistclips11</t>
        </is>
      </c>
      <c r="C773" t="inlineStr">
        <is>
          <t>plottwistclips11</t>
        </is>
      </c>
      <c r="D773"/>
      <c r="E773"/>
      <c r="F773"/>
      <c r="G773"/>
      <c r="H773"/>
      <c r="I773"/>
      <c r="J773">
        <v>0</v>
      </c>
      <c r="K773">
        <v>0</v>
      </c>
      <c r="L773">
        <v>0</v>
      </c>
      <c r="M773">
        <v>0</v>
      </c>
      <c r="N773">
        <v>0</v>
      </c>
      <c r="O773" t="inlineStr">
        <is>
          <t>统计时区：北京时间（Asia/Shanghai）；缺少当日快照</t>
        </is>
      </c>
      <c r="P773" t="inlineStr">
        <is>
          <t>高璇</t>
        </is>
      </c>
    </row>
    <row r="774" ht="25.5" customHeight="1">
      <c r="A774" t="inlineStr">
        <is>
          <t>2026-09-12</t>
        </is>
      </c>
      <c r="B774" t="inlineStr">
        <is>
          <t>felicitypatterson67</t>
        </is>
      </c>
      <c r="C774" t="inlineStr">
        <is>
          <t>felicitypatterson67</t>
        </is>
      </c>
      <c r="D774"/>
      <c r="E774"/>
      <c r="F774"/>
      <c r="G774"/>
      <c r="H774"/>
      <c r="I774"/>
      <c r="J774">
        <v>0</v>
      </c>
      <c r="K774">
        <v>0</v>
      </c>
      <c r="L774">
        <v>0</v>
      </c>
      <c r="M774">
        <v>0</v>
      </c>
      <c r="N774">
        <v>0</v>
      </c>
      <c r="O774" t="inlineStr">
        <is>
          <t>统计时区：北京时间（Asia/Shanghai）；缺少当日快照</t>
        </is>
      </c>
      <c r="P774" t="inlineStr">
        <is>
          <t>李建卓</t>
        </is>
      </c>
    </row>
    <row r="775" ht="25.5" customHeight="1">
      <c r="A775" t="inlineStr">
        <is>
          <t>2026-09-12</t>
        </is>
      </c>
      <c r="B775" t="inlineStr">
        <is>
          <t>hcngsn5459</t>
        </is>
      </c>
      <c r="C775" t="inlineStr">
        <is>
          <t>hcngsn5459</t>
        </is>
      </c>
      <c r="D775"/>
      <c r="E775"/>
      <c r="F775"/>
      <c r="G775"/>
      <c r="H775"/>
      <c r="I775"/>
      <c r="J775">
        <v>0</v>
      </c>
      <c r="K775">
        <v>0</v>
      </c>
      <c r="L775">
        <v>0</v>
      </c>
      <c r="M775">
        <v>0</v>
      </c>
      <c r="N775">
        <v>0</v>
      </c>
      <c r="O775" t="inlineStr">
        <is>
          <t>统计时区：北京时间（Asia/Shanghai）；缺少当日快照</t>
        </is>
      </c>
      <c r="P775" t="inlineStr">
        <is>
          <t>李建卓</t>
        </is>
      </c>
    </row>
    <row r="776" ht="25.5" customHeight="1">
      <c r="A776" t="inlineStr">
        <is>
          <t>2026-09-12</t>
        </is>
      </c>
      <c r="B776" t="inlineStr">
        <is>
          <t>Pretty Boy Problems</t>
        </is>
      </c>
      <c r="C776" t="inlineStr">
        <is>
          <t>magnoliaisabella64</t>
        </is>
      </c>
      <c r="D776"/>
      <c r="E776"/>
      <c r="F776"/>
      <c r="G776"/>
      <c r="H776"/>
      <c r="I776"/>
      <c r="J776">
        <v>0</v>
      </c>
      <c r="K776">
        <v>0</v>
      </c>
      <c r="L776">
        <v>0</v>
      </c>
      <c r="M776">
        <v>0</v>
      </c>
      <c r="N776">
        <v>0</v>
      </c>
      <c r="O776" t="inlineStr">
        <is>
          <t>统计时区：北京时间（Asia/Shanghai）；缺少当日快照</t>
        </is>
      </c>
      <c r="P776" t="inlineStr">
        <is>
          <t>张凯风</t>
        </is>
      </c>
    </row>
    <row r="777" ht="25.5" customHeight="1">
      <c r="A777" t="inlineStr">
        <is>
          <t>2026-09-12</t>
        </is>
      </c>
      <c r="B777" t="inlineStr">
        <is>
          <t>Velvet Temptations</t>
        </is>
      </c>
      <c r="C777" t="inlineStr">
        <is>
          <t>qqfqvkxrybkjkjnp20</t>
        </is>
      </c>
      <c r="D777"/>
      <c r="E777"/>
      <c r="F777"/>
      <c r="G777"/>
      <c r="H777"/>
      <c r="I777"/>
      <c r="J777">
        <v>0</v>
      </c>
      <c r="K777">
        <v>0</v>
      </c>
      <c r="L777">
        <v>0</v>
      </c>
      <c r="M777">
        <v>0</v>
      </c>
      <c r="N777">
        <v>0</v>
      </c>
      <c r="O777" t="inlineStr">
        <is>
          <t>统计时区：北京时间（Asia/Shanghai）；缺少当日快照</t>
        </is>
      </c>
      <c r="P777" t="inlineStr">
        <is>
          <t>张凯风</t>
        </is>
      </c>
    </row>
    <row r="778" ht="25.5" customHeight="1">
      <c r="A778" t="inlineStr">
        <is>
          <t>2026-09-12</t>
        </is>
      </c>
      <c r="B778" t="inlineStr">
        <is>
          <t>amariari11</t>
        </is>
      </c>
      <c r="C778" t="inlineStr">
        <is>
          <t>amariari11</t>
        </is>
      </c>
      <c r="D778"/>
      <c r="E778"/>
      <c r="F778"/>
      <c r="G778"/>
      <c r="H778"/>
      <c r="I778"/>
      <c r="J778">
        <v>0</v>
      </c>
      <c r="K778">
        <v>0</v>
      </c>
      <c r="L778">
        <v>0</v>
      </c>
      <c r="M778">
        <v>0</v>
      </c>
      <c r="N778">
        <v>0</v>
      </c>
      <c r="O778" t="inlineStr">
        <is>
          <t>统计时区：北京时间（Asia/Shanghai）；缺少当日快照</t>
        </is>
      </c>
      <c r="P778" t="inlineStr">
        <is>
          <t>李建卓</t>
        </is>
      </c>
    </row>
    <row r="779" ht="25.5" customHeight="1">
      <c r="A779" t="inlineStr">
        <is>
          <t>2026-09-12</t>
        </is>
      </c>
      <c r="B779" t="inlineStr">
        <is>
          <t>gaylenepowers350</t>
        </is>
      </c>
      <c r="C779" t="inlineStr">
        <is>
          <t>gaylenepowers350</t>
        </is>
      </c>
      <c r="D779"/>
      <c r="E779"/>
      <c r="F779"/>
      <c r="G779"/>
      <c r="H779"/>
      <c r="I779"/>
      <c r="J779">
        <v>0</v>
      </c>
      <c r="K779">
        <v>0</v>
      </c>
      <c r="L779">
        <v>0</v>
      </c>
      <c r="M779">
        <v>0</v>
      </c>
      <c r="N779">
        <v>0</v>
      </c>
      <c r="O779" t="inlineStr">
        <is>
          <t>统计时区：北京时间（Asia/Shanghai）；缺少当日快照</t>
        </is>
      </c>
      <c r="P779" t="inlineStr">
        <is>
          <t>李建卓</t>
        </is>
      </c>
    </row>
    <row r="780" ht="25.5" customHeight="1">
      <c r="A780" t="inlineStr">
        <is>
          <t>2026-09-12</t>
        </is>
      </c>
      <c r="B780" t="inlineStr">
        <is>
          <t>jazlynnayeli6</t>
        </is>
      </c>
      <c r="C780" t="inlineStr">
        <is>
          <t>jazlynnayeli6</t>
        </is>
      </c>
      <c r="D780"/>
      <c r="E780"/>
      <c r="F780"/>
      <c r="G780"/>
      <c r="H780"/>
      <c r="I780"/>
      <c r="J780">
        <v>0</v>
      </c>
      <c r="K780">
        <v>0</v>
      </c>
      <c r="L780">
        <v>0</v>
      </c>
      <c r="M780">
        <v>0</v>
      </c>
      <c r="N780">
        <v>0</v>
      </c>
      <c r="O780" t="inlineStr">
        <is>
          <t>统计时区：北京时间（Asia/Shanghai）；缺少当日快照</t>
        </is>
      </c>
      <c r="P780" t="inlineStr">
        <is>
          <t>李建卓</t>
        </is>
      </c>
    </row>
    <row r="781" ht="25.5" customHeight="1">
      <c r="A781" t="inlineStr">
        <is>
          <t>2026-09-12</t>
        </is>
      </c>
      <c r="B781" t="inlineStr">
        <is>
          <t>miralinaaa10</t>
        </is>
      </c>
      <c r="C781" t="inlineStr">
        <is>
          <t>miralinaaa10</t>
        </is>
      </c>
      <c r="D781"/>
      <c r="E781"/>
      <c r="F781"/>
      <c r="G781"/>
      <c r="H781"/>
      <c r="I781"/>
      <c r="J781">
        <v>0</v>
      </c>
      <c r="K781">
        <v>0</v>
      </c>
      <c r="L781">
        <v>0</v>
      </c>
      <c r="M781">
        <v>0</v>
      </c>
      <c r="N781">
        <v>0</v>
      </c>
      <c r="O781" t="inlineStr">
        <is>
          <t>统计时区：北京时间（Asia/Shanghai）；缺少当日快照</t>
        </is>
      </c>
      <c r="P781" t="inlineStr">
        <is>
          <t>高璇</t>
        </is>
      </c>
    </row>
    <row r="782" ht="25.5" customHeight="1">
      <c r="A782" t="inlineStr">
        <is>
          <t>2026-09-12</t>
        </is>
      </c>
      <c r="B782" t="inlineStr">
        <is>
          <t>mochiclips55</t>
        </is>
      </c>
      <c r="C782" t="inlineStr">
        <is>
          <t>mochiclips55</t>
        </is>
      </c>
      <c r="D782"/>
      <c r="E782"/>
      <c r="F782"/>
      <c r="G782"/>
      <c r="H782"/>
      <c r="I782"/>
      <c r="J782">
        <v>0</v>
      </c>
      <c r="K782">
        <v>0</v>
      </c>
      <c r="L782">
        <v>0</v>
      </c>
      <c r="M782">
        <v>0</v>
      </c>
      <c r="N782">
        <v>0</v>
      </c>
      <c r="O782" t="inlineStr">
        <is>
          <t>统计时区：北京时间（Asia/Shanghai）；缺少当日快照</t>
        </is>
      </c>
      <c r="P782" t="inlineStr">
        <is>
          <t>高璇</t>
        </is>
      </c>
    </row>
    <row r="783" ht="25.5" customHeight="1">
      <c r="A783" t="inlineStr">
        <is>
          <t>2026-09-12</t>
        </is>
      </c>
      <c r="B783" t="inlineStr">
        <is>
          <t>scenesbl77</t>
        </is>
      </c>
      <c r="C783" t="inlineStr">
        <is>
          <t>scenesbl77</t>
        </is>
      </c>
      <c r="D783"/>
      <c r="E783"/>
      <c r="F783"/>
      <c r="G783"/>
      <c r="H783"/>
      <c r="I783"/>
      <c r="J783">
        <v>0</v>
      </c>
      <c r="K783">
        <v>0</v>
      </c>
      <c r="L783">
        <v>0</v>
      </c>
      <c r="M783">
        <v>0</v>
      </c>
      <c r="N783">
        <v>0</v>
      </c>
      <c r="O783" t="inlineStr">
        <is>
          <t>统计时区：北京时间（Asia/Shanghai）；缺少当日快照</t>
        </is>
      </c>
      <c r="P783" t="inlineStr">
        <is>
          <t>高璇</t>
        </is>
      </c>
    </row>
    <row r="784" ht="25.5" customHeight="1">
      <c r="A784" t="inlineStr">
        <is>
          <t>2026-09-12</t>
        </is>
      </c>
      <c r="B784" t="inlineStr">
        <is>
          <t>sofiblmoments</t>
        </is>
      </c>
      <c r="C784" t="inlineStr">
        <is>
          <t>sofiblmoments</t>
        </is>
      </c>
      <c r="D784"/>
      <c r="E784"/>
      <c r="F784"/>
      <c r="G784"/>
      <c r="H784"/>
      <c r="I784"/>
      <c r="J784">
        <v>0</v>
      </c>
      <c r="K784">
        <v>0</v>
      </c>
      <c r="L784">
        <v>0</v>
      </c>
      <c r="M784">
        <v>0</v>
      </c>
      <c r="N784">
        <v>0</v>
      </c>
      <c r="O784" t="inlineStr">
        <is>
          <t>统计时区：北京时间（Asia/Shanghai）；缺少当日快照</t>
        </is>
      </c>
      <c r="P784" t="inlineStr">
        <is>
          <t>高璇</t>
        </is>
      </c>
    </row>
    <row r="785" ht="25.5" customHeight="1">
      <c r="A785" t="inlineStr">
        <is>
          <t>2026-09-11</t>
        </is>
      </c>
      <c r="B785" t="inlineStr">
        <is>
          <t>dramapenelope</t>
        </is>
      </c>
      <c r="C785" t="inlineStr">
        <is>
          <t>dramapenelope</t>
        </is>
      </c>
      <c r="D785">
        <v>1</v>
      </c>
      <c r="E785">
        <v>0</v>
      </c>
      <c r="F785">
        <v>0</v>
      </c>
      <c r="G785">
        <v>0</v>
      </c>
      <c r="H785">
        <v>0</v>
      </c>
      <c r="I785">
        <v>0</v>
      </c>
      <c r="J785">
        <v>5</v>
      </c>
      <c r="K785">
        <v>0</v>
      </c>
      <c r="L785">
        <v>0</v>
      </c>
      <c r="M785">
        <v>0</v>
      </c>
      <c r="N785">
        <v>0</v>
      </c>
      <c r="O785" t="inlineStr">
        <is>
          <t>统计时区：北京时间（Asia/Shanghai）；采集间隔增量；已覆盖本轮可比帖子；未纳入 0 条，本期未出现 0 条，平台回调 0 条</t>
        </is>
      </c>
      <c r="P785"/>
    </row>
    <row r="786" ht="25.5" customHeight="1">
      <c r="A786" t="inlineStr">
        <is>
          <t>2026-09-11</t>
        </is>
      </c>
      <c r="B786" t="inlineStr">
        <is>
          <t>astrologywiki</t>
        </is>
      </c>
      <c r="C786" t="inlineStr">
        <is>
          <t>astrologywiki</t>
        </is>
      </c>
      <c r="D786">
        <v>2</v>
      </c>
      <c r="E786">
        <v>0</v>
      </c>
      <c r="F786">
        <v>0</v>
      </c>
      <c r="G786">
        <v>0</v>
      </c>
      <c r="H786">
        <v>0</v>
      </c>
      <c r="I786">
        <v>0</v>
      </c>
      <c r="J786">
        <v>9</v>
      </c>
      <c r="K786">
        <v>0</v>
      </c>
      <c r="L786">
        <v>0</v>
      </c>
      <c r="M786">
        <v>0</v>
      </c>
      <c r="N786">
        <v>0</v>
      </c>
      <c r="O786" t="inlineStr">
        <is>
          <t>统计时区：北京时间（Asia/Shanghai）；采集间隔增量；已覆盖本轮可比帖子；未纳入 0 条，本期未出现 0 条，平台回调 0 条</t>
        </is>
      </c>
      <c r="P786"/>
    </row>
    <row r="787" ht="25.5" customHeight="1">
      <c r="A787" t="inlineStr">
        <is>
          <t>2026-09-11</t>
        </is>
      </c>
      <c r="B787" t="inlineStr">
        <is>
          <t>shirley5276973</t>
        </is>
      </c>
      <c r="C787" t="inlineStr">
        <is>
          <t>shirley5276973</t>
        </is>
      </c>
      <c r="D787">
        <v>2</v>
      </c>
      <c r="E787">
        <v>0</v>
      </c>
      <c r="F787">
        <v>0</v>
      </c>
      <c r="G787">
        <v>0</v>
      </c>
      <c r="H787">
        <v>0</v>
      </c>
      <c r="I787">
        <v>0</v>
      </c>
      <c r="J787">
        <v>1</v>
      </c>
      <c r="K787">
        <v>0</v>
      </c>
      <c r="L787">
        <v>0</v>
      </c>
      <c r="M787">
        <v>0</v>
      </c>
      <c r="N787">
        <v>0</v>
      </c>
      <c r="O787" t="inlineStr">
        <is>
          <t>统计时区：北京时间（Asia/Shanghai）；采集间隔增量；已覆盖本轮可比帖子；未纳入 0 条，本期未出现 0 条，平台回调 0 条</t>
        </is>
      </c>
      <c r="P787"/>
    </row>
    <row r="788" ht="25.5" customHeight="1">
      <c r="A788" t="inlineStr">
        <is>
          <t>2026-09-11</t>
        </is>
      </c>
      <c r="B788" t="inlineStr">
        <is>
          <t>shirley527146</t>
        </is>
      </c>
      <c r="C788" t="inlineStr">
        <is>
          <t>shirley527146</t>
        </is>
      </c>
      <c r="D788">
        <v>6</v>
      </c>
      <c r="E788">
        <v>0</v>
      </c>
      <c r="F788">
        <v>0</v>
      </c>
      <c r="G788">
        <v>0</v>
      </c>
      <c r="H788">
        <v>0</v>
      </c>
      <c r="I788">
        <v>0</v>
      </c>
      <c r="J788">
        <v>4</v>
      </c>
      <c r="K788">
        <v>0</v>
      </c>
      <c r="L788">
        <v>0</v>
      </c>
      <c r="M788">
        <v>0</v>
      </c>
      <c r="N788">
        <v>0</v>
      </c>
      <c r="O788" t="inlineStr">
        <is>
          <t>统计时区：北京时间（Asia/Shanghai）；采集间隔增量；已覆盖本轮可比帖子；未纳入 0 条，本期未出现 0 条，平台回调 0 条</t>
        </is>
      </c>
      <c r="P788"/>
    </row>
    <row r="789" ht="25.5" customHeight="1">
      <c r="A789" t="inlineStr">
        <is>
          <t>2026-09-11</t>
        </is>
      </c>
      <c r="B789" t="inlineStr">
        <is>
          <t>miraaastrology</t>
        </is>
      </c>
      <c r="C789" t="inlineStr">
        <is>
          <t>miraaastrology</t>
        </is>
      </c>
      <c r="D789">
        <v>166</v>
      </c>
      <c r="E789">
        <v>1</v>
      </c>
      <c r="F789">
        <v>0</v>
      </c>
      <c r="G789">
        <v>0</v>
      </c>
      <c r="H789">
        <v>1</v>
      </c>
      <c r="I789">
        <v>0.00602409638554216</v>
      </c>
      <c r="J789">
        <v>10</v>
      </c>
      <c r="K789">
        <v>0</v>
      </c>
      <c r="L789">
        <v>0</v>
      </c>
      <c r="M789">
        <v>0</v>
      </c>
      <c r="N789">
        <v>0</v>
      </c>
      <c r="O789" t="inlineStr">
        <is>
          <t>统计时区：北京时间（Asia/Shanghai）；采集间隔增量；已覆盖本轮可比帖子；未纳入 0 条，本期未出现 0 条，平台回调 0 条</t>
        </is>
      </c>
      <c r="P789"/>
    </row>
    <row r="790" ht="25.5" customHeight="1">
      <c r="A790" t="inlineStr">
        <is>
          <t>2026-09-11</t>
        </is>
      </c>
      <c r="B790" t="inlineStr">
        <is>
          <t>dramadetour0</t>
        </is>
      </c>
      <c r="C790" t="inlineStr">
        <is>
          <t>dramadetour0</t>
        </is>
      </c>
      <c r="D790">
        <v>1268</v>
      </c>
      <c r="E790">
        <v>36</v>
      </c>
      <c r="F790">
        <v>0</v>
      </c>
      <c r="G790">
        <v>6</v>
      </c>
      <c r="H790">
        <v>0</v>
      </c>
      <c r="I790">
        <v>0.0331230283911671</v>
      </c>
      <c r="J790">
        <v>9</v>
      </c>
      <c r="K790">
        <v>3</v>
      </c>
      <c r="L790">
        <v>26</v>
      </c>
      <c r="M790">
        <v>0</v>
      </c>
      <c r="N790">
        <v>0</v>
      </c>
      <c r="O790" t="inlineStr">
        <is>
          <t>统计时区：北京时间（Asia/Shanghai）；采集间隔增量；部分覆盖；未纳入 26 条，本期未出现 0 条，平台回调 0 条</t>
        </is>
      </c>
      <c r="P790" t="inlineStr">
        <is>
          <t>彭满</t>
        </is>
      </c>
    </row>
    <row r="791" ht="25.5" customHeight="1">
      <c r="A791" t="inlineStr">
        <is>
          <t>2026-09-11</t>
        </is>
      </c>
      <c r="B791" t="inlineStr">
        <is>
          <t>dramaclips0364</t>
        </is>
      </c>
      <c r="C791" t="inlineStr">
        <is>
          <t>dramaclips0364</t>
        </is>
      </c>
      <c r="D791">
        <v>3510</v>
      </c>
      <c r="E791">
        <v>24</v>
      </c>
      <c r="F791">
        <v>0</v>
      </c>
      <c r="G791">
        <v>5</v>
      </c>
      <c r="H791">
        <v>0</v>
      </c>
      <c r="I791">
        <v>0.00826210826210826</v>
      </c>
      <c r="J791">
        <v>10</v>
      </c>
      <c r="K791">
        <v>3</v>
      </c>
      <c r="L791">
        <v>28</v>
      </c>
      <c r="M791">
        <v>0</v>
      </c>
      <c r="N791">
        <v>0</v>
      </c>
      <c r="O791" t="inlineStr">
        <is>
          <t>统计时区：北京时间（Asia/Shanghai）；采集间隔增量；部分覆盖；未纳入 28 条，本期未出现 0 条，平台回调 0 条</t>
        </is>
      </c>
      <c r="P791" t="inlineStr">
        <is>
          <t>高璇</t>
        </is>
      </c>
    </row>
    <row r="792" ht="25.5" customHeight="1">
      <c r="A792" t="inlineStr">
        <is>
          <t>2026-09-11</t>
        </is>
      </c>
      <c r="B792" t="inlineStr">
        <is>
          <t>jolienqaq</t>
        </is>
      </c>
      <c r="C792" t="inlineStr">
        <is>
          <t>jolienqaq</t>
        </is>
      </c>
      <c r="D792">
        <v>4858</v>
      </c>
      <c r="E792">
        <v>80</v>
      </c>
      <c r="F792">
        <v>2</v>
      </c>
      <c r="G792">
        <v>52</v>
      </c>
      <c r="H792">
        <v>2</v>
      </c>
      <c r="I792">
        <v>0.0275833676410045</v>
      </c>
      <c r="J792">
        <v>10</v>
      </c>
      <c r="K792">
        <v>3</v>
      </c>
      <c r="L792">
        <v>21</v>
      </c>
      <c r="M792">
        <v>0</v>
      </c>
      <c r="N792">
        <v>0</v>
      </c>
      <c r="O792" t="inlineStr">
        <is>
          <t>统计时区：北京时间（Asia/Shanghai）；采集间隔增量；部分覆盖；未纳入 21 条，本期未出现 0 条，平台回调 0 条</t>
        </is>
      </c>
      <c r="P792" t="inlineStr">
        <is>
          <t>彭满</t>
        </is>
      </c>
    </row>
    <row r="793" ht="25.5" customHeight="1">
      <c r="A793" t="inlineStr">
        <is>
          <t>2026-09-11</t>
        </is>
      </c>
      <c r="B793" t="inlineStr">
        <is>
          <t>shirley5278789</t>
        </is>
      </c>
      <c r="C793" t="inlineStr">
        <is>
          <t>shirley5278789</t>
        </is>
      </c>
      <c r="D793">
        <v>10482</v>
      </c>
      <c r="E793">
        <v>104</v>
      </c>
      <c r="F793">
        <v>-2</v>
      </c>
      <c r="G793">
        <v>17</v>
      </c>
      <c r="H793">
        <v>0</v>
      </c>
      <c r="I793"/>
      <c r="J793">
        <v>10</v>
      </c>
      <c r="K793">
        <v>3</v>
      </c>
      <c r="L793">
        <v>23</v>
      </c>
      <c r="M793">
        <v>0</v>
      </c>
      <c r="N793">
        <v>0</v>
      </c>
      <c r="O793" t="inlineStr">
        <is>
          <t>统计时区：北京时间（Asia/Shanghai）；采集间隔增量；部分覆盖；未纳入 23 条，本期未出现 0 条，平台回调 0 条</t>
        </is>
      </c>
      <c r="P793" t="inlineStr">
        <is>
          <t>高璇</t>
        </is>
      </c>
    </row>
    <row r="794" ht="25.5" customHeight="1">
      <c r="A794" t="inlineStr">
        <is>
          <t>2026-09-11</t>
        </is>
      </c>
      <c r="B794" t="inlineStr">
        <is>
          <t>dramaexpedition</t>
        </is>
      </c>
      <c r="C794" t="inlineStr">
        <is>
          <t>dramaexpedition</t>
        </is>
      </c>
      <c r="D794">
        <v>13508</v>
      </c>
      <c r="E794">
        <v>52</v>
      </c>
      <c r="F794">
        <v>0</v>
      </c>
      <c r="G794">
        <v>19</v>
      </c>
      <c r="H794">
        <v>3</v>
      </c>
      <c r="I794">
        <v>0.00525614450695883</v>
      </c>
      <c r="J794">
        <v>10</v>
      </c>
      <c r="K794">
        <v>3</v>
      </c>
      <c r="L794">
        <v>32</v>
      </c>
      <c r="M794">
        <v>0</v>
      </c>
      <c r="N794">
        <v>0</v>
      </c>
      <c r="O794" t="inlineStr">
        <is>
          <t>统计时区：北京时间（Asia/Shanghai）；采集间隔增量；部分覆盖；未纳入 32 条，本期未出现 0 条，平台回调 0 条</t>
        </is>
      </c>
      <c r="P794" t="inlineStr">
        <is>
          <t>彭满</t>
        </is>
      </c>
    </row>
    <row r="795" ht="25.5" customHeight="1">
      <c r="A795" t="inlineStr">
        <is>
          <t>2026-09-11</t>
        </is>
      </c>
      <c r="B795" t="inlineStr">
        <is>
          <t>dramavault163</t>
        </is>
      </c>
      <c r="C795" t="inlineStr">
        <is>
          <t>dramavault163</t>
        </is>
      </c>
      <c r="D795">
        <v>43107</v>
      </c>
      <c r="E795">
        <v>749</v>
      </c>
      <c r="F795">
        <v>7</v>
      </c>
      <c r="G795">
        <v>78</v>
      </c>
      <c r="H795">
        <v>8</v>
      </c>
      <c r="I795">
        <v>0.0193472057902428</v>
      </c>
      <c r="J795">
        <v>10</v>
      </c>
      <c r="K795">
        <v>3</v>
      </c>
      <c r="L795">
        <v>16</v>
      </c>
      <c r="M795">
        <v>0</v>
      </c>
      <c r="N795">
        <v>0</v>
      </c>
      <c r="O795" t="inlineStr">
        <is>
          <t>统计时区：北京时间（Asia/Shanghai）；采集间隔增量；部分覆盖；未纳入 16 条，本期未出现 0 条，平台回调 0 条</t>
        </is>
      </c>
      <c r="P795" t="inlineStr">
        <is>
          <t>高璇</t>
        </is>
      </c>
    </row>
    <row r="796" ht="25.5" customHeight="1">
      <c r="A796" t="inlineStr">
        <is>
          <t>2026-09-11</t>
        </is>
      </c>
      <c r="B796" t="inlineStr">
        <is>
          <t>NeonHlin</t>
        </is>
      </c>
      <c r="C796" t="inlineStr">
        <is>
          <t>hnlinhthng9678</t>
        </is>
      </c>
      <c r="D796"/>
      <c r="E796"/>
      <c r="F796"/>
      <c r="G796"/>
      <c r="H796"/>
      <c r="I796"/>
      <c r="J796">
        <v>0</v>
      </c>
      <c r="K796">
        <v>0</v>
      </c>
      <c r="L796">
        <v>0</v>
      </c>
      <c r="M796">
        <v>0</v>
      </c>
      <c r="N796">
        <v>0</v>
      </c>
      <c r="O796" t="inlineStr">
        <is>
          <t>统计时区：北京时间（Asia/Shanghai）；没有可比播放量</t>
        </is>
      </c>
      <c r="P796" t="inlineStr">
        <is>
          <t>高璇</t>
        </is>
      </c>
    </row>
    <row r="797" ht="25.5" customHeight="1">
      <c r="A797" t="inlineStr">
        <is>
          <t>2026-09-11</t>
        </is>
      </c>
      <c r="B797" t="inlineStr">
        <is>
          <t>Flexlthung</t>
        </is>
      </c>
      <c r="C797" t="inlineStr">
        <is>
          <t>lthung263</t>
        </is>
      </c>
      <c r="D797"/>
      <c r="E797"/>
      <c r="F797"/>
      <c r="G797"/>
      <c r="H797"/>
      <c r="I797"/>
      <c r="J797">
        <v>0</v>
      </c>
      <c r="K797">
        <v>0</v>
      </c>
      <c r="L797">
        <v>0</v>
      </c>
      <c r="M797">
        <v>0</v>
      </c>
      <c r="N797">
        <v>0</v>
      </c>
      <c r="O797" t="inlineStr">
        <is>
          <t>统计时区：北京时间（Asia/Shanghai）；没有可比播放量</t>
        </is>
      </c>
      <c r="P797" t="inlineStr">
        <is>
          <t>张凯风</t>
        </is>
      </c>
    </row>
    <row r="798" ht="25.5" customHeight="1">
      <c r="A798" t="inlineStr">
        <is>
          <t>2026-09-11</t>
        </is>
      </c>
      <c r="B798" t="inlineStr">
        <is>
          <t>VoidFaic</t>
        </is>
      </c>
      <c r="C798" t="inlineStr">
        <is>
          <t>ngphnggiang40</t>
        </is>
      </c>
      <c r="D798"/>
      <c r="E798"/>
      <c r="F798"/>
      <c r="G798"/>
      <c r="H798"/>
      <c r="I798"/>
      <c r="J798">
        <v>0</v>
      </c>
      <c r="K798">
        <v>0</v>
      </c>
      <c r="L798">
        <v>0</v>
      </c>
      <c r="M798">
        <v>0</v>
      </c>
      <c r="N798">
        <v>0</v>
      </c>
      <c r="O798" t="inlineStr">
        <is>
          <t>统计时区：北京时间（Asia/Shanghai）；没有可比播放量</t>
        </is>
      </c>
      <c r="P798" t="inlineStr">
        <is>
          <t>张凯风</t>
        </is>
      </c>
    </row>
    <row r="799" ht="25.5" customHeight="1">
      <c r="A799" t="inlineStr">
        <is>
          <t>2026-09-11</t>
        </is>
      </c>
      <c r="B799" t="inlineStr">
        <is>
          <t>Mouse glue trap</t>
        </is>
      </c>
      <c r="C799" t="inlineStr">
        <is>
          <t>nobleltcpnj</t>
        </is>
      </c>
      <c r="D799"/>
      <c r="E799"/>
      <c r="F799"/>
      <c r="G799"/>
      <c r="H799"/>
      <c r="I799"/>
      <c r="J799">
        <v>0</v>
      </c>
      <c r="K799">
        <v>0</v>
      </c>
      <c r="L799">
        <v>0</v>
      </c>
      <c r="M799">
        <v>0</v>
      </c>
      <c r="N799">
        <v>0</v>
      </c>
      <c r="O799" t="inlineStr">
        <is>
          <t>统计时区：北京时间（Asia/Shanghai）；没有可比播放量</t>
        </is>
      </c>
      <c r="P799" t="inlineStr">
        <is>
          <t>张凯风</t>
        </is>
      </c>
    </row>
    <row r="800" ht="25.5" customHeight="1">
      <c r="A800" t="inlineStr">
        <is>
          <t>2026-09-11</t>
        </is>
      </c>
      <c r="B800" t="inlineStr">
        <is>
          <t>willque92</t>
        </is>
      </c>
      <c r="C800" t="inlineStr">
        <is>
          <t>willque92</t>
        </is>
      </c>
      <c r="D800"/>
      <c r="E800"/>
      <c r="F800"/>
      <c r="G800"/>
      <c r="H800"/>
      <c r="I800"/>
      <c r="J800">
        <v>0</v>
      </c>
      <c r="K800">
        <v>0</v>
      </c>
      <c r="L800">
        <v>0</v>
      </c>
      <c r="M800">
        <v>0</v>
      </c>
      <c r="N800">
        <v>0</v>
      </c>
      <c r="O800" t="inlineStr">
        <is>
          <t>统计时区：北京时间（Asia/Shanghai）；没有可比播放量</t>
        </is>
      </c>
      <c r="P800"/>
    </row>
    <row r="801" ht="25.5" customHeight="1">
      <c r="A801" t="inlineStr">
        <is>
          <t>2026-09-11</t>
        </is>
      </c>
      <c r="B801" t="inlineStr">
        <is>
          <t>dramaflick00</t>
        </is>
      </c>
      <c r="C801" t="inlineStr">
        <is>
          <t>dramaflick00</t>
        </is>
      </c>
      <c r="D801"/>
      <c r="E801"/>
      <c r="F801"/>
      <c r="G801"/>
      <c r="H801"/>
      <c r="I801"/>
      <c r="J801">
        <v>0</v>
      </c>
      <c r="K801">
        <v>0</v>
      </c>
      <c r="L801">
        <v>0</v>
      </c>
      <c r="M801">
        <v>0</v>
      </c>
      <c r="N801">
        <v>0</v>
      </c>
      <c r="O801" t="inlineStr">
        <is>
          <t>统计时区：北京时间（Asia/Shanghai）；没有可比播放量</t>
        </is>
      </c>
      <c r="P801" t="inlineStr">
        <is>
          <t>高璇</t>
        </is>
      </c>
    </row>
    <row r="802" ht="25.5" customHeight="1">
      <c r="A802" t="inlineStr">
        <is>
          <t>2026-09-11</t>
        </is>
      </c>
      <c r="B802" t="inlineStr">
        <is>
          <t>plottwistclips11</t>
        </is>
      </c>
      <c r="C802" t="inlineStr">
        <is>
          <t>plottwistclips11</t>
        </is>
      </c>
      <c r="D802"/>
      <c r="E802"/>
      <c r="F802"/>
      <c r="G802"/>
      <c r="H802"/>
      <c r="I802"/>
      <c r="J802">
        <v>0</v>
      </c>
      <c r="K802">
        <v>0</v>
      </c>
      <c r="L802">
        <v>0</v>
      </c>
      <c r="M802">
        <v>0</v>
      </c>
      <c r="N802">
        <v>0</v>
      </c>
      <c r="O802" t="inlineStr">
        <is>
          <t>统计时区：北京时间（Asia/Shanghai）；没有可比播放量</t>
        </is>
      </c>
      <c r="P802" t="inlineStr">
        <is>
          <t>高璇</t>
        </is>
      </c>
    </row>
    <row r="803" ht="25.5" customHeight="1">
      <c r="A803" t="inlineStr">
        <is>
          <t>2026-09-11</t>
        </is>
      </c>
      <c r="B803" t="inlineStr">
        <is>
          <t>felicitypatterson67</t>
        </is>
      </c>
      <c r="C803" t="inlineStr">
        <is>
          <t>felicitypatterson67</t>
        </is>
      </c>
      <c r="D803"/>
      <c r="E803"/>
      <c r="F803"/>
      <c r="G803"/>
      <c r="H803"/>
      <c r="I803"/>
      <c r="J803">
        <v>0</v>
      </c>
      <c r="K803">
        <v>0</v>
      </c>
      <c r="L803">
        <v>0</v>
      </c>
      <c r="M803">
        <v>0</v>
      </c>
      <c r="N803">
        <v>0</v>
      </c>
      <c r="O803" t="inlineStr">
        <is>
          <t>统计时区：北京时间（Asia/Shanghai）；没有可比播放量</t>
        </is>
      </c>
      <c r="P803" t="inlineStr">
        <is>
          <t>李建卓</t>
        </is>
      </c>
    </row>
    <row r="804" ht="25.5" customHeight="1">
      <c r="A804" t="inlineStr">
        <is>
          <t>2026-09-11</t>
        </is>
      </c>
      <c r="B804" t="inlineStr">
        <is>
          <t>hcngsn5459</t>
        </is>
      </c>
      <c r="C804" t="inlineStr">
        <is>
          <t>hcngsn5459</t>
        </is>
      </c>
      <c r="D804"/>
      <c r="E804"/>
      <c r="F804"/>
      <c r="G804"/>
      <c r="H804"/>
      <c r="I804"/>
      <c r="J804">
        <v>0</v>
      </c>
      <c r="K804">
        <v>0</v>
      </c>
      <c r="L804">
        <v>0</v>
      </c>
      <c r="M804">
        <v>0</v>
      </c>
      <c r="N804">
        <v>0</v>
      </c>
      <c r="O804" t="inlineStr">
        <is>
          <t>统计时区：北京时间（Asia/Shanghai）；没有可比播放量</t>
        </is>
      </c>
      <c r="P804" t="inlineStr">
        <is>
          <t>李建卓</t>
        </is>
      </c>
    </row>
    <row r="805" ht="25.5" customHeight="1">
      <c r="A805" t="inlineStr">
        <is>
          <t>2026-09-11</t>
        </is>
      </c>
      <c r="B805" t="inlineStr">
        <is>
          <t>Pretty Boy Problems</t>
        </is>
      </c>
      <c r="C805" t="inlineStr">
        <is>
          <t>magnoliaisabella64</t>
        </is>
      </c>
      <c r="D805"/>
      <c r="E805"/>
      <c r="F805"/>
      <c r="G805"/>
      <c r="H805"/>
      <c r="I805"/>
      <c r="J805">
        <v>0</v>
      </c>
      <c r="K805">
        <v>0</v>
      </c>
      <c r="L805">
        <v>0</v>
      </c>
      <c r="M805">
        <v>0</v>
      </c>
      <c r="N805">
        <v>0</v>
      </c>
      <c r="O805" t="inlineStr">
        <is>
          <t>统计时区：北京时间（Asia/Shanghai）；没有可比播放量</t>
        </is>
      </c>
      <c r="P805" t="inlineStr">
        <is>
          <t>张凯风</t>
        </is>
      </c>
    </row>
    <row r="806" ht="25.5" customHeight="1">
      <c r="A806" t="inlineStr">
        <is>
          <t>2026-09-11</t>
        </is>
      </c>
      <c r="B806" t="inlineStr">
        <is>
          <t>Velvet Temptations</t>
        </is>
      </c>
      <c r="C806" t="inlineStr">
        <is>
          <t>qqfqvkxrybkjkjnp20</t>
        </is>
      </c>
      <c r="D806"/>
      <c r="E806"/>
      <c r="F806"/>
      <c r="G806"/>
      <c r="H806"/>
      <c r="I806"/>
      <c r="J806">
        <v>0</v>
      </c>
      <c r="K806">
        <v>0</v>
      </c>
      <c r="L806">
        <v>0</v>
      </c>
      <c r="M806">
        <v>0</v>
      </c>
      <c r="N806">
        <v>0</v>
      </c>
      <c r="O806" t="inlineStr">
        <is>
          <t>统计时区：北京时间（Asia/Shanghai）；没有可比播放量</t>
        </is>
      </c>
      <c r="P806" t="inlineStr">
        <is>
          <t>张凯风</t>
        </is>
      </c>
    </row>
    <row r="807" ht="25.5" customHeight="1">
      <c r="A807" t="inlineStr">
        <is>
          <t>2026-09-11</t>
        </is>
      </c>
      <c r="B807" t="inlineStr">
        <is>
          <t>amariari11</t>
        </is>
      </c>
      <c r="C807" t="inlineStr">
        <is>
          <t>amariari11</t>
        </is>
      </c>
      <c r="D807"/>
      <c r="E807"/>
      <c r="F807"/>
      <c r="G807"/>
      <c r="H807"/>
      <c r="I807"/>
      <c r="J807">
        <v>0</v>
      </c>
      <c r="K807">
        <v>0</v>
      </c>
      <c r="L807">
        <v>0</v>
      </c>
      <c r="M807">
        <v>0</v>
      </c>
      <c r="N807">
        <v>0</v>
      </c>
      <c r="O807" t="inlineStr">
        <is>
          <t>统计时区：北京时间（Asia/Shanghai）；没有可比播放量</t>
        </is>
      </c>
      <c r="P807" t="inlineStr">
        <is>
          <t>李建卓</t>
        </is>
      </c>
    </row>
    <row r="808" ht="25.5" customHeight="1">
      <c r="A808" t="inlineStr">
        <is>
          <t>2026-09-11</t>
        </is>
      </c>
      <c r="B808" t="inlineStr">
        <is>
          <t>gaylenepowers350</t>
        </is>
      </c>
      <c r="C808" t="inlineStr">
        <is>
          <t>gaylenepowers350</t>
        </is>
      </c>
      <c r="D808"/>
      <c r="E808"/>
      <c r="F808"/>
      <c r="G808"/>
      <c r="H808"/>
      <c r="I808"/>
      <c r="J808">
        <v>0</v>
      </c>
      <c r="K808">
        <v>0</v>
      </c>
      <c r="L808">
        <v>0</v>
      </c>
      <c r="M808">
        <v>0</v>
      </c>
      <c r="N808">
        <v>0</v>
      </c>
      <c r="O808" t="inlineStr">
        <is>
          <t>统计时区：北京时间（Asia/Shanghai）；没有可比播放量</t>
        </is>
      </c>
      <c r="P808" t="inlineStr">
        <is>
          <t>李建卓</t>
        </is>
      </c>
    </row>
    <row r="809" ht="25.5" customHeight="1">
      <c r="A809" t="inlineStr">
        <is>
          <t>2026-09-11</t>
        </is>
      </c>
      <c r="B809" t="inlineStr">
        <is>
          <t>jazlynnayeli6</t>
        </is>
      </c>
      <c r="C809" t="inlineStr">
        <is>
          <t>jazlynnayeli6</t>
        </is>
      </c>
      <c r="D809"/>
      <c r="E809"/>
      <c r="F809"/>
      <c r="G809"/>
      <c r="H809"/>
      <c r="I809"/>
      <c r="J809">
        <v>0</v>
      </c>
      <c r="K809">
        <v>0</v>
      </c>
      <c r="L809">
        <v>0</v>
      </c>
      <c r="M809">
        <v>0</v>
      </c>
      <c r="N809">
        <v>0</v>
      </c>
      <c r="O809" t="inlineStr">
        <is>
          <t>统计时区：北京时间（Asia/Shanghai）；没有可比播放量</t>
        </is>
      </c>
      <c r="P809" t="inlineStr">
        <is>
          <t>李建卓</t>
        </is>
      </c>
    </row>
    <row r="810" ht="25.5" customHeight="1">
      <c r="A810" t="inlineStr">
        <is>
          <t>2026-09-11</t>
        </is>
      </c>
      <c r="B810" t="inlineStr">
        <is>
          <t>miralinaaa10</t>
        </is>
      </c>
      <c r="C810" t="inlineStr">
        <is>
          <t>miralinaaa10</t>
        </is>
      </c>
      <c r="D810"/>
      <c r="E810"/>
      <c r="F810"/>
      <c r="G810"/>
      <c r="H810"/>
      <c r="I810"/>
      <c r="J810">
        <v>0</v>
      </c>
      <c r="K810">
        <v>0</v>
      </c>
      <c r="L810">
        <v>0</v>
      </c>
      <c r="M810">
        <v>0</v>
      </c>
      <c r="N810">
        <v>0</v>
      </c>
      <c r="O810" t="inlineStr">
        <is>
          <t>统计时区：北京时间（Asia/Shanghai）；没有可比播放量</t>
        </is>
      </c>
      <c r="P810" t="inlineStr">
        <is>
          <t>高璇</t>
        </is>
      </c>
    </row>
    <row r="811" ht="25.5" customHeight="1">
      <c r="A811" t="inlineStr">
        <is>
          <t>2026-09-11</t>
        </is>
      </c>
      <c r="B811" t="inlineStr">
        <is>
          <t>mochiclips55</t>
        </is>
      </c>
      <c r="C811" t="inlineStr">
        <is>
          <t>mochiclips55</t>
        </is>
      </c>
      <c r="D811"/>
      <c r="E811"/>
      <c r="F811"/>
      <c r="G811"/>
      <c r="H811"/>
      <c r="I811"/>
      <c r="J811">
        <v>0</v>
      </c>
      <c r="K811">
        <v>0</v>
      </c>
      <c r="L811">
        <v>0</v>
      </c>
      <c r="M811">
        <v>0</v>
      </c>
      <c r="N811">
        <v>0</v>
      </c>
      <c r="O811" t="inlineStr">
        <is>
          <t>统计时区：北京时间（Asia/Shanghai）；没有可比播放量</t>
        </is>
      </c>
      <c r="P811" t="inlineStr">
        <is>
          <t>高璇</t>
        </is>
      </c>
    </row>
    <row r="812" ht="25.5" customHeight="1">
      <c r="A812" t="inlineStr">
        <is>
          <t>2026-09-11</t>
        </is>
      </c>
      <c r="B812" t="inlineStr">
        <is>
          <t>scenesbl77</t>
        </is>
      </c>
      <c r="C812" t="inlineStr">
        <is>
          <t>scenesbl77</t>
        </is>
      </c>
      <c r="D812"/>
      <c r="E812"/>
      <c r="F812"/>
      <c r="G812"/>
      <c r="H812"/>
      <c r="I812"/>
      <c r="J812">
        <v>0</v>
      </c>
      <c r="K812">
        <v>0</v>
      </c>
      <c r="L812">
        <v>0</v>
      </c>
      <c r="M812">
        <v>0</v>
      </c>
      <c r="N812">
        <v>0</v>
      </c>
      <c r="O812" t="inlineStr">
        <is>
          <t>统计时区：北京时间（Asia/Shanghai）；没有可比播放量</t>
        </is>
      </c>
      <c r="P812" t="inlineStr">
        <is>
          <t>高璇</t>
        </is>
      </c>
    </row>
    <row r="813" ht="25.5" customHeight="1">
      <c r="A813" t="inlineStr">
        <is>
          <t>2026-09-11</t>
        </is>
      </c>
      <c r="B813" t="inlineStr">
        <is>
          <t>sofiblmoments</t>
        </is>
      </c>
      <c r="C813" t="inlineStr">
        <is>
          <t>sofiblmoments</t>
        </is>
      </c>
      <c r="D813"/>
      <c r="E813"/>
      <c r="F813"/>
      <c r="G813"/>
      <c r="H813"/>
      <c r="I813"/>
      <c r="J813">
        <v>0</v>
      </c>
      <c r="K813">
        <v>0</v>
      </c>
      <c r="L813">
        <v>0</v>
      </c>
      <c r="M813">
        <v>0</v>
      </c>
      <c r="N813">
        <v>0</v>
      </c>
      <c r="O813" t="inlineStr">
        <is>
          <t>统计时区：北京时间（Asia/Shanghai）；没有可比播放量</t>
        </is>
      </c>
      <c r="P813" t="inlineStr">
        <is>
          <t>高璇</t>
        </is>
      </c>
    </row>
    <row r="814" ht="25.5" customHeight="1">
      <c r="A814" t="inlineStr">
        <is>
          <t>2026-09-10</t>
        </is>
      </c>
      <c r="B814" t="inlineStr">
        <is>
          <t>astrologywiki</t>
        </is>
      </c>
      <c r="C814" t="inlineStr">
        <is>
          <t>astrologywiki</t>
        </is>
      </c>
      <c r="D814">
        <v>0</v>
      </c>
      <c r="E814">
        <v>0</v>
      </c>
      <c r="F814">
        <v>0</v>
      </c>
      <c r="G814">
        <v>0</v>
      </c>
      <c r="H814">
        <v>0</v>
      </c>
      <c r="I814"/>
      <c r="J814">
        <v>9</v>
      </c>
      <c r="K814">
        <v>0</v>
      </c>
      <c r="L814">
        <v>0</v>
      </c>
      <c r="M814">
        <v>0</v>
      </c>
      <c r="N814">
        <v>0</v>
      </c>
      <c r="O814" t="inlineStr">
        <is>
          <t>统计时区：北京时间（Asia/Shanghai）；采集间隔增量；已覆盖本轮可比帖子；未纳入 0 条，本期未出现 0 条，平台回调 0 条</t>
        </is>
      </c>
      <c r="P814"/>
    </row>
    <row r="815" ht="25.5" customHeight="1">
      <c r="A815" t="inlineStr">
        <is>
          <t>2026-09-10</t>
        </is>
      </c>
      <c r="B815" t="inlineStr">
        <is>
          <t>dramapenelope</t>
        </is>
      </c>
      <c r="C815" t="inlineStr">
        <is>
          <t>dramapenelope</t>
        </is>
      </c>
      <c r="D815">
        <v>0</v>
      </c>
      <c r="E815">
        <v>0</v>
      </c>
      <c r="F815">
        <v>0</v>
      </c>
      <c r="G815">
        <v>0</v>
      </c>
      <c r="H815">
        <v>0</v>
      </c>
      <c r="I815"/>
      <c r="J815">
        <v>5</v>
      </c>
      <c r="K815">
        <v>0</v>
      </c>
      <c r="L815">
        <v>0</v>
      </c>
      <c r="M815">
        <v>0</v>
      </c>
      <c r="N815">
        <v>0</v>
      </c>
      <c r="O815" t="inlineStr">
        <is>
          <t>统计时区：北京时间（Asia/Shanghai）；采集间隔增量；已覆盖本轮可比帖子；未纳入 0 条，本期未出现 0 条，平台回调 0 条</t>
        </is>
      </c>
      <c r="P815"/>
    </row>
    <row r="816" ht="25.5" customHeight="1">
      <c r="A816" t="inlineStr">
        <is>
          <t>2026-09-10</t>
        </is>
      </c>
      <c r="B816" t="inlineStr">
        <is>
          <t>shirley5276973</t>
        </is>
      </c>
      <c r="C816" t="inlineStr">
        <is>
          <t>shirley5276973</t>
        </is>
      </c>
      <c r="D816">
        <v>0</v>
      </c>
      <c r="E816">
        <v>0</v>
      </c>
      <c r="F816">
        <v>0</v>
      </c>
      <c r="G816">
        <v>0</v>
      </c>
      <c r="H816">
        <v>0</v>
      </c>
      <c r="I816"/>
      <c r="J816">
        <v>1</v>
      </c>
      <c r="K816">
        <v>0</v>
      </c>
      <c r="L816">
        <v>0</v>
      </c>
      <c r="M816">
        <v>0</v>
      </c>
      <c r="N816">
        <v>0</v>
      </c>
      <c r="O816" t="inlineStr">
        <is>
          <t>统计时区：北京时间（Asia/Shanghai）；采集间隔增量；已覆盖本轮可比帖子；未纳入 0 条，本期未出现 0 条，平台回调 0 条</t>
        </is>
      </c>
      <c r="P816"/>
    </row>
    <row r="817" ht="25.5" customHeight="1">
      <c r="A817" t="inlineStr">
        <is>
          <t>2026-09-10</t>
        </is>
      </c>
      <c r="B817" t="inlineStr">
        <is>
          <t>shirley527146</t>
        </is>
      </c>
      <c r="C817" t="inlineStr">
        <is>
          <t>shirley527146</t>
        </is>
      </c>
      <c r="D817">
        <v>1</v>
      </c>
      <c r="E817">
        <v>0</v>
      </c>
      <c r="F817">
        <v>0</v>
      </c>
      <c r="G817">
        <v>0</v>
      </c>
      <c r="H817">
        <v>0</v>
      </c>
      <c r="I817">
        <v>0</v>
      </c>
      <c r="J817">
        <v>4</v>
      </c>
      <c r="K817">
        <v>0</v>
      </c>
      <c r="L817">
        <v>0</v>
      </c>
      <c r="M817">
        <v>0</v>
      </c>
      <c r="N817">
        <v>0</v>
      </c>
      <c r="O817" t="inlineStr">
        <is>
          <t>统计时区：北京时间（Asia/Shanghai）；采集间隔增量；已覆盖本轮可比帖子；未纳入 0 条，本期未出现 0 条，平台回调 0 条</t>
        </is>
      </c>
      <c r="P817"/>
    </row>
    <row r="818" ht="25.5" customHeight="1">
      <c r="A818" t="inlineStr">
        <is>
          <t>2026-09-10</t>
        </is>
      </c>
      <c r="B818" t="inlineStr">
        <is>
          <t>miraaastrology</t>
        </is>
      </c>
      <c r="C818" t="inlineStr">
        <is>
          <t>miraaastrology</t>
        </is>
      </c>
      <c r="D818">
        <v>170</v>
      </c>
      <c r="E818">
        <v>11</v>
      </c>
      <c r="F818">
        <v>1</v>
      </c>
      <c r="G818">
        <v>1</v>
      </c>
      <c r="H818">
        <v>4</v>
      </c>
      <c r="I818">
        <v>0.0764705882352941</v>
      </c>
      <c r="J818">
        <v>10</v>
      </c>
      <c r="K818">
        <v>0</v>
      </c>
      <c r="L818">
        <v>0</v>
      </c>
      <c r="M818">
        <v>0</v>
      </c>
      <c r="N818">
        <v>0</v>
      </c>
      <c r="O818" t="inlineStr">
        <is>
          <t>统计时区：北京时间（Asia/Shanghai）；采集间隔增量；已覆盖本轮可比帖子；未纳入 0 条，本期未出现 0 条，平台回调 0 条</t>
        </is>
      </c>
      <c r="P818"/>
    </row>
    <row r="819" ht="25.5" customHeight="1">
      <c r="A819" t="inlineStr">
        <is>
          <t>2026-09-10</t>
        </is>
      </c>
      <c r="B819" t="inlineStr">
        <is>
          <t>dramadetour0</t>
        </is>
      </c>
      <c r="C819" t="inlineStr">
        <is>
          <t>dramadetour0</t>
        </is>
      </c>
      <c r="D819">
        <v>558</v>
      </c>
      <c r="E819">
        <v>7</v>
      </c>
      <c r="F819">
        <v>0</v>
      </c>
      <c r="G819">
        <v>1</v>
      </c>
      <c r="H819">
        <v>0</v>
      </c>
      <c r="I819">
        <v>0.014336917562724</v>
      </c>
      <c r="J819">
        <v>6</v>
      </c>
      <c r="K819">
        <v>3</v>
      </c>
      <c r="L819">
        <v>0</v>
      </c>
      <c r="M819">
        <v>3</v>
      </c>
      <c r="N819">
        <v>0</v>
      </c>
      <c r="O819" t="inlineStr">
        <is>
          <t>统计时区：北京时间（Asia/Shanghai）；采集间隔增量；部分覆盖；未纳入 0 条，本期未出现 3 条，平台回调 0 条</t>
        </is>
      </c>
      <c r="P819" t="inlineStr">
        <is>
          <t>彭满</t>
        </is>
      </c>
    </row>
    <row r="820" ht="25.5" customHeight="1">
      <c r="A820" t="inlineStr">
        <is>
          <t>2026-09-10</t>
        </is>
      </c>
      <c r="B820" t="inlineStr">
        <is>
          <t>jolienqaq</t>
        </is>
      </c>
      <c r="C820" t="inlineStr">
        <is>
          <t>jolienqaq</t>
        </is>
      </c>
      <c r="D820">
        <v>2473</v>
      </c>
      <c r="E820">
        <v>53</v>
      </c>
      <c r="F820">
        <v>2</v>
      </c>
      <c r="G820">
        <v>16</v>
      </c>
      <c r="H820">
        <v>1</v>
      </c>
      <c r="I820">
        <v>0.0287100687424181</v>
      </c>
      <c r="J820">
        <v>7</v>
      </c>
      <c r="K820">
        <v>3</v>
      </c>
      <c r="L820">
        <v>0</v>
      </c>
      <c r="M820">
        <v>3</v>
      </c>
      <c r="N820">
        <v>0</v>
      </c>
      <c r="O820" t="inlineStr">
        <is>
          <t>统计时区：北京时间（Asia/Shanghai）；采集间隔增量；部分覆盖；未纳入 0 条，本期未出现 3 条，平台回调 0 条</t>
        </is>
      </c>
      <c r="P820" t="inlineStr">
        <is>
          <t>彭满</t>
        </is>
      </c>
    </row>
    <row r="821" ht="25.5" customHeight="1">
      <c r="A821" t="inlineStr">
        <is>
          <t>2026-09-10</t>
        </is>
      </c>
      <c r="B821" t="inlineStr">
        <is>
          <t>dramaclips0364</t>
        </is>
      </c>
      <c r="C821" t="inlineStr">
        <is>
          <t>dramaclips0364</t>
        </is>
      </c>
      <c r="D821">
        <v>3505</v>
      </c>
      <c r="E821">
        <v>38</v>
      </c>
      <c r="F821">
        <v>0</v>
      </c>
      <c r="G821">
        <v>9</v>
      </c>
      <c r="H821">
        <v>0</v>
      </c>
      <c r="I821">
        <v>0.0134094151212553</v>
      </c>
      <c r="J821">
        <v>7</v>
      </c>
      <c r="K821">
        <v>3</v>
      </c>
      <c r="L821">
        <v>0</v>
      </c>
      <c r="M821">
        <v>3</v>
      </c>
      <c r="N821">
        <v>0</v>
      </c>
      <c r="O821" t="inlineStr">
        <is>
          <t>统计时区：北京时间（Asia/Shanghai）；采集间隔增量；部分覆盖；未纳入 0 条，本期未出现 3 条，平台回调 0 条</t>
        </is>
      </c>
      <c r="P821" t="inlineStr">
        <is>
          <t>高璇</t>
        </is>
      </c>
    </row>
    <row r="822" ht="25.5" customHeight="1">
      <c r="A822" t="inlineStr">
        <is>
          <t>2026-09-10</t>
        </is>
      </c>
      <c r="B822" t="inlineStr">
        <is>
          <t>dramaexpedition</t>
        </is>
      </c>
      <c r="C822" t="inlineStr">
        <is>
          <t>dramaexpedition</t>
        </is>
      </c>
      <c r="D822">
        <v>7270</v>
      </c>
      <c r="E822">
        <v>24</v>
      </c>
      <c r="F822">
        <v>0</v>
      </c>
      <c r="G822">
        <v>14</v>
      </c>
      <c r="H822">
        <v>0</v>
      </c>
      <c r="I822">
        <v>0.00522696011004126</v>
      </c>
      <c r="J822">
        <v>8</v>
      </c>
      <c r="K822">
        <v>2</v>
      </c>
      <c r="L822">
        <v>0</v>
      </c>
      <c r="M822">
        <v>2</v>
      </c>
      <c r="N822">
        <v>0</v>
      </c>
      <c r="O822" t="inlineStr">
        <is>
          <t>统计时区：北京时间（Asia/Shanghai）；采集间隔增量；部分覆盖；未纳入 0 条，本期未出现 2 条，平台回调 0 条</t>
        </is>
      </c>
      <c r="P822" t="inlineStr">
        <is>
          <t>彭满</t>
        </is>
      </c>
    </row>
    <row r="823" ht="25.5" customHeight="1">
      <c r="A823" t="inlineStr">
        <is>
          <t>2026-09-10</t>
        </is>
      </c>
      <c r="B823" t="inlineStr">
        <is>
          <t>shirley5278789</t>
        </is>
      </c>
      <c r="C823" t="inlineStr">
        <is>
          <t>shirley5278789</t>
        </is>
      </c>
      <c r="D823">
        <v>10374</v>
      </c>
      <c r="E823">
        <v>91</v>
      </c>
      <c r="F823">
        <v>8</v>
      </c>
      <c r="G823">
        <v>20</v>
      </c>
      <c r="H823">
        <v>2</v>
      </c>
      <c r="I823">
        <v>0.0114709851551956</v>
      </c>
      <c r="J823">
        <v>7</v>
      </c>
      <c r="K823">
        <v>3</v>
      </c>
      <c r="L823">
        <v>0</v>
      </c>
      <c r="M823">
        <v>3</v>
      </c>
      <c r="N823">
        <v>0</v>
      </c>
      <c r="O823" t="inlineStr">
        <is>
          <t>统计时区：北京时间（Asia/Shanghai）；采集间隔增量；部分覆盖；未纳入 0 条，本期未出现 3 条，平台回调 0 条</t>
        </is>
      </c>
      <c r="P823" t="inlineStr">
        <is>
          <t>高璇</t>
        </is>
      </c>
    </row>
    <row r="824" ht="25.5" customHeight="1">
      <c r="A824" t="inlineStr">
        <is>
          <t>2026-09-10</t>
        </is>
      </c>
      <c r="B824" t="inlineStr">
        <is>
          <t>dramavault163</t>
        </is>
      </c>
      <c r="C824" t="inlineStr">
        <is>
          <t>dramavault163</t>
        </is>
      </c>
      <c r="D824">
        <v>53075</v>
      </c>
      <c r="E824">
        <v>1111</v>
      </c>
      <c r="F824">
        <v>14</v>
      </c>
      <c r="G824">
        <v>96</v>
      </c>
      <c r="H824">
        <v>17</v>
      </c>
      <c r="I824">
        <v>0.0230051813471502</v>
      </c>
      <c r="J824">
        <v>7</v>
      </c>
      <c r="K824">
        <v>3</v>
      </c>
      <c r="L824">
        <v>0</v>
      </c>
      <c r="M824">
        <v>3</v>
      </c>
      <c r="N824">
        <v>0</v>
      </c>
      <c r="O824" t="inlineStr">
        <is>
          <t>统计时区：北京时间（Asia/Shanghai）；采集间隔增量；部分覆盖；未纳入 0 条，本期未出现 3 条，平台回调 0 条</t>
        </is>
      </c>
      <c r="P824" t="inlineStr">
        <is>
          <t>高璇</t>
        </is>
      </c>
    </row>
    <row r="825" ht="25.5" customHeight="1">
      <c r="A825" t="inlineStr">
        <is>
          <t>2026-09-10</t>
        </is>
      </c>
      <c r="B825" t="inlineStr">
        <is>
          <t>NeonHlin</t>
        </is>
      </c>
      <c r="C825" t="inlineStr">
        <is>
          <t>hnlinhthng9678</t>
        </is>
      </c>
      <c r="D825"/>
      <c r="E825"/>
      <c r="F825"/>
      <c r="G825"/>
      <c r="H825"/>
      <c r="I825"/>
      <c r="J825">
        <v>0</v>
      </c>
      <c r="K825">
        <v>0</v>
      </c>
      <c r="L825">
        <v>0</v>
      </c>
      <c r="M825">
        <v>0</v>
      </c>
      <c r="N825">
        <v>0</v>
      </c>
      <c r="O825" t="inlineStr">
        <is>
          <t>统计时区：北京时间（Asia/Shanghai）；没有可比播放量</t>
        </is>
      </c>
      <c r="P825" t="inlineStr">
        <is>
          <t>高璇</t>
        </is>
      </c>
    </row>
    <row r="826" ht="25.5" customHeight="1">
      <c r="A826" t="inlineStr">
        <is>
          <t>2026-09-10</t>
        </is>
      </c>
      <c r="B826" t="inlineStr">
        <is>
          <t>Flexlthung</t>
        </is>
      </c>
      <c r="C826" t="inlineStr">
        <is>
          <t>lthung263</t>
        </is>
      </c>
      <c r="D826"/>
      <c r="E826"/>
      <c r="F826"/>
      <c r="G826"/>
      <c r="H826"/>
      <c r="I826"/>
      <c r="J826">
        <v>0</v>
      </c>
      <c r="K826">
        <v>0</v>
      </c>
      <c r="L826">
        <v>0</v>
      </c>
      <c r="M826">
        <v>0</v>
      </c>
      <c r="N826">
        <v>0</v>
      </c>
      <c r="O826" t="inlineStr">
        <is>
          <t>统计时区：北京时间（Asia/Shanghai）；没有可比播放量</t>
        </is>
      </c>
      <c r="P826" t="inlineStr">
        <is>
          <t>张凯风</t>
        </is>
      </c>
    </row>
    <row r="827" ht="25.5" customHeight="1">
      <c r="A827" t="inlineStr">
        <is>
          <t>2026-09-10</t>
        </is>
      </c>
      <c r="B827" t="inlineStr">
        <is>
          <t>VoidFaic</t>
        </is>
      </c>
      <c r="C827" t="inlineStr">
        <is>
          <t>ngphnggiang40</t>
        </is>
      </c>
      <c r="D827"/>
      <c r="E827"/>
      <c r="F827"/>
      <c r="G827"/>
      <c r="H827"/>
      <c r="I827"/>
      <c r="J827">
        <v>0</v>
      </c>
      <c r="K827">
        <v>0</v>
      </c>
      <c r="L827">
        <v>0</v>
      </c>
      <c r="M827">
        <v>0</v>
      </c>
      <c r="N827">
        <v>0</v>
      </c>
      <c r="O827" t="inlineStr">
        <is>
          <t>统计时区：北京时间（Asia/Shanghai）；没有可比播放量</t>
        </is>
      </c>
      <c r="P827" t="inlineStr">
        <is>
          <t>张凯风</t>
        </is>
      </c>
    </row>
    <row r="828" ht="25.5" customHeight="1">
      <c r="A828" t="inlineStr">
        <is>
          <t>2026-09-10</t>
        </is>
      </c>
      <c r="B828" t="inlineStr">
        <is>
          <t>Mouse glue trap</t>
        </is>
      </c>
      <c r="C828" t="inlineStr">
        <is>
          <t>nobleltcpnj</t>
        </is>
      </c>
      <c r="D828"/>
      <c r="E828"/>
      <c r="F828"/>
      <c r="G828"/>
      <c r="H828"/>
      <c r="I828"/>
      <c r="J828">
        <v>0</v>
      </c>
      <c r="K828">
        <v>0</v>
      </c>
      <c r="L828">
        <v>0</v>
      </c>
      <c r="M828">
        <v>0</v>
      </c>
      <c r="N828">
        <v>0</v>
      </c>
      <c r="O828" t="inlineStr">
        <is>
          <t>统计时区：北京时间（Asia/Shanghai）；没有可比播放量</t>
        </is>
      </c>
      <c r="P828" t="inlineStr">
        <is>
          <t>张凯风</t>
        </is>
      </c>
    </row>
    <row r="829" ht="25.5" customHeight="1">
      <c r="A829" t="inlineStr">
        <is>
          <t>2026-09-10</t>
        </is>
      </c>
      <c r="B829" t="inlineStr">
        <is>
          <t>willque92</t>
        </is>
      </c>
      <c r="C829" t="inlineStr">
        <is>
          <t>willque92</t>
        </is>
      </c>
      <c r="D829"/>
      <c r="E829"/>
      <c r="F829"/>
      <c r="G829"/>
      <c r="H829"/>
      <c r="I829"/>
      <c r="J829">
        <v>0</v>
      </c>
      <c r="K829">
        <v>0</v>
      </c>
      <c r="L829">
        <v>0</v>
      </c>
      <c r="M829">
        <v>0</v>
      </c>
      <c r="N829">
        <v>0</v>
      </c>
      <c r="O829" t="inlineStr">
        <is>
          <t>统计时区：北京时间（Asia/Shanghai）；没有可比播放量</t>
        </is>
      </c>
      <c r="P829"/>
    </row>
    <row r="830" ht="25.5" customHeight="1">
      <c r="A830" t="inlineStr">
        <is>
          <t>2026-09-10</t>
        </is>
      </c>
      <c r="B830" t="inlineStr">
        <is>
          <t>dramaflick00</t>
        </is>
      </c>
      <c r="C830" t="inlineStr">
        <is>
          <t>dramaflick00</t>
        </is>
      </c>
      <c r="D830"/>
      <c r="E830"/>
      <c r="F830"/>
      <c r="G830"/>
      <c r="H830"/>
      <c r="I830"/>
      <c r="J830">
        <v>0</v>
      </c>
      <c r="K830">
        <v>0</v>
      </c>
      <c r="L830">
        <v>0</v>
      </c>
      <c r="M830">
        <v>0</v>
      </c>
      <c r="N830">
        <v>0</v>
      </c>
      <c r="O830" t="inlineStr">
        <is>
          <t>统计时区：北京时间（Asia/Shanghai）；没有可比播放量</t>
        </is>
      </c>
      <c r="P830" t="inlineStr">
        <is>
          <t>高璇</t>
        </is>
      </c>
    </row>
    <row r="831" ht="25.5" customHeight="1">
      <c r="A831" t="inlineStr">
        <is>
          <t>2026-09-10</t>
        </is>
      </c>
      <c r="B831" t="inlineStr">
        <is>
          <t>plottwistclips11</t>
        </is>
      </c>
      <c r="C831" t="inlineStr">
        <is>
          <t>plottwistclips11</t>
        </is>
      </c>
      <c r="D831"/>
      <c r="E831"/>
      <c r="F831"/>
      <c r="G831"/>
      <c r="H831"/>
      <c r="I831"/>
      <c r="J831">
        <v>0</v>
      </c>
      <c r="K831">
        <v>0</v>
      </c>
      <c r="L831">
        <v>0</v>
      </c>
      <c r="M831">
        <v>0</v>
      </c>
      <c r="N831">
        <v>0</v>
      </c>
      <c r="O831" t="inlineStr">
        <is>
          <t>统计时区：北京时间（Asia/Shanghai）；没有可比播放量</t>
        </is>
      </c>
      <c r="P831" t="inlineStr">
        <is>
          <t>高璇</t>
        </is>
      </c>
    </row>
    <row r="832" ht="25.5" customHeight="1">
      <c r="A832" t="inlineStr">
        <is>
          <t>2026-09-10</t>
        </is>
      </c>
      <c r="B832" t="inlineStr">
        <is>
          <t>felicitypatterson67</t>
        </is>
      </c>
      <c r="C832" t="inlineStr">
        <is>
          <t>felicitypatterson67</t>
        </is>
      </c>
      <c r="D832"/>
      <c r="E832"/>
      <c r="F832"/>
      <c r="G832"/>
      <c r="H832"/>
      <c r="I832"/>
      <c r="J832">
        <v>0</v>
      </c>
      <c r="K832">
        <v>0</v>
      </c>
      <c r="L832">
        <v>0</v>
      </c>
      <c r="M832">
        <v>0</v>
      </c>
      <c r="N832">
        <v>0</v>
      </c>
      <c r="O832" t="inlineStr">
        <is>
          <t>统计时区：北京时间（Asia/Shanghai）；没有可比播放量</t>
        </is>
      </c>
      <c r="P832" t="inlineStr">
        <is>
          <t>李建卓</t>
        </is>
      </c>
    </row>
    <row r="833" ht="25.5" customHeight="1">
      <c r="A833" t="inlineStr">
        <is>
          <t>2026-09-10</t>
        </is>
      </c>
      <c r="B833" t="inlineStr">
        <is>
          <t>hcngsn5459</t>
        </is>
      </c>
      <c r="C833" t="inlineStr">
        <is>
          <t>hcngsn5459</t>
        </is>
      </c>
      <c r="D833"/>
      <c r="E833"/>
      <c r="F833"/>
      <c r="G833"/>
      <c r="H833"/>
      <c r="I833"/>
      <c r="J833">
        <v>0</v>
      </c>
      <c r="K833">
        <v>0</v>
      </c>
      <c r="L833">
        <v>0</v>
      </c>
      <c r="M833">
        <v>0</v>
      </c>
      <c r="N833">
        <v>0</v>
      </c>
      <c r="O833" t="inlineStr">
        <is>
          <t>统计时区：北京时间（Asia/Shanghai）；没有可比播放量</t>
        </is>
      </c>
      <c r="P833" t="inlineStr">
        <is>
          <t>李建卓</t>
        </is>
      </c>
    </row>
    <row r="834" ht="25.5" customHeight="1">
      <c r="A834" t="inlineStr">
        <is>
          <t>2026-09-10</t>
        </is>
      </c>
      <c r="B834" t="inlineStr">
        <is>
          <t>Pretty Boy Problems</t>
        </is>
      </c>
      <c r="C834" t="inlineStr">
        <is>
          <t>magnoliaisabella64</t>
        </is>
      </c>
      <c r="D834"/>
      <c r="E834"/>
      <c r="F834"/>
      <c r="G834"/>
      <c r="H834"/>
      <c r="I834"/>
      <c r="J834">
        <v>0</v>
      </c>
      <c r="K834">
        <v>0</v>
      </c>
      <c r="L834">
        <v>0</v>
      </c>
      <c r="M834">
        <v>0</v>
      </c>
      <c r="N834">
        <v>0</v>
      </c>
      <c r="O834" t="inlineStr">
        <is>
          <t>统计时区：北京时间（Asia/Shanghai）；没有可比播放量</t>
        </is>
      </c>
      <c r="P834" t="inlineStr">
        <is>
          <t>张凯风</t>
        </is>
      </c>
    </row>
    <row r="835" ht="25.5" customHeight="1">
      <c r="A835" t="inlineStr">
        <is>
          <t>2026-09-10</t>
        </is>
      </c>
      <c r="B835" t="inlineStr">
        <is>
          <t>Velvet Temptations</t>
        </is>
      </c>
      <c r="C835" t="inlineStr">
        <is>
          <t>qqfqvkxrybkjkjnp20</t>
        </is>
      </c>
      <c r="D835"/>
      <c r="E835"/>
      <c r="F835"/>
      <c r="G835"/>
      <c r="H835"/>
      <c r="I835"/>
      <c r="J835">
        <v>0</v>
      </c>
      <c r="K835">
        <v>0</v>
      </c>
      <c r="L835">
        <v>0</v>
      </c>
      <c r="M835">
        <v>0</v>
      </c>
      <c r="N835">
        <v>0</v>
      </c>
      <c r="O835" t="inlineStr">
        <is>
          <t>统计时区：北京时间（Asia/Shanghai）；没有可比播放量</t>
        </is>
      </c>
      <c r="P835" t="inlineStr">
        <is>
          <t>张凯风</t>
        </is>
      </c>
    </row>
    <row r="836" ht="25.5" customHeight="1">
      <c r="A836" t="inlineStr">
        <is>
          <t>2026-09-10</t>
        </is>
      </c>
      <c r="B836" t="inlineStr">
        <is>
          <t>amariari11</t>
        </is>
      </c>
      <c r="C836" t="inlineStr">
        <is>
          <t>amariari11</t>
        </is>
      </c>
      <c r="D836"/>
      <c r="E836"/>
      <c r="F836"/>
      <c r="G836"/>
      <c r="H836"/>
      <c r="I836"/>
      <c r="J836">
        <v>0</v>
      </c>
      <c r="K836">
        <v>0</v>
      </c>
      <c r="L836">
        <v>0</v>
      </c>
      <c r="M836">
        <v>0</v>
      </c>
      <c r="N836">
        <v>0</v>
      </c>
      <c r="O836" t="inlineStr">
        <is>
          <t>统计时区：北京时间（Asia/Shanghai）；没有可比播放量</t>
        </is>
      </c>
      <c r="P836" t="inlineStr">
        <is>
          <t>李建卓</t>
        </is>
      </c>
    </row>
    <row r="837" ht="25.5" customHeight="1">
      <c r="A837" t="inlineStr">
        <is>
          <t>2026-09-10</t>
        </is>
      </c>
      <c r="B837" t="inlineStr">
        <is>
          <t>gaylenepowers350</t>
        </is>
      </c>
      <c r="C837" t="inlineStr">
        <is>
          <t>gaylenepowers350</t>
        </is>
      </c>
      <c r="D837"/>
      <c r="E837"/>
      <c r="F837"/>
      <c r="G837"/>
      <c r="H837"/>
      <c r="I837"/>
      <c r="J837">
        <v>0</v>
      </c>
      <c r="K837">
        <v>0</v>
      </c>
      <c r="L837">
        <v>0</v>
      </c>
      <c r="M837">
        <v>0</v>
      </c>
      <c r="N837">
        <v>0</v>
      </c>
      <c r="O837" t="inlineStr">
        <is>
          <t>统计时区：北京时间（Asia/Shanghai）；没有可比播放量</t>
        </is>
      </c>
      <c r="P837" t="inlineStr">
        <is>
          <t>李建卓</t>
        </is>
      </c>
    </row>
    <row r="838" ht="25.5" customHeight="1">
      <c r="A838" t="inlineStr">
        <is>
          <t>2026-09-10</t>
        </is>
      </c>
      <c r="B838" t="inlineStr">
        <is>
          <t>jazlynnayeli6</t>
        </is>
      </c>
      <c r="C838" t="inlineStr">
        <is>
          <t>jazlynnayeli6</t>
        </is>
      </c>
      <c r="D838"/>
      <c r="E838"/>
      <c r="F838"/>
      <c r="G838"/>
      <c r="H838"/>
      <c r="I838"/>
      <c r="J838">
        <v>0</v>
      </c>
      <c r="K838">
        <v>0</v>
      </c>
      <c r="L838">
        <v>0</v>
      </c>
      <c r="M838">
        <v>0</v>
      </c>
      <c r="N838">
        <v>0</v>
      </c>
      <c r="O838" t="inlineStr">
        <is>
          <t>统计时区：北京时间（Asia/Shanghai）；没有可比播放量</t>
        </is>
      </c>
      <c r="P838" t="inlineStr">
        <is>
          <t>李建卓</t>
        </is>
      </c>
    </row>
    <row r="839" ht="25.5" customHeight="1">
      <c r="A839" t="inlineStr">
        <is>
          <t>2026-09-10</t>
        </is>
      </c>
      <c r="B839" t="inlineStr">
        <is>
          <t>miralinaaa10</t>
        </is>
      </c>
      <c r="C839" t="inlineStr">
        <is>
          <t>miralinaaa10</t>
        </is>
      </c>
      <c r="D839"/>
      <c r="E839"/>
      <c r="F839"/>
      <c r="G839"/>
      <c r="H839"/>
      <c r="I839"/>
      <c r="J839">
        <v>0</v>
      </c>
      <c r="K839">
        <v>0</v>
      </c>
      <c r="L839">
        <v>0</v>
      </c>
      <c r="M839">
        <v>0</v>
      </c>
      <c r="N839">
        <v>0</v>
      </c>
      <c r="O839" t="inlineStr">
        <is>
          <t>统计时区：北京时间（Asia/Shanghai）；没有可比播放量</t>
        </is>
      </c>
      <c r="P839" t="inlineStr">
        <is>
          <t>高璇</t>
        </is>
      </c>
    </row>
    <row r="840" ht="25.5" customHeight="1">
      <c r="A840" t="inlineStr">
        <is>
          <t>2026-09-10</t>
        </is>
      </c>
      <c r="B840" t="inlineStr">
        <is>
          <t>mochiclips55</t>
        </is>
      </c>
      <c r="C840" t="inlineStr">
        <is>
          <t>mochiclips55</t>
        </is>
      </c>
      <c r="D840"/>
      <c r="E840"/>
      <c r="F840"/>
      <c r="G840"/>
      <c r="H840"/>
      <c r="I840"/>
      <c r="J840">
        <v>0</v>
      </c>
      <c r="K840">
        <v>0</v>
      </c>
      <c r="L840">
        <v>0</v>
      </c>
      <c r="M840">
        <v>0</v>
      </c>
      <c r="N840">
        <v>0</v>
      </c>
      <c r="O840" t="inlineStr">
        <is>
          <t>统计时区：北京时间（Asia/Shanghai）；没有可比播放量</t>
        </is>
      </c>
      <c r="P840" t="inlineStr">
        <is>
          <t>高璇</t>
        </is>
      </c>
    </row>
    <row r="841" ht="25.5" customHeight="1">
      <c r="A841" t="inlineStr">
        <is>
          <t>2026-09-10</t>
        </is>
      </c>
      <c r="B841" t="inlineStr">
        <is>
          <t>scenesbl77</t>
        </is>
      </c>
      <c r="C841" t="inlineStr">
        <is>
          <t>scenesbl77</t>
        </is>
      </c>
      <c r="D841"/>
      <c r="E841"/>
      <c r="F841"/>
      <c r="G841"/>
      <c r="H841"/>
      <c r="I841"/>
      <c r="J841">
        <v>0</v>
      </c>
      <c r="K841">
        <v>0</v>
      </c>
      <c r="L841">
        <v>0</v>
      </c>
      <c r="M841">
        <v>0</v>
      </c>
      <c r="N841">
        <v>0</v>
      </c>
      <c r="O841" t="inlineStr">
        <is>
          <t>统计时区：北京时间（Asia/Shanghai）；没有可比播放量</t>
        </is>
      </c>
      <c r="P841" t="inlineStr">
        <is>
          <t>高璇</t>
        </is>
      </c>
    </row>
    <row r="842" ht="25.5" customHeight="1">
      <c r="A842" t="inlineStr">
        <is>
          <t>2026-09-10</t>
        </is>
      </c>
      <c r="B842" t="inlineStr">
        <is>
          <t>sofiblmoments</t>
        </is>
      </c>
      <c r="C842" t="inlineStr">
        <is>
          <t>sofiblmoments</t>
        </is>
      </c>
      <c r="D842"/>
      <c r="E842"/>
      <c r="F842"/>
      <c r="G842"/>
      <c r="H842"/>
      <c r="I842"/>
      <c r="J842">
        <v>0</v>
      </c>
      <c r="K842">
        <v>0</v>
      </c>
      <c r="L842">
        <v>0</v>
      </c>
      <c r="M842">
        <v>0</v>
      </c>
      <c r="N842">
        <v>0</v>
      </c>
      <c r="O842" t="inlineStr">
        <is>
          <t>统计时区：北京时间（Asia/Shanghai）；没有可比播放量</t>
        </is>
      </c>
      <c r="P842" t="inlineStr">
        <is>
          <t>高璇</t>
        </is>
      </c>
    </row>
    <row r="843" ht="25.5" customHeight="1">
      <c r="A843" t="inlineStr">
        <is>
          <t>2026-09-09</t>
        </is>
      </c>
      <c r="B843" t="inlineStr">
        <is>
          <t>astrologywiki</t>
        </is>
      </c>
      <c r="C843" t="inlineStr">
        <is>
          <t>astrologywiki</t>
        </is>
      </c>
      <c r="D843"/>
      <c r="E843"/>
      <c r="F843"/>
      <c r="G843"/>
      <c r="H843"/>
      <c r="I843"/>
      <c r="J843">
        <v>0</v>
      </c>
      <c r="K843">
        <v>0</v>
      </c>
      <c r="L843">
        <v>0</v>
      </c>
      <c r="M843">
        <v>0</v>
      </c>
      <c r="N843">
        <v>0</v>
      </c>
      <c r="O843" t="inlineStr">
        <is>
          <t>统计时区：北京时间（Asia/Shanghai）；前日断档；不把跨日差值算作一天</t>
        </is>
      </c>
      <c r="P843"/>
    </row>
    <row r="844" ht="25.5" customHeight="1">
      <c r="A844" t="inlineStr">
        <is>
          <t>2026-09-09</t>
        </is>
      </c>
      <c r="B844" t="inlineStr">
        <is>
          <t>dramaclips0364</t>
        </is>
      </c>
      <c r="C844" t="inlineStr">
        <is>
          <t>dramaclips0364</t>
        </is>
      </c>
      <c r="D844"/>
      <c r="E844"/>
      <c r="F844"/>
      <c r="G844"/>
      <c r="H844"/>
      <c r="I844"/>
      <c r="J844">
        <v>0</v>
      </c>
      <c r="K844">
        <v>0</v>
      </c>
      <c r="L844">
        <v>0</v>
      </c>
      <c r="M844">
        <v>0</v>
      </c>
      <c r="N844">
        <v>0</v>
      </c>
      <c r="O844" t="inlineStr">
        <is>
          <t>统计时区：北京时间（Asia/Shanghai）；前日断档；不把跨日差值算作一天</t>
        </is>
      </c>
      <c r="P844" t="inlineStr">
        <is>
          <t>高璇</t>
        </is>
      </c>
    </row>
    <row r="845" ht="25.5" customHeight="1">
      <c r="A845" t="inlineStr">
        <is>
          <t>2026-09-09</t>
        </is>
      </c>
      <c r="B845" t="inlineStr">
        <is>
          <t>dramadetour0</t>
        </is>
      </c>
      <c r="C845" t="inlineStr">
        <is>
          <t>dramadetour0</t>
        </is>
      </c>
      <c r="D845"/>
      <c r="E845"/>
      <c r="F845"/>
      <c r="G845"/>
      <c r="H845"/>
      <c r="I845"/>
      <c r="J845">
        <v>0</v>
      </c>
      <c r="K845">
        <v>0</v>
      </c>
      <c r="L845">
        <v>0</v>
      </c>
      <c r="M845">
        <v>0</v>
      </c>
      <c r="N845">
        <v>0</v>
      </c>
      <c r="O845" t="inlineStr">
        <is>
          <t>统计时区：北京时间（Asia/Shanghai）；前日断档；不把跨日差值算作一天</t>
        </is>
      </c>
      <c r="P845" t="inlineStr">
        <is>
          <t>彭满</t>
        </is>
      </c>
    </row>
    <row r="846" ht="25.5" customHeight="1">
      <c r="A846" t="inlineStr">
        <is>
          <t>2026-09-09</t>
        </is>
      </c>
      <c r="B846" t="inlineStr">
        <is>
          <t>dramaexpedition</t>
        </is>
      </c>
      <c r="C846" t="inlineStr">
        <is>
          <t>dramaexpedition</t>
        </is>
      </c>
      <c r="D846"/>
      <c r="E846"/>
      <c r="F846"/>
      <c r="G846"/>
      <c r="H846"/>
      <c r="I846"/>
      <c r="J846">
        <v>0</v>
      </c>
      <c r="K846">
        <v>0</v>
      </c>
      <c r="L846">
        <v>0</v>
      </c>
      <c r="M846">
        <v>0</v>
      </c>
      <c r="N846">
        <v>0</v>
      </c>
      <c r="O846" t="inlineStr">
        <is>
          <t>统计时区：北京时间（Asia/Shanghai）；前日断档；不把跨日差值算作一天</t>
        </is>
      </c>
      <c r="P846" t="inlineStr">
        <is>
          <t>彭满</t>
        </is>
      </c>
    </row>
    <row r="847" ht="25.5" customHeight="1">
      <c r="A847" t="inlineStr">
        <is>
          <t>2026-09-09</t>
        </is>
      </c>
      <c r="B847" t="inlineStr">
        <is>
          <t>dramapenelope</t>
        </is>
      </c>
      <c r="C847" t="inlineStr">
        <is>
          <t>dramapenelope</t>
        </is>
      </c>
      <c r="D847"/>
      <c r="E847"/>
      <c r="F847"/>
      <c r="G847"/>
      <c r="H847"/>
      <c r="I847"/>
      <c r="J847">
        <v>0</v>
      </c>
      <c r="K847">
        <v>0</v>
      </c>
      <c r="L847">
        <v>0</v>
      </c>
      <c r="M847">
        <v>0</v>
      </c>
      <c r="N847">
        <v>0</v>
      </c>
      <c r="O847" t="inlineStr">
        <is>
          <t>统计时区：北京时间（Asia/Shanghai）；前日断档；不把跨日差值算作一天</t>
        </is>
      </c>
      <c r="P847"/>
    </row>
    <row r="848" ht="25.5" customHeight="1">
      <c r="A848" t="inlineStr">
        <is>
          <t>2026-09-09</t>
        </is>
      </c>
      <c r="B848" t="inlineStr">
        <is>
          <t>dramavault163</t>
        </is>
      </c>
      <c r="C848" t="inlineStr">
        <is>
          <t>dramavault163</t>
        </is>
      </c>
      <c r="D848"/>
      <c r="E848"/>
      <c r="F848"/>
      <c r="G848"/>
      <c r="H848"/>
      <c r="I848"/>
      <c r="J848">
        <v>0</v>
      </c>
      <c r="K848">
        <v>0</v>
      </c>
      <c r="L848">
        <v>0</v>
      </c>
      <c r="M848">
        <v>0</v>
      </c>
      <c r="N848">
        <v>0</v>
      </c>
      <c r="O848" t="inlineStr">
        <is>
          <t>统计时区：北京时间（Asia/Shanghai）；前日断档；不把跨日差值算作一天</t>
        </is>
      </c>
      <c r="P848" t="inlineStr">
        <is>
          <t>高璇</t>
        </is>
      </c>
    </row>
    <row r="849" ht="25.5" customHeight="1">
      <c r="A849" t="inlineStr">
        <is>
          <t>2026-09-09</t>
        </is>
      </c>
      <c r="B849" t="inlineStr">
        <is>
          <t>NeonHlin</t>
        </is>
      </c>
      <c r="C849" t="inlineStr">
        <is>
          <t>hnlinhthng9678</t>
        </is>
      </c>
      <c r="D849"/>
      <c r="E849"/>
      <c r="F849"/>
      <c r="G849"/>
      <c r="H849"/>
      <c r="I849"/>
      <c r="J849">
        <v>0</v>
      </c>
      <c r="K849">
        <v>0</v>
      </c>
      <c r="L849">
        <v>0</v>
      </c>
      <c r="M849">
        <v>0</v>
      </c>
      <c r="N849">
        <v>0</v>
      </c>
      <c r="O849" t="inlineStr">
        <is>
          <t>统计时区：北京时间（Asia/Shanghai）；前日断档；不把跨日差值算作一天</t>
        </is>
      </c>
      <c r="P849" t="inlineStr">
        <is>
          <t>高璇</t>
        </is>
      </c>
    </row>
    <row r="850" ht="25.5" customHeight="1">
      <c r="A850" t="inlineStr">
        <is>
          <t>2026-09-09</t>
        </is>
      </c>
      <c r="B850" t="inlineStr">
        <is>
          <t>jolienqaq</t>
        </is>
      </c>
      <c r="C850" t="inlineStr">
        <is>
          <t>jolienqaq</t>
        </is>
      </c>
      <c r="D850"/>
      <c r="E850"/>
      <c r="F850"/>
      <c r="G850"/>
      <c r="H850"/>
      <c r="I850"/>
      <c r="J850">
        <v>0</v>
      </c>
      <c r="K850">
        <v>0</v>
      </c>
      <c r="L850">
        <v>0</v>
      </c>
      <c r="M850">
        <v>0</v>
      </c>
      <c r="N850">
        <v>0</v>
      </c>
      <c r="O850" t="inlineStr">
        <is>
          <t>统计时区：北京时间（Asia/Shanghai）；前日断档；不把跨日差值算作一天</t>
        </is>
      </c>
      <c r="P850" t="inlineStr">
        <is>
          <t>彭满</t>
        </is>
      </c>
    </row>
    <row r="851" ht="25.5" customHeight="1">
      <c r="A851" t="inlineStr">
        <is>
          <t>2026-09-09</t>
        </is>
      </c>
      <c r="B851" t="inlineStr">
        <is>
          <t>Flexlthung</t>
        </is>
      </c>
      <c r="C851" t="inlineStr">
        <is>
          <t>lthung263</t>
        </is>
      </c>
      <c r="D851"/>
      <c r="E851"/>
      <c r="F851"/>
      <c r="G851"/>
      <c r="H851"/>
      <c r="I851"/>
      <c r="J851">
        <v>0</v>
      </c>
      <c r="K851">
        <v>0</v>
      </c>
      <c r="L851">
        <v>0</v>
      </c>
      <c r="M851">
        <v>0</v>
      </c>
      <c r="N851">
        <v>0</v>
      </c>
      <c r="O851" t="inlineStr">
        <is>
          <t>统计时区：北京时间（Asia/Shanghai）；前日断档；不把跨日差值算作一天</t>
        </is>
      </c>
      <c r="P851" t="inlineStr">
        <is>
          <t>张凯风</t>
        </is>
      </c>
    </row>
    <row r="852" ht="25.5" customHeight="1">
      <c r="A852" t="inlineStr">
        <is>
          <t>2026-09-09</t>
        </is>
      </c>
      <c r="B852" t="inlineStr">
        <is>
          <t>miraaastrology</t>
        </is>
      </c>
      <c r="C852" t="inlineStr">
        <is>
          <t>miraaastrology</t>
        </is>
      </c>
      <c r="D852"/>
      <c r="E852"/>
      <c r="F852"/>
      <c r="G852"/>
      <c r="H852"/>
      <c r="I852"/>
      <c r="J852">
        <v>0</v>
      </c>
      <c r="K852">
        <v>0</v>
      </c>
      <c r="L852">
        <v>0</v>
      </c>
      <c r="M852">
        <v>0</v>
      </c>
      <c r="N852">
        <v>0</v>
      </c>
      <c r="O852" t="inlineStr">
        <is>
          <t>统计时区：北京时间（Asia/Shanghai）；前日断档；不把跨日差值算作一天</t>
        </is>
      </c>
      <c r="P852"/>
    </row>
    <row r="853" ht="25.5" customHeight="1">
      <c r="A853" t="inlineStr">
        <is>
          <t>2026-09-09</t>
        </is>
      </c>
      <c r="B853" t="inlineStr">
        <is>
          <t>VoidFaic</t>
        </is>
      </c>
      <c r="C853" t="inlineStr">
        <is>
          <t>ngphnggiang40</t>
        </is>
      </c>
      <c r="D853"/>
      <c r="E853"/>
      <c r="F853"/>
      <c r="G853"/>
      <c r="H853"/>
      <c r="I853"/>
      <c r="J853">
        <v>0</v>
      </c>
      <c r="K853">
        <v>0</v>
      </c>
      <c r="L853">
        <v>0</v>
      </c>
      <c r="M853">
        <v>0</v>
      </c>
      <c r="N853">
        <v>0</v>
      </c>
      <c r="O853" t="inlineStr">
        <is>
          <t>统计时区：北京时间（Asia/Shanghai）；前日断档；不把跨日差值算作一天</t>
        </is>
      </c>
      <c r="P853" t="inlineStr">
        <is>
          <t>张凯风</t>
        </is>
      </c>
    </row>
    <row r="854" ht="25.5" customHeight="1">
      <c r="A854" t="inlineStr">
        <is>
          <t>2026-09-09</t>
        </is>
      </c>
      <c r="B854" t="inlineStr">
        <is>
          <t>shirley527146</t>
        </is>
      </c>
      <c r="C854" t="inlineStr">
        <is>
          <t>shirley527146</t>
        </is>
      </c>
      <c r="D854"/>
      <c r="E854"/>
      <c r="F854"/>
      <c r="G854"/>
      <c r="H854"/>
      <c r="I854"/>
      <c r="J854">
        <v>0</v>
      </c>
      <c r="K854">
        <v>0</v>
      </c>
      <c r="L854">
        <v>0</v>
      </c>
      <c r="M854">
        <v>0</v>
      </c>
      <c r="N854">
        <v>0</v>
      </c>
      <c r="O854" t="inlineStr">
        <is>
          <t>统计时区：北京时间（Asia/Shanghai）；前日断档；不把跨日差值算作一天</t>
        </is>
      </c>
      <c r="P854"/>
    </row>
    <row r="855" ht="25.5" customHeight="1">
      <c r="A855" t="inlineStr">
        <is>
          <t>2026-09-09</t>
        </is>
      </c>
      <c r="B855" t="inlineStr">
        <is>
          <t>shirley5276973</t>
        </is>
      </c>
      <c r="C855" t="inlineStr">
        <is>
          <t>shirley5276973</t>
        </is>
      </c>
      <c r="D855"/>
      <c r="E855"/>
      <c r="F855"/>
      <c r="G855"/>
      <c r="H855"/>
      <c r="I855"/>
      <c r="J855">
        <v>0</v>
      </c>
      <c r="K855">
        <v>0</v>
      </c>
      <c r="L855">
        <v>0</v>
      </c>
      <c r="M855">
        <v>0</v>
      </c>
      <c r="N855">
        <v>0</v>
      </c>
      <c r="O855" t="inlineStr">
        <is>
          <t>统计时区：北京时间（Asia/Shanghai）；前日断档；不把跨日差值算作一天</t>
        </is>
      </c>
      <c r="P855"/>
    </row>
    <row r="856" ht="25.5" customHeight="1">
      <c r="A856" t="inlineStr">
        <is>
          <t>2026-09-09</t>
        </is>
      </c>
      <c r="B856" t="inlineStr">
        <is>
          <t>shirley5278789</t>
        </is>
      </c>
      <c r="C856" t="inlineStr">
        <is>
          <t>shirley5278789</t>
        </is>
      </c>
      <c r="D856"/>
      <c r="E856"/>
      <c r="F856"/>
      <c r="G856"/>
      <c r="H856"/>
      <c r="I856"/>
      <c r="J856">
        <v>0</v>
      </c>
      <c r="K856">
        <v>0</v>
      </c>
      <c r="L856">
        <v>0</v>
      </c>
      <c r="M856">
        <v>0</v>
      </c>
      <c r="N856">
        <v>0</v>
      </c>
      <c r="O856" t="inlineStr">
        <is>
          <t>统计时区：北京时间（Asia/Shanghai）；前日断档；不把跨日差值算作一天</t>
        </is>
      </c>
      <c r="P856" t="inlineStr">
        <is>
          <t>高璇</t>
        </is>
      </c>
    </row>
    <row r="857" ht="25.5" customHeight="1">
      <c r="A857" t="inlineStr">
        <is>
          <t>2026-09-09</t>
        </is>
      </c>
      <c r="B857" t="inlineStr">
        <is>
          <t>Mouse glue trap</t>
        </is>
      </c>
      <c r="C857" t="inlineStr">
        <is>
          <t>nobleltcpnj</t>
        </is>
      </c>
      <c r="D857"/>
      <c r="E857"/>
      <c r="F857"/>
      <c r="G857"/>
      <c r="H857"/>
      <c r="I857"/>
      <c r="J857">
        <v>0</v>
      </c>
      <c r="K857">
        <v>0</v>
      </c>
      <c r="L857">
        <v>0</v>
      </c>
      <c r="M857">
        <v>0</v>
      </c>
      <c r="N857">
        <v>0</v>
      </c>
      <c r="O857" t="inlineStr">
        <is>
          <t>统计时区：北京时间（Asia/Shanghai）；前日断档；不把跨日差值算作一天</t>
        </is>
      </c>
      <c r="P857" t="inlineStr">
        <is>
          <t>张凯风</t>
        </is>
      </c>
    </row>
    <row r="858" ht="25.5" customHeight="1">
      <c r="A858" t="inlineStr">
        <is>
          <t>2026-09-09</t>
        </is>
      </c>
      <c r="B858" t="inlineStr">
        <is>
          <t>willque92</t>
        </is>
      </c>
      <c r="C858" t="inlineStr">
        <is>
          <t>willque92</t>
        </is>
      </c>
      <c r="D858"/>
      <c r="E858"/>
      <c r="F858"/>
      <c r="G858"/>
      <c r="H858"/>
      <c r="I858"/>
      <c r="J858">
        <v>0</v>
      </c>
      <c r="K858">
        <v>0</v>
      </c>
      <c r="L858">
        <v>0</v>
      </c>
      <c r="M858">
        <v>0</v>
      </c>
      <c r="N858">
        <v>0</v>
      </c>
      <c r="O858" t="inlineStr">
        <is>
          <t>统计时区：北京时间（Asia/Shanghai）；前日断档；不把跨日差值算作一天</t>
        </is>
      </c>
      <c r="P858"/>
    </row>
    <row r="859" ht="25.5" customHeight="1">
      <c r="A859" t="inlineStr">
        <is>
          <t>2026-09-09</t>
        </is>
      </c>
      <c r="B859" t="inlineStr">
        <is>
          <t>dramaflick00</t>
        </is>
      </c>
      <c r="C859" t="inlineStr">
        <is>
          <t>dramaflick00</t>
        </is>
      </c>
      <c r="D859"/>
      <c r="E859"/>
      <c r="F859"/>
      <c r="G859"/>
      <c r="H859"/>
      <c r="I859"/>
      <c r="J859">
        <v>0</v>
      </c>
      <c r="K859">
        <v>0</v>
      </c>
      <c r="L859">
        <v>0</v>
      </c>
      <c r="M859">
        <v>0</v>
      </c>
      <c r="N859">
        <v>0</v>
      </c>
      <c r="O859" t="inlineStr">
        <is>
          <t>统计时区：北京时间（Asia/Shanghai）；前日断档；不把跨日差值算作一天</t>
        </is>
      </c>
      <c r="P859" t="inlineStr">
        <is>
          <t>高璇</t>
        </is>
      </c>
    </row>
    <row r="860" ht="25.5" customHeight="1">
      <c r="A860" t="inlineStr">
        <is>
          <t>2026-09-09</t>
        </is>
      </c>
      <c r="B860" t="inlineStr">
        <is>
          <t>plottwistclips11</t>
        </is>
      </c>
      <c r="C860" t="inlineStr">
        <is>
          <t>plottwistclips11</t>
        </is>
      </c>
      <c r="D860"/>
      <c r="E860"/>
      <c r="F860"/>
      <c r="G860"/>
      <c r="H860"/>
      <c r="I860"/>
      <c r="J860">
        <v>0</v>
      </c>
      <c r="K860">
        <v>0</v>
      </c>
      <c r="L860">
        <v>0</v>
      </c>
      <c r="M860">
        <v>0</v>
      </c>
      <c r="N860">
        <v>0</v>
      </c>
      <c r="O860" t="inlineStr">
        <is>
          <t>统计时区：北京时间（Asia/Shanghai）；前日断档；不把跨日差值算作一天</t>
        </is>
      </c>
      <c r="P860" t="inlineStr">
        <is>
          <t>高璇</t>
        </is>
      </c>
    </row>
    <row r="861" ht="25.5" customHeight="1">
      <c r="A861" t="inlineStr">
        <is>
          <t>2026-09-09</t>
        </is>
      </c>
      <c r="B861" t="inlineStr">
        <is>
          <t>felicitypatterson67</t>
        </is>
      </c>
      <c r="C861" t="inlineStr">
        <is>
          <t>felicitypatterson67</t>
        </is>
      </c>
      <c r="D861"/>
      <c r="E861"/>
      <c r="F861"/>
      <c r="G861"/>
      <c r="H861"/>
      <c r="I861"/>
      <c r="J861">
        <v>0</v>
      </c>
      <c r="K861">
        <v>0</v>
      </c>
      <c r="L861">
        <v>0</v>
      </c>
      <c r="M861">
        <v>0</v>
      </c>
      <c r="N861">
        <v>0</v>
      </c>
      <c r="O861" t="inlineStr">
        <is>
          <t>统计时区：北京时间（Asia/Shanghai）；前日断档；不把跨日差值算作一天</t>
        </is>
      </c>
      <c r="P861" t="inlineStr">
        <is>
          <t>李建卓</t>
        </is>
      </c>
    </row>
    <row r="862" ht="25.5" customHeight="1">
      <c r="A862" t="inlineStr">
        <is>
          <t>2026-09-09</t>
        </is>
      </c>
      <c r="B862" t="inlineStr">
        <is>
          <t>hcngsn5459</t>
        </is>
      </c>
      <c r="C862" t="inlineStr">
        <is>
          <t>hcngsn5459</t>
        </is>
      </c>
      <c r="D862"/>
      <c r="E862"/>
      <c r="F862"/>
      <c r="G862"/>
      <c r="H862"/>
      <c r="I862"/>
      <c r="J862">
        <v>0</v>
      </c>
      <c r="K862">
        <v>0</v>
      </c>
      <c r="L862">
        <v>0</v>
      </c>
      <c r="M862">
        <v>0</v>
      </c>
      <c r="N862">
        <v>0</v>
      </c>
      <c r="O862" t="inlineStr">
        <is>
          <t>统计时区：北京时间（Asia/Shanghai）；前日断档；不把跨日差值算作一天</t>
        </is>
      </c>
      <c r="P862" t="inlineStr">
        <is>
          <t>李建卓</t>
        </is>
      </c>
    </row>
    <row r="863" ht="25.5" customHeight="1">
      <c r="A863" t="inlineStr">
        <is>
          <t>2026-09-09</t>
        </is>
      </c>
      <c r="B863" t="inlineStr">
        <is>
          <t>Pretty Boy Problems</t>
        </is>
      </c>
      <c r="C863" t="inlineStr">
        <is>
          <t>magnoliaisabella64</t>
        </is>
      </c>
      <c r="D863"/>
      <c r="E863"/>
      <c r="F863"/>
      <c r="G863"/>
      <c r="H863"/>
      <c r="I863"/>
      <c r="J863">
        <v>0</v>
      </c>
      <c r="K863">
        <v>0</v>
      </c>
      <c r="L863">
        <v>0</v>
      </c>
      <c r="M863">
        <v>0</v>
      </c>
      <c r="N863">
        <v>0</v>
      </c>
      <c r="O863" t="inlineStr">
        <is>
          <t>统计时区：北京时间（Asia/Shanghai）；前日断档；不把跨日差值算作一天</t>
        </is>
      </c>
      <c r="P863" t="inlineStr">
        <is>
          <t>张凯风</t>
        </is>
      </c>
    </row>
    <row r="864" ht="25.5" customHeight="1">
      <c r="A864" t="inlineStr">
        <is>
          <t>2026-09-09</t>
        </is>
      </c>
      <c r="B864" t="inlineStr">
        <is>
          <t>Velvet Temptations</t>
        </is>
      </c>
      <c r="C864" t="inlineStr">
        <is>
          <t>qqfqvkxrybkjkjnp20</t>
        </is>
      </c>
      <c r="D864"/>
      <c r="E864"/>
      <c r="F864"/>
      <c r="G864"/>
      <c r="H864"/>
      <c r="I864"/>
      <c r="J864">
        <v>0</v>
      </c>
      <c r="K864">
        <v>0</v>
      </c>
      <c r="L864">
        <v>0</v>
      </c>
      <c r="M864">
        <v>0</v>
      </c>
      <c r="N864">
        <v>0</v>
      </c>
      <c r="O864" t="inlineStr">
        <is>
          <t>统计时区：北京时间（Asia/Shanghai）；前日断档；不把跨日差值算作一天</t>
        </is>
      </c>
      <c r="P864" t="inlineStr">
        <is>
          <t>张凯风</t>
        </is>
      </c>
    </row>
    <row r="865" ht="25.5" customHeight="1">
      <c r="A865" t="inlineStr">
        <is>
          <t>2026-09-09</t>
        </is>
      </c>
      <c r="B865" t="inlineStr">
        <is>
          <t>amariari11</t>
        </is>
      </c>
      <c r="C865" t="inlineStr">
        <is>
          <t>amariari11</t>
        </is>
      </c>
      <c r="D865"/>
      <c r="E865"/>
      <c r="F865"/>
      <c r="G865"/>
      <c r="H865"/>
      <c r="I865"/>
      <c r="J865">
        <v>0</v>
      </c>
      <c r="K865">
        <v>0</v>
      </c>
      <c r="L865">
        <v>0</v>
      </c>
      <c r="M865">
        <v>0</v>
      </c>
      <c r="N865">
        <v>0</v>
      </c>
      <c r="O865" t="inlineStr">
        <is>
          <t>统计时区：北京时间（Asia/Shanghai）；前日断档；不把跨日差值算作一天</t>
        </is>
      </c>
      <c r="P865" t="inlineStr">
        <is>
          <t>李建卓</t>
        </is>
      </c>
    </row>
    <row r="866" ht="25.5" customHeight="1">
      <c r="A866" t="inlineStr">
        <is>
          <t>2026-09-09</t>
        </is>
      </c>
      <c r="B866" t="inlineStr">
        <is>
          <t>gaylenepowers350</t>
        </is>
      </c>
      <c r="C866" t="inlineStr">
        <is>
          <t>gaylenepowers350</t>
        </is>
      </c>
      <c r="D866"/>
      <c r="E866"/>
      <c r="F866"/>
      <c r="G866"/>
      <c r="H866"/>
      <c r="I866"/>
      <c r="J866">
        <v>0</v>
      </c>
      <c r="K866">
        <v>0</v>
      </c>
      <c r="L866">
        <v>0</v>
      </c>
      <c r="M866">
        <v>0</v>
      </c>
      <c r="N866">
        <v>0</v>
      </c>
      <c r="O866" t="inlineStr">
        <is>
          <t>统计时区：北京时间（Asia/Shanghai）；前日断档；不把跨日差值算作一天</t>
        </is>
      </c>
      <c r="P866" t="inlineStr">
        <is>
          <t>李建卓</t>
        </is>
      </c>
    </row>
    <row r="867" ht="25.5" customHeight="1">
      <c r="A867" t="inlineStr">
        <is>
          <t>2026-09-09</t>
        </is>
      </c>
      <c r="B867" t="inlineStr">
        <is>
          <t>jazlynnayeli6</t>
        </is>
      </c>
      <c r="C867" t="inlineStr">
        <is>
          <t>jazlynnayeli6</t>
        </is>
      </c>
      <c r="D867"/>
      <c r="E867"/>
      <c r="F867"/>
      <c r="G867"/>
      <c r="H867"/>
      <c r="I867"/>
      <c r="J867">
        <v>0</v>
      </c>
      <c r="K867">
        <v>0</v>
      </c>
      <c r="L867">
        <v>0</v>
      </c>
      <c r="M867">
        <v>0</v>
      </c>
      <c r="N867">
        <v>0</v>
      </c>
      <c r="O867" t="inlineStr">
        <is>
          <t>统计时区：北京时间（Asia/Shanghai）；前日断档；不把跨日差值算作一天</t>
        </is>
      </c>
      <c r="P867" t="inlineStr">
        <is>
          <t>李建卓</t>
        </is>
      </c>
    </row>
    <row r="868" ht="25.5" customHeight="1">
      <c r="A868" t="inlineStr">
        <is>
          <t>2026-09-09</t>
        </is>
      </c>
      <c r="B868" t="inlineStr">
        <is>
          <t>miralinaaa10</t>
        </is>
      </c>
      <c r="C868" t="inlineStr">
        <is>
          <t>miralinaaa10</t>
        </is>
      </c>
      <c r="D868"/>
      <c r="E868"/>
      <c r="F868"/>
      <c r="G868"/>
      <c r="H868"/>
      <c r="I868"/>
      <c r="J868">
        <v>0</v>
      </c>
      <c r="K868">
        <v>0</v>
      </c>
      <c r="L868">
        <v>0</v>
      </c>
      <c r="M868">
        <v>0</v>
      </c>
      <c r="N868">
        <v>0</v>
      </c>
      <c r="O868" t="inlineStr">
        <is>
          <t>统计时区：北京时间（Asia/Shanghai）；前日断档；不把跨日差值算作一天</t>
        </is>
      </c>
      <c r="P868" t="inlineStr">
        <is>
          <t>高璇</t>
        </is>
      </c>
    </row>
    <row r="869" ht="25.5" customHeight="1">
      <c r="A869" t="inlineStr">
        <is>
          <t>2026-09-09</t>
        </is>
      </c>
      <c r="B869" t="inlineStr">
        <is>
          <t>mochiclips55</t>
        </is>
      </c>
      <c r="C869" t="inlineStr">
        <is>
          <t>mochiclips55</t>
        </is>
      </c>
      <c r="D869"/>
      <c r="E869"/>
      <c r="F869"/>
      <c r="G869"/>
      <c r="H869"/>
      <c r="I869"/>
      <c r="J869">
        <v>0</v>
      </c>
      <c r="K869">
        <v>0</v>
      </c>
      <c r="L869">
        <v>0</v>
      </c>
      <c r="M869">
        <v>0</v>
      </c>
      <c r="N869">
        <v>0</v>
      </c>
      <c r="O869" t="inlineStr">
        <is>
          <t>统计时区：北京时间（Asia/Shanghai）；前日断档；不把跨日差值算作一天</t>
        </is>
      </c>
      <c r="P869" t="inlineStr">
        <is>
          <t>高璇</t>
        </is>
      </c>
    </row>
    <row r="870" ht="25.5" customHeight="1">
      <c r="A870" t="inlineStr">
        <is>
          <t>2026-09-09</t>
        </is>
      </c>
      <c r="B870" t="inlineStr">
        <is>
          <t>scenesbl77</t>
        </is>
      </c>
      <c r="C870" t="inlineStr">
        <is>
          <t>scenesbl77</t>
        </is>
      </c>
      <c r="D870"/>
      <c r="E870"/>
      <c r="F870"/>
      <c r="G870"/>
      <c r="H870"/>
      <c r="I870"/>
      <c r="J870">
        <v>0</v>
      </c>
      <c r="K870">
        <v>0</v>
      </c>
      <c r="L870">
        <v>0</v>
      </c>
      <c r="M870">
        <v>0</v>
      </c>
      <c r="N870">
        <v>0</v>
      </c>
      <c r="O870" t="inlineStr">
        <is>
          <t>统计时区：北京时间（Asia/Shanghai）；前日断档；不把跨日差值算作一天</t>
        </is>
      </c>
      <c r="P870" t="inlineStr">
        <is>
          <t>高璇</t>
        </is>
      </c>
    </row>
    <row r="871" ht="25.5" customHeight="1">
      <c r="A871" t="inlineStr">
        <is>
          <t>2026-09-09</t>
        </is>
      </c>
      <c r="B871" t="inlineStr">
        <is>
          <t>sofiblmoments</t>
        </is>
      </c>
      <c r="C871" t="inlineStr">
        <is>
          <t>sofiblmoments</t>
        </is>
      </c>
      <c r="D871"/>
      <c r="E871"/>
      <c r="F871"/>
      <c r="G871"/>
      <c r="H871"/>
      <c r="I871"/>
      <c r="J871">
        <v>0</v>
      </c>
      <c r="K871">
        <v>0</v>
      </c>
      <c r="L871">
        <v>0</v>
      </c>
      <c r="M871">
        <v>0</v>
      </c>
      <c r="N871">
        <v>0</v>
      </c>
      <c r="O871" t="inlineStr">
        <is>
          <t>统计时区：北京时间（Asia/Shanghai）；前日断档；不把跨日差值算作一天</t>
        </is>
      </c>
      <c r="P871" t="inlineStr">
        <is>
          <t>高璇</t>
        </is>
      </c>
    </row>
    <row r="872" ht="25.5" customHeight="1">
      <c r="A872" t="inlineStr">
        <is>
          <t>2026-09-08</t>
        </is>
      </c>
      <c r="B872" t="inlineStr">
        <is>
          <t>astrologywiki</t>
        </is>
      </c>
      <c r="C872" t="inlineStr">
        <is>
          <t>astrologywiki</t>
        </is>
      </c>
      <c r="D872"/>
      <c r="E872"/>
      <c r="F872"/>
      <c r="G872"/>
      <c r="H872"/>
      <c r="I872"/>
      <c r="J872">
        <v>0</v>
      </c>
      <c r="K872">
        <v>0</v>
      </c>
      <c r="L872">
        <v>0</v>
      </c>
      <c r="M872">
        <v>0</v>
      </c>
      <c r="N872">
        <v>0</v>
      </c>
      <c r="O872" t="inlineStr">
        <is>
          <t>统计时区：北京时间（Asia/Shanghai）；缺少当日快照</t>
        </is>
      </c>
      <c r="P872"/>
    </row>
    <row r="873" ht="25.5" customHeight="1">
      <c r="A873" t="inlineStr">
        <is>
          <t>2026-09-08</t>
        </is>
      </c>
      <c r="B873" t="inlineStr">
        <is>
          <t>dramaclips0364</t>
        </is>
      </c>
      <c r="C873" t="inlineStr">
        <is>
          <t>dramaclips0364</t>
        </is>
      </c>
      <c r="D873"/>
      <c r="E873"/>
      <c r="F873"/>
      <c r="G873"/>
      <c r="H873"/>
      <c r="I873"/>
      <c r="J873">
        <v>0</v>
      </c>
      <c r="K873">
        <v>0</v>
      </c>
      <c r="L873">
        <v>0</v>
      </c>
      <c r="M873">
        <v>0</v>
      </c>
      <c r="N873">
        <v>0</v>
      </c>
      <c r="O873" t="inlineStr">
        <is>
          <t>统计时区：北京时间（Asia/Shanghai）；缺少当日快照</t>
        </is>
      </c>
      <c r="P873" t="inlineStr">
        <is>
          <t>高璇</t>
        </is>
      </c>
    </row>
    <row r="874" ht="25.5" customHeight="1">
      <c r="A874" t="inlineStr">
        <is>
          <t>2026-09-08</t>
        </is>
      </c>
      <c r="B874" t="inlineStr">
        <is>
          <t>dramadetour0</t>
        </is>
      </c>
      <c r="C874" t="inlineStr">
        <is>
          <t>dramadetour0</t>
        </is>
      </c>
      <c r="D874"/>
      <c r="E874"/>
      <c r="F874"/>
      <c r="G874"/>
      <c r="H874"/>
      <c r="I874"/>
      <c r="J874">
        <v>0</v>
      </c>
      <c r="K874">
        <v>0</v>
      </c>
      <c r="L874">
        <v>0</v>
      </c>
      <c r="M874">
        <v>0</v>
      </c>
      <c r="N874">
        <v>0</v>
      </c>
      <c r="O874" t="inlineStr">
        <is>
          <t>统计时区：北京时间（Asia/Shanghai）；缺少当日快照</t>
        </is>
      </c>
      <c r="P874" t="inlineStr">
        <is>
          <t>彭满</t>
        </is>
      </c>
    </row>
    <row r="875" ht="25.5" customHeight="1">
      <c r="A875" t="inlineStr">
        <is>
          <t>2026-09-08</t>
        </is>
      </c>
      <c r="B875" t="inlineStr">
        <is>
          <t>dramaexpedition</t>
        </is>
      </c>
      <c r="C875" t="inlineStr">
        <is>
          <t>dramaexpedition</t>
        </is>
      </c>
      <c r="D875"/>
      <c r="E875"/>
      <c r="F875"/>
      <c r="G875"/>
      <c r="H875"/>
      <c r="I875"/>
      <c r="J875">
        <v>0</v>
      </c>
      <c r="K875">
        <v>0</v>
      </c>
      <c r="L875">
        <v>0</v>
      </c>
      <c r="M875">
        <v>0</v>
      </c>
      <c r="N875">
        <v>0</v>
      </c>
      <c r="O875" t="inlineStr">
        <is>
          <t>统计时区：北京时间（Asia/Shanghai）；缺少当日快照</t>
        </is>
      </c>
      <c r="P875" t="inlineStr">
        <is>
          <t>彭满</t>
        </is>
      </c>
    </row>
    <row r="876" ht="25.5" customHeight="1">
      <c r="A876" t="inlineStr">
        <is>
          <t>2026-09-08</t>
        </is>
      </c>
      <c r="B876" t="inlineStr">
        <is>
          <t>dramapenelope</t>
        </is>
      </c>
      <c r="C876" t="inlineStr">
        <is>
          <t>dramapenelope</t>
        </is>
      </c>
      <c r="D876"/>
      <c r="E876"/>
      <c r="F876"/>
      <c r="G876"/>
      <c r="H876"/>
      <c r="I876"/>
      <c r="J876">
        <v>0</v>
      </c>
      <c r="K876">
        <v>0</v>
      </c>
      <c r="L876">
        <v>0</v>
      </c>
      <c r="M876">
        <v>0</v>
      </c>
      <c r="N876">
        <v>0</v>
      </c>
      <c r="O876" t="inlineStr">
        <is>
          <t>统计时区：北京时间（Asia/Shanghai）；缺少当日快照</t>
        </is>
      </c>
      <c r="P876"/>
    </row>
    <row r="877" ht="25.5" customHeight="1">
      <c r="A877" t="inlineStr">
        <is>
          <t>2026-09-08</t>
        </is>
      </c>
      <c r="B877" t="inlineStr">
        <is>
          <t>dramavault163</t>
        </is>
      </c>
      <c r="C877" t="inlineStr">
        <is>
          <t>dramavault163</t>
        </is>
      </c>
      <c r="D877"/>
      <c r="E877"/>
      <c r="F877"/>
      <c r="G877"/>
      <c r="H877"/>
      <c r="I877"/>
      <c r="J877">
        <v>0</v>
      </c>
      <c r="K877">
        <v>0</v>
      </c>
      <c r="L877">
        <v>0</v>
      </c>
      <c r="M877">
        <v>0</v>
      </c>
      <c r="N877">
        <v>0</v>
      </c>
      <c r="O877" t="inlineStr">
        <is>
          <t>统计时区：北京时间（Asia/Shanghai）；缺少当日快照</t>
        </is>
      </c>
      <c r="P877" t="inlineStr">
        <is>
          <t>高璇</t>
        </is>
      </c>
    </row>
    <row r="878" ht="25.5" customHeight="1">
      <c r="A878" t="inlineStr">
        <is>
          <t>2026-09-08</t>
        </is>
      </c>
      <c r="B878" t="inlineStr">
        <is>
          <t>NeonHlin</t>
        </is>
      </c>
      <c r="C878" t="inlineStr">
        <is>
          <t>hnlinhthng9678</t>
        </is>
      </c>
      <c r="D878"/>
      <c r="E878"/>
      <c r="F878"/>
      <c r="G878"/>
      <c r="H878"/>
      <c r="I878"/>
      <c r="J878">
        <v>0</v>
      </c>
      <c r="K878">
        <v>0</v>
      </c>
      <c r="L878">
        <v>0</v>
      </c>
      <c r="M878">
        <v>0</v>
      </c>
      <c r="N878">
        <v>0</v>
      </c>
      <c r="O878" t="inlineStr">
        <is>
          <t>统计时区：北京时间（Asia/Shanghai）；缺少当日快照</t>
        </is>
      </c>
      <c r="P878" t="inlineStr">
        <is>
          <t>高璇</t>
        </is>
      </c>
    </row>
    <row r="879" ht="25.5" customHeight="1">
      <c r="A879" t="inlineStr">
        <is>
          <t>2026-09-08</t>
        </is>
      </c>
      <c r="B879" t="inlineStr">
        <is>
          <t>jolienqaq</t>
        </is>
      </c>
      <c r="C879" t="inlineStr">
        <is>
          <t>jolienqaq</t>
        </is>
      </c>
      <c r="D879"/>
      <c r="E879"/>
      <c r="F879"/>
      <c r="G879"/>
      <c r="H879"/>
      <c r="I879"/>
      <c r="J879">
        <v>0</v>
      </c>
      <c r="K879">
        <v>0</v>
      </c>
      <c r="L879">
        <v>0</v>
      </c>
      <c r="M879">
        <v>0</v>
      </c>
      <c r="N879">
        <v>0</v>
      </c>
      <c r="O879" t="inlineStr">
        <is>
          <t>统计时区：北京时间（Asia/Shanghai）；缺少当日快照</t>
        </is>
      </c>
      <c r="P879" t="inlineStr">
        <is>
          <t>彭满</t>
        </is>
      </c>
    </row>
    <row r="880" ht="25.5" customHeight="1">
      <c r="A880" t="inlineStr">
        <is>
          <t>2026-09-08</t>
        </is>
      </c>
      <c r="B880" t="inlineStr">
        <is>
          <t>Flexlthung</t>
        </is>
      </c>
      <c r="C880" t="inlineStr">
        <is>
          <t>lthung263</t>
        </is>
      </c>
      <c r="D880"/>
      <c r="E880"/>
      <c r="F880"/>
      <c r="G880"/>
      <c r="H880"/>
      <c r="I880"/>
      <c r="J880">
        <v>0</v>
      </c>
      <c r="K880">
        <v>0</v>
      </c>
      <c r="L880">
        <v>0</v>
      </c>
      <c r="M880">
        <v>0</v>
      </c>
      <c r="N880">
        <v>0</v>
      </c>
      <c r="O880" t="inlineStr">
        <is>
          <t>统计时区：北京时间（Asia/Shanghai）；缺少当日快照</t>
        </is>
      </c>
      <c r="P880" t="inlineStr">
        <is>
          <t>张凯风</t>
        </is>
      </c>
    </row>
    <row r="881" ht="25.5" customHeight="1">
      <c r="A881" t="inlineStr">
        <is>
          <t>2026-09-08</t>
        </is>
      </c>
      <c r="B881" t="inlineStr">
        <is>
          <t>miraaastrology</t>
        </is>
      </c>
      <c r="C881" t="inlineStr">
        <is>
          <t>miraaastrology</t>
        </is>
      </c>
      <c r="D881"/>
      <c r="E881"/>
      <c r="F881"/>
      <c r="G881"/>
      <c r="H881"/>
      <c r="I881"/>
      <c r="J881">
        <v>0</v>
      </c>
      <c r="K881">
        <v>0</v>
      </c>
      <c r="L881">
        <v>0</v>
      </c>
      <c r="M881">
        <v>0</v>
      </c>
      <c r="N881">
        <v>0</v>
      </c>
      <c r="O881" t="inlineStr">
        <is>
          <t>统计时区：北京时间（Asia/Shanghai）；缺少当日快照</t>
        </is>
      </c>
      <c r="P881"/>
    </row>
    <row r="882" ht="25.5" customHeight="1">
      <c r="A882" t="inlineStr">
        <is>
          <t>2026-09-08</t>
        </is>
      </c>
      <c r="B882" t="inlineStr">
        <is>
          <t>VoidFaic</t>
        </is>
      </c>
      <c r="C882" t="inlineStr">
        <is>
          <t>ngphnggiang40</t>
        </is>
      </c>
      <c r="D882"/>
      <c r="E882"/>
      <c r="F882"/>
      <c r="G882"/>
      <c r="H882"/>
      <c r="I882"/>
      <c r="J882">
        <v>0</v>
      </c>
      <c r="K882">
        <v>0</v>
      </c>
      <c r="L882">
        <v>0</v>
      </c>
      <c r="M882">
        <v>0</v>
      </c>
      <c r="N882">
        <v>0</v>
      </c>
      <c r="O882" t="inlineStr">
        <is>
          <t>统计时区：北京时间（Asia/Shanghai）；缺少当日快照</t>
        </is>
      </c>
      <c r="P882" t="inlineStr">
        <is>
          <t>张凯风</t>
        </is>
      </c>
    </row>
    <row r="883" ht="25.5" customHeight="1">
      <c r="A883" t="inlineStr">
        <is>
          <t>2026-09-08</t>
        </is>
      </c>
      <c r="B883" t="inlineStr">
        <is>
          <t>shirley527146</t>
        </is>
      </c>
      <c r="C883" t="inlineStr">
        <is>
          <t>shirley527146</t>
        </is>
      </c>
      <c r="D883"/>
      <c r="E883"/>
      <c r="F883"/>
      <c r="G883"/>
      <c r="H883"/>
      <c r="I883"/>
      <c r="J883">
        <v>0</v>
      </c>
      <c r="K883">
        <v>0</v>
      </c>
      <c r="L883">
        <v>0</v>
      </c>
      <c r="M883">
        <v>0</v>
      </c>
      <c r="N883">
        <v>0</v>
      </c>
      <c r="O883" t="inlineStr">
        <is>
          <t>统计时区：北京时间（Asia/Shanghai）；缺少当日快照</t>
        </is>
      </c>
      <c r="P883"/>
    </row>
    <row r="884" ht="25.5" customHeight="1">
      <c r="A884" t="inlineStr">
        <is>
          <t>2026-09-08</t>
        </is>
      </c>
      <c r="B884" t="inlineStr">
        <is>
          <t>shirley5276973</t>
        </is>
      </c>
      <c r="C884" t="inlineStr">
        <is>
          <t>shirley5276973</t>
        </is>
      </c>
      <c r="D884"/>
      <c r="E884"/>
      <c r="F884"/>
      <c r="G884"/>
      <c r="H884"/>
      <c r="I884"/>
      <c r="J884">
        <v>0</v>
      </c>
      <c r="K884">
        <v>0</v>
      </c>
      <c r="L884">
        <v>0</v>
      </c>
      <c r="M884">
        <v>0</v>
      </c>
      <c r="N884">
        <v>0</v>
      </c>
      <c r="O884" t="inlineStr">
        <is>
          <t>统计时区：北京时间（Asia/Shanghai）；缺少当日快照</t>
        </is>
      </c>
      <c r="P884"/>
    </row>
    <row r="885" ht="25.5" customHeight="1">
      <c r="A885" t="inlineStr">
        <is>
          <t>2026-09-08</t>
        </is>
      </c>
      <c r="B885" t="inlineStr">
        <is>
          <t>shirley5278789</t>
        </is>
      </c>
      <c r="C885" t="inlineStr">
        <is>
          <t>shirley5278789</t>
        </is>
      </c>
      <c r="D885"/>
      <c r="E885"/>
      <c r="F885"/>
      <c r="G885"/>
      <c r="H885"/>
      <c r="I885"/>
      <c r="J885">
        <v>0</v>
      </c>
      <c r="K885">
        <v>0</v>
      </c>
      <c r="L885">
        <v>0</v>
      </c>
      <c r="M885">
        <v>0</v>
      </c>
      <c r="N885">
        <v>0</v>
      </c>
      <c r="O885" t="inlineStr">
        <is>
          <t>统计时区：北京时间（Asia/Shanghai）；缺少当日快照</t>
        </is>
      </c>
      <c r="P885" t="inlineStr">
        <is>
          <t>高璇</t>
        </is>
      </c>
    </row>
    <row r="886" ht="25.5" customHeight="1">
      <c r="A886" t="inlineStr">
        <is>
          <t>2026-09-08</t>
        </is>
      </c>
      <c r="B886" t="inlineStr">
        <is>
          <t>Mouse glue trap</t>
        </is>
      </c>
      <c r="C886" t="inlineStr">
        <is>
          <t>nobleltcpnj</t>
        </is>
      </c>
      <c r="D886"/>
      <c r="E886"/>
      <c r="F886"/>
      <c r="G886"/>
      <c r="H886"/>
      <c r="I886"/>
      <c r="J886">
        <v>0</v>
      </c>
      <c r="K886">
        <v>0</v>
      </c>
      <c r="L886">
        <v>0</v>
      </c>
      <c r="M886">
        <v>0</v>
      </c>
      <c r="N886">
        <v>0</v>
      </c>
      <c r="O886" t="inlineStr">
        <is>
          <t>统计时区：北京时间（Asia/Shanghai）；缺少当日快照</t>
        </is>
      </c>
      <c r="P886" t="inlineStr">
        <is>
          <t>张凯风</t>
        </is>
      </c>
    </row>
    <row r="887" ht="25.5" customHeight="1">
      <c r="A887" t="inlineStr">
        <is>
          <t>2026-09-08</t>
        </is>
      </c>
      <c r="B887" t="inlineStr">
        <is>
          <t>willque92</t>
        </is>
      </c>
      <c r="C887" t="inlineStr">
        <is>
          <t>willque92</t>
        </is>
      </c>
      <c r="D887"/>
      <c r="E887"/>
      <c r="F887"/>
      <c r="G887"/>
      <c r="H887"/>
      <c r="I887"/>
      <c r="J887">
        <v>0</v>
      </c>
      <c r="K887">
        <v>0</v>
      </c>
      <c r="L887">
        <v>0</v>
      </c>
      <c r="M887">
        <v>0</v>
      </c>
      <c r="N887">
        <v>0</v>
      </c>
      <c r="O887" t="inlineStr">
        <is>
          <t>统计时区：北京时间（Asia/Shanghai）；缺少当日快照</t>
        </is>
      </c>
      <c r="P887"/>
    </row>
    <row r="888" ht="25.5" customHeight="1">
      <c r="A888" t="inlineStr">
        <is>
          <t>2026-09-08</t>
        </is>
      </c>
      <c r="B888" t="inlineStr">
        <is>
          <t>dramaflick00</t>
        </is>
      </c>
      <c r="C888" t="inlineStr">
        <is>
          <t>dramaflick00</t>
        </is>
      </c>
      <c r="D888"/>
      <c r="E888"/>
      <c r="F888"/>
      <c r="G888"/>
      <c r="H888"/>
      <c r="I888"/>
      <c r="J888">
        <v>0</v>
      </c>
      <c r="K888">
        <v>0</v>
      </c>
      <c r="L888">
        <v>0</v>
      </c>
      <c r="M888">
        <v>0</v>
      </c>
      <c r="N888">
        <v>0</v>
      </c>
      <c r="O888" t="inlineStr">
        <is>
          <t>统计时区：北京时间（Asia/Shanghai）；缺少当日快照</t>
        </is>
      </c>
      <c r="P888" t="inlineStr">
        <is>
          <t>高璇</t>
        </is>
      </c>
    </row>
    <row r="889" ht="25.5" customHeight="1">
      <c r="A889" t="inlineStr">
        <is>
          <t>2026-09-08</t>
        </is>
      </c>
      <c r="B889" t="inlineStr">
        <is>
          <t>plottwistclips11</t>
        </is>
      </c>
      <c r="C889" t="inlineStr">
        <is>
          <t>plottwistclips11</t>
        </is>
      </c>
      <c r="D889"/>
      <c r="E889"/>
      <c r="F889"/>
      <c r="G889"/>
      <c r="H889"/>
      <c r="I889"/>
      <c r="J889">
        <v>0</v>
      </c>
      <c r="K889">
        <v>0</v>
      </c>
      <c r="L889">
        <v>0</v>
      </c>
      <c r="M889">
        <v>0</v>
      </c>
      <c r="N889">
        <v>0</v>
      </c>
      <c r="O889" t="inlineStr">
        <is>
          <t>统计时区：北京时间（Asia/Shanghai）；缺少当日快照</t>
        </is>
      </c>
      <c r="P889" t="inlineStr">
        <is>
          <t>高璇</t>
        </is>
      </c>
    </row>
    <row r="890" ht="25.5" customHeight="1">
      <c r="A890" t="inlineStr">
        <is>
          <t>2026-09-08</t>
        </is>
      </c>
      <c r="B890" t="inlineStr">
        <is>
          <t>felicitypatterson67</t>
        </is>
      </c>
      <c r="C890" t="inlineStr">
        <is>
          <t>felicitypatterson67</t>
        </is>
      </c>
      <c r="D890"/>
      <c r="E890"/>
      <c r="F890"/>
      <c r="G890"/>
      <c r="H890"/>
      <c r="I890"/>
      <c r="J890">
        <v>0</v>
      </c>
      <c r="K890">
        <v>0</v>
      </c>
      <c r="L890">
        <v>0</v>
      </c>
      <c r="M890">
        <v>0</v>
      </c>
      <c r="N890">
        <v>0</v>
      </c>
      <c r="O890" t="inlineStr">
        <is>
          <t>统计时区：北京时间（Asia/Shanghai）；缺少当日快照</t>
        </is>
      </c>
      <c r="P890" t="inlineStr">
        <is>
          <t>李建卓</t>
        </is>
      </c>
    </row>
    <row r="891" ht="25.5" customHeight="1">
      <c r="A891" t="inlineStr">
        <is>
          <t>2026-09-08</t>
        </is>
      </c>
      <c r="B891" t="inlineStr">
        <is>
          <t>hcngsn5459</t>
        </is>
      </c>
      <c r="C891" t="inlineStr">
        <is>
          <t>hcngsn5459</t>
        </is>
      </c>
      <c r="D891"/>
      <c r="E891"/>
      <c r="F891"/>
      <c r="G891"/>
      <c r="H891"/>
      <c r="I891"/>
      <c r="J891">
        <v>0</v>
      </c>
      <c r="K891">
        <v>0</v>
      </c>
      <c r="L891">
        <v>0</v>
      </c>
      <c r="M891">
        <v>0</v>
      </c>
      <c r="N891">
        <v>0</v>
      </c>
      <c r="O891" t="inlineStr">
        <is>
          <t>统计时区：北京时间（Asia/Shanghai）；缺少当日快照</t>
        </is>
      </c>
      <c r="P891" t="inlineStr">
        <is>
          <t>李建卓</t>
        </is>
      </c>
    </row>
    <row r="892" ht="25.5" customHeight="1">
      <c r="A892" t="inlineStr">
        <is>
          <t>2026-09-08</t>
        </is>
      </c>
      <c r="B892" t="inlineStr">
        <is>
          <t>Pretty Boy Problems</t>
        </is>
      </c>
      <c r="C892" t="inlineStr">
        <is>
          <t>magnoliaisabella64</t>
        </is>
      </c>
      <c r="D892"/>
      <c r="E892"/>
      <c r="F892"/>
      <c r="G892"/>
      <c r="H892"/>
      <c r="I892"/>
      <c r="J892">
        <v>0</v>
      </c>
      <c r="K892">
        <v>0</v>
      </c>
      <c r="L892">
        <v>0</v>
      </c>
      <c r="M892">
        <v>0</v>
      </c>
      <c r="N892">
        <v>0</v>
      </c>
      <c r="O892" t="inlineStr">
        <is>
          <t>统计时区：北京时间（Asia/Shanghai）；缺少当日快照</t>
        </is>
      </c>
      <c r="P892" t="inlineStr">
        <is>
          <t>张凯风</t>
        </is>
      </c>
    </row>
    <row r="893" ht="25.5" customHeight="1">
      <c r="A893" t="inlineStr">
        <is>
          <t>2026-09-08</t>
        </is>
      </c>
      <c r="B893" t="inlineStr">
        <is>
          <t>Velvet Temptations</t>
        </is>
      </c>
      <c r="C893" t="inlineStr">
        <is>
          <t>qqfqvkxrybkjkjnp20</t>
        </is>
      </c>
      <c r="D893"/>
      <c r="E893"/>
      <c r="F893"/>
      <c r="G893"/>
      <c r="H893"/>
      <c r="I893"/>
      <c r="J893">
        <v>0</v>
      </c>
      <c r="K893">
        <v>0</v>
      </c>
      <c r="L893">
        <v>0</v>
      </c>
      <c r="M893">
        <v>0</v>
      </c>
      <c r="N893">
        <v>0</v>
      </c>
      <c r="O893" t="inlineStr">
        <is>
          <t>统计时区：北京时间（Asia/Shanghai）；缺少当日快照</t>
        </is>
      </c>
      <c r="P893" t="inlineStr">
        <is>
          <t>张凯风</t>
        </is>
      </c>
    </row>
    <row r="894" ht="25.5" customHeight="1">
      <c r="A894" t="inlineStr">
        <is>
          <t>2026-09-08</t>
        </is>
      </c>
      <c r="B894" t="inlineStr">
        <is>
          <t>amariari11</t>
        </is>
      </c>
      <c r="C894" t="inlineStr">
        <is>
          <t>amariari11</t>
        </is>
      </c>
      <c r="D894"/>
      <c r="E894"/>
      <c r="F894"/>
      <c r="G894"/>
      <c r="H894"/>
      <c r="I894"/>
      <c r="J894">
        <v>0</v>
      </c>
      <c r="K894">
        <v>0</v>
      </c>
      <c r="L894">
        <v>0</v>
      </c>
      <c r="M894">
        <v>0</v>
      </c>
      <c r="N894">
        <v>0</v>
      </c>
      <c r="O894" t="inlineStr">
        <is>
          <t>统计时区：北京时间（Asia/Shanghai）；缺少当日快照</t>
        </is>
      </c>
      <c r="P894" t="inlineStr">
        <is>
          <t>李建卓</t>
        </is>
      </c>
    </row>
    <row r="895" ht="25.5" customHeight="1">
      <c r="A895" t="inlineStr">
        <is>
          <t>2026-09-08</t>
        </is>
      </c>
      <c r="B895" t="inlineStr">
        <is>
          <t>gaylenepowers350</t>
        </is>
      </c>
      <c r="C895" t="inlineStr">
        <is>
          <t>gaylenepowers350</t>
        </is>
      </c>
      <c r="D895"/>
      <c r="E895"/>
      <c r="F895"/>
      <c r="G895"/>
      <c r="H895"/>
      <c r="I895"/>
      <c r="J895">
        <v>0</v>
      </c>
      <c r="K895">
        <v>0</v>
      </c>
      <c r="L895">
        <v>0</v>
      </c>
      <c r="M895">
        <v>0</v>
      </c>
      <c r="N895">
        <v>0</v>
      </c>
      <c r="O895" t="inlineStr">
        <is>
          <t>统计时区：北京时间（Asia/Shanghai）；缺少当日快照</t>
        </is>
      </c>
      <c r="P895" t="inlineStr">
        <is>
          <t>李建卓</t>
        </is>
      </c>
    </row>
    <row r="896" ht="25.5" customHeight="1">
      <c r="A896" t="inlineStr">
        <is>
          <t>2026-09-08</t>
        </is>
      </c>
      <c r="B896" t="inlineStr">
        <is>
          <t>jazlynnayeli6</t>
        </is>
      </c>
      <c r="C896" t="inlineStr">
        <is>
          <t>jazlynnayeli6</t>
        </is>
      </c>
      <c r="D896"/>
      <c r="E896"/>
      <c r="F896"/>
      <c r="G896"/>
      <c r="H896"/>
      <c r="I896"/>
      <c r="J896">
        <v>0</v>
      </c>
      <c r="K896">
        <v>0</v>
      </c>
      <c r="L896">
        <v>0</v>
      </c>
      <c r="M896">
        <v>0</v>
      </c>
      <c r="N896">
        <v>0</v>
      </c>
      <c r="O896" t="inlineStr">
        <is>
          <t>统计时区：北京时间（Asia/Shanghai）；缺少当日快照</t>
        </is>
      </c>
      <c r="P896" t="inlineStr">
        <is>
          <t>李建卓</t>
        </is>
      </c>
    </row>
    <row r="897" ht="25.5" customHeight="1">
      <c r="A897" t="inlineStr">
        <is>
          <t>2026-09-08</t>
        </is>
      </c>
      <c r="B897" t="inlineStr">
        <is>
          <t>miralinaaa10</t>
        </is>
      </c>
      <c r="C897" t="inlineStr">
        <is>
          <t>miralinaaa10</t>
        </is>
      </c>
      <c r="D897"/>
      <c r="E897"/>
      <c r="F897"/>
      <c r="G897"/>
      <c r="H897"/>
      <c r="I897"/>
      <c r="J897">
        <v>0</v>
      </c>
      <c r="K897">
        <v>0</v>
      </c>
      <c r="L897">
        <v>0</v>
      </c>
      <c r="M897">
        <v>0</v>
      </c>
      <c r="N897">
        <v>0</v>
      </c>
      <c r="O897" t="inlineStr">
        <is>
          <t>统计时区：北京时间（Asia/Shanghai）；缺少当日快照</t>
        </is>
      </c>
      <c r="P897" t="inlineStr">
        <is>
          <t>高璇</t>
        </is>
      </c>
    </row>
    <row r="898" ht="25.5" customHeight="1">
      <c r="A898" t="inlineStr">
        <is>
          <t>2026-09-08</t>
        </is>
      </c>
      <c r="B898" t="inlineStr">
        <is>
          <t>mochiclips55</t>
        </is>
      </c>
      <c r="C898" t="inlineStr">
        <is>
          <t>mochiclips55</t>
        </is>
      </c>
      <c r="D898"/>
      <c r="E898"/>
      <c r="F898"/>
      <c r="G898"/>
      <c r="H898"/>
      <c r="I898"/>
      <c r="J898">
        <v>0</v>
      </c>
      <c r="K898">
        <v>0</v>
      </c>
      <c r="L898">
        <v>0</v>
      </c>
      <c r="M898">
        <v>0</v>
      </c>
      <c r="N898">
        <v>0</v>
      </c>
      <c r="O898" t="inlineStr">
        <is>
          <t>统计时区：北京时间（Asia/Shanghai）；缺少当日快照</t>
        </is>
      </c>
      <c r="P898" t="inlineStr">
        <is>
          <t>高璇</t>
        </is>
      </c>
    </row>
    <row r="899" ht="25.5" customHeight="1">
      <c r="A899" t="inlineStr">
        <is>
          <t>2026-09-08</t>
        </is>
      </c>
      <c r="B899" t="inlineStr">
        <is>
          <t>scenesbl77</t>
        </is>
      </c>
      <c r="C899" t="inlineStr">
        <is>
          <t>scenesbl77</t>
        </is>
      </c>
      <c r="D899"/>
      <c r="E899"/>
      <c r="F899"/>
      <c r="G899"/>
      <c r="H899"/>
      <c r="I899"/>
      <c r="J899">
        <v>0</v>
      </c>
      <c r="K899">
        <v>0</v>
      </c>
      <c r="L899">
        <v>0</v>
      </c>
      <c r="M899">
        <v>0</v>
      </c>
      <c r="N899">
        <v>0</v>
      </c>
      <c r="O899" t="inlineStr">
        <is>
          <t>统计时区：北京时间（Asia/Shanghai）；缺少当日快照</t>
        </is>
      </c>
      <c r="P899" t="inlineStr">
        <is>
          <t>高璇</t>
        </is>
      </c>
    </row>
    <row r="900" ht="25.5" customHeight="1">
      <c r="A900" t="inlineStr">
        <is>
          <t>2026-09-08</t>
        </is>
      </c>
      <c r="B900" t="inlineStr">
        <is>
          <t>sofiblmoments</t>
        </is>
      </c>
      <c r="C900" t="inlineStr">
        <is>
          <t>sofiblmoments</t>
        </is>
      </c>
      <c r="D900"/>
      <c r="E900"/>
      <c r="F900"/>
      <c r="G900"/>
      <c r="H900"/>
      <c r="I900"/>
      <c r="J900">
        <v>0</v>
      </c>
      <c r="K900">
        <v>0</v>
      </c>
      <c r="L900">
        <v>0</v>
      </c>
      <c r="M900">
        <v>0</v>
      </c>
      <c r="N900">
        <v>0</v>
      </c>
      <c r="O900" t="inlineStr">
        <is>
          <t>统计时区：北京时间（Asia/Shanghai）；缺少当日快照</t>
        </is>
      </c>
      <c r="P900" t="inlineStr">
        <is>
          <t>高璇</t>
        </is>
      </c>
    </row>
    <row r="901" ht="25.5" customHeight="1">
      <c r="A901" t="inlineStr">
        <is>
          <t>2026-09-07</t>
        </is>
      </c>
      <c r="B901" t="inlineStr">
        <is>
          <t>astrologywiki</t>
        </is>
      </c>
      <c r="C901" t="inlineStr">
        <is>
          <t>astrologywiki</t>
        </is>
      </c>
      <c r="D901"/>
      <c r="E901"/>
      <c r="F901"/>
      <c r="G901"/>
      <c r="H901"/>
      <c r="I901"/>
      <c r="J901">
        <v>0</v>
      </c>
      <c r="K901">
        <v>0</v>
      </c>
      <c r="L901">
        <v>0</v>
      </c>
      <c r="M901">
        <v>0</v>
      </c>
      <c r="N901">
        <v>0</v>
      </c>
      <c r="O901" t="inlineStr">
        <is>
          <t>统计时区：北京时间（Asia/Shanghai）；缺少当日快照</t>
        </is>
      </c>
      <c r="P901"/>
    </row>
    <row r="902" ht="25.5" customHeight="1">
      <c r="A902" t="inlineStr">
        <is>
          <t>2026-09-07</t>
        </is>
      </c>
      <c r="B902" t="inlineStr">
        <is>
          <t>dramaclips0364</t>
        </is>
      </c>
      <c r="C902" t="inlineStr">
        <is>
          <t>dramaclips0364</t>
        </is>
      </c>
      <c r="D902"/>
      <c r="E902"/>
      <c r="F902"/>
      <c r="G902"/>
      <c r="H902"/>
      <c r="I902"/>
      <c r="J902">
        <v>0</v>
      </c>
      <c r="K902">
        <v>0</v>
      </c>
      <c r="L902">
        <v>0</v>
      </c>
      <c r="M902">
        <v>0</v>
      </c>
      <c r="N902">
        <v>0</v>
      </c>
      <c r="O902" t="inlineStr">
        <is>
          <t>统计时区：北京时间（Asia/Shanghai）；缺少当日快照</t>
        </is>
      </c>
      <c r="P902" t="inlineStr">
        <is>
          <t>高璇</t>
        </is>
      </c>
    </row>
    <row r="903" ht="25.5" customHeight="1">
      <c r="A903" t="inlineStr">
        <is>
          <t>2026-09-07</t>
        </is>
      </c>
      <c r="B903" t="inlineStr">
        <is>
          <t>dramadetour0</t>
        </is>
      </c>
      <c r="C903" t="inlineStr">
        <is>
          <t>dramadetour0</t>
        </is>
      </c>
      <c r="D903"/>
      <c r="E903"/>
      <c r="F903"/>
      <c r="G903"/>
      <c r="H903"/>
      <c r="I903"/>
      <c r="J903">
        <v>0</v>
      </c>
      <c r="K903">
        <v>0</v>
      </c>
      <c r="L903">
        <v>0</v>
      </c>
      <c r="M903">
        <v>0</v>
      </c>
      <c r="N903">
        <v>0</v>
      </c>
      <c r="O903" t="inlineStr">
        <is>
          <t>统计时区：北京时间（Asia/Shanghai）；缺少当日快照</t>
        </is>
      </c>
      <c r="P903" t="inlineStr">
        <is>
          <t>彭满</t>
        </is>
      </c>
    </row>
    <row r="904" ht="25.5" customHeight="1">
      <c r="A904" t="inlineStr">
        <is>
          <t>2026-09-07</t>
        </is>
      </c>
      <c r="B904" t="inlineStr">
        <is>
          <t>dramaexpedition</t>
        </is>
      </c>
      <c r="C904" t="inlineStr">
        <is>
          <t>dramaexpedition</t>
        </is>
      </c>
      <c r="D904"/>
      <c r="E904"/>
      <c r="F904"/>
      <c r="G904"/>
      <c r="H904"/>
      <c r="I904"/>
      <c r="J904">
        <v>0</v>
      </c>
      <c r="K904">
        <v>0</v>
      </c>
      <c r="L904">
        <v>0</v>
      </c>
      <c r="M904">
        <v>0</v>
      </c>
      <c r="N904">
        <v>0</v>
      </c>
      <c r="O904" t="inlineStr">
        <is>
          <t>统计时区：北京时间（Asia/Shanghai）；缺少当日快照</t>
        </is>
      </c>
      <c r="P904" t="inlineStr">
        <is>
          <t>彭满</t>
        </is>
      </c>
    </row>
    <row r="905" ht="25.5" customHeight="1">
      <c r="A905" t="inlineStr">
        <is>
          <t>2026-09-07</t>
        </is>
      </c>
      <c r="B905" t="inlineStr">
        <is>
          <t>dramapenelope</t>
        </is>
      </c>
      <c r="C905" t="inlineStr">
        <is>
          <t>dramapenelope</t>
        </is>
      </c>
      <c r="D905"/>
      <c r="E905"/>
      <c r="F905"/>
      <c r="G905"/>
      <c r="H905"/>
      <c r="I905"/>
      <c r="J905">
        <v>0</v>
      </c>
      <c r="K905">
        <v>0</v>
      </c>
      <c r="L905">
        <v>0</v>
      </c>
      <c r="M905">
        <v>0</v>
      </c>
      <c r="N905">
        <v>0</v>
      </c>
      <c r="O905" t="inlineStr">
        <is>
          <t>统计时区：北京时间（Asia/Shanghai）；缺少当日快照</t>
        </is>
      </c>
      <c r="P905"/>
    </row>
    <row r="906" ht="25.5" customHeight="1">
      <c r="A906" t="inlineStr">
        <is>
          <t>2026-09-07</t>
        </is>
      </c>
      <c r="B906" t="inlineStr">
        <is>
          <t>dramavault163</t>
        </is>
      </c>
      <c r="C906" t="inlineStr">
        <is>
          <t>dramavault163</t>
        </is>
      </c>
      <c r="D906"/>
      <c r="E906"/>
      <c r="F906"/>
      <c r="G906"/>
      <c r="H906"/>
      <c r="I906"/>
      <c r="J906">
        <v>0</v>
      </c>
      <c r="K906">
        <v>0</v>
      </c>
      <c r="L906">
        <v>0</v>
      </c>
      <c r="M906">
        <v>0</v>
      </c>
      <c r="N906">
        <v>0</v>
      </c>
      <c r="O906" t="inlineStr">
        <is>
          <t>统计时区：北京时间（Asia/Shanghai）；缺少当日快照</t>
        </is>
      </c>
      <c r="P906" t="inlineStr">
        <is>
          <t>高璇</t>
        </is>
      </c>
    </row>
    <row r="907" ht="25.5" customHeight="1">
      <c r="A907" t="inlineStr">
        <is>
          <t>2026-09-07</t>
        </is>
      </c>
      <c r="B907" t="inlineStr">
        <is>
          <t>NeonHlin</t>
        </is>
      </c>
      <c r="C907" t="inlineStr">
        <is>
          <t>hnlinhthng9678</t>
        </is>
      </c>
      <c r="D907"/>
      <c r="E907"/>
      <c r="F907"/>
      <c r="G907"/>
      <c r="H907"/>
      <c r="I907"/>
      <c r="J907">
        <v>0</v>
      </c>
      <c r="K907">
        <v>0</v>
      </c>
      <c r="L907">
        <v>0</v>
      </c>
      <c r="M907">
        <v>0</v>
      </c>
      <c r="N907">
        <v>0</v>
      </c>
      <c r="O907" t="inlineStr">
        <is>
          <t>统计时区：北京时间（Asia/Shanghai）；缺少当日快照</t>
        </is>
      </c>
      <c r="P907" t="inlineStr">
        <is>
          <t>高璇</t>
        </is>
      </c>
    </row>
    <row r="908" ht="25.5" customHeight="1">
      <c r="A908" t="inlineStr">
        <is>
          <t>2026-09-07</t>
        </is>
      </c>
      <c r="B908" t="inlineStr">
        <is>
          <t>jolienqaq</t>
        </is>
      </c>
      <c r="C908" t="inlineStr">
        <is>
          <t>jolienqaq</t>
        </is>
      </c>
      <c r="D908"/>
      <c r="E908"/>
      <c r="F908"/>
      <c r="G908"/>
      <c r="H908"/>
      <c r="I908"/>
      <c r="J908">
        <v>0</v>
      </c>
      <c r="K908">
        <v>0</v>
      </c>
      <c r="L908">
        <v>0</v>
      </c>
      <c r="M908">
        <v>0</v>
      </c>
      <c r="N908">
        <v>0</v>
      </c>
      <c r="O908" t="inlineStr">
        <is>
          <t>统计时区：北京时间（Asia/Shanghai）；缺少当日快照</t>
        </is>
      </c>
      <c r="P908" t="inlineStr">
        <is>
          <t>彭满</t>
        </is>
      </c>
    </row>
    <row r="909" ht="25.5" customHeight="1">
      <c r="A909" t="inlineStr">
        <is>
          <t>2026-09-07</t>
        </is>
      </c>
      <c r="B909" t="inlineStr">
        <is>
          <t>Flexlthung</t>
        </is>
      </c>
      <c r="C909" t="inlineStr">
        <is>
          <t>lthung263</t>
        </is>
      </c>
      <c r="D909"/>
      <c r="E909"/>
      <c r="F909"/>
      <c r="G909"/>
      <c r="H909"/>
      <c r="I909"/>
      <c r="J909">
        <v>0</v>
      </c>
      <c r="K909">
        <v>0</v>
      </c>
      <c r="L909">
        <v>0</v>
      </c>
      <c r="M909">
        <v>0</v>
      </c>
      <c r="N909">
        <v>0</v>
      </c>
      <c r="O909" t="inlineStr">
        <is>
          <t>统计时区：北京时间（Asia/Shanghai）；缺少当日快照</t>
        </is>
      </c>
      <c r="P909" t="inlineStr">
        <is>
          <t>张凯风</t>
        </is>
      </c>
    </row>
    <row r="910" ht="25.5" customHeight="1">
      <c r="A910" t="inlineStr">
        <is>
          <t>2026-09-07</t>
        </is>
      </c>
      <c r="B910" t="inlineStr">
        <is>
          <t>miraaastrology</t>
        </is>
      </c>
      <c r="C910" t="inlineStr">
        <is>
          <t>miraaastrology</t>
        </is>
      </c>
      <c r="D910"/>
      <c r="E910"/>
      <c r="F910"/>
      <c r="G910"/>
      <c r="H910"/>
      <c r="I910"/>
      <c r="J910">
        <v>0</v>
      </c>
      <c r="K910">
        <v>0</v>
      </c>
      <c r="L910">
        <v>0</v>
      </c>
      <c r="M910">
        <v>0</v>
      </c>
      <c r="N910">
        <v>0</v>
      </c>
      <c r="O910" t="inlineStr">
        <is>
          <t>统计时区：北京时间（Asia/Shanghai）；缺少当日快照</t>
        </is>
      </c>
      <c r="P910"/>
    </row>
    <row r="911" ht="25.5" customHeight="1">
      <c r="A911" t="inlineStr">
        <is>
          <t>2026-09-07</t>
        </is>
      </c>
      <c r="B911" t="inlineStr">
        <is>
          <t>VoidFaic</t>
        </is>
      </c>
      <c r="C911" t="inlineStr">
        <is>
          <t>ngphnggiang40</t>
        </is>
      </c>
      <c r="D911"/>
      <c r="E911"/>
      <c r="F911"/>
      <c r="G911"/>
      <c r="H911"/>
      <c r="I911"/>
      <c r="J911">
        <v>0</v>
      </c>
      <c r="K911">
        <v>0</v>
      </c>
      <c r="L911">
        <v>0</v>
      </c>
      <c r="M911">
        <v>0</v>
      </c>
      <c r="N911">
        <v>0</v>
      </c>
      <c r="O911" t="inlineStr">
        <is>
          <t>统计时区：北京时间（Asia/Shanghai）；缺少当日快照</t>
        </is>
      </c>
      <c r="P911" t="inlineStr">
        <is>
          <t>张凯风</t>
        </is>
      </c>
    </row>
    <row r="912" ht="25.5" customHeight="1">
      <c r="A912" t="inlineStr">
        <is>
          <t>2026-09-07</t>
        </is>
      </c>
      <c r="B912" t="inlineStr">
        <is>
          <t>shirley527146</t>
        </is>
      </c>
      <c r="C912" t="inlineStr">
        <is>
          <t>shirley527146</t>
        </is>
      </c>
      <c r="D912"/>
      <c r="E912"/>
      <c r="F912"/>
      <c r="G912"/>
      <c r="H912"/>
      <c r="I912"/>
      <c r="J912">
        <v>0</v>
      </c>
      <c r="K912">
        <v>0</v>
      </c>
      <c r="L912">
        <v>0</v>
      </c>
      <c r="M912">
        <v>0</v>
      </c>
      <c r="N912">
        <v>0</v>
      </c>
      <c r="O912" t="inlineStr">
        <is>
          <t>统计时区：北京时间（Asia/Shanghai）；缺少当日快照</t>
        </is>
      </c>
      <c r="P912"/>
    </row>
    <row r="913" ht="25.5" customHeight="1">
      <c r="A913" t="inlineStr">
        <is>
          <t>2026-09-07</t>
        </is>
      </c>
      <c r="B913" t="inlineStr">
        <is>
          <t>shirley5276973</t>
        </is>
      </c>
      <c r="C913" t="inlineStr">
        <is>
          <t>shirley5276973</t>
        </is>
      </c>
      <c r="D913"/>
      <c r="E913"/>
      <c r="F913"/>
      <c r="G913"/>
      <c r="H913"/>
      <c r="I913"/>
      <c r="J913">
        <v>0</v>
      </c>
      <c r="K913">
        <v>0</v>
      </c>
      <c r="L913">
        <v>0</v>
      </c>
      <c r="M913">
        <v>0</v>
      </c>
      <c r="N913">
        <v>0</v>
      </c>
      <c r="O913" t="inlineStr">
        <is>
          <t>统计时区：北京时间（Asia/Shanghai）；缺少当日快照</t>
        </is>
      </c>
      <c r="P913"/>
    </row>
    <row r="914" ht="25.5" customHeight="1">
      <c r="A914" t="inlineStr">
        <is>
          <t>2026-09-07</t>
        </is>
      </c>
      <c r="B914" t="inlineStr">
        <is>
          <t>shirley5278789</t>
        </is>
      </c>
      <c r="C914" t="inlineStr">
        <is>
          <t>shirley5278789</t>
        </is>
      </c>
      <c r="D914"/>
      <c r="E914"/>
      <c r="F914"/>
      <c r="G914"/>
      <c r="H914"/>
      <c r="I914"/>
      <c r="J914">
        <v>0</v>
      </c>
      <c r="K914">
        <v>0</v>
      </c>
      <c r="L914">
        <v>0</v>
      </c>
      <c r="M914">
        <v>0</v>
      </c>
      <c r="N914">
        <v>0</v>
      </c>
      <c r="O914" t="inlineStr">
        <is>
          <t>统计时区：北京时间（Asia/Shanghai）；缺少当日快照</t>
        </is>
      </c>
      <c r="P914" t="inlineStr">
        <is>
          <t>高璇</t>
        </is>
      </c>
    </row>
    <row r="915" ht="25.5" customHeight="1">
      <c r="A915" t="inlineStr">
        <is>
          <t>2026-09-07</t>
        </is>
      </c>
      <c r="B915" t="inlineStr">
        <is>
          <t>Mouse glue trap</t>
        </is>
      </c>
      <c r="C915" t="inlineStr">
        <is>
          <t>nobleltcpnj</t>
        </is>
      </c>
      <c r="D915"/>
      <c r="E915"/>
      <c r="F915"/>
      <c r="G915"/>
      <c r="H915"/>
      <c r="I915"/>
      <c r="J915">
        <v>0</v>
      </c>
      <c r="K915">
        <v>0</v>
      </c>
      <c r="L915">
        <v>0</v>
      </c>
      <c r="M915">
        <v>0</v>
      </c>
      <c r="N915">
        <v>0</v>
      </c>
      <c r="O915" t="inlineStr">
        <is>
          <t>统计时区：北京时间（Asia/Shanghai）；缺少当日快照</t>
        </is>
      </c>
      <c r="P915" t="inlineStr">
        <is>
          <t>张凯风</t>
        </is>
      </c>
    </row>
    <row r="916" ht="25.5" customHeight="1">
      <c r="A916" t="inlineStr">
        <is>
          <t>2026-09-07</t>
        </is>
      </c>
      <c r="B916" t="inlineStr">
        <is>
          <t>willque92</t>
        </is>
      </c>
      <c r="C916" t="inlineStr">
        <is>
          <t>willque92</t>
        </is>
      </c>
      <c r="D916"/>
      <c r="E916"/>
      <c r="F916"/>
      <c r="G916"/>
      <c r="H916"/>
      <c r="I916"/>
      <c r="J916">
        <v>0</v>
      </c>
      <c r="K916">
        <v>0</v>
      </c>
      <c r="L916">
        <v>0</v>
      </c>
      <c r="M916">
        <v>0</v>
      </c>
      <c r="N916">
        <v>0</v>
      </c>
      <c r="O916" t="inlineStr">
        <is>
          <t>统计时区：北京时间（Asia/Shanghai）；缺少当日快照</t>
        </is>
      </c>
      <c r="P916"/>
    </row>
    <row r="917" ht="25.5" customHeight="1">
      <c r="A917" t="inlineStr">
        <is>
          <t>2026-09-07</t>
        </is>
      </c>
      <c r="B917" t="inlineStr">
        <is>
          <t>dramaflick00</t>
        </is>
      </c>
      <c r="C917" t="inlineStr">
        <is>
          <t>dramaflick00</t>
        </is>
      </c>
      <c r="D917"/>
      <c r="E917"/>
      <c r="F917"/>
      <c r="G917"/>
      <c r="H917"/>
      <c r="I917"/>
      <c r="J917">
        <v>0</v>
      </c>
      <c r="K917">
        <v>0</v>
      </c>
      <c r="L917">
        <v>0</v>
      </c>
      <c r="M917">
        <v>0</v>
      </c>
      <c r="N917">
        <v>0</v>
      </c>
      <c r="O917" t="inlineStr">
        <is>
          <t>统计时区：北京时间（Asia/Shanghai）；缺少当日快照</t>
        </is>
      </c>
      <c r="P917" t="inlineStr">
        <is>
          <t>高璇</t>
        </is>
      </c>
    </row>
    <row r="918" ht="25.5" customHeight="1">
      <c r="A918" t="inlineStr">
        <is>
          <t>2026-09-07</t>
        </is>
      </c>
      <c r="B918" t="inlineStr">
        <is>
          <t>plottwistclips11</t>
        </is>
      </c>
      <c r="C918" t="inlineStr">
        <is>
          <t>plottwistclips11</t>
        </is>
      </c>
      <c r="D918"/>
      <c r="E918"/>
      <c r="F918"/>
      <c r="G918"/>
      <c r="H918"/>
      <c r="I918"/>
      <c r="J918">
        <v>0</v>
      </c>
      <c r="K918">
        <v>0</v>
      </c>
      <c r="L918">
        <v>0</v>
      </c>
      <c r="M918">
        <v>0</v>
      </c>
      <c r="N918">
        <v>0</v>
      </c>
      <c r="O918" t="inlineStr">
        <is>
          <t>统计时区：北京时间（Asia/Shanghai）；缺少当日快照</t>
        </is>
      </c>
      <c r="P918" t="inlineStr">
        <is>
          <t>高璇</t>
        </is>
      </c>
    </row>
    <row r="919" ht="25.5" customHeight="1">
      <c r="A919" t="inlineStr">
        <is>
          <t>2026-09-07</t>
        </is>
      </c>
      <c r="B919" t="inlineStr">
        <is>
          <t>felicitypatterson67</t>
        </is>
      </c>
      <c r="C919" t="inlineStr">
        <is>
          <t>felicitypatterson67</t>
        </is>
      </c>
      <c r="D919"/>
      <c r="E919"/>
      <c r="F919"/>
      <c r="G919"/>
      <c r="H919"/>
      <c r="I919"/>
      <c r="J919">
        <v>0</v>
      </c>
      <c r="K919">
        <v>0</v>
      </c>
      <c r="L919">
        <v>0</v>
      </c>
      <c r="M919">
        <v>0</v>
      </c>
      <c r="N919">
        <v>0</v>
      </c>
      <c r="O919" t="inlineStr">
        <is>
          <t>统计时区：北京时间（Asia/Shanghai）；缺少当日快照</t>
        </is>
      </c>
      <c r="P919" t="inlineStr">
        <is>
          <t>李建卓</t>
        </is>
      </c>
    </row>
    <row r="920" ht="25.5" customHeight="1">
      <c r="A920" t="inlineStr">
        <is>
          <t>2026-09-07</t>
        </is>
      </c>
      <c r="B920" t="inlineStr">
        <is>
          <t>hcngsn5459</t>
        </is>
      </c>
      <c r="C920" t="inlineStr">
        <is>
          <t>hcngsn5459</t>
        </is>
      </c>
      <c r="D920"/>
      <c r="E920"/>
      <c r="F920"/>
      <c r="G920"/>
      <c r="H920"/>
      <c r="I920"/>
      <c r="J920">
        <v>0</v>
      </c>
      <c r="K920">
        <v>0</v>
      </c>
      <c r="L920">
        <v>0</v>
      </c>
      <c r="M920">
        <v>0</v>
      </c>
      <c r="N920">
        <v>0</v>
      </c>
      <c r="O920" t="inlineStr">
        <is>
          <t>统计时区：北京时间（Asia/Shanghai）；缺少当日快照</t>
        </is>
      </c>
      <c r="P920" t="inlineStr">
        <is>
          <t>李建卓</t>
        </is>
      </c>
    </row>
    <row r="921" ht="25.5" customHeight="1">
      <c r="A921" t="inlineStr">
        <is>
          <t>2026-09-07</t>
        </is>
      </c>
      <c r="B921" t="inlineStr">
        <is>
          <t>Pretty Boy Problems</t>
        </is>
      </c>
      <c r="C921" t="inlineStr">
        <is>
          <t>magnoliaisabella64</t>
        </is>
      </c>
      <c r="D921"/>
      <c r="E921"/>
      <c r="F921"/>
      <c r="G921"/>
      <c r="H921"/>
      <c r="I921"/>
      <c r="J921">
        <v>0</v>
      </c>
      <c r="K921">
        <v>0</v>
      </c>
      <c r="L921">
        <v>0</v>
      </c>
      <c r="M921">
        <v>0</v>
      </c>
      <c r="N921">
        <v>0</v>
      </c>
      <c r="O921" t="inlineStr">
        <is>
          <t>统计时区：北京时间（Asia/Shanghai）；缺少当日快照</t>
        </is>
      </c>
      <c r="P921" t="inlineStr">
        <is>
          <t>张凯风</t>
        </is>
      </c>
    </row>
    <row r="922" ht="25.5" customHeight="1">
      <c r="A922" t="inlineStr">
        <is>
          <t>2026-09-07</t>
        </is>
      </c>
      <c r="B922" t="inlineStr">
        <is>
          <t>Velvet Temptations</t>
        </is>
      </c>
      <c r="C922" t="inlineStr">
        <is>
          <t>qqfqvkxrybkjkjnp20</t>
        </is>
      </c>
      <c r="D922"/>
      <c r="E922"/>
      <c r="F922"/>
      <c r="G922"/>
      <c r="H922"/>
      <c r="I922"/>
      <c r="J922">
        <v>0</v>
      </c>
      <c r="K922">
        <v>0</v>
      </c>
      <c r="L922">
        <v>0</v>
      </c>
      <c r="M922">
        <v>0</v>
      </c>
      <c r="N922">
        <v>0</v>
      </c>
      <c r="O922" t="inlineStr">
        <is>
          <t>统计时区：北京时间（Asia/Shanghai）；缺少当日快照</t>
        </is>
      </c>
      <c r="P922" t="inlineStr">
        <is>
          <t>张凯风</t>
        </is>
      </c>
    </row>
    <row r="923" ht="25.5" customHeight="1">
      <c r="A923" t="inlineStr">
        <is>
          <t>2026-09-07</t>
        </is>
      </c>
      <c r="B923" t="inlineStr">
        <is>
          <t>amariari11</t>
        </is>
      </c>
      <c r="C923" t="inlineStr">
        <is>
          <t>amariari11</t>
        </is>
      </c>
      <c r="D923"/>
      <c r="E923"/>
      <c r="F923"/>
      <c r="G923"/>
      <c r="H923"/>
      <c r="I923"/>
      <c r="J923">
        <v>0</v>
      </c>
      <c r="K923">
        <v>0</v>
      </c>
      <c r="L923">
        <v>0</v>
      </c>
      <c r="M923">
        <v>0</v>
      </c>
      <c r="N923">
        <v>0</v>
      </c>
      <c r="O923" t="inlineStr">
        <is>
          <t>统计时区：北京时间（Asia/Shanghai）；缺少当日快照</t>
        </is>
      </c>
      <c r="P923" t="inlineStr">
        <is>
          <t>李建卓</t>
        </is>
      </c>
    </row>
    <row r="924" ht="25.5" customHeight="1">
      <c r="A924" t="inlineStr">
        <is>
          <t>2026-09-07</t>
        </is>
      </c>
      <c r="B924" t="inlineStr">
        <is>
          <t>gaylenepowers350</t>
        </is>
      </c>
      <c r="C924" t="inlineStr">
        <is>
          <t>gaylenepowers350</t>
        </is>
      </c>
      <c r="D924"/>
      <c r="E924"/>
      <c r="F924"/>
      <c r="G924"/>
      <c r="H924"/>
      <c r="I924"/>
      <c r="J924">
        <v>0</v>
      </c>
      <c r="K924">
        <v>0</v>
      </c>
      <c r="L924">
        <v>0</v>
      </c>
      <c r="M924">
        <v>0</v>
      </c>
      <c r="N924">
        <v>0</v>
      </c>
      <c r="O924" t="inlineStr">
        <is>
          <t>统计时区：北京时间（Asia/Shanghai）；缺少当日快照</t>
        </is>
      </c>
      <c r="P924" t="inlineStr">
        <is>
          <t>李建卓</t>
        </is>
      </c>
    </row>
    <row r="925" ht="25.5" customHeight="1">
      <c r="A925" t="inlineStr">
        <is>
          <t>2026-09-07</t>
        </is>
      </c>
      <c r="B925" t="inlineStr">
        <is>
          <t>jazlynnayeli6</t>
        </is>
      </c>
      <c r="C925" t="inlineStr">
        <is>
          <t>jazlynnayeli6</t>
        </is>
      </c>
      <c r="D925"/>
      <c r="E925"/>
      <c r="F925"/>
      <c r="G925"/>
      <c r="H925"/>
      <c r="I925"/>
      <c r="J925">
        <v>0</v>
      </c>
      <c r="K925">
        <v>0</v>
      </c>
      <c r="L925">
        <v>0</v>
      </c>
      <c r="M925">
        <v>0</v>
      </c>
      <c r="N925">
        <v>0</v>
      </c>
      <c r="O925" t="inlineStr">
        <is>
          <t>统计时区：北京时间（Asia/Shanghai）；缺少当日快照</t>
        </is>
      </c>
      <c r="P925" t="inlineStr">
        <is>
          <t>李建卓</t>
        </is>
      </c>
    </row>
    <row r="926" ht="25.5" customHeight="1">
      <c r="A926" t="inlineStr">
        <is>
          <t>2026-09-07</t>
        </is>
      </c>
      <c r="B926" t="inlineStr">
        <is>
          <t>miralinaaa10</t>
        </is>
      </c>
      <c r="C926" t="inlineStr">
        <is>
          <t>miralinaaa10</t>
        </is>
      </c>
      <c r="D926"/>
      <c r="E926"/>
      <c r="F926"/>
      <c r="G926"/>
      <c r="H926"/>
      <c r="I926"/>
      <c r="J926">
        <v>0</v>
      </c>
      <c r="K926">
        <v>0</v>
      </c>
      <c r="L926">
        <v>0</v>
      </c>
      <c r="M926">
        <v>0</v>
      </c>
      <c r="N926">
        <v>0</v>
      </c>
      <c r="O926" t="inlineStr">
        <is>
          <t>统计时区：北京时间（Asia/Shanghai）；缺少当日快照</t>
        </is>
      </c>
      <c r="P926" t="inlineStr">
        <is>
          <t>高璇</t>
        </is>
      </c>
    </row>
    <row r="927" ht="25.5" customHeight="1">
      <c r="A927" t="inlineStr">
        <is>
          <t>2026-09-07</t>
        </is>
      </c>
      <c r="B927" t="inlineStr">
        <is>
          <t>mochiclips55</t>
        </is>
      </c>
      <c r="C927" t="inlineStr">
        <is>
          <t>mochiclips55</t>
        </is>
      </c>
      <c r="D927"/>
      <c r="E927"/>
      <c r="F927"/>
      <c r="G927"/>
      <c r="H927"/>
      <c r="I927"/>
      <c r="J927">
        <v>0</v>
      </c>
      <c r="K927">
        <v>0</v>
      </c>
      <c r="L927">
        <v>0</v>
      </c>
      <c r="M927">
        <v>0</v>
      </c>
      <c r="N927">
        <v>0</v>
      </c>
      <c r="O927" t="inlineStr">
        <is>
          <t>统计时区：北京时间（Asia/Shanghai）；缺少当日快照</t>
        </is>
      </c>
      <c r="P927" t="inlineStr">
        <is>
          <t>高璇</t>
        </is>
      </c>
    </row>
    <row r="928" ht="25.5" customHeight="1">
      <c r="A928" t="inlineStr">
        <is>
          <t>2026-09-07</t>
        </is>
      </c>
      <c r="B928" t="inlineStr">
        <is>
          <t>scenesbl77</t>
        </is>
      </c>
      <c r="C928" t="inlineStr">
        <is>
          <t>scenesbl77</t>
        </is>
      </c>
      <c r="D928"/>
      <c r="E928"/>
      <c r="F928"/>
      <c r="G928"/>
      <c r="H928"/>
      <c r="I928"/>
      <c r="J928">
        <v>0</v>
      </c>
      <c r="K928">
        <v>0</v>
      </c>
      <c r="L928">
        <v>0</v>
      </c>
      <c r="M928">
        <v>0</v>
      </c>
      <c r="N928">
        <v>0</v>
      </c>
      <c r="O928" t="inlineStr">
        <is>
          <t>统计时区：北京时间（Asia/Shanghai）；缺少当日快照</t>
        </is>
      </c>
      <c r="P928" t="inlineStr">
        <is>
          <t>高璇</t>
        </is>
      </c>
    </row>
    <row r="929" ht="25.5" customHeight="1">
      <c r="A929" t="inlineStr">
        <is>
          <t>2026-09-07</t>
        </is>
      </c>
      <c r="B929" t="inlineStr">
        <is>
          <t>sofiblmoments</t>
        </is>
      </c>
      <c r="C929" t="inlineStr">
        <is>
          <t>sofiblmoments</t>
        </is>
      </c>
      <c r="D929"/>
      <c r="E929"/>
      <c r="F929"/>
      <c r="G929"/>
      <c r="H929"/>
      <c r="I929"/>
      <c r="J929">
        <v>0</v>
      </c>
      <c r="K929">
        <v>0</v>
      </c>
      <c r="L929">
        <v>0</v>
      </c>
      <c r="M929">
        <v>0</v>
      </c>
      <c r="N929">
        <v>0</v>
      </c>
      <c r="O929" t="inlineStr">
        <is>
          <t>统计时区：北京时间（Asia/Shanghai）；缺少当日快照</t>
        </is>
      </c>
      <c r="P929" t="inlineStr">
        <is>
          <t>高璇</t>
        </is>
      </c>
    </row>
    <row r="930" ht="25.5" customHeight="1">
      <c r="A930" t="inlineStr">
        <is>
          <t>2026-09-06</t>
        </is>
      </c>
      <c r="B930" t="inlineStr">
        <is>
          <t>astrologywiki</t>
        </is>
      </c>
      <c r="C930" t="inlineStr">
        <is>
          <t>astrologywiki</t>
        </is>
      </c>
      <c r="D930"/>
      <c r="E930"/>
      <c r="F930"/>
      <c r="G930"/>
      <c r="H930"/>
      <c r="I930"/>
      <c r="J930">
        <v>0</v>
      </c>
      <c r="K930">
        <v>0</v>
      </c>
      <c r="L930">
        <v>0</v>
      </c>
      <c r="M930">
        <v>0</v>
      </c>
      <c r="N930">
        <v>0</v>
      </c>
      <c r="O930" t="inlineStr">
        <is>
          <t>统计时区：北京时间（Asia/Shanghai）；缺少当日快照</t>
        </is>
      </c>
      <c r="P930"/>
    </row>
    <row r="931" ht="25.5" customHeight="1">
      <c r="A931" t="inlineStr">
        <is>
          <t>2026-09-06</t>
        </is>
      </c>
      <c r="B931" t="inlineStr">
        <is>
          <t>dramaclips0364</t>
        </is>
      </c>
      <c r="C931" t="inlineStr">
        <is>
          <t>dramaclips0364</t>
        </is>
      </c>
      <c r="D931"/>
      <c r="E931"/>
      <c r="F931"/>
      <c r="G931"/>
      <c r="H931"/>
      <c r="I931"/>
      <c r="J931">
        <v>0</v>
      </c>
      <c r="K931">
        <v>0</v>
      </c>
      <c r="L931">
        <v>0</v>
      </c>
      <c r="M931">
        <v>0</v>
      </c>
      <c r="N931">
        <v>0</v>
      </c>
      <c r="O931" t="inlineStr">
        <is>
          <t>统计时区：北京时间（Asia/Shanghai）；缺少当日快照</t>
        </is>
      </c>
      <c r="P931" t="inlineStr">
        <is>
          <t>高璇</t>
        </is>
      </c>
    </row>
    <row r="932" ht="25.5" customHeight="1">
      <c r="A932" t="inlineStr">
        <is>
          <t>2026-09-06</t>
        </is>
      </c>
      <c r="B932" t="inlineStr">
        <is>
          <t>dramadetour0</t>
        </is>
      </c>
      <c r="C932" t="inlineStr">
        <is>
          <t>dramadetour0</t>
        </is>
      </c>
      <c r="D932"/>
      <c r="E932"/>
      <c r="F932"/>
      <c r="G932"/>
      <c r="H932"/>
      <c r="I932"/>
      <c r="J932">
        <v>0</v>
      </c>
      <c r="K932">
        <v>0</v>
      </c>
      <c r="L932">
        <v>0</v>
      </c>
      <c r="M932">
        <v>0</v>
      </c>
      <c r="N932">
        <v>0</v>
      </c>
      <c r="O932" t="inlineStr">
        <is>
          <t>统计时区：北京时间（Asia/Shanghai）；缺少当日快照</t>
        </is>
      </c>
      <c r="P932" t="inlineStr">
        <is>
          <t>彭满</t>
        </is>
      </c>
    </row>
    <row r="933" ht="25.5" customHeight="1">
      <c r="A933" t="inlineStr">
        <is>
          <t>2026-09-06</t>
        </is>
      </c>
      <c r="B933" t="inlineStr">
        <is>
          <t>dramaexpedition</t>
        </is>
      </c>
      <c r="C933" t="inlineStr">
        <is>
          <t>dramaexpedition</t>
        </is>
      </c>
      <c r="D933"/>
      <c r="E933"/>
      <c r="F933"/>
      <c r="G933"/>
      <c r="H933"/>
      <c r="I933"/>
      <c r="J933">
        <v>0</v>
      </c>
      <c r="K933">
        <v>0</v>
      </c>
      <c r="L933">
        <v>0</v>
      </c>
      <c r="M933">
        <v>0</v>
      </c>
      <c r="N933">
        <v>0</v>
      </c>
      <c r="O933" t="inlineStr">
        <is>
          <t>统计时区：北京时间（Asia/Shanghai）；缺少当日快照</t>
        </is>
      </c>
      <c r="P933" t="inlineStr">
        <is>
          <t>彭满</t>
        </is>
      </c>
    </row>
    <row r="934" ht="25.5" customHeight="1">
      <c r="A934" t="inlineStr">
        <is>
          <t>2026-09-06</t>
        </is>
      </c>
      <c r="B934" t="inlineStr">
        <is>
          <t>dramapenelope</t>
        </is>
      </c>
      <c r="C934" t="inlineStr">
        <is>
          <t>dramapenelope</t>
        </is>
      </c>
      <c r="D934"/>
      <c r="E934"/>
      <c r="F934"/>
      <c r="G934"/>
      <c r="H934"/>
      <c r="I934"/>
      <c r="J934">
        <v>0</v>
      </c>
      <c r="K934">
        <v>0</v>
      </c>
      <c r="L934">
        <v>0</v>
      </c>
      <c r="M934">
        <v>0</v>
      </c>
      <c r="N934">
        <v>0</v>
      </c>
      <c r="O934" t="inlineStr">
        <is>
          <t>统计时区：北京时间（Asia/Shanghai）；缺少当日快照</t>
        </is>
      </c>
      <c r="P934"/>
    </row>
    <row r="935" ht="25.5" customHeight="1">
      <c r="A935" t="inlineStr">
        <is>
          <t>2026-09-06</t>
        </is>
      </c>
      <c r="B935" t="inlineStr">
        <is>
          <t>dramavault163</t>
        </is>
      </c>
      <c r="C935" t="inlineStr">
        <is>
          <t>dramavault163</t>
        </is>
      </c>
      <c r="D935"/>
      <c r="E935"/>
      <c r="F935"/>
      <c r="G935"/>
      <c r="H935"/>
      <c r="I935"/>
      <c r="J935">
        <v>0</v>
      </c>
      <c r="K935">
        <v>0</v>
      </c>
      <c r="L935">
        <v>0</v>
      </c>
      <c r="M935">
        <v>0</v>
      </c>
      <c r="N935">
        <v>0</v>
      </c>
      <c r="O935" t="inlineStr">
        <is>
          <t>统计时区：北京时间（Asia/Shanghai）；缺少当日快照</t>
        </is>
      </c>
      <c r="P935" t="inlineStr">
        <is>
          <t>高璇</t>
        </is>
      </c>
    </row>
    <row r="936" ht="25.5" customHeight="1">
      <c r="A936" t="inlineStr">
        <is>
          <t>2026-09-06</t>
        </is>
      </c>
      <c r="B936" t="inlineStr">
        <is>
          <t>NeonHlin</t>
        </is>
      </c>
      <c r="C936" t="inlineStr">
        <is>
          <t>hnlinhthng9678</t>
        </is>
      </c>
      <c r="D936"/>
      <c r="E936"/>
      <c r="F936"/>
      <c r="G936"/>
      <c r="H936"/>
      <c r="I936"/>
      <c r="J936">
        <v>0</v>
      </c>
      <c r="K936">
        <v>0</v>
      </c>
      <c r="L936">
        <v>0</v>
      </c>
      <c r="M936">
        <v>0</v>
      </c>
      <c r="N936">
        <v>0</v>
      </c>
      <c r="O936" t="inlineStr">
        <is>
          <t>统计时区：北京时间（Asia/Shanghai）；缺少当日快照</t>
        </is>
      </c>
      <c r="P936" t="inlineStr">
        <is>
          <t>高璇</t>
        </is>
      </c>
    </row>
    <row r="937" ht="25.5" customHeight="1">
      <c r="A937" t="inlineStr">
        <is>
          <t>2026-09-06</t>
        </is>
      </c>
      <c r="B937" t="inlineStr">
        <is>
          <t>jolienqaq</t>
        </is>
      </c>
      <c r="C937" t="inlineStr">
        <is>
          <t>jolienqaq</t>
        </is>
      </c>
      <c r="D937"/>
      <c r="E937"/>
      <c r="F937"/>
      <c r="G937"/>
      <c r="H937"/>
      <c r="I937"/>
      <c r="J937">
        <v>0</v>
      </c>
      <c r="K937">
        <v>0</v>
      </c>
      <c r="L937">
        <v>0</v>
      </c>
      <c r="M937">
        <v>0</v>
      </c>
      <c r="N937">
        <v>0</v>
      </c>
      <c r="O937" t="inlineStr">
        <is>
          <t>统计时区：北京时间（Asia/Shanghai）；缺少当日快照</t>
        </is>
      </c>
      <c r="P937" t="inlineStr">
        <is>
          <t>彭满</t>
        </is>
      </c>
    </row>
    <row r="938" ht="25.5" customHeight="1">
      <c r="A938" t="inlineStr">
        <is>
          <t>2026-09-06</t>
        </is>
      </c>
      <c r="B938" t="inlineStr">
        <is>
          <t>Flexlthung</t>
        </is>
      </c>
      <c r="C938" t="inlineStr">
        <is>
          <t>lthung263</t>
        </is>
      </c>
      <c r="D938"/>
      <c r="E938"/>
      <c r="F938"/>
      <c r="G938"/>
      <c r="H938"/>
      <c r="I938"/>
      <c r="J938">
        <v>0</v>
      </c>
      <c r="K938">
        <v>0</v>
      </c>
      <c r="L938">
        <v>0</v>
      </c>
      <c r="M938">
        <v>0</v>
      </c>
      <c r="N938">
        <v>0</v>
      </c>
      <c r="O938" t="inlineStr">
        <is>
          <t>统计时区：北京时间（Asia/Shanghai）；缺少当日快照</t>
        </is>
      </c>
      <c r="P938" t="inlineStr">
        <is>
          <t>张凯风</t>
        </is>
      </c>
    </row>
    <row r="939" ht="25.5" customHeight="1">
      <c r="A939" t="inlineStr">
        <is>
          <t>2026-09-06</t>
        </is>
      </c>
      <c r="B939" t="inlineStr">
        <is>
          <t>miraaastrology</t>
        </is>
      </c>
      <c r="C939" t="inlineStr">
        <is>
          <t>miraaastrology</t>
        </is>
      </c>
      <c r="D939"/>
      <c r="E939"/>
      <c r="F939"/>
      <c r="G939"/>
      <c r="H939"/>
      <c r="I939"/>
      <c r="J939">
        <v>0</v>
      </c>
      <c r="K939">
        <v>0</v>
      </c>
      <c r="L939">
        <v>0</v>
      </c>
      <c r="M939">
        <v>0</v>
      </c>
      <c r="N939">
        <v>0</v>
      </c>
      <c r="O939" t="inlineStr">
        <is>
          <t>统计时区：北京时间（Asia/Shanghai）；缺少当日快照</t>
        </is>
      </c>
      <c r="P939"/>
    </row>
    <row r="940" ht="25.5" customHeight="1">
      <c r="A940" t="inlineStr">
        <is>
          <t>2026-09-06</t>
        </is>
      </c>
      <c r="B940" t="inlineStr">
        <is>
          <t>VoidFaic</t>
        </is>
      </c>
      <c r="C940" t="inlineStr">
        <is>
          <t>ngphnggiang40</t>
        </is>
      </c>
      <c r="D940"/>
      <c r="E940"/>
      <c r="F940"/>
      <c r="G940"/>
      <c r="H940"/>
      <c r="I940"/>
      <c r="J940">
        <v>0</v>
      </c>
      <c r="K940">
        <v>0</v>
      </c>
      <c r="L940">
        <v>0</v>
      </c>
      <c r="M940">
        <v>0</v>
      </c>
      <c r="N940">
        <v>0</v>
      </c>
      <c r="O940" t="inlineStr">
        <is>
          <t>统计时区：北京时间（Asia/Shanghai）；缺少当日快照</t>
        </is>
      </c>
      <c r="P940" t="inlineStr">
        <is>
          <t>张凯风</t>
        </is>
      </c>
    </row>
    <row r="941" ht="25.5" customHeight="1">
      <c r="A941" t="inlineStr">
        <is>
          <t>2026-09-06</t>
        </is>
      </c>
      <c r="B941" t="inlineStr">
        <is>
          <t>shirley527146</t>
        </is>
      </c>
      <c r="C941" t="inlineStr">
        <is>
          <t>shirley527146</t>
        </is>
      </c>
      <c r="D941"/>
      <c r="E941"/>
      <c r="F941"/>
      <c r="G941"/>
      <c r="H941"/>
      <c r="I941"/>
      <c r="J941">
        <v>0</v>
      </c>
      <c r="K941">
        <v>0</v>
      </c>
      <c r="L941">
        <v>0</v>
      </c>
      <c r="M941">
        <v>0</v>
      </c>
      <c r="N941">
        <v>0</v>
      </c>
      <c r="O941" t="inlineStr">
        <is>
          <t>统计时区：北京时间（Asia/Shanghai）；缺少当日快照</t>
        </is>
      </c>
      <c r="P941"/>
    </row>
    <row r="942" ht="25.5" customHeight="1">
      <c r="A942" t="inlineStr">
        <is>
          <t>2026-09-06</t>
        </is>
      </c>
      <c r="B942" t="inlineStr">
        <is>
          <t>shirley5276973</t>
        </is>
      </c>
      <c r="C942" t="inlineStr">
        <is>
          <t>shirley5276973</t>
        </is>
      </c>
      <c r="D942"/>
      <c r="E942"/>
      <c r="F942"/>
      <c r="G942"/>
      <c r="H942"/>
      <c r="I942"/>
      <c r="J942">
        <v>0</v>
      </c>
      <c r="K942">
        <v>0</v>
      </c>
      <c r="L942">
        <v>0</v>
      </c>
      <c r="M942">
        <v>0</v>
      </c>
      <c r="N942">
        <v>0</v>
      </c>
      <c r="O942" t="inlineStr">
        <is>
          <t>统计时区：北京时间（Asia/Shanghai）；缺少当日快照</t>
        </is>
      </c>
      <c r="P942"/>
    </row>
    <row r="943" ht="25.5" customHeight="1">
      <c r="A943" t="inlineStr">
        <is>
          <t>2026-09-06</t>
        </is>
      </c>
      <c r="B943" t="inlineStr">
        <is>
          <t>shirley5278789</t>
        </is>
      </c>
      <c r="C943" t="inlineStr">
        <is>
          <t>shirley5278789</t>
        </is>
      </c>
      <c r="D943"/>
      <c r="E943"/>
      <c r="F943"/>
      <c r="G943"/>
      <c r="H943"/>
      <c r="I943"/>
      <c r="J943">
        <v>0</v>
      </c>
      <c r="K943">
        <v>0</v>
      </c>
      <c r="L943">
        <v>0</v>
      </c>
      <c r="M943">
        <v>0</v>
      </c>
      <c r="N943">
        <v>0</v>
      </c>
      <c r="O943" t="inlineStr">
        <is>
          <t>统计时区：北京时间（Asia/Shanghai）；缺少当日快照</t>
        </is>
      </c>
      <c r="P943" t="inlineStr">
        <is>
          <t>高璇</t>
        </is>
      </c>
    </row>
    <row r="944" ht="25.5" customHeight="1">
      <c r="A944" t="inlineStr">
        <is>
          <t>2026-09-06</t>
        </is>
      </c>
      <c r="B944" t="inlineStr">
        <is>
          <t>Mouse glue trap</t>
        </is>
      </c>
      <c r="C944" t="inlineStr">
        <is>
          <t>nobleltcpnj</t>
        </is>
      </c>
      <c r="D944"/>
      <c r="E944"/>
      <c r="F944"/>
      <c r="G944"/>
      <c r="H944"/>
      <c r="I944"/>
      <c r="J944">
        <v>0</v>
      </c>
      <c r="K944">
        <v>0</v>
      </c>
      <c r="L944">
        <v>0</v>
      </c>
      <c r="M944">
        <v>0</v>
      </c>
      <c r="N944">
        <v>0</v>
      </c>
      <c r="O944" t="inlineStr">
        <is>
          <t>统计时区：北京时间（Asia/Shanghai）；缺少当日快照</t>
        </is>
      </c>
      <c r="P944" t="inlineStr">
        <is>
          <t>张凯风</t>
        </is>
      </c>
    </row>
    <row r="945" ht="25.5" customHeight="1">
      <c r="A945" t="inlineStr">
        <is>
          <t>2026-09-06</t>
        </is>
      </c>
      <c r="B945" t="inlineStr">
        <is>
          <t>willque92</t>
        </is>
      </c>
      <c r="C945" t="inlineStr">
        <is>
          <t>willque92</t>
        </is>
      </c>
      <c r="D945"/>
      <c r="E945"/>
      <c r="F945"/>
      <c r="G945"/>
      <c r="H945"/>
      <c r="I945"/>
      <c r="J945">
        <v>0</v>
      </c>
      <c r="K945">
        <v>0</v>
      </c>
      <c r="L945">
        <v>0</v>
      </c>
      <c r="M945">
        <v>0</v>
      </c>
      <c r="N945">
        <v>0</v>
      </c>
      <c r="O945" t="inlineStr">
        <is>
          <t>统计时区：北京时间（Asia/Shanghai）；缺少当日快照</t>
        </is>
      </c>
      <c r="P945"/>
    </row>
    <row r="946" ht="25.5" customHeight="1">
      <c r="A946" t="inlineStr">
        <is>
          <t>2026-09-06</t>
        </is>
      </c>
      <c r="B946" t="inlineStr">
        <is>
          <t>dramaflick00</t>
        </is>
      </c>
      <c r="C946" t="inlineStr">
        <is>
          <t>dramaflick00</t>
        </is>
      </c>
      <c r="D946"/>
      <c r="E946"/>
      <c r="F946"/>
      <c r="G946"/>
      <c r="H946"/>
      <c r="I946"/>
      <c r="J946">
        <v>0</v>
      </c>
      <c r="K946">
        <v>0</v>
      </c>
      <c r="L946">
        <v>0</v>
      </c>
      <c r="M946">
        <v>0</v>
      </c>
      <c r="N946">
        <v>0</v>
      </c>
      <c r="O946" t="inlineStr">
        <is>
          <t>统计时区：北京时间（Asia/Shanghai）；缺少当日快照</t>
        </is>
      </c>
      <c r="P946" t="inlineStr">
        <is>
          <t>高璇</t>
        </is>
      </c>
    </row>
    <row r="947" ht="25.5" customHeight="1">
      <c r="A947" t="inlineStr">
        <is>
          <t>2026-09-06</t>
        </is>
      </c>
      <c r="B947" t="inlineStr">
        <is>
          <t>plottwistclips11</t>
        </is>
      </c>
      <c r="C947" t="inlineStr">
        <is>
          <t>plottwistclips11</t>
        </is>
      </c>
      <c r="D947"/>
      <c r="E947"/>
      <c r="F947"/>
      <c r="G947"/>
      <c r="H947"/>
      <c r="I947"/>
      <c r="J947">
        <v>0</v>
      </c>
      <c r="K947">
        <v>0</v>
      </c>
      <c r="L947">
        <v>0</v>
      </c>
      <c r="M947">
        <v>0</v>
      </c>
      <c r="N947">
        <v>0</v>
      </c>
      <c r="O947" t="inlineStr">
        <is>
          <t>统计时区：北京时间（Asia/Shanghai）；缺少当日快照</t>
        </is>
      </c>
      <c r="P947" t="inlineStr">
        <is>
          <t>高璇</t>
        </is>
      </c>
    </row>
    <row r="948" ht="25.5" customHeight="1">
      <c r="A948" t="inlineStr">
        <is>
          <t>2026-09-06</t>
        </is>
      </c>
      <c r="B948" t="inlineStr">
        <is>
          <t>felicitypatterson67</t>
        </is>
      </c>
      <c r="C948" t="inlineStr">
        <is>
          <t>felicitypatterson67</t>
        </is>
      </c>
      <c r="D948"/>
      <c r="E948"/>
      <c r="F948"/>
      <c r="G948"/>
      <c r="H948"/>
      <c r="I948"/>
      <c r="J948">
        <v>0</v>
      </c>
      <c r="K948">
        <v>0</v>
      </c>
      <c r="L948">
        <v>0</v>
      </c>
      <c r="M948">
        <v>0</v>
      </c>
      <c r="N948">
        <v>0</v>
      </c>
      <c r="O948" t="inlineStr">
        <is>
          <t>统计时区：北京时间（Asia/Shanghai）；缺少当日快照</t>
        </is>
      </c>
      <c r="P948" t="inlineStr">
        <is>
          <t>李建卓</t>
        </is>
      </c>
    </row>
    <row r="949" ht="25.5" customHeight="1">
      <c r="A949" t="inlineStr">
        <is>
          <t>2026-09-06</t>
        </is>
      </c>
      <c r="B949" t="inlineStr">
        <is>
          <t>hcngsn5459</t>
        </is>
      </c>
      <c r="C949" t="inlineStr">
        <is>
          <t>hcngsn5459</t>
        </is>
      </c>
      <c r="D949"/>
      <c r="E949"/>
      <c r="F949"/>
      <c r="G949"/>
      <c r="H949"/>
      <c r="I949"/>
      <c r="J949">
        <v>0</v>
      </c>
      <c r="K949">
        <v>0</v>
      </c>
      <c r="L949">
        <v>0</v>
      </c>
      <c r="M949">
        <v>0</v>
      </c>
      <c r="N949">
        <v>0</v>
      </c>
      <c r="O949" t="inlineStr">
        <is>
          <t>统计时区：北京时间（Asia/Shanghai）；缺少当日快照</t>
        </is>
      </c>
      <c r="P949" t="inlineStr">
        <is>
          <t>李建卓</t>
        </is>
      </c>
    </row>
    <row r="950" ht="25.5" customHeight="1">
      <c r="A950" t="inlineStr">
        <is>
          <t>2026-09-06</t>
        </is>
      </c>
      <c r="B950" t="inlineStr">
        <is>
          <t>Pretty Boy Problems</t>
        </is>
      </c>
      <c r="C950" t="inlineStr">
        <is>
          <t>magnoliaisabella64</t>
        </is>
      </c>
      <c r="D950"/>
      <c r="E950"/>
      <c r="F950"/>
      <c r="G950"/>
      <c r="H950"/>
      <c r="I950"/>
      <c r="J950">
        <v>0</v>
      </c>
      <c r="K950">
        <v>0</v>
      </c>
      <c r="L950">
        <v>0</v>
      </c>
      <c r="M950">
        <v>0</v>
      </c>
      <c r="N950">
        <v>0</v>
      </c>
      <c r="O950" t="inlineStr">
        <is>
          <t>统计时区：北京时间（Asia/Shanghai）；缺少当日快照</t>
        </is>
      </c>
      <c r="P950" t="inlineStr">
        <is>
          <t>张凯风</t>
        </is>
      </c>
    </row>
    <row r="951" ht="25.5" customHeight="1">
      <c r="A951" t="inlineStr">
        <is>
          <t>2026-09-06</t>
        </is>
      </c>
      <c r="B951" t="inlineStr">
        <is>
          <t>Velvet Temptations</t>
        </is>
      </c>
      <c r="C951" t="inlineStr">
        <is>
          <t>qqfqvkxrybkjkjnp20</t>
        </is>
      </c>
      <c r="D951"/>
      <c r="E951"/>
      <c r="F951"/>
      <c r="G951"/>
      <c r="H951"/>
      <c r="I951"/>
      <c r="J951">
        <v>0</v>
      </c>
      <c r="K951">
        <v>0</v>
      </c>
      <c r="L951">
        <v>0</v>
      </c>
      <c r="M951">
        <v>0</v>
      </c>
      <c r="N951">
        <v>0</v>
      </c>
      <c r="O951" t="inlineStr">
        <is>
          <t>统计时区：北京时间（Asia/Shanghai）；缺少当日快照</t>
        </is>
      </c>
      <c r="P951" t="inlineStr">
        <is>
          <t>张凯风</t>
        </is>
      </c>
    </row>
    <row r="952" ht="25.5" customHeight="1">
      <c r="A952" t="inlineStr">
        <is>
          <t>2026-09-06</t>
        </is>
      </c>
      <c r="B952" t="inlineStr">
        <is>
          <t>amariari11</t>
        </is>
      </c>
      <c r="C952" t="inlineStr">
        <is>
          <t>amariari11</t>
        </is>
      </c>
      <c r="D952"/>
      <c r="E952"/>
      <c r="F952"/>
      <c r="G952"/>
      <c r="H952"/>
      <c r="I952"/>
      <c r="J952">
        <v>0</v>
      </c>
      <c r="K952">
        <v>0</v>
      </c>
      <c r="L952">
        <v>0</v>
      </c>
      <c r="M952">
        <v>0</v>
      </c>
      <c r="N952">
        <v>0</v>
      </c>
      <c r="O952" t="inlineStr">
        <is>
          <t>统计时区：北京时间（Asia/Shanghai）；缺少当日快照</t>
        </is>
      </c>
      <c r="P952" t="inlineStr">
        <is>
          <t>李建卓</t>
        </is>
      </c>
    </row>
    <row r="953" ht="25.5" customHeight="1">
      <c r="A953" t="inlineStr">
        <is>
          <t>2026-09-06</t>
        </is>
      </c>
      <c r="B953" t="inlineStr">
        <is>
          <t>gaylenepowers350</t>
        </is>
      </c>
      <c r="C953" t="inlineStr">
        <is>
          <t>gaylenepowers350</t>
        </is>
      </c>
      <c r="D953"/>
      <c r="E953"/>
      <c r="F953"/>
      <c r="G953"/>
      <c r="H953"/>
      <c r="I953"/>
      <c r="J953">
        <v>0</v>
      </c>
      <c r="K953">
        <v>0</v>
      </c>
      <c r="L953">
        <v>0</v>
      </c>
      <c r="M953">
        <v>0</v>
      </c>
      <c r="N953">
        <v>0</v>
      </c>
      <c r="O953" t="inlineStr">
        <is>
          <t>统计时区：北京时间（Asia/Shanghai）；缺少当日快照</t>
        </is>
      </c>
      <c r="P953" t="inlineStr">
        <is>
          <t>李建卓</t>
        </is>
      </c>
    </row>
    <row r="954" ht="25.5" customHeight="1">
      <c r="A954" t="inlineStr">
        <is>
          <t>2026-09-06</t>
        </is>
      </c>
      <c r="B954" t="inlineStr">
        <is>
          <t>jazlynnayeli6</t>
        </is>
      </c>
      <c r="C954" t="inlineStr">
        <is>
          <t>jazlynnayeli6</t>
        </is>
      </c>
      <c r="D954"/>
      <c r="E954"/>
      <c r="F954"/>
      <c r="G954"/>
      <c r="H954"/>
      <c r="I954"/>
      <c r="J954">
        <v>0</v>
      </c>
      <c r="K954">
        <v>0</v>
      </c>
      <c r="L954">
        <v>0</v>
      </c>
      <c r="M954">
        <v>0</v>
      </c>
      <c r="N954">
        <v>0</v>
      </c>
      <c r="O954" t="inlineStr">
        <is>
          <t>统计时区：北京时间（Asia/Shanghai）；缺少当日快照</t>
        </is>
      </c>
      <c r="P954" t="inlineStr">
        <is>
          <t>李建卓</t>
        </is>
      </c>
    </row>
    <row r="955" ht="25.5" customHeight="1">
      <c r="A955" t="inlineStr">
        <is>
          <t>2026-09-06</t>
        </is>
      </c>
      <c r="B955" t="inlineStr">
        <is>
          <t>miralinaaa10</t>
        </is>
      </c>
      <c r="C955" t="inlineStr">
        <is>
          <t>miralinaaa10</t>
        </is>
      </c>
      <c r="D955"/>
      <c r="E955"/>
      <c r="F955"/>
      <c r="G955"/>
      <c r="H955"/>
      <c r="I955"/>
      <c r="J955">
        <v>0</v>
      </c>
      <c r="K955">
        <v>0</v>
      </c>
      <c r="L955">
        <v>0</v>
      </c>
      <c r="M955">
        <v>0</v>
      </c>
      <c r="N955">
        <v>0</v>
      </c>
      <c r="O955" t="inlineStr">
        <is>
          <t>统计时区：北京时间（Asia/Shanghai）；缺少当日快照</t>
        </is>
      </c>
      <c r="P955" t="inlineStr">
        <is>
          <t>高璇</t>
        </is>
      </c>
    </row>
    <row r="956" ht="25.5" customHeight="1">
      <c r="A956" t="inlineStr">
        <is>
          <t>2026-09-06</t>
        </is>
      </c>
      <c r="B956" t="inlineStr">
        <is>
          <t>mochiclips55</t>
        </is>
      </c>
      <c r="C956" t="inlineStr">
        <is>
          <t>mochiclips55</t>
        </is>
      </c>
      <c r="D956"/>
      <c r="E956"/>
      <c r="F956"/>
      <c r="G956"/>
      <c r="H956"/>
      <c r="I956"/>
      <c r="J956">
        <v>0</v>
      </c>
      <c r="K956">
        <v>0</v>
      </c>
      <c r="L956">
        <v>0</v>
      </c>
      <c r="M956">
        <v>0</v>
      </c>
      <c r="N956">
        <v>0</v>
      </c>
      <c r="O956" t="inlineStr">
        <is>
          <t>统计时区：北京时间（Asia/Shanghai）；缺少当日快照</t>
        </is>
      </c>
      <c r="P956" t="inlineStr">
        <is>
          <t>高璇</t>
        </is>
      </c>
    </row>
    <row r="957" ht="25.5" customHeight="1">
      <c r="A957" t="inlineStr">
        <is>
          <t>2026-09-06</t>
        </is>
      </c>
      <c r="B957" t="inlineStr">
        <is>
          <t>scenesbl77</t>
        </is>
      </c>
      <c r="C957" t="inlineStr">
        <is>
          <t>scenesbl77</t>
        </is>
      </c>
      <c r="D957"/>
      <c r="E957"/>
      <c r="F957"/>
      <c r="G957"/>
      <c r="H957"/>
      <c r="I957"/>
      <c r="J957">
        <v>0</v>
      </c>
      <c r="K957">
        <v>0</v>
      </c>
      <c r="L957">
        <v>0</v>
      </c>
      <c r="M957">
        <v>0</v>
      </c>
      <c r="N957">
        <v>0</v>
      </c>
      <c r="O957" t="inlineStr">
        <is>
          <t>统计时区：北京时间（Asia/Shanghai）；缺少当日快照</t>
        </is>
      </c>
      <c r="P957" t="inlineStr">
        <is>
          <t>高璇</t>
        </is>
      </c>
    </row>
    <row r="958" ht="25.5" customHeight="1">
      <c r="A958" t="inlineStr">
        <is>
          <t>2026-09-06</t>
        </is>
      </c>
      <c r="B958" t="inlineStr">
        <is>
          <t>sofiblmoments</t>
        </is>
      </c>
      <c r="C958" t="inlineStr">
        <is>
          <t>sofiblmoments</t>
        </is>
      </c>
      <c r="D958"/>
      <c r="E958"/>
      <c r="F958"/>
      <c r="G958"/>
      <c r="H958"/>
      <c r="I958"/>
      <c r="J958">
        <v>0</v>
      </c>
      <c r="K958">
        <v>0</v>
      </c>
      <c r="L958">
        <v>0</v>
      </c>
      <c r="M958">
        <v>0</v>
      </c>
      <c r="N958">
        <v>0</v>
      </c>
      <c r="O958" t="inlineStr">
        <is>
          <t>统计时区：北京时间（Asia/Shanghai）；缺少当日快照</t>
        </is>
      </c>
      <c r="P958" t="inlineStr">
        <is>
          <t>高璇</t>
        </is>
      </c>
    </row>
    <row r="959" ht="25.5" customHeight="1">
      <c r="A959" t="inlineStr">
        <is>
          <t>2026-09-05</t>
        </is>
      </c>
      <c r="B959" t="inlineStr">
        <is>
          <t>astrologywiki</t>
        </is>
      </c>
      <c r="C959" t="inlineStr">
        <is>
          <t>astrologywiki</t>
        </is>
      </c>
      <c r="D959"/>
      <c r="E959"/>
      <c r="F959"/>
      <c r="G959"/>
      <c r="H959"/>
      <c r="I959"/>
      <c r="J959">
        <v>0</v>
      </c>
      <c r="K959">
        <v>0</v>
      </c>
      <c r="L959">
        <v>0</v>
      </c>
      <c r="M959">
        <v>0</v>
      </c>
      <c r="N959">
        <v>0</v>
      </c>
      <c r="O959" t="inlineStr">
        <is>
          <t>统计时区：北京时间（Asia/Shanghai）；缺少当日快照</t>
        </is>
      </c>
      <c r="P959"/>
    </row>
    <row r="960" ht="25.5" customHeight="1">
      <c r="A960" t="inlineStr">
        <is>
          <t>2026-09-05</t>
        </is>
      </c>
      <c r="B960" t="inlineStr">
        <is>
          <t>dramaclips0364</t>
        </is>
      </c>
      <c r="C960" t="inlineStr">
        <is>
          <t>dramaclips0364</t>
        </is>
      </c>
      <c r="D960"/>
      <c r="E960"/>
      <c r="F960"/>
      <c r="G960"/>
      <c r="H960"/>
      <c r="I960"/>
      <c r="J960">
        <v>0</v>
      </c>
      <c r="K960">
        <v>0</v>
      </c>
      <c r="L960">
        <v>0</v>
      </c>
      <c r="M960">
        <v>0</v>
      </c>
      <c r="N960">
        <v>0</v>
      </c>
      <c r="O960" t="inlineStr">
        <is>
          <t>统计时区：北京时间（Asia/Shanghai）；缺少当日快照</t>
        </is>
      </c>
      <c r="P960" t="inlineStr">
        <is>
          <t>高璇</t>
        </is>
      </c>
    </row>
    <row r="961" ht="25.5" customHeight="1">
      <c r="A961" t="inlineStr">
        <is>
          <t>2026-09-05</t>
        </is>
      </c>
      <c r="B961" t="inlineStr">
        <is>
          <t>dramadetour0</t>
        </is>
      </c>
      <c r="C961" t="inlineStr">
        <is>
          <t>dramadetour0</t>
        </is>
      </c>
      <c r="D961"/>
      <c r="E961"/>
      <c r="F961"/>
      <c r="G961"/>
      <c r="H961"/>
      <c r="I961"/>
      <c r="J961">
        <v>0</v>
      </c>
      <c r="K961">
        <v>0</v>
      </c>
      <c r="L961">
        <v>0</v>
      </c>
      <c r="M961">
        <v>0</v>
      </c>
      <c r="N961">
        <v>0</v>
      </c>
      <c r="O961" t="inlineStr">
        <is>
          <t>统计时区：北京时间（Asia/Shanghai）；缺少当日快照</t>
        </is>
      </c>
      <c r="P961" t="inlineStr">
        <is>
          <t>彭满</t>
        </is>
      </c>
    </row>
    <row r="962" ht="25.5" customHeight="1">
      <c r="A962" t="inlineStr">
        <is>
          <t>2026-09-05</t>
        </is>
      </c>
      <c r="B962" t="inlineStr">
        <is>
          <t>dramaexpedition</t>
        </is>
      </c>
      <c r="C962" t="inlineStr">
        <is>
          <t>dramaexpedition</t>
        </is>
      </c>
      <c r="D962"/>
      <c r="E962"/>
      <c r="F962"/>
      <c r="G962"/>
      <c r="H962"/>
      <c r="I962"/>
      <c r="J962">
        <v>0</v>
      </c>
      <c r="K962">
        <v>0</v>
      </c>
      <c r="L962">
        <v>0</v>
      </c>
      <c r="M962">
        <v>0</v>
      </c>
      <c r="N962">
        <v>0</v>
      </c>
      <c r="O962" t="inlineStr">
        <is>
          <t>统计时区：北京时间（Asia/Shanghai）；缺少当日快照</t>
        </is>
      </c>
      <c r="P962" t="inlineStr">
        <is>
          <t>彭满</t>
        </is>
      </c>
    </row>
    <row r="963" ht="25.5" customHeight="1">
      <c r="A963" t="inlineStr">
        <is>
          <t>2026-09-05</t>
        </is>
      </c>
      <c r="B963" t="inlineStr">
        <is>
          <t>dramapenelope</t>
        </is>
      </c>
      <c r="C963" t="inlineStr">
        <is>
          <t>dramapenelope</t>
        </is>
      </c>
      <c r="D963"/>
      <c r="E963"/>
      <c r="F963"/>
      <c r="G963"/>
      <c r="H963"/>
      <c r="I963"/>
      <c r="J963">
        <v>0</v>
      </c>
      <c r="K963">
        <v>0</v>
      </c>
      <c r="L963">
        <v>0</v>
      </c>
      <c r="M963">
        <v>0</v>
      </c>
      <c r="N963">
        <v>0</v>
      </c>
      <c r="O963" t="inlineStr">
        <is>
          <t>统计时区：北京时间（Asia/Shanghai）；缺少当日快照</t>
        </is>
      </c>
      <c r="P963"/>
    </row>
    <row r="964" ht="25.5" customHeight="1">
      <c r="A964" t="inlineStr">
        <is>
          <t>2026-09-05</t>
        </is>
      </c>
      <c r="B964" t="inlineStr">
        <is>
          <t>dramavault163</t>
        </is>
      </c>
      <c r="C964" t="inlineStr">
        <is>
          <t>dramavault163</t>
        </is>
      </c>
      <c r="D964"/>
      <c r="E964"/>
      <c r="F964"/>
      <c r="G964"/>
      <c r="H964"/>
      <c r="I964"/>
      <c r="J964">
        <v>0</v>
      </c>
      <c r="K964">
        <v>0</v>
      </c>
      <c r="L964">
        <v>0</v>
      </c>
      <c r="M964">
        <v>0</v>
      </c>
      <c r="N964">
        <v>0</v>
      </c>
      <c r="O964" t="inlineStr">
        <is>
          <t>统计时区：北京时间（Asia/Shanghai）；缺少当日快照</t>
        </is>
      </c>
      <c r="P964" t="inlineStr">
        <is>
          <t>高璇</t>
        </is>
      </c>
    </row>
    <row r="965" ht="25.5" customHeight="1">
      <c r="A965" t="inlineStr">
        <is>
          <t>2026-09-05</t>
        </is>
      </c>
      <c r="B965" t="inlineStr">
        <is>
          <t>NeonHlin</t>
        </is>
      </c>
      <c r="C965" t="inlineStr">
        <is>
          <t>hnlinhthng9678</t>
        </is>
      </c>
      <c r="D965"/>
      <c r="E965"/>
      <c r="F965"/>
      <c r="G965"/>
      <c r="H965"/>
      <c r="I965"/>
      <c r="J965">
        <v>0</v>
      </c>
      <c r="K965">
        <v>0</v>
      </c>
      <c r="L965">
        <v>0</v>
      </c>
      <c r="M965">
        <v>0</v>
      </c>
      <c r="N965">
        <v>0</v>
      </c>
      <c r="O965" t="inlineStr">
        <is>
          <t>统计时区：北京时间（Asia/Shanghai）；缺少当日快照</t>
        </is>
      </c>
      <c r="P965" t="inlineStr">
        <is>
          <t>高璇</t>
        </is>
      </c>
    </row>
    <row r="966" ht="25.5" customHeight="1">
      <c r="A966" t="inlineStr">
        <is>
          <t>2026-09-05</t>
        </is>
      </c>
      <c r="B966" t="inlineStr">
        <is>
          <t>jolienqaq</t>
        </is>
      </c>
      <c r="C966" t="inlineStr">
        <is>
          <t>jolienqaq</t>
        </is>
      </c>
      <c r="D966"/>
      <c r="E966"/>
      <c r="F966"/>
      <c r="G966"/>
      <c r="H966"/>
      <c r="I966"/>
      <c r="J966">
        <v>0</v>
      </c>
      <c r="K966">
        <v>0</v>
      </c>
      <c r="L966">
        <v>0</v>
      </c>
      <c r="M966">
        <v>0</v>
      </c>
      <c r="N966">
        <v>0</v>
      </c>
      <c r="O966" t="inlineStr">
        <is>
          <t>统计时区：北京时间（Asia/Shanghai）；缺少当日快照</t>
        </is>
      </c>
      <c r="P966" t="inlineStr">
        <is>
          <t>彭满</t>
        </is>
      </c>
    </row>
    <row r="967" ht="25.5" customHeight="1">
      <c r="A967" t="inlineStr">
        <is>
          <t>2026-09-05</t>
        </is>
      </c>
      <c r="B967" t="inlineStr">
        <is>
          <t>Flexlthung</t>
        </is>
      </c>
      <c r="C967" t="inlineStr">
        <is>
          <t>lthung263</t>
        </is>
      </c>
      <c r="D967"/>
      <c r="E967"/>
      <c r="F967"/>
      <c r="G967"/>
      <c r="H967"/>
      <c r="I967"/>
      <c r="J967">
        <v>0</v>
      </c>
      <c r="K967">
        <v>0</v>
      </c>
      <c r="L967">
        <v>0</v>
      </c>
      <c r="M967">
        <v>0</v>
      </c>
      <c r="N967">
        <v>0</v>
      </c>
      <c r="O967" t="inlineStr">
        <is>
          <t>统计时区：北京时间（Asia/Shanghai）；缺少当日快照</t>
        </is>
      </c>
      <c r="P967" t="inlineStr">
        <is>
          <t>张凯风</t>
        </is>
      </c>
    </row>
    <row r="968" ht="25.5" customHeight="1">
      <c r="A968" t="inlineStr">
        <is>
          <t>2026-09-05</t>
        </is>
      </c>
      <c r="B968" t="inlineStr">
        <is>
          <t>miraaastrology</t>
        </is>
      </c>
      <c r="C968" t="inlineStr">
        <is>
          <t>miraaastrology</t>
        </is>
      </c>
      <c r="D968"/>
      <c r="E968"/>
      <c r="F968"/>
      <c r="G968"/>
      <c r="H968"/>
      <c r="I968"/>
      <c r="J968">
        <v>0</v>
      </c>
      <c r="K968">
        <v>0</v>
      </c>
      <c r="L968">
        <v>0</v>
      </c>
      <c r="M968">
        <v>0</v>
      </c>
      <c r="N968">
        <v>0</v>
      </c>
      <c r="O968" t="inlineStr">
        <is>
          <t>统计时区：北京时间（Asia/Shanghai）；缺少当日快照</t>
        </is>
      </c>
      <c r="P968"/>
    </row>
    <row r="969" ht="25.5" customHeight="1">
      <c r="A969" t="inlineStr">
        <is>
          <t>2026-09-05</t>
        </is>
      </c>
      <c r="B969" t="inlineStr">
        <is>
          <t>VoidFaic</t>
        </is>
      </c>
      <c r="C969" t="inlineStr">
        <is>
          <t>ngphnggiang40</t>
        </is>
      </c>
      <c r="D969"/>
      <c r="E969"/>
      <c r="F969"/>
      <c r="G969"/>
      <c r="H969"/>
      <c r="I969"/>
      <c r="J969">
        <v>0</v>
      </c>
      <c r="K969">
        <v>0</v>
      </c>
      <c r="L969">
        <v>0</v>
      </c>
      <c r="M969">
        <v>0</v>
      </c>
      <c r="N969">
        <v>0</v>
      </c>
      <c r="O969" t="inlineStr">
        <is>
          <t>统计时区：北京时间（Asia/Shanghai）；缺少当日快照</t>
        </is>
      </c>
      <c r="P969" t="inlineStr">
        <is>
          <t>张凯风</t>
        </is>
      </c>
    </row>
    <row r="970" ht="25.5" customHeight="1">
      <c r="A970" t="inlineStr">
        <is>
          <t>2026-09-05</t>
        </is>
      </c>
      <c r="B970" t="inlineStr">
        <is>
          <t>shirley527146</t>
        </is>
      </c>
      <c r="C970" t="inlineStr">
        <is>
          <t>shirley527146</t>
        </is>
      </c>
      <c r="D970"/>
      <c r="E970"/>
      <c r="F970"/>
      <c r="G970"/>
      <c r="H970"/>
      <c r="I970"/>
      <c r="J970">
        <v>0</v>
      </c>
      <c r="K970">
        <v>0</v>
      </c>
      <c r="L970">
        <v>0</v>
      </c>
      <c r="M970">
        <v>0</v>
      </c>
      <c r="N970">
        <v>0</v>
      </c>
      <c r="O970" t="inlineStr">
        <is>
          <t>统计时区：北京时间（Asia/Shanghai）；缺少当日快照</t>
        </is>
      </c>
      <c r="P970"/>
    </row>
    <row r="971" ht="25.5" customHeight="1">
      <c r="A971" t="inlineStr">
        <is>
          <t>2026-09-05</t>
        </is>
      </c>
      <c r="B971" t="inlineStr">
        <is>
          <t>shirley5276973</t>
        </is>
      </c>
      <c r="C971" t="inlineStr">
        <is>
          <t>shirley5276973</t>
        </is>
      </c>
      <c r="D971"/>
      <c r="E971"/>
      <c r="F971"/>
      <c r="G971"/>
      <c r="H971"/>
      <c r="I971"/>
      <c r="J971">
        <v>0</v>
      </c>
      <c r="K971">
        <v>0</v>
      </c>
      <c r="L971">
        <v>0</v>
      </c>
      <c r="M971">
        <v>0</v>
      </c>
      <c r="N971">
        <v>0</v>
      </c>
      <c r="O971" t="inlineStr">
        <is>
          <t>统计时区：北京时间（Asia/Shanghai）；缺少当日快照</t>
        </is>
      </c>
      <c r="P971"/>
    </row>
    <row r="972" ht="25.5" customHeight="1">
      <c r="A972" t="inlineStr">
        <is>
          <t>2026-09-05</t>
        </is>
      </c>
      <c r="B972" t="inlineStr">
        <is>
          <t>shirley5278789</t>
        </is>
      </c>
      <c r="C972" t="inlineStr">
        <is>
          <t>shirley5278789</t>
        </is>
      </c>
      <c r="D972"/>
      <c r="E972"/>
      <c r="F972"/>
      <c r="G972"/>
      <c r="H972"/>
      <c r="I972"/>
      <c r="J972">
        <v>0</v>
      </c>
      <c r="K972">
        <v>0</v>
      </c>
      <c r="L972">
        <v>0</v>
      </c>
      <c r="M972">
        <v>0</v>
      </c>
      <c r="N972">
        <v>0</v>
      </c>
      <c r="O972" t="inlineStr">
        <is>
          <t>统计时区：北京时间（Asia/Shanghai）；缺少当日快照</t>
        </is>
      </c>
      <c r="P972" t="inlineStr">
        <is>
          <t>高璇</t>
        </is>
      </c>
    </row>
    <row r="973" ht="25.5" customHeight="1">
      <c r="A973" t="inlineStr">
        <is>
          <t>2026-09-05</t>
        </is>
      </c>
      <c r="B973" t="inlineStr">
        <is>
          <t>Mouse glue trap</t>
        </is>
      </c>
      <c r="C973" t="inlineStr">
        <is>
          <t>nobleltcpnj</t>
        </is>
      </c>
      <c r="D973"/>
      <c r="E973"/>
      <c r="F973"/>
      <c r="G973"/>
      <c r="H973"/>
      <c r="I973"/>
      <c r="J973">
        <v>0</v>
      </c>
      <c r="K973">
        <v>0</v>
      </c>
      <c r="L973">
        <v>0</v>
      </c>
      <c r="M973">
        <v>0</v>
      </c>
      <c r="N973">
        <v>0</v>
      </c>
      <c r="O973" t="inlineStr">
        <is>
          <t>统计时区：北京时间（Asia/Shanghai）；缺少当日快照</t>
        </is>
      </c>
      <c r="P973" t="inlineStr">
        <is>
          <t>张凯风</t>
        </is>
      </c>
    </row>
    <row r="974" ht="25.5" customHeight="1">
      <c r="A974" t="inlineStr">
        <is>
          <t>2026-09-05</t>
        </is>
      </c>
      <c r="B974" t="inlineStr">
        <is>
          <t>willque92</t>
        </is>
      </c>
      <c r="C974" t="inlineStr">
        <is>
          <t>willque92</t>
        </is>
      </c>
      <c r="D974"/>
      <c r="E974"/>
      <c r="F974"/>
      <c r="G974"/>
      <c r="H974"/>
      <c r="I974"/>
      <c r="J974">
        <v>0</v>
      </c>
      <c r="K974">
        <v>0</v>
      </c>
      <c r="L974">
        <v>0</v>
      </c>
      <c r="M974">
        <v>0</v>
      </c>
      <c r="N974">
        <v>0</v>
      </c>
      <c r="O974" t="inlineStr">
        <is>
          <t>统计时区：北京时间（Asia/Shanghai）；缺少当日快照</t>
        </is>
      </c>
      <c r="P974"/>
    </row>
    <row r="975" ht="25.5" customHeight="1">
      <c r="A975" t="inlineStr">
        <is>
          <t>2026-09-05</t>
        </is>
      </c>
      <c r="B975" t="inlineStr">
        <is>
          <t>dramaflick00</t>
        </is>
      </c>
      <c r="C975" t="inlineStr">
        <is>
          <t>dramaflick00</t>
        </is>
      </c>
      <c r="D975"/>
      <c r="E975"/>
      <c r="F975"/>
      <c r="G975"/>
      <c r="H975"/>
      <c r="I975"/>
      <c r="J975">
        <v>0</v>
      </c>
      <c r="K975">
        <v>0</v>
      </c>
      <c r="L975">
        <v>0</v>
      </c>
      <c r="M975">
        <v>0</v>
      </c>
      <c r="N975">
        <v>0</v>
      </c>
      <c r="O975" t="inlineStr">
        <is>
          <t>统计时区：北京时间（Asia/Shanghai）；缺少当日快照</t>
        </is>
      </c>
      <c r="P975" t="inlineStr">
        <is>
          <t>高璇</t>
        </is>
      </c>
    </row>
    <row r="976" ht="25.5" customHeight="1">
      <c r="A976" t="inlineStr">
        <is>
          <t>2026-09-05</t>
        </is>
      </c>
      <c r="B976" t="inlineStr">
        <is>
          <t>plottwistclips11</t>
        </is>
      </c>
      <c r="C976" t="inlineStr">
        <is>
          <t>plottwistclips11</t>
        </is>
      </c>
      <c r="D976"/>
      <c r="E976"/>
      <c r="F976"/>
      <c r="G976"/>
      <c r="H976"/>
      <c r="I976"/>
      <c r="J976">
        <v>0</v>
      </c>
      <c r="K976">
        <v>0</v>
      </c>
      <c r="L976">
        <v>0</v>
      </c>
      <c r="M976">
        <v>0</v>
      </c>
      <c r="N976">
        <v>0</v>
      </c>
      <c r="O976" t="inlineStr">
        <is>
          <t>统计时区：北京时间（Asia/Shanghai）；缺少当日快照</t>
        </is>
      </c>
      <c r="P976" t="inlineStr">
        <is>
          <t>高璇</t>
        </is>
      </c>
    </row>
    <row r="977" ht="25.5" customHeight="1">
      <c r="A977" t="inlineStr">
        <is>
          <t>2026-09-05</t>
        </is>
      </c>
      <c r="B977" t="inlineStr">
        <is>
          <t>felicitypatterson67</t>
        </is>
      </c>
      <c r="C977" t="inlineStr">
        <is>
          <t>felicitypatterson67</t>
        </is>
      </c>
      <c r="D977"/>
      <c r="E977"/>
      <c r="F977"/>
      <c r="G977"/>
      <c r="H977"/>
      <c r="I977"/>
      <c r="J977">
        <v>0</v>
      </c>
      <c r="K977">
        <v>0</v>
      </c>
      <c r="L977">
        <v>0</v>
      </c>
      <c r="M977">
        <v>0</v>
      </c>
      <c r="N977">
        <v>0</v>
      </c>
      <c r="O977" t="inlineStr">
        <is>
          <t>统计时区：北京时间（Asia/Shanghai）；缺少当日快照</t>
        </is>
      </c>
      <c r="P977" t="inlineStr">
        <is>
          <t>李建卓</t>
        </is>
      </c>
    </row>
    <row r="978" ht="25.5" customHeight="1">
      <c r="A978" t="inlineStr">
        <is>
          <t>2026-09-05</t>
        </is>
      </c>
      <c r="B978" t="inlineStr">
        <is>
          <t>hcngsn5459</t>
        </is>
      </c>
      <c r="C978" t="inlineStr">
        <is>
          <t>hcngsn5459</t>
        </is>
      </c>
      <c r="D978"/>
      <c r="E978"/>
      <c r="F978"/>
      <c r="G978"/>
      <c r="H978"/>
      <c r="I978"/>
      <c r="J978">
        <v>0</v>
      </c>
      <c r="K978">
        <v>0</v>
      </c>
      <c r="L978">
        <v>0</v>
      </c>
      <c r="M978">
        <v>0</v>
      </c>
      <c r="N978">
        <v>0</v>
      </c>
      <c r="O978" t="inlineStr">
        <is>
          <t>统计时区：北京时间（Asia/Shanghai）；缺少当日快照</t>
        </is>
      </c>
      <c r="P978" t="inlineStr">
        <is>
          <t>李建卓</t>
        </is>
      </c>
    </row>
    <row r="979" ht="25.5" customHeight="1">
      <c r="A979" t="inlineStr">
        <is>
          <t>2026-09-05</t>
        </is>
      </c>
      <c r="B979" t="inlineStr">
        <is>
          <t>Pretty Boy Problems</t>
        </is>
      </c>
      <c r="C979" t="inlineStr">
        <is>
          <t>magnoliaisabella64</t>
        </is>
      </c>
      <c r="D979"/>
      <c r="E979"/>
      <c r="F979"/>
      <c r="G979"/>
      <c r="H979"/>
      <c r="I979"/>
      <c r="J979">
        <v>0</v>
      </c>
      <c r="K979">
        <v>0</v>
      </c>
      <c r="L979">
        <v>0</v>
      </c>
      <c r="M979">
        <v>0</v>
      </c>
      <c r="N979">
        <v>0</v>
      </c>
      <c r="O979" t="inlineStr">
        <is>
          <t>统计时区：北京时间（Asia/Shanghai）；缺少当日快照</t>
        </is>
      </c>
      <c r="P979" t="inlineStr">
        <is>
          <t>张凯风</t>
        </is>
      </c>
    </row>
    <row r="980" ht="25.5" customHeight="1">
      <c r="A980" t="inlineStr">
        <is>
          <t>2026-09-05</t>
        </is>
      </c>
      <c r="B980" t="inlineStr">
        <is>
          <t>Velvet Temptations</t>
        </is>
      </c>
      <c r="C980" t="inlineStr">
        <is>
          <t>qqfqvkxrybkjkjnp20</t>
        </is>
      </c>
      <c r="D980"/>
      <c r="E980"/>
      <c r="F980"/>
      <c r="G980"/>
      <c r="H980"/>
      <c r="I980"/>
      <c r="J980">
        <v>0</v>
      </c>
      <c r="K980">
        <v>0</v>
      </c>
      <c r="L980">
        <v>0</v>
      </c>
      <c r="M980">
        <v>0</v>
      </c>
      <c r="N980">
        <v>0</v>
      </c>
      <c r="O980" t="inlineStr">
        <is>
          <t>统计时区：北京时间（Asia/Shanghai）；缺少当日快照</t>
        </is>
      </c>
      <c r="P980" t="inlineStr">
        <is>
          <t>张凯风</t>
        </is>
      </c>
    </row>
    <row r="981" ht="25.5" customHeight="1">
      <c r="A981" t="inlineStr">
        <is>
          <t>2026-09-05</t>
        </is>
      </c>
      <c r="B981" t="inlineStr">
        <is>
          <t>amariari11</t>
        </is>
      </c>
      <c r="C981" t="inlineStr">
        <is>
          <t>amariari11</t>
        </is>
      </c>
      <c r="D981"/>
      <c r="E981"/>
      <c r="F981"/>
      <c r="G981"/>
      <c r="H981"/>
      <c r="I981"/>
      <c r="J981">
        <v>0</v>
      </c>
      <c r="K981">
        <v>0</v>
      </c>
      <c r="L981">
        <v>0</v>
      </c>
      <c r="M981">
        <v>0</v>
      </c>
      <c r="N981">
        <v>0</v>
      </c>
      <c r="O981" t="inlineStr">
        <is>
          <t>统计时区：北京时间（Asia/Shanghai）；缺少当日快照</t>
        </is>
      </c>
      <c r="P981" t="inlineStr">
        <is>
          <t>李建卓</t>
        </is>
      </c>
    </row>
    <row r="982" ht="25.5" customHeight="1">
      <c r="A982" t="inlineStr">
        <is>
          <t>2026-09-05</t>
        </is>
      </c>
      <c r="B982" t="inlineStr">
        <is>
          <t>gaylenepowers350</t>
        </is>
      </c>
      <c r="C982" t="inlineStr">
        <is>
          <t>gaylenepowers350</t>
        </is>
      </c>
      <c r="D982"/>
      <c r="E982"/>
      <c r="F982"/>
      <c r="G982"/>
      <c r="H982"/>
      <c r="I982"/>
      <c r="J982">
        <v>0</v>
      </c>
      <c r="K982">
        <v>0</v>
      </c>
      <c r="L982">
        <v>0</v>
      </c>
      <c r="M982">
        <v>0</v>
      </c>
      <c r="N982">
        <v>0</v>
      </c>
      <c r="O982" t="inlineStr">
        <is>
          <t>统计时区：北京时间（Asia/Shanghai）；缺少当日快照</t>
        </is>
      </c>
      <c r="P982" t="inlineStr">
        <is>
          <t>李建卓</t>
        </is>
      </c>
    </row>
    <row r="983" ht="25.5" customHeight="1">
      <c r="A983" t="inlineStr">
        <is>
          <t>2026-09-05</t>
        </is>
      </c>
      <c r="B983" t="inlineStr">
        <is>
          <t>jazlynnayeli6</t>
        </is>
      </c>
      <c r="C983" t="inlineStr">
        <is>
          <t>jazlynnayeli6</t>
        </is>
      </c>
      <c r="D983"/>
      <c r="E983"/>
      <c r="F983"/>
      <c r="G983"/>
      <c r="H983"/>
      <c r="I983"/>
      <c r="J983">
        <v>0</v>
      </c>
      <c r="K983">
        <v>0</v>
      </c>
      <c r="L983">
        <v>0</v>
      </c>
      <c r="M983">
        <v>0</v>
      </c>
      <c r="N983">
        <v>0</v>
      </c>
      <c r="O983" t="inlineStr">
        <is>
          <t>统计时区：北京时间（Asia/Shanghai）；缺少当日快照</t>
        </is>
      </c>
      <c r="P983" t="inlineStr">
        <is>
          <t>李建卓</t>
        </is>
      </c>
    </row>
    <row r="984" ht="25.5" customHeight="1">
      <c r="A984" t="inlineStr">
        <is>
          <t>2026-09-05</t>
        </is>
      </c>
      <c r="B984" t="inlineStr">
        <is>
          <t>miralinaaa10</t>
        </is>
      </c>
      <c r="C984" t="inlineStr">
        <is>
          <t>miralinaaa10</t>
        </is>
      </c>
      <c r="D984"/>
      <c r="E984"/>
      <c r="F984"/>
      <c r="G984"/>
      <c r="H984"/>
      <c r="I984"/>
      <c r="J984">
        <v>0</v>
      </c>
      <c r="K984">
        <v>0</v>
      </c>
      <c r="L984">
        <v>0</v>
      </c>
      <c r="M984">
        <v>0</v>
      </c>
      <c r="N984">
        <v>0</v>
      </c>
      <c r="O984" t="inlineStr">
        <is>
          <t>统计时区：北京时间（Asia/Shanghai）；缺少当日快照</t>
        </is>
      </c>
      <c r="P984" t="inlineStr">
        <is>
          <t>高璇</t>
        </is>
      </c>
    </row>
    <row r="985" ht="25.5" customHeight="1">
      <c r="A985" t="inlineStr">
        <is>
          <t>2026-09-05</t>
        </is>
      </c>
      <c r="B985" t="inlineStr">
        <is>
          <t>mochiclips55</t>
        </is>
      </c>
      <c r="C985" t="inlineStr">
        <is>
          <t>mochiclips55</t>
        </is>
      </c>
      <c r="D985"/>
      <c r="E985"/>
      <c r="F985"/>
      <c r="G985"/>
      <c r="H985"/>
      <c r="I985"/>
      <c r="J985">
        <v>0</v>
      </c>
      <c r="K985">
        <v>0</v>
      </c>
      <c r="L985">
        <v>0</v>
      </c>
      <c r="M985">
        <v>0</v>
      </c>
      <c r="N985">
        <v>0</v>
      </c>
      <c r="O985" t="inlineStr">
        <is>
          <t>统计时区：北京时间（Asia/Shanghai）；缺少当日快照</t>
        </is>
      </c>
      <c r="P985" t="inlineStr">
        <is>
          <t>高璇</t>
        </is>
      </c>
    </row>
    <row r="986" ht="25.5" customHeight="1">
      <c r="A986" t="inlineStr">
        <is>
          <t>2026-09-05</t>
        </is>
      </c>
      <c r="B986" t="inlineStr">
        <is>
          <t>scenesbl77</t>
        </is>
      </c>
      <c r="C986" t="inlineStr">
        <is>
          <t>scenesbl77</t>
        </is>
      </c>
      <c r="D986"/>
      <c r="E986"/>
      <c r="F986"/>
      <c r="G986"/>
      <c r="H986"/>
      <c r="I986"/>
      <c r="J986">
        <v>0</v>
      </c>
      <c r="K986">
        <v>0</v>
      </c>
      <c r="L986">
        <v>0</v>
      </c>
      <c r="M986">
        <v>0</v>
      </c>
      <c r="N986">
        <v>0</v>
      </c>
      <c r="O986" t="inlineStr">
        <is>
          <t>统计时区：北京时间（Asia/Shanghai）；缺少当日快照</t>
        </is>
      </c>
      <c r="P986" t="inlineStr">
        <is>
          <t>高璇</t>
        </is>
      </c>
    </row>
    <row r="987" ht="25.5" customHeight="1">
      <c r="A987" t="inlineStr">
        <is>
          <t>2026-09-05</t>
        </is>
      </c>
      <c r="B987" t="inlineStr">
        <is>
          <t>sofiblmoments</t>
        </is>
      </c>
      <c r="C987" t="inlineStr">
        <is>
          <t>sofiblmoments</t>
        </is>
      </c>
      <c r="D987"/>
      <c r="E987"/>
      <c r="F987"/>
      <c r="G987"/>
      <c r="H987"/>
      <c r="I987"/>
      <c r="J987">
        <v>0</v>
      </c>
      <c r="K987">
        <v>0</v>
      </c>
      <c r="L987">
        <v>0</v>
      </c>
      <c r="M987">
        <v>0</v>
      </c>
      <c r="N987">
        <v>0</v>
      </c>
      <c r="O987" t="inlineStr">
        <is>
          <t>统计时区：北京时间（Asia/Shanghai）；缺少当日快照</t>
        </is>
      </c>
      <c r="P987" t="inlineStr">
        <is>
          <t>高璇</t>
        </is>
      </c>
    </row>
    <row r="988" ht="25.5" customHeight="1">
      <c r="A988" t="inlineStr">
        <is>
          <t>2026-09-04</t>
        </is>
      </c>
      <c r="B988" t="inlineStr">
        <is>
          <t>astrologywiki</t>
        </is>
      </c>
      <c r="C988" t="inlineStr">
        <is>
          <t>astrologywiki</t>
        </is>
      </c>
      <c r="D988"/>
      <c r="E988"/>
      <c r="F988"/>
      <c r="G988"/>
      <c r="H988"/>
      <c r="I988"/>
      <c r="J988">
        <v>0</v>
      </c>
      <c r="K988">
        <v>0</v>
      </c>
      <c r="L988">
        <v>0</v>
      </c>
      <c r="M988">
        <v>0</v>
      </c>
      <c r="N988">
        <v>0</v>
      </c>
      <c r="O988" t="inlineStr">
        <is>
          <t>统计时区：北京时间（Asia/Shanghai）；首日基线；暂无前日快照</t>
        </is>
      </c>
      <c r="P988"/>
    </row>
    <row r="989" ht="25.5" customHeight="1">
      <c r="A989" t="inlineStr">
        <is>
          <t>2026-09-04</t>
        </is>
      </c>
      <c r="B989" t="inlineStr">
        <is>
          <t>dramaclips0364</t>
        </is>
      </c>
      <c r="C989" t="inlineStr">
        <is>
          <t>dramaclips0364</t>
        </is>
      </c>
      <c r="D989"/>
      <c r="E989"/>
      <c r="F989"/>
      <c r="G989"/>
      <c r="H989"/>
      <c r="I989"/>
      <c r="J989">
        <v>0</v>
      </c>
      <c r="K989">
        <v>0</v>
      </c>
      <c r="L989">
        <v>0</v>
      </c>
      <c r="M989">
        <v>0</v>
      </c>
      <c r="N989">
        <v>0</v>
      </c>
      <c r="O989" t="inlineStr">
        <is>
          <t>统计时区：北京时间（Asia/Shanghai）；首日基线；暂无前日快照</t>
        </is>
      </c>
      <c r="P989" t="inlineStr">
        <is>
          <t>高璇</t>
        </is>
      </c>
    </row>
    <row r="990" ht="25.5" customHeight="1">
      <c r="A990" t="inlineStr">
        <is>
          <t>2026-09-04</t>
        </is>
      </c>
      <c r="B990" t="inlineStr">
        <is>
          <t>dramadetour0</t>
        </is>
      </c>
      <c r="C990" t="inlineStr">
        <is>
          <t>dramadetour0</t>
        </is>
      </c>
      <c r="D990"/>
      <c r="E990"/>
      <c r="F990"/>
      <c r="G990"/>
      <c r="H990"/>
      <c r="I990"/>
      <c r="J990">
        <v>0</v>
      </c>
      <c r="K990">
        <v>0</v>
      </c>
      <c r="L990">
        <v>0</v>
      </c>
      <c r="M990">
        <v>0</v>
      </c>
      <c r="N990">
        <v>0</v>
      </c>
      <c r="O990" t="inlineStr">
        <is>
          <t>统计时区：北京时间（Asia/Shanghai）；首日基线；暂无前日快照</t>
        </is>
      </c>
      <c r="P990" t="inlineStr">
        <is>
          <t>彭满</t>
        </is>
      </c>
    </row>
    <row r="991" ht="25.5" customHeight="1">
      <c r="A991" t="inlineStr">
        <is>
          <t>2026-09-04</t>
        </is>
      </c>
      <c r="B991" t="inlineStr">
        <is>
          <t>dramaexpedition</t>
        </is>
      </c>
      <c r="C991" t="inlineStr">
        <is>
          <t>dramaexpedition</t>
        </is>
      </c>
      <c r="D991"/>
      <c r="E991"/>
      <c r="F991"/>
      <c r="G991"/>
      <c r="H991"/>
      <c r="I991"/>
      <c r="J991">
        <v>0</v>
      </c>
      <c r="K991">
        <v>0</v>
      </c>
      <c r="L991">
        <v>0</v>
      </c>
      <c r="M991">
        <v>0</v>
      </c>
      <c r="N991">
        <v>0</v>
      </c>
      <c r="O991" t="inlineStr">
        <is>
          <t>统计时区：北京时间（Asia/Shanghai）；首日基线；暂无前日快照</t>
        </is>
      </c>
      <c r="P991" t="inlineStr">
        <is>
          <t>彭满</t>
        </is>
      </c>
    </row>
    <row r="992" ht="25.5" customHeight="1">
      <c r="A992" t="inlineStr">
        <is>
          <t>2026-09-04</t>
        </is>
      </c>
      <c r="B992" t="inlineStr">
        <is>
          <t>dramapenelope</t>
        </is>
      </c>
      <c r="C992" t="inlineStr">
        <is>
          <t>dramapenelope</t>
        </is>
      </c>
      <c r="D992"/>
      <c r="E992"/>
      <c r="F992"/>
      <c r="G992"/>
      <c r="H992"/>
      <c r="I992"/>
      <c r="J992">
        <v>0</v>
      </c>
      <c r="K992">
        <v>0</v>
      </c>
      <c r="L992">
        <v>0</v>
      </c>
      <c r="M992">
        <v>0</v>
      </c>
      <c r="N992">
        <v>0</v>
      </c>
      <c r="O992" t="inlineStr">
        <is>
          <t>统计时区：北京时间（Asia/Shanghai）；首日基线；暂无前日快照</t>
        </is>
      </c>
      <c r="P992"/>
    </row>
    <row r="993" ht="25.5" customHeight="1">
      <c r="A993" t="inlineStr">
        <is>
          <t>2026-09-04</t>
        </is>
      </c>
      <c r="B993" t="inlineStr">
        <is>
          <t>dramavault163</t>
        </is>
      </c>
      <c r="C993" t="inlineStr">
        <is>
          <t>dramavault163</t>
        </is>
      </c>
      <c r="D993"/>
      <c r="E993"/>
      <c r="F993"/>
      <c r="G993"/>
      <c r="H993"/>
      <c r="I993"/>
      <c r="J993">
        <v>0</v>
      </c>
      <c r="K993">
        <v>0</v>
      </c>
      <c r="L993">
        <v>0</v>
      </c>
      <c r="M993">
        <v>0</v>
      </c>
      <c r="N993">
        <v>0</v>
      </c>
      <c r="O993" t="inlineStr">
        <is>
          <t>统计时区：北京时间（Asia/Shanghai）；首日基线；暂无前日快照</t>
        </is>
      </c>
      <c r="P993" t="inlineStr">
        <is>
          <t>高璇</t>
        </is>
      </c>
    </row>
    <row r="994" ht="25.5" customHeight="1">
      <c r="A994" t="inlineStr">
        <is>
          <t>2026-09-04</t>
        </is>
      </c>
      <c r="B994" t="inlineStr">
        <is>
          <t>NeonHlin</t>
        </is>
      </c>
      <c r="C994" t="inlineStr">
        <is>
          <t>hnlinhthng9678</t>
        </is>
      </c>
      <c r="D994"/>
      <c r="E994"/>
      <c r="F994"/>
      <c r="G994"/>
      <c r="H994"/>
      <c r="I994"/>
      <c r="J994">
        <v>0</v>
      </c>
      <c r="K994">
        <v>0</v>
      </c>
      <c r="L994">
        <v>0</v>
      </c>
      <c r="M994">
        <v>0</v>
      </c>
      <c r="N994">
        <v>0</v>
      </c>
      <c r="O994" t="inlineStr">
        <is>
          <t>统计时区：北京时间（Asia/Shanghai）；首日基线；暂无前日快照</t>
        </is>
      </c>
      <c r="P994" t="inlineStr">
        <is>
          <t>高璇</t>
        </is>
      </c>
    </row>
    <row r="995" ht="25.5" customHeight="1">
      <c r="A995" t="inlineStr">
        <is>
          <t>2026-09-04</t>
        </is>
      </c>
      <c r="B995" t="inlineStr">
        <is>
          <t>jolienqaq</t>
        </is>
      </c>
      <c r="C995" t="inlineStr">
        <is>
          <t>jolienqaq</t>
        </is>
      </c>
      <c r="D995"/>
      <c r="E995"/>
      <c r="F995"/>
      <c r="G995"/>
      <c r="H995"/>
      <c r="I995"/>
      <c r="J995">
        <v>0</v>
      </c>
      <c r="K995">
        <v>0</v>
      </c>
      <c r="L995">
        <v>0</v>
      </c>
      <c r="M995">
        <v>0</v>
      </c>
      <c r="N995">
        <v>0</v>
      </c>
      <c r="O995" t="inlineStr">
        <is>
          <t>统计时区：北京时间（Asia/Shanghai）；首日基线；暂无前日快照</t>
        </is>
      </c>
      <c r="P995" t="inlineStr">
        <is>
          <t>彭满</t>
        </is>
      </c>
    </row>
    <row r="996" ht="25.5" customHeight="1">
      <c r="A996" t="inlineStr">
        <is>
          <t>2026-09-04</t>
        </is>
      </c>
      <c r="B996" t="inlineStr">
        <is>
          <t>Flexlthung</t>
        </is>
      </c>
      <c r="C996" t="inlineStr">
        <is>
          <t>lthung263</t>
        </is>
      </c>
      <c r="D996"/>
      <c r="E996"/>
      <c r="F996"/>
      <c r="G996"/>
      <c r="H996"/>
      <c r="I996"/>
      <c r="J996">
        <v>0</v>
      </c>
      <c r="K996">
        <v>0</v>
      </c>
      <c r="L996">
        <v>0</v>
      </c>
      <c r="M996">
        <v>0</v>
      </c>
      <c r="N996">
        <v>0</v>
      </c>
      <c r="O996" t="inlineStr">
        <is>
          <t>统计时区：北京时间（Asia/Shanghai）；首日基线；暂无前日快照</t>
        </is>
      </c>
      <c r="P996" t="inlineStr">
        <is>
          <t>张凯风</t>
        </is>
      </c>
    </row>
    <row r="997" ht="25.5" customHeight="1">
      <c r="A997" t="inlineStr">
        <is>
          <t>2026-09-04</t>
        </is>
      </c>
      <c r="B997" t="inlineStr">
        <is>
          <t>miraaastrology</t>
        </is>
      </c>
      <c r="C997" t="inlineStr">
        <is>
          <t>miraaastrology</t>
        </is>
      </c>
      <c r="D997"/>
      <c r="E997"/>
      <c r="F997"/>
      <c r="G997"/>
      <c r="H997"/>
      <c r="I997"/>
      <c r="J997">
        <v>0</v>
      </c>
      <c r="K997">
        <v>0</v>
      </c>
      <c r="L997">
        <v>0</v>
      </c>
      <c r="M997">
        <v>0</v>
      </c>
      <c r="N997">
        <v>0</v>
      </c>
      <c r="O997" t="inlineStr">
        <is>
          <t>统计时区：北京时间（Asia/Shanghai）；首日基线；暂无前日快照</t>
        </is>
      </c>
      <c r="P997"/>
    </row>
    <row r="998" ht="25.5" customHeight="1">
      <c r="A998" t="inlineStr">
        <is>
          <t>2026-09-04</t>
        </is>
      </c>
      <c r="B998" t="inlineStr">
        <is>
          <t>VoidFaic</t>
        </is>
      </c>
      <c r="C998" t="inlineStr">
        <is>
          <t>ngphnggiang40</t>
        </is>
      </c>
      <c r="D998"/>
      <c r="E998"/>
      <c r="F998"/>
      <c r="G998"/>
      <c r="H998"/>
      <c r="I998"/>
      <c r="J998">
        <v>0</v>
      </c>
      <c r="K998">
        <v>0</v>
      </c>
      <c r="L998">
        <v>0</v>
      </c>
      <c r="M998">
        <v>0</v>
      </c>
      <c r="N998">
        <v>0</v>
      </c>
      <c r="O998" t="inlineStr">
        <is>
          <t>统计时区：北京时间（Asia/Shanghai）；首日基线；暂无前日快照</t>
        </is>
      </c>
      <c r="P998" t="inlineStr">
        <is>
          <t>张凯风</t>
        </is>
      </c>
    </row>
    <row r="999" ht="25.5" customHeight="1">
      <c r="A999" t="inlineStr">
        <is>
          <t>2026-09-04</t>
        </is>
      </c>
      <c r="B999" t="inlineStr">
        <is>
          <t>shirley527146</t>
        </is>
      </c>
      <c r="C999" t="inlineStr">
        <is>
          <t>shirley527146</t>
        </is>
      </c>
      <c r="D999"/>
      <c r="E999"/>
      <c r="F999"/>
      <c r="G999"/>
      <c r="H999"/>
      <c r="I999"/>
      <c r="J999">
        <v>0</v>
      </c>
      <c r="K999">
        <v>0</v>
      </c>
      <c r="L999">
        <v>0</v>
      </c>
      <c r="M999">
        <v>0</v>
      </c>
      <c r="N999">
        <v>0</v>
      </c>
      <c r="O999" t="inlineStr">
        <is>
          <t>统计时区：北京时间（Asia/Shanghai）；首日基线；暂无前日快照</t>
        </is>
      </c>
      <c r="P999"/>
    </row>
    <row r="1000" ht="25.5" customHeight="1">
      <c r="A1000" t="inlineStr">
        <is>
          <t>2026-09-04</t>
        </is>
      </c>
      <c r="B1000" t="inlineStr">
        <is>
          <t>shirley5276973</t>
        </is>
      </c>
      <c r="C1000" t="inlineStr">
        <is>
          <t>shirley5276973</t>
        </is>
      </c>
      <c r="D1000"/>
      <c r="E1000"/>
      <c r="F1000"/>
      <c r="G1000"/>
      <c r="H1000"/>
      <c r="I1000"/>
      <c r="J1000">
        <v>0</v>
      </c>
      <c r="K1000">
        <v>0</v>
      </c>
      <c r="L1000">
        <v>0</v>
      </c>
      <c r="M1000">
        <v>0</v>
      </c>
      <c r="N1000">
        <v>0</v>
      </c>
      <c r="O1000" t="inlineStr">
        <is>
          <t>统计时区：北京时间（Asia/Shanghai）；首日基线；暂无前日快照</t>
        </is>
      </c>
      <c r="P1000"/>
    </row>
    <row r="1001" ht="25.5" customHeight="1">
      <c r="A1001" t="inlineStr">
        <is>
          <t>2026-09-04</t>
        </is>
      </c>
      <c r="B1001" t="inlineStr">
        <is>
          <t>shirley5278789</t>
        </is>
      </c>
      <c r="C1001" t="inlineStr">
        <is>
          <t>shirley5278789</t>
        </is>
      </c>
      <c r="D1001"/>
      <c r="E1001"/>
      <c r="F1001"/>
      <c r="G1001"/>
      <c r="H1001"/>
      <c r="I1001"/>
      <c r="J1001">
        <v>0</v>
      </c>
      <c r="K1001">
        <v>0</v>
      </c>
      <c r="L1001">
        <v>0</v>
      </c>
      <c r="M1001">
        <v>0</v>
      </c>
      <c r="N1001">
        <v>0</v>
      </c>
      <c r="O1001" t="inlineStr">
        <is>
          <t>统计时区：北京时间（Asia/Shanghai）；首日基线；暂无前日快照</t>
        </is>
      </c>
      <c r="P1001" t="inlineStr">
        <is>
          <t>高璇</t>
        </is>
      </c>
    </row>
    <row r="1002" ht="25.5" customHeight="1">
      <c r="A1002" t="inlineStr">
        <is>
          <t>2026-09-04</t>
        </is>
      </c>
      <c r="B1002" t="inlineStr">
        <is>
          <t>Mouse glue trap</t>
        </is>
      </c>
      <c r="C1002" t="inlineStr">
        <is>
          <t>nobleltcpnj</t>
        </is>
      </c>
      <c r="D1002"/>
      <c r="E1002"/>
      <c r="F1002"/>
      <c r="G1002"/>
      <c r="H1002"/>
      <c r="I1002"/>
      <c r="J1002">
        <v>0</v>
      </c>
      <c r="K1002">
        <v>0</v>
      </c>
      <c r="L1002">
        <v>0</v>
      </c>
      <c r="M1002">
        <v>0</v>
      </c>
      <c r="N1002">
        <v>0</v>
      </c>
      <c r="O1002" t="inlineStr">
        <is>
          <t>统计时区：北京时间（Asia/Shanghai）；首日基线；暂无前日快照</t>
        </is>
      </c>
      <c r="P1002" t="inlineStr">
        <is>
          <t>张凯风</t>
        </is>
      </c>
    </row>
    <row r="1003" ht="25.5" customHeight="1">
      <c r="A1003" t="inlineStr">
        <is>
          <t>2026-09-04</t>
        </is>
      </c>
      <c r="B1003" t="inlineStr">
        <is>
          <t>willque92</t>
        </is>
      </c>
      <c r="C1003" t="inlineStr">
        <is>
          <t>willque92</t>
        </is>
      </c>
      <c r="D1003"/>
      <c r="E1003"/>
      <c r="F1003"/>
      <c r="G1003"/>
      <c r="H1003"/>
      <c r="I1003"/>
      <c r="J1003">
        <v>0</v>
      </c>
      <c r="K1003">
        <v>0</v>
      </c>
      <c r="L1003">
        <v>0</v>
      </c>
      <c r="M1003">
        <v>0</v>
      </c>
      <c r="N1003">
        <v>0</v>
      </c>
      <c r="O1003" t="inlineStr">
        <is>
          <t>统计时区：北京时间（Asia/Shanghai）；首日基线；暂无前日快照</t>
        </is>
      </c>
      <c r="P1003"/>
    </row>
    <row r="1004" ht="25.5" customHeight="1">
      <c r="A1004" t="inlineStr">
        <is>
          <t>2026-09-04</t>
        </is>
      </c>
      <c r="B1004" t="inlineStr">
        <is>
          <t>dramaflick00</t>
        </is>
      </c>
      <c r="C1004" t="inlineStr">
        <is>
          <t>dramaflick00</t>
        </is>
      </c>
      <c r="D1004"/>
      <c r="E1004"/>
      <c r="F1004"/>
      <c r="G1004"/>
      <c r="H1004"/>
      <c r="I1004"/>
      <c r="J1004">
        <v>0</v>
      </c>
      <c r="K1004">
        <v>0</v>
      </c>
      <c r="L1004">
        <v>0</v>
      </c>
      <c r="M1004">
        <v>0</v>
      </c>
      <c r="N1004">
        <v>0</v>
      </c>
      <c r="O1004" t="inlineStr">
        <is>
          <t>统计时区：北京时间（Asia/Shanghai）；首日基线；暂无前日快照</t>
        </is>
      </c>
      <c r="P1004" t="inlineStr">
        <is>
          <t>高璇</t>
        </is>
      </c>
    </row>
    <row r="1005" ht="25.5" customHeight="1">
      <c r="A1005" t="inlineStr">
        <is>
          <t>2026-09-04</t>
        </is>
      </c>
      <c r="B1005" t="inlineStr">
        <is>
          <t>plottwistclips11</t>
        </is>
      </c>
      <c r="C1005" t="inlineStr">
        <is>
          <t>plottwistclips11</t>
        </is>
      </c>
      <c r="D1005"/>
      <c r="E1005"/>
      <c r="F1005"/>
      <c r="G1005"/>
      <c r="H1005"/>
      <c r="I1005"/>
      <c r="J1005">
        <v>0</v>
      </c>
      <c r="K1005">
        <v>0</v>
      </c>
      <c r="L1005">
        <v>0</v>
      </c>
      <c r="M1005">
        <v>0</v>
      </c>
      <c r="N1005">
        <v>0</v>
      </c>
      <c r="O1005" t="inlineStr">
        <is>
          <t>统计时区：北京时间（Asia/Shanghai）；首日基线；暂无前日快照</t>
        </is>
      </c>
      <c r="P1005" t="inlineStr">
        <is>
          <t>高璇</t>
        </is>
      </c>
    </row>
    <row r="1006" ht="25.5" customHeight="1">
      <c r="A1006" t="inlineStr">
        <is>
          <t>2026-09-04</t>
        </is>
      </c>
      <c r="B1006" t="inlineStr">
        <is>
          <t>felicitypatterson67</t>
        </is>
      </c>
      <c r="C1006" t="inlineStr">
        <is>
          <t>felicitypatterson67</t>
        </is>
      </c>
      <c r="D1006"/>
      <c r="E1006"/>
      <c r="F1006"/>
      <c r="G1006"/>
      <c r="H1006"/>
      <c r="I1006"/>
      <c r="J1006">
        <v>0</v>
      </c>
      <c r="K1006">
        <v>0</v>
      </c>
      <c r="L1006">
        <v>0</v>
      </c>
      <c r="M1006">
        <v>0</v>
      </c>
      <c r="N1006">
        <v>0</v>
      </c>
      <c r="O1006" t="inlineStr">
        <is>
          <t>统计时区：北京时间（Asia/Shanghai）；首日基线；暂无前日快照</t>
        </is>
      </c>
      <c r="P1006" t="inlineStr">
        <is>
          <t>李建卓</t>
        </is>
      </c>
    </row>
    <row r="1007" ht="25.5" customHeight="1">
      <c r="A1007" t="inlineStr">
        <is>
          <t>2026-09-04</t>
        </is>
      </c>
      <c r="B1007" t="inlineStr">
        <is>
          <t>hcngsn5459</t>
        </is>
      </c>
      <c r="C1007" t="inlineStr">
        <is>
          <t>hcngsn5459</t>
        </is>
      </c>
      <c r="D1007"/>
      <c r="E1007"/>
      <c r="F1007"/>
      <c r="G1007"/>
      <c r="H1007"/>
      <c r="I1007"/>
      <c r="J1007">
        <v>0</v>
      </c>
      <c r="K1007">
        <v>0</v>
      </c>
      <c r="L1007">
        <v>0</v>
      </c>
      <c r="M1007">
        <v>0</v>
      </c>
      <c r="N1007">
        <v>0</v>
      </c>
      <c r="O1007" t="inlineStr">
        <is>
          <t>统计时区：北京时间（Asia/Shanghai）；首日基线；暂无前日快照</t>
        </is>
      </c>
      <c r="P1007" t="inlineStr">
        <is>
          <t>李建卓</t>
        </is>
      </c>
    </row>
    <row r="1008" ht="25.5" customHeight="1">
      <c r="A1008" t="inlineStr">
        <is>
          <t>2026-09-04</t>
        </is>
      </c>
      <c r="B1008" t="inlineStr">
        <is>
          <t>Pretty Boy Problems</t>
        </is>
      </c>
      <c r="C1008" t="inlineStr">
        <is>
          <t>magnoliaisabella64</t>
        </is>
      </c>
      <c r="D1008"/>
      <c r="E1008"/>
      <c r="F1008"/>
      <c r="G1008"/>
      <c r="H1008"/>
      <c r="I1008"/>
      <c r="J1008">
        <v>0</v>
      </c>
      <c r="K1008">
        <v>0</v>
      </c>
      <c r="L1008">
        <v>0</v>
      </c>
      <c r="M1008">
        <v>0</v>
      </c>
      <c r="N1008">
        <v>0</v>
      </c>
      <c r="O1008" t="inlineStr">
        <is>
          <t>统计时区：北京时间（Asia/Shanghai）；首日基线；暂无前日快照</t>
        </is>
      </c>
      <c r="P1008" t="inlineStr">
        <is>
          <t>张凯风</t>
        </is>
      </c>
    </row>
    <row r="1009" ht="25.5" customHeight="1">
      <c r="A1009" t="inlineStr">
        <is>
          <t>2026-09-04</t>
        </is>
      </c>
      <c r="B1009" t="inlineStr">
        <is>
          <t>Velvet Temptations</t>
        </is>
      </c>
      <c r="C1009" t="inlineStr">
        <is>
          <t>qqfqvkxrybkjkjnp20</t>
        </is>
      </c>
      <c r="D1009"/>
      <c r="E1009"/>
      <c r="F1009"/>
      <c r="G1009"/>
      <c r="H1009"/>
      <c r="I1009"/>
      <c r="J1009">
        <v>0</v>
      </c>
      <c r="K1009">
        <v>0</v>
      </c>
      <c r="L1009">
        <v>0</v>
      </c>
      <c r="M1009">
        <v>0</v>
      </c>
      <c r="N1009">
        <v>0</v>
      </c>
      <c r="O1009" t="inlineStr">
        <is>
          <t>统计时区：北京时间（Asia/Shanghai）；首日基线；暂无前日快照</t>
        </is>
      </c>
      <c r="P1009" t="inlineStr">
        <is>
          <t>张凯风</t>
        </is>
      </c>
    </row>
    <row r="1010" ht="25.5" customHeight="1">
      <c r="A1010" t="inlineStr">
        <is>
          <t>2026-09-04</t>
        </is>
      </c>
      <c r="B1010" t="inlineStr">
        <is>
          <t>amariari11</t>
        </is>
      </c>
      <c r="C1010" t="inlineStr">
        <is>
          <t>amariari11</t>
        </is>
      </c>
      <c r="D1010"/>
      <c r="E1010"/>
      <c r="F1010"/>
      <c r="G1010"/>
      <c r="H1010"/>
      <c r="I1010"/>
      <c r="J1010">
        <v>0</v>
      </c>
      <c r="K1010">
        <v>0</v>
      </c>
      <c r="L1010">
        <v>0</v>
      </c>
      <c r="M1010">
        <v>0</v>
      </c>
      <c r="N1010">
        <v>0</v>
      </c>
      <c r="O1010" t="inlineStr">
        <is>
          <t>统计时区：北京时间（Asia/Shanghai）；首日基线；暂无前日快照</t>
        </is>
      </c>
      <c r="P1010" t="inlineStr">
        <is>
          <t>李建卓</t>
        </is>
      </c>
    </row>
    <row r="1011" ht="25.5" customHeight="1">
      <c r="A1011" t="inlineStr">
        <is>
          <t>2026-09-04</t>
        </is>
      </c>
      <c r="B1011" t="inlineStr">
        <is>
          <t>gaylenepowers350</t>
        </is>
      </c>
      <c r="C1011" t="inlineStr">
        <is>
          <t>gaylenepowers350</t>
        </is>
      </c>
      <c r="D1011"/>
      <c r="E1011"/>
      <c r="F1011"/>
      <c r="G1011"/>
      <c r="H1011"/>
      <c r="I1011"/>
      <c r="J1011">
        <v>0</v>
      </c>
      <c r="K1011">
        <v>0</v>
      </c>
      <c r="L1011">
        <v>0</v>
      </c>
      <c r="M1011">
        <v>0</v>
      </c>
      <c r="N1011">
        <v>0</v>
      </c>
      <c r="O1011" t="inlineStr">
        <is>
          <t>统计时区：北京时间（Asia/Shanghai）；首日基线；暂无前日快照</t>
        </is>
      </c>
      <c r="P1011" t="inlineStr">
        <is>
          <t>李建卓</t>
        </is>
      </c>
    </row>
    <row r="1012" ht="25.5" customHeight="1">
      <c r="A1012" t="inlineStr">
        <is>
          <t>2026-09-04</t>
        </is>
      </c>
      <c r="B1012" t="inlineStr">
        <is>
          <t>jazlynnayeli6</t>
        </is>
      </c>
      <c r="C1012" t="inlineStr">
        <is>
          <t>jazlynnayeli6</t>
        </is>
      </c>
      <c r="D1012"/>
      <c r="E1012"/>
      <c r="F1012"/>
      <c r="G1012"/>
      <c r="H1012"/>
      <c r="I1012"/>
      <c r="J1012">
        <v>0</v>
      </c>
      <c r="K1012">
        <v>0</v>
      </c>
      <c r="L1012">
        <v>0</v>
      </c>
      <c r="M1012">
        <v>0</v>
      </c>
      <c r="N1012">
        <v>0</v>
      </c>
      <c r="O1012" t="inlineStr">
        <is>
          <t>统计时区：北京时间（Asia/Shanghai）；首日基线；暂无前日快照</t>
        </is>
      </c>
      <c r="P1012" t="inlineStr">
        <is>
          <t>李建卓</t>
        </is>
      </c>
    </row>
    <row r="1013" ht="25.5" customHeight="1">
      <c r="A1013" t="inlineStr">
        <is>
          <t>2026-09-04</t>
        </is>
      </c>
      <c r="B1013" t="inlineStr">
        <is>
          <t>miralinaaa10</t>
        </is>
      </c>
      <c r="C1013" t="inlineStr">
        <is>
          <t>miralinaaa10</t>
        </is>
      </c>
      <c r="D1013"/>
      <c r="E1013"/>
      <c r="F1013"/>
      <c r="G1013"/>
      <c r="H1013"/>
      <c r="I1013"/>
      <c r="J1013">
        <v>0</v>
      </c>
      <c r="K1013">
        <v>0</v>
      </c>
      <c r="L1013">
        <v>0</v>
      </c>
      <c r="M1013">
        <v>0</v>
      </c>
      <c r="N1013">
        <v>0</v>
      </c>
      <c r="O1013" t="inlineStr">
        <is>
          <t>统计时区：北京时间（Asia/Shanghai）；首日基线；暂无前日快照</t>
        </is>
      </c>
      <c r="P1013" t="inlineStr">
        <is>
          <t>高璇</t>
        </is>
      </c>
    </row>
    <row r="1014" ht="25.5" customHeight="1">
      <c r="A1014" t="inlineStr">
        <is>
          <t>2026-09-04</t>
        </is>
      </c>
      <c r="B1014" t="inlineStr">
        <is>
          <t>mochiclips55</t>
        </is>
      </c>
      <c r="C1014" t="inlineStr">
        <is>
          <t>mochiclips55</t>
        </is>
      </c>
      <c r="D1014"/>
      <c r="E1014"/>
      <c r="F1014"/>
      <c r="G1014"/>
      <c r="H1014"/>
      <c r="I1014"/>
      <c r="J1014">
        <v>0</v>
      </c>
      <c r="K1014">
        <v>0</v>
      </c>
      <c r="L1014">
        <v>0</v>
      </c>
      <c r="M1014">
        <v>0</v>
      </c>
      <c r="N1014">
        <v>0</v>
      </c>
      <c r="O1014" t="inlineStr">
        <is>
          <t>统计时区：北京时间（Asia/Shanghai）；首日基线；暂无前日快照</t>
        </is>
      </c>
      <c r="P1014" t="inlineStr">
        <is>
          <t>高璇</t>
        </is>
      </c>
    </row>
    <row r="1015" ht="25.5" customHeight="1">
      <c r="A1015" t="inlineStr">
        <is>
          <t>2026-09-04</t>
        </is>
      </c>
      <c r="B1015" t="inlineStr">
        <is>
          <t>scenesbl77</t>
        </is>
      </c>
      <c r="C1015" t="inlineStr">
        <is>
          <t>scenesbl77</t>
        </is>
      </c>
      <c r="D1015"/>
      <c r="E1015"/>
      <c r="F1015"/>
      <c r="G1015"/>
      <c r="H1015"/>
      <c r="I1015"/>
      <c r="J1015">
        <v>0</v>
      </c>
      <c r="K1015">
        <v>0</v>
      </c>
      <c r="L1015">
        <v>0</v>
      </c>
      <c r="M1015">
        <v>0</v>
      </c>
      <c r="N1015">
        <v>0</v>
      </c>
      <c r="O1015" t="inlineStr">
        <is>
          <t>统计时区：北京时间（Asia/Shanghai）；首日基线；暂无前日快照</t>
        </is>
      </c>
      <c r="P1015" t="inlineStr">
        <is>
          <t>高璇</t>
        </is>
      </c>
    </row>
    <row r="1016" ht="25.5" customHeight="1">
      <c r="A1016" t="inlineStr">
        <is>
          <t>2026-09-04</t>
        </is>
      </c>
      <c r="B1016" t="inlineStr">
        <is>
          <t>sofiblmoments</t>
        </is>
      </c>
      <c r="C1016" t="inlineStr">
        <is>
          <t>sofiblmoments</t>
        </is>
      </c>
      <c r="D1016"/>
      <c r="E1016"/>
      <c r="F1016"/>
      <c r="G1016"/>
      <c r="H1016"/>
      <c r="I1016"/>
      <c r="J1016">
        <v>0</v>
      </c>
      <c r="K1016">
        <v>0</v>
      </c>
      <c r="L1016">
        <v>0</v>
      </c>
      <c r="M1016">
        <v>0</v>
      </c>
      <c r="N1016">
        <v>0</v>
      </c>
      <c r="O1016" t="inlineStr">
        <is>
          <t>统计时区：北京时间（Asia/Shanghai）；首日基线；暂无前日快照</t>
        </is>
      </c>
      <c r="P1016" t="inlineStr">
        <is>
          <t>高璇</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剧名</t>
        </is>
      </c>
      <c r="B1" s="1" t="inlineStr">
        <is>
          <t>剧ID</t>
        </is>
      </c>
      <c r="C1" s="1" t="inlineStr">
        <is>
          <t>剧分类</t>
        </is>
      </c>
      <c r="D1" s="1" t="inlineStr">
        <is>
          <t>所属平台</t>
        </is>
      </c>
      <c r="E1" s="1" t="inlineStr">
        <is>
          <t>上线日期</t>
        </is>
      </c>
      <c r="F1" s="1" t="inlineStr">
        <is>
          <t>平台</t>
        </is>
      </c>
      <c r="G1" s="1" t="inlineStr">
        <is>
          <t>首次发布日期</t>
        </is>
      </c>
      <c r="H1" s="1" t="inlineStr">
        <is>
          <t>发布记录数</t>
        </is>
      </c>
      <c r="I1" s="1" t="inlineStr">
        <is>
          <t>播放量</t>
        </is>
      </c>
      <c r="J1" s="1" t="inlineStr">
        <is>
          <t>文本 7</t>
        </is>
      </c>
      <c r="K1" s="1" t="inlineStr">
        <is>
          <t>点赞</t>
        </is>
      </c>
      <c r="L1" s="1" t="inlineStr">
        <is>
          <t>评论</t>
        </is>
      </c>
      <c r="M1" s="1" t="inlineStr">
        <is>
          <t>收藏</t>
        </is>
      </c>
      <c r="N1" s="1" t="inlineStr">
        <is>
          <t>转发</t>
        </is>
      </c>
      <c r="O1" s="1" t="inlineStr">
        <is>
          <t>数据截至日期</t>
        </is>
      </c>
      <c r="P1" s="1" t="inlineStr">
        <is>
          <t>统计说明</t>
        </is>
      </c>
    </row>
    <row r="2" ht="25.5" customHeight="1">
      <c r="A2" t="inlineStr">
        <is>
          <t>The mob boss spoils his pregnant wife</t>
        </is>
      </c>
      <c r="B2" t="inlineStr">
        <is>
          <t>SD-000082</t>
        </is>
      </c>
      <c r="C2" t="inlineStr">
        <is>
          <t>爱情</t>
        </is>
      </c>
      <c r="D2" t="inlineStr">
        <is>
          <t>ReelShort</t>
        </is>
      </c>
      <c r="E2" s="4">
        <v>46274</v>
      </c>
      <c r="F2" t="inlineStr">
        <is>
          <t>TikTok</t>
        </is>
      </c>
      <c r="G2" s="4">
        <v>46276</v>
      </c>
      <c r="H2">
        <v>6</v>
      </c>
      <c r="I2">
        <v>360600</v>
      </c>
      <c r="J2" t="inlineStr">
        <is>
          <t>60100</t>
        </is>
      </c>
      <c r="K2">
        <v>1338</v>
      </c>
      <c r="L2">
        <v>21</v>
      </c>
      <c r="M2">
        <v>529</v>
      </c>
      <c r="N2">
        <v>31</v>
      </c>
      <c r="O2" s="4">
        <v>46303</v>
      </c>
      <c r="P2" t="inlineStr">
        <is>
          <t>统计时区：北京时间（Asia/Shanghai）；每帖取最后采集值；超过30天停止刷新；指标日期 2026-10-08 至 2026-10-08</t>
        </is>
      </c>
    </row>
    <row r="3" ht="25.5" customHeight="1">
      <c r="A3" t="inlineStr">
        <is>
          <t>La princesa Alfa se ha ido para siempre</t>
        </is>
      </c>
      <c r="B3" t="inlineStr">
        <is>
          <t>SD-000241</t>
        </is>
      </c>
      <c r="C3" t="inlineStr">
        <is>
          <t>女王、爱情、奇幻</t>
        </is>
      </c>
      <c r="D3" t="inlineStr">
        <is>
          <t>ReelShort</t>
        </is>
      </c>
      <c r="E3" s="4"/>
      <c r="F3" t="inlineStr">
        <is>
          <t>TikTok</t>
        </is>
      </c>
      <c r="G3" s="4">
        <v>46289</v>
      </c>
      <c r="H3">
        <v>6</v>
      </c>
      <c r="I3">
        <v>347500</v>
      </c>
      <c r="J3" t="inlineStr">
        <is>
          <t>57916.666666666664</t>
        </is>
      </c>
      <c r="K3">
        <v>3369</v>
      </c>
      <c r="L3">
        <v>20</v>
      </c>
      <c r="M3">
        <v>660</v>
      </c>
      <c r="N3">
        <v>73</v>
      </c>
      <c r="O3" s="4">
        <v>46303</v>
      </c>
      <c r="P3" t="inlineStr">
        <is>
          <t>统计时区：北京时间（Asia/Shanghai）；每帖取最后采集值；超过30天停止刷新；指标日期 2026-10-08 至 2026-10-08</t>
        </is>
      </c>
    </row>
    <row r="4" ht="25.5" customHeight="1">
      <c r="A4" t="inlineStr">
        <is>
          <t>Me acosté con mi cuñado</t>
        </is>
      </c>
      <c r="B4" t="inlineStr">
        <is>
          <t>SD-000264</t>
        </is>
      </c>
      <c r="C4"/>
      <c r="D4"/>
      <c r="E4" s="4"/>
      <c r="F4" t="inlineStr">
        <is>
          <t>TikTok</t>
        </is>
      </c>
      <c r="G4" s="4">
        <v>46290</v>
      </c>
      <c r="H4">
        <v>6</v>
      </c>
      <c r="I4">
        <v>303085</v>
      </c>
      <c r="J4" t="inlineStr">
        <is>
          <t>50514.166666666664</t>
        </is>
      </c>
      <c r="K4">
        <v>3868</v>
      </c>
      <c r="L4">
        <v>90</v>
      </c>
      <c r="M4">
        <v>1496</v>
      </c>
      <c r="N4">
        <v>84</v>
      </c>
      <c r="O4" s="4">
        <v>46303</v>
      </c>
      <c r="P4" t="inlineStr">
        <is>
          <t>统计时区：北京时间（Asia/Shanghai）；每帖取最后采集值；超过30天停止刷新；指标日期 2026-10-05 至 2026-10-08</t>
        </is>
      </c>
    </row>
    <row r="5" ht="25.5" customHeight="1">
      <c r="A5" t="inlineStr">
        <is>
          <t>The Alpha Princess Is Gone for Good</t>
        </is>
      </c>
      <c r="B5" t="inlineStr">
        <is>
          <t>SD-000025</t>
        </is>
      </c>
      <c r="C5" t="inlineStr">
        <is>
          <t>爱情、狼人、奇幻、复仇</t>
        </is>
      </c>
      <c r="D5" t="inlineStr">
        <is>
          <t>ReelShort</t>
        </is>
      </c>
      <c r="E5" s="4">
        <v>46259</v>
      </c>
      <c r="F5" t="inlineStr">
        <is>
          <t>TikTok</t>
        </is>
      </c>
      <c r="G5" s="4">
        <v>46267</v>
      </c>
      <c r="H5">
        <v>3</v>
      </c>
      <c r="I5">
        <v>148100</v>
      </c>
      <c r="J5" t="inlineStr">
        <is>
          <t>49366.666666666664</t>
        </is>
      </c>
      <c r="K5">
        <v>519</v>
      </c>
      <c r="L5">
        <v>3</v>
      </c>
      <c r="M5">
        <v>122</v>
      </c>
      <c r="N5">
        <v>17</v>
      </c>
      <c r="O5" s="4">
        <v>46298</v>
      </c>
      <c r="P5" t="inlineStr">
        <is>
          <t>统计时区：北京时间（Asia/Shanghai）；每帖取最后采集值；超过30天停止刷新；指标日期 2026-10-02 至 2026-10-03</t>
        </is>
      </c>
    </row>
    <row r="6" ht="25.5" customHeight="1">
      <c r="A6" t="inlineStr">
        <is>
          <t>Sent As A Sacrifice, She Became The Queen</t>
        </is>
      </c>
      <c r="B6" t="inlineStr">
        <is>
          <t>SD-000066</t>
        </is>
      </c>
      <c r="C6" t="inlineStr">
        <is>
          <t>爱情、霸总</t>
        </is>
      </c>
      <c r="D6" t="inlineStr">
        <is>
          <t>其他</t>
        </is>
      </c>
      <c r="E6" s="4">
        <v>46273</v>
      </c>
      <c r="F6" t="inlineStr">
        <is>
          <t>TikTok</t>
        </is>
      </c>
      <c r="G6" s="4">
        <v>46273</v>
      </c>
      <c r="H6">
        <v>4</v>
      </c>
      <c r="I6">
        <v>192829</v>
      </c>
      <c r="J6" t="inlineStr">
        <is>
          <t>48207.25</t>
        </is>
      </c>
      <c r="K6">
        <v>3104</v>
      </c>
      <c r="L6">
        <v>32</v>
      </c>
      <c r="M6">
        <v>309</v>
      </c>
      <c r="N6">
        <v>48</v>
      </c>
      <c r="O6" s="4">
        <v>46303</v>
      </c>
      <c r="P6" t="inlineStr">
        <is>
          <t>统计时区：北京时间（Asia/Shanghai）；每帖取最后采集值；超过30天停止刷新；指标日期 2026-10-08 至 2026-10-08</t>
        </is>
      </c>
    </row>
    <row r="7" ht="25.5" customHeight="1">
      <c r="A7" t="inlineStr">
        <is>
          <t>Alfa a jeho chůva Luna</t>
        </is>
      </c>
      <c r="B7" t="inlineStr">
        <is>
          <t>SD-000344</t>
        </is>
      </c>
      <c r="C7" t="inlineStr">
        <is>
          <t>狼人、萌宝、甜宠</t>
        </is>
      </c>
      <c r="D7" t="inlineStr">
        <is>
          <t>ReelShort</t>
        </is>
      </c>
      <c r="E7" s="4">
        <v>46293</v>
      </c>
      <c r="F7" t="inlineStr">
        <is>
          <t>TikTok</t>
        </is>
      </c>
      <c r="G7" s="4">
        <v>46293</v>
      </c>
      <c r="H7">
        <v>1</v>
      </c>
      <c r="I7">
        <v>38100</v>
      </c>
      <c r="J7" t="inlineStr">
        <is>
          <t>38100</t>
        </is>
      </c>
      <c r="K7">
        <v>235</v>
      </c>
      <c r="L7">
        <v>3</v>
      </c>
      <c r="M7">
        <v>72</v>
      </c>
      <c r="N7">
        <v>5</v>
      </c>
      <c r="O7" s="4">
        <v>46303</v>
      </c>
      <c r="P7" t="inlineStr">
        <is>
          <t>统计时区：北京时间（Asia/Shanghai）；每帖取最后采集值；超过30天停止刷新；指标日期 2026-10-08 至 2026-10-08</t>
        </is>
      </c>
    </row>
    <row r="8" ht="25.5" customHeight="1">
      <c r="A8" t="inlineStr">
        <is>
          <t>Rechazando a mis cinco compañeras destinadas</t>
        </is>
      </c>
      <c r="B8" t="inlineStr">
        <is>
          <t>SD-000260</t>
        </is>
      </c>
      <c r="C8"/>
      <c r="D8"/>
      <c r="E8" s="4"/>
      <c r="F8" t="inlineStr">
        <is>
          <t>TikTok</t>
        </is>
      </c>
      <c r="G8" s="4">
        <v>46289</v>
      </c>
      <c r="H8">
        <v>7</v>
      </c>
      <c r="I8">
        <v>262300</v>
      </c>
      <c r="J8" t="inlineStr">
        <is>
          <t>37471.42857142857</t>
        </is>
      </c>
      <c r="K8">
        <v>2157</v>
      </c>
      <c r="L8">
        <v>11</v>
      </c>
      <c r="M8">
        <v>365</v>
      </c>
      <c r="N8">
        <v>64</v>
      </c>
      <c r="O8" s="4">
        <v>46303</v>
      </c>
      <c r="P8" t="inlineStr">
        <is>
          <t>统计时区：北京时间（Asia/Shanghai）；每帖取最后采集值；超过30天停止刷新；指标日期 2026-10-08 至 2026-10-08</t>
        </is>
      </c>
    </row>
    <row r="9" ht="25.5" customHeight="1">
      <c r="A9" t="inlineStr">
        <is>
          <t>Wasteland Sovereign</t>
        </is>
      </c>
      <c r="B9" t="inlineStr">
        <is>
          <t>SD-000039</t>
        </is>
      </c>
      <c r="C9" t="inlineStr">
        <is>
          <t>爱情、扮猪吃虎</t>
        </is>
      </c>
      <c r="D9" t="inlineStr">
        <is>
          <t>ReelShort</t>
        </is>
      </c>
      <c r="E9" s="4">
        <v>46254</v>
      </c>
      <c r="F9" t="inlineStr">
        <is>
          <t>TikTok</t>
        </is>
      </c>
      <c r="G9" s="4">
        <v>46271</v>
      </c>
      <c r="H9">
        <v>3</v>
      </c>
      <c r="I9">
        <v>104194</v>
      </c>
      <c r="J9" t="inlineStr">
        <is>
          <t>34731.333333333336</t>
        </is>
      </c>
      <c r="K9">
        <v>545</v>
      </c>
      <c r="L9">
        <v>4</v>
      </c>
      <c r="M9">
        <v>144</v>
      </c>
      <c r="N9">
        <v>10</v>
      </c>
      <c r="O9" s="4">
        <v>46301</v>
      </c>
      <c r="P9" t="inlineStr">
        <is>
          <t>统计时区：北京时间（Asia/Shanghai）；每帖取最后采集值；超过30天停止刷新；指标日期 2026-10-06 至 2026-10-06</t>
        </is>
      </c>
    </row>
    <row r="10" ht="25.5" customHeight="1">
      <c r="A10" t="inlineStr">
        <is>
          <t>
My Racing Nemesis Kissed Me</t>
        </is>
      </c>
      <c r="B10" t="inlineStr">
        <is>
          <t>SD-000070</t>
        </is>
      </c>
      <c r="C10" t="inlineStr">
        <is>
          <t>lgbtq、爱情</t>
        </is>
      </c>
      <c r="D10" t="inlineStr">
        <is>
          <t>ReelShort</t>
        </is>
      </c>
      <c r="E10" s="4">
        <v>46273</v>
      </c>
      <c r="F10" t="inlineStr">
        <is>
          <t>TikTok</t>
        </is>
      </c>
      <c r="G10" s="4">
        <v>46275</v>
      </c>
      <c r="H10">
        <v>3</v>
      </c>
      <c r="I10">
        <v>99323</v>
      </c>
      <c r="J10" t="inlineStr">
        <is>
          <t>33107.666666666664</t>
        </is>
      </c>
      <c r="K10">
        <v>589</v>
      </c>
      <c r="L10">
        <v>12</v>
      </c>
      <c r="M10">
        <v>261</v>
      </c>
      <c r="N10">
        <v>46</v>
      </c>
      <c r="O10" s="4">
        <v>46303</v>
      </c>
      <c r="P10" t="inlineStr">
        <is>
          <t>统计时区：北京时间（Asia/Shanghai）；每帖取最后采集值；超过30天停止刷新；指标日期 2026-10-08 至 2026-10-08</t>
        </is>
      </c>
    </row>
    <row r="11" ht="25.5" customHeight="1">
      <c r="A11" t="inlineStr">
        <is>
          <t>Gobierno el harén del yermo</t>
        </is>
      </c>
      <c r="B11" t="inlineStr">
        <is>
          <t>SD-000195</t>
        </is>
      </c>
      <c r="C11" t="inlineStr">
        <is>
          <t>校园、超能力</t>
        </is>
      </c>
      <c r="D11" t="inlineStr">
        <is>
          <t>ReelShort</t>
        </is>
      </c>
      <c r="E11" s="4">
        <v>46274</v>
      </c>
      <c r="F11" t="inlineStr">
        <is>
          <t>TikTok</t>
        </is>
      </c>
      <c r="G11" s="4">
        <v>46286</v>
      </c>
      <c r="H11">
        <v>6</v>
      </c>
      <c r="I11">
        <v>196100</v>
      </c>
      <c r="J11" t="inlineStr">
        <is>
          <t>32683.333333333332</t>
        </is>
      </c>
      <c r="K11">
        <v>1137</v>
      </c>
      <c r="L11">
        <v>4</v>
      </c>
      <c r="M11">
        <v>319</v>
      </c>
      <c r="N11">
        <v>41</v>
      </c>
      <c r="O11" s="4">
        <v>46303</v>
      </c>
      <c r="P11" t="inlineStr">
        <is>
          <t>统计时区：北京时间（Asia/Shanghai）；每帖取最后采集值；超过30天停止刷新；指标日期 2026-10-08 至 2026-10-08</t>
        </is>
      </c>
    </row>
    <row r="12" ht="25.5" customHeight="1">
      <c r="A12" t="inlineStr">
        <is>
          <t>Mi novia sin hogar es una leyenda culinaria</t>
        </is>
      </c>
      <c r="B12" t="inlineStr">
        <is>
          <t>SD-000059</t>
        </is>
      </c>
      <c r="C12" t="inlineStr">
        <is>
          <t>爱情、甜宠、职场</t>
        </is>
      </c>
      <c r="D12" t="inlineStr">
        <is>
          <t>ReelShort</t>
        </is>
      </c>
      <c r="E12" s="4">
        <v>46261</v>
      </c>
      <c r="F12" t="inlineStr">
        <is>
          <t>TikTok</t>
        </is>
      </c>
      <c r="G12" s="4">
        <v>46272</v>
      </c>
      <c r="H12">
        <v>6</v>
      </c>
      <c r="I12">
        <v>184700</v>
      </c>
      <c r="J12" t="inlineStr">
        <is>
          <t>30783.333333333332</t>
        </is>
      </c>
      <c r="K12">
        <v>1767</v>
      </c>
      <c r="L12">
        <v>18</v>
      </c>
      <c r="M12">
        <v>273</v>
      </c>
      <c r="N12">
        <v>35</v>
      </c>
      <c r="O12" s="4">
        <v>46303</v>
      </c>
      <c r="P12" t="inlineStr">
        <is>
          <t>统计时区：北京时间（Asia/Shanghai）；每帖取最后采集值；超过30天停止刷新；指标日期 2026-10-06 至 2026-10-08</t>
        </is>
      </c>
    </row>
    <row r="13" ht="25.5" customHeight="1">
      <c r="A13" t="inlineStr">
        <is>
          <t>Tempted by My Bad Boy Stepbrother</t>
        </is>
      </c>
      <c r="B13" t="inlineStr">
        <is>
          <t>SD-000055</t>
        </is>
      </c>
      <c r="C13" t="inlineStr">
        <is>
          <t>禁忌、爱情</t>
        </is>
      </c>
      <c r="D13" t="inlineStr">
        <is>
          <t>ReelShort</t>
        </is>
      </c>
      <c r="E13" s="4">
        <v>46269</v>
      </c>
      <c r="F13" t="inlineStr">
        <is>
          <t>TikTok</t>
        </is>
      </c>
      <c r="G13" s="4">
        <v>46277</v>
      </c>
      <c r="H13">
        <v>3</v>
      </c>
      <c r="I13">
        <v>89068</v>
      </c>
      <c r="J13" t="inlineStr">
        <is>
          <t>29689.333333333332</t>
        </is>
      </c>
      <c r="K13">
        <v>395</v>
      </c>
      <c r="L13">
        <v>1</v>
      </c>
      <c r="M13">
        <v>197</v>
      </c>
      <c r="N13">
        <v>14</v>
      </c>
      <c r="O13" s="4">
        <v>46303</v>
      </c>
      <c r="P13" t="inlineStr">
        <is>
          <t>统计时区：北京时间（Asia/Shanghai）；每帖取最后采集值；超过30天停止刷新；指标日期 2026-10-08 至 2026-10-08</t>
        </is>
      </c>
    </row>
    <row r="14" ht="25.5" customHeight="1">
      <c r="A14" t="inlineStr">
        <is>
          <t>Abandoned Pawn, Unrivaled Dragon King</t>
        </is>
      </c>
      <c r="B14" t="inlineStr">
        <is>
          <t>SD-000018</t>
        </is>
      </c>
      <c r="C14" t="inlineStr">
        <is>
          <t>奇幻、逆袭</t>
        </is>
      </c>
      <c r="D14" t="inlineStr">
        <is>
          <t>ReelShort</t>
        </is>
      </c>
      <c r="E14" s="4">
        <v>46246</v>
      </c>
      <c r="F14" t="inlineStr">
        <is>
          <t>TikTok</t>
        </is>
      </c>
      <c r="G14" s="4">
        <v>46266</v>
      </c>
      <c r="H14">
        <v>6</v>
      </c>
      <c r="I14">
        <v>170546</v>
      </c>
      <c r="J14" t="inlineStr">
        <is>
          <t>28424.333333333332</t>
        </is>
      </c>
      <c r="K14">
        <v>1285</v>
      </c>
      <c r="L14">
        <v>16</v>
      </c>
      <c r="M14">
        <v>187</v>
      </c>
      <c r="N14">
        <v>31</v>
      </c>
      <c r="O14" s="4">
        <v>46303</v>
      </c>
      <c r="P14" t="inlineStr">
        <is>
          <t>统计时区：北京时间（Asia/Shanghai）；每帖取最后采集值；超过30天停止刷新；指标日期 2026-10-01 至 2026-10-08</t>
        </is>
      </c>
    </row>
    <row r="15" ht="25.5" customHeight="1">
      <c r="A15" t="inlineStr">
        <is>
          <t>Rejecting My Five Female Mates</t>
        </is>
      </c>
      <c r="B15" t="inlineStr">
        <is>
          <t>SD-000079</t>
        </is>
      </c>
      <c r="C15" t="inlineStr">
        <is>
          <t>男性、禁忌、狼人、身份揭露</t>
        </is>
      </c>
      <c r="D15" t="inlineStr">
        <is>
          <t>其他</t>
        </is>
      </c>
      <c r="E15" s="4">
        <v>46273</v>
      </c>
      <c r="F15" t="inlineStr">
        <is>
          <t>TikTok</t>
        </is>
      </c>
      <c r="G15" s="4">
        <v>46278</v>
      </c>
      <c r="H15">
        <v>19</v>
      </c>
      <c r="I15">
        <v>539880</v>
      </c>
      <c r="J15" t="inlineStr">
        <is>
          <t>28414.736842105263</t>
        </is>
      </c>
      <c r="K15">
        <v>1764</v>
      </c>
      <c r="L15">
        <v>19</v>
      </c>
      <c r="M15">
        <v>359</v>
      </c>
      <c r="N15">
        <v>99</v>
      </c>
      <c r="O15" s="4">
        <v>46303</v>
      </c>
      <c r="P15" t="inlineStr">
        <is>
          <t>统计时区：北京时间（Asia/Shanghai）；每帖取最后采集值；超过30天停止刷新；指标日期 2026-10-08 至 2026-10-08</t>
        </is>
      </c>
    </row>
    <row r="16" ht="25.5" customHeight="1">
      <c r="A16" t="inlineStr">
        <is>
          <t>Lên Nhầm Giường Anh Chồng</t>
        </is>
      </c>
      <c r="B16" t="inlineStr">
        <is>
          <t>SD-000117</t>
        </is>
      </c>
      <c r="C16" t="inlineStr">
        <is>
          <t>爱情、禁忌、救赎</t>
        </is>
      </c>
      <c r="D16" t="inlineStr">
        <is>
          <t>ReelShort</t>
        </is>
      </c>
      <c r="E16" s="4">
        <v>46274</v>
      </c>
      <c r="F16" t="inlineStr">
        <is>
          <t>TikTok</t>
        </is>
      </c>
      <c r="G16" s="4">
        <v>46281</v>
      </c>
      <c r="H16">
        <v>6</v>
      </c>
      <c r="I16">
        <v>158400</v>
      </c>
      <c r="J16" t="inlineStr">
        <is>
          <t>26400</t>
        </is>
      </c>
      <c r="K16">
        <v>491</v>
      </c>
      <c r="L16">
        <v>16</v>
      </c>
      <c r="M16">
        <v>205</v>
      </c>
      <c r="N16">
        <v>22</v>
      </c>
      <c r="O16" s="4">
        <v>46303</v>
      </c>
      <c r="P16" t="inlineStr">
        <is>
          <t>统计时区：北京时间（Asia/Shanghai）；每帖取最后采集值；超过30天停止刷新；指标日期 2026-09-29 至 2026-10-08</t>
        </is>
      </c>
    </row>
    <row r="17" ht="25.5" customHeight="1">
      <c r="A17" t="inlineStr">
        <is>
          <t>You Can't Stop My Super X-Ray Vision</t>
        </is>
      </c>
      <c r="B17" t="inlineStr">
        <is>
          <t>SD-000064</t>
        </is>
      </c>
      <c r="C17" t="inlineStr">
        <is>
          <t>男性、奇幻、超能力</t>
        </is>
      </c>
      <c r="D17" t="inlineStr">
        <is>
          <t>ReelShort</t>
        </is>
      </c>
      <c r="E17" s="4">
        <v>46269</v>
      </c>
      <c r="F17" t="inlineStr">
        <is>
          <t>TikTok</t>
        </is>
      </c>
      <c r="G17" s="4">
        <v>46275</v>
      </c>
      <c r="H17">
        <v>3</v>
      </c>
      <c r="I17">
        <v>78100</v>
      </c>
      <c r="J17" t="inlineStr">
        <is>
          <t>26033.333333333332</t>
        </is>
      </c>
      <c r="K17">
        <v>165</v>
      </c>
      <c r="L17">
        <v>3</v>
      </c>
      <c r="M17">
        <v>45</v>
      </c>
      <c r="N17">
        <v>5</v>
      </c>
      <c r="O17" s="4">
        <v>46303</v>
      </c>
      <c r="P17" t="inlineStr">
        <is>
          <t>统计时区：北京时间（Asia/Shanghai）；每帖取最后采集值；超过30天停止刷新；指标日期 2026-10-08 至 2026-10-08</t>
        </is>
      </c>
    </row>
    <row r="18" ht="25.5" customHeight="1">
      <c r="A18" t="inlineStr">
        <is>
          <t>I Rule the Wasteland Harem</t>
        </is>
      </c>
      <c r="B18" t="inlineStr">
        <is>
          <t>SD-000053</t>
        </is>
      </c>
      <c r="C18" t="inlineStr">
        <is>
          <t>男性、逆袭</t>
        </is>
      </c>
      <c r="D18" t="inlineStr">
        <is>
          <t>ReelShort</t>
        </is>
      </c>
      <c r="E18" s="4">
        <v>46254</v>
      </c>
      <c r="F18" t="inlineStr">
        <is>
          <t>TikTok</t>
        </is>
      </c>
      <c r="G18" s="4">
        <v>46272</v>
      </c>
      <c r="H18">
        <v>3</v>
      </c>
      <c r="I18">
        <v>76490</v>
      </c>
      <c r="J18" t="inlineStr">
        <is>
          <t>25496.666666666668</t>
        </is>
      </c>
      <c r="K18">
        <v>215</v>
      </c>
      <c r="L18">
        <v>0</v>
      </c>
      <c r="M18">
        <v>101</v>
      </c>
      <c r="N18">
        <v>9</v>
      </c>
      <c r="O18" s="4">
        <v>46303</v>
      </c>
      <c r="P18" t="inlineStr">
        <is>
          <t>统计时区：北京时间（Asia/Shanghai）；每帖取最后采集值；超过30天停止刷新；指标日期 2026-10-06 至 2026-10-08</t>
        </is>
      </c>
    </row>
    <row r="19" ht="25.5" customHeight="1">
      <c r="A19" t="inlineStr">
        <is>
          <t>Kiss the Vampire or Die</t>
        </is>
      </c>
      <c r="B19" t="inlineStr">
        <is>
          <t>SD-000215</t>
        </is>
      </c>
      <c r="C19" t="inlineStr">
        <is>
          <t>吸血鬼、甜宠、校园</t>
        </is>
      </c>
      <c r="D19" t="inlineStr">
        <is>
          <t>ReelShort</t>
        </is>
      </c>
      <c r="E19" s="4">
        <v>46286</v>
      </c>
      <c r="F19" t="inlineStr">
        <is>
          <t>TikTok</t>
        </is>
      </c>
      <c r="G19" s="4">
        <v>46288</v>
      </c>
      <c r="H19">
        <v>9</v>
      </c>
      <c r="I19">
        <v>220172</v>
      </c>
      <c r="J19" t="inlineStr">
        <is>
          <t>24463.555555555555</t>
        </is>
      </c>
      <c r="K19">
        <v>1663</v>
      </c>
      <c r="L19">
        <v>23</v>
      </c>
      <c r="M19">
        <v>697</v>
      </c>
      <c r="N19">
        <v>47</v>
      </c>
      <c r="O19" s="4">
        <v>46303</v>
      </c>
      <c r="P19" t="inlineStr">
        <is>
          <t>统计时区：北京时间（Asia/Shanghai）；每帖取最后采集值；超过30天停止刷新；指标日期 2026-10-08 至 2026-10-08</t>
        </is>
      </c>
    </row>
    <row r="20" ht="25.5" customHeight="1">
      <c r="A20" t="inlineStr">
        <is>
          <t>The Silver Serpent's Bride</t>
        </is>
      </c>
      <c r="B20" t="inlineStr">
        <is>
          <t>SD-000028</t>
        </is>
      </c>
      <c r="C20" t="inlineStr">
        <is>
          <t>爱情、奇幻、救赎</t>
        </is>
      </c>
      <c r="D20" t="inlineStr">
        <is>
          <t>ReelShort</t>
        </is>
      </c>
      <c r="E20" s="4">
        <v>46263</v>
      </c>
      <c r="F20" t="inlineStr">
        <is>
          <t>TikTok</t>
        </is>
      </c>
      <c r="G20" s="4">
        <v>46268</v>
      </c>
      <c r="H20">
        <v>3</v>
      </c>
      <c r="I20">
        <v>73386</v>
      </c>
      <c r="J20" t="inlineStr">
        <is>
          <t>24462</t>
        </is>
      </c>
      <c r="K20">
        <v>342</v>
      </c>
      <c r="L20">
        <v>3</v>
      </c>
      <c r="M20">
        <v>81</v>
      </c>
      <c r="N20">
        <v>24</v>
      </c>
      <c r="O20" s="4">
        <v>46299</v>
      </c>
      <c r="P20" t="inlineStr">
        <is>
          <t>统计时区：北京时间（Asia/Shanghai）；每帖取最后采集值；超过30天停止刷新；指标日期 2026-10-03 至 2026-10-04</t>
        </is>
      </c>
    </row>
    <row r="21" ht="25.5" customHeight="1">
      <c r="A21" t="inlineStr">
        <is>
          <t>Великият и могъщ джин</t>
        </is>
      </c>
      <c r="B21" t="inlineStr">
        <is>
          <t>SD-000012</t>
        </is>
      </c>
      <c r="C21" t="inlineStr">
        <is>
          <t>爱情、逆袭</t>
        </is>
      </c>
      <c r="D21" t="inlineStr">
        <is>
          <t>ReelShort</t>
        </is>
      </c>
      <c r="E21" s="4">
        <v>46247</v>
      </c>
      <c r="F21" t="inlineStr">
        <is>
          <t>TikTok</t>
        </is>
      </c>
      <c r="G21" s="4">
        <v>46262</v>
      </c>
      <c r="H21">
        <v>12</v>
      </c>
      <c r="I21">
        <v>267780</v>
      </c>
      <c r="J21" t="inlineStr">
        <is>
          <t>22315</t>
        </is>
      </c>
      <c r="K21">
        <v>4996</v>
      </c>
      <c r="L21">
        <v>41</v>
      </c>
      <c r="M21">
        <v>365</v>
      </c>
      <c r="N21">
        <v>95</v>
      </c>
      <c r="O21" s="4">
        <v>46296</v>
      </c>
      <c r="P21" t="inlineStr">
        <is>
          <t>统计时区：北京时间（Asia/Shanghai）；每帖取最后采集值；超过30天停止刷新；指标日期 2026-09-27 至 2026-10-01</t>
        </is>
      </c>
    </row>
    <row r="22" ht="25.5" customHeight="1">
      <c r="A22" t="inlineStr">
        <is>
          <t>Caught Between Twin Husbands</t>
        </is>
      </c>
      <c r="B22" t="inlineStr">
        <is>
          <t>SD-000233</t>
        </is>
      </c>
      <c r="C22"/>
      <c r="D22" t="inlineStr">
        <is>
          <t>其他</t>
        </is>
      </c>
      <c r="E22" s="4"/>
      <c r="F22" t="inlineStr">
        <is>
          <t>TikTok</t>
        </is>
      </c>
      <c r="G22" s="4">
        <v>46291</v>
      </c>
      <c r="H22">
        <v>3</v>
      </c>
      <c r="I22">
        <v>60281</v>
      </c>
      <c r="J22" t="inlineStr">
        <is>
          <t>20093.666666666668</t>
        </is>
      </c>
      <c r="K22">
        <v>292</v>
      </c>
      <c r="L22">
        <v>8</v>
      </c>
      <c r="M22">
        <v>109</v>
      </c>
      <c r="N22">
        <v>14</v>
      </c>
      <c r="O22" s="4">
        <v>46303</v>
      </c>
      <c r="P22" t="inlineStr">
        <is>
          <t>统计时区：北京时间（Asia/Shanghai）；每帖取最后采集值；超过30天停止刷新；指标日期 2026-10-08 至 2026-10-08</t>
        </is>
      </c>
    </row>
    <row r="23" ht="25.5" customHeight="1">
      <c r="A23" t="inlineStr">
        <is>
          <t>That Prince Is A Girl: The Princess And Her Grand King</t>
        </is>
      </c>
      <c r="B23" t="inlineStr">
        <is>
          <t>SD-000109</t>
        </is>
      </c>
      <c r="C23" t="inlineStr">
        <is>
          <t>逆袭、爱情</t>
        </is>
      </c>
      <c r="D23" t="inlineStr">
        <is>
          <t>其他</t>
        </is>
      </c>
      <c r="E23" s="4"/>
      <c r="F23" t="inlineStr">
        <is>
          <t>TikTok</t>
        </is>
      </c>
      <c r="G23" s="4">
        <v>46283</v>
      </c>
      <c r="H23">
        <v>5</v>
      </c>
      <c r="I23">
        <v>94504</v>
      </c>
      <c r="J23" t="inlineStr">
        <is>
          <t>18900.8</t>
        </is>
      </c>
      <c r="K23">
        <v>872</v>
      </c>
      <c r="L23">
        <v>7</v>
      </c>
      <c r="M23">
        <v>94</v>
      </c>
      <c r="N23">
        <v>11</v>
      </c>
      <c r="O23" s="4">
        <v>46303</v>
      </c>
      <c r="P23" t="inlineStr">
        <is>
          <t>统计时区：北京时间（Asia/Shanghai）；每帖取最后采集值；超过30天停止刷新；指标日期 2026-10-08 至 2026-10-08</t>
        </is>
      </c>
    </row>
    <row r="24" ht="25.5" customHeight="1">
      <c r="A24" t="inlineStr">
        <is>
          <t>Soberano del páramo</t>
        </is>
      </c>
      <c r="B24" t="inlineStr">
        <is>
          <t>SD-000265</t>
        </is>
      </c>
      <c r="C24"/>
      <c r="D24"/>
      <c r="E24" s="4"/>
      <c r="F24" t="inlineStr">
        <is>
          <t>TikTok</t>
        </is>
      </c>
      <c r="G24" s="4">
        <v>46289</v>
      </c>
      <c r="H24">
        <v>6</v>
      </c>
      <c r="I24">
        <v>105000</v>
      </c>
      <c r="J24" t="inlineStr">
        <is>
          <t>17500</t>
        </is>
      </c>
      <c r="K24">
        <v>143</v>
      </c>
      <c r="L24">
        <v>1</v>
      </c>
      <c r="M24">
        <v>29</v>
      </c>
      <c r="N24">
        <v>1</v>
      </c>
      <c r="O24" s="4">
        <v>46303</v>
      </c>
      <c r="P24" t="inlineStr">
        <is>
          <t>统计时区：北京时间（Asia/Shanghai）；每帖取最后采集值；超过30天停止刷新；指标日期 2026-10-08 至 2026-10-08</t>
        </is>
      </c>
    </row>
    <row r="25" ht="25.5" customHeight="1">
      <c r="A25" t="inlineStr">
        <is>
          <t>The Don’s Obsession</t>
        </is>
      </c>
      <c r="B25" t="inlineStr">
        <is>
          <t>SD-000095</t>
        </is>
      </c>
      <c r="C25" t="inlineStr">
        <is>
          <t>lgbtq</t>
        </is>
      </c>
      <c r="D25" t="inlineStr">
        <is>
          <t>ReelShort</t>
        </is>
      </c>
      <c r="E25" s="4">
        <v>46273</v>
      </c>
      <c r="F25" t="inlineStr">
        <is>
          <t>TikTok</t>
        </is>
      </c>
      <c r="G25" s="4">
        <v>46274</v>
      </c>
      <c r="H25">
        <v>3</v>
      </c>
      <c r="I25">
        <v>52244</v>
      </c>
      <c r="J25" t="inlineStr">
        <is>
          <t>17414.666666666668</t>
        </is>
      </c>
      <c r="K25">
        <v>455</v>
      </c>
      <c r="L25">
        <v>3</v>
      </c>
      <c r="M25">
        <v>281</v>
      </c>
      <c r="N25">
        <v>17</v>
      </c>
      <c r="O25" s="4">
        <v>46303</v>
      </c>
      <c r="P25" t="inlineStr">
        <is>
          <t>统计时区：北京时间（Asia/Shanghai）；每帖取最后采集值；超过30天停止刷新；指标日期 2026-10-08 至 2026-10-08</t>
        </is>
      </c>
    </row>
    <row r="26" ht="25.5" customHeight="1">
      <c r="A26" t="inlineStr">
        <is>
          <t>The White Snake Wants My Baby</t>
        </is>
      </c>
      <c r="B26" t="inlineStr">
        <is>
          <t>SD-000303</t>
        </is>
      </c>
      <c r="C26" t="inlineStr">
        <is>
          <t>lgbtq</t>
        </is>
      </c>
      <c r="D26" t="inlineStr">
        <is>
          <t>ReelShort</t>
        </is>
      </c>
      <c r="E26" s="4">
        <v>46293</v>
      </c>
      <c r="F26" t="inlineStr">
        <is>
          <t>TikTok</t>
        </is>
      </c>
      <c r="G26" s="4">
        <v>46296</v>
      </c>
      <c r="H26">
        <v>6</v>
      </c>
      <c r="I26">
        <v>103929</v>
      </c>
      <c r="J26" t="inlineStr">
        <is>
          <t>17321.5</t>
        </is>
      </c>
      <c r="K26">
        <v>4793</v>
      </c>
      <c r="L26">
        <v>65</v>
      </c>
      <c r="M26">
        <v>2066</v>
      </c>
      <c r="N26">
        <v>181</v>
      </c>
      <c r="O26" s="4">
        <v>46303</v>
      </c>
      <c r="P26" t="inlineStr">
        <is>
          <t>统计时区：北京时间（Asia/Shanghai）；每帖取最后采集值；超过30天停止刷新；指标日期 2026-10-08 至 2026-10-08</t>
        </is>
      </c>
    </row>
    <row r="27" ht="25.5" customHeight="1">
      <c r="A27" t="inlineStr">
        <is>
          <t>The Unbreakables: Super Son Returns</t>
        </is>
      </c>
      <c r="B27" t="inlineStr">
        <is>
          <t>SD-000185</t>
        </is>
      </c>
      <c r="C27" t="inlineStr">
        <is>
          <t>身份揭露、超能力、男性、家庭</t>
        </is>
      </c>
      <c r="D27" t="inlineStr">
        <is>
          <t>ReelShort</t>
        </is>
      </c>
      <c r="E27" s="4">
        <v>46285</v>
      </c>
      <c r="F27" t="inlineStr">
        <is>
          <t>TikTok</t>
        </is>
      </c>
      <c r="G27" s="4">
        <v>46286</v>
      </c>
      <c r="H27">
        <v>9</v>
      </c>
      <c r="I27">
        <v>141707</v>
      </c>
      <c r="J27" t="inlineStr">
        <is>
          <t>15745.222222222223</t>
        </is>
      </c>
      <c r="K27">
        <v>1043</v>
      </c>
      <c r="L27">
        <v>6</v>
      </c>
      <c r="M27">
        <v>365</v>
      </c>
      <c r="N27">
        <v>26</v>
      </c>
      <c r="O27" s="4">
        <v>46303</v>
      </c>
      <c r="P27" t="inlineStr">
        <is>
          <t>统计时区：北京时间（Asia/Shanghai）；每帖取最后采集值；超过30天停止刷新；指标日期 2026-10-08 至 2026-10-08</t>
        </is>
      </c>
    </row>
    <row r="28" ht="25.5" customHeight="1">
      <c r="A28" t="inlineStr">
        <is>
          <t>My Dragon Husband</t>
        </is>
      </c>
      <c r="B28" t="inlineStr">
        <is>
          <t>SD-000276</t>
        </is>
      </c>
      <c r="C28"/>
      <c r="D28"/>
      <c r="E28" s="4"/>
      <c r="F28" t="inlineStr">
        <is>
          <t>TikTok</t>
        </is>
      </c>
      <c r="G28" s="4">
        <v>46294</v>
      </c>
      <c r="H28">
        <v>3</v>
      </c>
      <c r="I28">
        <v>46431</v>
      </c>
      <c r="J28" t="inlineStr">
        <is>
          <t>15477</t>
        </is>
      </c>
      <c r="K28">
        <v>201</v>
      </c>
      <c r="L28">
        <v>5</v>
      </c>
      <c r="M28">
        <v>66</v>
      </c>
      <c r="N28">
        <v>16</v>
      </c>
      <c r="O28" s="4">
        <v>46303</v>
      </c>
      <c r="P28" t="inlineStr">
        <is>
          <t>统计时区：北京时间（Asia/Shanghai）；每帖取最后采集值；超过30天停止刷新；指标日期 2026-10-08 至 2026-10-08</t>
        </is>
      </c>
    </row>
    <row r="29" ht="25.5" customHeight="1">
      <c r="A29" t="inlineStr">
        <is>
          <t>Peón abandonado, rey dragón inigualable</t>
        </is>
      </c>
      <c r="B29" t="inlineStr">
        <is>
          <t>SD-000065</t>
        </is>
      </c>
      <c r="C29" t="inlineStr">
        <is>
          <t>复仇、逆袭、男性</t>
        </is>
      </c>
      <c r="D29" t="inlineStr">
        <is>
          <t>ReelShort</t>
        </is>
      </c>
      <c r="E29" s="4">
        <v>46259</v>
      </c>
      <c r="F29" t="inlineStr">
        <is>
          <t>TikTok</t>
        </is>
      </c>
      <c r="G29" s="4">
        <v>46275</v>
      </c>
      <c r="H29">
        <v>3</v>
      </c>
      <c r="I29">
        <v>45025</v>
      </c>
      <c r="J29" t="inlineStr">
        <is>
          <t>15008.333333333334</t>
        </is>
      </c>
      <c r="K29">
        <v>486</v>
      </c>
      <c r="L29">
        <v>6</v>
      </c>
      <c r="M29">
        <v>70</v>
      </c>
      <c r="N29">
        <v>17</v>
      </c>
      <c r="O29" s="4">
        <v>46303</v>
      </c>
      <c r="P29" t="inlineStr">
        <is>
          <t>统计时区：北京时间（Asia/Shanghai）；每帖取最后采集值；超过30天停止刷新；指标日期 2026-10-08 至 2026-10-08</t>
        </is>
      </c>
    </row>
    <row r="30" ht="25.5" customHeight="1">
      <c r="A30" t="inlineStr">
        <is>
          <t>He Called It a Prank，I Called It Goodbye</t>
        </is>
      </c>
      <c r="B30" t="inlineStr">
        <is>
          <t>SD-000292</t>
        </is>
      </c>
      <c r="C30"/>
      <c r="D30" t="inlineStr">
        <is>
          <t>ReelShort</t>
        </is>
      </c>
      <c r="E30" s="4"/>
      <c r="F30" t="inlineStr">
        <is>
          <t>TikTok</t>
        </is>
      </c>
      <c r="G30" s="4"/>
      <c r="H30">
        <v>3</v>
      </c>
      <c r="I30">
        <v>44969</v>
      </c>
      <c r="J30" t="inlineStr">
        <is>
          <t>14989.666666666666</t>
        </is>
      </c>
      <c r="K30">
        <v>410</v>
      </c>
      <c r="L30">
        <v>11</v>
      </c>
      <c r="M30">
        <v>113</v>
      </c>
      <c r="N30">
        <v>6</v>
      </c>
      <c r="O30" s="4">
        <v>46303</v>
      </c>
      <c r="P30" t="inlineStr">
        <is>
          <t>统计时区：北京时间（Asia/Shanghai）；每帖取最后采集值；超过30天停止刷新；指标日期 2026-10-08 至 2026-10-08；发布日期缺失 3 条，无法确认首次发布日期</t>
        </is>
      </c>
    </row>
    <row r="31" ht="25.5" customHeight="1">
      <c r="A31" t="inlineStr">
        <is>
          <t>Seducing the God of Olympus</t>
        </is>
      </c>
      <c r="B31" t="inlineStr">
        <is>
          <t>SD-000024</t>
        </is>
      </c>
      <c r="C31" t="inlineStr">
        <is>
          <t>扮猪吃虎</t>
        </is>
      </c>
      <c r="D31" t="inlineStr">
        <is>
          <t>ReelShort</t>
        </is>
      </c>
      <c r="E31" s="4">
        <v>46262</v>
      </c>
      <c r="F31" t="inlineStr">
        <is>
          <t>TikTok</t>
        </is>
      </c>
      <c r="G31" s="4">
        <v>46267</v>
      </c>
      <c r="H31">
        <v>3</v>
      </c>
      <c r="I31">
        <v>40458</v>
      </c>
      <c r="J31" t="inlineStr">
        <is>
          <t>13486</t>
        </is>
      </c>
      <c r="K31">
        <v>95</v>
      </c>
      <c r="L31">
        <v>0</v>
      </c>
      <c r="M31">
        <v>27</v>
      </c>
      <c r="N31">
        <v>4</v>
      </c>
      <c r="O31" s="4">
        <v>46298</v>
      </c>
      <c r="P31" t="inlineStr">
        <is>
          <t>统计时区：北京时间（Asia/Shanghai）；每帖取最后采集值；超过30天停止刷新；指标日期 2026-10-02 至 2026-10-03</t>
        </is>
      </c>
    </row>
    <row r="32" ht="25.5" customHeight="1">
      <c r="A32" t="inlineStr">
        <is>
          <t>My Trash Pup Is Fenrir</t>
        </is>
      </c>
      <c r="B32" t="inlineStr">
        <is>
          <t>SD-000192</t>
        </is>
      </c>
      <c r="C32" t="inlineStr">
        <is>
          <t>男性、爱情</t>
        </is>
      </c>
      <c r="D32" t="inlineStr">
        <is>
          <t>DramaBox</t>
        </is>
      </c>
      <c r="E32" s="4">
        <v>46286</v>
      </c>
      <c r="F32" t="inlineStr">
        <is>
          <t>TikTok</t>
        </is>
      </c>
      <c r="G32" s="4">
        <v>46287</v>
      </c>
      <c r="H32">
        <v>3</v>
      </c>
      <c r="I32">
        <v>38704</v>
      </c>
      <c r="J32" t="inlineStr">
        <is>
          <t>12901.333333333334</t>
        </is>
      </c>
      <c r="K32">
        <v>339</v>
      </c>
      <c r="L32">
        <v>10</v>
      </c>
      <c r="M32">
        <v>62</v>
      </c>
      <c r="N32">
        <v>2</v>
      </c>
      <c r="O32" s="4">
        <v>46303</v>
      </c>
      <c r="P32" t="inlineStr">
        <is>
          <t>统计时区：北京时间（Asia/Shanghai）；每帖取最后采集值；超过30天停止刷新；指标日期 2026-10-08 至 2026-10-08</t>
        </is>
      </c>
    </row>
    <row r="33" ht="25.5" customHeight="1">
      <c r="A33" t="inlineStr">
        <is>
          <t>In Bed with My Brother-in-Law</t>
        </is>
      </c>
      <c r="B33" t="inlineStr">
        <is>
          <t>SD-000016</t>
        </is>
      </c>
      <c r="C33" t="inlineStr">
        <is>
          <t>复仇、禁忌</t>
        </is>
      </c>
      <c r="D33" t="inlineStr">
        <is>
          <t>ReelShort</t>
        </is>
      </c>
      <c r="E33" s="4">
        <v>46261</v>
      </c>
      <c r="F33" t="inlineStr">
        <is>
          <t>TikTok</t>
        </is>
      </c>
      <c r="G33" s="4">
        <v>46265</v>
      </c>
      <c r="H33">
        <v>20</v>
      </c>
      <c r="I33">
        <v>254434</v>
      </c>
      <c r="J33" t="inlineStr">
        <is>
          <t>12721.7</t>
        </is>
      </c>
      <c r="K33">
        <v>1376</v>
      </c>
      <c r="L33">
        <v>50</v>
      </c>
      <c r="M33">
        <v>659</v>
      </c>
      <c r="N33">
        <v>51</v>
      </c>
      <c r="O33" s="4">
        <v>46303</v>
      </c>
      <c r="P33" t="inlineStr">
        <is>
          <t>统计时区：北京时间（Asia/Shanghai）；每帖取最后采集值；超过30天停止刷新；指标日期 2026-09-30 至 2026-10-08</t>
        </is>
      </c>
    </row>
    <row r="34" ht="25.5" customHeight="1">
      <c r="A34" t="inlineStr">
        <is>
          <t xml:space="preserve">Nights With My CEO </t>
        </is>
      </c>
      <c r="B34" t="inlineStr">
        <is>
          <t>SD-000113</t>
        </is>
      </c>
      <c r="C34" t="inlineStr">
        <is>
          <t>霸总、爱情、职场</t>
        </is>
      </c>
      <c r="D34" t="inlineStr">
        <is>
          <t>ReelShort</t>
        </is>
      </c>
      <c r="E34" s="4">
        <v>46280</v>
      </c>
      <c r="F34" t="inlineStr">
        <is>
          <t>TikTok</t>
        </is>
      </c>
      <c r="G34" s="4">
        <v>46282</v>
      </c>
      <c r="H34">
        <v>4</v>
      </c>
      <c r="I34">
        <v>50685</v>
      </c>
      <c r="J34" t="inlineStr">
        <is>
          <t>12671.25</t>
        </is>
      </c>
      <c r="K34">
        <v>194</v>
      </c>
      <c r="L34">
        <v>2</v>
      </c>
      <c r="M34">
        <v>106</v>
      </c>
      <c r="N34">
        <v>12</v>
      </c>
      <c r="O34" s="4">
        <v>46303</v>
      </c>
      <c r="P34" t="inlineStr">
        <is>
          <t>统计时区：北京时间（Asia/Shanghai）；每帖取最后采集值；超过30天停止刷新；指标日期 2026-10-08 至 2026-10-08</t>
        </is>
      </c>
    </row>
    <row r="35" ht="25.5" customHeight="1">
      <c r="A35" t="inlineStr">
        <is>
          <t>The Frozen Lycan King Claims His Bride</t>
        </is>
      </c>
      <c r="B35" t="inlineStr">
        <is>
          <t>SD-000187</t>
        </is>
      </c>
      <c r="C35" t="inlineStr">
        <is>
          <t>扮猪吃虎、狼人</t>
        </is>
      </c>
      <c r="D35" t="inlineStr">
        <is>
          <t>ReelShort</t>
        </is>
      </c>
      <c r="E35" s="4">
        <v>46280</v>
      </c>
      <c r="F35" t="inlineStr">
        <is>
          <t>TikTok</t>
        </is>
      </c>
      <c r="G35" s="4">
        <v>46281</v>
      </c>
      <c r="H35">
        <v>3</v>
      </c>
      <c r="I35">
        <v>34269</v>
      </c>
      <c r="J35" t="inlineStr">
        <is>
          <t>11423</t>
        </is>
      </c>
      <c r="K35">
        <v>229</v>
      </c>
      <c r="L35">
        <v>2</v>
      </c>
      <c r="M35">
        <v>103</v>
      </c>
      <c r="N35">
        <v>4</v>
      </c>
      <c r="O35" s="4">
        <v>46303</v>
      </c>
      <c r="P35" t="inlineStr">
        <is>
          <t>统计时区：北京时间（Asia/Shanghai）；每帖取最后采集值；超过30天停止刷新；指标日期 2026-10-08 至 2026-10-08</t>
        </is>
      </c>
    </row>
    <row r="36" ht="25.5" customHeight="1">
      <c r="A36" t="inlineStr">
        <is>
          <t>Has sido reemplazado, primer amor</t>
        </is>
      </c>
      <c r="B36" t="inlineStr">
        <is>
          <t>SD-000050</t>
        </is>
      </c>
      <c r="C36" t="inlineStr">
        <is>
          <t>爱情、扮猪吃虎、校园</t>
        </is>
      </c>
      <c r="D36" t="inlineStr">
        <is>
          <t>ReelShort</t>
        </is>
      </c>
      <c r="E36" s="4"/>
      <c r="F36" t="inlineStr">
        <is>
          <t>TikTok</t>
        </is>
      </c>
      <c r="G36" s="4">
        <v>46279</v>
      </c>
      <c r="H36">
        <v>3</v>
      </c>
      <c r="I36">
        <v>31119</v>
      </c>
      <c r="J36" t="inlineStr">
        <is>
          <t>10373</t>
        </is>
      </c>
      <c r="K36">
        <v>137</v>
      </c>
      <c r="L36">
        <v>6</v>
      </c>
      <c r="M36">
        <v>34</v>
      </c>
      <c r="N36">
        <v>5</v>
      </c>
      <c r="O36" s="4">
        <v>46303</v>
      </c>
      <c r="P36" t="inlineStr">
        <is>
          <t>统计时区：北京时间（Asia/Shanghai）；每帖取最后采集值；超过30天停止刷新；指标日期 2026-10-08 至 2026-10-08</t>
        </is>
      </c>
    </row>
    <row r="37" ht="25.5" customHeight="1">
      <c r="A37" t="inlineStr">
        <is>
          <t>The Abandoned Wife Is An AI Tycoon</t>
        </is>
      </c>
      <c r="B37" t="inlineStr">
        <is>
          <t>SD-000072</t>
        </is>
      </c>
      <c r="C37" t="inlineStr">
        <is>
          <t>扮猪吃虎、复仇、逆袭</t>
        </is>
      </c>
      <c r="D37" t="inlineStr">
        <is>
          <t>其他</t>
        </is>
      </c>
      <c r="E37" s="4">
        <v>46243</v>
      </c>
      <c r="F37" t="inlineStr">
        <is>
          <t>TikTok</t>
        </is>
      </c>
      <c r="G37" s="4">
        <v>46275</v>
      </c>
      <c r="H37">
        <v>3</v>
      </c>
      <c r="I37">
        <v>28217</v>
      </c>
      <c r="J37" t="inlineStr">
        <is>
          <t>9405.666666666666</t>
        </is>
      </c>
      <c r="K37">
        <v>72</v>
      </c>
      <c r="L37">
        <v>0</v>
      </c>
      <c r="M37">
        <v>11</v>
      </c>
      <c r="N37">
        <v>3</v>
      </c>
      <c r="O37" s="4">
        <v>46303</v>
      </c>
      <c r="P37" t="inlineStr">
        <is>
          <t>统计时区：北京时间（Asia/Shanghai）；每帖取最后采集值；超过30天停止刷新；指标日期 2026-10-08 至 2026-10-08</t>
        </is>
      </c>
    </row>
    <row r="38" ht="25.5" customHeight="1">
      <c r="A38" t="inlineStr">
        <is>
          <t>Love After Divorce: My Ex-husband Wants Me Back</t>
        </is>
      </c>
      <c r="B38" t="inlineStr">
        <is>
          <t>SD-000048</t>
        </is>
      </c>
      <c r="C38" t="inlineStr">
        <is>
          <t>爱情、离婚、霸总</t>
        </is>
      </c>
      <c r="D38" t="inlineStr">
        <is>
          <t>其他</t>
        </is>
      </c>
      <c r="E38" s="4"/>
      <c r="F38" t="inlineStr">
        <is>
          <t>TikTok</t>
        </is>
      </c>
      <c r="G38" s="4">
        <v>46272</v>
      </c>
      <c r="H38">
        <v>5</v>
      </c>
      <c r="I38">
        <v>45484</v>
      </c>
      <c r="J38" t="inlineStr">
        <is>
          <t>9096.8</t>
        </is>
      </c>
      <c r="K38">
        <v>233</v>
      </c>
      <c r="L38">
        <v>2</v>
      </c>
      <c r="M38">
        <v>48</v>
      </c>
      <c r="N38">
        <v>3</v>
      </c>
      <c r="O38" s="4">
        <v>46303</v>
      </c>
      <c r="P38" t="inlineStr">
        <is>
          <t>统计时区：北京时间（Asia/Shanghai）；每帖取最后采集值；超过30天停止刷新；指标日期 2026-10-06 至 2026-10-08</t>
        </is>
      </c>
    </row>
    <row r="39" ht="25.5" customHeight="1">
      <c r="A39" t="inlineStr">
        <is>
          <t>Daddy Left His Baby to Die</t>
        </is>
      </c>
      <c r="B39" t="inlineStr">
        <is>
          <t>SD-000085</t>
        </is>
      </c>
      <c r="C39" t="inlineStr">
        <is>
          <t>萌宝、家庭</t>
        </is>
      </c>
      <c r="D39" t="inlineStr">
        <is>
          <t>ReelShort</t>
        </is>
      </c>
      <c r="E39" s="4">
        <v>46275</v>
      </c>
      <c r="F39" t="inlineStr">
        <is>
          <t>TikTok</t>
        </is>
      </c>
      <c r="G39" s="4">
        <v>46280</v>
      </c>
      <c r="H39">
        <v>3</v>
      </c>
      <c r="I39">
        <v>26668</v>
      </c>
      <c r="J39" t="inlineStr">
        <is>
          <t>8889.333333333334</t>
        </is>
      </c>
      <c r="K39">
        <v>86</v>
      </c>
      <c r="L39">
        <v>1</v>
      </c>
      <c r="M39">
        <v>23</v>
      </c>
      <c r="N39">
        <v>1</v>
      </c>
      <c r="O39" s="4">
        <v>46303</v>
      </c>
      <c r="P39" t="inlineStr">
        <is>
          <t>统计时区：北京时间（Asia/Shanghai）；每帖取最后采集值；超过30天停止刷新；指标日期 2026-10-08 至 2026-10-08</t>
        </is>
      </c>
    </row>
    <row r="40" ht="25.5" customHeight="1">
      <c r="A40" t="inlineStr">
        <is>
          <t>Miss Urologist And Her CEO Patient</t>
        </is>
      </c>
      <c r="B40" t="inlineStr">
        <is>
          <t>SD-000078</t>
        </is>
      </c>
      <c r="C40" t="inlineStr">
        <is>
          <t>爱情、霸总、职场</t>
        </is>
      </c>
      <c r="D40" t="inlineStr">
        <is>
          <t>其他</t>
        </is>
      </c>
      <c r="E40" s="4">
        <v>46276</v>
      </c>
      <c r="F40" t="inlineStr">
        <is>
          <t>TikTok</t>
        </is>
      </c>
      <c r="G40" s="4">
        <v>46276</v>
      </c>
      <c r="H40">
        <v>3</v>
      </c>
      <c r="I40">
        <v>25374</v>
      </c>
      <c r="J40" t="inlineStr">
        <is>
          <t>8458</t>
        </is>
      </c>
      <c r="K40">
        <v>303</v>
      </c>
      <c r="L40">
        <v>3</v>
      </c>
      <c r="M40">
        <v>32</v>
      </c>
      <c r="N40">
        <v>19</v>
      </c>
      <c r="O40" s="4">
        <v>46303</v>
      </c>
      <c r="P40" t="inlineStr">
        <is>
          <t>统计时区：北京时间（Asia/Shanghai）；每帖取最后采集值；超过30天停止刷新；指标日期 2026-10-08 至 2026-10-08</t>
        </is>
      </c>
    </row>
    <row r="41" ht="25.5" customHeight="1">
      <c r="A41" t="inlineStr">
        <is>
          <t>Under One Lane</t>
        </is>
      </c>
      <c r="B41" t="inlineStr">
        <is>
          <t>SD-000075</t>
        </is>
      </c>
      <c r="C41" t="inlineStr">
        <is>
          <t>lgbtq</t>
        </is>
      </c>
      <c r="D41" t="inlineStr">
        <is>
          <t>ReelShort</t>
        </is>
      </c>
      <c r="E41" s="4">
        <v>46269</v>
      </c>
      <c r="F41" t="inlineStr">
        <is>
          <t>TikTok</t>
        </is>
      </c>
      <c r="G41" s="4">
        <v>46276</v>
      </c>
      <c r="H41">
        <v>2</v>
      </c>
      <c r="I41">
        <v>16230</v>
      </c>
      <c r="J41" t="inlineStr">
        <is>
          <t>8115</t>
        </is>
      </c>
      <c r="K41">
        <v>169</v>
      </c>
      <c r="L41">
        <v>1</v>
      </c>
      <c r="M41">
        <v>73</v>
      </c>
      <c r="N41">
        <v>31</v>
      </c>
      <c r="O41" s="4">
        <v>46303</v>
      </c>
      <c r="P41" t="inlineStr">
        <is>
          <t>统计时区：北京时间（Asia/Shanghai）；每帖取最后采集值；超过30天停止刷新；指标日期 2026-10-08 至 2026-10-08</t>
        </is>
      </c>
    </row>
    <row r="42" ht="25.5" customHeight="1">
      <c r="A42" t="inlineStr">
        <is>
          <t>Love Slave to the Mafia Boss's Passion</t>
        </is>
      </c>
      <c r="B42" t="inlineStr">
        <is>
          <t>SD-000098</t>
        </is>
      </c>
      <c r="C42"/>
      <c r="D42"/>
      <c r="E42" s="4"/>
      <c r="F42" t="inlineStr">
        <is>
          <t>TikTok</t>
        </is>
      </c>
      <c r="G42" s="4">
        <v>46279</v>
      </c>
      <c r="H42">
        <v>5</v>
      </c>
      <c r="I42">
        <v>37028</v>
      </c>
      <c r="J42" t="inlineStr">
        <is>
          <t>7405.6</t>
        </is>
      </c>
      <c r="K42">
        <v>184</v>
      </c>
      <c r="L42">
        <v>0</v>
      </c>
      <c r="M42">
        <v>53</v>
      </c>
      <c r="N42">
        <v>3</v>
      </c>
      <c r="O42" s="4">
        <v>46303</v>
      </c>
      <c r="P42" t="inlineStr">
        <is>
          <t>统计时区：北京时间（Asia/Shanghai）；每帖取最后采集值；超过30天停止刷新；指标日期 2026-10-08 至 2026-10-08</t>
        </is>
      </c>
    </row>
    <row r="43" ht="25.5" customHeight="1">
      <c r="A43" t="inlineStr">
        <is>
          <t>ReelShort 4603748 title unconfirmed</t>
        </is>
      </c>
      <c r="B43" t="inlineStr">
        <is>
          <t>SD-000101</t>
        </is>
      </c>
      <c r="C43"/>
      <c r="D43" t="inlineStr">
        <is>
          <t>ReelShort</t>
        </is>
      </c>
      <c r="E43" s="4"/>
      <c r="F43" t="inlineStr">
        <is>
          <t>TikTok</t>
        </is>
      </c>
      <c r="G43" s="4">
        <v>46279</v>
      </c>
      <c r="H43">
        <v>6</v>
      </c>
      <c r="I43">
        <v>42664</v>
      </c>
      <c r="J43" t="inlineStr">
        <is>
          <t>7110.666666666667</t>
        </is>
      </c>
      <c r="K43">
        <v>53</v>
      </c>
      <c r="L43">
        <v>1</v>
      </c>
      <c r="M43">
        <v>23</v>
      </c>
      <c r="N43">
        <v>3</v>
      </c>
      <c r="O43" s="4">
        <v>46303</v>
      </c>
      <c r="P43" t="inlineStr">
        <is>
          <t>统计时区：北京时间（Asia/Shanghai）；每帖取最后采集值；超过30天停止刷新；指标日期 2026-10-08 至 2026-10-08</t>
        </is>
      </c>
    </row>
    <row r="44" ht="25.5" customHeight="1">
      <c r="A44" t="inlineStr">
        <is>
          <t>The Alpha and His Nanny Luna</t>
        </is>
      </c>
      <c r="B44" t="inlineStr">
        <is>
          <t>SD-000029</t>
        </is>
      </c>
      <c r="C44" t="inlineStr">
        <is>
          <t>爱情、狼人、萌宝</t>
        </is>
      </c>
      <c r="D44" t="inlineStr">
        <is>
          <t>ReelShort</t>
        </is>
      </c>
      <c r="E44" s="4">
        <v>46261</v>
      </c>
      <c r="F44" t="inlineStr">
        <is>
          <t>TikTok</t>
        </is>
      </c>
      <c r="G44" s="4">
        <v>46269</v>
      </c>
      <c r="H44">
        <v>21</v>
      </c>
      <c r="I44">
        <v>148920</v>
      </c>
      <c r="J44" t="inlineStr">
        <is>
          <t>7091.428571428572</t>
        </is>
      </c>
      <c r="K44">
        <v>536</v>
      </c>
      <c r="L44">
        <v>7</v>
      </c>
      <c r="M44">
        <v>206</v>
      </c>
      <c r="N44">
        <v>13</v>
      </c>
      <c r="O44" s="4">
        <v>46303</v>
      </c>
      <c r="P44" t="inlineStr">
        <is>
          <t>统计时区：北京时间（Asia/Shanghai）；每帖取最后采集值；超过30天停止刷新；指标日期 2026-10-04 至 2026-10-08</t>
        </is>
      </c>
    </row>
    <row r="45" ht="25.5" customHeight="1">
      <c r="A45" t="inlineStr">
        <is>
          <t>Poisoned by His Love</t>
        </is>
      </c>
      <c r="B45" t="inlineStr">
        <is>
          <t>SD-000148</t>
        </is>
      </c>
      <c r="C45" t="inlineStr">
        <is>
          <t>霸总、豪门、爱情</t>
        </is>
      </c>
      <c r="D45" t="inlineStr">
        <is>
          <t>DramaBox</t>
        </is>
      </c>
      <c r="E45" s="4">
        <v>46279</v>
      </c>
      <c r="F45" t="inlineStr">
        <is>
          <t>TikTok</t>
        </is>
      </c>
      <c r="G45" s="4">
        <v>46290</v>
      </c>
      <c r="H45">
        <v>4</v>
      </c>
      <c r="I45">
        <v>27803</v>
      </c>
      <c r="J45" t="inlineStr">
        <is>
          <t>6950.75</t>
        </is>
      </c>
      <c r="K45">
        <v>173</v>
      </c>
      <c r="L45">
        <v>2</v>
      </c>
      <c r="M45">
        <v>63</v>
      </c>
      <c r="N45">
        <v>2</v>
      </c>
      <c r="O45" s="4">
        <v>46303</v>
      </c>
      <c r="P45" t="inlineStr">
        <is>
          <t>统计时区：北京时间（Asia/Shanghai）；每帖取最后采集值；超过30天停止刷新；指标日期 2026-10-08 至 2026-10-08</t>
        </is>
      </c>
    </row>
    <row r="46" ht="25.5" customHeight="1">
      <c r="A46" t="inlineStr">
        <is>
          <t>A Zombie Girl’s Journey Home</t>
        </is>
      </c>
      <c r="B46" t="inlineStr">
        <is>
          <t>SD-000041</t>
        </is>
      </c>
      <c r="C46" t="inlineStr">
        <is>
          <t>末世、超能力</t>
        </is>
      </c>
      <c r="D46" t="inlineStr">
        <is>
          <t>ReelShort</t>
        </is>
      </c>
      <c r="E46" s="4">
        <v>46261</v>
      </c>
      <c r="F46" t="inlineStr">
        <is>
          <t>TikTok</t>
        </is>
      </c>
      <c r="G46" s="4">
        <v>46270</v>
      </c>
      <c r="H46">
        <v>3</v>
      </c>
      <c r="I46">
        <v>20563</v>
      </c>
      <c r="J46" t="inlineStr">
        <is>
          <t>6854.333333333333</t>
        </is>
      </c>
      <c r="K46">
        <v>106</v>
      </c>
      <c r="L46">
        <v>1</v>
      </c>
      <c r="M46">
        <v>48</v>
      </c>
      <c r="N46">
        <v>6</v>
      </c>
      <c r="O46" s="4">
        <v>46301</v>
      </c>
      <c r="P46" t="inlineStr">
        <is>
          <t>统计时区：北京时间（Asia/Shanghai）；每帖取最后采集值；超过30天停止刷新；指标日期 2026-10-05 至 2026-10-06</t>
        </is>
      </c>
    </row>
    <row r="47" ht="25.5" customHeight="1">
      <c r="A47" t="inlineStr">
        <is>
          <t>The Heirless Alpha's Miracle Omega</t>
        </is>
      </c>
      <c r="B47" t="inlineStr">
        <is>
          <t>SD-000112</t>
        </is>
      </c>
      <c r="C47" t="inlineStr">
        <is>
          <t>狼人、爱情、霸总</t>
        </is>
      </c>
      <c r="D47" t="inlineStr">
        <is>
          <t>ReelShort</t>
        </is>
      </c>
      <c r="E47" s="4">
        <v>46276</v>
      </c>
      <c r="F47" t="inlineStr">
        <is>
          <t>TikTok</t>
        </is>
      </c>
      <c r="G47" s="4">
        <v>46283</v>
      </c>
      <c r="H47">
        <v>6</v>
      </c>
      <c r="I47">
        <v>40550</v>
      </c>
      <c r="J47" t="inlineStr">
        <is>
          <t>6758.333333333333</t>
        </is>
      </c>
      <c r="K47">
        <v>252</v>
      </c>
      <c r="L47">
        <v>1</v>
      </c>
      <c r="M47">
        <v>80</v>
      </c>
      <c r="N47">
        <v>12</v>
      </c>
      <c r="O47" s="4">
        <v>46303</v>
      </c>
      <c r="P47" t="inlineStr">
        <is>
          <t>统计时区：北京时间（Asia/Shanghai）；每帖取最后采集值；超过30天停止刷新；指标日期 2026-10-08 至 2026-10-08</t>
        </is>
      </c>
    </row>
    <row r="48" ht="25.5" customHeight="1">
      <c r="A48" t="inlineStr">
        <is>
          <t>She Carried The Prime Minister's Child And Fled</t>
        </is>
      </c>
      <c r="B48" t="inlineStr">
        <is>
          <t>SD-000093</t>
        </is>
      </c>
      <c r="C48"/>
      <c r="D48"/>
      <c r="E48" s="4"/>
      <c r="F48" t="inlineStr">
        <is>
          <t>TikTok</t>
        </is>
      </c>
      <c r="G48" s="4">
        <v>46276</v>
      </c>
      <c r="H48">
        <v>1</v>
      </c>
      <c r="I48">
        <v>6702</v>
      </c>
      <c r="J48" t="inlineStr">
        <is>
          <t>6702</t>
        </is>
      </c>
      <c r="K48">
        <v>53</v>
      </c>
      <c r="L48">
        <v>0</v>
      </c>
      <c r="M48">
        <v>8</v>
      </c>
      <c r="N48">
        <v>0</v>
      </c>
      <c r="O48" s="4">
        <v>46303</v>
      </c>
      <c r="P48" t="inlineStr">
        <is>
          <t>统计时区：北京时间（Asia/Shanghai）；每帖取最后采集值；超过30天停止刷新；指标日期 2026-10-08 至 2026-10-08</t>
        </is>
      </c>
    </row>
    <row r="49" ht="25.5" customHeight="1">
      <c r="A49" t="inlineStr">
        <is>
          <t>The Wolfless Alpha Queen</t>
        </is>
      </c>
      <c r="B49" t="inlineStr">
        <is>
          <t>SD-000010</t>
        </is>
      </c>
      <c r="C49" t="inlineStr">
        <is>
          <t>狼人、女王</t>
        </is>
      </c>
      <c r="D49" t="inlineStr">
        <is>
          <t>ReelShort</t>
        </is>
      </c>
      <c r="E49" s="4">
        <v>46258</v>
      </c>
      <c r="F49" t="inlineStr">
        <is>
          <t>TikTok</t>
        </is>
      </c>
      <c r="G49" s="4">
        <v>46261</v>
      </c>
      <c r="H49">
        <v>3</v>
      </c>
      <c r="I49">
        <v>18085</v>
      </c>
      <c r="J49" t="inlineStr">
        <is>
          <t>6028.333333333333</t>
        </is>
      </c>
      <c r="K49">
        <v>118</v>
      </c>
      <c r="L49">
        <v>3</v>
      </c>
      <c r="M49">
        <v>31</v>
      </c>
      <c r="N49">
        <v>4</v>
      </c>
      <c r="O49" s="4">
        <v>46292</v>
      </c>
      <c r="P49" t="inlineStr">
        <is>
          <t>统计时区：北京时间（Asia/Shanghai）；每帖取最后采集值；超过30天停止刷新；指标日期 2026-09-26 至 2026-09-27</t>
        </is>
      </c>
    </row>
    <row r="50" ht="25.5" customHeight="1">
      <c r="A50" t="inlineStr">
        <is>
          <t>Fake Dating My Football Rival</t>
        </is>
      </c>
      <c r="B50" t="inlineStr">
        <is>
          <t>SD-000249</t>
        </is>
      </c>
      <c r="C50"/>
      <c r="D50" t="inlineStr">
        <is>
          <t>ReelShort</t>
        </is>
      </c>
      <c r="E50" s="4"/>
      <c r="F50" t="inlineStr">
        <is>
          <t>TikTok</t>
        </is>
      </c>
      <c r="G50" s="4">
        <v>46290</v>
      </c>
      <c r="H50">
        <v>3</v>
      </c>
      <c r="I50">
        <v>17837</v>
      </c>
      <c r="J50" t="inlineStr">
        <is>
          <t>5945.666666666667</t>
        </is>
      </c>
      <c r="K50">
        <v>338</v>
      </c>
      <c r="L50">
        <v>0</v>
      </c>
      <c r="M50">
        <v>227</v>
      </c>
      <c r="N50">
        <v>16</v>
      </c>
      <c r="O50" s="4">
        <v>46303</v>
      </c>
      <c r="P50" t="inlineStr">
        <is>
          <t>统计时区：北京时间（Asia/Shanghai）；每帖取最后采集值；超过30天停止刷新；指标日期 2026-10-08 至 2026-10-08</t>
        </is>
      </c>
    </row>
    <row r="51" ht="25.5" customHeight="1">
      <c r="A51" t="inlineStr">
        <is>
          <t>Betrayed by My Dragon, Back with Twin Phoenixes</t>
        </is>
      </c>
      <c r="B51" t="inlineStr">
        <is>
          <t>SD-000232</t>
        </is>
      </c>
      <c r="C51" t="inlineStr">
        <is>
          <t>复仇、逆袭、男性</t>
        </is>
      </c>
      <c r="D51" t="inlineStr">
        <is>
          <t>ShortMax</t>
        </is>
      </c>
      <c r="E51" s="4">
        <v>46286</v>
      </c>
      <c r="F51" t="inlineStr">
        <is>
          <t>TikTok</t>
        </is>
      </c>
      <c r="G51" s="4">
        <v>46290</v>
      </c>
      <c r="H51">
        <v>3</v>
      </c>
      <c r="I51">
        <v>16978</v>
      </c>
      <c r="J51" t="inlineStr">
        <is>
          <t>5659.333333333333</t>
        </is>
      </c>
      <c r="K51">
        <v>94</v>
      </c>
      <c r="L51">
        <v>1</v>
      </c>
      <c r="M51">
        <v>22</v>
      </c>
      <c r="N51">
        <v>2</v>
      </c>
      <c r="O51" s="4">
        <v>46303</v>
      </c>
      <c r="P51" t="inlineStr">
        <is>
          <t>统计时区：北京时间（Asia/Shanghai）；每帖取最后采集值；超过30天停止刷新；指标日期 2026-10-08 至 2026-10-08</t>
        </is>
      </c>
    </row>
    <row r="52" ht="25.5" customHeight="1">
      <c r="A52" t="inlineStr">
        <is>
          <t>Dragonblood Alpha</t>
        </is>
      </c>
      <c r="B52" t="inlineStr">
        <is>
          <t>SD-000221</t>
        </is>
      </c>
      <c r="C52" t="inlineStr">
        <is>
          <t>狼人、身份揭露、奇幻、男性</t>
        </is>
      </c>
      <c r="D52" t="inlineStr">
        <is>
          <t>ReelShort</t>
        </is>
      </c>
      <c r="E52" s="4">
        <v>46283</v>
      </c>
      <c r="F52" t="inlineStr">
        <is>
          <t>TikTok</t>
        </is>
      </c>
      <c r="G52" s="4">
        <v>46283</v>
      </c>
      <c r="H52">
        <v>10</v>
      </c>
      <c r="I52">
        <v>54415</v>
      </c>
      <c r="J52" t="inlineStr">
        <is>
          <t>5441.5</t>
        </is>
      </c>
      <c r="K52">
        <v>249</v>
      </c>
      <c r="L52">
        <v>11</v>
      </c>
      <c r="M52">
        <v>68</v>
      </c>
      <c r="N52">
        <v>4</v>
      </c>
      <c r="O52" s="4">
        <v>46303</v>
      </c>
      <c r="P52" t="inlineStr">
        <is>
          <t>统计时区：北京时间（Asia/Shanghai）；每帖取最后采集值；超过30天停止刷新；指标日期 2026-10-08 至 2026-10-08</t>
        </is>
      </c>
    </row>
    <row r="53" ht="25.5" customHeight="1">
      <c r="A53" t="inlineStr">
        <is>
          <t>마피아킹 - 평범한 여대생과 마피아의 비밀계약</t>
        </is>
      </c>
      <c r="B53" t="inlineStr">
        <is>
          <t>SD-000120</t>
        </is>
      </c>
      <c r="C53" t="inlineStr">
        <is>
          <t>爱情、扮猪吃虎</t>
        </is>
      </c>
      <c r="D53" t="inlineStr">
        <is>
          <t>ReelShort</t>
        </is>
      </c>
      <c r="E53" s="4">
        <v>46275</v>
      </c>
      <c r="F53" t="inlineStr">
        <is>
          <t>TikTok</t>
        </is>
      </c>
      <c r="G53" s="4">
        <v>46285</v>
      </c>
      <c r="H53">
        <v>3</v>
      </c>
      <c r="I53">
        <v>15772</v>
      </c>
      <c r="J53" t="inlineStr">
        <is>
          <t>5257.333333333333</t>
        </is>
      </c>
      <c r="K53">
        <v>95</v>
      </c>
      <c r="L53">
        <v>1</v>
      </c>
      <c r="M53">
        <v>57</v>
      </c>
      <c r="N53">
        <v>5</v>
      </c>
      <c r="O53" s="4">
        <v>46303</v>
      </c>
      <c r="P53" t="inlineStr">
        <is>
          <t>统计时区：北京时间（Asia/Shanghai）；每帖取最后采集值；超过30天停止刷新；指标日期 2026-10-08 至 2026-10-08</t>
        </is>
      </c>
    </row>
    <row r="54" ht="25.5" customHeight="1">
      <c r="A54" t="inlineStr">
        <is>
          <t>A Farm Girl's Reckoning</t>
        </is>
      </c>
      <c r="B54" t="inlineStr">
        <is>
          <t>SD-000054</t>
        </is>
      </c>
      <c r="C54" t="inlineStr">
        <is>
          <t>复仇、逆袭、离婚</t>
        </is>
      </c>
      <c r="D54" t="inlineStr">
        <is>
          <t>ReelShort</t>
        </is>
      </c>
      <c r="E54" s="4">
        <v>46260</v>
      </c>
      <c r="F54" t="inlineStr">
        <is>
          <t>TikTok</t>
        </is>
      </c>
      <c r="G54" s="4">
        <v>46272</v>
      </c>
      <c r="H54">
        <v>3</v>
      </c>
      <c r="I54">
        <v>15652</v>
      </c>
      <c r="J54" t="inlineStr">
        <is>
          <t>5217.333333333333</t>
        </is>
      </c>
      <c r="K54">
        <v>88</v>
      </c>
      <c r="L54">
        <v>4</v>
      </c>
      <c r="M54">
        <v>16</v>
      </c>
      <c r="N54">
        <v>1</v>
      </c>
      <c r="O54" s="4">
        <v>46303</v>
      </c>
      <c r="P54" t="inlineStr">
        <is>
          <t>统计时区：北京时间（Asia/Shanghai）；每帖取最后采集值；超过30天停止刷新；指标日期 2026-10-06 至 2026-10-08</t>
        </is>
      </c>
    </row>
    <row r="55" ht="25.5" customHeight="1">
      <c r="A55" t="inlineStr">
        <is>
          <t>romance lessons with my quarterback</t>
        </is>
      </c>
      <c r="B55" t="inlineStr">
        <is>
          <t>SD-000037</t>
        </is>
      </c>
      <c r="C55" t="inlineStr">
        <is>
          <t>爱情、校园</t>
        </is>
      </c>
      <c r="D55" t="inlineStr">
        <is>
          <t>ReelShort</t>
        </is>
      </c>
      <c r="E55" s="4">
        <v>46266</v>
      </c>
      <c r="F55" t="inlineStr">
        <is>
          <t>TikTok</t>
        </is>
      </c>
      <c r="G55" s="4">
        <v>46269</v>
      </c>
      <c r="H55">
        <v>4</v>
      </c>
      <c r="I55">
        <v>20365</v>
      </c>
      <c r="J55" t="inlineStr">
        <is>
          <t>5091.25</t>
        </is>
      </c>
      <c r="K55">
        <v>248</v>
      </c>
      <c r="L55">
        <v>1</v>
      </c>
      <c r="M55">
        <v>126</v>
      </c>
      <c r="N55">
        <v>3</v>
      </c>
      <c r="O55" s="4">
        <v>46300</v>
      </c>
      <c r="P55" t="inlineStr">
        <is>
          <t>统计时区：北京时间（Asia/Shanghai）；每帖取最后采集值；超过30天停止刷新；指标日期 2026-10-04 至 2026-10-05</t>
        </is>
      </c>
    </row>
    <row r="56" ht="25.5" customHeight="1">
      <c r="A56" t="inlineStr">
        <is>
          <t>My Wolf Roommate is a Fool</t>
        </is>
      </c>
      <c r="B56" t="inlineStr">
        <is>
          <t>SD-000051</t>
        </is>
      </c>
      <c r="C56" t="inlineStr">
        <is>
          <t>lgbtq、狼人</t>
        </is>
      </c>
      <c r="D56" t="inlineStr">
        <is>
          <t>ReelShort</t>
        </is>
      </c>
      <c r="E56" s="4">
        <v>46268</v>
      </c>
      <c r="F56" t="inlineStr">
        <is>
          <t>TikTok</t>
        </is>
      </c>
      <c r="G56" s="4">
        <v>46270</v>
      </c>
      <c r="H56">
        <v>3</v>
      </c>
      <c r="I56">
        <v>15073</v>
      </c>
      <c r="J56" t="inlineStr">
        <is>
          <t>5024.333333333333</t>
        </is>
      </c>
      <c r="K56">
        <v>226</v>
      </c>
      <c r="L56">
        <v>2</v>
      </c>
      <c r="M56">
        <v>122</v>
      </c>
      <c r="N56">
        <v>5</v>
      </c>
      <c r="O56" s="4">
        <v>46301</v>
      </c>
      <c r="P56" t="inlineStr">
        <is>
          <t>统计时区：北京时间（Asia/Shanghai）；每帖取最后采集值；超过30天停止刷新；指标日期 2026-10-06 至 2026-10-06</t>
        </is>
      </c>
    </row>
    <row r="57" ht="25.5" customHeight="1">
      <c r="A57" t="inlineStr">
        <is>
          <t>Bully Me? I Run the Mob!</t>
        </is>
      </c>
      <c r="B57" t="inlineStr">
        <is>
          <t>SD-000107</t>
        </is>
      </c>
      <c r="C57" t="inlineStr">
        <is>
          <t>复仇、扮猪吃虎、逆袭</t>
        </is>
      </c>
      <c r="D57" t="inlineStr">
        <is>
          <t>ReelShort</t>
        </is>
      </c>
      <c r="E57" s="4"/>
      <c r="F57" t="inlineStr">
        <is>
          <t>TikTok</t>
        </is>
      </c>
      <c r="G57" s="4">
        <v>46283</v>
      </c>
      <c r="H57">
        <v>3</v>
      </c>
      <c r="I57">
        <v>14278</v>
      </c>
      <c r="J57" t="inlineStr">
        <is>
          <t>4759.333333333333</t>
        </is>
      </c>
      <c r="K57">
        <v>60</v>
      </c>
      <c r="L57">
        <v>0</v>
      </c>
      <c r="M57">
        <v>16</v>
      </c>
      <c r="N57">
        <v>5</v>
      </c>
      <c r="O57" s="4">
        <v>46303</v>
      </c>
      <c r="P57" t="inlineStr">
        <is>
          <t>统计时区：北京时间（Asia/Shanghai）；每帖取最后采集值；超过30天停止刷新；指标日期 2026-10-08 至 2026-10-08</t>
        </is>
      </c>
    </row>
    <row r="58" ht="25.5" customHeight="1">
      <c r="A58" t="inlineStr">
        <is>
          <t>I Was His Secret, Now I'm His Regret</t>
        </is>
      </c>
      <c r="B58" t="inlineStr">
        <is>
          <t>SD-000110</t>
        </is>
      </c>
      <c r="C58" t="inlineStr">
        <is>
          <t>爱情</t>
        </is>
      </c>
      <c r="D58" t="inlineStr">
        <is>
          <t>其他</t>
        </is>
      </c>
      <c r="E58" s="4"/>
      <c r="F58" t="inlineStr">
        <is>
          <t>TikTok</t>
        </is>
      </c>
      <c r="G58" s="4">
        <v>46282</v>
      </c>
      <c r="H58">
        <v>5</v>
      </c>
      <c r="I58">
        <v>22931</v>
      </c>
      <c r="J58" t="inlineStr">
        <is>
          <t>4586.2</t>
        </is>
      </c>
      <c r="K58">
        <v>257</v>
      </c>
      <c r="L58">
        <v>2</v>
      </c>
      <c r="M58">
        <v>68</v>
      </c>
      <c r="N58">
        <v>71</v>
      </c>
      <c r="O58" s="4">
        <v>46303</v>
      </c>
      <c r="P58" t="inlineStr">
        <is>
          <t>统计时区：北京时间（Asia/Shanghai）；每帖取最后采集值；超过30天停止刷新；指标日期 2026-10-08 至 2026-10-08</t>
        </is>
      </c>
    </row>
    <row r="59" ht="25.5" customHeight="1">
      <c r="A59" t="inlineStr">
        <is>
          <t>От 0 до Алфа: Завръщането на Върколака</t>
        </is>
      </c>
      <c r="B59" t="inlineStr">
        <is>
          <t>SD-000022</t>
        </is>
      </c>
      <c r="C59" t="inlineStr">
        <is>
          <t>逆袭、扮猪吃虎</t>
        </is>
      </c>
      <c r="D59" t="inlineStr">
        <is>
          <t>ReelShort</t>
        </is>
      </c>
      <c r="E59" s="4">
        <v>46245</v>
      </c>
      <c r="F59" t="inlineStr">
        <is>
          <t>TikTok</t>
        </is>
      </c>
      <c r="G59" s="4">
        <v>46266</v>
      </c>
      <c r="H59">
        <v>3</v>
      </c>
      <c r="I59">
        <v>12536</v>
      </c>
      <c r="J59" t="inlineStr">
        <is>
          <t>4178.666666666667</t>
        </is>
      </c>
      <c r="K59">
        <v>252</v>
      </c>
      <c r="L59">
        <v>6</v>
      </c>
      <c r="M59">
        <v>15</v>
      </c>
      <c r="N59">
        <v>1</v>
      </c>
      <c r="O59" s="4">
        <v>46297</v>
      </c>
      <c r="P59" t="inlineStr">
        <is>
          <t>统计时区：北京时间（Asia/Shanghai）；每帖取最后采集值；超过30天停止刷新；指标日期 2026-10-01 至 2026-10-02</t>
        </is>
      </c>
    </row>
    <row r="60" ht="25.5" customHeight="1">
      <c r="A60" t="inlineStr">
        <is>
          <t>My Second Life as a Billionaire Heiress</t>
        </is>
      </c>
      <c r="B60" t="inlineStr">
        <is>
          <t>SD-000225</t>
        </is>
      </c>
      <c r="C60" t="inlineStr">
        <is>
          <t>扮猪吃虎、身份揭露、重生</t>
        </is>
      </c>
      <c r="D60" t="inlineStr">
        <is>
          <t>ReelShort</t>
        </is>
      </c>
      <c r="E60" s="4">
        <v>46281</v>
      </c>
      <c r="F60" t="inlineStr">
        <is>
          <t>TikTok</t>
        </is>
      </c>
      <c r="G60" s="4">
        <v>46289</v>
      </c>
      <c r="H60">
        <v>3</v>
      </c>
      <c r="I60">
        <v>12172</v>
      </c>
      <c r="J60" t="inlineStr">
        <is>
          <t>4057.3333333333335</t>
        </is>
      </c>
      <c r="K60">
        <v>96</v>
      </c>
      <c r="L60">
        <v>0</v>
      </c>
      <c r="M60">
        <v>41</v>
      </c>
      <c r="N60">
        <v>3</v>
      </c>
      <c r="O60" s="4">
        <v>46303</v>
      </c>
      <c r="P60" t="inlineStr">
        <is>
          <t>统计时区：北京时间（Asia/Shanghai）；每帖取最后采集值；超过30天停止刷新；指标日期 2026-10-08 至 2026-10-08</t>
        </is>
      </c>
    </row>
    <row r="61" ht="25.5" customHeight="1">
      <c r="A61" t="inlineStr">
        <is>
          <t>The Fairy Who Slept Her Way to the Throne</t>
        </is>
      </c>
      <c r="B61" t="inlineStr">
        <is>
          <t>SD-000280</t>
        </is>
      </c>
      <c r="C61" t="inlineStr">
        <is>
          <t>扮猪吃虎、奇幻</t>
        </is>
      </c>
      <c r="D61" t="inlineStr">
        <is>
          <t>ReelShort</t>
        </is>
      </c>
      <c r="E61" s="4">
        <v>46292</v>
      </c>
      <c r="F61" t="inlineStr">
        <is>
          <t>TikTok</t>
        </is>
      </c>
      <c r="G61" s="4">
        <v>46293</v>
      </c>
      <c r="H61">
        <v>3</v>
      </c>
      <c r="I61">
        <v>12085</v>
      </c>
      <c r="J61" t="inlineStr">
        <is>
          <t>4028.3333333333335</t>
        </is>
      </c>
      <c r="K61">
        <v>88</v>
      </c>
      <c r="L61">
        <v>0</v>
      </c>
      <c r="M61">
        <v>36</v>
      </c>
      <c r="N61">
        <v>1</v>
      </c>
      <c r="O61" s="4">
        <v>46303</v>
      </c>
      <c r="P61" t="inlineStr">
        <is>
          <t>统计时区：北京时间（Asia/Shanghai）；每帖取最后采集值；超过30天停止刷新；指标日期 2026-10-08 至 2026-10-08</t>
        </is>
      </c>
    </row>
    <row r="62" ht="25.5" customHeight="1">
      <c r="A62" t="inlineStr">
        <is>
          <t>Heir to My Heart</t>
        </is>
      </c>
      <c r="B62" t="inlineStr">
        <is>
          <t>SD-000076</t>
        </is>
      </c>
      <c r="C62" t="inlineStr">
        <is>
          <t>lgbtq</t>
        </is>
      </c>
      <c r="D62" t="inlineStr">
        <is>
          <t>其他</t>
        </is>
      </c>
      <c r="E62" s="4">
        <v>46276</v>
      </c>
      <c r="F62" t="inlineStr">
        <is>
          <t>TikTok</t>
        </is>
      </c>
      <c r="G62" s="4">
        <v>46277</v>
      </c>
      <c r="H62">
        <v>1</v>
      </c>
      <c r="I62">
        <v>3960</v>
      </c>
      <c r="J62" t="inlineStr">
        <is>
          <t>3960</t>
        </is>
      </c>
      <c r="K62">
        <v>39</v>
      </c>
      <c r="L62">
        <v>0</v>
      </c>
      <c r="M62">
        <v>26</v>
      </c>
      <c r="N62">
        <v>0</v>
      </c>
      <c r="O62" s="4">
        <v>46303</v>
      </c>
      <c r="P62" t="inlineStr">
        <is>
          <t>统计时区：北京时间（Asia/Shanghai）；每帖取最后采集值；超过30天停止刷新；指标日期 2026-10-08 至 2026-10-08</t>
        </is>
      </c>
    </row>
    <row r="63" ht="25.5" customHeight="1">
      <c r="A63" t="inlineStr">
        <is>
          <t>Vindication: Blood of the Archmage</t>
        </is>
      </c>
      <c r="B63" t="inlineStr">
        <is>
          <t>SD-000031</t>
        </is>
      </c>
      <c r="C63" t="inlineStr">
        <is>
          <t>复仇</t>
        </is>
      </c>
      <c r="D63" t="inlineStr">
        <is>
          <t>ReelShort</t>
        </is>
      </c>
      <c r="E63" s="4">
        <v>46267</v>
      </c>
      <c r="F63" t="inlineStr">
        <is>
          <t>TikTok</t>
        </is>
      </c>
      <c r="G63" s="4">
        <v>46267</v>
      </c>
      <c r="H63">
        <v>7</v>
      </c>
      <c r="I63">
        <v>27149</v>
      </c>
      <c r="J63" t="inlineStr">
        <is>
          <t>3878.4285714285716</t>
        </is>
      </c>
      <c r="K63">
        <v>202</v>
      </c>
      <c r="L63">
        <v>6</v>
      </c>
      <c r="M63">
        <v>48</v>
      </c>
      <c r="N63">
        <v>7</v>
      </c>
      <c r="O63" s="4">
        <v>46299</v>
      </c>
      <c r="P63" t="inlineStr">
        <is>
          <t>统计时区：北京时间（Asia/Shanghai）；每帖取最后采集值；超过30天停止刷新；指标日期 2026-10-02 至 2026-10-04</t>
        </is>
      </c>
    </row>
    <row r="64" ht="25.5" customHeight="1">
      <c r="A64" t="inlineStr">
        <is>
          <t>The Billionaire's Revenge Bride</t>
        </is>
      </c>
      <c r="B64" t="inlineStr">
        <is>
          <t>SD-000100</t>
        </is>
      </c>
      <c r="C64"/>
      <c r="D64"/>
      <c r="E64" s="4"/>
      <c r="F64" t="inlineStr">
        <is>
          <t>TikTok</t>
        </is>
      </c>
      <c r="G64" s="4">
        <v>46281</v>
      </c>
      <c r="H64">
        <v>5</v>
      </c>
      <c r="I64">
        <v>19103</v>
      </c>
      <c r="J64" t="inlineStr">
        <is>
          <t>3820.6</t>
        </is>
      </c>
      <c r="K64">
        <v>55</v>
      </c>
      <c r="L64">
        <v>0</v>
      </c>
      <c r="M64">
        <v>14</v>
      </c>
      <c r="N64">
        <v>0</v>
      </c>
      <c r="O64" s="4">
        <v>46303</v>
      </c>
      <c r="P64" t="inlineStr">
        <is>
          <t>统计时区：北京时间（Asia/Shanghai）；每帖取最后采集值；超过30天停止刷新；指标日期 2026-10-08 至 2026-10-08</t>
        </is>
      </c>
    </row>
    <row r="65" ht="25.5" customHeight="1">
      <c r="A65" t="inlineStr">
        <is>
          <t>Off the Ice</t>
        </is>
      </c>
      <c r="B65" t="inlineStr">
        <is>
          <t>SD-000103</t>
        </is>
      </c>
      <c r="C65" t="inlineStr">
        <is>
          <t>lgbtq</t>
        </is>
      </c>
      <c r="D65" t="inlineStr">
        <is>
          <t>ReelShort</t>
        </is>
      </c>
      <c r="E65" s="4">
        <v>46241</v>
      </c>
      <c r="F65" t="inlineStr">
        <is>
          <t>TikTok</t>
        </is>
      </c>
      <c r="G65" s="4">
        <v>46283</v>
      </c>
      <c r="H65">
        <v>6</v>
      </c>
      <c r="I65">
        <v>22702</v>
      </c>
      <c r="J65" t="inlineStr">
        <is>
          <t>3783.6666666666665</t>
        </is>
      </c>
      <c r="K65">
        <v>357</v>
      </c>
      <c r="L65">
        <v>7</v>
      </c>
      <c r="M65">
        <v>115</v>
      </c>
      <c r="N65">
        <v>6</v>
      </c>
      <c r="O65" s="4">
        <v>46303</v>
      </c>
      <c r="P65" t="inlineStr">
        <is>
          <t>统计时区：北京时间（Asia/Shanghai）；每帖取最后采集值；超过30天停止刷新；指标日期 2026-10-08 至 2026-10-08</t>
        </is>
      </c>
    </row>
    <row r="66" ht="25.5" customHeight="1">
      <c r="A66" t="inlineStr">
        <is>
          <t>Reborn to Rule the Sky with My Dragon</t>
        </is>
      </c>
      <c r="B66" t="inlineStr">
        <is>
          <t>SD-000036</t>
        </is>
      </c>
      <c r="C66" t="inlineStr">
        <is>
          <t>爱情、复仇、重生</t>
        </is>
      </c>
      <c r="D66" t="inlineStr">
        <is>
          <t>ReelShort</t>
        </is>
      </c>
      <c r="E66" s="4">
        <v>46260</v>
      </c>
      <c r="F66" t="inlineStr">
        <is>
          <t>TikTok</t>
        </is>
      </c>
      <c r="G66" s="4">
        <v>46270</v>
      </c>
      <c r="H66">
        <v>3</v>
      </c>
      <c r="I66">
        <v>11229</v>
      </c>
      <c r="J66" t="inlineStr">
        <is>
          <t>3743</t>
        </is>
      </c>
      <c r="K66">
        <v>47</v>
      </c>
      <c r="L66">
        <v>0</v>
      </c>
      <c r="M66">
        <v>11</v>
      </c>
      <c r="N66">
        <v>0</v>
      </c>
      <c r="O66" s="4">
        <v>46301</v>
      </c>
      <c r="P66" t="inlineStr">
        <is>
          <t>统计时区：北京时间（Asia/Shanghai）；每帖取最后采集值；超过30天停止刷新；指标日期 2026-10-05 至 2026-10-06</t>
        </is>
      </c>
    </row>
    <row r="67" ht="25.5" customHeight="1">
      <c r="A67" t="inlineStr">
        <is>
          <t>The Omega's Command</t>
        </is>
      </c>
      <c r="B67" t="inlineStr">
        <is>
          <t>SD-000074</t>
        </is>
      </c>
      <c r="C67" t="inlineStr">
        <is>
          <t>lgbtq、爱情、超能力</t>
        </is>
      </c>
      <c r="D67" t="inlineStr">
        <is>
          <t>ReelShort</t>
        </is>
      </c>
      <c r="E67" s="4">
        <v>46275</v>
      </c>
      <c r="F67" t="inlineStr">
        <is>
          <t>TikTok</t>
        </is>
      </c>
      <c r="G67" s="4">
        <v>46278</v>
      </c>
      <c r="H67">
        <v>20</v>
      </c>
      <c r="I67">
        <v>74278</v>
      </c>
      <c r="J67" t="inlineStr">
        <is>
          <t>3713.9</t>
        </is>
      </c>
      <c r="K67">
        <v>1482</v>
      </c>
      <c r="L67">
        <v>21</v>
      </c>
      <c r="M67">
        <v>777</v>
      </c>
      <c r="N67">
        <v>59</v>
      </c>
      <c r="O67" s="4">
        <v>46303</v>
      </c>
      <c r="P67" t="inlineStr">
        <is>
          <t>统计时区：北京时间（Asia/Shanghai）；每帖取最后采集值；超过30天停止刷新；指标日期 2026-10-08 至 2026-10-08</t>
        </is>
      </c>
    </row>
    <row r="68" ht="25.5" customHeight="1">
      <c r="A68" t="inlineStr">
        <is>
          <t>Mafia Boss: Spoiling His Little Princess</t>
        </is>
      </c>
      <c r="B68" t="inlineStr">
        <is>
          <t>SD-000129</t>
        </is>
      </c>
      <c r="C68" t="inlineStr">
        <is>
          <t>萌宝</t>
        </is>
      </c>
      <c r="D68" t="inlineStr">
        <is>
          <t>其他</t>
        </is>
      </c>
      <c r="E68" s="4">
        <v>46242</v>
      </c>
      <c r="F68" t="inlineStr">
        <is>
          <t>TikTok</t>
        </is>
      </c>
      <c r="G68" s="4">
        <v>46285</v>
      </c>
      <c r="H68">
        <v>3</v>
      </c>
      <c r="I68">
        <v>11134</v>
      </c>
      <c r="J68" t="inlineStr">
        <is>
          <t>3711.3333333333335</t>
        </is>
      </c>
      <c r="K68">
        <v>22</v>
      </c>
      <c r="L68">
        <v>0</v>
      </c>
      <c r="M68">
        <v>6</v>
      </c>
      <c r="N68">
        <v>1</v>
      </c>
      <c r="O68" s="4">
        <v>46303</v>
      </c>
      <c r="P68" t="inlineStr">
        <is>
          <t>统计时区：北京时间（Asia/Shanghai）；每帖取最后采集值；超过30天停止刷新；指标日期 2026-10-08 至 2026-10-08</t>
        </is>
      </c>
    </row>
    <row r="69" ht="25.5" customHeight="1">
      <c r="A69" t="inlineStr">
        <is>
          <t>Contrato de amor</t>
        </is>
      </c>
      <c r="B69" t="inlineStr">
        <is>
          <t>SD-000213</t>
        </is>
      </c>
      <c r="C69" t="inlineStr">
        <is>
          <t>爱情、甜宠</t>
        </is>
      </c>
      <c r="D69" t="inlineStr">
        <is>
          <t>ReelShort</t>
        </is>
      </c>
      <c r="E69" s="4">
        <v>46153</v>
      </c>
      <c r="F69" t="inlineStr">
        <is>
          <t>TikTok</t>
        </is>
      </c>
      <c r="G69" s="4">
        <v>46288</v>
      </c>
      <c r="H69">
        <v>6</v>
      </c>
      <c r="I69">
        <v>22135</v>
      </c>
      <c r="J69" t="inlineStr">
        <is>
          <t>3689.1666666666665</t>
        </is>
      </c>
      <c r="K69">
        <v>23</v>
      </c>
      <c r="L69">
        <v>0</v>
      </c>
      <c r="M69">
        <v>6</v>
      </c>
      <c r="N69">
        <v>2</v>
      </c>
      <c r="O69" s="4">
        <v>46303</v>
      </c>
      <c r="P69" t="inlineStr">
        <is>
          <t>统计时区：北京时间（Asia/Shanghai）；每帖取最后采集值；超过30天停止刷新；指标日期 2026-10-08 至 2026-10-08</t>
        </is>
      </c>
    </row>
    <row r="70" ht="25.5" customHeight="1">
      <c r="A70" t="inlineStr">
        <is>
          <t>One Betrayal One Night With My Boss</t>
        </is>
      </c>
      <c r="B70" t="inlineStr">
        <is>
          <t>SD-000311</t>
        </is>
      </c>
      <c r="C70"/>
      <c r="D70" t="inlineStr">
        <is>
          <t>MoboReels</t>
        </is>
      </c>
      <c r="E70" s="4"/>
      <c r="F70" t="inlineStr">
        <is>
          <t>TikTok</t>
        </is>
      </c>
      <c r="G70" s="4">
        <v>46293</v>
      </c>
      <c r="H70">
        <v>4</v>
      </c>
      <c r="I70">
        <v>14726</v>
      </c>
      <c r="J70" t="inlineStr">
        <is>
          <t>3681.5</t>
        </is>
      </c>
      <c r="K70">
        <v>138</v>
      </c>
      <c r="L70">
        <v>0</v>
      </c>
      <c r="M70">
        <v>43</v>
      </c>
      <c r="N70">
        <v>1</v>
      </c>
      <c r="O70" s="4">
        <v>46303</v>
      </c>
      <c r="P70" t="inlineStr">
        <is>
          <t>统计时区：北京时间（Asia/Shanghai）；每帖取最后采集值；超过30天停止刷新；指标日期 2026-10-08 至 2026-10-08</t>
        </is>
      </c>
    </row>
    <row r="71" ht="25.5" customHeight="1">
      <c r="A71" t="inlineStr">
        <is>
          <t>Salt Kiss</t>
        </is>
      </c>
      <c r="B71" t="inlineStr">
        <is>
          <t>SD-000060</t>
        </is>
      </c>
      <c r="C71" t="inlineStr">
        <is>
          <t>lgbtq、爱情、霸总</t>
        </is>
      </c>
      <c r="D71" t="inlineStr">
        <is>
          <t>ReelShort</t>
        </is>
      </c>
      <c r="E71" s="4">
        <v>46248</v>
      </c>
      <c r="F71" t="inlineStr">
        <is>
          <t>TikTok</t>
        </is>
      </c>
      <c r="G71" s="4">
        <v>46272</v>
      </c>
      <c r="H71">
        <v>12</v>
      </c>
      <c r="I71">
        <v>44032</v>
      </c>
      <c r="J71" t="inlineStr">
        <is>
          <t>3669.3333333333335</t>
        </is>
      </c>
      <c r="K71">
        <v>234</v>
      </c>
      <c r="L71">
        <v>3</v>
      </c>
      <c r="M71">
        <v>107</v>
      </c>
      <c r="N71">
        <v>20</v>
      </c>
      <c r="O71" s="4">
        <v>46303</v>
      </c>
      <c r="P71" t="inlineStr">
        <is>
          <t>统计时区：北京时间（Asia/Shanghai）；每帖取最后采集值；超过30天停止刷新；指标日期 2026-09-20 至 2026-10-08</t>
        </is>
      </c>
    </row>
    <row r="72" ht="25.5" customHeight="1">
      <c r="A72" t="inlineStr">
        <is>
          <t xml:space="preserve">My X-Ray Vision Sees Right Through You </t>
        </is>
      </c>
      <c r="B72" t="inlineStr">
        <is>
          <t>SD-000108</t>
        </is>
      </c>
      <c r="C72" t="inlineStr">
        <is>
          <t>男性、校园、奇幻、扮猪吃虎</t>
        </is>
      </c>
      <c r="D72" t="inlineStr">
        <is>
          <t>ReelShort</t>
        </is>
      </c>
      <c r="E72" s="4">
        <v>46275</v>
      </c>
      <c r="F72" t="inlineStr">
        <is>
          <t>TikTok</t>
        </is>
      </c>
      <c r="G72" s="4">
        <v>46284</v>
      </c>
      <c r="H72">
        <v>3</v>
      </c>
      <c r="I72">
        <v>10707</v>
      </c>
      <c r="J72" t="inlineStr">
        <is>
          <t>3569</t>
        </is>
      </c>
      <c r="K72">
        <v>151</v>
      </c>
      <c r="L72">
        <v>3</v>
      </c>
      <c r="M72">
        <v>39</v>
      </c>
      <c r="N72">
        <v>7</v>
      </c>
      <c r="O72" s="4">
        <v>46303</v>
      </c>
      <c r="P72" t="inlineStr">
        <is>
          <t>统计时区：北京时间（Asia/Shanghai）；每帖取最后采集值；超过30天停止刷新；指标日期 2026-10-08 至 2026-10-08</t>
        </is>
      </c>
    </row>
    <row r="73" ht="25.5" customHeight="1">
      <c r="A73" t="inlineStr">
        <is>
          <t>The 7-Year-Old Boxing Champion</t>
        </is>
      </c>
      <c r="B73" t="inlineStr">
        <is>
          <t>SD-000193</t>
        </is>
      </c>
      <c r="C73" t="inlineStr">
        <is>
          <t>萌宝、逆袭、重生</t>
        </is>
      </c>
      <c r="D73" t="inlineStr">
        <is>
          <t>MoboReels</t>
        </is>
      </c>
      <c r="E73" s="4">
        <v>46277</v>
      </c>
      <c r="F73" t="inlineStr">
        <is>
          <t>TikTok</t>
        </is>
      </c>
      <c r="G73" s="4">
        <v>46287</v>
      </c>
      <c r="H73">
        <v>8</v>
      </c>
      <c r="I73">
        <v>28296</v>
      </c>
      <c r="J73" t="inlineStr">
        <is>
          <t>3537</t>
        </is>
      </c>
      <c r="K73">
        <v>182</v>
      </c>
      <c r="L73">
        <v>0</v>
      </c>
      <c r="M73">
        <v>18</v>
      </c>
      <c r="N73">
        <v>6</v>
      </c>
      <c r="O73" s="4">
        <v>46303</v>
      </c>
      <c r="P73" t="inlineStr">
        <is>
          <t>统计时区：北京时间（Asia/Shanghai）；每帖取最后采集值；超过30天停止刷新；指标日期 2026-10-08 至 2026-10-08</t>
        </is>
      </c>
    </row>
    <row r="74" ht="25.5" customHeight="1">
      <c r="A74" t="inlineStr">
        <is>
          <t>The Phantom Pilot</t>
        </is>
      </c>
      <c r="B74" t="inlineStr">
        <is>
          <t>SD-000015</t>
        </is>
      </c>
      <c r="C74" t="inlineStr">
        <is>
          <t>逆袭、复仇、身份揭露</t>
        </is>
      </c>
      <c r="D74" t="inlineStr">
        <is>
          <t>ReelShort</t>
        </is>
      </c>
      <c r="E74" s="4">
        <v>46239</v>
      </c>
      <c r="F74" t="inlineStr">
        <is>
          <t>TikTok</t>
        </is>
      </c>
      <c r="G74" s="4">
        <v>46265</v>
      </c>
      <c r="H74">
        <v>3</v>
      </c>
      <c r="I74">
        <v>10343</v>
      </c>
      <c r="J74" t="inlineStr">
        <is>
          <t>3447.6666666666665</t>
        </is>
      </c>
      <c r="K74">
        <v>104</v>
      </c>
      <c r="L74">
        <v>3</v>
      </c>
      <c r="M74">
        <v>23</v>
      </c>
      <c r="N74">
        <v>1</v>
      </c>
      <c r="O74" s="4">
        <v>46296</v>
      </c>
      <c r="P74" t="inlineStr">
        <is>
          <t>统计时区：北京时间（Asia/Shanghai）；每帖取最后采集值；超过30天停止刷新；指标日期 2026-10-01 至 2026-10-01</t>
        </is>
      </c>
    </row>
    <row r="75" ht="25.5" customHeight="1">
      <c r="A75" t="inlineStr">
        <is>
          <t>My Two Spy Daddies</t>
        </is>
      </c>
      <c r="B75" t="inlineStr">
        <is>
          <t>SD-000304</t>
        </is>
      </c>
      <c r="C75" t="inlineStr">
        <is>
          <t>lgbtq</t>
        </is>
      </c>
      <c r="D75" t="inlineStr">
        <is>
          <t>ReelShort</t>
        </is>
      </c>
      <c r="E75" s="4">
        <v>46291</v>
      </c>
      <c r="F75" t="inlineStr">
        <is>
          <t>TikTok</t>
        </is>
      </c>
      <c r="G75" s="4">
        <v>46294</v>
      </c>
      <c r="H75">
        <v>6</v>
      </c>
      <c r="I75">
        <v>20580</v>
      </c>
      <c r="J75" t="inlineStr">
        <is>
          <t>3430</t>
        </is>
      </c>
      <c r="K75">
        <v>409</v>
      </c>
      <c r="L75">
        <v>3</v>
      </c>
      <c r="M75">
        <v>189</v>
      </c>
      <c r="N75">
        <v>14</v>
      </c>
      <c r="O75" s="4">
        <v>46303</v>
      </c>
      <c r="P75" t="inlineStr">
        <is>
          <t>统计时区：北京时间（Asia/Shanghai）；每帖取最后采集值；超过30天停止刷新；指标日期 2026-10-08 至 2026-10-08</t>
        </is>
      </c>
    </row>
    <row r="76" ht="25.5" customHeight="1">
      <c r="A76" t="inlineStr">
        <is>
          <t>One Night With Three Alphas Changed Everything</t>
        </is>
      </c>
      <c r="B76" t="inlineStr">
        <is>
          <t>SD-000045</t>
        </is>
      </c>
      <c r="C76" t="inlineStr">
        <is>
          <t>爱情、狼人</t>
        </is>
      </c>
      <c r="D76" t="inlineStr">
        <is>
          <t>其他</t>
        </is>
      </c>
      <c r="E76" s="4"/>
      <c r="F76" t="inlineStr">
        <is>
          <t>TikTok</t>
        </is>
      </c>
      <c r="G76" s="4">
        <v>46269</v>
      </c>
      <c r="H76">
        <v>2</v>
      </c>
      <c r="I76">
        <v>6499</v>
      </c>
      <c r="J76" t="inlineStr">
        <is>
          <t>3249.5</t>
        </is>
      </c>
      <c r="K76">
        <v>154</v>
      </c>
      <c r="L76">
        <v>2</v>
      </c>
      <c r="M76">
        <v>35</v>
      </c>
      <c r="N76">
        <v>5</v>
      </c>
      <c r="O76" s="4">
        <v>46299</v>
      </c>
      <c r="P76" t="inlineStr">
        <is>
          <t>统计时区：北京时间（Asia/Shanghai）；每帖取最后采集值；超过30天停止刷新；指标日期 2026-10-04 至 2026-10-04</t>
        </is>
      </c>
    </row>
    <row r="77" ht="25.5" customHeight="1">
      <c r="A77" t="inlineStr">
        <is>
          <t>My Billionaire Boss Won't Let Me Quit</t>
        </is>
      </c>
      <c r="B77" t="inlineStr">
        <is>
          <t>SD-000057</t>
        </is>
      </c>
      <c r="C77" t="inlineStr">
        <is>
          <t>爱情、霸总、甜宠</t>
        </is>
      </c>
      <c r="D77" t="inlineStr">
        <is>
          <t>ReelShort</t>
        </is>
      </c>
      <c r="E77" s="4">
        <v>46249</v>
      </c>
      <c r="F77" t="inlineStr">
        <is>
          <t>TikTok</t>
        </is>
      </c>
      <c r="G77" s="4">
        <v>46273</v>
      </c>
      <c r="H77">
        <v>12</v>
      </c>
      <c r="I77">
        <v>38181</v>
      </c>
      <c r="J77" t="inlineStr">
        <is>
          <t>3181.75</t>
        </is>
      </c>
      <c r="K77">
        <v>200</v>
      </c>
      <c r="L77">
        <v>6</v>
      </c>
      <c r="M77">
        <v>42</v>
      </c>
      <c r="N77">
        <v>1</v>
      </c>
      <c r="O77" s="4">
        <v>46303</v>
      </c>
      <c r="P77" t="inlineStr">
        <is>
          <t>统计时区：北京时间（Asia/Shanghai）；每帖取最后采集值；超过30天停止刷新；指标日期 2026-10-08 至 2026-10-08</t>
        </is>
      </c>
    </row>
    <row r="78" ht="25.5" customHeight="1">
      <c r="A78" t="inlineStr">
        <is>
          <t>My Hot Firefighter Ex</t>
        </is>
      </c>
      <c r="B78" t="inlineStr">
        <is>
          <t>SD-000058</t>
        </is>
      </c>
      <c r="C78" t="inlineStr">
        <is>
          <t>爱情、甜宠</t>
        </is>
      </c>
      <c r="D78" t="inlineStr">
        <is>
          <t>ReelShort</t>
        </is>
      </c>
      <c r="E78" s="4">
        <v>46265</v>
      </c>
      <c r="F78" t="inlineStr">
        <is>
          <t>TikTok</t>
        </is>
      </c>
      <c r="G78" s="4">
        <v>46276</v>
      </c>
      <c r="H78">
        <v>3</v>
      </c>
      <c r="I78">
        <v>9154</v>
      </c>
      <c r="J78" t="inlineStr">
        <is>
          <t>3051.3333333333335</t>
        </is>
      </c>
      <c r="K78">
        <v>75</v>
      </c>
      <c r="L78">
        <v>0</v>
      </c>
      <c r="M78">
        <v>22</v>
      </c>
      <c r="N78">
        <v>1</v>
      </c>
      <c r="O78" s="4">
        <v>46303</v>
      </c>
      <c r="P78" t="inlineStr">
        <is>
          <t>统计时区：北京时间（Asia/Shanghai）；每帖取最后采集值；超过30天停止刷新；指标日期 2026-10-08 至 2026-10-08</t>
        </is>
      </c>
    </row>
    <row r="79" ht="25.5" customHeight="1">
      <c r="A79" t="inlineStr">
        <is>
          <t>The Exiled Alpha Queen</t>
        </is>
      </c>
      <c r="B79" t="inlineStr">
        <is>
          <t>SD-000320</t>
        </is>
      </c>
      <c r="C79" t="inlineStr">
        <is>
          <t>狼人、复仇</t>
        </is>
      </c>
      <c r="D79" t="inlineStr">
        <is>
          <t>ReelShort</t>
        </is>
      </c>
      <c r="E79" s="4">
        <v>46292</v>
      </c>
      <c r="F79" t="inlineStr">
        <is>
          <t>TikTok</t>
        </is>
      </c>
      <c r="G79" s="4">
        <v>46297</v>
      </c>
      <c r="H79">
        <v>3</v>
      </c>
      <c r="I79">
        <v>8959</v>
      </c>
      <c r="J79" t="inlineStr">
        <is>
          <t>2986.3333333333335</t>
        </is>
      </c>
      <c r="K79">
        <v>38</v>
      </c>
      <c r="L79">
        <v>0</v>
      </c>
      <c r="M79">
        <v>21</v>
      </c>
      <c r="N79">
        <v>2</v>
      </c>
      <c r="O79" s="4">
        <v>46303</v>
      </c>
      <c r="P79" t="inlineStr">
        <is>
          <t>统计时区：北京时间（Asia/Shanghai）；每帖取最后采集值；超过30天停止刷新；指标日期 2026-10-08 至 2026-10-08</t>
        </is>
      </c>
    </row>
    <row r="80" ht="25.5" customHeight="1">
      <c r="A80" t="inlineStr">
        <is>
          <t>Spoiled by Four Sea Monster Husbands</t>
        </is>
      </c>
      <c r="B80" t="inlineStr">
        <is>
          <t>SD-000224</t>
        </is>
      </c>
      <c r="C80" t="inlineStr">
        <is>
          <t>逆袭、奇幻、超能力</t>
        </is>
      </c>
      <c r="D80" t="inlineStr">
        <is>
          <t>ReelShort</t>
        </is>
      </c>
      <c r="E80" s="4">
        <v>46274</v>
      </c>
      <c r="F80" t="inlineStr">
        <is>
          <t>TikTok</t>
        </is>
      </c>
      <c r="G80" s="4">
        <v>46282</v>
      </c>
      <c r="H80">
        <v>4</v>
      </c>
      <c r="I80">
        <v>10902</v>
      </c>
      <c r="J80" t="inlineStr">
        <is>
          <t>2725.5</t>
        </is>
      </c>
      <c r="K80">
        <v>37</v>
      </c>
      <c r="L80">
        <v>1</v>
      </c>
      <c r="M80">
        <v>16</v>
      </c>
      <c r="N80">
        <v>1</v>
      </c>
      <c r="O80" s="4">
        <v>46303</v>
      </c>
      <c r="P80" t="inlineStr">
        <is>
          <t>统计时区：北京时间（Asia/Shanghai）；每帖取最后采集值；超过30天停止刷新；指标日期 2026-10-08 至 2026-10-08</t>
        </is>
      </c>
    </row>
    <row r="81" ht="25.5" customHeight="1">
      <c r="A81" t="inlineStr">
        <is>
          <t>Forward, Without Him</t>
        </is>
      </c>
      <c r="B81" t="inlineStr">
        <is>
          <t>SD-000329</t>
        </is>
      </c>
      <c r="C81" t="inlineStr">
        <is>
          <t>多角关系</t>
        </is>
      </c>
      <c r="D81" t="inlineStr">
        <is>
          <t>ReelShort</t>
        </is>
      </c>
      <c r="E81" s="4">
        <v>46291</v>
      </c>
      <c r="F81" t="inlineStr">
        <is>
          <t>TikTok</t>
        </is>
      </c>
      <c r="G81" s="4">
        <v>46295</v>
      </c>
      <c r="H81">
        <v>9</v>
      </c>
      <c r="I81">
        <v>23730</v>
      </c>
      <c r="J81" t="inlineStr">
        <is>
          <t>2636.6666666666665</t>
        </is>
      </c>
      <c r="K81">
        <v>386</v>
      </c>
      <c r="L81">
        <v>7</v>
      </c>
      <c r="M81">
        <v>131</v>
      </c>
      <c r="N81">
        <v>6</v>
      </c>
      <c r="O81" s="4">
        <v>46303</v>
      </c>
      <c r="P81" t="inlineStr">
        <is>
          <t>统计时区：北京时间（Asia/Shanghai）；每帖取最后采集值；超过30天停止刷新；指标日期 2026-10-08 至 2026-10-08</t>
        </is>
      </c>
    </row>
    <row r="82" ht="25.5" customHeight="1">
      <c r="A82" t="inlineStr">
        <is>
          <t>SSS-Ранг: Громовержец из трущоб</t>
        </is>
      </c>
      <c r="B82" t="inlineStr">
        <is>
          <t>SD-000118</t>
        </is>
      </c>
      <c r="C82" t="inlineStr">
        <is>
          <t>复仇、逆袭、校园、超能力</t>
        </is>
      </c>
      <c r="D82" t="inlineStr">
        <is>
          <t>ReelShort</t>
        </is>
      </c>
      <c r="E82" s="4">
        <v>46259</v>
      </c>
      <c r="F82" t="inlineStr">
        <is>
          <t>TikTok</t>
        </is>
      </c>
      <c r="G82" s="4">
        <v>46283</v>
      </c>
      <c r="H82">
        <v>3</v>
      </c>
      <c r="I82">
        <v>7891</v>
      </c>
      <c r="J82" t="inlineStr">
        <is>
          <t>2630.3333333333335</t>
        </is>
      </c>
      <c r="K82">
        <v>5</v>
      </c>
      <c r="L82">
        <v>0</v>
      </c>
      <c r="M82">
        <v>5</v>
      </c>
      <c r="N82">
        <v>0</v>
      </c>
      <c r="O82" s="4">
        <v>46303</v>
      </c>
      <c r="P82" t="inlineStr">
        <is>
          <t>统计时区：北京时间（Asia/Shanghai）；每帖取最后采集值；超过30天停止刷新；指标日期 2026-10-08 至 2026-10-08</t>
        </is>
      </c>
    </row>
    <row r="83" ht="25.5" customHeight="1">
      <c r="A83" t="inlineStr">
        <is>
          <t>Super Godfather 2: My Ex Dumped the Wrong Man</t>
        </is>
      </c>
      <c r="B83" t="inlineStr">
        <is>
          <t>SD-000083</t>
        </is>
      </c>
      <c r="C83" t="inlineStr">
        <is>
          <t>逆袭、男性、超能力</t>
        </is>
      </c>
      <c r="D83" t="inlineStr">
        <is>
          <t>ReelShort</t>
        </is>
      </c>
      <c r="E83" s="4">
        <v>46274</v>
      </c>
      <c r="F83" t="inlineStr">
        <is>
          <t>TikTok</t>
        </is>
      </c>
      <c r="G83" s="4">
        <v>46277</v>
      </c>
      <c r="H83">
        <v>6</v>
      </c>
      <c r="I83">
        <v>15362</v>
      </c>
      <c r="J83" t="inlineStr">
        <is>
          <t>2560.3333333333335</t>
        </is>
      </c>
      <c r="K83">
        <v>21</v>
      </c>
      <c r="L83">
        <v>0</v>
      </c>
      <c r="M83">
        <v>5</v>
      </c>
      <c r="N83">
        <v>2</v>
      </c>
      <c r="O83" s="4">
        <v>46303</v>
      </c>
      <c r="P83" t="inlineStr">
        <is>
          <t>统计时区：北京时间（Asia/Shanghai）；每帖取最后采集值；超过30天停止刷新；指标日期 2026-10-08 至 2026-10-08</t>
        </is>
      </c>
    </row>
    <row r="84" ht="25.5" customHeight="1">
      <c r="A84" t="inlineStr">
        <is>
          <t>Five Years of Secret Love, He Married My Best Friend</t>
        </is>
      </c>
      <c r="B84" t="inlineStr">
        <is>
          <t>SD-000388</t>
        </is>
      </c>
      <c r="C84"/>
      <c r="D84" t="inlineStr">
        <is>
          <t>ReelShort</t>
        </is>
      </c>
      <c r="E84" s="4"/>
      <c r="F84" t="inlineStr">
        <is>
          <t>TikTok</t>
        </is>
      </c>
      <c r="G84" s="4">
        <v>46297</v>
      </c>
      <c r="H84">
        <v>3</v>
      </c>
      <c r="I84">
        <v>7444</v>
      </c>
      <c r="J84" t="inlineStr">
        <is>
          <t>2481.3333333333335</t>
        </is>
      </c>
      <c r="K84">
        <v>131</v>
      </c>
      <c r="L84">
        <v>0</v>
      </c>
      <c r="M84">
        <v>56</v>
      </c>
      <c r="N84">
        <v>1</v>
      </c>
      <c r="O84" s="4">
        <v>46303</v>
      </c>
      <c r="P84" t="inlineStr">
        <is>
          <t>统计时区：北京时间（Asia/Shanghai）；每帖取最后采集值；超过30天停止刷新；指标日期 2026-10-08 至 2026-10-08</t>
        </is>
      </c>
    </row>
    <row r="85" ht="25.5" customHeight="1">
      <c r="A85" t="inlineStr">
        <is>
          <t>Eight Heirs for the Dragon King</t>
        </is>
      </c>
      <c r="B85" t="inlineStr">
        <is>
          <t>SD-000254</t>
        </is>
      </c>
      <c r="C85" t="inlineStr">
        <is>
          <t>复仇、爱情、救赎</t>
        </is>
      </c>
      <c r="D85" t="inlineStr">
        <is>
          <t>ReelShort</t>
        </is>
      </c>
      <c r="E85" s="4">
        <v>46288</v>
      </c>
      <c r="F85" t="inlineStr">
        <is>
          <t>TikTok</t>
        </is>
      </c>
      <c r="G85" s="4">
        <v>46294</v>
      </c>
      <c r="H85">
        <v>3</v>
      </c>
      <c r="I85">
        <v>7358</v>
      </c>
      <c r="J85" t="inlineStr">
        <is>
          <t>2452.6666666666665</t>
        </is>
      </c>
      <c r="K85">
        <v>109</v>
      </c>
      <c r="L85">
        <v>0</v>
      </c>
      <c r="M85">
        <v>44</v>
      </c>
      <c r="N85">
        <v>1</v>
      </c>
      <c r="O85" s="4">
        <v>46303</v>
      </c>
      <c r="P85" t="inlineStr">
        <is>
          <t>统计时区：北京时间（Asia/Shanghai）；每帖取最后采集值；超过30天停止刷新；指标日期 2026-10-08 至 2026-10-08</t>
        </is>
      </c>
    </row>
    <row r="86" ht="25.5" customHeight="1">
      <c r="A86" t="inlineStr">
        <is>
          <t>Irresistible Seduction Married For Deception, Loved For Real</t>
        </is>
      </c>
      <c r="B86" t="inlineStr">
        <is>
          <t>SD-000077</t>
        </is>
      </c>
      <c r="C86" t="inlineStr">
        <is>
          <t>女王、狼人</t>
        </is>
      </c>
      <c r="D86" t="inlineStr">
        <is>
          <t>其他</t>
        </is>
      </c>
      <c r="E86" s="4">
        <v>46275</v>
      </c>
      <c r="F86" t="inlineStr">
        <is>
          <t>TikTok</t>
        </is>
      </c>
      <c r="G86" s="4">
        <v>46275</v>
      </c>
      <c r="H86">
        <v>3</v>
      </c>
      <c r="I86">
        <v>7285</v>
      </c>
      <c r="J86" t="inlineStr">
        <is>
          <t>2428.3333333333335</t>
        </is>
      </c>
      <c r="K86">
        <v>677</v>
      </c>
      <c r="L86">
        <v>1</v>
      </c>
      <c r="M86">
        <v>571</v>
      </c>
      <c r="N86">
        <v>583</v>
      </c>
      <c r="O86" s="4">
        <v>46303</v>
      </c>
      <c r="P86" t="inlineStr">
        <is>
          <t>统计时区：北京时间（Asia/Shanghai）；每帖取最后采集值；超过30天停止刷新；指标日期 2026-10-08 至 2026-10-08</t>
        </is>
      </c>
    </row>
    <row r="87" ht="25.5" customHeight="1">
      <c r="A87" t="inlineStr">
        <is>
          <t>Seven Sins! I claimed them all!</t>
        </is>
      </c>
      <c r="B87" t="inlineStr">
        <is>
          <t>SD-000223</t>
        </is>
      </c>
      <c r="C87" t="inlineStr">
        <is>
          <t>男性、扮猪吃虎、超能力</t>
        </is>
      </c>
      <c r="D87" t="inlineStr">
        <is>
          <t>ReelShort</t>
        </is>
      </c>
      <c r="E87" s="4">
        <v>46285</v>
      </c>
      <c r="F87" t="inlineStr">
        <is>
          <t>TikTok</t>
        </is>
      </c>
      <c r="G87" s="4">
        <v>46288</v>
      </c>
      <c r="H87">
        <v>3</v>
      </c>
      <c r="I87">
        <v>6998</v>
      </c>
      <c r="J87" t="inlineStr">
        <is>
          <t>2332.6666666666665</t>
        </is>
      </c>
      <c r="K87">
        <v>40</v>
      </c>
      <c r="L87">
        <v>0</v>
      </c>
      <c r="M87">
        <v>16</v>
      </c>
      <c r="N87">
        <v>0</v>
      </c>
      <c r="O87" s="4">
        <v>46303</v>
      </c>
      <c r="P87" t="inlineStr">
        <is>
          <t>统计时区：北京时间（Asia/Shanghai）；每帖取最后采集值；超过30天停止刷新；指标日期 2026-10-08 至 2026-10-08</t>
        </is>
      </c>
    </row>
    <row r="88" ht="25.5" customHeight="1">
      <c r="A88" t="inlineStr">
        <is>
          <t>Married Off To The Cursed Alpha Daddy</t>
        </is>
      </c>
      <c r="B88" t="inlineStr">
        <is>
          <t>SD-000355</t>
        </is>
      </c>
      <c r="C88" t="inlineStr">
        <is>
          <t>狼人</t>
        </is>
      </c>
      <c r="D88" t="inlineStr">
        <is>
          <t>ReelShort</t>
        </is>
      </c>
      <c r="E88" s="4">
        <v>46288</v>
      </c>
      <c r="F88" t="inlineStr">
        <is>
          <t>TikTok</t>
        </is>
      </c>
      <c r="G88" s="4">
        <v>46295</v>
      </c>
      <c r="H88">
        <v>1</v>
      </c>
      <c r="I88">
        <v>2302</v>
      </c>
      <c r="J88" t="inlineStr">
        <is>
          <t>2302</t>
        </is>
      </c>
      <c r="K88">
        <v>8</v>
      </c>
      <c r="L88">
        <v>0</v>
      </c>
      <c r="M88">
        <v>3</v>
      </c>
      <c r="N88">
        <v>1</v>
      </c>
      <c r="O88" s="4">
        <v>46303</v>
      </c>
      <c r="P88" t="inlineStr">
        <is>
          <t>统计时区：北京时间（Asia/Shanghai）；每帖取最后采集值；超过30天停止刷新；指标日期 2026-10-08 至 2026-10-08</t>
        </is>
      </c>
    </row>
    <row r="89" ht="25.5" customHeight="1">
      <c r="A89" t="inlineStr">
        <is>
          <t>They Messed With the Wrong Heiress</t>
        </is>
      </c>
      <c r="B89" t="inlineStr">
        <is>
          <t>SD-000105</t>
        </is>
      </c>
      <c r="C89" t="inlineStr">
        <is>
          <t>复仇、扮猪吃虎、爱情、霸总</t>
        </is>
      </c>
      <c r="D89" t="inlineStr">
        <is>
          <t>DramaBox</t>
        </is>
      </c>
      <c r="E89" s="4">
        <v>46272</v>
      </c>
      <c r="F89" t="inlineStr">
        <is>
          <t>TikTok</t>
        </is>
      </c>
      <c r="G89" s="4">
        <v>46284</v>
      </c>
      <c r="H89">
        <v>9</v>
      </c>
      <c r="I89">
        <v>19585</v>
      </c>
      <c r="J89" t="inlineStr">
        <is>
          <t>2176.1111111111113</t>
        </is>
      </c>
      <c r="K89">
        <v>117</v>
      </c>
      <c r="L89">
        <v>2</v>
      </c>
      <c r="M89">
        <v>31</v>
      </c>
      <c r="N89">
        <v>4</v>
      </c>
      <c r="O89" s="4">
        <v>46303</v>
      </c>
      <c r="P89" t="inlineStr">
        <is>
          <t>统计时区：北京时间（Asia/Shanghai）；每帖取最后采集值；超过30天停止刷新；指标日期 2026-10-08 至 2026-10-08</t>
        </is>
      </c>
    </row>
    <row r="90" ht="25.5" customHeight="1">
      <c r="A90" t="inlineStr">
        <is>
          <t>Blood Moon Roommates</t>
        </is>
      </c>
      <c r="B90" t="inlineStr">
        <is>
          <t>SD-000087</t>
        </is>
      </c>
      <c r="C90" t="inlineStr">
        <is>
          <t>lgbtq</t>
        </is>
      </c>
      <c r="D90" t="inlineStr">
        <is>
          <t>ReelShort</t>
        </is>
      </c>
      <c r="E90" s="4">
        <v>46255</v>
      </c>
      <c r="F90" t="inlineStr">
        <is>
          <t>TikTok</t>
        </is>
      </c>
      <c r="G90" s="4">
        <v>46281</v>
      </c>
      <c r="H90">
        <v>3</v>
      </c>
      <c r="I90">
        <v>6118</v>
      </c>
      <c r="J90" t="inlineStr">
        <is>
          <t>2039.3333333333333</t>
        </is>
      </c>
      <c r="K90">
        <v>98</v>
      </c>
      <c r="L90">
        <v>1</v>
      </c>
      <c r="M90">
        <v>51</v>
      </c>
      <c r="N90">
        <v>0</v>
      </c>
      <c r="O90" s="4">
        <v>46303</v>
      </c>
      <c r="P90" t="inlineStr">
        <is>
          <t>统计时区：北京时间（Asia/Shanghai）；每帖取最后采集值；超过30天停止刷新；指标日期 2026-10-08 至 2026-10-08</t>
        </is>
      </c>
    </row>
    <row r="91" ht="25.5" customHeight="1">
      <c r="A91" t="inlineStr">
        <is>
          <t>Hearing the Black Card's Mind, I Became the Alpha's Luna</t>
        </is>
      </c>
      <c r="B91" t="inlineStr">
        <is>
          <t>SD-000143</t>
        </is>
      </c>
      <c r="C91" t="inlineStr">
        <is>
          <t>爱情、校园、超能力</t>
        </is>
      </c>
      <c r="D91" t="inlineStr">
        <is>
          <t>DramaBox</t>
        </is>
      </c>
      <c r="E91" s="4">
        <v>46283</v>
      </c>
      <c r="F91" t="inlineStr">
        <is>
          <t>TikTok</t>
        </is>
      </c>
      <c r="G91" s="4">
        <v>46286</v>
      </c>
      <c r="H91">
        <v>3</v>
      </c>
      <c r="I91">
        <v>6102</v>
      </c>
      <c r="J91" t="inlineStr">
        <is>
          <t>2034</t>
        </is>
      </c>
      <c r="K91">
        <v>76</v>
      </c>
      <c r="L91">
        <v>1</v>
      </c>
      <c r="M91">
        <v>27</v>
      </c>
      <c r="N91">
        <v>1</v>
      </c>
      <c r="O91" s="4">
        <v>46303</v>
      </c>
      <c r="P91" t="inlineStr">
        <is>
          <t>统计时区：北京时间（Asia/Shanghai）；每帖取最后采集值；超过30天停止刷新；指标日期 2026-10-08 至 2026-10-08</t>
        </is>
      </c>
    </row>
    <row r="92" ht="25.5" customHeight="1">
      <c r="A92" t="inlineStr">
        <is>
          <t>El juego siniestro</t>
        </is>
      </c>
      <c r="B92" t="inlineStr">
        <is>
          <t>SD-000368</t>
        </is>
      </c>
      <c r="C92" t="inlineStr">
        <is>
          <t>男性、超能力</t>
        </is>
      </c>
      <c r="D92" t="inlineStr">
        <is>
          <t>ReelShort</t>
        </is>
      </c>
      <c r="E92" s="4">
        <v>46200</v>
      </c>
      <c r="F92" t="inlineStr">
        <is>
          <t>TikTok</t>
        </is>
      </c>
      <c r="G92" s="4">
        <v>46295</v>
      </c>
      <c r="H92">
        <v>4</v>
      </c>
      <c r="I92">
        <v>8128</v>
      </c>
      <c r="J92" t="inlineStr">
        <is>
          <t>2032</t>
        </is>
      </c>
      <c r="K92">
        <v>19</v>
      </c>
      <c r="L92">
        <v>0</v>
      </c>
      <c r="M92">
        <v>7</v>
      </c>
      <c r="N92">
        <v>6</v>
      </c>
      <c r="O92" s="4">
        <v>46303</v>
      </c>
      <c r="P92" t="inlineStr">
        <is>
          <t>统计时区：北京时间（Asia/Shanghai）；每帖取最后采集值；超过30天停止刷新；指标日期 2026-10-08 至 2026-10-08</t>
        </is>
      </c>
    </row>
    <row r="93" ht="25.5" customHeight="1">
      <c r="A93" t="inlineStr">
        <is>
          <t>Мама под наем за близнаците на милиардера</t>
        </is>
      </c>
      <c r="B93" t="inlineStr">
        <is>
          <t>SD-000052</t>
        </is>
      </c>
      <c r="C93" t="inlineStr">
        <is>
          <t>爱情、甜宠、萌宝</t>
        </is>
      </c>
      <c r="D93" t="inlineStr">
        <is>
          <t>ReelShort</t>
        </is>
      </c>
      <c r="E93" s="4">
        <v>46265</v>
      </c>
      <c r="F93" t="inlineStr">
        <is>
          <t>TikTok</t>
        </is>
      </c>
      <c r="G93" s="4">
        <v>46271</v>
      </c>
      <c r="H93">
        <v>3</v>
      </c>
      <c r="I93">
        <v>5992</v>
      </c>
      <c r="J93" t="inlineStr">
        <is>
          <t>1997.3333333333333</t>
        </is>
      </c>
      <c r="K93">
        <v>56</v>
      </c>
      <c r="L93">
        <v>2</v>
      </c>
      <c r="M93">
        <v>9</v>
      </c>
      <c r="N93">
        <v>1</v>
      </c>
      <c r="O93" s="4">
        <v>46301</v>
      </c>
      <c r="P93" t="inlineStr">
        <is>
          <t>统计时区：北京时间（Asia/Shanghai）；每帖取最后采集值；超过30天停止刷新；指标日期 2026-10-06 至 2026-10-06</t>
        </is>
      </c>
    </row>
    <row r="94" ht="25.5" customHeight="1">
      <c r="A94" t="inlineStr">
        <is>
          <t>My Boyfriend and His Sweetheart’s Deadly Prank</t>
        </is>
      </c>
      <c r="B94" t="inlineStr">
        <is>
          <t>SD-000209</t>
        </is>
      </c>
      <c r="C94" t="inlineStr">
        <is>
          <t>多角关系、校园</t>
        </is>
      </c>
      <c r="D94" t="inlineStr">
        <is>
          <t>其他</t>
        </is>
      </c>
      <c r="E94" s="4"/>
      <c r="F94" t="inlineStr">
        <is>
          <t>TikTok</t>
        </is>
      </c>
      <c r="G94" s="4"/>
      <c r="H94">
        <v>2</v>
      </c>
      <c r="I94">
        <v>3932</v>
      </c>
      <c r="J94" t="inlineStr">
        <is>
          <t>1966</t>
        </is>
      </c>
      <c r="K94">
        <v>27</v>
      </c>
      <c r="L94">
        <v>0</v>
      </c>
      <c r="M94">
        <v>5</v>
      </c>
      <c r="N94">
        <v>0</v>
      </c>
      <c r="O94" s="4">
        <v>46303</v>
      </c>
      <c r="P94" t="inlineStr">
        <is>
          <t>统计时区：北京时间（Asia/Shanghai）；每帖取最后采集值；超过30天停止刷新；指标日期 2026-10-08 至 2026-10-08；发布日期缺失 1 条，无法确认首次发布日期</t>
        </is>
      </c>
    </row>
    <row r="95" ht="25.5" customHeight="1">
      <c r="A95" t="inlineStr">
        <is>
          <t>I'm Done Chasing A Brat!</t>
        </is>
      </c>
      <c r="B95" t="inlineStr">
        <is>
          <t>SD-000088</t>
        </is>
      </c>
      <c r="C95"/>
      <c r="D95" t="inlineStr">
        <is>
          <t>DramaBox</t>
        </is>
      </c>
      <c r="E95" s="4"/>
      <c r="F95" t="inlineStr">
        <is>
          <t>TikTok</t>
        </is>
      </c>
      <c r="G95" s="4">
        <v>46281</v>
      </c>
      <c r="H95">
        <v>3</v>
      </c>
      <c r="I95">
        <v>5870</v>
      </c>
      <c r="J95" t="inlineStr">
        <is>
          <t>1956.6666666666667</t>
        </is>
      </c>
      <c r="K95">
        <v>39</v>
      </c>
      <c r="L95">
        <v>0</v>
      </c>
      <c r="M95">
        <v>12</v>
      </c>
      <c r="N95">
        <v>4</v>
      </c>
      <c r="O95" s="4">
        <v>46303</v>
      </c>
      <c r="P95" t="inlineStr">
        <is>
          <t>统计时区：北京时间（Asia/Shanghai）；每帖取最后采集值；超过30天停止刷新；指标日期 2026-10-08 至 2026-10-08</t>
        </is>
      </c>
    </row>
    <row r="96" ht="25.5" customHeight="1">
      <c r="A96" t="inlineStr">
        <is>
          <t>The Great and Powerful Genie</t>
        </is>
      </c>
      <c r="B96" t="inlineStr">
        <is>
          <t>SD-000014</t>
        </is>
      </c>
      <c r="C96" t="inlineStr">
        <is>
          <t>爱情、逆袭</t>
        </is>
      </c>
      <c r="D96" t="inlineStr">
        <is>
          <t>ReelShort</t>
        </is>
      </c>
      <c r="E96" s="4">
        <v>46217</v>
      </c>
      <c r="F96" t="inlineStr">
        <is>
          <t>TikTok</t>
        </is>
      </c>
      <c r="G96" s="4">
        <v>46262</v>
      </c>
      <c r="H96">
        <v>18</v>
      </c>
      <c r="I96">
        <v>34617</v>
      </c>
      <c r="J96" t="inlineStr">
        <is>
          <t>1923.1666666666667</t>
        </is>
      </c>
      <c r="K96">
        <v>327</v>
      </c>
      <c r="L96">
        <v>4</v>
      </c>
      <c r="M96">
        <v>69</v>
      </c>
      <c r="N96">
        <v>8</v>
      </c>
      <c r="O96" s="4">
        <v>46303</v>
      </c>
      <c r="P96" t="inlineStr">
        <is>
          <t>统计时区：北京时间（Asia/Shanghai）；每帖取最后采集值；超过30天停止刷新；指标日期 2026-09-28 至 2026-10-08</t>
        </is>
      </c>
    </row>
    <row r="97" ht="25.5" customHeight="1">
      <c r="A97" t="inlineStr">
        <is>
          <t>The Abandoned God of Olympus</t>
        </is>
      </c>
      <c r="B97" t="inlineStr">
        <is>
          <t>SD-000099</t>
        </is>
      </c>
      <c r="C97"/>
      <c r="D97"/>
      <c r="E97" s="4"/>
      <c r="F97" t="inlineStr">
        <is>
          <t>TikTok</t>
        </is>
      </c>
      <c r="G97" s="4">
        <v>46280</v>
      </c>
      <c r="H97">
        <v>5</v>
      </c>
      <c r="I97">
        <v>9357</v>
      </c>
      <c r="J97" t="inlineStr">
        <is>
          <t>1871.4</t>
        </is>
      </c>
      <c r="K97">
        <v>86</v>
      </c>
      <c r="L97">
        <v>1</v>
      </c>
      <c r="M97">
        <v>15</v>
      </c>
      <c r="N97">
        <v>0</v>
      </c>
      <c r="O97" s="4">
        <v>46303</v>
      </c>
      <c r="P97" t="inlineStr">
        <is>
          <t>统计时区：北京时间（Asia/Shanghai）；每帖取最后采集值；超过30天停止刷新；指标日期 2026-10-08 至 2026-10-08</t>
        </is>
      </c>
    </row>
    <row r="98" ht="25.5" customHeight="1">
      <c r="A98" t="inlineStr">
        <is>
          <t>Баща му ме направи своя</t>
        </is>
      </c>
      <c r="B98" t="inlineStr">
        <is>
          <t>SD-000021</t>
        </is>
      </c>
      <c r="C98" t="inlineStr">
        <is>
          <t>爱情、禁忌</t>
        </is>
      </c>
      <c r="D98" t="inlineStr">
        <is>
          <t>ReelShort</t>
        </is>
      </c>
      <c r="E98" s="4">
        <v>46262</v>
      </c>
      <c r="F98" t="inlineStr">
        <is>
          <t>TikTok</t>
        </is>
      </c>
      <c r="G98" s="4">
        <v>46267</v>
      </c>
      <c r="H98">
        <v>3</v>
      </c>
      <c r="I98">
        <v>5594</v>
      </c>
      <c r="J98" t="inlineStr">
        <is>
          <t>1864.6666666666667</t>
        </is>
      </c>
      <c r="K98">
        <v>21</v>
      </c>
      <c r="L98">
        <v>1</v>
      </c>
      <c r="M98">
        <v>4</v>
      </c>
      <c r="N98">
        <v>0</v>
      </c>
      <c r="O98" s="4">
        <v>46298</v>
      </c>
      <c r="P98" t="inlineStr">
        <is>
          <t>统计时区：北京时间（Asia/Shanghai）；每帖取最后采集值；超过30天停止刷新；指标日期 2026-10-02 至 2026-10-03</t>
        </is>
      </c>
    </row>
    <row r="99" ht="25.5" customHeight="1">
      <c r="A99" t="inlineStr">
        <is>
          <t>Betrayed by My Wife, I Return for Revenge</t>
        </is>
      </c>
      <c r="B99" t="inlineStr">
        <is>
          <t>SD-000227</t>
        </is>
      </c>
      <c r="C99" t="inlineStr">
        <is>
          <t>复仇、身份揭露</t>
        </is>
      </c>
      <c r="D99" t="inlineStr">
        <is>
          <t>ReelShort</t>
        </is>
      </c>
      <c r="E99" s="4">
        <v>46284</v>
      </c>
      <c r="F99" t="inlineStr">
        <is>
          <t>TikTok</t>
        </is>
      </c>
      <c r="G99" s="4">
        <v>46289</v>
      </c>
      <c r="H99">
        <v>2</v>
      </c>
      <c r="I99">
        <v>3477</v>
      </c>
      <c r="J99" t="inlineStr">
        <is>
          <t>1738.5</t>
        </is>
      </c>
      <c r="K99">
        <v>25</v>
      </c>
      <c r="L99">
        <v>1</v>
      </c>
      <c r="M99">
        <v>7</v>
      </c>
      <c r="N99">
        <v>0</v>
      </c>
      <c r="O99" s="4">
        <v>46303</v>
      </c>
      <c r="P99" t="inlineStr">
        <is>
          <t>统计时区：北京时间（Asia/Shanghai）；每帖取最后采集值；超过30天停止刷新；指标日期 2026-10-08 至 2026-10-08</t>
        </is>
      </c>
    </row>
    <row r="100" ht="25.5" customHeight="1">
      <c r="A100" t="inlineStr">
        <is>
          <t>Fight Me, Love ME</t>
        </is>
      </c>
      <c r="B100" t="inlineStr">
        <is>
          <t>SD-000096</t>
        </is>
      </c>
      <c r="C100"/>
      <c r="D100"/>
      <c r="E100" s="4"/>
      <c r="F100" t="inlineStr">
        <is>
          <t>TikTok</t>
        </is>
      </c>
      <c r="G100" s="4">
        <v>46280</v>
      </c>
      <c r="H100">
        <v>3</v>
      </c>
      <c r="I100">
        <v>5199</v>
      </c>
      <c r="J100" t="inlineStr">
        <is>
          <t>1733</t>
        </is>
      </c>
      <c r="K100">
        <v>83</v>
      </c>
      <c r="L100">
        <v>2</v>
      </c>
      <c r="M100">
        <v>44</v>
      </c>
      <c r="N100">
        <v>1</v>
      </c>
      <c r="O100" s="4">
        <v>46303</v>
      </c>
      <c r="P100" t="inlineStr">
        <is>
          <t>统计时区：北京时间（Asia/Shanghai）；每帖取最后采集值；超过30天停止刷新；指标日期 2026-10-03 至 2026-10-08</t>
        </is>
      </c>
    </row>
    <row r="101" ht="25.5" customHeight="1">
      <c r="A101" t="inlineStr">
        <is>
          <t>private tutoring</t>
        </is>
      </c>
      <c r="B101" t="inlineStr">
        <is>
          <t>SD-000020</t>
        </is>
      </c>
      <c r="C101" t="inlineStr">
        <is>
          <t>爱情、lgbtq</t>
        </is>
      </c>
      <c r="D101" t="inlineStr">
        <is>
          <t>ReelShort</t>
        </is>
      </c>
      <c r="E101" s="4">
        <v>46254</v>
      </c>
      <c r="F101" t="inlineStr">
        <is>
          <t>TikTok</t>
        </is>
      </c>
      <c r="G101" s="4">
        <v>46266</v>
      </c>
      <c r="H101">
        <v>24</v>
      </c>
      <c r="I101">
        <v>41008</v>
      </c>
      <c r="J101" t="inlineStr">
        <is>
          <t>1708.6666666666667</t>
        </is>
      </c>
      <c r="K101">
        <v>541</v>
      </c>
      <c r="L101">
        <v>12</v>
      </c>
      <c r="M101">
        <v>196</v>
      </c>
      <c r="N101">
        <v>23</v>
      </c>
      <c r="O101" s="4">
        <v>46303</v>
      </c>
      <c r="P101" t="inlineStr">
        <is>
          <t>统计时区：北京时间（Asia/Shanghai）；每帖取最后采集值；超过30天停止刷新；指标日期 2026-10-01 至 2026-10-08</t>
        </is>
      </c>
    </row>
    <row r="102" ht="25.5" customHeight="1">
      <c r="A102" t="inlineStr">
        <is>
          <t>A Promise to My Fallen Brother</t>
        </is>
      </c>
      <c r="B102" t="inlineStr">
        <is>
          <t>SD-000222</t>
        </is>
      </c>
      <c r="C102" t="inlineStr">
        <is>
          <t>扮猪吃虎、男性</t>
        </is>
      </c>
      <c r="D102" t="inlineStr">
        <is>
          <t>ReelShort</t>
        </is>
      </c>
      <c r="E102" s="4">
        <v>46282</v>
      </c>
      <c r="F102" t="inlineStr">
        <is>
          <t>TikTok</t>
        </is>
      </c>
      <c r="G102" s="4">
        <v>46283</v>
      </c>
      <c r="H102">
        <v>3</v>
      </c>
      <c r="I102">
        <v>5032</v>
      </c>
      <c r="J102" t="inlineStr">
        <is>
          <t>1677.3333333333333</t>
        </is>
      </c>
      <c r="K102">
        <v>12</v>
      </c>
      <c r="L102">
        <v>1</v>
      </c>
      <c r="M102">
        <v>2</v>
      </c>
      <c r="N102">
        <v>1</v>
      </c>
      <c r="O102" s="4">
        <v>46303</v>
      </c>
      <c r="P102" t="inlineStr">
        <is>
          <t>统计时区：北京时间（Asia/Shanghai）；每帖取最后采集值；超过30天停止刷新；指标日期 2026-10-08 至 2026-10-08</t>
        </is>
      </c>
    </row>
    <row r="103" ht="25.5" customHeight="1">
      <c r="A103" t="inlineStr">
        <is>
          <t>Prep School Pop Star!</t>
        </is>
      </c>
      <c r="B103" t="inlineStr">
        <is>
          <t>SD-000302</t>
        </is>
      </c>
      <c r="C103" t="inlineStr">
        <is>
          <t>多角关系</t>
        </is>
      </c>
      <c r="D103" t="inlineStr">
        <is>
          <t>ReelShort</t>
        </is>
      </c>
      <c r="E103" s="4">
        <v>46285</v>
      </c>
      <c r="F103" t="inlineStr">
        <is>
          <t>TikTok</t>
        </is>
      </c>
      <c r="G103" s="4">
        <v>46297</v>
      </c>
      <c r="H103">
        <v>3</v>
      </c>
      <c r="I103">
        <v>5022</v>
      </c>
      <c r="J103" t="inlineStr">
        <is>
          <t>1674</t>
        </is>
      </c>
      <c r="K103">
        <v>23</v>
      </c>
      <c r="L103">
        <v>0</v>
      </c>
      <c r="M103">
        <v>7</v>
      </c>
      <c r="N103">
        <v>1</v>
      </c>
      <c r="O103" s="4">
        <v>46303</v>
      </c>
      <c r="P103" t="inlineStr">
        <is>
          <t>统计时区：北京时间（Asia/Shanghai）；每帖取最后采集值；超过30天停止刷新；指标日期 2026-10-08 至 2026-10-08</t>
        </is>
      </c>
    </row>
    <row r="104" ht="25.5" customHeight="1">
      <c r="A104" t="inlineStr">
        <is>
          <t>I'm a Witch, But I Just Want to Farm</t>
        </is>
      </c>
      <c r="B104" t="inlineStr">
        <is>
          <t>SD-000208</t>
        </is>
      </c>
      <c r="C104" t="inlineStr">
        <is>
          <t>扮猪吃虎、女王、逆袭</t>
        </is>
      </c>
      <c r="D104" t="inlineStr">
        <is>
          <t>ReelShort</t>
        </is>
      </c>
      <c r="E104" s="4">
        <v>46286</v>
      </c>
      <c r="F104" t="inlineStr">
        <is>
          <t>TikTok</t>
        </is>
      </c>
      <c r="G104" s="4">
        <v>46287</v>
      </c>
      <c r="H104">
        <v>3</v>
      </c>
      <c r="I104">
        <v>4974</v>
      </c>
      <c r="J104" t="inlineStr">
        <is>
          <t>1658</t>
        </is>
      </c>
      <c r="K104">
        <v>68</v>
      </c>
      <c r="L104">
        <v>3</v>
      </c>
      <c r="M104">
        <v>17</v>
      </c>
      <c r="N104">
        <v>4</v>
      </c>
      <c r="O104" s="4">
        <v>46303</v>
      </c>
      <c r="P104" t="inlineStr">
        <is>
          <t>统计时区：北京时间（Asia/Shanghai）；每帖取最后采集值；超过30天停止刷新；指标日期 2026-10-08 至 2026-10-08</t>
        </is>
      </c>
    </row>
    <row r="105" ht="25.5" customHeight="1">
      <c r="A105" t="inlineStr">
        <is>
          <t>Revenge Puck</t>
        </is>
      </c>
      <c r="B105" t="inlineStr">
        <is>
          <t>SD-000127</t>
        </is>
      </c>
      <c r="C105" t="inlineStr">
        <is>
          <t>爱情、校园、甜宠</t>
        </is>
      </c>
      <c r="D105" t="inlineStr">
        <is>
          <t>DramaBox</t>
        </is>
      </c>
      <c r="E105" s="4">
        <v>46184</v>
      </c>
      <c r="F105" t="inlineStr">
        <is>
          <t>TikTok</t>
        </is>
      </c>
      <c r="G105" s="4">
        <v>46284</v>
      </c>
      <c r="H105">
        <v>9</v>
      </c>
      <c r="I105">
        <v>13475</v>
      </c>
      <c r="J105" t="inlineStr">
        <is>
          <t>1497.2222222222222</t>
        </is>
      </c>
      <c r="K105">
        <v>90</v>
      </c>
      <c r="L105">
        <v>0</v>
      </c>
      <c r="M105">
        <v>9</v>
      </c>
      <c r="N105">
        <v>1</v>
      </c>
      <c r="O105" s="4">
        <v>46303</v>
      </c>
      <c r="P105" t="inlineStr">
        <is>
          <t>统计时区：北京时间（Asia/Shanghai）；每帖取最后采集值；超过30天停止刷新；指标日期 2026-10-08 至 2026-10-08</t>
        </is>
      </c>
    </row>
    <row r="106" ht="25.5" customHeight="1">
      <c r="A106" t="inlineStr">
        <is>
          <t>Coronada de sangre de plata</t>
        </is>
      </c>
      <c r="B106" t="inlineStr">
        <is>
          <t>SD-000369</t>
        </is>
      </c>
      <c r="C106" t="inlineStr">
        <is>
          <t>身份揭露</t>
        </is>
      </c>
      <c r="D106" t="inlineStr">
        <is>
          <t>ReelShort</t>
        </is>
      </c>
      <c r="E106" s="4">
        <v>46288</v>
      </c>
      <c r="F106" t="inlineStr">
        <is>
          <t>TikTok</t>
        </is>
      </c>
      <c r="G106" s="4">
        <v>46297</v>
      </c>
      <c r="H106">
        <v>5</v>
      </c>
      <c r="I106">
        <v>7223</v>
      </c>
      <c r="J106" t="inlineStr">
        <is>
          <t>1444.6</t>
        </is>
      </c>
      <c r="K106">
        <v>50</v>
      </c>
      <c r="L106">
        <v>1</v>
      </c>
      <c r="M106">
        <v>9</v>
      </c>
      <c r="N106">
        <v>0</v>
      </c>
      <c r="O106" s="4">
        <v>46303</v>
      </c>
      <c r="P106" t="inlineStr">
        <is>
          <t>统计时区：北京时间（Asia/Shanghai）；每帖取最后采集值；超过30天停止刷新；指标日期 2026-10-08 至 2026-10-08</t>
        </is>
      </c>
    </row>
    <row r="107" ht="25.5" customHeight="1">
      <c r="A107" t="inlineStr">
        <is>
          <t>God Of Pain</t>
        </is>
      </c>
      <c r="B107" t="inlineStr">
        <is>
          <t>SD-000047</t>
        </is>
      </c>
      <c r="C107" t="inlineStr">
        <is>
          <t>爱情、校园</t>
        </is>
      </c>
      <c r="D107" t="inlineStr">
        <is>
          <t>ReelShort</t>
        </is>
      </c>
      <c r="E107" s="4">
        <v>46274</v>
      </c>
      <c r="F107" t="inlineStr">
        <is>
          <t>TikTok</t>
        </is>
      </c>
      <c r="G107" s="4">
        <v>46269</v>
      </c>
      <c r="H107">
        <v>3</v>
      </c>
      <c r="I107">
        <v>4333</v>
      </c>
      <c r="J107" t="inlineStr">
        <is>
          <t>1444.3333333333333</t>
        </is>
      </c>
      <c r="K107">
        <v>55</v>
      </c>
      <c r="L107">
        <v>4</v>
      </c>
      <c r="M107">
        <v>18</v>
      </c>
      <c r="N107">
        <v>1</v>
      </c>
      <c r="O107" s="4">
        <v>46301</v>
      </c>
      <c r="P107" t="inlineStr">
        <is>
          <t>统计时区：北京时间（Asia/Shanghai）；每帖取最后采集值；超过30天停止刷新；指标日期 2026-10-05 至 2026-10-06</t>
        </is>
      </c>
    </row>
    <row r="108" ht="25.5" customHeight="1">
      <c r="A108" t="inlineStr">
        <is>
          <t>Abandoned in a Horror Game, Adopted by the Final Boss</t>
        </is>
      </c>
      <c r="B108" t="inlineStr">
        <is>
          <t>SD-000200</t>
        </is>
      </c>
      <c r="C108" t="inlineStr">
        <is>
          <t>身份揭露、家庭、奇幻</t>
        </is>
      </c>
      <c r="D108" t="inlineStr">
        <is>
          <t>DramaBox</t>
        </is>
      </c>
      <c r="E108" s="4">
        <v>46286</v>
      </c>
      <c r="F108" t="inlineStr">
        <is>
          <t>TikTok</t>
        </is>
      </c>
      <c r="G108" s="4">
        <v>46292</v>
      </c>
      <c r="H108">
        <v>3</v>
      </c>
      <c r="I108">
        <v>4204</v>
      </c>
      <c r="J108" t="inlineStr">
        <is>
          <t>1401.3333333333333</t>
        </is>
      </c>
      <c r="K108">
        <v>55</v>
      </c>
      <c r="L108">
        <v>0</v>
      </c>
      <c r="M108">
        <v>10</v>
      </c>
      <c r="N108">
        <v>1</v>
      </c>
      <c r="O108" s="4">
        <v>46303</v>
      </c>
      <c r="P108" t="inlineStr">
        <is>
          <t>统计时区：北京时间（Asia/Shanghai）；每帖取最后采集值；超过30天停止刷新；指标日期 2026-10-08 至 2026-10-08</t>
        </is>
      </c>
    </row>
    <row r="109" ht="25.5" customHeight="1">
      <c r="A109" t="inlineStr">
        <is>
          <t>Came Back Hotter With Lord's Twins</t>
        </is>
      </c>
      <c r="B109" t="inlineStr">
        <is>
          <t>SD-000044</t>
        </is>
      </c>
      <c r="C109" t="inlineStr">
        <is>
          <t>爱情、奇幻、霸总、萌宝</t>
        </is>
      </c>
      <c r="D109" t="inlineStr">
        <is>
          <t>其他</t>
        </is>
      </c>
      <c r="E109" s="4">
        <v>46274</v>
      </c>
      <c r="F109" t="inlineStr">
        <is>
          <t>TikTok</t>
        </is>
      </c>
      <c r="G109" s="4">
        <v>46268</v>
      </c>
      <c r="H109">
        <v>3</v>
      </c>
      <c r="I109">
        <v>4126</v>
      </c>
      <c r="J109" t="inlineStr">
        <is>
          <t>1375.3333333333333</t>
        </is>
      </c>
      <c r="K109">
        <v>52</v>
      </c>
      <c r="L109">
        <v>3</v>
      </c>
      <c r="M109">
        <v>8</v>
      </c>
      <c r="N109">
        <v>2</v>
      </c>
      <c r="O109" s="4">
        <v>46298</v>
      </c>
      <c r="P109" t="inlineStr">
        <is>
          <t>统计时区：北京时间（Asia/Shanghai）；每帖取最后采集值；超过30天停止刷新；指标日期 2026-10-03 至 2026-10-03</t>
        </is>
      </c>
    </row>
    <row r="110" ht="25.5" customHeight="1">
      <c r="A110" t="inlineStr">
        <is>
          <t>The Secret of Gala Night</t>
        </is>
      </c>
      <c r="B110" t="inlineStr">
        <is>
          <t>SD-000206</t>
        </is>
      </c>
      <c r="C110" t="inlineStr">
        <is>
          <t>爱情、萌宝、霸总</t>
        </is>
      </c>
      <c r="D110" t="inlineStr">
        <is>
          <t>MoboReels</t>
        </is>
      </c>
      <c r="E110" s="4">
        <v>46275</v>
      </c>
      <c r="F110" t="inlineStr">
        <is>
          <t>TikTok</t>
        </is>
      </c>
      <c r="G110" s="4">
        <v>46286</v>
      </c>
      <c r="H110">
        <v>9</v>
      </c>
      <c r="I110">
        <v>12221</v>
      </c>
      <c r="J110" t="inlineStr">
        <is>
          <t>1357.888888888889</t>
        </is>
      </c>
      <c r="K110">
        <v>179</v>
      </c>
      <c r="L110">
        <v>2</v>
      </c>
      <c r="M110">
        <v>53</v>
      </c>
      <c r="N110">
        <v>17</v>
      </c>
      <c r="O110" s="4">
        <v>46303</v>
      </c>
      <c r="P110" t="inlineStr">
        <is>
          <t>统计时区：北京时间（Asia/Shanghai）；每帖取最后采集值；超过30天停止刷新；指标日期 2026-10-08 至 2026-10-08</t>
        </is>
      </c>
    </row>
    <row r="111" ht="25.5" customHeight="1">
      <c r="A111" t="inlineStr">
        <is>
          <t>God of Dragons - The Last Ride</t>
        </is>
      </c>
      <c r="B111" t="inlineStr">
        <is>
          <t>SD-000081</t>
        </is>
      </c>
      <c r="C111" t="inlineStr">
        <is>
          <t>男性、逆袭、霸总</t>
        </is>
      </c>
      <c r="D111" t="inlineStr">
        <is>
          <t>DramaBox</t>
        </is>
      </c>
      <c r="E111" s="4"/>
      <c r="F111" t="inlineStr">
        <is>
          <t>TikTok</t>
        </is>
      </c>
      <c r="G111" s="4">
        <v>46277</v>
      </c>
      <c r="H111">
        <v>3</v>
      </c>
      <c r="I111">
        <v>4059</v>
      </c>
      <c r="J111" t="inlineStr">
        <is>
          <t>1353</t>
        </is>
      </c>
      <c r="K111">
        <v>47</v>
      </c>
      <c r="L111">
        <v>1</v>
      </c>
      <c r="M111">
        <v>14</v>
      </c>
      <c r="N111">
        <v>0</v>
      </c>
      <c r="O111" s="4">
        <v>46303</v>
      </c>
      <c r="P111" t="inlineStr">
        <is>
          <t>统计时区：北京时间（Asia/Shanghai）；每帖取最后采集值；超过30天停止刷新；指标日期 2026-10-08 至 2026-10-08</t>
        </is>
      </c>
    </row>
    <row r="112" ht="25.5" customHeight="1">
      <c r="A112" t="inlineStr">
        <is>
          <t>My Pup Became My Alpha</t>
        </is>
      </c>
      <c r="B112" t="inlineStr">
        <is>
          <t>SD-000248</t>
        </is>
      </c>
      <c r="C112" t="inlineStr">
        <is>
          <t>lgbtq、狼人</t>
        </is>
      </c>
      <c r="D112" t="inlineStr">
        <is>
          <t>ReelShort</t>
        </is>
      </c>
      <c r="E112" s="4"/>
      <c r="F112" t="inlineStr">
        <is>
          <t>TikTok</t>
        </is>
      </c>
      <c r="G112" s="4">
        <v>46292</v>
      </c>
      <c r="H112">
        <v>3</v>
      </c>
      <c r="I112">
        <v>4056</v>
      </c>
      <c r="J112" t="inlineStr">
        <is>
          <t>1352</t>
        </is>
      </c>
      <c r="K112">
        <v>130</v>
      </c>
      <c r="L112">
        <v>1</v>
      </c>
      <c r="M112">
        <v>52</v>
      </c>
      <c r="N112">
        <v>3</v>
      </c>
      <c r="O112" s="4">
        <v>46303</v>
      </c>
      <c r="P112" t="inlineStr">
        <is>
          <t>统计时区：北京时间（Asia/Shanghai）；每帖取最后采集值；超过30天停止刷新；指标日期 2026-10-08 至 2026-10-08</t>
        </is>
      </c>
    </row>
    <row r="113" ht="25.5" customHeight="1">
      <c r="A113" t="inlineStr">
        <is>
          <t>My Contract Husband is Hades</t>
        </is>
      </c>
      <c r="B113" t="inlineStr">
        <is>
          <t>SD-000340</t>
        </is>
      </c>
      <c r="C113" t="inlineStr">
        <is>
          <t>lgbtq、奇幻</t>
        </is>
      </c>
      <c r="D113" t="inlineStr">
        <is>
          <t>ReelShort</t>
        </is>
      </c>
      <c r="E113" s="4">
        <v>46261</v>
      </c>
      <c r="F113" t="inlineStr">
        <is>
          <t>TikTok</t>
        </is>
      </c>
      <c r="G113" s="4">
        <v>46300</v>
      </c>
      <c r="H113">
        <v>3</v>
      </c>
      <c r="I113">
        <v>3769</v>
      </c>
      <c r="J113" t="inlineStr">
        <is>
          <t>1256.3333333333333</t>
        </is>
      </c>
      <c r="K113">
        <v>175</v>
      </c>
      <c r="L113">
        <v>0</v>
      </c>
      <c r="M113">
        <v>95</v>
      </c>
      <c r="N113">
        <v>4</v>
      </c>
      <c r="O113" s="4">
        <v>46303</v>
      </c>
      <c r="P113" t="inlineStr">
        <is>
          <t>统计时区：北京时间（Asia/Shanghai）；每帖取最后采集值；超过30天停止刷新；指标日期 2026-10-08 至 2026-10-08</t>
        </is>
      </c>
    </row>
    <row r="114" ht="25.5" customHeight="1">
      <c r="A114" t="inlineStr">
        <is>
          <t>Hunter’s Prey</t>
        </is>
      </c>
      <c r="B114" t="inlineStr">
        <is>
          <t>SD-000104</t>
        </is>
      </c>
      <c r="C114" t="inlineStr">
        <is>
          <t>lgbtq</t>
        </is>
      </c>
      <c r="D114" t="inlineStr">
        <is>
          <t>ReelShort</t>
        </is>
      </c>
      <c r="E114" s="4">
        <v>46253</v>
      </c>
      <c r="F114" t="inlineStr">
        <is>
          <t>TikTok</t>
        </is>
      </c>
      <c r="G114" s="4">
        <v>46284</v>
      </c>
      <c r="H114">
        <v>3</v>
      </c>
      <c r="I114">
        <v>3752</v>
      </c>
      <c r="J114" t="inlineStr">
        <is>
          <t>1250.6666666666667</t>
        </is>
      </c>
      <c r="K114">
        <v>44</v>
      </c>
      <c r="L114">
        <v>0</v>
      </c>
      <c r="M114">
        <v>23</v>
      </c>
      <c r="N114">
        <v>0</v>
      </c>
      <c r="O114" s="4">
        <v>46303</v>
      </c>
      <c r="P114" t="inlineStr">
        <is>
          <t>统计时区：北京时间（Asia/Shanghai）；每帖取最后采集值；超过30天停止刷新；指标日期 2026-10-08 至 2026-10-08</t>
        </is>
      </c>
    </row>
    <row r="115" ht="25.5" customHeight="1">
      <c r="A115" t="inlineStr">
        <is>
          <t>SSS-Rank:The Slum-Born Thunder God</t>
        </is>
      </c>
      <c r="B115" t="inlineStr">
        <is>
          <t>SD-000071</t>
        </is>
      </c>
      <c r="C115" t="inlineStr">
        <is>
          <t>扮猪吃虎、逆袭、校园、身份揭露、男性</t>
        </is>
      </c>
      <c r="D115" t="inlineStr">
        <is>
          <t>DramaBox</t>
        </is>
      </c>
      <c r="E115" s="4">
        <v>46275</v>
      </c>
      <c r="F115" t="inlineStr">
        <is>
          <t>TikTok</t>
        </is>
      </c>
      <c r="G115" s="4">
        <v>46275</v>
      </c>
      <c r="H115">
        <v>3</v>
      </c>
      <c r="I115">
        <v>3689</v>
      </c>
      <c r="J115" t="inlineStr">
        <is>
          <t>1229.6666666666667</t>
        </is>
      </c>
      <c r="K115">
        <v>29</v>
      </c>
      <c r="L115">
        <v>0</v>
      </c>
      <c r="M115">
        <v>7</v>
      </c>
      <c r="N115">
        <v>2</v>
      </c>
      <c r="O115" s="4">
        <v>46303</v>
      </c>
      <c r="P115" t="inlineStr">
        <is>
          <t>统计时区：北京时间（Asia/Shanghai）；每帖取最后采集值；超过30天停止刷新；指标日期 2026-10-08 至 2026-10-08</t>
        </is>
      </c>
    </row>
    <row r="116" ht="25.5" customHeight="1">
      <c r="A116" t="inlineStr">
        <is>
          <t>The Wolf's Painter</t>
        </is>
      </c>
      <c r="B116" t="inlineStr">
        <is>
          <t>SD-000287</t>
        </is>
      </c>
      <c r="C116" t="inlineStr">
        <is>
          <t>扮猪吃虎、lgbtq</t>
        </is>
      </c>
      <c r="D116" t="inlineStr">
        <is>
          <t>ReelShort</t>
        </is>
      </c>
      <c r="E116" s="4">
        <v>46291</v>
      </c>
      <c r="F116" t="inlineStr">
        <is>
          <t>TikTok</t>
        </is>
      </c>
      <c r="G116" s="4">
        <v>46299</v>
      </c>
      <c r="H116">
        <v>6</v>
      </c>
      <c r="I116">
        <v>7208</v>
      </c>
      <c r="J116" t="inlineStr">
        <is>
          <t>1201.3333333333333</t>
        </is>
      </c>
      <c r="K116">
        <v>188</v>
      </c>
      <c r="L116">
        <v>0</v>
      </c>
      <c r="M116">
        <v>102</v>
      </c>
      <c r="N116">
        <v>5</v>
      </c>
      <c r="O116" s="4">
        <v>46303</v>
      </c>
      <c r="P116" t="inlineStr">
        <is>
          <t>统计时区：北京时间（Asia/Shanghai）；每帖取最后采集值；超过30天停止刷新；指标日期 2026-10-08 至 2026-10-08</t>
        </is>
      </c>
    </row>
    <row r="117" ht="25.5" customHeight="1">
      <c r="A117" t="inlineStr">
        <is>
          <t>The Alpha’s Ugly Luna Awakened as the White Wolf</t>
        </is>
      </c>
      <c r="B117" t="inlineStr">
        <is>
          <t>SD-000008</t>
        </is>
      </c>
      <c r="C117" t="inlineStr">
        <is>
          <t>扮猪吃虎</t>
        </is>
      </c>
      <c r="D117" t="inlineStr">
        <is>
          <t>ReelShort</t>
        </is>
      </c>
      <c r="E117" s="4">
        <v>46254</v>
      </c>
      <c r="F117" t="inlineStr">
        <is>
          <t>TikTok</t>
        </is>
      </c>
      <c r="G117" s="4">
        <v>46265</v>
      </c>
      <c r="H117">
        <v>3</v>
      </c>
      <c r="I117">
        <v>3508</v>
      </c>
      <c r="J117" t="inlineStr">
        <is>
          <t>1169.3333333333333</t>
        </is>
      </c>
      <c r="K117">
        <v>29</v>
      </c>
      <c r="L117">
        <v>1</v>
      </c>
      <c r="M117">
        <v>8</v>
      </c>
      <c r="N117">
        <v>0</v>
      </c>
      <c r="O117" s="4">
        <v>46296</v>
      </c>
      <c r="P117" t="inlineStr">
        <is>
          <t>统计时区：北京时间（Asia/Shanghai）；每帖取最后采集值；超过30天停止刷新；指标日期 2026-09-30 至 2026-10-01</t>
        </is>
      </c>
    </row>
    <row r="118" ht="25.5" customHeight="1">
      <c r="A118" t="inlineStr">
        <is>
          <t>The CEO's One Night Stand</t>
        </is>
      </c>
      <c r="B118" t="inlineStr">
        <is>
          <t>SD-000142</t>
        </is>
      </c>
      <c r="C118" t="inlineStr">
        <is>
          <t>禁忌、身份揭露、职场、爱情</t>
        </is>
      </c>
      <c r="D118" t="inlineStr">
        <is>
          <t>DramaBox</t>
        </is>
      </c>
      <c r="E118" s="4">
        <v>46283</v>
      </c>
      <c r="F118" t="inlineStr">
        <is>
          <t>TikTok</t>
        </is>
      </c>
      <c r="G118" s="4">
        <v>46284</v>
      </c>
      <c r="H118">
        <v>3</v>
      </c>
      <c r="I118">
        <v>3449</v>
      </c>
      <c r="J118" t="inlineStr">
        <is>
          <t>1149.6666666666667</t>
        </is>
      </c>
      <c r="K118">
        <v>17</v>
      </c>
      <c r="L118">
        <v>0</v>
      </c>
      <c r="M118">
        <v>10</v>
      </c>
      <c r="N118">
        <v>1</v>
      </c>
      <c r="O118" s="4">
        <v>46303</v>
      </c>
      <c r="P118" t="inlineStr">
        <is>
          <t>统计时区：北京时间（Asia/Shanghai）；每帖取最后采集值；超过30天停止刷新；指标日期 2026-10-08 至 2026-10-08</t>
        </is>
      </c>
    </row>
    <row r="119" ht="25.5" customHeight="1">
      <c r="A119" t="inlineStr">
        <is>
          <t>Married to the Enemy</t>
        </is>
      </c>
      <c r="B119" t="inlineStr">
        <is>
          <t>SD-000114</t>
        </is>
      </c>
      <c r="C119" t="inlineStr">
        <is>
          <t>爱情、扮猪吃虎</t>
        </is>
      </c>
      <c r="D119" t="inlineStr">
        <is>
          <t>ReelShort</t>
        </is>
      </c>
      <c r="E119" s="4">
        <v>46254</v>
      </c>
      <c r="F119" t="inlineStr">
        <is>
          <t>TikTok</t>
        </is>
      </c>
      <c r="G119" s="4">
        <v>46281</v>
      </c>
      <c r="H119">
        <v>3</v>
      </c>
      <c r="I119">
        <v>3300</v>
      </c>
      <c r="J119" t="inlineStr">
        <is>
          <t>1100</t>
        </is>
      </c>
      <c r="K119">
        <v>15</v>
      </c>
      <c r="L119">
        <v>0</v>
      </c>
      <c r="M119">
        <v>0</v>
      </c>
      <c r="N119">
        <v>0</v>
      </c>
      <c r="O119" s="4">
        <v>46303</v>
      </c>
      <c r="P119" t="inlineStr">
        <is>
          <t>统计时区：北京时间（Asia/Shanghai）；每帖取最后采集值；超过30天停止刷新；指标日期 2026-10-08 至 2026-10-08</t>
        </is>
      </c>
    </row>
    <row r="120" ht="25.5" customHeight="1">
      <c r="A120" t="inlineStr">
        <is>
          <t>The Last Seven Tears of The Mermaid Bride</t>
        </is>
      </c>
      <c r="B120" t="inlineStr">
        <is>
          <t>SD-000152</t>
        </is>
      </c>
      <c r="C120" t="inlineStr">
        <is>
          <t>虐恋、奇幻</t>
        </is>
      </c>
      <c r="D120" t="inlineStr">
        <is>
          <t>DramaBox</t>
        </is>
      </c>
      <c r="E120" s="4">
        <v>46283</v>
      </c>
      <c r="F120" t="inlineStr">
        <is>
          <t>TikTok</t>
        </is>
      </c>
      <c r="G120" s="4">
        <v>46291</v>
      </c>
      <c r="H120">
        <v>3</v>
      </c>
      <c r="I120">
        <v>3264</v>
      </c>
      <c r="J120" t="inlineStr">
        <is>
          <t>1088</t>
        </is>
      </c>
      <c r="K120">
        <v>42</v>
      </c>
      <c r="L120">
        <v>0</v>
      </c>
      <c r="M120">
        <v>15</v>
      </c>
      <c r="N120">
        <v>0</v>
      </c>
      <c r="O120" s="4">
        <v>46303</v>
      </c>
      <c r="P120" t="inlineStr">
        <is>
          <t>统计时区：北京时间（Asia/Shanghai）；每帖取最后采集值；超过30天停止刷新；指标日期 2026-10-08 至 2026-10-08</t>
        </is>
      </c>
    </row>
    <row r="121" ht="25.5" customHeight="1">
      <c r="A121" t="inlineStr">
        <is>
          <t>Secret Dragon</t>
        </is>
      </c>
      <c r="B121" t="inlineStr">
        <is>
          <t>SD-000198</t>
        </is>
      </c>
      <c r="C121" t="inlineStr">
        <is>
          <t>复仇、扮猪吃虎</t>
        </is>
      </c>
      <c r="D121" t="inlineStr">
        <is>
          <t>ReelShort</t>
        </is>
      </c>
      <c r="E121" s="4">
        <v>46267</v>
      </c>
      <c r="F121" t="inlineStr">
        <is>
          <t>TikTok</t>
        </is>
      </c>
      <c r="G121" s="4">
        <v>46289</v>
      </c>
      <c r="H121">
        <v>12</v>
      </c>
      <c r="I121">
        <v>12875</v>
      </c>
      <c r="J121" t="inlineStr">
        <is>
          <t>1072.9166666666667</t>
        </is>
      </c>
      <c r="K121">
        <v>128</v>
      </c>
      <c r="L121">
        <v>1</v>
      </c>
      <c r="M121">
        <v>62</v>
      </c>
      <c r="N121">
        <v>51</v>
      </c>
      <c r="O121" s="4">
        <v>46303</v>
      </c>
      <c r="P121" t="inlineStr">
        <is>
          <t>统计时区：北京时间（Asia/Shanghai）；每帖取最后采集值；超过30天停止刷新；指标日期 2026-10-08 至 2026-10-08</t>
        </is>
      </c>
    </row>
    <row r="122" ht="25.5" customHeight="1">
      <c r="A122" t="inlineStr">
        <is>
          <t>The Weakest Orange Cat Is the Strongest Golden Tiger</t>
        </is>
      </c>
      <c r="B122" t="inlineStr">
        <is>
          <t>SD-000367</t>
        </is>
      </c>
      <c r="C122" t="inlineStr">
        <is>
          <t>扮猪吃虎</t>
        </is>
      </c>
      <c r="D122" t="inlineStr">
        <is>
          <t>ReelShort</t>
        </is>
      </c>
      <c r="E122" s="4"/>
      <c r="F122" t="inlineStr">
        <is>
          <t>TikTok</t>
        </is>
      </c>
      <c r="G122" s="4">
        <v>46295</v>
      </c>
      <c r="H122">
        <v>3</v>
      </c>
      <c r="I122">
        <v>3157</v>
      </c>
      <c r="J122" t="inlineStr">
        <is>
          <t>1052.3333333333333</t>
        </is>
      </c>
      <c r="K122">
        <v>110</v>
      </c>
      <c r="L122">
        <v>0</v>
      </c>
      <c r="M122">
        <v>28</v>
      </c>
      <c r="N122">
        <v>1</v>
      </c>
      <c r="O122" s="4">
        <v>46303</v>
      </c>
      <c r="P122" t="inlineStr">
        <is>
          <t>统计时区：北京时间（Asia/Shanghai）；每帖取最后采集值；超过30天停止刷新；指标日期 2026-10-08 至 2026-10-08</t>
        </is>
      </c>
    </row>
    <row r="123" ht="25.5" customHeight="1">
      <c r="A123" t="inlineStr">
        <is>
          <t>Winds of the Atlantic</t>
        </is>
      </c>
      <c r="B123" t="inlineStr">
        <is>
          <t>SD-000092</t>
        </is>
      </c>
      <c r="C123"/>
      <c r="D123" t="inlineStr">
        <is>
          <t>ReelShort</t>
        </is>
      </c>
      <c r="E123" s="4"/>
      <c r="F123" t="inlineStr">
        <is>
          <t>TikTok</t>
        </is>
      </c>
      <c r="G123" s="4">
        <v>46282</v>
      </c>
      <c r="H123">
        <v>3</v>
      </c>
      <c r="I123">
        <v>3067</v>
      </c>
      <c r="J123" t="inlineStr">
        <is>
          <t>1022.3333333333334</t>
        </is>
      </c>
      <c r="K123">
        <v>69</v>
      </c>
      <c r="L123">
        <v>2</v>
      </c>
      <c r="M123">
        <v>28</v>
      </c>
      <c r="N123">
        <v>1</v>
      </c>
      <c r="O123" s="4">
        <v>46303</v>
      </c>
      <c r="P123" t="inlineStr">
        <is>
          <t>统计时区：北京时间（Asia/Shanghai）；每帖取最后采集值；超过30天停止刷新；指标日期 2026-10-08 至 2026-10-08</t>
        </is>
      </c>
    </row>
    <row r="124" ht="25.5" customHeight="1">
      <c r="A124" t="inlineStr">
        <is>
          <t>I‘m not your Ex anymore</t>
        </is>
      </c>
      <c r="B124" t="inlineStr">
        <is>
          <t>SD-000027</t>
        </is>
      </c>
      <c r="C124" t="inlineStr">
        <is>
          <t>爱情、霸总</t>
        </is>
      </c>
      <c r="D124" t="inlineStr">
        <is>
          <t>ReelShort</t>
        </is>
      </c>
      <c r="E124" s="4">
        <v>46262</v>
      </c>
      <c r="F124" t="inlineStr">
        <is>
          <t>TikTok</t>
        </is>
      </c>
      <c r="G124" s="4">
        <v>46267</v>
      </c>
      <c r="H124">
        <v>2</v>
      </c>
      <c r="I124">
        <v>1956</v>
      </c>
      <c r="J124" t="inlineStr">
        <is>
          <t>978</t>
        </is>
      </c>
      <c r="K124">
        <v>6</v>
      </c>
      <c r="L124">
        <v>0</v>
      </c>
      <c r="M124">
        <v>1</v>
      </c>
      <c r="N124">
        <v>0</v>
      </c>
      <c r="O124" s="4">
        <v>46298</v>
      </c>
      <c r="P124" t="inlineStr">
        <is>
          <t>统计时区：北京时间（Asia/Shanghai）；每帖取最后采集值；超过30天停止刷新；指标日期 2026-10-02 至 2026-10-03</t>
        </is>
      </c>
    </row>
    <row r="125" ht="25.5" customHeight="1">
      <c r="A125" t="inlineStr">
        <is>
          <t>Accidentally His: The Dragon King Won't Let Go</t>
        </is>
      </c>
      <c r="B125" t="inlineStr">
        <is>
          <t>SD-000354</t>
        </is>
      </c>
      <c r="C125" t="inlineStr">
        <is>
          <t>爱情</t>
        </is>
      </c>
      <c r="D125" t="inlineStr">
        <is>
          <t>ReelShort</t>
        </is>
      </c>
      <c r="E125" s="4">
        <v>46273</v>
      </c>
      <c r="F125" t="inlineStr">
        <is>
          <t>TikTok</t>
        </is>
      </c>
      <c r="G125" s="4">
        <v>46298</v>
      </c>
      <c r="H125">
        <v>5</v>
      </c>
      <c r="I125">
        <v>4801</v>
      </c>
      <c r="J125" t="inlineStr">
        <is>
          <t>960.2</t>
        </is>
      </c>
      <c r="K125">
        <v>81</v>
      </c>
      <c r="L125">
        <v>1</v>
      </c>
      <c r="M125">
        <v>19</v>
      </c>
      <c r="N125">
        <v>6</v>
      </c>
      <c r="O125" s="4">
        <v>46303</v>
      </c>
      <c r="P125" t="inlineStr">
        <is>
          <t>统计时区：北京时间（Asia/Shanghai）；每帖取最后采集值；超过30天停止刷新；指标日期 2026-10-08 至 2026-10-08</t>
        </is>
      </c>
    </row>
    <row r="126" ht="25.5" customHeight="1">
      <c r="A126" t="inlineStr">
        <is>
          <t>Шефът на мафията иска перфектните ѝ гени</t>
        </is>
      </c>
      <c r="B126" t="inlineStr">
        <is>
          <t>SD-000042</t>
        </is>
      </c>
      <c r="C126" t="inlineStr">
        <is>
          <t>爱情、扮猪吃虎</t>
        </is>
      </c>
      <c r="D126" t="inlineStr">
        <is>
          <t>ReelShort</t>
        </is>
      </c>
      <c r="E126" s="4">
        <v>46252</v>
      </c>
      <c r="F126" t="inlineStr">
        <is>
          <t>TikTok</t>
        </is>
      </c>
      <c r="G126" s="4">
        <v>46269</v>
      </c>
      <c r="H126">
        <v>3</v>
      </c>
      <c r="I126">
        <v>2804</v>
      </c>
      <c r="J126" t="inlineStr">
        <is>
          <t>934.6666666666666</t>
        </is>
      </c>
      <c r="K126">
        <v>17</v>
      </c>
      <c r="L126">
        <v>1</v>
      </c>
      <c r="M126">
        <v>6</v>
      </c>
      <c r="N126">
        <v>0</v>
      </c>
      <c r="O126" s="4">
        <v>46300</v>
      </c>
      <c r="P126" t="inlineStr">
        <is>
          <t>统计时区：北京时间（Asia/Shanghai）；每帖取最后采集值；超过30天停止刷新；指标日期 2026-10-04 至 2026-10-05</t>
        </is>
      </c>
    </row>
    <row r="127" ht="25.5" customHeight="1">
      <c r="A127" t="inlineStr">
        <is>
          <t>Dragon blood Uprising</t>
        </is>
      </c>
      <c r="B127" t="inlineStr">
        <is>
          <t>SD-000267</t>
        </is>
      </c>
      <c r="C127" t="inlineStr">
        <is>
          <t>扮猪吃虎</t>
        </is>
      </c>
      <c r="D127" t="inlineStr">
        <is>
          <t>ReelShort</t>
        </is>
      </c>
      <c r="E127" s="4">
        <v>46292</v>
      </c>
      <c r="F127" t="inlineStr">
        <is>
          <t>TikTok</t>
        </is>
      </c>
      <c r="G127" s="4">
        <v>46293</v>
      </c>
      <c r="H127">
        <v>3</v>
      </c>
      <c r="I127">
        <v>2760</v>
      </c>
      <c r="J127" t="inlineStr">
        <is>
          <t>920</t>
        </is>
      </c>
      <c r="K127">
        <v>36</v>
      </c>
      <c r="L127">
        <v>0</v>
      </c>
      <c r="M127">
        <v>10</v>
      </c>
      <c r="N127">
        <v>0</v>
      </c>
      <c r="O127" s="4">
        <v>46303</v>
      </c>
      <c r="P127" t="inlineStr">
        <is>
          <t>统计时区：北京时间（Asia/Shanghai）；每帖取最后采集值；超过30天停止刷新；指标日期 2026-10-08 至 2026-10-08</t>
        </is>
      </c>
    </row>
    <row r="128" ht="25.5" customHeight="1">
      <c r="A128" t="inlineStr">
        <is>
          <t>Bully at School, Sugar on Live</t>
        </is>
      </c>
      <c r="B128" t="inlineStr">
        <is>
          <t>SD-000147</t>
        </is>
      </c>
      <c r="C128" t="inlineStr">
        <is>
          <t>lgbtq、校园、身份揭露、爱情</t>
        </is>
      </c>
      <c r="D128" t="inlineStr">
        <is>
          <t>ReelShort</t>
        </is>
      </c>
      <c r="E128" s="4">
        <v>46284</v>
      </c>
      <c r="F128" t="inlineStr">
        <is>
          <t>TikTok</t>
        </is>
      </c>
      <c r="G128" s="4"/>
      <c r="H128">
        <v>7</v>
      </c>
      <c r="I128">
        <v>6361</v>
      </c>
      <c r="J128" t="inlineStr">
        <is>
          <t>908.7142857142857</t>
        </is>
      </c>
      <c r="K128">
        <v>164</v>
      </c>
      <c r="L128">
        <v>2</v>
      </c>
      <c r="M128">
        <v>80</v>
      </c>
      <c r="N128">
        <v>33</v>
      </c>
      <c r="O128" s="4">
        <v>46303</v>
      </c>
      <c r="P128" t="inlineStr">
        <is>
          <t>统计时区：北京时间（Asia/Shanghai）；每帖取最后采集值；超过30天停止刷新；指标日期 2026-10-08 至 2026-10-08；发布日期缺失 1 条，无法确认首次发布日期</t>
        </is>
      </c>
    </row>
    <row r="129" ht="25.5" customHeight="1">
      <c r="A129" t="inlineStr">
        <is>
          <t>The God They Called a Fool</t>
        </is>
      </c>
      <c r="B129" t="inlineStr">
        <is>
          <t>SD-000091</t>
        </is>
      </c>
      <c r="C129" t="inlineStr">
        <is>
          <t>扮猪吃虎、复仇、男性、身份揭露</t>
        </is>
      </c>
      <c r="D129" t="inlineStr">
        <is>
          <t>ReelShort</t>
        </is>
      </c>
      <c r="E129" s="4">
        <v>46273</v>
      </c>
      <c r="F129" t="inlineStr">
        <is>
          <t>TikTok</t>
        </is>
      </c>
      <c r="G129" s="4">
        <v>46281</v>
      </c>
      <c r="H129">
        <v>6</v>
      </c>
      <c r="I129">
        <v>5418</v>
      </c>
      <c r="J129" t="inlineStr">
        <is>
          <t>903</t>
        </is>
      </c>
      <c r="K129">
        <v>62</v>
      </c>
      <c r="L129">
        <v>0</v>
      </c>
      <c r="M129">
        <v>10</v>
      </c>
      <c r="N129">
        <v>1</v>
      </c>
      <c r="O129" s="4">
        <v>46303</v>
      </c>
      <c r="P129" t="inlineStr">
        <is>
          <t>统计时区：北京时间（Asia/Shanghai）；每帖取最后采集值；超过30天停止刷新；指标日期 2026-10-08 至 2026-10-08</t>
        </is>
      </c>
    </row>
    <row r="130" ht="25.5" customHeight="1">
      <c r="A130" t="inlineStr">
        <is>
          <t>He Broke the Heart That Saved Him</t>
        </is>
      </c>
      <c r="B130" t="inlineStr">
        <is>
          <t>SD-000196</t>
        </is>
      </c>
      <c r="C130" t="inlineStr">
        <is>
          <t>虐恋、离婚、爱情</t>
        </is>
      </c>
      <c r="D130" t="inlineStr">
        <is>
          <t>DramaBox</t>
        </is>
      </c>
      <c r="E130" s="4">
        <v>46265</v>
      </c>
      <c r="F130" t="inlineStr">
        <is>
          <t>TikTok</t>
        </is>
      </c>
      <c r="G130" s="4">
        <v>46292</v>
      </c>
      <c r="H130">
        <v>3</v>
      </c>
      <c r="I130">
        <v>2709</v>
      </c>
      <c r="J130" t="inlineStr">
        <is>
          <t>903</t>
        </is>
      </c>
      <c r="K130">
        <v>33</v>
      </c>
      <c r="L130">
        <v>1</v>
      </c>
      <c r="M130">
        <v>6</v>
      </c>
      <c r="N130">
        <v>1</v>
      </c>
      <c r="O130" s="4">
        <v>46303</v>
      </c>
      <c r="P130" t="inlineStr">
        <is>
          <t>统计时区：北京时间（Asia/Shanghai）；每帖取最后采集值；超过30天停止刷新；指标日期 2026-10-08 至 2026-10-08</t>
        </is>
      </c>
    </row>
    <row r="131" ht="25.5" customHeight="1">
      <c r="A131" t="inlineStr">
        <is>
          <t>你擋不住我的超級X光透視眼</t>
        </is>
      </c>
      <c r="B131" t="inlineStr">
        <is>
          <t>SD-000119</t>
        </is>
      </c>
      <c r="C131" t="inlineStr">
        <is>
          <t>男性、超能力</t>
        </is>
      </c>
      <c r="D131" t="inlineStr">
        <is>
          <t>ReelShort</t>
        </is>
      </c>
      <c r="E131" s="4">
        <v>46273</v>
      </c>
      <c r="F131" t="inlineStr">
        <is>
          <t>TikTok</t>
        </is>
      </c>
      <c r="G131" s="4">
        <v>46284</v>
      </c>
      <c r="H131">
        <v>6</v>
      </c>
      <c r="I131">
        <v>5403</v>
      </c>
      <c r="J131" t="inlineStr">
        <is>
          <t>900.5</t>
        </is>
      </c>
      <c r="K131">
        <v>10</v>
      </c>
      <c r="L131">
        <v>0</v>
      </c>
      <c r="M131">
        <v>2</v>
      </c>
      <c r="N131">
        <v>0</v>
      </c>
      <c r="O131" s="4">
        <v>46303</v>
      </c>
      <c r="P131" t="inlineStr">
        <is>
          <t>统计时区：北京时间（Asia/Shanghai）；每帖取最后采集值；超过30天停止刷新；指标日期 2026-10-08 至 2026-10-08</t>
        </is>
      </c>
    </row>
    <row r="132" ht="25.5" customHeight="1">
      <c r="A132" t="inlineStr">
        <is>
          <t>My Two Dangerous Roommates Crave Me</t>
        </is>
      </c>
      <c r="B132" t="inlineStr">
        <is>
          <t>SD-000251</t>
        </is>
      </c>
      <c r="C132"/>
      <c r="D132" t="inlineStr">
        <is>
          <t>ReelShort</t>
        </is>
      </c>
      <c r="E132" s="4"/>
      <c r="F132" t="inlineStr">
        <is>
          <t>TikTok</t>
        </is>
      </c>
      <c r="G132" s="4">
        <v>46293</v>
      </c>
      <c r="H132">
        <v>3</v>
      </c>
      <c r="I132">
        <v>2689</v>
      </c>
      <c r="J132" t="inlineStr">
        <is>
          <t>896.3333333333334</t>
        </is>
      </c>
      <c r="K132">
        <v>78</v>
      </c>
      <c r="L132">
        <v>2</v>
      </c>
      <c r="M132">
        <v>34</v>
      </c>
      <c r="N132">
        <v>0</v>
      </c>
      <c r="O132" s="4">
        <v>46303</v>
      </c>
      <c r="P132" t="inlineStr">
        <is>
          <t>统计时区：北京时间（Asia/Shanghai）；每帖取最后采集值；超过30天停止刷新；指标日期 2026-10-08 至 2026-10-08</t>
        </is>
      </c>
    </row>
    <row r="133" ht="25.5" customHeight="1">
      <c r="A133" t="inlineStr">
        <is>
          <t>My Weak Little Dog Is a Legendary Sky Lion</t>
        </is>
      </c>
      <c r="B133" t="inlineStr">
        <is>
          <t>SD-000106</t>
        </is>
      </c>
      <c r="C133" t="inlineStr">
        <is>
          <t>扮猪吃虎、复仇</t>
        </is>
      </c>
      <c r="D133" t="inlineStr">
        <is>
          <t>DramaBox</t>
        </is>
      </c>
      <c r="E133" s="4"/>
      <c r="F133" t="inlineStr">
        <is>
          <t>TikTok</t>
        </is>
      </c>
      <c r="G133" s="4">
        <v>46283</v>
      </c>
      <c r="H133">
        <v>3</v>
      </c>
      <c r="I133">
        <v>2670</v>
      </c>
      <c r="J133" t="inlineStr">
        <is>
          <t>890</t>
        </is>
      </c>
      <c r="K133">
        <v>40</v>
      </c>
      <c r="L133">
        <v>1</v>
      </c>
      <c r="M133">
        <v>9</v>
      </c>
      <c r="N133">
        <v>0</v>
      </c>
      <c r="O133" s="4">
        <v>46303</v>
      </c>
      <c r="P133" t="inlineStr">
        <is>
          <t>统计时区：北京时间（Asia/Shanghai）；每帖取最后采集值；超过30天停止刷新；指标日期 2026-10-08 至 2026-10-08</t>
        </is>
      </c>
    </row>
    <row r="134" ht="25.5" customHeight="1">
      <c r="A134" t="inlineStr">
        <is>
          <t>Rejected Bride, Reborn Dragon Queen</t>
        </is>
      </c>
      <c r="B134" t="inlineStr">
        <is>
          <t>SD-000334</t>
        </is>
      </c>
      <c r="C134" t="inlineStr">
        <is>
          <t>扮猪吃虎</t>
        </is>
      </c>
      <c r="D134" t="inlineStr">
        <is>
          <t>ReelShort</t>
        </is>
      </c>
      <c r="E134" s="4">
        <v>46293</v>
      </c>
      <c r="F134" t="inlineStr">
        <is>
          <t>TikTok</t>
        </is>
      </c>
      <c r="G134" s="4">
        <v>46298</v>
      </c>
      <c r="H134">
        <v>3</v>
      </c>
      <c r="I134">
        <v>2637</v>
      </c>
      <c r="J134" t="inlineStr">
        <is>
          <t>879</t>
        </is>
      </c>
      <c r="K134">
        <v>46</v>
      </c>
      <c r="L134">
        <v>0</v>
      </c>
      <c r="M134">
        <v>17</v>
      </c>
      <c r="N134">
        <v>0</v>
      </c>
      <c r="O134" s="4">
        <v>46303</v>
      </c>
      <c r="P134" t="inlineStr">
        <is>
          <t>统计时区：北京时间（Asia/Shanghai）；每帖取最后采集值；超过30天停止刷新；指标日期 2026-10-08 至 2026-10-08</t>
        </is>
      </c>
    </row>
    <row r="135" ht="25.5" customHeight="1">
      <c r="A135" t="inlineStr">
        <is>
          <t>운명의 운명</t>
        </is>
      </c>
      <c r="B135" t="inlineStr">
        <is>
          <t>SD-000203</t>
        </is>
      </c>
      <c r="C135" t="inlineStr">
        <is>
          <t>职场、爱情</t>
        </is>
      </c>
      <c r="D135" t="inlineStr">
        <is>
          <t>ReelShort</t>
        </is>
      </c>
      <c r="E135" s="4">
        <v>45577</v>
      </c>
      <c r="F135" t="inlineStr">
        <is>
          <t>TikTok</t>
        </is>
      </c>
      <c r="G135" s="4">
        <v>46285</v>
      </c>
      <c r="H135">
        <v>3</v>
      </c>
      <c r="I135">
        <v>2636</v>
      </c>
      <c r="J135" t="inlineStr">
        <is>
          <t>878.6666666666666</t>
        </is>
      </c>
      <c r="K135">
        <v>13</v>
      </c>
      <c r="L135">
        <v>0</v>
      </c>
      <c r="M135">
        <v>3</v>
      </c>
      <c r="N135">
        <v>0</v>
      </c>
      <c r="O135" s="4">
        <v>46303</v>
      </c>
      <c r="P135" t="inlineStr">
        <is>
          <t>统计时区：北京时间（Asia/Shanghai）；每帖取最后采集值；超过30天停止刷新；指标日期 2026-10-08 至 2026-10-08</t>
        </is>
      </c>
    </row>
    <row r="136" ht="25.5" customHeight="1">
      <c r="A136" t="inlineStr">
        <is>
          <t>Deny Me, Dragon King</t>
        </is>
      </c>
      <c r="B136" t="inlineStr">
        <is>
          <t>SD-000130</t>
        </is>
      </c>
      <c r="C136" t="inlineStr">
        <is>
          <t>身份揭露、离婚、萌宝、霸总</t>
        </is>
      </c>
      <c r="D136" t="inlineStr">
        <is>
          <t>DramaBox</t>
        </is>
      </c>
      <c r="E136" s="4">
        <v>46234</v>
      </c>
      <c r="F136" t="inlineStr">
        <is>
          <t>TikTok</t>
        </is>
      </c>
      <c r="G136" s="4">
        <v>46291</v>
      </c>
      <c r="H136">
        <v>2</v>
      </c>
      <c r="I136">
        <v>1730</v>
      </c>
      <c r="J136" t="inlineStr">
        <is>
          <t>865</t>
        </is>
      </c>
      <c r="K136">
        <v>37</v>
      </c>
      <c r="L136">
        <v>1</v>
      </c>
      <c r="M136">
        <v>5</v>
      </c>
      <c r="N136">
        <v>0</v>
      </c>
      <c r="O136" s="4">
        <v>46303</v>
      </c>
      <c r="P136" t="inlineStr">
        <is>
          <t>统计时区：北京时间（Asia/Shanghai）；每帖取最后采集值；超过30天停止刷新；指标日期 2026-10-08 至 2026-10-08</t>
        </is>
      </c>
    </row>
    <row r="137" ht="25.5" customHeight="1">
      <c r="A137" t="inlineStr">
        <is>
          <t>Bedded and Buffed: Claiming My Shifter Harem</t>
        </is>
      </c>
      <c r="B137" t="inlineStr">
        <is>
          <t>SD-000278</t>
        </is>
      </c>
      <c r="C137" t="inlineStr">
        <is>
          <t>扮猪吃虎、男性</t>
        </is>
      </c>
      <c r="D137" t="inlineStr">
        <is>
          <t>ReelShort</t>
        </is>
      </c>
      <c r="E137" s="4">
        <v>46290</v>
      </c>
      <c r="F137" t="inlineStr">
        <is>
          <t>TikTok</t>
        </is>
      </c>
      <c r="G137" s="4">
        <v>46297</v>
      </c>
      <c r="H137">
        <v>7</v>
      </c>
      <c r="I137">
        <v>5733</v>
      </c>
      <c r="J137" t="inlineStr">
        <is>
          <t>819</t>
        </is>
      </c>
      <c r="K137">
        <v>104</v>
      </c>
      <c r="L137">
        <v>0</v>
      </c>
      <c r="M137">
        <v>40</v>
      </c>
      <c r="N137">
        <v>3</v>
      </c>
      <c r="O137" s="4">
        <v>46303</v>
      </c>
      <c r="P137" t="inlineStr">
        <is>
          <t>统计时区：北京时间（Asia/Shanghai）；每帖取最后采集值；超过30天停止刷新；指标日期 2026-10-08 至 2026-10-08</t>
        </is>
      </c>
    </row>
    <row r="138" ht="25.5" customHeight="1">
      <c r="A138" t="inlineStr">
        <is>
          <t>Five Keys, One Hidden King</t>
        </is>
      </c>
      <c r="B138" t="inlineStr">
        <is>
          <t>SD-000408</t>
        </is>
      </c>
      <c r="C138"/>
      <c r="D138" t="inlineStr">
        <is>
          <t>ReelShort</t>
        </is>
      </c>
      <c r="E138" s="4"/>
      <c r="F138" t="inlineStr">
        <is>
          <t>TikTok</t>
        </is>
      </c>
      <c r="G138" s="4">
        <v>46298</v>
      </c>
      <c r="H138">
        <v>5</v>
      </c>
      <c r="I138">
        <v>4043</v>
      </c>
      <c r="J138" t="inlineStr">
        <is>
          <t>808.6</t>
        </is>
      </c>
      <c r="K138">
        <v>16</v>
      </c>
      <c r="L138">
        <v>0</v>
      </c>
      <c r="M138">
        <v>2</v>
      </c>
      <c r="N138">
        <v>1</v>
      </c>
      <c r="O138" s="4">
        <v>46303</v>
      </c>
      <c r="P138" t="inlineStr">
        <is>
          <t>统计时区：北京时间（Asia/Shanghai）；每帖取最后采集值；超过30天停止刷新；指标日期 2026-10-08 至 2026-10-08</t>
        </is>
      </c>
    </row>
    <row r="139" ht="25.5" customHeight="1">
      <c r="A139" t="inlineStr">
        <is>
          <t>Pregnant with the Dragon Lord's Last Heir</t>
        </is>
      </c>
      <c r="B139" t="inlineStr">
        <is>
          <t>SD-000089</t>
        </is>
      </c>
      <c r="C139"/>
      <c r="D139"/>
      <c r="E139" s="4"/>
      <c r="F139" t="inlineStr">
        <is>
          <t>TikTok</t>
        </is>
      </c>
      <c r="G139" s="4">
        <v>46282</v>
      </c>
      <c r="H139">
        <v>3</v>
      </c>
      <c r="I139">
        <v>2406</v>
      </c>
      <c r="J139" t="inlineStr">
        <is>
          <t>802</t>
        </is>
      </c>
      <c r="K139">
        <v>23</v>
      </c>
      <c r="L139">
        <v>2</v>
      </c>
      <c r="M139">
        <v>10</v>
      </c>
      <c r="N139">
        <v>4</v>
      </c>
      <c r="O139" s="4">
        <v>46303</v>
      </c>
      <c r="P139" t="inlineStr">
        <is>
          <t>统计时区：北京时间（Asia/Shanghai）；每帖取最后采集值；超过30天停止刷新；指标日期 2026-10-08 至 2026-10-08</t>
        </is>
      </c>
    </row>
    <row r="140" ht="25.5" customHeight="1">
      <c r="A140" t="inlineStr">
        <is>
          <t>THE DON LET ME BURN</t>
        </is>
      </c>
      <c r="B140" t="inlineStr">
        <is>
          <t>SD-000067</t>
        </is>
      </c>
      <c r="C140" t="inlineStr">
        <is>
          <t>爱情、复仇、霸总</t>
        </is>
      </c>
      <c r="D140" t="inlineStr">
        <is>
          <t>ReelShort</t>
        </is>
      </c>
      <c r="E140" s="4">
        <v>46266</v>
      </c>
      <c r="F140" t="inlineStr">
        <is>
          <t>TikTok</t>
        </is>
      </c>
      <c r="G140" s="4">
        <v>46273</v>
      </c>
      <c r="H140">
        <v>3</v>
      </c>
      <c r="I140">
        <v>2356</v>
      </c>
      <c r="J140" t="inlineStr">
        <is>
          <t>785.3333333333334</t>
        </is>
      </c>
      <c r="K140">
        <v>43</v>
      </c>
      <c r="L140">
        <v>0</v>
      </c>
      <c r="M140">
        <v>17</v>
      </c>
      <c r="N140">
        <v>1</v>
      </c>
      <c r="O140" s="4">
        <v>46303</v>
      </c>
      <c r="P140" t="inlineStr">
        <is>
          <t>统计时区：北京时间（Asia/Shanghai）；每帖取最后采集值；超过30天停止刷新；指标日期 2026-10-08 至 2026-10-08</t>
        </is>
      </c>
    </row>
    <row r="141" ht="25.5" customHeight="1">
      <c r="A141" t="inlineStr">
        <is>
          <t>Rejecting My Three Suitors After I Slimmed Down</t>
        </is>
      </c>
      <c r="B141" t="inlineStr">
        <is>
          <t>SD-000333</t>
        </is>
      </c>
      <c r="C141" t="inlineStr">
        <is>
          <t>扮猪吃虎</t>
        </is>
      </c>
      <c r="D141" t="inlineStr">
        <is>
          <t>ReelShort</t>
        </is>
      </c>
      <c r="E141" s="4">
        <v>46293</v>
      </c>
      <c r="F141" t="inlineStr">
        <is>
          <t>TikTok</t>
        </is>
      </c>
      <c r="G141" s="4">
        <v>46297</v>
      </c>
      <c r="H141">
        <v>1</v>
      </c>
      <c r="I141">
        <v>782</v>
      </c>
      <c r="J141" t="inlineStr">
        <is>
          <t>782</t>
        </is>
      </c>
      <c r="K141">
        <v>10</v>
      </c>
      <c r="L141">
        <v>0</v>
      </c>
      <c r="M141">
        <v>3</v>
      </c>
      <c r="N141">
        <v>0</v>
      </c>
      <c r="O141" s="4">
        <v>46303</v>
      </c>
      <c r="P141" t="inlineStr">
        <is>
          <t>统计时区：北京时间（Asia/Shanghai）；每帖取最后采集值；超过30天停止刷新；指标日期 2026-10-08 至 2026-10-08</t>
        </is>
      </c>
    </row>
    <row r="142" ht="25.5" customHeight="1">
      <c r="A142" t="inlineStr">
        <is>
          <t>Lion hearted Love</t>
        </is>
      </c>
      <c r="B142" t="inlineStr">
        <is>
          <t>SD-000153</t>
        </is>
      </c>
      <c r="C142" t="inlineStr">
        <is>
          <t>lgbtq</t>
        </is>
      </c>
      <c r="D142" t="inlineStr">
        <is>
          <t>其他</t>
        </is>
      </c>
      <c r="E142" s="4">
        <v>46284</v>
      </c>
      <c r="F142" t="inlineStr">
        <is>
          <t>TikTok</t>
        </is>
      </c>
      <c r="G142" s="4">
        <v>46288</v>
      </c>
      <c r="H142">
        <v>3</v>
      </c>
      <c r="I142">
        <v>2294</v>
      </c>
      <c r="J142" t="inlineStr">
        <is>
          <t>764.6666666666666</t>
        </is>
      </c>
      <c r="K142">
        <v>72</v>
      </c>
      <c r="L142">
        <v>2</v>
      </c>
      <c r="M142">
        <v>19</v>
      </c>
      <c r="N142">
        <v>0</v>
      </c>
      <c r="O142" s="4">
        <v>46303</v>
      </c>
      <c r="P142" t="inlineStr">
        <is>
          <t>统计时区：北京时间（Asia/Shanghai）；每帖取最后采集值；超过30天停止刷新；指标日期 2026-10-08 至 2026-10-08</t>
        </is>
      </c>
    </row>
    <row r="143" ht="25.5" customHeight="1">
      <c r="A143" t="inlineStr">
        <is>
          <t>Mommy's Little Savior</t>
        </is>
      </c>
      <c r="B143" t="inlineStr">
        <is>
          <t>SD-000007</t>
        </is>
      </c>
      <c r="C143" t="inlineStr">
        <is>
          <t>萌宝</t>
        </is>
      </c>
      <c r="D143" t="inlineStr">
        <is>
          <t>ReelShort</t>
        </is>
      </c>
      <c r="E143" s="4">
        <v>46246</v>
      </c>
      <c r="F143" t="inlineStr">
        <is>
          <t>TikTok</t>
        </is>
      </c>
      <c r="G143" s="4">
        <v>46261</v>
      </c>
      <c r="H143">
        <v>6</v>
      </c>
      <c r="I143">
        <v>4560</v>
      </c>
      <c r="J143" t="inlineStr">
        <is>
          <t>760</t>
        </is>
      </c>
      <c r="K143">
        <v>68</v>
      </c>
      <c r="L143">
        <v>0</v>
      </c>
      <c r="M143">
        <v>14</v>
      </c>
      <c r="N143">
        <v>0</v>
      </c>
      <c r="O143" s="4">
        <v>46292</v>
      </c>
      <c r="P143" t="inlineStr">
        <is>
          <t>统计时区：北京时间（Asia/Shanghai）；每帖取最后采集值；超过30天停止刷新；指标日期 2026-09-26 至 2026-09-27</t>
        </is>
      </c>
    </row>
    <row r="144" ht="25.5" customHeight="1">
      <c r="A144" t="inlineStr">
        <is>
          <t>His Defective Robot Boyfriend</t>
        </is>
      </c>
      <c r="B144" t="inlineStr">
        <is>
          <t>SD-000250</t>
        </is>
      </c>
      <c r="C144"/>
      <c r="D144" t="inlineStr">
        <is>
          <t>ReelShort</t>
        </is>
      </c>
      <c r="E144" s="4"/>
      <c r="F144" t="inlineStr">
        <is>
          <t>TikTok</t>
        </is>
      </c>
      <c r="G144" s="4">
        <v>46291</v>
      </c>
      <c r="H144">
        <v>3</v>
      </c>
      <c r="I144">
        <v>2275</v>
      </c>
      <c r="J144" t="inlineStr">
        <is>
          <t>758.3333333333334</t>
        </is>
      </c>
      <c r="K144">
        <v>55</v>
      </c>
      <c r="L144">
        <v>1</v>
      </c>
      <c r="M144">
        <v>29</v>
      </c>
      <c r="N144">
        <v>5</v>
      </c>
      <c r="O144" s="4">
        <v>46303</v>
      </c>
      <c r="P144" t="inlineStr">
        <is>
          <t>统计时区：北京时间（Asia/Shanghai）；每帖取最后采集值；超过30天停止刷新；指标日期 2026-10-08 至 2026-10-08</t>
        </is>
      </c>
    </row>
    <row r="145" ht="25.5" customHeight="1">
      <c r="A145" t="inlineStr">
        <is>
          <t>I swallowed the Zerg overmind's egg</t>
        </is>
      </c>
      <c r="B145" t="inlineStr">
        <is>
          <t>SD-000102</t>
        </is>
      </c>
      <c r="C145" t="inlineStr">
        <is>
          <t>男性</t>
        </is>
      </c>
      <c r="D145" t="inlineStr">
        <is>
          <t>ReelShort</t>
        </is>
      </c>
      <c r="E145" s="4">
        <v>46268</v>
      </c>
      <c r="F145" t="inlineStr">
        <is>
          <t>TikTok</t>
        </is>
      </c>
      <c r="G145" s="4">
        <v>46269</v>
      </c>
      <c r="H145">
        <v>2</v>
      </c>
      <c r="I145">
        <v>1514</v>
      </c>
      <c r="J145" t="inlineStr">
        <is>
          <t>757</t>
        </is>
      </c>
      <c r="K145">
        <v>28</v>
      </c>
      <c r="L145">
        <v>0</v>
      </c>
      <c r="M145">
        <v>9</v>
      </c>
      <c r="N145">
        <v>0</v>
      </c>
      <c r="O145" s="4">
        <v>46300</v>
      </c>
      <c r="P145" t="inlineStr">
        <is>
          <t>统计时区：北京时间（Asia/Shanghai）；每帖取最后采集值；超过30天停止刷新；指标日期 2026-10-04 至 2026-10-05</t>
        </is>
      </c>
    </row>
    <row r="146" ht="25.5" customHeight="1">
      <c r="A146" t="inlineStr">
        <is>
          <t>Cursed Alpha’s Fated Luna</t>
        </is>
      </c>
      <c r="B146" t="inlineStr">
        <is>
          <t>SD-000352</t>
        </is>
      </c>
      <c r="C146" t="inlineStr">
        <is>
          <t>狼人</t>
        </is>
      </c>
      <c r="D146" t="inlineStr">
        <is>
          <t>ReelShort</t>
        </is>
      </c>
      <c r="E146" s="4">
        <v>46267</v>
      </c>
      <c r="F146" t="inlineStr">
        <is>
          <t>TikTok</t>
        </is>
      </c>
      <c r="G146" s="4">
        <v>46298</v>
      </c>
      <c r="H146">
        <v>11</v>
      </c>
      <c r="I146">
        <v>8321</v>
      </c>
      <c r="J146" t="inlineStr">
        <is>
          <t>756.4545454545455</t>
        </is>
      </c>
      <c r="K146">
        <v>212</v>
      </c>
      <c r="L146">
        <v>2</v>
      </c>
      <c r="M146">
        <v>57</v>
      </c>
      <c r="N146">
        <v>6</v>
      </c>
      <c r="O146" s="4">
        <v>46303</v>
      </c>
      <c r="P146" t="inlineStr">
        <is>
          <t>统计时区：北京时间（Asia/Shanghai）；每帖取最后采集值；超过30天停止刷新；指标日期 2026-10-08 至 2026-10-08</t>
        </is>
      </c>
    </row>
    <row r="147" ht="25.5" customHeight="1">
      <c r="A147" t="inlineStr">
        <is>
          <t>Bound by Love</t>
        </is>
      </c>
      <c r="B147" t="inlineStr">
        <is>
          <t>SD-000111</t>
        </is>
      </c>
      <c r="C147" t="inlineStr">
        <is>
          <t>爱情、复仇、身份揭露</t>
        </is>
      </c>
      <c r="D147" t="inlineStr">
        <is>
          <t>ReelShort</t>
        </is>
      </c>
      <c r="E147" s="4">
        <v>46170</v>
      </c>
      <c r="F147" t="inlineStr">
        <is>
          <t>TikTok</t>
        </is>
      </c>
      <c r="G147" s="4">
        <v>46284</v>
      </c>
      <c r="H147">
        <v>6</v>
      </c>
      <c r="I147">
        <v>4481</v>
      </c>
      <c r="J147" t="inlineStr">
        <is>
          <t>746.8333333333334</t>
        </is>
      </c>
      <c r="K147">
        <v>31</v>
      </c>
      <c r="L147">
        <v>0</v>
      </c>
      <c r="M147">
        <v>11</v>
      </c>
      <c r="N147">
        <v>0</v>
      </c>
      <c r="O147" s="4">
        <v>46303</v>
      </c>
      <c r="P147" t="inlineStr">
        <is>
          <t>统计时区：北京时间（Asia/Shanghai）；每帖取最后采集值；超过30天停止刷新；指标日期 2026-10-08 至 2026-10-08</t>
        </is>
      </c>
    </row>
    <row r="148" ht="25.5" customHeight="1">
      <c r="A148" t="inlineStr">
        <is>
          <t>Doctor by Day, Mrs. Dixon by Night</t>
        </is>
      </c>
      <c r="B148" t="inlineStr">
        <is>
          <t>SD-000049</t>
        </is>
      </c>
      <c r="C148" t="inlineStr">
        <is>
          <t>爱情、霸总</t>
        </is>
      </c>
      <c r="D148" t="inlineStr">
        <is>
          <t>其他</t>
        </is>
      </c>
      <c r="E148" s="4"/>
      <c r="F148" t="inlineStr">
        <is>
          <t>TikTok</t>
        </is>
      </c>
      <c r="G148" s="4">
        <v>46269</v>
      </c>
      <c r="H148">
        <v>3</v>
      </c>
      <c r="I148">
        <v>2235</v>
      </c>
      <c r="J148" t="inlineStr">
        <is>
          <t>745</t>
        </is>
      </c>
      <c r="K148">
        <v>57</v>
      </c>
      <c r="L148">
        <v>1</v>
      </c>
      <c r="M148">
        <v>13</v>
      </c>
      <c r="N148">
        <v>1</v>
      </c>
      <c r="O148" s="4">
        <v>46299</v>
      </c>
      <c r="P148" t="inlineStr">
        <is>
          <t>统计时区：北京时间（Asia/Shanghai）；每帖取最后采集值；超过30天停止刷新；指标日期 2026-10-04 至 2026-10-04</t>
        </is>
      </c>
    </row>
    <row r="149" ht="25.5" customHeight="1">
      <c r="A149" t="inlineStr">
        <is>
          <t>雲上別離自有長風</t>
        </is>
      </c>
      <c r="B149" t="inlineStr">
        <is>
          <t>SD-000086</t>
        </is>
      </c>
      <c r="C149" t="inlineStr">
        <is>
          <t>爱情、复仇、逆袭</t>
        </is>
      </c>
      <c r="D149" t="inlineStr">
        <is>
          <t>ReelShort</t>
        </is>
      </c>
      <c r="E149" s="4">
        <v>46269</v>
      </c>
      <c r="F149" t="inlineStr">
        <is>
          <t>TikTok</t>
        </is>
      </c>
      <c r="G149" s="4">
        <v>46281</v>
      </c>
      <c r="H149">
        <v>4</v>
      </c>
      <c r="I149">
        <v>2944</v>
      </c>
      <c r="J149" t="inlineStr">
        <is>
          <t>736</t>
        </is>
      </c>
      <c r="K149">
        <v>10</v>
      </c>
      <c r="L149">
        <v>0</v>
      </c>
      <c r="M149">
        <v>1</v>
      </c>
      <c r="N149">
        <v>0</v>
      </c>
      <c r="O149" s="4">
        <v>46303</v>
      </c>
      <c r="P149" t="inlineStr">
        <is>
          <t>统计时区：北京时间（Asia/Shanghai）；每帖取最后采集值；超过30天停止刷新；指标日期 2026-10-08 至 2026-10-08</t>
        </is>
      </c>
    </row>
    <row r="150" ht="25.5" customHeight="1">
      <c r="A150" t="inlineStr">
        <is>
          <t>Девствената съпруга на мафиотския дон</t>
        </is>
      </c>
      <c r="B150" t="inlineStr">
        <is>
          <t>SD-000043</t>
        </is>
      </c>
      <c r="C150" t="inlineStr">
        <is>
          <t>爱情、禁忌</t>
        </is>
      </c>
      <c r="D150" t="inlineStr">
        <is>
          <t>ReelShort</t>
        </is>
      </c>
      <c r="E150" s="4">
        <v>46265</v>
      </c>
      <c r="F150" t="inlineStr">
        <is>
          <t>TikTok</t>
        </is>
      </c>
      <c r="G150" s="4">
        <v>46270</v>
      </c>
      <c r="H150">
        <v>3</v>
      </c>
      <c r="I150">
        <v>2178</v>
      </c>
      <c r="J150" t="inlineStr">
        <is>
          <t>726</t>
        </is>
      </c>
      <c r="K150">
        <v>28</v>
      </c>
      <c r="L150">
        <v>0</v>
      </c>
      <c r="M150">
        <v>6</v>
      </c>
      <c r="N150">
        <v>0</v>
      </c>
      <c r="O150" s="4">
        <v>46301</v>
      </c>
      <c r="P150" t="inlineStr">
        <is>
          <t>统计时区：北京时间（Asia/Shanghai）；每帖取最后采集值；超过30天停止刷新；指标日期 2026-10-05 至 2026-10-06</t>
        </is>
      </c>
    </row>
    <row r="151" ht="25.5" customHeight="1">
      <c r="A151" t="inlineStr">
        <is>
          <t>Bound by the Demon Lord: Obsession 100%</t>
        </is>
      </c>
      <c r="B151" t="inlineStr">
        <is>
          <t>SD-000190</t>
        </is>
      </c>
      <c r="C151" t="inlineStr">
        <is>
          <t>奇幻、爱情、身份揭露</t>
        </is>
      </c>
      <c r="D151" t="inlineStr">
        <is>
          <t>DramaBox</t>
        </is>
      </c>
      <c r="E151" s="4">
        <v>46286</v>
      </c>
      <c r="F151" t="inlineStr">
        <is>
          <t>TikTok</t>
        </is>
      </c>
      <c r="G151" s="4">
        <v>46288</v>
      </c>
      <c r="H151">
        <v>3</v>
      </c>
      <c r="I151">
        <v>2164</v>
      </c>
      <c r="J151" t="inlineStr">
        <is>
          <t>721.3333333333334</t>
        </is>
      </c>
      <c r="K151">
        <v>5</v>
      </c>
      <c r="L151">
        <v>0</v>
      </c>
      <c r="M151">
        <v>5</v>
      </c>
      <c r="N151">
        <v>1</v>
      </c>
      <c r="O151" s="4">
        <v>46303</v>
      </c>
      <c r="P151" t="inlineStr">
        <is>
          <t>统计时区：北京时间（Asia/Shanghai）；每帖取最后采集值；超过30天停止刷新；指标日期 2026-10-08 至 2026-10-08</t>
        </is>
      </c>
    </row>
    <row r="152" ht="25.5" customHeight="1">
      <c r="A152" t="inlineStr">
        <is>
          <t>The Blacksmith Is Thor's Son</t>
        </is>
      </c>
      <c r="B152" t="inlineStr">
        <is>
          <t>SD-000275</t>
        </is>
      </c>
      <c r="C152" t="inlineStr">
        <is>
          <t>男性、奇幻、逆袭</t>
        </is>
      </c>
      <c r="D152" t="inlineStr">
        <is>
          <t>ReelShort</t>
        </is>
      </c>
      <c r="E152" s="4">
        <v>46290</v>
      </c>
      <c r="F152" t="inlineStr">
        <is>
          <t>TikTok</t>
        </is>
      </c>
      <c r="G152" s="4">
        <v>46300</v>
      </c>
      <c r="H152">
        <v>3</v>
      </c>
      <c r="I152">
        <v>2143</v>
      </c>
      <c r="J152" t="inlineStr">
        <is>
          <t>714.3333333333334</t>
        </is>
      </c>
      <c r="K152">
        <v>43</v>
      </c>
      <c r="L152">
        <v>2</v>
      </c>
      <c r="M152">
        <v>10</v>
      </c>
      <c r="N152">
        <v>1</v>
      </c>
      <c r="O152" s="4">
        <v>46303</v>
      </c>
      <c r="P152" t="inlineStr">
        <is>
          <t>统计时区：北京时间（Asia/Shanghai）；每帖取最后采集值；超过30天停止刷新；指标日期 2026-10-08 至 2026-10-08</t>
        </is>
      </c>
    </row>
    <row r="153" ht="25.5" customHeight="1">
      <c r="A153" t="inlineStr">
        <is>
          <t>Scorched Heart</t>
        </is>
      </c>
      <c r="B153" t="inlineStr">
        <is>
          <t>SD-000003</t>
        </is>
      </c>
      <c r="C153" t="inlineStr">
        <is>
          <t>扮猪吃虎</t>
        </is>
      </c>
      <c r="D153" t="inlineStr">
        <is>
          <t>ReelShort</t>
        </is>
      </c>
      <c r="E153" s="4">
        <v>46251</v>
      </c>
      <c r="F153" t="inlineStr">
        <is>
          <t>TikTok</t>
        </is>
      </c>
      <c r="G153" s="4">
        <v>46259</v>
      </c>
      <c r="H153">
        <v>3</v>
      </c>
      <c r="I153">
        <v>2052</v>
      </c>
      <c r="J153" t="inlineStr">
        <is>
          <t>684</t>
        </is>
      </c>
      <c r="K153">
        <v>54</v>
      </c>
      <c r="L153">
        <v>0</v>
      </c>
      <c r="M153">
        <v>25</v>
      </c>
      <c r="N153">
        <v>0</v>
      </c>
      <c r="O153" s="4">
        <v>46290</v>
      </c>
      <c r="P153" t="inlineStr">
        <is>
          <t>统计时区：北京时间（Asia/Shanghai）；每帖取最后采集值；超过30天停止刷新；指标日期 2026-09-24 至 2026-09-25</t>
        </is>
      </c>
    </row>
    <row r="154" ht="25.5" customHeight="1">
      <c r="A154" t="inlineStr">
        <is>
          <t>Exiled at Ten, Returned as the Beast Empress</t>
        </is>
      </c>
      <c r="B154" t="inlineStr">
        <is>
          <t>SD-000131</t>
        </is>
      </c>
      <c r="C154" t="inlineStr">
        <is>
          <t>复仇、狼人、女王、奇幻、逆袭</t>
        </is>
      </c>
      <c r="D154" t="inlineStr">
        <is>
          <t>DramaBox</t>
        </is>
      </c>
      <c r="E154" s="4">
        <v>46283</v>
      </c>
      <c r="F154" t="inlineStr">
        <is>
          <t>TikTok</t>
        </is>
      </c>
      <c r="G154" s="4">
        <v>46285</v>
      </c>
      <c r="H154">
        <v>4</v>
      </c>
      <c r="I154">
        <v>2677</v>
      </c>
      <c r="J154" t="inlineStr">
        <is>
          <t>669.25</t>
        </is>
      </c>
      <c r="K154">
        <v>42</v>
      </c>
      <c r="L154">
        <v>0</v>
      </c>
      <c r="M154">
        <v>14</v>
      </c>
      <c r="N154">
        <v>0</v>
      </c>
      <c r="O154" s="4">
        <v>46303</v>
      </c>
      <c r="P154" t="inlineStr">
        <is>
          <t>统计时区：北京时间（Asia/Shanghai）；每帖取最后采集值；超过30天停止刷新；指标日期 2026-10-08 至 2026-10-08</t>
        </is>
      </c>
    </row>
    <row r="155" ht="25.5" customHeight="1">
      <c r="A155" t="inlineStr">
        <is>
          <t>Seduced by My Boyfriend’s Uncle</t>
        </is>
      </c>
      <c r="B155" t="inlineStr">
        <is>
          <t>SD-000338</t>
        </is>
      </c>
      <c r="C155" t="inlineStr">
        <is>
          <t>lgbtq、扮猪吃虎</t>
        </is>
      </c>
      <c r="D155" t="inlineStr">
        <is>
          <t>ReelShort</t>
        </is>
      </c>
      <c r="E155" s="4"/>
      <c r="F155" t="inlineStr">
        <is>
          <t>TikTok</t>
        </is>
      </c>
      <c r="G155" s="4">
        <v>46297</v>
      </c>
      <c r="H155">
        <v>8</v>
      </c>
      <c r="I155">
        <v>5335</v>
      </c>
      <c r="J155" t="inlineStr">
        <is>
          <t>666.875</t>
        </is>
      </c>
      <c r="K155">
        <v>202</v>
      </c>
      <c r="L155">
        <v>0</v>
      </c>
      <c r="M155">
        <v>61</v>
      </c>
      <c r="N155">
        <v>4</v>
      </c>
      <c r="O155" s="4">
        <v>46303</v>
      </c>
      <c r="P155" t="inlineStr">
        <is>
          <t>统计时区：北京时间（Asia/Shanghai）；每帖取最后采集值；超过30天停止刷新；指标日期 2026-10-08 至 2026-10-08</t>
        </is>
      </c>
    </row>
    <row r="156" ht="25.5" customHeight="1">
      <c r="A156" t="inlineStr">
        <is>
          <t>La CEO y El Padre Secreto De Su Hija</t>
        </is>
      </c>
      <c r="B156" t="inlineStr">
        <is>
          <t>SD-000370</t>
        </is>
      </c>
      <c r="C156" t="inlineStr">
        <is>
          <t>男性、家庭</t>
        </is>
      </c>
      <c r="D156" t="inlineStr">
        <is>
          <t>ReelShort</t>
        </is>
      </c>
      <c r="E156" s="4">
        <v>46186</v>
      </c>
      <c r="F156" t="inlineStr">
        <is>
          <t>TikTok</t>
        </is>
      </c>
      <c r="G156" s="4">
        <v>46299</v>
      </c>
      <c r="H156">
        <v>6</v>
      </c>
      <c r="I156">
        <v>3997</v>
      </c>
      <c r="J156" t="inlineStr">
        <is>
          <t>666.1666666666666</t>
        </is>
      </c>
      <c r="K156">
        <v>35</v>
      </c>
      <c r="L156">
        <v>1</v>
      </c>
      <c r="M156">
        <v>3</v>
      </c>
      <c r="N156">
        <v>0</v>
      </c>
      <c r="O156" s="4">
        <v>46303</v>
      </c>
      <c r="P156" t="inlineStr">
        <is>
          <t>统计时区：北京时间（Asia/Shanghai）；每帖取最后采集值；超过30天停止刷新；指标日期 2026-10-08 至 2026-10-08</t>
        </is>
      </c>
    </row>
    <row r="157" ht="25.5" customHeight="1">
      <c r="A157" t="inlineStr">
        <is>
          <t>The Billion-Dollar Heiress’ Reckoning</t>
        </is>
      </c>
      <c r="B157" t="inlineStr">
        <is>
          <t>SD-000231</t>
        </is>
      </c>
      <c r="C157" t="inlineStr">
        <is>
          <t>复仇、爱情</t>
        </is>
      </c>
      <c r="D157" t="inlineStr">
        <is>
          <t>ReelShort</t>
        </is>
      </c>
      <c r="E157" s="4">
        <v>46287</v>
      </c>
      <c r="F157" t="inlineStr">
        <is>
          <t>TikTok</t>
        </is>
      </c>
      <c r="G157" s="4">
        <v>46292</v>
      </c>
      <c r="H157">
        <v>3</v>
      </c>
      <c r="I157">
        <v>1996</v>
      </c>
      <c r="J157" t="inlineStr">
        <is>
          <t>665.3333333333334</t>
        </is>
      </c>
      <c r="K157">
        <v>28</v>
      </c>
      <c r="L157">
        <v>1</v>
      </c>
      <c r="M157">
        <v>8</v>
      </c>
      <c r="N157">
        <v>0</v>
      </c>
      <c r="O157" s="4">
        <v>46303</v>
      </c>
      <c r="P157" t="inlineStr">
        <is>
          <t>统计时区：北京时间（Asia/Shanghai）；每帖取最后采集值；超过30天停止刷新；指标日期 2026-10-08 至 2026-10-08</t>
        </is>
      </c>
    </row>
    <row r="158" ht="25.5" customHeight="1">
      <c r="A158" t="inlineStr">
        <is>
          <t>My Taxi Driver Ex Is a Billionaire</t>
        </is>
      </c>
      <c r="B158" t="inlineStr">
        <is>
          <t>SD-000268</t>
        </is>
      </c>
      <c r="C158" t="inlineStr">
        <is>
          <t>扮猪吃虎</t>
        </is>
      </c>
      <c r="D158" t="inlineStr">
        <is>
          <t>ReelShort</t>
        </is>
      </c>
      <c r="E158" s="4">
        <v>46292</v>
      </c>
      <c r="F158" t="inlineStr">
        <is>
          <t>TikTok</t>
        </is>
      </c>
      <c r="G158" s="4">
        <v>46294</v>
      </c>
      <c r="H158">
        <v>2</v>
      </c>
      <c r="I158">
        <v>1324</v>
      </c>
      <c r="J158" t="inlineStr">
        <is>
          <t>662</t>
        </is>
      </c>
      <c r="K158">
        <v>21</v>
      </c>
      <c r="L158">
        <v>1</v>
      </c>
      <c r="M158">
        <v>6</v>
      </c>
      <c r="N158">
        <v>1</v>
      </c>
      <c r="O158" s="4">
        <v>46303</v>
      </c>
      <c r="P158" t="inlineStr">
        <is>
          <t>统计时区：北京时间（Asia/Shanghai）；每帖取最后采集值；超过30天停止刷新；指标日期 2026-10-08 至 2026-10-08</t>
        </is>
      </c>
    </row>
    <row r="159" ht="25.5" customHeight="1">
      <c r="A159" t="inlineStr">
        <is>
          <t>Hunted by the Alpha</t>
        </is>
      </c>
      <c r="B159" t="inlineStr">
        <is>
          <t>SD-000341</t>
        </is>
      </c>
      <c r="C159" t="inlineStr">
        <is>
          <t>奇幻</t>
        </is>
      </c>
      <c r="D159" t="inlineStr">
        <is>
          <t>ReelShort</t>
        </is>
      </c>
      <c r="E159" s="4">
        <v>46293</v>
      </c>
      <c r="F159" t="inlineStr">
        <is>
          <t>TikTok</t>
        </is>
      </c>
      <c r="G159" s="4">
        <v>46299</v>
      </c>
      <c r="H159">
        <v>5</v>
      </c>
      <c r="I159">
        <v>3303</v>
      </c>
      <c r="J159" t="inlineStr">
        <is>
          <t>660.6</t>
        </is>
      </c>
      <c r="K159">
        <v>60</v>
      </c>
      <c r="L159">
        <v>1</v>
      </c>
      <c r="M159">
        <v>29</v>
      </c>
      <c r="N159">
        <v>2</v>
      </c>
      <c r="O159" s="4">
        <v>46303</v>
      </c>
      <c r="P159" t="inlineStr">
        <is>
          <t>统计时区：北京时间（Asia/Shanghai）；每帖取最后采集值；超过30天停止刷新；指标日期 2026-10-08 至 2026-10-08</t>
        </is>
      </c>
    </row>
    <row r="160" ht="25.5" customHeight="1">
      <c r="A160" t="inlineStr">
        <is>
          <t>Their War, Our Fate</t>
        </is>
      </c>
      <c r="B160" t="inlineStr">
        <is>
          <t>SD-000145</t>
        </is>
      </c>
      <c r="C160" t="inlineStr">
        <is>
          <t>lgbtq、复仇、虐恋、爱情</t>
        </is>
      </c>
      <c r="D160" t="inlineStr">
        <is>
          <t>MoboReels</t>
        </is>
      </c>
      <c r="E160" s="4">
        <v>46274</v>
      </c>
      <c r="F160" t="inlineStr">
        <is>
          <t>TikTok</t>
        </is>
      </c>
      <c r="G160" s="4">
        <v>46286</v>
      </c>
      <c r="H160">
        <v>2</v>
      </c>
      <c r="I160">
        <v>1307</v>
      </c>
      <c r="J160" t="inlineStr">
        <is>
          <t>653.5</t>
        </is>
      </c>
      <c r="K160">
        <v>30</v>
      </c>
      <c r="L160">
        <v>0</v>
      </c>
      <c r="M160">
        <v>6</v>
      </c>
      <c r="N160">
        <v>1</v>
      </c>
      <c r="O160" s="4">
        <v>46303</v>
      </c>
      <c r="P160" t="inlineStr">
        <is>
          <t>统计时区：北京时间（Asia/Shanghai）；每帖取最后采集值；超过30天停止刷新；指标日期 2026-10-08 至 2026-10-08</t>
        </is>
      </c>
    </row>
    <row r="161" ht="25.5" customHeight="1">
      <c r="A161" t="inlineStr">
        <is>
          <t>Brothers in Arms</t>
        </is>
      </c>
      <c r="B161" t="inlineStr">
        <is>
          <t>SD-000228</t>
        </is>
      </c>
      <c r="C161" t="inlineStr">
        <is>
          <t>男性、家庭</t>
        </is>
      </c>
      <c r="D161" t="inlineStr">
        <is>
          <t>ReelShort</t>
        </is>
      </c>
      <c r="E161" s="4">
        <v>46282</v>
      </c>
      <c r="F161" t="inlineStr">
        <is>
          <t>TikTok</t>
        </is>
      </c>
      <c r="G161" s="4">
        <v>46290</v>
      </c>
      <c r="H161">
        <v>6</v>
      </c>
      <c r="I161">
        <v>3849</v>
      </c>
      <c r="J161" t="inlineStr">
        <is>
          <t>641.5</t>
        </is>
      </c>
      <c r="K161">
        <v>58</v>
      </c>
      <c r="L161">
        <v>2</v>
      </c>
      <c r="M161">
        <v>20</v>
      </c>
      <c r="N161">
        <v>11</v>
      </c>
      <c r="O161" s="4">
        <v>46303</v>
      </c>
      <c r="P161" t="inlineStr">
        <is>
          <t>统计时区：北京时间（Asia/Shanghai）；每帖取最后采集值；超过30天停止刷新；指标日期 2026-10-08 至 2026-10-08</t>
        </is>
      </c>
    </row>
    <row r="162" ht="25.5" customHeight="1">
      <c r="A162" t="inlineStr">
        <is>
          <t>Match Point</t>
        </is>
      </c>
      <c r="B162" t="inlineStr">
        <is>
          <t>SD-000122</t>
        </is>
      </c>
      <c r="C162" t="inlineStr">
        <is>
          <t>lgbtq、爱情</t>
        </is>
      </c>
      <c r="D162" t="inlineStr">
        <is>
          <t>ReelShort</t>
        </is>
      </c>
      <c r="E162" s="4">
        <v>46227</v>
      </c>
      <c r="F162" t="inlineStr">
        <is>
          <t>TikTok</t>
        </is>
      </c>
      <c r="G162" s="4">
        <v>46285</v>
      </c>
      <c r="H162">
        <v>3</v>
      </c>
      <c r="I162">
        <v>1922</v>
      </c>
      <c r="J162" t="inlineStr">
        <is>
          <t>640.6666666666666</t>
        </is>
      </c>
      <c r="K162">
        <v>39</v>
      </c>
      <c r="L162">
        <v>0</v>
      </c>
      <c r="M162">
        <v>9</v>
      </c>
      <c r="N162">
        <v>0</v>
      </c>
      <c r="O162" s="4">
        <v>46303</v>
      </c>
      <c r="P162" t="inlineStr">
        <is>
          <t>统计时区：北京时间（Asia/Shanghai）；每帖取最后采集值；超过30天停止刷新；指标日期 2026-10-08 至 2026-10-08</t>
        </is>
      </c>
    </row>
    <row r="163" ht="25.5" customHeight="1">
      <c r="A163" t="inlineStr">
        <is>
          <t>The Double Life of My Mafia Husband</t>
        </is>
      </c>
      <c r="B163" t="inlineStr">
        <is>
          <t>SD-000337</t>
        </is>
      </c>
      <c r="C163" t="inlineStr">
        <is>
          <t>lgbtq</t>
        </is>
      </c>
      <c r="D163" t="inlineStr">
        <is>
          <t>ReelShort</t>
        </is>
      </c>
      <c r="E163" s="4"/>
      <c r="F163" t="inlineStr">
        <is>
          <t>TikTok</t>
        </is>
      </c>
      <c r="G163" s="4">
        <v>46295</v>
      </c>
      <c r="H163">
        <v>6</v>
      </c>
      <c r="I163">
        <v>3814</v>
      </c>
      <c r="J163" t="inlineStr">
        <is>
          <t>635.6666666666666</t>
        </is>
      </c>
      <c r="K163">
        <v>149</v>
      </c>
      <c r="L163">
        <v>0</v>
      </c>
      <c r="M163">
        <v>56</v>
      </c>
      <c r="N163">
        <v>0</v>
      </c>
      <c r="O163" s="4">
        <v>46303</v>
      </c>
      <c r="P163" t="inlineStr">
        <is>
          <t>统计时区：北京时间（Asia/Shanghai）；每帖取最后采集值；超过30天停止刷新；指标日期 2026-10-08 至 2026-10-08</t>
        </is>
      </c>
    </row>
    <row r="164" ht="25.5" customHeight="1">
      <c r="A164" t="inlineStr">
        <is>
          <t>An Archmage in the City</t>
        </is>
      </c>
      <c r="B164" t="inlineStr">
        <is>
          <t>SD-000123</t>
        </is>
      </c>
      <c r="C164" t="inlineStr">
        <is>
          <t>男性、奇幻、扮猪吃虎、身份揭露</t>
        </is>
      </c>
      <c r="D164" t="inlineStr">
        <is>
          <t>ReelShort</t>
        </is>
      </c>
      <c r="E164" s="4">
        <v>46275</v>
      </c>
      <c r="F164" t="inlineStr">
        <is>
          <t>TikTok</t>
        </is>
      </c>
      <c r="G164" s="4">
        <v>46285</v>
      </c>
      <c r="H164">
        <v>2</v>
      </c>
      <c r="I164">
        <v>1266</v>
      </c>
      <c r="J164" t="inlineStr">
        <is>
          <t>633</t>
        </is>
      </c>
      <c r="K164">
        <v>16</v>
      </c>
      <c r="L164">
        <v>0</v>
      </c>
      <c r="M164">
        <v>3</v>
      </c>
      <c r="N164">
        <v>0</v>
      </c>
      <c r="O164" s="4">
        <v>46303</v>
      </c>
      <c r="P164" t="inlineStr">
        <is>
          <t>统计时区：北京时间（Asia/Shanghai）；每帖取最后采集值；超过30天停止刷新；指标日期 2026-10-08 至 2026-10-08</t>
        </is>
      </c>
    </row>
    <row r="165" ht="25.5" customHeight="1">
      <c r="A165" t="inlineStr">
        <is>
          <t>Alpha’s Cursed Mate</t>
        </is>
      </c>
      <c r="B165" t="inlineStr">
        <is>
          <t>SD-000252</t>
        </is>
      </c>
      <c r="C165" t="inlineStr">
        <is>
          <t>扮猪吃虎</t>
        </is>
      </c>
      <c r="D165" t="inlineStr">
        <is>
          <t>ReelShort</t>
        </is>
      </c>
      <c r="E165" s="4">
        <v>46288</v>
      </c>
      <c r="F165" t="inlineStr">
        <is>
          <t>TikTok</t>
        </is>
      </c>
      <c r="G165" s="4">
        <v>46293</v>
      </c>
      <c r="H165">
        <v>3</v>
      </c>
      <c r="I165">
        <v>1868</v>
      </c>
      <c r="J165" t="inlineStr">
        <is>
          <t>622.6666666666666</t>
        </is>
      </c>
      <c r="K165">
        <v>39</v>
      </c>
      <c r="L165">
        <v>0</v>
      </c>
      <c r="M165">
        <v>11</v>
      </c>
      <c r="N165">
        <v>0</v>
      </c>
      <c r="O165" s="4">
        <v>46303</v>
      </c>
      <c r="P165" t="inlineStr">
        <is>
          <t>统计时区：北京时间（Asia/Shanghai）；每帖取最后采集值；超过30天停止刷新；指标日期 2026-10-08 至 2026-10-08</t>
        </is>
      </c>
    </row>
    <row r="166" ht="25.5" customHeight="1">
      <c r="A166" t="inlineStr">
        <is>
          <t>„Ранг SSS: Пазителят на гръмотевиците от гетото“</t>
        </is>
      </c>
      <c r="B166" t="inlineStr">
        <is>
          <t>SD-000033</t>
        </is>
      </c>
      <c r="C166" t="inlineStr">
        <is>
          <t>逆袭、校园、复仇</t>
        </is>
      </c>
      <c r="D166" t="inlineStr">
        <is>
          <t>ReelShort</t>
        </is>
      </c>
      <c r="E166" s="4">
        <v>46259</v>
      </c>
      <c r="F166" t="inlineStr">
        <is>
          <t>TikTok</t>
        </is>
      </c>
      <c r="G166" s="4">
        <v>46268</v>
      </c>
      <c r="H166">
        <v>3</v>
      </c>
      <c r="I166">
        <v>1858</v>
      </c>
      <c r="J166" t="inlineStr">
        <is>
          <t>619.3333333333334</t>
        </is>
      </c>
      <c r="K166">
        <v>12</v>
      </c>
      <c r="L166">
        <v>2</v>
      </c>
      <c r="M166">
        <v>1</v>
      </c>
      <c r="N166">
        <v>0</v>
      </c>
      <c r="O166" s="4">
        <v>46299</v>
      </c>
      <c r="P166" t="inlineStr">
        <is>
          <t>统计时区：北京时间（Asia/Shanghai）；每帖取最后采集值；超过30天停止刷新；指标日期 2026-10-03 至 2026-10-04</t>
        </is>
      </c>
    </row>
    <row r="167" ht="25.5" customHeight="1">
      <c r="A167" t="inlineStr">
        <is>
          <t>My Alien Life</t>
        </is>
      </c>
      <c r="B167" t="inlineStr">
        <is>
          <t>SD-000061</t>
        </is>
      </c>
      <c r="C167" t="inlineStr">
        <is>
          <t>爱情、禁忌</t>
        </is>
      </c>
      <c r="D167" t="inlineStr">
        <is>
          <t>其他</t>
        </is>
      </c>
      <c r="E167" s="4"/>
      <c r="F167" t="inlineStr">
        <is>
          <t>TikTok</t>
        </is>
      </c>
      <c r="G167" s="4">
        <v>46272</v>
      </c>
      <c r="H167">
        <v>1</v>
      </c>
      <c r="I167">
        <v>617</v>
      </c>
      <c r="J167" t="inlineStr">
        <is>
          <t>617</t>
        </is>
      </c>
      <c r="K167">
        <v>17</v>
      </c>
      <c r="L167">
        <v>0</v>
      </c>
      <c r="M167">
        <v>5</v>
      </c>
      <c r="N167">
        <v>0</v>
      </c>
      <c r="O167" s="4">
        <v>46301</v>
      </c>
      <c r="P167" t="inlineStr">
        <is>
          <t>统计时区：北京时间（Asia/Shanghai）；每帖取最后采集值；超过30天停止刷新；指标日期 2026-10-06 至 2026-10-06</t>
        </is>
      </c>
    </row>
    <row r="168" ht="25.5" customHeight="1">
      <c r="A168" t="inlineStr">
        <is>
          <t>I Spoke Baby Dragon and Won Everyone Over!</t>
        </is>
      </c>
      <c r="B168" t="inlineStr">
        <is>
          <t>SD-000205</t>
        </is>
      </c>
      <c r="C168" t="inlineStr">
        <is>
          <t>奇幻</t>
        </is>
      </c>
      <c r="D168" t="inlineStr">
        <is>
          <t>其他</t>
        </is>
      </c>
      <c r="E168" s="4">
        <v>46266</v>
      </c>
      <c r="F168" t="inlineStr">
        <is>
          <t>TikTok</t>
        </is>
      </c>
      <c r="G168" s="4">
        <v>46290</v>
      </c>
      <c r="H168">
        <v>3</v>
      </c>
      <c r="I168">
        <v>1813</v>
      </c>
      <c r="J168" t="inlineStr">
        <is>
          <t>604.3333333333334</t>
        </is>
      </c>
      <c r="K168">
        <v>27</v>
      </c>
      <c r="L168">
        <v>0</v>
      </c>
      <c r="M168">
        <v>8</v>
      </c>
      <c r="N168">
        <v>1</v>
      </c>
      <c r="O168" s="4">
        <v>46303</v>
      </c>
      <c r="P168" t="inlineStr">
        <is>
          <t>统计时区：北京时间（Asia/Shanghai）；每帖取最后采集值；超过30天停止刷新；指标日期 2026-10-08 至 2026-10-08</t>
        </is>
      </c>
    </row>
    <row r="169" ht="25.5" customHeight="1">
      <c r="A169" t="inlineStr">
        <is>
          <t>Abandoned by the Duke, I'm the Divine Seraph</t>
        </is>
      </c>
      <c r="B169" t="inlineStr">
        <is>
          <t>SD-000269</t>
        </is>
      </c>
      <c r="C169" t="inlineStr">
        <is>
          <t>复仇、逆袭、奇幻、超能力</t>
        </is>
      </c>
      <c r="D169" t="inlineStr">
        <is>
          <t>ReelShort</t>
        </is>
      </c>
      <c r="E169" s="4">
        <v>46260</v>
      </c>
      <c r="F169" t="inlineStr">
        <is>
          <t>TikTok</t>
        </is>
      </c>
      <c r="G169" s="4">
        <v>46296</v>
      </c>
      <c r="H169">
        <v>3</v>
      </c>
      <c r="I169">
        <v>1760</v>
      </c>
      <c r="J169" t="inlineStr">
        <is>
          <t>586.6666666666666</t>
        </is>
      </c>
      <c r="K169">
        <v>32</v>
      </c>
      <c r="L169">
        <v>1</v>
      </c>
      <c r="M169">
        <v>11</v>
      </c>
      <c r="N169">
        <v>1</v>
      </c>
      <c r="O169" s="4">
        <v>46303</v>
      </c>
      <c r="P169" t="inlineStr">
        <is>
          <t>统计时区：北京时间（Asia/Shanghai）；每帖取最后采集值；超过30天停止刷新；指标日期 2026-10-08 至 2026-10-08</t>
        </is>
      </c>
    </row>
    <row r="170" ht="25.5" customHeight="1">
      <c r="A170" t="inlineStr">
        <is>
          <t>I Crashed His Wedding With My Sister's Coffin</t>
        </is>
      </c>
      <c r="B170" t="inlineStr">
        <is>
          <t>SD-000144</t>
        </is>
      </c>
      <c r="C170" t="inlineStr">
        <is>
          <t>复仇、奇幻、超能力、女王</t>
        </is>
      </c>
      <c r="D170" t="inlineStr">
        <is>
          <t>DramaBox</t>
        </is>
      </c>
      <c r="E170" s="4">
        <v>46282</v>
      </c>
      <c r="F170" t="inlineStr">
        <is>
          <t>TikTok</t>
        </is>
      </c>
      <c r="G170" s="4">
        <v>46283</v>
      </c>
      <c r="H170">
        <v>3</v>
      </c>
      <c r="I170">
        <v>1757</v>
      </c>
      <c r="J170" t="inlineStr">
        <is>
          <t>585.6666666666666</t>
        </is>
      </c>
      <c r="K170">
        <v>62</v>
      </c>
      <c r="L170">
        <v>0</v>
      </c>
      <c r="M170">
        <v>21</v>
      </c>
      <c r="N170">
        <v>0</v>
      </c>
      <c r="O170" s="4">
        <v>46303</v>
      </c>
      <c r="P170" t="inlineStr">
        <is>
          <t>统计时区：北京时间（Asia/Shanghai）；每帖取最后采集值；超过30天停止刷新；指标日期 2026-10-08 至 2026-10-08</t>
        </is>
      </c>
    </row>
    <row r="171" ht="25.5" customHeight="1">
      <c r="A171" t="inlineStr">
        <is>
          <t>Congratulations, You're Linked to a Walking Disaster</t>
        </is>
      </c>
      <c r="B171" t="inlineStr">
        <is>
          <t>SD-000366</t>
        </is>
      </c>
      <c r="C171" t="inlineStr">
        <is>
          <t>扮猪吃虎</t>
        </is>
      </c>
      <c r="D171" t="inlineStr">
        <is>
          <t>ReelShort</t>
        </is>
      </c>
      <c r="E171" s="4">
        <v>46295</v>
      </c>
      <c r="F171" t="inlineStr">
        <is>
          <t>TikTok</t>
        </is>
      </c>
      <c r="G171" s="4">
        <v>46296</v>
      </c>
      <c r="H171">
        <v>3</v>
      </c>
      <c r="I171">
        <v>1704</v>
      </c>
      <c r="J171" t="inlineStr">
        <is>
          <t>568</t>
        </is>
      </c>
      <c r="K171">
        <v>39</v>
      </c>
      <c r="L171">
        <v>1</v>
      </c>
      <c r="M171">
        <v>11</v>
      </c>
      <c r="N171">
        <v>4</v>
      </c>
      <c r="O171" s="4">
        <v>46303</v>
      </c>
      <c r="P171" t="inlineStr">
        <is>
          <t>统计时区：北京时间（Asia/Shanghai）；每帖取最后采集值；超过30天停止刷新；指标日期 2026-10-08 至 2026-10-08</t>
        </is>
      </c>
    </row>
    <row r="172" ht="25.5" customHeight="1">
      <c r="A172" t="inlineStr">
        <is>
          <t>Rejected Luna is His Fated Mate</t>
        </is>
      </c>
      <c r="B172" t="inlineStr">
        <is>
          <t>SD-000374</t>
        </is>
      </c>
      <c r="C172" t="inlineStr">
        <is>
          <t>身份揭露、狼人</t>
        </is>
      </c>
      <c r="D172" t="inlineStr">
        <is>
          <t>ReelShort</t>
        </is>
      </c>
      <c r="E172" s="4">
        <v>46285</v>
      </c>
      <c r="F172" t="inlineStr">
        <is>
          <t>TikTok</t>
        </is>
      </c>
      <c r="G172" s="4">
        <v>46294</v>
      </c>
      <c r="H172">
        <v>11</v>
      </c>
      <c r="I172">
        <v>6118</v>
      </c>
      <c r="J172" t="inlineStr">
        <is>
          <t>556.1818181818181</t>
        </is>
      </c>
      <c r="K172">
        <v>88</v>
      </c>
      <c r="L172">
        <v>0</v>
      </c>
      <c r="M172">
        <v>21</v>
      </c>
      <c r="N172">
        <v>1</v>
      </c>
      <c r="O172" s="4">
        <v>46303</v>
      </c>
      <c r="P172" t="inlineStr">
        <is>
          <t>统计时区：北京时间（Asia/Shanghai）；每帖取最后采集值；超过30天停止刷新；指标日期 2026-10-08 至 2026-10-08</t>
        </is>
      </c>
    </row>
    <row r="173" ht="25.5" customHeight="1">
      <c r="A173" t="inlineStr">
        <is>
          <t>Honey Cut</t>
        </is>
      </c>
      <c r="B173" t="inlineStr">
        <is>
          <t>SD-000094</t>
        </is>
      </c>
      <c r="C173" t="inlineStr">
        <is>
          <t>禁忌</t>
        </is>
      </c>
      <c r="D173" t="inlineStr">
        <is>
          <t>ReelShort</t>
        </is>
      </c>
      <c r="E173" s="4">
        <v>46280</v>
      </c>
      <c r="F173" t="inlineStr">
        <is>
          <t>TikTok</t>
        </is>
      </c>
      <c r="G173" s="4">
        <v>46280</v>
      </c>
      <c r="H173">
        <v>9</v>
      </c>
      <c r="I173">
        <v>4908</v>
      </c>
      <c r="J173" t="inlineStr">
        <is>
          <t>545.3333333333334</t>
        </is>
      </c>
      <c r="K173">
        <v>53</v>
      </c>
      <c r="L173">
        <v>1</v>
      </c>
      <c r="M173">
        <v>18</v>
      </c>
      <c r="N173">
        <v>0</v>
      </c>
      <c r="O173" s="4">
        <v>46303</v>
      </c>
      <c r="P173" t="inlineStr">
        <is>
          <t>统计时区：北京时间（Asia/Shanghai）；每帖取最后采集值；超过30天停止刷新；指标日期 2026-10-08 至 2026-10-08</t>
        </is>
      </c>
    </row>
    <row r="174" ht="25.5" customHeight="1">
      <c r="A174" t="inlineStr">
        <is>
          <t>he Wolfless Queen</t>
        </is>
      </c>
      <c r="B174" t="inlineStr">
        <is>
          <t>SD-000217</t>
        </is>
      </c>
      <c r="C174" t="inlineStr">
        <is>
          <t>女王、狼人、救赎</t>
        </is>
      </c>
      <c r="D174" t="inlineStr">
        <is>
          <t>ReelShort</t>
        </is>
      </c>
      <c r="E174" s="4">
        <v>46286</v>
      </c>
      <c r="F174" t="inlineStr">
        <is>
          <t>TikTok</t>
        </is>
      </c>
      <c r="G174" s="4">
        <v>46288</v>
      </c>
      <c r="H174">
        <v>3</v>
      </c>
      <c r="I174">
        <v>1635</v>
      </c>
      <c r="J174" t="inlineStr">
        <is>
          <t>545</t>
        </is>
      </c>
      <c r="K174">
        <v>62</v>
      </c>
      <c r="L174">
        <v>0</v>
      </c>
      <c r="M174">
        <v>13</v>
      </c>
      <c r="N174">
        <v>0</v>
      </c>
      <c r="O174" s="4">
        <v>46303</v>
      </c>
      <c r="P174" t="inlineStr">
        <is>
          <t>统计时区：北京时间（Asia/Shanghai）；每帖取最后采集值；超过30天停止刷新；指标日期 2026-10-08 至 2026-10-08</t>
        </is>
      </c>
    </row>
    <row r="175" ht="25.5" customHeight="1">
      <c r="A175" t="inlineStr">
        <is>
          <t>Betrayed, Broken, But Crowned the Dragon King's Queen</t>
        </is>
      </c>
      <c r="B175" t="inlineStr">
        <is>
          <t>SD-000189</t>
        </is>
      </c>
      <c r="C175" t="inlineStr">
        <is>
          <t>女王、复仇、奇幻</t>
        </is>
      </c>
      <c r="D175" t="inlineStr">
        <is>
          <t>ReelShort</t>
        </is>
      </c>
      <c r="E175" s="4">
        <v>46285</v>
      </c>
      <c r="F175" t="inlineStr">
        <is>
          <t>TikTok</t>
        </is>
      </c>
      <c r="G175" s="4">
        <v>46286</v>
      </c>
      <c r="H175">
        <v>3</v>
      </c>
      <c r="I175">
        <v>1616</v>
      </c>
      <c r="J175" t="inlineStr">
        <is>
          <t>538.6666666666666</t>
        </is>
      </c>
      <c r="K175">
        <v>23</v>
      </c>
      <c r="L175">
        <v>0</v>
      </c>
      <c r="M175">
        <v>12</v>
      </c>
      <c r="N175">
        <v>1</v>
      </c>
      <c r="O175" s="4">
        <v>46303</v>
      </c>
      <c r="P175" t="inlineStr">
        <is>
          <t>统计时区：北京时间（Asia/Shanghai）；每帖取最后采集值；超过30天停止刷新；指标日期 2026-10-08 至 2026-10-08</t>
        </is>
      </c>
    </row>
    <row r="176" ht="25.5" customHeight="1">
      <c r="A176" t="inlineStr">
        <is>
          <t>Bloodline Paradox: Silver and Shadows</t>
        </is>
      </c>
      <c r="B176" t="inlineStr">
        <is>
          <t>SD-000289</t>
        </is>
      </c>
      <c r="C176" t="inlineStr">
        <is>
          <t>lgbtq、奇幻、复仇、救赎</t>
        </is>
      </c>
      <c r="D176" t="inlineStr">
        <is>
          <t>ReelShort</t>
        </is>
      </c>
      <c r="E176" s="4">
        <v>46288</v>
      </c>
      <c r="F176" t="inlineStr">
        <is>
          <t>TikTok</t>
        </is>
      </c>
      <c r="G176" s="4">
        <v>46296</v>
      </c>
      <c r="H176">
        <v>6</v>
      </c>
      <c r="I176">
        <v>3203</v>
      </c>
      <c r="J176" t="inlineStr">
        <is>
          <t>533.8333333333334</t>
        </is>
      </c>
      <c r="K176">
        <v>111</v>
      </c>
      <c r="L176">
        <v>0</v>
      </c>
      <c r="M176">
        <v>49</v>
      </c>
      <c r="N176">
        <v>0</v>
      </c>
      <c r="O176" s="4">
        <v>46303</v>
      </c>
      <c r="P176" t="inlineStr">
        <is>
          <t>统计时区：北京时间（Asia/Shanghai）；每帖取最后采集值；超过30天停止刷新；指标日期 2026-10-08 至 2026-10-08</t>
        </is>
      </c>
    </row>
    <row r="177" ht="25.5" customHeight="1">
      <c r="A177" t="inlineStr">
        <is>
          <t>Step Back! That Homeless Man Is Not to be Messed with</t>
        </is>
      </c>
      <c r="B177" t="inlineStr">
        <is>
          <t>SD-000124</t>
        </is>
      </c>
      <c r="C177" t="inlineStr">
        <is>
          <t>男性、逆袭、身份揭露</t>
        </is>
      </c>
      <c r="D177" t="inlineStr">
        <is>
          <t>ReelShort</t>
        </is>
      </c>
      <c r="E177" s="4">
        <v>46281</v>
      </c>
      <c r="F177" t="inlineStr">
        <is>
          <t>TikTok</t>
        </is>
      </c>
      <c r="G177" s="4">
        <v>46286</v>
      </c>
      <c r="H177">
        <v>4</v>
      </c>
      <c r="I177">
        <v>2126</v>
      </c>
      <c r="J177" t="inlineStr">
        <is>
          <t>531.5</t>
        </is>
      </c>
      <c r="K177">
        <v>12</v>
      </c>
      <c r="L177">
        <v>0</v>
      </c>
      <c r="M177">
        <v>2</v>
      </c>
      <c r="N177">
        <v>0</v>
      </c>
      <c r="O177" s="4">
        <v>46303</v>
      </c>
      <c r="P177" t="inlineStr">
        <is>
          <t>统计时区：北京时间（Asia/Shanghai）；每帖取最后采集值；超过30天停止刷新；指标日期 2026-10-08 至 2026-10-08</t>
        </is>
      </c>
    </row>
    <row r="178" ht="25.5" customHeight="1">
      <c r="A178" t="inlineStr">
        <is>
          <t>Novias entre las llamas</t>
        </is>
      </c>
      <c r="B178" t="inlineStr">
        <is>
          <t>SD-000372</t>
        </is>
      </c>
      <c r="C178" t="inlineStr">
        <is>
          <t>离婚</t>
        </is>
      </c>
      <c r="D178" t="inlineStr">
        <is>
          <t>ReelShort</t>
        </is>
      </c>
      <c r="E178" s="4">
        <v>46218</v>
      </c>
      <c r="F178" t="inlineStr">
        <is>
          <t>TikTok</t>
        </is>
      </c>
      <c r="G178" s="4">
        <v>46301</v>
      </c>
      <c r="H178">
        <v>5</v>
      </c>
      <c r="I178">
        <v>2457</v>
      </c>
      <c r="J178" t="inlineStr">
        <is>
          <t>491.4</t>
        </is>
      </c>
      <c r="K178">
        <v>28</v>
      </c>
      <c r="L178">
        <v>0</v>
      </c>
      <c r="M178">
        <v>5</v>
      </c>
      <c r="N178">
        <v>1</v>
      </c>
      <c r="O178" s="4">
        <v>46303</v>
      </c>
      <c r="P178" t="inlineStr">
        <is>
          <t>统计时区：北京时间（Asia/Shanghai）；每帖取最后采集值；超过30天停止刷新；指标日期 2026-10-08 至 2026-10-08</t>
        </is>
      </c>
    </row>
    <row r="179" ht="25.5" customHeight="1">
      <c r="A179" t="inlineStr">
        <is>
          <t>Shifter Academy: Taming Three Wild Mates</t>
        </is>
      </c>
      <c r="B179" t="inlineStr">
        <is>
          <t>SD-000202</t>
        </is>
      </c>
      <c r="C179" t="inlineStr">
        <is>
          <t>校园、甜宠、爱情</t>
        </is>
      </c>
      <c r="D179" t="inlineStr">
        <is>
          <t>DramaBox</t>
        </is>
      </c>
      <c r="E179" s="4">
        <v>46245</v>
      </c>
      <c r="F179" t="inlineStr">
        <is>
          <t>TikTok</t>
        </is>
      </c>
      <c r="G179" s="4">
        <v>46301</v>
      </c>
      <c r="H179">
        <v>3</v>
      </c>
      <c r="I179">
        <v>1454</v>
      </c>
      <c r="J179" t="inlineStr">
        <is>
          <t>484.6666666666667</t>
        </is>
      </c>
      <c r="K179">
        <v>47</v>
      </c>
      <c r="L179">
        <v>0</v>
      </c>
      <c r="M179">
        <v>16</v>
      </c>
      <c r="N179">
        <v>1</v>
      </c>
      <c r="O179" s="4">
        <v>46303</v>
      </c>
      <c r="P179" t="inlineStr">
        <is>
          <t>统计时区：北京时间（Asia/Shanghai）；每帖取最后采集值；超过30天停止刷新；指标日期 2026-10-08 至 2026-10-08</t>
        </is>
      </c>
    </row>
    <row r="180" ht="25.5" customHeight="1">
      <c r="A180" t="inlineStr">
        <is>
          <t>The Revenant’s Vow: Shattered Crow</t>
        </is>
      </c>
      <c r="B180" t="inlineStr">
        <is>
          <t>SD-000282</t>
        </is>
      </c>
      <c r="C180" t="inlineStr">
        <is>
          <t>奇幻、复仇、身份揭露、重生</t>
        </is>
      </c>
      <c r="D180" t="inlineStr">
        <is>
          <t>ReelShort</t>
        </is>
      </c>
      <c r="E180" s="4">
        <v>46290</v>
      </c>
      <c r="F180" t="inlineStr">
        <is>
          <t>TikTok</t>
        </is>
      </c>
      <c r="G180" s="4">
        <v>46295</v>
      </c>
      <c r="H180">
        <v>3</v>
      </c>
      <c r="I180">
        <v>1453</v>
      </c>
      <c r="J180" t="inlineStr">
        <is>
          <t>484.3333333333333</t>
        </is>
      </c>
      <c r="K180">
        <v>24</v>
      </c>
      <c r="L180">
        <v>0</v>
      </c>
      <c r="M180">
        <v>8</v>
      </c>
      <c r="N180">
        <v>0</v>
      </c>
      <c r="O180" s="4">
        <v>46303</v>
      </c>
      <c r="P180" t="inlineStr">
        <is>
          <t>统计时区：北京时间（Asia/Shanghai）；每帖取最后采集值；超过30天停止刷新；指标日期 2026-10-08 至 2026-10-08</t>
        </is>
      </c>
    </row>
    <row r="181" ht="25.5" customHeight="1">
      <c r="A181" t="inlineStr">
        <is>
          <t>The Hidden Empire of Stephen Adams</t>
        </is>
      </c>
      <c r="B181" t="inlineStr">
        <is>
          <t>SD-000097</t>
        </is>
      </c>
      <c r="C181" t="inlineStr">
        <is>
          <t>男性、身份揭露</t>
        </is>
      </c>
      <c r="D181" t="inlineStr">
        <is>
          <t>ReelShort</t>
        </is>
      </c>
      <c r="E181" s="4">
        <v>46191</v>
      </c>
      <c r="F181" t="inlineStr">
        <is>
          <t>TikTok</t>
        </is>
      </c>
      <c r="G181" s="4">
        <v>46280</v>
      </c>
      <c r="H181">
        <v>3</v>
      </c>
      <c r="I181">
        <v>1406</v>
      </c>
      <c r="J181" t="inlineStr">
        <is>
          <t>468.6666666666667</t>
        </is>
      </c>
      <c r="K181">
        <v>8</v>
      </c>
      <c r="L181">
        <v>0</v>
      </c>
      <c r="M181">
        <v>3</v>
      </c>
      <c r="N181">
        <v>0</v>
      </c>
      <c r="O181" s="4">
        <v>46303</v>
      </c>
      <c r="P181" t="inlineStr">
        <is>
          <t>统计时区：北京时间（Asia/Shanghai）；每帖取最后采集值；超过30天停止刷新；指标日期 2026-10-08 至 2026-10-08</t>
        </is>
      </c>
    </row>
    <row r="182" ht="25.5" customHeight="1">
      <c r="A182" t="inlineStr">
        <is>
          <t>Gone Before the Vows</t>
        </is>
      </c>
      <c r="B182" t="inlineStr">
        <is>
          <t>SD-000332</t>
        </is>
      </c>
      <c r="C182" t="inlineStr">
        <is>
          <t>扮猪吃虎</t>
        </is>
      </c>
      <c r="D182" t="inlineStr">
        <is>
          <t>ReelShort</t>
        </is>
      </c>
      <c r="E182" s="4">
        <v>46293</v>
      </c>
      <c r="F182" t="inlineStr">
        <is>
          <t>TikTok</t>
        </is>
      </c>
      <c r="G182" s="4">
        <v>46296</v>
      </c>
      <c r="H182">
        <v>3</v>
      </c>
      <c r="I182">
        <v>1390</v>
      </c>
      <c r="J182" t="inlineStr">
        <is>
          <t>463.3333333333333</t>
        </is>
      </c>
      <c r="K182">
        <v>34</v>
      </c>
      <c r="L182">
        <v>0</v>
      </c>
      <c r="M182">
        <v>6</v>
      </c>
      <c r="N182">
        <v>0</v>
      </c>
      <c r="O182" s="4">
        <v>46303</v>
      </c>
      <c r="P182" t="inlineStr">
        <is>
          <t>统计时区：北京时间（Asia/Shanghai）；每帖取最后采集值；超过30天停止刷新；指标日期 2026-10-08 至 2026-10-08</t>
        </is>
      </c>
    </row>
    <row r="183" ht="25.5" customHeight="1">
      <c r="A183" t="inlineStr">
        <is>
          <t>Apocalypse Siege: King of the Awakened</t>
        </is>
      </c>
      <c r="B183" t="inlineStr">
        <is>
          <t>SD-000272</t>
        </is>
      </c>
      <c r="C183" t="inlineStr">
        <is>
          <t>逆袭、男性、扮猪吃虎</t>
        </is>
      </c>
      <c r="D183" t="inlineStr">
        <is>
          <t>ReelShort</t>
        </is>
      </c>
      <c r="E183" s="4">
        <v>46291</v>
      </c>
      <c r="F183" t="inlineStr">
        <is>
          <t>TikTok</t>
        </is>
      </c>
      <c r="G183" s="4">
        <v>46295</v>
      </c>
      <c r="H183">
        <v>2</v>
      </c>
      <c r="I183">
        <v>919</v>
      </c>
      <c r="J183" t="inlineStr">
        <is>
          <t>459.5</t>
        </is>
      </c>
      <c r="K183">
        <v>19</v>
      </c>
      <c r="L183">
        <v>0</v>
      </c>
      <c r="M183">
        <v>2</v>
      </c>
      <c r="N183">
        <v>0</v>
      </c>
      <c r="O183" s="4">
        <v>46303</v>
      </c>
      <c r="P183" t="inlineStr">
        <is>
          <t>统计时区：北京时间（Asia/Shanghai）；每帖取最后采集值；超过30天停止刷新；指标日期 2026-10-08 至 2026-10-08</t>
        </is>
      </c>
    </row>
    <row r="184" ht="25.5" customHeight="1">
      <c r="A184" t="inlineStr">
        <is>
          <t>My Wolf Chose Her, but the Alpha King Chose Me</t>
        </is>
      </c>
      <c r="B184" t="inlineStr">
        <is>
          <t>SD-000342</t>
        </is>
      </c>
      <c r="C184"/>
      <c r="D184" t="inlineStr">
        <is>
          <t>ReelShort</t>
        </is>
      </c>
      <c r="E184" s="4">
        <v>46293</v>
      </c>
      <c r="F184" t="inlineStr">
        <is>
          <t>TikTok</t>
        </is>
      </c>
      <c r="G184" s="4">
        <v>46300</v>
      </c>
      <c r="H184">
        <v>3</v>
      </c>
      <c r="I184">
        <v>1358</v>
      </c>
      <c r="J184" t="inlineStr">
        <is>
          <t>452.6666666666667</t>
        </is>
      </c>
      <c r="K184">
        <v>26</v>
      </c>
      <c r="L184">
        <v>0</v>
      </c>
      <c r="M184">
        <v>6</v>
      </c>
      <c r="N184">
        <v>0</v>
      </c>
      <c r="O184" s="4">
        <v>46303</v>
      </c>
      <c r="P184" t="inlineStr">
        <is>
          <t>统计时区：北京时间（Asia/Shanghai）；每帖取最后采集值；超过30天停止刷新；指标日期 2026-10-08 至 2026-10-08</t>
        </is>
      </c>
    </row>
    <row r="185" ht="25.5" customHeight="1">
      <c r="A185" t="inlineStr">
        <is>
          <t>The Billionaire's Superhuman Maid</t>
        </is>
      </c>
      <c r="B185" t="inlineStr">
        <is>
          <t>SD-000376</t>
        </is>
      </c>
      <c r="C185"/>
      <c r="D185" t="inlineStr">
        <is>
          <t>ReelShort</t>
        </is>
      </c>
      <c r="E185" s="4">
        <v>46295</v>
      </c>
      <c r="F185" t="inlineStr">
        <is>
          <t>TikTok</t>
        </is>
      </c>
      <c r="G185" s="4">
        <v>46294</v>
      </c>
      <c r="H185">
        <v>12</v>
      </c>
      <c r="I185">
        <v>5406</v>
      </c>
      <c r="J185" t="inlineStr">
        <is>
          <t>450.5</t>
        </is>
      </c>
      <c r="K185">
        <v>85</v>
      </c>
      <c r="L185">
        <v>1</v>
      </c>
      <c r="M185">
        <v>17</v>
      </c>
      <c r="N185">
        <v>0</v>
      </c>
      <c r="O185" s="4">
        <v>46303</v>
      </c>
      <c r="P185" t="inlineStr">
        <is>
          <t>统计时区：北京时间（Asia/Shanghai）；每帖取最后采集值；超过30天停止刷新；指标日期 2026-10-08 至 2026-10-08</t>
        </is>
      </c>
    </row>
    <row r="186" ht="25.5" customHeight="1">
      <c r="A186" t="inlineStr">
        <is>
          <t>The CEO Who Felt My Pregnancy</t>
        </is>
      </c>
      <c r="B186" t="inlineStr">
        <is>
          <t>SD-000335</t>
        </is>
      </c>
      <c r="C186"/>
      <c r="D186"/>
      <c r="E186" s="4"/>
      <c r="F186" t="inlineStr">
        <is>
          <t>TikTok</t>
        </is>
      </c>
      <c r="G186" s="4">
        <v>46299</v>
      </c>
      <c r="H186">
        <v>3</v>
      </c>
      <c r="I186">
        <v>1297</v>
      </c>
      <c r="J186" t="inlineStr">
        <is>
          <t>432.3333333333333</t>
        </is>
      </c>
      <c r="K186">
        <v>16</v>
      </c>
      <c r="L186">
        <v>0</v>
      </c>
      <c r="M186">
        <v>3</v>
      </c>
      <c r="N186">
        <v>0</v>
      </c>
      <c r="O186" s="4">
        <v>46303</v>
      </c>
      <c r="P186" t="inlineStr">
        <is>
          <t>统计时区：北京时间（Asia/Shanghai）；每帖取最后采集值；超过30天停止刷新；指标日期 2026-10-08 至 2026-10-08</t>
        </is>
      </c>
    </row>
    <row r="187" ht="25.5" customHeight="1">
      <c r="A187" t="inlineStr">
        <is>
          <t>Traded My Wolves for a Snake</t>
        </is>
      </c>
      <c r="B187" t="inlineStr">
        <is>
          <t>SD-000296</t>
        </is>
      </c>
      <c r="C187" t="inlineStr">
        <is>
          <t>狼人</t>
        </is>
      </c>
      <c r="D187" t="inlineStr">
        <is>
          <t>ReelShort</t>
        </is>
      </c>
      <c r="E187" s="4">
        <v>46245</v>
      </c>
      <c r="F187" t="inlineStr">
        <is>
          <t>TikTok</t>
        </is>
      </c>
      <c r="G187" s="4">
        <v>46297</v>
      </c>
      <c r="H187">
        <v>2</v>
      </c>
      <c r="I187">
        <v>789</v>
      </c>
      <c r="J187" t="inlineStr">
        <is>
          <t>394.5</t>
        </is>
      </c>
      <c r="K187">
        <v>11</v>
      </c>
      <c r="L187">
        <v>1</v>
      </c>
      <c r="M187">
        <v>4</v>
      </c>
      <c r="N187">
        <v>1</v>
      </c>
      <c r="O187" s="4">
        <v>46303</v>
      </c>
      <c r="P187" t="inlineStr">
        <is>
          <t>统计时区：北京时间（Asia/Shanghai）；每帖取最后采集值；超过30天停止刷新；指标日期 2026-10-08 至 2026-10-08</t>
        </is>
      </c>
    </row>
    <row r="188" ht="25.5" customHeight="1">
      <c r="A188" t="inlineStr">
        <is>
          <t>The Scent That Found Me</t>
        </is>
      </c>
      <c r="B188" t="inlineStr">
        <is>
          <t>SD-000257</t>
        </is>
      </c>
      <c r="C188" t="inlineStr">
        <is>
          <t>爱情、霸总</t>
        </is>
      </c>
      <c r="D188" t="inlineStr">
        <is>
          <t>ReelShort</t>
        </is>
      </c>
      <c r="E188" s="4">
        <v>46281</v>
      </c>
      <c r="F188" t="inlineStr">
        <is>
          <t>TikTok</t>
        </is>
      </c>
      <c r="G188" s="4">
        <v>46291</v>
      </c>
      <c r="H188">
        <v>9</v>
      </c>
      <c r="I188">
        <v>3457</v>
      </c>
      <c r="J188" t="inlineStr">
        <is>
          <t>384.1111111111111</t>
        </is>
      </c>
      <c r="K188">
        <v>60</v>
      </c>
      <c r="L188">
        <v>0</v>
      </c>
      <c r="M188">
        <v>14</v>
      </c>
      <c r="N188">
        <v>0</v>
      </c>
      <c r="O188" s="4">
        <v>46303</v>
      </c>
      <c r="P188" t="inlineStr">
        <is>
          <t>统计时区：北京时间（Asia/Shanghai）；每帖取最后采集值；超过30天停止刷新；指标日期 2026-10-08 至 2026-10-08</t>
        </is>
      </c>
    </row>
    <row r="189" ht="25.5" customHeight="1">
      <c r="A189" t="inlineStr">
        <is>
          <t>I Woke Up as the Villainous Guide</t>
        </is>
      </c>
      <c r="B189" t="inlineStr">
        <is>
          <t>SD-000253</t>
        </is>
      </c>
      <c r="C189" t="inlineStr">
        <is>
          <t>多角关系、甜宠、身份揭露、奇幻</t>
        </is>
      </c>
      <c r="D189" t="inlineStr">
        <is>
          <t>ReelShort</t>
        </is>
      </c>
      <c r="E189" s="4">
        <v>46288</v>
      </c>
      <c r="F189" t="inlineStr">
        <is>
          <t>TikTok</t>
        </is>
      </c>
      <c r="G189" s="4">
        <v>46295</v>
      </c>
      <c r="H189">
        <v>3</v>
      </c>
      <c r="I189">
        <v>1146</v>
      </c>
      <c r="J189" t="inlineStr">
        <is>
          <t>382</t>
        </is>
      </c>
      <c r="K189">
        <v>35</v>
      </c>
      <c r="L189">
        <v>0</v>
      </c>
      <c r="M189">
        <v>12</v>
      </c>
      <c r="N189">
        <v>1</v>
      </c>
      <c r="O189" s="4">
        <v>46303</v>
      </c>
      <c r="P189" t="inlineStr">
        <is>
          <t>统计时区：北京时间（Asia/Shanghai）；每帖取最后采集值；超过30天停止刷新；指标日期 2026-10-08 至 2026-10-08</t>
        </is>
      </c>
    </row>
    <row r="190" ht="25.5" customHeight="1">
      <c r="A190" t="inlineStr">
        <is>
          <t>Fated to the Cruel Falcon</t>
        </is>
      </c>
      <c r="B190" t="inlineStr">
        <is>
          <t>SD-000226</t>
        </is>
      </c>
      <c r="C190" t="inlineStr">
        <is>
          <t>奇幻、身份揭露</t>
        </is>
      </c>
      <c r="D190" t="inlineStr">
        <is>
          <t>ReelShort</t>
        </is>
      </c>
      <c r="E190" s="4">
        <v>46287</v>
      </c>
      <c r="F190" t="inlineStr">
        <is>
          <t>TikTok</t>
        </is>
      </c>
      <c r="G190" s="4">
        <v>46289</v>
      </c>
      <c r="H190">
        <v>3</v>
      </c>
      <c r="I190">
        <v>1123</v>
      </c>
      <c r="J190" t="inlineStr">
        <is>
          <t>374.3333333333333</t>
        </is>
      </c>
      <c r="K190">
        <v>10</v>
      </c>
      <c r="L190">
        <v>0</v>
      </c>
      <c r="M190">
        <v>5</v>
      </c>
      <c r="N190">
        <v>0</v>
      </c>
      <c r="O190" s="4">
        <v>46303</v>
      </c>
      <c r="P190" t="inlineStr">
        <is>
          <t>统计时区：北京时间（Asia/Shanghai）；每帖取最后采集值；超过30天停止刷新；指标日期 2026-10-08 至 2026-10-08</t>
        </is>
      </c>
    </row>
    <row r="191" ht="25.5" customHeight="1">
      <c r="A191" t="inlineStr">
        <is>
          <t>Paladin Betrays God for the Wolf</t>
        </is>
      </c>
      <c r="B191" t="inlineStr">
        <is>
          <t>SD-000283</t>
        </is>
      </c>
      <c r="C191" t="inlineStr">
        <is>
          <t>lgbtq、狼人、复仇</t>
        </is>
      </c>
      <c r="D191" t="inlineStr">
        <is>
          <t>ReelShort</t>
        </is>
      </c>
      <c r="E191" s="4">
        <v>46292</v>
      </c>
      <c r="F191" t="inlineStr">
        <is>
          <t>TikTok</t>
        </is>
      </c>
      <c r="G191" s="4">
        <v>46295</v>
      </c>
      <c r="H191">
        <v>6</v>
      </c>
      <c r="I191">
        <v>2228</v>
      </c>
      <c r="J191" t="inlineStr">
        <is>
          <t>371.3333333333333</t>
        </is>
      </c>
      <c r="K191">
        <v>66</v>
      </c>
      <c r="L191">
        <v>0</v>
      </c>
      <c r="M191">
        <v>21</v>
      </c>
      <c r="N191">
        <v>0</v>
      </c>
      <c r="O191" s="4">
        <v>46303</v>
      </c>
      <c r="P191" t="inlineStr">
        <is>
          <t>统计时区：北京时间（Asia/Shanghai）；每帖取最后采集值；超过30天停止刷新；指标日期 2026-10-08 至 2026-10-08</t>
        </is>
      </c>
    </row>
    <row r="192" ht="25.5" customHeight="1">
      <c r="A192" t="inlineStr">
        <is>
          <t>The Poker King Returns</t>
        </is>
      </c>
      <c r="B192" t="inlineStr">
        <is>
          <t>SD-000056</t>
        </is>
      </c>
      <c r="C192" t="inlineStr">
        <is>
          <t>男性、扮猪吃虎</t>
        </is>
      </c>
      <c r="D192" t="inlineStr">
        <is>
          <t>ReelShort</t>
        </is>
      </c>
      <c r="E192" s="4">
        <v>46290</v>
      </c>
      <c r="F192" t="inlineStr">
        <is>
          <t>TikTok</t>
        </is>
      </c>
      <c r="G192" s="4">
        <v>46272</v>
      </c>
      <c r="H192">
        <v>6</v>
      </c>
      <c r="I192">
        <v>2176</v>
      </c>
      <c r="J192" t="inlineStr">
        <is>
          <t>362.6666666666667</t>
        </is>
      </c>
      <c r="K192">
        <v>21</v>
      </c>
      <c r="L192">
        <v>0</v>
      </c>
      <c r="M192">
        <v>5</v>
      </c>
      <c r="N192">
        <v>0</v>
      </c>
      <c r="O192" s="4">
        <v>46303</v>
      </c>
      <c r="P192" t="inlineStr">
        <is>
          <t>统计时区：北京时间（Asia/Shanghai）；每帖取最后采集值；超过30天停止刷新；指标日期 2026-10-06 至 2026-10-08</t>
        </is>
      </c>
    </row>
    <row r="193" ht="25.5" customHeight="1">
      <c r="A193" t="inlineStr">
        <is>
          <t>Mommy, I Found a Brother!</t>
        </is>
      </c>
      <c r="B193" t="inlineStr">
        <is>
          <t>SD-000361</t>
        </is>
      </c>
      <c r="C193" t="inlineStr">
        <is>
          <t>萌宝</t>
        </is>
      </c>
      <c r="D193" t="inlineStr">
        <is>
          <t>ReelShort</t>
        </is>
      </c>
      <c r="E193" s="4">
        <v>46290</v>
      </c>
      <c r="F193" t="inlineStr">
        <is>
          <t>TikTok</t>
        </is>
      </c>
      <c r="G193" s="4">
        <v>46298</v>
      </c>
      <c r="H193">
        <v>4</v>
      </c>
      <c r="I193">
        <v>1441</v>
      </c>
      <c r="J193" t="inlineStr">
        <is>
          <t>360.25</t>
        </is>
      </c>
      <c r="K193">
        <v>48</v>
      </c>
      <c r="L193">
        <v>0</v>
      </c>
      <c r="M193">
        <v>7</v>
      </c>
      <c r="N193">
        <v>0</v>
      </c>
      <c r="O193" s="4">
        <v>46303</v>
      </c>
      <c r="P193" t="inlineStr">
        <is>
          <t>统计时区：北京时间（Asia/Shanghai）；每帖取最后采集值；超过30天停止刷新；指标日期 2026-10-08 至 2026-10-08</t>
        </is>
      </c>
    </row>
    <row r="194" ht="25.5" customHeight="1">
      <c r="A194" t="inlineStr">
        <is>
          <t>From Omega's Prey to Luna Queen</t>
        </is>
      </c>
      <c r="B194" t="inlineStr">
        <is>
          <t>SD-000321</t>
        </is>
      </c>
      <c r="C194" t="inlineStr">
        <is>
          <t>多角关系</t>
        </is>
      </c>
      <c r="D194" t="inlineStr">
        <is>
          <t>ReelShort</t>
        </is>
      </c>
      <c r="E194" s="4">
        <v>46290</v>
      </c>
      <c r="F194" t="inlineStr">
        <is>
          <t>TikTok</t>
        </is>
      </c>
      <c r="G194" s="4">
        <v>46298</v>
      </c>
      <c r="H194">
        <v>3</v>
      </c>
      <c r="I194">
        <v>1075</v>
      </c>
      <c r="J194" t="inlineStr">
        <is>
          <t>358.3333333333333</t>
        </is>
      </c>
      <c r="K194">
        <v>11</v>
      </c>
      <c r="L194">
        <v>1</v>
      </c>
      <c r="M194">
        <v>4</v>
      </c>
      <c r="N194">
        <v>1</v>
      </c>
      <c r="O194" s="4">
        <v>46303</v>
      </c>
      <c r="P194" t="inlineStr">
        <is>
          <t>统计时区：北京时间（Asia/Shanghai）；每帖取最后采集值；超过30天停止刷新；指标日期 2026-10-08 至 2026-10-08</t>
        </is>
      </c>
    </row>
    <row r="195" ht="25.5" customHeight="1">
      <c r="A195" t="inlineStr">
        <is>
          <t>Revenge of the Black Swan</t>
        </is>
      </c>
      <c r="B195" t="inlineStr">
        <is>
          <t>SD-000005</t>
        </is>
      </c>
      <c r="C195" t="inlineStr">
        <is>
          <t>复仇</t>
        </is>
      </c>
      <c r="D195" t="inlineStr">
        <is>
          <t>ReelShort</t>
        </is>
      </c>
      <c r="E195" s="4">
        <v>46254</v>
      </c>
      <c r="F195" t="inlineStr">
        <is>
          <t>TikTok</t>
        </is>
      </c>
      <c r="G195" s="4">
        <v>46260</v>
      </c>
      <c r="H195">
        <v>7</v>
      </c>
      <c r="I195">
        <v>2502</v>
      </c>
      <c r="J195" t="inlineStr">
        <is>
          <t>357.42857142857144</t>
        </is>
      </c>
      <c r="K195">
        <v>43</v>
      </c>
      <c r="L195">
        <v>0</v>
      </c>
      <c r="M195">
        <v>14</v>
      </c>
      <c r="N195">
        <v>0</v>
      </c>
      <c r="O195" s="4">
        <v>46291</v>
      </c>
      <c r="P195" t="inlineStr">
        <is>
          <t>统计时区：北京时间（Asia/Shanghai）；每帖取最后采集值；超过30天停止刷新；指标日期 2026-09-23 至 2026-09-26</t>
        </is>
      </c>
    </row>
    <row r="196" ht="25.5" customHeight="1">
      <c r="A196" t="inlineStr">
        <is>
          <t>The Wolves’ Bride</t>
        </is>
      </c>
      <c r="B196" t="inlineStr">
        <is>
          <t>SD-000294</t>
        </is>
      </c>
      <c r="C196" t="inlineStr">
        <is>
          <t>狼人</t>
        </is>
      </c>
      <c r="D196" t="inlineStr">
        <is>
          <t>ReelShort</t>
        </is>
      </c>
      <c r="E196" s="4">
        <v>46282</v>
      </c>
      <c r="F196" t="inlineStr">
        <is>
          <t>TikTok</t>
        </is>
      </c>
      <c r="G196" s="4">
        <v>46296</v>
      </c>
      <c r="H196">
        <v>5</v>
      </c>
      <c r="I196">
        <v>1784</v>
      </c>
      <c r="J196" t="inlineStr">
        <is>
          <t>356.8</t>
        </is>
      </c>
      <c r="K196">
        <v>51</v>
      </c>
      <c r="L196">
        <v>0</v>
      </c>
      <c r="M196">
        <v>15</v>
      </c>
      <c r="N196">
        <v>0</v>
      </c>
      <c r="O196" s="4">
        <v>46303</v>
      </c>
      <c r="P196" t="inlineStr">
        <is>
          <t>统计时区：北京时间（Asia/Shanghai）；每帖取最后采集值；超过30天停止刷新；指标日期 2026-10-08 至 2026-10-08</t>
        </is>
      </c>
    </row>
    <row r="197" ht="25.5" customHeight="1">
      <c r="A197" t="inlineStr">
        <is>
          <t>After My Three Alpha Childhood Sweethearts Abandoned Me, They Regretted It</t>
        </is>
      </c>
      <c r="B197" t="inlineStr">
        <is>
          <t>SD-000290</t>
        </is>
      </c>
      <c r="C197" t="inlineStr">
        <is>
          <t>救赎</t>
        </is>
      </c>
      <c r="D197" t="inlineStr">
        <is>
          <t>ReelShort</t>
        </is>
      </c>
      <c r="E197" s="4">
        <v>46289</v>
      </c>
      <c r="F197" t="inlineStr">
        <is>
          <t>TikTok</t>
        </is>
      </c>
      <c r="G197" s="4">
        <v>46294</v>
      </c>
      <c r="H197">
        <v>2</v>
      </c>
      <c r="I197">
        <v>699</v>
      </c>
      <c r="J197" t="inlineStr">
        <is>
          <t>349.5</t>
        </is>
      </c>
      <c r="K197">
        <v>11</v>
      </c>
      <c r="L197">
        <v>0</v>
      </c>
      <c r="M197">
        <v>4</v>
      </c>
      <c r="N197">
        <v>0</v>
      </c>
      <c r="O197" s="4">
        <v>46303</v>
      </c>
      <c r="P197" t="inlineStr">
        <is>
          <t>统计时区：北京时间（Asia/Shanghai）；每帖取最后采集值；超过30天停止刷新；指标日期 2026-10-08 至 2026-10-08</t>
        </is>
      </c>
    </row>
    <row r="198" ht="25.5" customHeight="1">
      <c r="A198" t="inlineStr">
        <is>
          <t>CLAIMED BY MY ALPHA STEPBROTHER</t>
        </is>
      </c>
      <c r="B198" t="inlineStr">
        <is>
          <t>SD-000284</t>
        </is>
      </c>
      <c r="C198" t="inlineStr">
        <is>
          <t>扮猪吃虎</t>
        </is>
      </c>
      <c r="D198" t="inlineStr">
        <is>
          <t>ReelShort</t>
        </is>
      </c>
      <c r="E198" s="4">
        <v>46290</v>
      </c>
      <c r="F198" t="inlineStr">
        <is>
          <t>TikTok</t>
        </is>
      </c>
      <c r="G198" s="4">
        <v>46296</v>
      </c>
      <c r="H198">
        <v>1</v>
      </c>
      <c r="I198">
        <v>335</v>
      </c>
      <c r="J198" t="inlineStr">
        <is>
          <t>335</t>
        </is>
      </c>
      <c r="K198">
        <v>6</v>
      </c>
      <c r="L198">
        <v>0</v>
      </c>
      <c r="M198">
        <v>3</v>
      </c>
      <c r="N198">
        <v>0</v>
      </c>
      <c r="O198" s="4">
        <v>46303</v>
      </c>
      <c r="P198" t="inlineStr">
        <is>
          <t>统计时区：北京时间（Asia/Shanghai）；每帖取最后采集值；超过30天停止刷新；指标日期 2026-10-08 至 2026-10-08</t>
        </is>
      </c>
    </row>
    <row r="199" ht="25.5" customHeight="1">
      <c r="A199" t="inlineStr">
        <is>
          <t>Crown of the Nile: My Beggar Husband is the Pharaoh</t>
        </is>
      </c>
      <c r="B199" t="inlineStr">
        <is>
          <t>SD-000313</t>
        </is>
      </c>
      <c r="C199" t="inlineStr">
        <is>
          <t>女王</t>
        </is>
      </c>
      <c r="D199" t="inlineStr">
        <is>
          <t>ReelShort</t>
        </is>
      </c>
      <c r="E199" s="4">
        <v>46290</v>
      </c>
      <c r="F199" t="inlineStr">
        <is>
          <t>TikTok</t>
        </is>
      </c>
      <c r="G199" s="4">
        <v>46295</v>
      </c>
      <c r="H199">
        <v>3</v>
      </c>
      <c r="I199">
        <v>983</v>
      </c>
      <c r="J199" t="inlineStr">
        <is>
          <t>327.6666666666667</t>
        </is>
      </c>
      <c r="K199">
        <v>5</v>
      </c>
      <c r="L199">
        <v>0</v>
      </c>
      <c r="M199">
        <v>0</v>
      </c>
      <c r="N199">
        <v>0</v>
      </c>
      <c r="O199" s="4">
        <v>46303</v>
      </c>
      <c r="P199" t="inlineStr">
        <is>
          <t>统计时区：北京时间（Asia/Shanghai）；每帖取最后采集值；超过30天停止刷新；指标日期 2026-10-08 至 2026-10-08</t>
        </is>
      </c>
    </row>
    <row r="200" ht="25.5" customHeight="1">
      <c r="A200" t="inlineStr">
        <is>
          <t>Hook With Boyfriend's Best Friend</t>
        </is>
      </c>
      <c r="B200" t="inlineStr">
        <is>
          <t>SD-000002</t>
        </is>
      </c>
      <c r="C200" t="inlineStr">
        <is>
          <t>扮猪吃虎</t>
        </is>
      </c>
      <c r="D200" t="inlineStr">
        <is>
          <t>ReelShort</t>
        </is>
      </c>
      <c r="E200" s="4">
        <v>46239</v>
      </c>
      <c r="F200" t="inlineStr">
        <is>
          <t>TikTok</t>
        </is>
      </c>
      <c r="G200" s="4">
        <v>46258</v>
      </c>
      <c r="H200">
        <v>3</v>
      </c>
      <c r="I200">
        <v>961</v>
      </c>
      <c r="J200" t="inlineStr">
        <is>
          <t>320.3333333333333</t>
        </is>
      </c>
      <c r="K200">
        <v>11</v>
      </c>
      <c r="L200">
        <v>1</v>
      </c>
      <c r="M200">
        <v>7</v>
      </c>
      <c r="N200">
        <v>0</v>
      </c>
      <c r="O200" s="4">
        <v>46289</v>
      </c>
      <c r="P200" t="inlineStr">
        <is>
          <t>统计时区：北京时间（Asia/Shanghai）；每帖取最后采集值；超过30天停止刷新；指标日期 2026-09-23 至 2026-09-24</t>
        </is>
      </c>
    </row>
    <row r="201" ht="25.5" customHeight="1">
      <c r="A201" t="inlineStr">
        <is>
          <t>God of War Delivers Packages, Not Mercy</t>
        </is>
      </c>
      <c r="B201" t="inlineStr">
        <is>
          <t>SD-000234</t>
        </is>
      </c>
      <c r="C201" t="inlineStr">
        <is>
          <t>扮猪吃虎、男性</t>
        </is>
      </c>
      <c r="D201" t="inlineStr">
        <is>
          <t>MoboReels</t>
        </is>
      </c>
      <c r="E201" s="4">
        <v>46277</v>
      </c>
      <c r="F201" t="inlineStr">
        <is>
          <t>TikTok</t>
        </is>
      </c>
      <c r="G201" s="4">
        <v>46288</v>
      </c>
      <c r="H201">
        <v>4</v>
      </c>
      <c r="I201">
        <v>1245</v>
      </c>
      <c r="J201" t="inlineStr">
        <is>
          <t>311.25</t>
        </is>
      </c>
      <c r="K201">
        <v>53</v>
      </c>
      <c r="L201">
        <v>1</v>
      </c>
      <c r="M201">
        <v>4</v>
      </c>
      <c r="N201">
        <v>1</v>
      </c>
      <c r="O201" s="4">
        <v>46303</v>
      </c>
      <c r="P201" t="inlineStr">
        <is>
          <t>统计时区：北京时间（Asia/Shanghai）；每帖取最后采集值；超过30天停止刷新；指标日期 2026-09-24 至 2026-10-08</t>
        </is>
      </c>
    </row>
    <row r="202" ht="25.5" customHeight="1">
      <c r="A202" t="inlineStr">
        <is>
          <t>My Twins Picked a Billionaire Dad</t>
        </is>
      </c>
      <c r="B202" t="inlineStr">
        <is>
          <t>SD-000331</t>
        </is>
      </c>
      <c r="C202" t="inlineStr">
        <is>
          <t>霸总</t>
        </is>
      </c>
      <c r="D202" t="inlineStr">
        <is>
          <t>ReelShort</t>
        </is>
      </c>
      <c r="E202" s="4">
        <v>46291</v>
      </c>
      <c r="F202" t="inlineStr">
        <is>
          <t>TikTok</t>
        </is>
      </c>
      <c r="G202" s="4">
        <v>46298</v>
      </c>
      <c r="H202">
        <v>3</v>
      </c>
      <c r="I202">
        <v>933</v>
      </c>
      <c r="J202" t="inlineStr">
        <is>
          <t>311</t>
        </is>
      </c>
      <c r="K202">
        <v>3</v>
      </c>
      <c r="L202">
        <v>0</v>
      </c>
      <c r="M202">
        <v>0</v>
      </c>
      <c r="N202">
        <v>1</v>
      </c>
      <c r="O202" s="4">
        <v>46303</v>
      </c>
      <c r="P202" t="inlineStr">
        <is>
          <t>统计时区：北京时间（Asia/Shanghai）；每帖取最后采集值；超过30天停止刷新；指标日期 2026-10-08 至 2026-10-08</t>
        </is>
      </c>
    </row>
    <row r="203" ht="25.5" customHeight="1">
      <c r="A203" t="inlineStr">
        <is>
          <t>Star Prison</t>
        </is>
      </c>
      <c r="B203" t="inlineStr">
        <is>
          <t>SD-000246</t>
        </is>
      </c>
      <c r="C203"/>
      <c r="D203"/>
      <c r="E203" s="4"/>
      <c r="F203" t="inlineStr">
        <is>
          <t>TikTok</t>
        </is>
      </c>
      <c r="G203" s="4">
        <v>46298</v>
      </c>
      <c r="H203">
        <v>3</v>
      </c>
      <c r="I203">
        <v>931</v>
      </c>
      <c r="J203" t="inlineStr">
        <is>
          <t>310.3333333333333</t>
        </is>
      </c>
      <c r="K203">
        <v>29</v>
      </c>
      <c r="L203">
        <v>0</v>
      </c>
      <c r="M203">
        <v>7</v>
      </c>
      <c r="N203">
        <v>0</v>
      </c>
      <c r="O203" s="4">
        <v>46303</v>
      </c>
      <c r="P203" t="inlineStr">
        <is>
          <t>统计时区：北京时间（Asia/Shanghai）；每帖取最后采集值；超过30天停止刷新；指标日期 2026-10-08 至 2026-10-08</t>
        </is>
      </c>
    </row>
    <row r="204" ht="25.5" customHeight="1">
      <c r="A204" t="inlineStr">
        <is>
          <t>Weak in Sight, Keeper in Secret</t>
        </is>
      </c>
      <c r="B204" t="inlineStr">
        <is>
          <t>SD-000309</t>
        </is>
      </c>
      <c r="C204"/>
      <c r="D204" t="inlineStr">
        <is>
          <t>ReelShort</t>
        </is>
      </c>
      <c r="E204" s="4">
        <v>46283</v>
      </c>
      <c r="F204" t="inlineStr">
        <is>
          <t>TikTok</t>
        </is>
      </c>
      <c r="G204" s="4">
        <v>46302</v>
      </c>
      <c r="H204">
        <v>3</v>
      </c>
      <c r="I204">
        <v>931</v>
      </c>
      <c r="J204" t="inlineStr">
        <is>
          <t>310.3333333333333</t>
        </is>
      </c>
      <c r="K204">
        <v>26</v>
      </c>
      <c r="L204">
        <v>0</v>
      </c>
      <c r="M204">
        <v>9</v>
      </c>
      <c r="N204">
        <v>0</v>
      </c>
      <c r="O204" s="4">
        <v>46303</v>
      </c>
      <c r="P204" t="inlineStr">
        <is>
          <t>统计时区：北京时间（Asia/Shanghai）；每帖取最后采集值；超过30天停止刷新；指标日期 2026-10-08 至 2026-10-08</t>
        </is>
      </c>
    </row>
    <row r="205" ht="25.5" customHeight="1">
      <c r="A205" t="inlineStr">
        <is>
          <t>The Hockey Captain That Hates Me</t>
        </is>
      </c>
      <c r="B205" t="inlineStr">
        <is>
          <t>SD-000262</t>
        </is>
      </c>
      <c r="C205"/>
      <c r="D205"/>
      <c r="E205" s="4"/>
      <c r="F205" t="inlineStr">
        <is>
          <t>TikTok</t>
        </is>
      </c>
      <c r="G205" s="4">
        <v>46290</v>
      </c>
      <c r="H205">
        <v>6</v>
      </c>
      <c r="I205">
        <v>1845</v>
      </c>
      <c r="J205" t="inlineStr">
        <is>
          <t>307.5</t>
        </is>
      </c>
      <c r="K205">
        <v>5</v>
      </c>
      <c r="L205">
        <v>0</v>
      </c>
      <c r="M205">
        <v>1</v>
      </c>
      <c r="N205">
        <v>0</v>
      </c>
      <c r="O205" s="4">
        <v>46303</v>
      </c>
      <c r="P205" t="inlineStr">
        <is>
          <t>统计时区：北京时间（Asia/Shanghai）；每帖取最后采集值；超过30天停止刷新；指标日期 2026-10-08 至 2026-10-08</t>
        </is>
      </c>
    </row>
    <row r="206" ht="25.5" customHeight="1">
      <c r="A206" t="inlineStr">
        <is>
          <t>Bitter Burn</t>
        </is>
      </c>
      <c r="B206" t="inlineStr">
        <is>
          <t>SD-000384</t>
        </is>
      </c>
      <c r="C206"/>
      <c r="D206" t="inlineStr">
        <is>
          <t>ReelShort</t>
        </is>
      </c>
      <c r="E206" s="4">
        <v>46289</v>
      </c>
      <c r="F206" t="inlineStr">
        <is>
          <t>TikTok</t>
        </is>
      </c>
      <c r="G206" s="4">
        <v>46299</v>
      </c>
      <c r="H206">
        <v>6</v>
      </c>
      <c r="I206">
        <v>1829</v>
      </c>
      <c r="J206" t="inlineStr">
        <is>
          <t>304.8333333333333</t>
        </is>
      </c>
      <c r="K206">
        <v>29</v>
      </c>
      <c r="L206">
        <v>0</v>
      </c>
      <c r="M206">
        <v>12</v>
      </c>
      <c r="N206">
        <v>0</v>
      </c>
      <c r="O206" s="4">
        <v>46303</v>
      </c>
      <c r="P206" t="inlineStr">
        <is>
          <t>统计时区：北京时间（Asia/Shanghai）；每帖取最后采集值；超过30天停止刷新；指标日期 2026-10-08 至 2026-10-08</t>
        </is>
      </c>
    </row>
    <row r="207" ht="25.5" customHeight="1">
      <c r="A207" t="inlineStr">
        <is>
          <t>The Billionaire's Daughter Chose Me to Be Her Mommy</t>
        </is>
      </c>
      <c r="B207" t="inlineStr">
        <is>
          <t>SD-000386</t>
        </is>
      </c>
      <c r="C207"/>
      <c r="D207" t="inlineStr">
        <is>
          <t>ReelShort</t>
        </is>
      </c>
      <c r="E207" s="4">
        <v>46253</v>
      </c>
      <c r="F207" t="inlineStr">
        <is>
          <t>TikTok</t>
        </is>
      </c>
      <c r="G207" s="4">
        <v>46302</v>
      </c>
      <c r="H207">
        <v>3</v>
      </c>
      <c r="I207">
        <v>905</v>
      </c>
      <c r="J207" t="inlineStr">
        <is>
          <t>301.6666666666667</t>
        </is>
      </c>
      <c r="K207">
        <v>18</v>
      </c>
      <c r="L207">
        <v>0</v>
      </c>
      <c r="M207">
        <v>2</v>
      </c>
      <c r="N207">
        <v>0</v>
      </c>
      <c r="O207" s="4">
        <v>46303</v>
      </c>
      <c r="P207" t="inlineStr">
        <is>
          <t>统计时区：北京时间（Asia/Shanghai）；每帖取最后采集值；超过30天停止刷新；指标日期 2026-10-08 至 2026-10-08</t>
        </is>
      </c>
    </row>
    <row r="208" ht="25.5" customHeight="1">
      <c r="A208" t="inlineStr">
        <is>
          <t>The Villainess’s Fifth Life</t>
        </is>
      </c>
      <c r="B208" t="inlineStr">
        <is>
          <t>SD-000347</t>
        </is>
      </c>
      <c r="C208" t="inlineStr">
        <is>
          <t>扮猪吃虎</t>
        </is>
      </c>
      <c r="D208" t="inlineStr">
        <is>
          <t>ReelShort</t>
        </is>
      </c>
      <c r="E208" s="4">
        <v>46294</v>
      </c>
      <c r="F208" t="inlineStr">
        <is>
          <t>TikTok</t>
        </is>
      </c>
      <c r="G208" s="4">
        <v>46302</v>
      </c>
      <c r="H208">
        <v>3</v>
      </c>
      <c r="I208">
        <v>904</v>
      </c>
      <c r="J208" t="inlineStr">
        <is>
          <t>301.3333333333333</t>
        </is>
      </c>
      <c r="K208">
        <v>22</v>
      </c>
      <c r="L208">
        <v>0</v>
      </c>
      <c r="M208">
        <v>4</v>
      </c>
      <c r="N208">
        <v>1</v>
      </c>
      <c r="O208" s="4">
        <v>46303</v>
      </c>
      <c r="P208" t="inlineStr">
        <is>
          <t>统计时区：北京时间（Asia/Shanghai）；每帖取最后采集值；超过30天停止刷新；指标日期 2026-10-08 至 2026-10-08</t>
        </is>
      </c>
    </row>
    <row r="209" ht="25.5" customHeight="1">
      <c r="A209" t="inlineStr">
        <is>
          <t>The Serpent King Calls Me Master</t>
        </is>
      </c>
      <c r="B209" t="inlineStr">
        <is>
          <t>SD-000017</t>
        </is>
      </c>
      <c r="C209" t="inlineStr">
        <is>
          <t>爱情</t>
        </is>
      </c>
      <c r="D209" t="inlineStr">
        <is>
          <t>ReelShort</t>
        </is>
      </c>
      <c r="E209" s="4">
        <v>46247</v>
      </c>
      <c r="F209" t="inlineStr">
        <is>
          <t>TikTok</t>
        </is>
      </c>
      <c r="G209" s="4">
        <v>46266</v>
      </c>
      <c r="H209">
        <v>2</v>
      </c>
      <c r="I209">
        <v>602</v>
      </c>
      <c r="J209" t="inlineStr">
        <is>
          <t>301</t>
        </is>
      </c>
      <c r="K209">
        <v>17</v>
      </c>
      <c r="L209">
        <v>0</v>
      </c>
      <c r="M209">
        <v>5</v>
      </c>
      <c r="N209">
        <v>0</v>
      </c>
      <c r="O209" s="4">
        <v>46296</v>
      </c>
      <c r="P209" t="inlineStr">
        <is>
          <t>统计时区：北京时间（Asia/Shanghai）；每帖取最后采集值；超过30天停止刷新；指标日期 2026-10-01 至 2026-10-01</t>
        </is>
      </c>
    </row>
    <row r="210" ht="25.5" customHeight="1">
      <c r="A210" t="inlineStr">
        <is>
          <t>Dark Notes</t>
        </is>
      </c>
      <c r="B210" t="inlineStr">
        <is>
          <t>SD-000197</t>
        </is>
      </c>
      <c r="C210" t="inlineStr">
        <is>
          <t>禁忌、身份揭露、爱情</t>
        </is>
      </c>
      <c r="D210" t="inlineStr">
        <is>
          <t>ReelShort</t>
        </is>
      </c>
      <c r="E210" s="4">
        <v>46172</v>
      </c>
      <c r="F210" t="inlineStr">
        <is>
          <t>TikTok</t>
        </is>
      </c>
      <c r="G210" s="4">
        <v>46286</v>
      </c>
      <c r="H210">
        <v>6</v>
      </c>
      <c r="I210">
        <v>1803</v>
      </c>
      <c r="J210" t="inlineStr">
        <is>
          <t>300.5</t>
        </is>
      </c>
      <c r="K210">
        <v>13</v>
      </c>
      <c r="L210">
        <v>0</v>
      </c>
      <c r="M210">
        <v>4</v>
      </c>
      <c r="N210">
        <v>0</v>
      </c>
      <c r="O210" s="4">
        <v>46303</v>
      </c>
      <c r="P210" t="inlineStr">
        <is>
          <t>统计时区：北京时间（Asia/Shanghai）；每帖取最后采集值；超过30天停止刷新；指标日期 2026-10-08 至 2026-10-08</t>
        </is>
      </c>
    </row>
    <row r="211" ht="25.5" customHeight="1">
      <c r="A211" t="inlineStr">
        <is>
          <t>Ex Locked Me in an Asylum, Then Went Mad When I Married His Enemy</t>
        </is>
      </c>
      <c r="B211" t="inlineStr">
        <is>
          <t>SD-000201</t>
        </is>
      </c>
      <c r="C211" t="inlineStr">
        <is>
          <t>复仇</t>
        </is>
      </c>
      <c r="D211" t="inlineStr">
        <is>
          <t>DramaBox</t>
        </is>
      </c>
      <c r="E211" s="4">
        <v>46286</v>
      </c>
      <c r="F211" t="inlineStr">
        <is>
          <t>TikTok</t>
        </is>
      </c>
      <c r="G211" s="4">
        <v>46301</v>
      </c>
      <c r="H211">
        <v>3</v>
      </c>
      <c r="I211">
        <v>885</v>
      </c>
      <c r="J211" t="inlineStr">
        <is>
          <t>295</t>
        </is>
      </c>
      <c r="K211">
        <v>38</v>
      </c>
      <c r="L211">
        <v>0</v>
      </c>
      <c r="M211">
        <v>20</v>
      </c>
      <c r="N211">
        <v>0</v>
      </c>
      <c r="O211" s="4">
        <v>46303</v>
      </c>
      <c r="P211" t="inlineStr">
        <is>
          <t>统计时区：北京时间（Asia/Shanghai）；每帖取最后采集值；超过30天停止刷新；指标日期 2026-10-08 至 2026-10-08</t>
        </is>
      </c>
    </row>
    <row r="212" ht="25.5" customHeight="1">
      <c r="A212" t="inlineStr">
        <is>
          <t>Sinking With My Step-sister</t>
        </is>
      </c>
      <c r="B212" t="inlineStr">
        <is>
          <t>SD-000382</t>
        </is>
      </c>
      <c r="C212" t="inlineStr">
        <is>
          <t>lgbtq</t>
        </is>
      </c>
      <c r="D212" t="inlineStr">
        <is>
          <t>ReelShort</t>
        </is>
      </c>
      <c r="E212" s="4">
        <v>46277</v>
      </c>
      <c r="F212" t="inlineStr">
        <is>
          <t>TikTok</t>
        </is>
      </c>
      <c r="G212" s="4">
        <v>46295</v>
      </c>
      <c r="H212">
        <v>5</v>
      </c>
      <c r="I212">
        <v>1458</v>
      </c>
      <c r="J212" t="inlineStr">
        <is>
          <t>291.6</t>
        </is>
      </c>
      <c r="K212">
        <v>47</v>
      </c>
      <c r="L212">
        <v>0</v>
      </c>
      <c r="M212">
        <v>11</v>
      </c>
      <c r="N212">
        <v>0</v>
      </c>
      <c r="O212" s="4">
        <v>46303</v>
      </c>
      <c r="P212" t="inlineStr">
        <is>
          <t>统计时区：北京时间（Asia/Shanghai）；每帖取最后采集值；超过30天停止刷新；指标日期 2026-10-08 至 2026-10-08</t>
        </is>
      </c>
    </row>
    <row r="213" ht="25.5" customHeight="1">
      <c r="A213" t="inlineStr">
        <is>
          <t>Blitzed by My Rival's Obsession</t>
        </is>
      </c>
      <c r="B213" t="inlineStr">
        <is>
          <t>SD-000385</t>
        </is>
      </c>
      <c r="C213" t="inlineStr">
        <is>
          <t>男性、lgbtq</t>
        </is>
      </c>
      <c r="D213" t="inlineStr">
        <is>
          <t>ReelShort</t>
        </is>
      </c>
      <c r="E213" s="4">
        <v>46207</v>
      </c>
      <c r="F213" t="inlineStr">
        <is>
          <t>TikTok</t>
        </is>
      </c>
      <c r="G213" s="4">
        <v>46301</v>
      </c>
      <c r="H213">
        <v>4</v>
      </c>
      <c r="I213">
        <v>1154</v>
      </c>
      <c r="J213" t="inlineStr">
        <is>
          <t>288.5</t>
        </is>
      </c>
      <c r="K213">
        <v>26</v>
      </c>
      <c r="L213">
        <v>1</v>
      </c>
      <c r="M213">
        <v>13</v>
      </c>
      <c r="N213">
        <v>0</v>
      </c>
      <c r="O213" s="4">
        <v>46303</v>
      </c>
      <c r="P213" t="inlineStr">
        <is>
          <t>统计时区：北京时间（Asia/Shanghai）；每帖取最后采集值；超过30天停止刷新；指标日期 2026-10-08 至 2026-10-08</t>
        </is>
      </c>
    </row>
    <row r="214" ht="25.5" customHeight="1">
      <c r="A214" t="inlineStr">
        <is>
          <t>Chained Wings</t>
        </is>
      </c>
      <c r="B214" t="inlineStr">
        <is>
          <t>SD-000339</t>
        </is>
      </c>
      <c r="C214" t="inlineStr">
        <is>
          <t>lgbtq、虐恋</t>
        </is>
      </c>
      <c r="D214" t="inlineStr">
        <is>
          <t>ReelShort</t>
        </is>
      </c>
      <c r="E214" s="4">
        <v>46247</v>
      </c>
      <c r="F214" t="inlineStr">
        <is>
          <t>TikTok</t>
        </is>
      </c>
      <c r="G214" s="4">
        <v>46301</v>
      </c>
      <c r="H214">
        <v>6</v>
      </c>
      <c r="I214">
        <v>1647</v>
      </c>
      <c r="J214" t="inlineStr">
        <is>
          <t>274.5</t>
        </is>
      </c>
      <c r="K214">
        <v>87</v>
      </c>
      <c r="L214">
        <v>0</v>
      </c>
      <c r="M214">
        <v>34</v>
      </c>
      <c r="N214">
        <v>1</v>
      </c>
      <c r="O214" s="4">
        <v>46303</v>
      </c>
      <c r="P214" t="inlineStr">
        <is>
          <t>统计时区：北京时间（Asia/Shanghai）；每帖取最后采集值；超过30天停止刷新；指标日期 2026-10-08 至 2026-10-08</t>
        </is>
      </c>
    </row>
    <row r="215" ht="25.5" customHeight="1">
      <c r="A215" t="inlineStr">
        <is>
          <t>Call Me a Substitute? Kill Me and Your Mistress Dies Too</t>
        </is>
      </c>
      <c r="B215" t="inlineStr">
        <is>
          <t>SD-000191</t>
        </is>
      </c>
      <c r="C215" t="inlineStr">
        <is>
          <t>复仇、逆袭、女王</t>
        </is>
      </c>
      <c r="D215" t="inlineStr">
        <is>
          <t>DramaBox</t>
        </is>
      </c>
      <c r="E215" s="4">
        <v>46286</v>
      </c>
      <c r="F215" t="inlineStr">
        <is>
          <t>TikTok</t>
        </is>
      </c>
      <c r="G215" s="4">
        <v>46288</v>
      </c>
      <c r="H215">
        <v>2</v>
      </c>
      <c r="I215">
        <v>542</v>
      </c>
      <c r="J215" t="inlineStr">
        <is>
          <t>271</t>
        </is>
      </c>
      <c r="K215">
        <v>4</v>
      </c>
      <c r="L215">
        <v>0</v>
      </c>
      <c r="M215">
        <v>3</v>
      </c>
      <c r="N215">
        <v>0</v>
      </c>
      <c r="O215" s="4">
        <v>46303</v>
      </c>
      <c r="P215" t="inlineStr">
        <is>
          <t>统计时区：北京时间（Asia/Shanghai）；每帖取最后采集值；超过30天停止刷新；指标日期 2026-10-08 至 2026-10-08</t>
        </is>
      </c>
    </row>
    <row r="216" ht="25.5" customHeight="1">
      <c r="A216" t="inlineStr">
        <is>
          <t>Altarboy</t>
        </is>
      </c>
      <c r="B216" t="inlineStr">
        <is>
          <t>SD-000128</t>
        </is>
      </c>
      <c r="C216" t="inlineStr">
        <is>
          <t>lgbtq、禁忌</t>
        </is>
      </c>
      <c r="D216" t="inlineStr">
        <is>
          <t>ReelShort</t>
        </is>
      </c>
      <c r="E216" s="4">
        <v>46261</v>
      </c>
      <c r="F216" t="inlineStr">
        <is>
          <t>TikTok</t>
        </is>
      </c>
      <c r="G216" s="4">
        <v>46284</v>
      </c>
      <c r="H216">
        <v>17</v>
      </c>
      <c r="I216">
        <v>4565</v>
      </c>
      <c r="J216" t="inlineStr">
        <is>
          <t>268.52941176470586</t>
        </is>
      </c>
      <c r="K216">
        <v>73</v>
      </c>
      <c r="L216">
        <v>1</v>
      </c>
      <c r="M216">
        <v>24</v>
      </c>
      <c r="N216">
        <v>5</v>
      </c>
      <c r="O216" s="4">
        <v>46303</v>
      </c>
      <c r="P216" t="inlineStr">
        <is>
          <t>统计时区：北京时间（Asia/Shanghai）；每帖取最后采集值；超过30天停止刷新；指标日期 2026-09-23 至 2026-10-08</t>
        </is>
      </c>
    </row>
    <row r="217" ht="25.5" customHeight="1">
      <c r="A217" t="inlineStr">
        <is>
          <t>keeping the cowboy's baby</t>
        </is>
      </c>
      <c r="B217" t="inlineStr">
        <is>
          <t>SD-000004</t>
        </is>
      </c>
      <c r="C217" t="inlineStr">
        <is>
          <t>爱情</t>
        </is>
      </c>
      <c r="D217" t="inlineStr">
        <is>
          <t>ReelShort</t>
        </is>
      </c>
      <c r="E217" s="4">
        <v>46231</v>
      </c>
      <c r="F217" t="inlineStr">
        <is>
          <t>TikTok</t>
        </is>
      </c>
      <c r="G217" s="4">
        <v>46259</v>
      </c>
      <c r="H217">
        <v>5</v>
      </c>
      <c r="I217">
        <v>1338</v>
      </c>
      <c r="J217" t="inlineStr">
        <is>
          <t>267.6</t>
        </is>
      </c>
      <c r="K217">
        <v>49</v>
      </c>
      <c r="L217">
        <v>0</v>
      </c>
      <c r="M217">
        <v>5</v>
      </c>
      <c r="N217">
        <v>0</v>
      </c>
      <c r="O217" s="4">
        <v>46289</v>
      </c>
      <c r="P217" t="inlineStr">
        <is>
          <t>统计时区：北京时间（Asia/Shanghai）；每帖取最后采集值；超过30天停止刷新；指标日期 2026-09-23 至 2026-09-24</t>
        </is>
      </c>
    </row>
    <row r="218" ht="25.5" customHeight="1">
      <c r="A218" t="inlineStr">
        <is>
          <t>I Don't Need No Alpha Brothers</t>
        </is>
      </c>
      <c r="B218" t="inlineStr">
        <is>
          <t>SD-000377</t>
        </is>
      </c>
      <c r="C218" t="inlineStr">
        <is>
          <t>奇幻</t>
        </is>
      </c>
      <c r="D218" t="inlineStr">
        <is>
          <t>ReelShort</t>
        </is>
      </c>
      <c r="E218" s="4">
        <v>46287</v>
      </c>
      <c r="F218" t="inlineStr">
        <is>
          <t>TikTok</t>
        </is>
      </c>
      <c r="G218" s="4">
        <v>46296</v>
      </c>
      <c r="H218">
        <v>11</v>
      </c>
      <c r="I218">
        <v>2941</v>
      </c>
      <c r="J218" t="inlineStr">
        <is>
          <t>267.3636363636364</t>
        </is>
      </c>
      <c r="K218">
        <v>54</v>
      </c>
      <c r="L218">
        <v>0</v>
      </c>
      <c r="M218">
        <v>12</v>
      </c>
      <c r="N218">
        <v>0</v>
      </c>
      <c r="O218" s="4">
        <v>46303</v>
      </c>
      <c r="P218" t="inlineStr">
        <is>
          <t>统计时区：北京时间（Asia/Shanghai）；每帖取最后采集值；超过30天停止刷新；指标日期 2026-10-08 至 2026-10-08</t>
        </is>
      </c>
    </row>
    <row r="219" ht="25.5" customHeight="1">
      <c r="A219" t="inlineStr">
        <is>
          <t>I let her have all. They live in regret</t>
        </is>
      </c>
      <c r="B219" t="inlineStr">
        <is>
          <t>SD-000288</t>
        </is>
      </c>
      <c r="C219" t="inlineStr">
        <is>
          <t>复仇</t>
        </is>
      </c>
      <c r="D219" t="inlineStr">
        <is>
          <t>ReelShort</t>
        </is>
      </c>
      <c r="E219" s="4">
        <v>46289</v>
      </c>
      <c r="F219" t="inlineStr">
        <is>
          <t>TikTok</t>
        </is>
      </c>
      <c r="G219" s="4">
        <v>46297</v>
      </c>
      <c r="H219">
        <v>3</v>
      </c>
      <c r="I219">
        <v>776</v>
      </c>
      <c r="J219" t="inlineStr">
        <is>
          <t>258.6666666666667</t>
        </is>
      </c>
      <c r="K219">
        <v>5</v>
      </c>
      <c r="L219">
        <v>1</v>
      </c>
      <c r="M219">
        <v>1</v>
      </c>
      <c r="N219">
        <v>0</v>
      </c>
      <c r="O219" s="4">
        <v>46303</v>
      </c>
      <c r="P219" t="inlineStr">
        <is>
          <t>统计时区：北京时间（Asia/Shanghai）；每帖取最后采集值；超过30天停止刷新；指标日期 2026-10-08 至 2026-10-08</t>
        </is>
      </c>
    </row>
    <row r="220" ht="25.5" customHeight="1">
      <c r="A220" t="inlineStr">
        <is>
          <t>The Mafia Don Got the Wrong Wife, So I Ran Away Pregnant</t>
        </is>
      </c>
      <c r="B220" t="inlineStr">
        <is>
          <t>SD-000285</t>
        </is>
      </c>
      <c r="C220" t="inlineStr">
        <is>
          <t>扮猪吃虎</t>
        </is>
      </c>
      <c r="D220" t="inlineStr">
        <is>
          <t>ReelShort</t>
        </is>
      </c>
      <c r="E220" s="4">
        <v>46292</v>
      </c>
      <c r="F220" t="inlineStr">
        <is>
          <t>TikTok</t>
        </is>
      </c>
      <c r="G220" s="4">
        <v>46295</v>
      </c>
      <c r="H220">
        <v>1</v>
      </c>
      <c r="I220">
        <v>258</v>
      </c>
      <c r="J220" t="inlineStr">
        <is>
          <t>258</t>
        </is>
      </c>
      <c r="K220">
        <v>2</v>
      </c>
      <c r="L220">
        <v>0</v>
      </c>
      <c r="M220">
        <v>2</v>
      </c>
      <c r="N220">
        <v>2</v>
      </c>
      <c r="O220" s="4">
        <v>46303</v>
      </c>
      <c r="P220" t="inlineStr">
        <is>
          <t>统计时区：北京时间（Asia/Shanghai）；每帖取最后采集值；超过30天停止刷新；指标日期 2026-10-08 至 2026-10-08</t>
        </is>
      </c>
    </row>
    <row r="221" ht="25.5" customHeight="1">
      <c r="A221" t="inlineStr">
        <is>
          <t>The Stepbrother I Hate to Love</t>
        </is>
      </c>
      <c r="B221" t="inlineStr">
        <is>
          <t>SD-000149</t>
        </is>
      </c>
      <c r="C221" t="inlineStr">
        <is>
          <t>lgbtq、校园</t>
        </is>
      </c>
      <c r="D221" t="inlineStr">
        <is>
          <t>ReelShort</t>
        </is>
      </c>
      <c r="E221" s="4">
        <v>46206</v>
      </c>
      <c r="F221" t="inlineStr">
        <is>
          <t>TikTok</t>
        </is>
      </c>
      <c r="G221" s="4">
        <v>46289</v>
      </c>
      <c r="H221">
        <v>10</v>
      </c>
      <c r="I221">
        <v>2571</v>
      </c>
      <c r="J221" t="inlineStr">
        <is>
          <t>257.1</t>
        </is>
      </c>
      <c r="K221">
        <v>55</v>
      </c>
      <c r="L221">
        <v>0</v>
      </c>
      <c r="M221">
        <v>23</v>
      </c>
      <c r="N221">
        <v>0</v>
      </c>
      <c r="O221" s="4">
        <v>46303</v>
      </c>
      <c r="P221" t="inlineStr">
        <is>
          <t>统计时区：北京时间（Asia/Shanghai）；每帖取最后采集值；超过30天停止刷新；指标日期 2026-10-08 至 2026-10-08</t>
        </is>
      </c>
    </row>
    <row r="222" ht="25.5" customHeight="1">
      <c r="A222" t="inlineStr">
        <is>
          <t>SD-000001</t>
        </is>
      </c>
      <c r="B222" t="inlineStr">
        <is>
          <t>SD-000001</t>
        </is>
      </c>
      <c r="C222" t="inlineStr">
        <is>
          <t>狼人、复仇</t>
        </is>
      </c>
      <c r="D222" t="inlineStr">
        <is>
          <t>ReelShort</t>
        </is>
      </c>
      <c r="E222" s="4">
        <v>46240</v>
      </c>
      <c r="F222" t="inlineStr">
        <is>
          <t>TikTok</t>
        </is>
      </c>
      <c r="G222" s="4">
        <v>46258</v>
      </c>
      <c r="H222">
        <v>3</v>
      </c>
      <c r="I222">
        <v>759</v>
      </c>
      <c r="J222" t="inlineStr">
        <is>
          <t>253</t>
        </is>
      </c>
      <c r="K222">
        <v>12</v>
      </c>
      <c r="L222">
        <v>0</v>
      </c>
      <c r="M222">
        <v>5</v>
      </c>
      <c r="N222">
        <v>0</v>
      </c>
      <c r="O222" s="4">
        <v>46289</v>
      </c>
      <c r="P222" t="inlineStr">
        <is>
          <t>统计时区：北京时间（Asia/Shanghai）；每帖取最后采集值；超过30天停止刷新；指标日期 2026-09-23 至 2026-09-24</t>
        </is>
      </c>
    </row>
    <row r="223" ht="25.5" customHeight="1">
      <c r="A223" t="inlineStr">
        <is>
          <t>Nanny to the Boy Who Hates Me</t>
        </is>
      </c>
      <c r="B223" t="inlineStr">
        <is>
          <t>SD-000375</t>
        </is>
      </c>
      <c r="C223" t="inlineStr">
        <is>
          <t>禁忌</t>
        </is>
      </c>
      <c r="D223" t="inlineStr">
        <is>
          <t>ReelShort</t>
        </is>
      </c>
      <c r="E223" s="4">
        <v>46291</v>
      </c>
      <c r="F223" t="inlineStr">
        <is>
          <t>TikTok</t>
        </is>
      </c>
      <c r="G223" s="4">
        <v>46302</v>
      </c>
      <c r="H223">
        <v>2</v>
      </c>
      <c r="I223">
        <v>506</v>
      </c>
      <c r="J223" t="inlineStr">
        <is>
          <t>253</t>
        </is>
      </c>
      <c r="K223">
        <v>21</v>
      </c>
      <c r="L223">
        <v>0</v>
      </c>
      <c r="M223">
        <v>8</v>
      </c>
      <c r="N223">
        <v>0</v>
      </c>
      <c r="O223" s="4">
        <v>46303</v>
      </c>
      <c r="P223" t="inlineStr">
        <is>
          <t>统计时区：北京时间（Asia/Shanghai）；每帖取最后采集值；超过30天停止刷新；指标日期 2026-10-08 至 2026-10-08</t>
        </is>
      </c>
    </row>
    <row r="224" ht="25.5" customHeight="1">
      <c r="A224" t="inlineStr">
        <is>
          <t>Kneel Before The Dragon Queen</t>
        </is>
      </c>
      <c r="B224" t="inlineStr">
        <is>
          <t>SD-000207</t>
        </is>
      </c>
      <c r="C224" t="inlineStr">
        <is>
          <t>复仇、女王、身份揭露、奇幻、超能力、爱情</t>
        </is>
      </c>
      <c r="D224" t="inlineStr">
        <is>
          <t>DramaBox</t>
        </is>
      </c>
      <c r="E224" s="4">
        <v>46272</v>
      </c>
      <c r="F224" t="inlineStr">
        <is>
          <t>TikTok</t>
        </is>
      </c>
      <c r="G224" s="4">
        <v>46302</v>
      </c>
      <c r="H224">
        <v>3</v>
      </c>
      <c r="I224">
        <v>751</v>
      </c>
      <c r="J224" t="inlineStr">
        <is>
          <t>250.33333333333334</t>
        </is>
      </c>
      <c r="K224">
        <v>34</v>
      </c>
      <c r="L224">
        <v>1</v>
      </c>
      <c r="M224">
        <v>5</v>
      </c>
      <c r="N224">
        <v>1</v>
      </c>
      <c r="O224" s="4">
        <v>46303</v>
      </c>
      <c r="P224" t="inlineStr">
        <is>
          <t>统计时区：北京时间（Asia/Shanghai）；每帖取最后采集值；超过30天停止刷新；指标日期 2026-10-08 至 2026-10-08</t>
        </is>
      </c>
    </row>
    <row r="225" ht="25.5" customHeight="1">
      <c r="A225" t="inlineStr">
        <is>
          <t>The Crown of the Abyss: The Mute Bride of Atlantis</t>
        </is>
      </c>
      <c r="B225" t="inlineStr">
        <is>
          <t>SD-000319</t>
        </is>
      </c>
      <c r="C225" t="inlineStr">
        <is>
          <t>扮猪吃虎</t>
        </is>
      </c>
      <c r="D225" t="inlineStr">
        <is>
          <t>ReelShort</t>
        </is>
      </c>
      <c r="E225" s="4">
        <v>46293</v>
      </c>
      <c r="F225" t="inlineStr">
        <is>
          <t>TikTok</t>
        </is>
      </c>
      <c r="G225" s="4">
        <v>46296</v>
      </c>
      <c r="H225">
        <v>6</v>
      </c>
      <c r="I225">
        <v>1474</v>
      </c>
      <c r="J225" t="inlineStr">
        <is>
          <t>245.66666666666666</t>
        </is>
      </c>
      <c r="K225">
        <v>12</v>
      </c>
      <c r="L225">
        <v>0</v>
      </c>
      <c r="M225">
        <v>5</v>
      </c>
      <c r="N225">
        <v>0</v>
      </c>
      <c r="O225" s="4">
        <v>46303</v>
      </c>
      <c r="P225" t="inlineStr">
        <is>
          <t>统计时区：北京时间（Asia/Shanghai）；每帖取最后采集值；超过30天停止刷新；指标日期 2026-10-08 至 2026-10-08</t>
        </is>
      </c>
    </row>
    <row r="226" ht="25.5" customHeight="1">
      <c r="A226" t="inlineStr">
        <is>
          <t>The True Queen</t>
        </is>
      </c>
      <c r="B226" t="inlineStr">
        <is>
          <t>SD-000237</t>
        </is>
      </c>
      <c r="C226"/>
      <c r="D226"/>
      <c r="E226" s="4"/>
      <c r="F226" t="inlineStr">
        <is>
          <t>TikTok</t>
        </is>
      </c>
      <c r="G226" s="4">
        <v>46299</v>
      </c>
      <c r="H226">
        <v>3</v>
      </c>
      <c r="I226">
        <v>727</v>
      </c>
      <c r="J226" t="inlineStr">
        <is>
          <t>242.33333333333334</t>
        </is>
      </c>
      <c r="K226">
        <v>28</v>
      </c>
      <c r="L226">
        <v>0</v>
      </c>
      <c r="M226">
        <v>13</v>
      </c>
      <c r="N226">
        <v>3</v>
      </c>
      <c r="O226" s="4">
        <v>46303</v>
      </c>
      <c r="P226" t="inlineStr">
        <is>
          <t>统计时区：北京时间（Asia/Shanghai）；每帖取最后采集值；超过30天停止刷新；指标日期 2026-10-08 至 2026-10-08</t>
        </is>
      </c>
    </row>
    <row r="227" ht="25.5" customHeight="1">
      <c r="A227" t="inlineStr">
        <is>
          <t>The Cartel’s Contract Bride</t>
        </is>
      </c>
      <c r="B227" t="inlineStr">
        <is>
          <t>SD-000324</t>
        </is>
      </c>
      <c r="C227" t="inlineStr">
        <is>
          <t>爱情</t>
        </is>
      </c>
      <c r="D227" t="inlineStr">
        <is>
          <t>ReelShort</t>
        </is>
      </c>
      <c r="E227" s="4">
        <v>46283</v>
      </c>
      <c r="F227" t="inlineStr">
        <is>
          <t>TikTok</t>
        </is>
      </c>
      <c r="G227" s="4">
        <v>46299</v>
      </c>
      <c r="H227">
        <v>3</v>
      </c>
      <c r="I227">
        <v>725</v>
      </c>
      <c r="J227" t="inlineStr">
        <is>
          <t>241.66666666666666</t>
        </is>
      </c>
      <c r="K227">
        <v>12</v>
      </c>
      <c r="L227">
        <v>0</v>
      </c>
      <c r="M227">
        <v>2</v>
      </c>
      <c r="N227">
        <v>0</v>
      </c>
      <c r="O227" s="4">
        <v>46303</v>
      </c>
      <c r="P227" t="inlineStr">
        <is>
          <t>统计时区：北京时间（Asia/Shanghai）；每帖取最后采集值；超过30天停止刷新；指标日期 2026-10-08 至 2026-10-08</t>
        </is>
      </c>
    </row>
    <row r="228" ht="25.5" customHeight="1">
      <c r="A228" t="inlineStr">
        <is>
          <t>Love &amp; Blood</t>
        </is>
      </c>
      <c r="B228" t="inlineStr">
        <is>
          <t>SD-000236</t>
        </is>
      </c>
      <c r="C228"/>
      <c r="D228"/>
      <c r="E228" s="4"/>
      <c r="F228" t="inlineStr">
        <is>
          <t>TikTok</t>
        </is>
      </c>
      <c r="G228" s="4">
        <v>46296</v>
      </c>
      <c r="H228">
        <v>3</v>
      </c>
      <c r="I228">
        <v>720</v>
      </c>
      <c r="J228" t="inlineStr">
        <is>
          <t>240</t>
        </is>
      </c>
      <c r="K228">
        <v>16</v>
      </c>
      <c r="L228">
        <v>0</v>
      </c>
      <c r="M228">
        <v>3</v>
      </c>
      <c r="N228">
        <v>0</v>
      </c>
      <c r="O228" s="4">
        <v>46303</v>
      </c>
      <c r="P228" t="inlineStr">
        <is>
          <t>统计时区：北京时间（Asia/Shanghai）；每帖取最后采集值；超过30天停止刷新；指标日期 2026-10-08 至 2026-10-08</t>
        </is>
      </c>
    </row>
    <row r="229" ht="25.5" customHeight="1">
      <c r="A229" t="inlineStr">
        <is>
          <t>Step Back! That Homeless Man Is Not to be Messed with</t>
        </is>
      </c>
      <c r="B229" t="inlineStr">
        <is>
          <t>SD-000214</t>
        </is>
      </c>
      <c r="C229" t="inlineStr">
        <is>
          <t>扮猪吃虎、身份揭露、重生</t>
        </is>
      </c>
      <c r="D229" t="inlineStr">
        <is>
          <t>ReelShort</t>
        </is>
      </c>
      <c r="E229" s="4">
        <v>46281</v>
      </c>
      <c r="F229" t="inlineStr">
        <is>
          <t>TikTok</t>
        </is>
      </c>
      <c r="G229" s="4">
        <v>46292</v>
      </c>
      <c r="H229">
        <v>14</v>
      </c>
      <c r="I229">
        <v>3314</v>
      </c>
      <c r="J229" t="inlineStr">
        <is>
          <t>236.71428571428572</t>
        </is>
      </c>
      <c r="K229">
        <v>36</v>
      </c>
      <c r="L229">
        <v>1</v>
      </c>
      <c r="M229">
        <v>7</v>
      </c>
      <c r="N229">
        <v>1</v>
      </c>
      <c r="O229" s="4">
        <v>46303</v>
      </c>
      <c r="P229" t="inlineStr">
        <is>
          <t>统计时区：北京时间（Asia/Shanghai）；每帖取最后采集值；超过30天停止刷新；指标日期 2026-10-08 至 2026-10-08</t>
        </is>
      </c>
    </row>
    <row r="230" ht="25.5" customHeight="1">
      <c r="A230" t="inlineStr">
        <is>
          <t>The Husband She Took for Granted</t>
        </is>
      </c>
      <c r="B230" t="inlineStr">
        <is>
          <t>SD-000317</t>
        </is>
      </c>
      <c r="C230"/>
      <c r="D230" t="inlineStr">
        <is>
          <t>ReelShort</t>
        </is>
      </c>
      <c r="E230" s="4">
        <v>46291</v>
      </c>
      <c r="F230" t="inlineStr">
        <is>
          <t>TikTok</t>
        </is>
      </c>
      <c r="G230" s="4">
        <v>46295</v>
      </c>
      <c r="H230">
        <v>6</v>
      </c>
      <c r="I230">
        <v>1413</v>
      </c>
      <c r="J230" t="inlineStr">
        <is>
          <t>235.5</t>
        </is>
      </c>
      <c r="K230">
        <v>30</v>
      </c>
      <c r="L230">
        <v>1</v>
      </c>
      <c r="M230">
        <v>3</v>
      </c>
      <c r="N230">
        <v>0</v>
      </c>
      <c r="O230" s="4">
        <v>46303</v>
      </c>
      <c r="P230" t="inlineStr">
        <is>
          <t>统计时区：北京时间（Asia/Shanghai）；每帖取最后采集值；超过30天停止刷新；指标日期 2026-10-08 至 2026-10-08</t>
        </is>
      </c>
    </row>
    <row r="231" ht="25.5" customHeight="1">
      <c r="A231" t="inlineStr">
        <is>
          <t>High Society</t>
        </is>
      </c>
      <c r="B231" t="inlineStr">
        <is>
          <t>SD-000199</t>
        </is>
      </c>
      <c r="C231" t="inlineStr">
        <is>
          <t>爱情、虐恋</t>
        </is>
      </c>
      <c r="D231" t="inlineStr">
        <is>
          <t>ReelShort</t>
        </is>
      </c>
      <c r="E231" s="4">
        <v>46194</v>
      </c>
      <c r="F231" t="inlineStr">
        <is>
          <t>TikTok</t>
        </is>
      </c>
      <c r="G231" s="4">
        <v>46288</v>
      </c>
      <c r="H231">
        <v>6</v>
      </c>
      <c r="I231">
        <v>1370</v>
      </c>
      <c r="J231" t="inlineStr">
        <is>
          <t>228.33333333333334</t>
        </is>
      </c>
      <c r="K231">
        <v>8</v>
      </c>
      <c r="L231">
        <v>0</v>
      </c>
      <c r="M231">
        <v>0</v>
      </c>
      <c r="N231">
        <v>0</v>
      </c>
      <c r="O231" s="4">
        <v>46303</v>
      </c>
      <c r="P231" t="inlineStr">
        <is>
          <t>统计时区：北京时间（Asia/Shanghai）；每帖取最后采集值；超过30天停止刷新；指标日期 2026-10-08 至 2026-10-08</t>
        </is>
      </c>
    </row>
    <row r="232" ht="25.5" customHeight="1">
      <c r="A232" t="inlineStr">
        <is>
          <t>Don't provote him, he's king of la</t>
        </is>
      </c>
      <c r="B232" t="inlineStr">
        <is>
          <t>SD-000006</t>
        </is>
      </c>
      <c r="C232" t="inlineStr">
        <is>
          <t>霸总、复仇</t>
        </is>
      </c>
      <c r="D232" t="inlineStr">
        <is>
          <t>ReelShort</t>
        </is>
      </c>
      <c r="E232" s="4">
        <v>46253</v>
      </c>
      <c r="F232" t="inlineStr">
        <is>
          <t>TikTok</t>
        </is>
      </c>
      <c r="G232" s="4">
        <v>46261</v>
      </c>
      <c r="H232">
        <v>3</v>
      </c>
      <c r="I232">
        <v>662</v>
      </c>
      <c r="J232" t="inlineStr">
        <is>
          <t>220.66666666666666</t>
        </is>
      </c>
      <c r="K232">
        <v>12</v>
      </c>
      <c r="L232">
        <v>0</v>
      </c>
      <c r="M232">
        <v>2</v>
      </c>
      <c r="N232">
        <v>0</v>
      </c>
      <c r="O232" s="4">
        <v>46292</v>
      </c>
      <c r="P232" t="inlineStr">
        <is>
          <t>统计时区：北京时间（Asia/Shanghai）；每帖取最后采集值；超过30天停止刷新；指标日期 2026-09-26 至 2026-09-27</t>
        </is>
      </c>
    </row>
    <row r="233" ht="25.5" customHeight="1">
      <c r="A233" t="inlineStr">
        <is>
          <t>Reborn at Five,He Wields the Thunder God's Hammer</t>
        </is>
      </c>
      <c r="B233" t="inlineStr">
        <is>
          <t>SD-000279</t>
        </is>
      </c>
      <c r="C233" t="inlineStr">
        <is>
          <t>萌宝、男性、重生、逆袭、扮猪吃虎</t>
        </is>
      </c>
      <c r="D233" t="inlineStr">
        <is>
          <t>ReelShort</t>
        </is>
      </c>
      <c r="E233" s="4">
        <v>46290</v>
      </c>
      <c r="F233" t="inlineStr">
        <is>
          <t>TikTok</t>
        </is>
      </c>
      <c r="G233" s="4">
        <v>46302</v>
      </c>
      <c r="H233">
        <v>3</v>
      </c>
      <c r="I233">
        <v>642</v>
      </c>
      <c r="J233" t="inlineStr">
        <is>
          <t>214</t>
        </is>
      </c>
      <c r="K233">
        <v>54</v>
      </c>
      <c r="L233">
        <v>0</v>
      </c>
      <c r="M233">
        <v>7</v>
      </c>
      <c r="N233">
        <v>1</v>
      </c>
      <c r="O233" s="4">
        <v>46303</v>
      </c>
      <c r="P233" t="inlineStr">
        <is>
          <t>统计时区：北京时间（Asia/Shanghai）；每帖取最后采集值；超过30天停止刷新；指标日期 2026-10-08 至 2026-10-08</t>
        </is>
      </c>
    </row>
    <row r="234" ht="25.5" customHeight="1">
      <c r="A234" t="inlineStr">
        <is>
          <t>Take Me Back to the Night We Met</t>
        </is>
      </c>
      <c r="B234" t="inlineStr">
        <is>
          <t>SD-000261</t>
        </is>
      </c>
      <c r="C234"/>
      <c r="D234"/>
      <c r="E234" s="4"/>
      <c r="F234" t="inlineStr">
        <is>
          <t>TikTok</t>
        </is>
      </c>
      <c r="G234" s="4">
        <v>46292</v>
      </c>
      <c r="H234">
        <v>6</v>
      </c>
      <c r="I234">
        <v>1243</v>
      </c>
      <c r="J234" t="inlineStr">
        <is>
          <t>207.16666666666666</t>
        </is>
      </c>
      <c r="K234">
        <v>11</v>
      </c>
      <c r="L234">
        <v>0</v>
      </c>
      <c r="M234">
        <v>4</v>
      </c>
      <c r="N234">
        <v>0</v>
      </c>
      <c r="O234" s="4">
        <v>46303</v>
      </c>
      <c r="P234" t="inlineStr">
        <is>
          <t>统计时区：北京时间（Asia/Shanghai）；每帖取最后采集值；超过30天停止刷新；指标日期 2026-10-08 至 2026-10-08</t>
        </is>
      </c>
    </row>
    <row r="235" ht="25.5" customHeight="1">
      <c r="A235" t="inlineStr">
        <is>
          <t>Apollo I’d Rather Marry a Monster</t>
        </is>
      </c>
      <c r="B235" t="inlineStr">
        <is>
          <t>SD-000314</t>
        </is>
      </c>
      <c r="C235" t="inlineStr">
        <is>
          <t>扮猪吃虎</t>
        </is>
      </c>
      <c r="D235" t="inlineStr">
        <is>
          <t>ReelShort</t>
        </is>
      </c>
      <c r="E235" s="4">
        <v>46293</v>
      </c>
      <c r="F235" t="inlineStr">
        <is>
          <t>TikTok</t>
        </is>
      </c>
      <c r="G235" s="4">
        <v>46294</v>
      </c>
      <c r="H235">
        <v>3</v>
      </c>
      <c r="I235">
        <v>615</v>
      </c>
      <c r="J235" t="inlineStr">
        <is>
          <t>205</t>
        </is>
      </c>
      <c r="K235">
        <v>2</v>
      </c>
      <c r="L235">
        <v>0</v>
      </c>
      <c r="M235">
        <v>2</v>
      </c>
      <c r="N235">
        <v>0</v>
      </c>
      <c r="O235" s="4">
        <v>46303</v>
      </c>
      <c r="P235" t="inlineStr">
        <is>
          <t>统计时区：北京时间（Asia/Shanghai）；每帖取最后采集值；超过30天停止刷新；指标日期 2026-10-08 至 2026-10-08</t>
        </is>
      </c>
    </row>
    <row r="236" ht="25.5" customHeight="1">
      <c r="A236" t="inlineStr">
        <is>
          <t>The Vampire Next Door</t>
        </is>
      </c>
      <c r="B236" t="inlineStr">
        <is>
          <t>SD-000258</t>
        </is>
      </c>
      <c r="C236" t="inlineStr">
        <is>
          <t>霸总、禁忌、身份揭露</t>
        </is>
      </c>
      <c r="D236"/>
      <c r="E236" s="4">
        <v>45817</v>
      </c>
      <c r="F236" t="inlineStr">
        <is>
          <t>TikTok</t>
        </is>
      </c>
      <c r="G236" s="4">
        <v>46289</v>
      </c>
      <c r="H236">
        <v>6</v>
      </c>
      <c r="I236">
        <v>1212</v>
      </c>
      <c r="J236" t="inlineStr">
        <is>
          <t>202</t>
        </is>
      </c>
      <c r="K236">
        <v>16</v>
      </c>
      <c r="L236">
        <v>0</v>
      </c>
      <c r="M236">
        <v>2</v>
      </c>
      <c r="N236">
        <v>0</v>
      </c>
      <c r="O236" s="4">
        <v>46303</v>
      </c>
      <c r="P236" t="inlineStr">
        <is>
          <t>统计时区：北京时间（Asia/Shanghai）；每帖取最后采集值；超过30天停止刷新；指标日期 2026-10-08 至 2026-10-08</t>
        </is>
      </c>
    </row>
    <row r="237" ht="25.5" customHeight="1">
      <c r="A237" t="inlineStr">
        <is>
          <t>The Ice Man</t>
        </is>
      </c>
      <c r="B237" t="inlineStr">
        <is>
          <t>SD-000310</t>
        </is>
      </c>
      <c r="C237"/>
      <c r="D237" t="inlineStr">
        <is>
          <t>ReelShort</t>
        </is>
      </c>
      <c r="E237" s="4">
        <v>46293</v>
      </c>
      <c r="F237" t="inlineStr">
        <is>
          <t>TikTok</t>
        </is>
      </c>
      <c r="G237" s="4">
        <v>46293</v>
      </c>
      <c r="H237">
        <v>6</v>
      </c>
      <c r="I237">
        <v>1203</v>
      </c>
      <c r="J237" t="inlineStr">
        <is>
          <t>200.5</t>
        </is>
      </c>
      <c r="K237">
        <v>48</v>
      </c>
      <c r="L237">
        <v>0</v>
      </c>
      <c r="M237">
        <v>7</v>
      </c>
      <c r="N237">
        <v>0</v>
      </c>
      <c r="O237" s="4">
        <v>46303</v>
      </c>
      <c r="P237" t="inlineStr">
        <is>
          <t>统计时区：北京时间（Asia/Shanghai）；每帖取最后采集值；超过30天停止刷新；指标日期 2026-10-08 至 2026-10-08</t>
        </is>
      </c>
    </row>
    <row r="238" ht="25.5" customHeight="1">
      <c r="A238" t="inlineStr">
        <is>
          <t>Don't Call Me Aunt</t>
        </is>
      </c>
      <c r="B238" t="inlineStr">
        <is>
          <t>SD-000343</t>
        </is>
      </c>
      <c r="C238"/>
      <c r="D238" t="inlineStr">
        <is>
          <t>ReelShort</t>
        </is>
      </c>
      <c r="E238" s="4">
        <v>46293</v>
      </c>
      <c r="F238" t="inlineStr">
        <is>
          <t>TikTok</t>
        </is>
      </c>
      <c r="G238" s="4">
        <v>46300</v>
      </c>
      <c r="H238">
        <v>9</v>
      </c>
      <c r="I238">
        <v>1793</v>
      </c>
      <c r="J238" t="inlineStr">
        <is>
          <t>199.22222222222223</t>
        </is>
      </c>
      <c r="K238">
        <v>85</v>
      </c>
      <c r="L238">
        <v>1</v>
      </c>
      <c r="M238">
        <v>23</v>
      </c>
      <c r="N238">
        <v>0</v>
      </c>
      <c r="O238" s="4">
        <v>46303</v>
      </c>
      <c r="P238" t="inlineStr">
        <is>
          <t>统计时区：北京时间（Asia/Shanghai）；每帖取最后采集值；超过30天停止刷新；指标日期 2026-10-08 至 2026-10-08</t>
        </is>
      </c>
    </row>
    <row r="239" ht="25.5" customHeight="1">
      <c r="A239" t="inlineStr">
        <is>
          <t>LadyAid: From Dumped Pauper to Tycoon</t>
        </is>
      </c>
      <c r="B239" t="inlineStr">
        <is>
          <t>SD-000308</t>
        </is>
      </c>
      <c r="C239"/>
      <c r="D239" t="inlineStr">
        <is>
          <t>ReelShort</t>
        </is>
      </c>
      <c r="E239" s="4">
        <v>46288</v>
      </c>
      <c r="F239" t="inlineStr">
        <is>
          <t>TikTok</t>
        </is>
      </c>
      <c r="G239" s="4">
        <v>46298</v>
      </c>
      <c r="H239">
        <v>6</v>
      </c>
      <c r="I239">
        <v>1176</v>
      </c>
      <c r="J239" t="inlineStr">
        <is>
          <t>196</t>
        </is>
      </c>
      <c r="K239">
        <v>1</v>
      </c>
      <c r="L239">
        <v>0</v>
      </c>
      <c r="M239">
        <v>1</v>
      </c>
      <c r="N239">
        <v>0</v>
      </c>
      <c r="O239" s="4">
        <v>46303</v>
      </c>
      <c r="P239" t="inlineStr">
        <is>
          <t>统计时区：北京时间（Asia/Shanghai）；每帖取最后采集值；超过30天停止刷新；指标日期 2026-10-08 至 2026-10-08</t>
        </is>
      </c>
    </row>
    <row r="240" ht="25.5" customHeight="1">
      <c r="A240" t="inlineStr">
        <is>
          <t>The Mafia Boss's Stolen Bride</t>
        </is>
      </c>
      <c r="B240" t="inlineStr">
        <is>
          <t>SD-000363</t>
        </is>
      </c>
      <c r="C240" t="inlineStr">
        <is>
          <t>爱情</t>
        </is>
      </c>
      <c r="D240" t="inlineStr">
        <is>
          <t>ReelShort</t>
        </is>
      </c>
      <c r="E240" s="4">
        <v>46289</v>
      </c>
      <c r="F240" t="inlineStr">
        <is>
          <t>TikTok</t>
        </is>
      </c>
      <c r="G240" s="4">
        <v>46299</v>
      </c>
      <c r="H240">
        <v>6</v>
      </c>
      <c r="I240">
        <v>1165</v>
      </c>
      <c r="J240" t="inlineStr">
        <is>
          <t>194.16666666666666</t>
        </is>
      </c>
      <c r="K240">
        <v>6</v>
      </c>
      <c r="L240">
        <v>0</v>
      </c>
      <c r="M240">
        <v>1</v>
      </c>
      <c r="N240">
        <v>0</v>
      </c>
      <c r="O240" s="4">
        <v>46303</v>
      </c>
      <c r="P240" t="inlineStr">
        <is>
          <t>统计时区：北京时间（Asia/Shanghai）；每帖取最后采集值；超过30天停止刷新；指标日期 2026-10-08 至 2026-10-08</t>
        </is>
      </c>
    </row>
    <row r="241" ht="25.5" customHeight="1">
      <c r="A241" t="inlineStr">
        <is>
          <t>Campus Saga: Superpower Teen</t>
        </is>
      </c>
      <c r="B241" t="inlineStr">
        <is>
          <t>SD-000270</t>
        </is>
      </c>
      <c r="C241" t="inlineStr">
        <is>
          <t>超能力、男性、校园</t>
        </is>
      </c>
      <c r="D241" t="inlineStr">
        <is>
          <t>ReelShort</t>
        </is>
      </c>
      <c r="E241" s="4">
        <v>46168</v>
      </c>
      <c r="F241" t="inlineStr">
        <is>
          <t>TikTok</t>
        </is>
      </c>
      <c r="G241" s="4">
        <v>46298</v>
      </c>
      <c r="H241">
        <v>3</v>
      </c>
      <c r="I241">
        <v>582</v>
      </c>
      <c r="J241" t="inlineStr">
        <is>
          <t>194</t>
        </is>
      </c>
      <c r="K241">
        <v>9</v>
      </c>
      <c r="L241">
        <v>1</v>
      </c>
      <c r="M241">
        <v>2</v>
      </c>
      <c r="N241">
        <v>4</v>
      </c>
      <c r="O241" s="4">
        <v>46303</v>
      </c>
      <c r="P241" t="inlineStr">
        <is>
          <t>统计时区：北京时间（Asia/Shanghai）；每帖取最后采集值；超过30天停止刷新；指标日期 2026-10-08 至 2026-10-08</t>
        </is>
      </c>
    </row>
    <row r="242" ht="25.5" customHeight="1">
      <c r="A242" t="inlineStr">
        <is>
          <t>I Married My Cheating Ex’s Uncle</t>
        </is>
      </c>
      <c r="B242" t="inlineStr">
        <is>
          <t>SD-000325</t>
        </is>
      </c>
      <c r="C242" t="inlineStr">
        <is>
          <t>扮猪吃虎</t>
        </is>
      </c>
      <c r="D242" t="inlineStr">
        <is>
          <t>ReelShort</t>
        </is>
      </c>
      <c r="E242" s="4">
        <v>46293</v>
      </c>
      <c r="F242" t="inlineStr">
        <is>
          <t>TikTok</t>
        </is>
      </c>
      <c r="G242" s="4">
        <v>46298</v>
      </c>
      <c r="H242">
        <v>15</v>
      </c>
      <c r="I242">
        <v>2866</v>
      </c>
      <c r="J242" t="inlineStr">
        <is>
          <t>191.06666666666666</t>
        </is>
      </c>
      <c r="K242">
        <v>36</v>
      </c>
      <c r="L242">
        <v>0</v>
      </c>
      <c r="M242">
        <v>13</v>
      </c>
      <c r="N242">
        <v>0</v>
      </c>
      <c r="O242" s="4">
        <v>46303</v>
      </c>
      <c r="P242" t="inlineStr">
        <is>
          <t>统计时区：北京时间（Asia/Shanghai）；每帖取最后采集值；超过30天停止刷新；指标日期 2026-10-08 至 2026-10-08</t>
        </is>
      </c>
    </row>
    <row r="243" ht="25.5" customHeight="1">
      <c r="A243" t="inlineStr">
        <is>
          <t>The Slum Girl Who Became a Billionaire's Wife</t>
        </is>
      </c>
      <c r="B243" t="inlineStr">
        <is>
          <t>SD-000301</t>
        </is>
      </c>
      <c r="C243" t="inlineStr">
        <is>
          <t>虐恋</t>
        </is>
      </c>
      <c r="D243" t="inlineStr">
        <is>
          <t>ReelShort</t>
        </is>
      </c>
      <c r="E243" s="4">
        <v>46283</v>
      </c>
      <c r="F243" t="inlineStr">
        <is>
          <t>TikTok</t>
        </is>
      </c>
      <c r="G243" s="4">
        <v>46295</v>
      </c>
      <c r="H243">
        <v>1</v>
      </c>
      <c r="I243">
        <v>187</v>
      </c>
      <c r="J243" t="inlineStr">
        <is>
          <t>187</t>
        </is>
      </c>
      <c r="K243">
        <v>6</v>
      </c>
      <c r="L243">
        <v>0</v>
      </c>
      <c r="M243">
        <v>1</v>
      </c>
      <c r="N243">
        <v>0</v>
      </c>
      <c r="O243" s="4">
        <v>46303</v>
      </c>
      <c r="P243" t="inlineStr">
        <is>
          <t>统计时区：北京时间（Asia/Shanghai）；每帖取最后采集值；超过30天停止刷新；指标日期 2026-10-08 至 2026-10-08</t>
        </is>
      </c>
    </row>
    <row r="244" ht="25.5" customHeight="1">
      <c r="A244" t="inlineStr">
        <is>
          <t>Never Reject a Dragon Princess</t>
        </is>
      </c>
      <c r="B244" t="inlineStr">
        <is>
          <t>SD-000295</t>
        </is>
      </c>
      <c r="C244" t="inlineStr">
        <is>
          <t>复仇</t>
        </is>
      </c>
      <c r="D244" t="inlineStr">
        <is>
          <t>ReelShort</t>
        </is>
      </c>
      <c r="E244" s="4">
        <v>46290</v>
      </c>
      <c r="F244" t="inlineStr">
        <is>
          <t>TikTok</t>
        </is>
      </c>
      <c r="G244" s="4">
        <v>46297</v>
      </c>
      <c r="H244">
        <v>3</v>
      </c>
      <c r="I244">
        <v>557</v>
      </c>
      <c r="J244" t="inlineStr">
        <is>
          <t>185.66666666666666</t>
        </is>
      </c>
      <c r="K244">
        <v>9</v>
      </c>
      <c r="L244">
        <v>0</v>
      </c>
      <c r="M244">
        <v>1</v>
      </c>
      <c r="N244">
        <v>0</v>
      </c>
      <c r="O244" s="4">
        <v>46303</v>
      </c>
      <c r="P244" t="inlineStr">
        <is>
          <t>统计时区：北京时间（Asia/Shanghai）；每帖取最后采集值；超过30天停止刷新；指标日期 2026-10-08 至 2026-10-08</t>
        </is>
      </c>
    </row>
    <row r="245" ht="25.5" customHeight="1">
      <c r="A245" t="inlineStr">
        <is>
          <t>Avatar Boy</t>
        </is>
      </c>
      <c r="B245" t="inlineStr">
        <is>
          <t>SD-000011</t>
        </is>
      </c>
      <c r="C245" t="inlineStr">
        <is>
          <t>lgbtq</t>
        </is>
      </c>
      <c r="D245" t="inlineStr">
        <is>
          <t>ReelShort</t>
        </is>
      </c>
      <c r="E245" s="4">
        <v>46261</v>
      </c>
      <c r="F245" t="inlineStr">
        <is>
          <t>TikTok</t>
        </is>
      </c>
      <c r="G245" s="4">
        <v>46262</v>
      </c>
      <c r="H245">
        <v>1</v>
      </c>
      <c r="I245">
        <v>183</v>
      </c>
      <c r="J245" t="inlineStr">
        <is>
          <t>183</t>
        </is>
      </c>
      <c r="K245">
        <v>9</v>
      </c>
      <c r="L245">
        <v>0</v>
      </c>
      <c r="M245">
        <v>5</v>
      </c>
      <c r="N245">
        <v>0</v>
      </c>
      <c r="O245" s="4">
        <v>46288</v>
      </c>
      <c r="P245" t="inlineStr">
        <is>
          <t>统计时区：北京时间（Asia/Shanghai）；每帖取最后采集值；超过30天停止刷新；指标日期 2026-09-23 至 2026-09-23</t>
        </is>
      </c>
    </row>
    <row r="246" ht="25.5" customHeight="1">
      <c r="A246" t="inlineStr">
        <is>
          <t>Stolen by My Fiancé's Uncle</t>
        </is>
      </c>
      <c r="B246" t="inlineStr">
        <is>
          <t>SD-000362</t>
        </is>
      </c>
      <c r="C246" t="inlineStr">
        <is>
          <t>爱情</t>
        </is>
      </c>
      <c r="D246" t="inlineStr">
        <is>
          <t>ReelShort</t>
        </is>
      </c>
      <c r="E246" s="4">
        <v>46289</v>
      </c>
      <c r="F246" t="inlineStr">
        <is>
          <t>TikTok</t>
        </is>
      </c>
      <c r="G246" s="4">
        <v>46298</v>
      </c>
      <c r="H246">
        <v>6</v>
      </c>
      <c r="I246">
        <v>1002</v>
      </c>
      <c r="J246" t="inlineStr">
        <is>
          <t>167</t>
        </is>
      </c>
      <c r="K246">
        <v>29</v>
      </c>
      <c r="L246">
        <v>0</v>
      </c>
      <c r="M246">
        <v>12</v>
      </c>
      <c r="N246">
        <v>3</v>
      </c>
      <c r="O246" s="4">
        <v>46303</v>
      </c>
      <c r="P246" t="inlineStr">
        <is>
          <t>统计时区：北京时间（Asia/Shanghai）；每帖取最后采集值；超过30天停止刷新；指标日期 2026-10-08 至 2026-10-08</t>
        </is>
      </c>
    </row>
    <row r="247" ht="25.5" customHeight="1">
      <c r="A247" t="inlineStr">
        <is>
          <t>The Cursed Holy Priest</t>
        </is>
      </c>
      <c r="B247" t="inlineStr">
        <is>
          <t>SD-000090</t>
        </is>
      </c>
      <c r="C247" t="inlineStr">
        <is>
          <t>男性、奇幻、身份揭露、扮猪吃虎</t>
        </is>
      </c>
      <c r="D247" t="inlineStr">
        <is>
          <t>ReelShort</t>
        </is>
      </c>
      <c r="E247" s="4">
        <v>46281</v>
      </c>
      <c r="F247" t="inlineStr">
        <is>
          <t>TikTok</t>
        </is>
      </c>
      <c r="G247" s="4">
        <v>46281</v>
      </c>
      <c r="H247">
        <v>3</v>
      </c>
      <c r="I247">
        <v>499</v>
      </c>
      <c r="J247" t="inlineStr">
        <is>
          <t>166.33333333333334</t>
        </is>
      </c>
      <c r="K247">
        <v>7</v>
      </c>
      <c r="L247">
        <v>0</v>
      </c>
      <c r="M247">
        <v>4</v>
      </c>
      <c r="N247">
        <v>0</v>
      </c>
      <c r="O247" s="4">
        <v>46303</v>
      </c>
      <c r="P247" t="inlineStr">
        <is>
          <t>统计时区：北京时间（Asia/Shanghai）；每帖取最后采集值；超过30天停止刷新；指标日期 2026-10-08 至 2026-10-08</t>
        </is>
      </c>
    </row>
    <row r="248" ht="25.5" customHeight="1">
      <c r="A248" t="inlineStr">
        <is>
          <t>Never Fall Alone</t>
        </is>
      </c>
      <c r="B248" t="inlineStr">
        <is>
          <t>SD-000306</t>
        </is>
      </c>
      <c r="C248" t="inlineStr">
        <is>
          <t>lgbtq</t>
        </is>
      </c>
      <c r="D248"/>
      <c r="E248" s="4"/>
      <c r="F248" t="inlineStr">
        <is>
          <t>TikTok</t>
        </is>
      </c>
      <c r="G248" s="4">
        <v>46295</v>
      </c>
      <c r="H248">
        <v>15</v>
      </c>
      <c r="I248">
        <v>2448</v>
      </c>
      <c r="J248" t="inlineStr">
        <is>
          <t>163.2</t>
        </is>
      </c>
      <c r="K248">
        <v>35</v>
      </c>
      <c r="L248">
        <v>0</v>
      </c>
      <c r="M248">
        <v>19</v>
      </c>
      <c r="N248">
        <v>3</v>
      </c>
      <c r="O248" s="4">
        <v>46303</v>
      </c>
      <c r="P248" t="inlineStr">
        <is>
          <t>统计时区：北京时间（Asia/Shanghai）；每帖取最后采集值；超过30天停止刷新；指标日期 2026-10-08 至 2026-10-08</t>
        </is>
      </c>
    </row>
    <row r="249" ht="25.5" customHeight="1">
      <c r="A249" t="inlineStr">
        <is>
          <t>Thirsty for the Wet Nurse</t>
        </is>
      </c>
      <c r="B249" t="inlineStr">
        <is>
          <t>SD-000353</t>
        </is>
      </c>
      <c r="C249" t="inlineStr">
        <is>
          <t>萌宝</t>
        </is>
      </c>
      <c r="D249" t="inlineStr">
        <is>
          <t>ReelShort</t>
        </is>
      </c>
      <c r="E249" s="4">
        <v>46240</v>
      </c>
      <c r="F249" t="inlineStr">
        <is>
          <t>TikTok</t>
        </is>
      </c>
      <c r="G249" s="4">
        <v>46301</v>
      </c>
      <c r="H249">
        <v>9</v>
      </c>
      <c r="I249">
        <v>1459</v>
      </c>
      <c r="J249" t="inlineStr">
        <is>
          <t>162.11111111111111</t>
        </is>
      </c>
      <c r="K249">
        <v>45</v>
      </c>
      <c r="L249">
        <v>0</v>
      </c>
      <c r="M249">
        <v>7</v>
      </c>
      <c r="N249">
        <v>0</v>
      </c>
      <c r="O249" s="4">
        <v>46303</v>
      </c>
      <c r="P249" t="inlineStr">
        <is>
          <t>统计时区：北京时间（Asia/Shanghai）；每帖取最后采集值；超过30天停止刷新；指标日期 2026-10-08 至 2026-10-08</t>
        </is>
      </c>
    </row>
    <row r="250" ht="25.5" customHeight="1">
      <c r="A250" t="inlineStr">
        <is>
          <t>Seven Days Thirty Again</t>
        </is>
      </c>
      <c r="B250" t="inlineStr">
        <is>
          <t>SD-000273</t>
        </is>
      </c>
      <c r="C250" t="inlineStr">
        <is>
          <t>身份揭露、救赎、男性</t>
        </is>
      </c>
      <c r="D250" t="inlineStr">
        <is>
          <t>ReelShort</t>
        </is>
      </c>
      <c r="E250" s="4">
        <v>46291</v>
      </c>
      <c r="F250" t="inlineStr">
        <is>
          <t>TikTok</t>
        </is>
      </c>
      <c r="G250" s="4">
        <v>46301</v>
      </c>
      <c r="H250">
        <v>3</v>
      </c>
      <c r="I250">
        <v>486</v>
      </c>
      <c r="J250" t="inlineStr">
        <is>
          <t>162</t>
        </is>
      </c>
      <c r="K250">
        <v>13</v>
      </c>
      <c r="L250">
        <v>0</v>
      </c>
      <c r="M250">
        <v>2</v>
      </c>
      <c r="N250">
        <v>0</v>
      </c>
      <c r="O250" s="4">
        <v>46303</v>
      </c>
      <c r="P250" t="inlineStr">
        <is>
          <t>统计时区：北京时间（Asia/Shanghai）；每帖取最后采集值；超过30天停止刷新；指标日期 2026-10-08 至 2026-10-08</t>
        </is>
      </c>
    </row>
    <row r="251" ht="25.5" customHeight="1">
      <c r="A251" t="inlineStr">
        <is>
          <t>Definitely Not the Mage Supreme</t>
        </is>
      </c>
      <c r="B251" t="inlineStr">
        <is>
          <t>SD-000115</t>
        </is>
      </c>
      <c r="C251" t="inlineStr">
        <is>
          <t>爱情、女王、禁忌</t>
        </is>
      </c>
      <c r="D251" t="inlineStr">
        <is>
          <t>其他</t>
        </is>
      </c>
      <c r="E251" s="4"/>
      <c r="F251" t="inlineStr">
        <is>
          <t>TikTok</t>
        </is>
      </c>
      <c r="G251" s="4">
        <v>46281</v>
      </c>
      <c r="H251">
        <v>6</v>
      </c>
      <c r="I251">
        <v>964</v>
      </c>
      <c r="J251" t="inlineStr">
        <is>
          <t>160.66666666666666</t>
        </is>
      </c>
      <c r="K251">
        <v>30</v>
      </c>
      <c r="L251">
        <v>0</v>
      </c>
      <c r="M251">
        <v>3</v>
      </c>
      <c r="N251">
        <v>1</v>
      </c>
      <c r="O251" s="4">
        <v>46303</v>
      </c>
      <c r="P251" t="inlineStr">
        <is>
          <t>统计时区：北京时间（Asia/Shanghai）；每帖取最后采集值；超过30天停止刷新；指标日期 2026-10-08 至 2026-10-08</t>
        </is>
      </c>
    </row>
    <row r="252" ht="25.5" customHeight="1">
      <c r="A252" t="inlineStr">
        <is>
          <t>Daughter of the Four Norse God-Kings</t>
        </is>
      </c>
      <c r="B252" t="inlineStr">
        <is>
          <t>SD-000300</t>
        </is>
      </c>
      <c r="C252" t="inlineStr">
        <is>
          <t>女王</t>
        </is>
      </c>
      <c r="D252" t="inlineStr">
        <is>
          <t>ReelShort</t>
        </is>
      </c>
      <c r="E252" s="4">
        <v>46270</v>
      </c>
      <c r="F252" t="inlineStr">
        <is>
          <t>TikTok</t>
        </is>
      </c>
      <c r="G252" s="4">
        <v>46295</v>
      </c>
      <c r="H252">
        <v>3</v>
      </c>
      <c r="I252">
        <v>472</v>
      </c>
      <c r="J252" t="inlineStr">
        <is>
          <t>157.33333333333334</t>
        </is>
      </c>
      <c r="K252">
        <v>3</v>
      </c>
      <c r="L252">
        <v>0</v>
      </c>
      <c r="M252">
        <v>8</v>
      </c>
      <c r="N252">
        <v>0</v>
      </c>
      <c r="O252" s="4">
        <v>46303</v>
      </c>
      <c r="P252" t="inlineStr">
        <is>
          <t>统计时区：北京时间（Asia/Shanghai）；每帖取最后采集值；超过30天停止刷新；指标日期 2026-10-08 至 2026-10-08</t>
        </is>
      </c>
    </row>
    <row r="253" ht="25.5" customHeight="1">
      <c r="A253" t="inlineStr">
        <is>
          <t>The Reaper's Fated Bride</t>
        </is>
      </c>
      <c r="B253" t="inlineStr">
        <is>
          <t>SD-000297</t>
        </is>
      </c>
      <c r="C253" t="inlineStr">
        <is>
          <t>重生</t>
        </is>
      </c>
      <c r="D253" t="inlineStr">
        <is>
          <t>ReelShort</t>
        </is>
      </c>
      <c r="E253" s="4">
        <v>46284</v>
      </c>
      <c r="F253" t="inlineStr">
        <is>
          <t>TikTok</t>
        </is>
      </c>
      <c r="G253" s="4">
        <v>46296</v>
      </c>
      <c r="H253">
        <v>3</v>
      </c>
      <c r="I253">
        <v>472</v>
      </c>
      <c r="J253" t="inlineStr">
        <is>
          <t>157.33333333333334</t>
        </is>
      </c>
      <c r="K253">
        <v>6</v>
      </c>
      <c r="L253">
        <v>0</v>
      </c>
      <c r="M253">
        <v>1</v>
      </c>
      <c r="N253">
        <v>0</v>
      </c>
      <c r="O253" s="4">
        <v>46303</v>
      </c>
      <c r="P253" t="inlineStr">
        <is>
          <t>统计时区：北京时间（Asia/Shanghai）；每帖取最后采集值；超过30天停止刷新；指标日期 2026-10-08 至 2026-10-08</t>
        </is>
      </c>
    </row>
    <row r="254" ht="25.5" customHeight="1">
      <c r="A254" t="inlineStr">
        <is>
          <t>Is It Just Me?</t>
        </is>
      </c>
      <c r="B254" t="inlineStr">
        <is>
          <t>SD-000040</t>
        </is>
      </c>
      <c r="C254" t="inlineStr">
        <is>
          <t>爱情</t>
        </is>
      </c>
      <c r="D254" t="inlineStr">
        <is>
          <t>ReelShort</t>
        </is>
      </c>
      <c r="E254" s="4"/>
      <c r="F254" t="inlineStr">
        <is>
          <t>TikTok</t>
        </is>
      </c>
      <c r="G254" s="4">
        <v>46280</v>
      </c>
      <c r="H254">
        <v>3</v>
      </c>
      <c r="I254">
        <v>456</v>
      </c>
      <c r="J254" t="inlineStr">
        <is>
          <t>152</t>
        </is>
      </c>
      <c r="K254">
        <v>11</v>
      </c>
      <c r="L254">
        <v>0</v>
      </c>
      <c r="M254">
        <v>4</v>
      </c>
      <c r="N254">
        <v>0</v>
      </c>
      <c r="O254" s="4">
        <v>46288</v>
      </c>
      <c r="P254" t="inlineStr">
        <is>
          <t>统计时区：北京时间（Asia/Shanghai）；每帖取最后采集值；超过30天停止刷新；指标日期 2026-09-23 至 2026-09-23</t>
        </is>
      </c>
    </row>
    <row r="255" ht="25.5" customHeight="1">
      <c r="A255" t="inlineStr">
        <is>
          <t>King of the Four Seas: Legend Reborn</t>
        </is>
      </c>
      <c r="B255" t="inlineStr">
        <is>
          <t>SD-000230</t>
        </is>
      </c>
      <c r="C255" t="inlineStr">
        <is>
          <t>复仇、男性</t>
        </is>
      </c>
      <c r="D255" t="inlineStr">
        <is>
          <t>ReelShort</t>
        </is>
      </c>
      <c r="E255" s="4">
        <v>46287</v>
      </c>
      <c r="F255" t="inlineStr">
        <is>
          <t>TikTok</t>
        </is>
      </c>
      <c r="G255" s="4">
        <v>46292</v>
      </c>
      <c r="H255">
        <v>3</v>
      </c>
      <c r="I255">
        <v>448</v>
      </c>
      <c r="J255" t="inlineStr">
        <is>
          <t>149.33333333333334</t>
        </is>
      </c>
      <c r="K255">
        <v>18</v>
      </c>
      <c r="L255">
        <v>0</v>
      </c>
      <c r="M255">
        <v>6</v>
      </c>
      <c r="N255">
        <v>0</v>
      </c>
      <c r="O255" s="4">
        <v>46303</v>
      </c>
      <c r="P255" t="inlineStr">
        <is>
          <t>统计时区：北京时间（Asia/Shanghai）；每帖取最后采集值；超过30天停止刷新；指标日期 2026-10-08 至 2026-10-08</t>
        </is>
      </c>
    </row>
    <row r="256" ht="25.5" customHeight="1">
      <c r="A256" t="inlineStr">
        <is>
          <t>The Triplets' Final Regret</t>
        </is>
      </c>
      <c r="B256" t="inlineStr">
        <is>
          <t>SD-000373</t>
        </is>
      </c>
      <c r="C256" t="inlineStr">
        <is>
          <t>吸血鬼</t>
        </is>
      </c>
      <c r="D256" t="inlineStr">
        <is>
          <t>ReelShort</t>
        </is>
      </c>
      <c r="E256" s="4">
        <v>46289</v>
      </c>
      <c r="F256" t="inlineStr">
        <is>
          <t>TikTok</t>
        </is>
      </c>
      <c r="G256" s="4">
        <v>46295</v>
      </c>
      <c r="H256">
        <v>1</v>
      </c>
      <c r="I256">
        <v>147</v>
      </c>
      <c r="J256" t="inlineStr">
        <is>
          <t>147</t>
        </is>
      </c>
      <c r="K256">
        <v>1</v>
      </c>
      <c r="L256">
        <v>0</v>
      </c>
      <c r="M256">
        <v>0</v>
      </c>
      <c r="N256">
        <v>0</v>
      </c>
      <c r="O256" s="4">
        <v>46303</v>
      </c>
      <c r="P256" t="inlineStr">
        <is>
          <t>统计时区：北京时间（Asia/Shanghai）；每帖取最后采集值；超过30天停止刷新；指标日期 2026-10-08 至 2026-10-08</t>
        </is>
      </c>
    </row>
    <row r="257" ht="25.5" customHeight="1">
      <c r="A257" t="inlineStr">
        <is>
          <t>Nothing Escapes My Eyes</t>
        </is>
      </c>
      <c r="B257" t="inlineStr">
        <is>
          <t>SD-000271</t>
        </is>
      </c>
      <c r="C257" t="inlineStr">
        <is>
          <t>扮猪吃虎、男性、超能力</t>
        </is>
      </c>
      <c r="D257" t="inlineStr">
        <is>
          <t>ReelShort</t>
        </is>
      </c>
      <c r="E257" s="4">
        <v>46228</v>
      </c>
      <c r="F257" t="inlineStr">
        <is>
          <t>TikTok</t>
        </is>
      </c>
      <c r="G257" s="4">
        <v>46299</v>
      </c>
      <c r="H257">
        <v>3</v>
      </c>
      <c r="I257">
        <v>411</v>
      </c>
      <c r="J257" t="inlineStr">
        <is>
          <t>137</t>
        </is>
      </c>
      <c r="K257">
        <v>7</v>
      </c>
      <c r="L257">
        <v>0</v>
      </c>
      <c r="M257">
        <v>0</v>
      </c>
      <c r="N257">
        <v>0</v>
      </c>
      <c r="O257" s="4">
        <v>46303</v>
      </c>
      <c r="P257" t="inlineStr">
        <is>
          <t>统计时区：北京时间（Asia/Shanghai）；每帖取最后采集值；超过30天停止刷新；指标日期 2026-10-08 至 2026-10-08</t>
        </is>
      </c>
    </row>
    <row r="258" ht="25.5" customHeight="1">
      <c r="A258" t="inlineStr">
        <is>
          <t>Marked by My Duke Daddy</t>
        </is>
      </c>
      <c r="B258" t="inlineStr">
        <is>
          <t>SD-000380</t>
        </is>
      </c>
      <c r="C258"/>
      <c r="D258" t="inlineStr">
        <is>
          <t>ReelShort</t>
        </is>
      </c>
      <c r="E258" s="4">
        <v>46289</v>
      </c>
      <c r="F258" t="inlineStr">
        <is>
          <t>TikTok</t>
        </is>
      </c>
      <c r="G258" s="4">
        <v>46302</v>
      </c>
      <c r="H258">
        <v>2</v>
      </c>
      <c r="I258">
        <v>265</v>
      </c>
      <c r="J258" t="inlineStr">
        <is>
          <t>132.5</t>
        </is>
      </c>
      <c r="K258">
        <v>4</v>
      </c>
      <c r="L258">
        <v>0</v>
      </c>
      <c r="M258">
        <v>1</v>
      </c>
      <c r="N258">
        <v>0</v>
      </c>
      <c r="O258" s="4">
        <v>46303</v>
      </c>
      <c r="P258" t="inlineStr">
        <is>
          <t>统计时区：北京时间（Asia/Shanghai）；每帖取最后采集值；超过30天停止刷新；指标日期 2026-10-08 至 2026-10-08</t>
        </is>
      </c>
    </row>
    <row r="259" ht="25.5" customHeight="1">
      <c r="A259" t="inlineStr">
        <is>
          <t>The Unchaste Charge:Plaything of My Husband's Godfather</t>
        </is>
      </c>
      <c r="B259" t="inlineStr">
        <is>
          <t>SD-000327</t>
        </is>
      </c>
      <c r="C259" t="inlineStr">
        <is>
          <t>复仇</t>
        </is>
      </c>
      <c r="D259" t="inlineStr">
        <is>
          <t>ReelShort</t>
        </is>
      </c>
      <c r="E259" s="4">
        <v>46291</v>
      </c>
      <c r="F259" t="inlineStr">
        <is>
          <t>TikTok</t>
        </is>
      </c>
      <c r="G259" s="4">
        <v>46298</v>
      </c>
      <c r="H259">
        <v>3</v>
      </c>
      <c r="I259">
        <v>389</v>
      </c>
      <c r="J259" t="inlineStr">
        <is>
          <t>129.66666666666666</t>
        </is>
      </c>
      <c r="K259">
        <v>3</v>
      </c>
      <c r="L259">
        <v>0</v>
      </c>
      <c r="M259">
        <v>1</v>
      </c>
      <c r="N259">
        <v>0</v>
      </c>
      <c r="O259" s="4">
        <v>46303</v>
      </c>
      <c r="P259" t="inlineStr">
        <is>
          <t>统计时区：北京时间（Asia/Shanghai）；每帖取最后采集值；超过30天停止刷新；指标日期 2026-10-08 至 2026-10-08</t>
        </is>
      </c>
    </row>
    <row r="260" ht="25.5" customHeight="1">
      <c r="A260" t="inlineStr">
        <is>
          <t>At the Mercy of My Vampire Ex</t>
        </is>
      </c>
      <c r="B260" t="inlineStr">
        <is>
          <t>SD-000360</t>
        </is>
      </c>
      <c r="C260" t="inlineStr">
        <is>
          <t>吸血鬼</t>
        </is>
      </c>
      <c r="D260" t="inlineStr">
        <is>
          <t>ReelShort</t>
        </is>
      </c>
      <c r="E260" s="4">
        <v>46288</v>
      </c>
      <c r="F260" t="inlineStr">
        <is>
          <t>TikTok</t>
        </is>
      </c>
      <c r="G260" s="4">
        <v>46299</v>
      </c>
      <c r="H260">
        <v>6</v>
      </c>
      <c r="I260">
        <v>765</v>
      </c>
      <c r="J260" t="inlineStr">
        <is>
          <t>127.5</t>
        </is>
      </c>
      <c r="K260">
        <v>8</v>
      </c>
      <c r="L260">
        <v>0</v>
      </c>
      <c r="M260">
        <v>3</v>
      </c>
      <c r="N260">
        <v>0</v>
      </c>
      <c r="O260" s="4">
        <v>46303</v>
      </c>
      <c r="P260" t="inlineStr">
        <is>
          <t>统计时区：北京时间（Asia/Shanghai）；每帖取最后采集值；超过30天停止刷新；指标日期 2026-10-08 至 2026-10-08</t>
        </is>
      </c>
    </row>
    <row r="261" ht="25.5" customHeight="1">
      <c r="A261" t="inlineStr">
        <is>
          <t>His Golden Touch on My Body</t>
        </is>
      </c>
      <c r="B261" t="inlineStr">
        <is>
          <t>SD-000281</t>
        </is>
      </c>
      <c r="C261" t="inlineStr">
        <is>
          <t>救赎</t>
        </is>
      </c>
      <c r="D261" t="inlineStr">
        <is>
          <t>ReelShort</t>
        </is>
      </c>
      <c r="E261" s="4">
        <v>46291</v>
      </c>
      <c r="F261" t="inlineStr">
        <is>
          <t>TikTok</t>
        </is>
      </c>
      <c r="G261" s="4">
        <v>46297</v>
      </c>
      <c r="H261">
        <v>3</v>
      </c>
      <c r="I261">
        <v>381</v>
      </c>
      <c r="J261" t="inlineStr">
        <is>
          <t>127</t>
        </is>
      </c>
      <c r="K261">
        <v>4</v>
      </c>
      <c r="L261">
        <v>0</v>
      </c>
      <c r="M261">
        <v>1</v>
      </c>
      <c r="N261">
        <v>0</v>
      </c>
      <c r="O261" s="4">
        <v>46303</v>
      </c>
      <c r="P261" t="inlineStr">
        <is>
          <t>统计时区：北京时间（Asia/Shanghai）；每帖取最后采集值；超过30天停止刷新；指标日期 2026-10-08 至 2026-10-08</t>
        </is>
      </c>
    </row>
    <row r="262" ht="25.5" customHeight="1">
      <c r="A262" t="inlineStr">
        <is>
          <t>The Cat Spills.The Whole Mansion Spoils Me</t>
        </is>
      </c>
      <c r="B262" t="inlineStr">
        <is>
          <t>SD-000322</t>
        </is>
      </c>
      <c r="C262" t="inlineStr">
        <is>
          <t>扮猪吃虎</t>
        </is>
      </c>
      <c r="D262" t="inlineStr">
        <is>
          <t>ReelShort</t>
        </is>
      </c>
      <c r="E262" s="4">
        <v>46293</v>
      </c>
      <c r="F262" t="inlineStr">
        <is>
          <t>TikTok</t>
        </is>
      </c>
      <c r="G262" s="4">
        <v>46300</v>
      </c>
      <c r="H262">
        <v>6</v>
      </c>
      <c r="I262">
        <v>756</v>
      </c>
      <c r="J262" t="inlineStr">
        <is>
          <t>126</t>
        </is>
      </c>
      <c r="K262">
        <v>13</v>
      </c>
      <c r="L262">
        <v>0</v>
      </c>
      <c r="M262">
        <v>1</v>
      </c>
      <c r="N262">
        <v>0</v>
      </c>
      <c r="O262" s="4">
        <v>46303</v>
      </c>
      <c r="P262" t="inlineStr">
        <is>
          <t>统计时区：北京时间（Asia/Shanghai）；每帖取最后采集值；超过30天停止刷新；指标日期 2026-10-08 至 2026-10-08</t>
        </is>
      </c>
    </row>
    <row r="263" ht="25.5" customHeight="1">
      <c r="A263" t="inlineStr">
        <is>
          <t>Not Daddy Anymore, Just Alpha</t>
        </is>
      </c>
      <c r="B263" t="inlineStr">
        <is>
          <t>SD-000330</t>
        </is>
      </c>
      <c r="C263" t="inlineStr">
        <is>
          <t>多角关系</t>
        </is>
      </c>
      <c r="D263" t="inlineStr">
        <is>
          <t>ReelShort</t>
        </is>
      </c>
      <c r="E263" s="4">
        <v>46291</v>
      </c>
      <c r="F263" t="inlineStr">
        <is>
          <t>TikTok</t>
        </is>
      </c>
      <c r="G263" s="4">
        <v>46299</v>
      </c>
      <c r="H263">
        <v>3</v>
      </c>
      <c r="I263">
        <v>362</v>
      </c>
      <c r="J263" t="inlineStr">
        <is>
          <t>120.66666666666667</t>
        </is>
      </c>
      <c r="K263">
        <v>11</v>
      </c>
      <c r="L263">
        <v>0</v>
      </c>
      <c r="M263">
        <v>4</v>
      </c>
      <c r="N263">
        <v>3</v>
      </c>
      <c r="O263" s="4">
        <v>46303</v>
      </c>
      <c r="P263" t="inlineStr">
        <is>
          <t>统计时区：北京时间（Asia/Shanghai）；每帖取最后采集值；超过30天停止刷新；指标日期 2026-10-08 至 2026-10-08</t>
        </is>
      </c>
    </row>
    <row r="264" ht="25.5" customHeight="1">
      <c r="A264" t="inlineStr">
        <is>
          <t>Siren's Pact: My Pirate Queen</t>
        </is>
      </c>
      <c r="B264" t="inlineStr">
        <is>
          <t>SD-000383</t>
        </is>
      </c>
      <c r="C264" t="inlineStr">
        <is>
          <t>lgbtq、奇幻</t>
        </is>
      </c>
      <c r="D264" t="inlineStr">
        <is>
          <t>ReelShort</t>
        </is>
      </c>
      <c r="E264" s="4">
        <v>46280</v>
      </c>
      <c r="F264" t="inlineStr">
        <is>
          <t>TikTok</t>
        </is>
      </c>
      <c r="G264" s="4">
        <v>46297</v>
      </c>
      <c r="H264">
        <v>6</v>
      </c>
      <c r="I264">
        <v>700</v>
      </c>
      <c r="J264" t="inlineStr">
        <is>
          <t>116.66666666666667</t>
        </is>
      </c>
      <c r="K264">
        <v>11</v>
      </c>
      <c r="L264">
        <v>0</v>
      </c>
      <c r="M264">
        <v>5</v>
      </c>
      <c r="N264">
        <v>0</v>
      </c>
      <c r="O264" s="4">
        <v>46303</v>
      </c>
      <c r="P264" t="inlineStr">
        <is>
          <t>统计时区：北京时间（Asia/Shanghai）；每帖取最后采集值；超过30天停止刷新；指标日期 2026-10-08 至 2026-10-08</t>
        </is>
      </c>
    </row>
    <row r="265" ht="25.5" customHeight="1">
      <c r="A265" t="inlineStr">
        <is>
          <t>The Dragon's Sacred Bride</t>
        </is>
      </c>
      <c r="B265" t="inlineStr">
        <is>
          <t>SD-000326</t>
        </is>
      </c>
      <c r="C265" t="inlineStr">
        <is>
          <t>扮猪吃虎</t>
        </is>
      </c>
      <c r="D265" t="inlineStr">
        <is>
          <t>ReelShort</t>
        </is>
      </c>
      <c r="E265" s="4">
        <v>46293</v>
      </c>
      <c r="F265" t="inlineStr">
        <is>
          <t>TikTok</t>
        </is>
      </c>
      <c r="G265" s="4">
        <v>46302</v>
      </c>
      <c r="H265">
        <v>2</v>
      </c>
      <c r="I265">
        <v>223</v>
      </c>
      <c r="J265" t="inlineStr">
        <is>
          <t>111.5</t>
        </is>
      </c>
      <c r="K265">
        <v>1</v>
      </c>
      <c r="L265">
        <v>0</v>
      </c>
      <c r="M265">
        <v>0</v>
      </c>
      <c r="N265">
        <v>0</v>
      </c>
      <c r="O265" s="4">
        <v>46303</v>
      </c>
      <c r="P265" t="inlineStr">
        <is>
          <t>统计时区：北京时间（Asia/Shanghai）；每帖取最后采集值；超过30天停止刷新；指标日期 2026-10-08 至 2026-10-08</t>
        </is>
      </c>
    </row>
    <row r="266" ht="25.5" customHeight="1">
      <c r="A266" t="inlineStr">
        <is>
          <t>Married to the Vagabond King</t>
        </is>
      </c>
      <c r="B266" t="inlineStr">
        <is>
          <t>SD-000299</t>
        </is>
      </c>
      <c r="C266" t="inlineStr">
        <is>
          <t>扮猪吃虎</t>
        </is>
      </c>
      <c r="D266" t="inlineStr">
        <is>
          <t>ReelShort</t>
        </is>
      </c>
      <c r="E266" s="4">
        <v>46279</v>
      </c>
      <c r="F266" t="inlineStr">
        <is>
          <t>TikTok</t>
        </is>
      </c>
      <c r="G266" s="4">
        <v>46296</v>
      </c>
      <c r="H266">
        <v>3</v>
      </c>
      <c r="I266">
        <v>333</v>
      </c>
      <c r="J266" t="inlineStr">
        <is>
          <t>111</t>
        </is>
      </c>
      <c r="K266">
        <v>4</v>
      </c>
      <c r="L266">
        <v>0</v>
      </c>
      <c r="M266">
        <v>1</v>
      </c>
      <c r="N266">
        <v>0</v>
      </c>
      <c r="O266" s="4">
        <v>46303</v>
      </c>
      <c r="P266" t="inlineStr">
        <is>
          <t>统计时区：北京时间（Asia/Shanghai）；每帖取最后采集值；超过30天停止刷新；指标日期 2026-10-08 至 2026-10-08</t>
        </is>
      </c>
    </row>
    <row r="267" ht="25.5" customHeight="1">
      <c r="A267" t="inlineStr">
        <is>
          <t>How I became the CEO's darling</t>
        </is>
      </c>
      <c r="B267" t="inlineStr">
        <is>
          <t>SD-000346</t>
        </is>
      </c>
      <c r="C267"/>
      <c r="D267" t="inlineStr">
        <is>
          <t>ReelShort</t>
        </is>
      </c>
      <c r="E267" s="4">
        <v>46294</v>
      </c>
      <c r="F267" t="inlineStr">
        <is>
          <t>TikTok</t>
        </is>
      </c>
      <c r="G267" s="4">
        <v>46301</v>
      </c>
      <c r="H267">
        <v>3</v>
      </c>
      <c r="I267">
        <v>296</v>
      </c>
      <c r="J267" t="inlineStr">
        <is>
          <t>98.66666666666667</t>
        </is>
      </c>
      <c r="K267">
        <v>3</v>
      </c>
      <c r="L267">
        <v>0</v>
      </c>
      <c r="M267">
        <v>0</v>
      </c>
      <c r="N267">
        <v>0</v>
      </c>
      <c r="O267" s="4">
        <v>46303</v>
      </c>
      <c r="P267" t="inlineStr">
        <is>
          <t>统计时区：北京时间（Asia/Shanghai）；每帖取最后采集值；超过30天停止刷新；指标日期 2026-10-08 至 2026-10-08</t>
        </is>
      </c>
    </row>
    <row r="268" ht="25.5" customHeight="1">
      <c r="A268" t="inlineStr">
        <is>
          <t>Savage Prescription</t>
        </is>
      </c>
      <c r="B268" t="inlineStr">
        <is>
          <t>SD-000328</t>
        </is>
      </c>
      <c r="C268" t="inlineStr">
        <is>
          <t>复仇</t>
        </is>
      </c>
      <c r="D268" t="inlineStr">
        <is>
          <t>ReelShort</t>
        </is>
      </c>
      <c r="E268" s="4">
        <v>46291</v>
      </c>
      <c r="F268" t="inlineStr">
        <is>
          <t>TikTok</t>
        </is>
      </c>
      <c r="G268" s="4">
        <v>46301</v>
      </c>
      <c r="H268">
        <v>3</v>
      </c>
      <c r="I268">
        <v>252</v>
      </c>
      <c r="J268" t="inlineStr">
        <is>
          <t>84</t>
        </is>
      </c>
      <c r="K268">
        <v>1</v>
      </c>
      <c r="L268">
        <v>0</v>
      </c>
      <c r="M268">
        <v>1</v>
      </c>
      <c r="N268">
        <v>0</v>
      </c>
      <c r="O268" s="4">
        <v>46303</v>
      </c>
      <c r="P268" t="inlineStr">
        <is>
          <t>统计时区：北京时间（Asia/Shanghai）；每帖取最后采集值；超过30天停止刷新；指标日期 2026-10-08 至 2026-10-08</t>
        </is>
      </c>
    </row>
    <row r="269" ht="25.5" customHeight="1">
      <c r="A269" t="inlineStr">
        <is>
          <t>One Night with the Vampire Lord</t>
        </is>
      </c>
      <c r="B269" t="inlineStr">
        <is>
          <t>SD-000379</t>
        </is>
      </c>
      <c r="C269" t="inlineStr">
        <is>
          <t>吸血鬼</t>
        </is>
      </c>
      <c r="D269" t="inlineStr">
        <is>
          <t>ReelShort</t>
        </is>
      </c>
      <c r="E269" s="4">
        <v>46294</v>
      </c>
      <c r="F269" t="inlineStr">
        <is>
          <t>TikTok</t>
        </is>
      </c>
      <c r="G269" s="4">
        <v>46300</v>
      </c>
      <c r="H269">
        <v>8</v>
      </c>
      <c r="I269">
        <v>454</v>
      </c>
      <c r="J269" t="inlineStr">
        <is>
          <t>56.75</t>
        </is>
      </c>
      <c r="K269">
        <v>14</v>
      </c>
      <c r="L269">
        <v>0</v>
      </c>
      <c r="M269">
        <v>5</v>
      </c>
      <c r="N269">
        <v>0</v>
      </c>
      <c r="O269" s="4">
        <v>46303</v>
      </c>
      <c r="P269" t="inlineStr">
        <is>
          <t>统计时区：北京时间（Asia/Shanghai）；每帖取最后采集值；超过30天停止刷新；指标日期 2026-10-08 至 2026-10-08</t>
        </is>
      </c>
    </row>
    <row r="270" ht="25.5" customHeight="1">
      <c r="A270" t="inlineStr">
        <is>
          <t>Brothers in Arms</t>
        </is>
      </c>
      <c r="B270" t="inlineStr">
        <is>
          <t>SD-000259</t>
        </is>
      </c>
      <c r="C270" t="inlineStr">
        <is>
          <t>男性、家庭</t>
        </is>
      </c>
      <c r="D270" t="inlineStr">
        <is>
          <t>ReelShort</t>
        </is>
      </c>
      <c r="E270" s="4"/>
      <c r="F270" t="inlineStr">
        <is>
          <t>TikTok</t>
        </is>
      </c>
      <c r="G270" s="4"/>
      <c r="H270">
        <v>0</v>
      </c>
      <c r="I270">
        <v>0</v>
      </c>
      <c r="J270"/>
      <c r="K270">
        <v>0</v>
      </c>
      <c r="L270">
        <v>0</v>
      </c>
      <c r="M270">
        <v>0</v>
      </c>
      <c r="N270">
        <v>0</v>
      </c>
      <c r="O270" s="4"/>
      <c r="P270" t="inlineStr">
        <is>
          <t>统计时区：北京时间（Asia/Shanghai）；当前无符合条件的发布记录</t>
        </is>
      </c>
    </row>
    <row r="271" ht="25.5" customHeight="1">
      <c r="A271" t="inlineStr">
        <is>
          <t>My Boyfriend and His Sweetheart's Deadly Prank</t>
        </is>
      </c>
      <c r="B271" t="inlineStr">
        <is>
          <t>SD-000293</t>
        </is>
      </c>
      <c r="C271"/>
      <c r="D271"/>
      <c r="E271" s="4"/>
      <c r="F271" t="inlineStr">
        <is>
          <t>TikTok</t>
        </is>
      </c>
      <c r="G271" s="4"/>
      <c r="H271">
        <v>0</v>
      </c>
      <c r="I271">
        <v>0</v>
      </c>
      <c r="J271"/>
      <c r="K271">
        <v>0</v>
      </c>
      <c r="L271">
        <v>0</v>
      </c>
      <c r="M271">
        <v>0</v>
      </c>
      <c r="N271">
        <v>0</v>
      </c>
      <c r="O271" s="4"/>
      <c r="P271" t="inlineStr">
        <is>
          <t>统计时区：北京时间（Asia/Shanghai）；当前无符合条件的发布记录</t>
        </is>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日期</t>
        </is>
      </c>
      <c r="B1" s="1" t="inlineStr">
        <is>
          <t>发布记录数</t>
        </is>
      </c>
      <c r="C1" s="1" t="inlineStr">
        <is>
          <t>剧名数</t>
        </is>
      </c>
      <c r="D1" s="1" t="inlineStr">
        <is>
          <t>播放量</t>
        </is>
      </c>
      <c r="E1" s="1" t="inlineStr">
        <is>
          <t>点赞</t>
        </is>
      </c>
      <c r="F1" s="1" t="inlineStr">
        <is>
          <t>评论</t>
        </is>
      </c>
      <c r="G1" s="1" t="inlineStr">
        <is>
          <t>收藏</t>
        </is>
      </c>
      <c r="H1" s="1" t="inlineStr">
        <is>
          <t>转发</t>
        </is>
      </c>
      <c r="I1" s="1" t="inlineStr">
        <is>
          <t>数据截至日期</t>
        </is>
      </c>
      <c r="J1" s="1" t="inlineStr">
        <is>
          <t>统计说明</t>
        </is>
      </c>
    </row>
    <row r="2" ht="25.5" customHeight="1">
      <c r="A2" s="4">
        <v>46303</v>
      </c>
      <c r="B2">
        <v>6</v>
      </c>
      <c r="C2">
        <v>3</v>
      </c>
      <c r="D2">
        <v>1653</v>
      </c>
      <c r="E2">
        <v>69</v>
      </c>
      <c r="F2">
        <v>0</v>
      </c>
      <c r="G2">
        <v>15</v>
      </c>
      <c r="H2">
        <v>0</v>
      </c>
      <c r="I2" s="4">
        <v>46303</v>
      </c>
      <c r="J2" t="inlineStr">
        <is>
          <t>统计时区：北京时间（Asia/Shanghai）；每帖取最后采集值；超过30天停止刷新；指标日期 2026-10-08 至 2026-10-08</t>
        </is>
      </c>
    </row>
    <row r="3" ht="25.5" customHeight="1">
      <c r="A3" s="4">
        <v>46302</v>
      </c>
      <c r="B3">
        <v>55</v>
      </c>
      <c r="C3">
        <v>22</v>
      </c>
      <c r="D3">
        <v>12273</v>
      </c>
      <c r="E3">
        <v>441</v>
      </c>
      <c r="F3">
        <v>1</v>
      </c>
      <c r="G3">
        <v>115</v>
      </c>
      <c r="H3">
        <v>9</v>
      </c>
      <c r="I3" s="4">
        <v>46303</v>
      </c>
      <c r="J3" t="inlineStr">
        <is>
          <t>统计时区：北京时间（Asia/Shanghai）；每帖取最后采集值；超过30天停止刷新；指标日期 2026-10-08 至 2026-10-08</t>
        </is>
      </c>
    </row>
    <row r="4" ht="25.5" customHeight="1">
      <c r="A4" s="4">
        <v>46301</v>
      </c>
      <c r="B4">
        <v>70</v>
      </c>
      <c r="C4">
        <v>25</v>
      </c>
      <c r="D4">
        <v>30935</v>
      </c>
      <c r="E4">
        <v>836</v>
      </c>
      <c r="F4">
        <v>8</v>
      </c>
      <c r="G4">
        <v>267</v>
      </c>
      <c r="H4">
        <v>14</v>
      </c>
      <c r="I4" s="4">
        <v>46303</v>
      </c>
      <c r="J4" t="inlineStr">
        <is>
          <t>统计时区：北京时间（Asia/Shanghai）；每帖取最后采集值；超过30天停止刷新；指标日期 2026-10-08 至 2026-10-08</t>
        </is>
      </c>
    </row>
    <row r="5" ht="25.5" customHeight="1">
      <c r="A5" s="4">
        <v>46300</v>
      </c>
      <c r="B5">
        <v>66</v>
      </c>
      <c r="C5">
        <v>24</v>
      </c>
      <c r="D5">
        <v>26385</v>
      </c>
      <c r="E5">
        <v>585</v>
      </c>
      <c r="F5">
        <v>7</v>
      </c>
      <c r="G5">
        <v>223</v>
      </c>
      <c r="H5">
        <v>12</v>
      </c>
      <c r="I5" s="4">
        <v>46303</v>
      </c>
      <c r="J5" t="inlineStr">
        <is>
          <t>统计时区：北京时间（Asia/Shanghai）；每帖取最后采集值；超过30天停止刷新；指标日期 2026-10-08 至 2026-10-08</t>
        </is>
      </c>
    </row>
    <row r="6" ht="25.5" customHeight="1">
      <c r="A6" s="4">
        <v>46299</v>
      </c>
      <c r="B6">
        <v>71</v>
      </c>
      <c r="C6">
        <v>26</v>
      </c>
      <c r="D6">
        <v>31722</v>
      </c>
      <c r="E6">
        <v>538</v>
      </c>
      <c r="F6">
        <v>3</v>
      </c>
      <c r="G6">
        <v>193</v>
      </c>
      <c r="H6">
        <v>12</v>
      </c>
      <c r="I6" s="4">
        <v>46303</v>
      </c>
      <c r="J6" t="inlineStr">
        <is>
          <t>统计时区：北京时间（Asia/Shanghai）；每帖取最后采集值；超过30天停止刷新；指标日期 2026-10-08 至 2026-10-08；未关联剧 2 条</t>
        </is>
      </c>
    </row>
    <row r="7" ht="25.5" customHeight="1">
      <c r="A7" s="4">
        <v>46298</v>
      </c>
      <c r="B7">
        <v>66</v>
      </c>
      <c r="C7">
        <v>25</v>
      </c>
      <c r="D7">
        <v>116615</v>
      </c>
      <c r="E7">
        <v>3604</v>
      </c>
      <c r="F7">
        <v>44</v>
      </c>
      <c r="G7">
        <v>1567</v>
      </c>
      <c r="H7">
        <v>146</v>
      </c>
      <c r="I7" s="4">
        <v>46303</v>
      </c>
      <c r="J7" t="inlineStr">
        <is>
          <t>统计时区：北京时间（Asia/Shanghai）；每帖取最后采集值；超过30天停止刷新；指标日期 2026-10-08 至 2026-10-08</t>
        </is>
      </c>
    </row>
    <row r="8" ht="25.5" customHeight="1">
      <c r="A8" s="4">
        <v>46297</v>
      </c>
      <c r="B8">
        <v>68</v>
      </c>
      <c r="C8">
        <v>26</v>
      </c>
      <c r="D8">
        <v>76028</v>
      </c>
      <c r="E8">
        <v>1648</v>
      </c>
      <c r="F8">
        <v>19</v>
      </c>
      <c r="G8">
        <v>567</v>
      </c>
      <c r="H8">
        <v>38</v>
      </c>
      <c r="I8" s="4">
        <v>46303</v>
      </c>
      <c r="J8" t="inlineStr">
        <is>
          <t>统计时区：北京时间（Asia/Shanghai）；每帖取最后采集值；超过30天停止刷新；指标日期 2026-10-08 至 2026-10-08</t>
        </is>
      </c>
    </row>
    <row r="9" ht="25.5" customHeight="1">
      <c r="A9" s="4">
        <v>46296</v>
      </c>
      <c r="B9">
        <v>71</v>
      </c>
      <c r="C9">
        <v>26</v>
      </c>
      <c r="D9">
        <v>63354</v>
      </c>
      <c r="E9">
        <v>1546</v>
      </c>
      <c r="F9">
        <v>28</v>
      </c>
      <c r="G9">
        <v>607</v>
      </c>
      <c r="H9">
        <v>52</v>
      </c>
      <c r="I9" s="4">
        <v>46303</v>
      </c>
      <c r="J9" t="inlineStr">
        <is>
          <t>统计时区：北京时间（Asia/Shanghai）；每帖取最后采集值；超过30天停止刷新；指标日期 2026-10-08 至 2026-10-08；未关联剧 1 条</t>
        </is>
      </c>
    </row>
    <row r="10" ht="25.5" customHeight="1">
      <c r="A10" s="4">
        <v>46295</v>
      </c>
      <c r="B10">
        <v>47</v>
      </c>
      <c r="C10">
        <v>25</v>
      </c>
      <c r="D10">
        <v>46567</v>
      </c>
      <c r="E10">
        <v>679</v>
      </c>
      <c r="F10">
        <v>4</v>
      </c>
      <c r="G10">
        <v>224</v>
      </c>
      <c r="H10">
        <v>22</v>
      </c>
      <c r="I10" s="4">
        <v>46303</v>
      </c>
      <c r="J10" t="inlineStr">
        <is>
          <t>统计时区：北京时间（Asia/Shanghai）；每帖取最后采集值；超过30天停止刷新；指标日期 2026-10-08 至 2026-10-08；未关联剧 1 条</t>
        </is>
      </c>
    </row>
    <row r="11" ht="25.5" customHeight="1">
      <c r="A11" s="4">
        <v>46294</v>
      </c>
      <c r="B11">
        <v>41</v>
      </c>
      <c r="C11">
        <v>11</v>
      </c>
      <c r="D11">
        <v>137557</v>
      </c>
      <c r="E11">
        <v>1055</v>
      </c>
      <c r="F11">
        <v>20</v>
      </c>
      <c r="G11">
        <v>372</v>
      </c>
      <c r="H11">
        <v>45</v>
      </c>
      <c r="I11" s="4">
        <v>46303</v>
      </c>
      <c r="J11" t="inlineStr">
        <is>
          <t>统计时区：北京时间（Asia/Shanghai）；每帖取最后采集值；超过30天停止刷新；指标日期 2026-10-08 至 2026-10-08；未关联剧 18 条</t>
        </is>
      </c>
    </row>
    <row r="12" ht="25.5" customHeight="1">
      <c r="A12" s="4">
        <v>46293</v>
      </c>
      <c r="B12">
        <v>37</v>
      </c>
      <c r="C12">
        <v>14</v>
      </c>
      <c r="D12">
        <v>205350</v>
      </c>
      <c r="E12">
        <v>2092</v>
      </c>
      <c r="F12">
        <v>11</v>
      </c>
      <c r="G12">
        <v>484</v>
      </c>
      <c r="H12">
        <v>42</v>
      </c>
      <c r="I12" s="4">
        <v>46303</v>
      </c>
      <c r="J12" t="inlineStr">
        <is>
          <t>统计时区：北京时间（Asia/Shanghai）；每帖取最后采集值；超过30天停止刷新；指标日期 2026-10-08 至 2026-10-08；未关联剧 4 条</t>
        </is>
      </c>
    </row>
    <row r="13" ht="25.5" customHeight="1">
      <c r="A13" s="4">
        <v>46292</v>
      </c>
      <c r="B13">
        <v>37</v>
      </c>
      <c r="C13">
        <v>16</v>
      </c>
      <c r="D13">
        <v>162697</v>
      </c>
      <c r="E13">
        <v>1288</v>
      </c>
      <c r="F13">
        <v>13</v>
      </c>
      <c r="G13">
        <v>325</v>
      </c>
      <c r="H13">
        <v>32</v>
      </c>
      <c r="I13" s="4">
        <v>46303</v>
      </c>
      <c r="J13" t="inlineStr">
        <is>
          <t>统计时区：北京时间（Asia/Shanghai）；每帖取最后采集值；超过30天停止刷新；指标日期 2026-10-08 至 2026-10-08；未关联剧 3 条</t>
        </is>
      </c>
    </row>
    <row r="14" ht="25.5" customHeight="1">
      <c r="A14" s="4">
        <v>46291</v>
      </c>
      <c r="B14">
        <v>37</v>
      </c>
      <c r="C14">
        <v>18</v>
      </c>
      <c r="D14">
        <v>235366</v>
      </c>
      <c r="E14">
        <v>3210</v>
      </c>
      <c r="F14">
        <v>97</v>
      </c>
      <c r="G14">
        <v>1415</v>
      </c>
      <c r="H14">
        <v>87</v>
      </c>
      <c r="I14" s="4">
        <v>46303</v>
      </c>
      <c r="J14" t="inlineStr">
        <is>
          <t>统计时区：北京时间（Asia/Shanghai）；每帖取最后采集值；超过30天停止刷新；指标日期 2026-10-08 至 2026-10-08</t>
        </is>
      </c>
    </row>
    <row r="15" ht="25.5" customHeight="1">
      <c r="A15" s="4">
        <v>46290</v>
      </c>
      <c r="B15">
        <v>40</v>
      </c>
      <c r="C15">
        <v>18</v>
      </c>
      <c r="D15">
        <v>411427</v>
      </c>
      <c r="E15">
        <v>2831</v>
      </c>
      <c r="F15">
        <v>18</v>
      </c>
      <c r="G15">
        <v>982</v>
      </c>
      <c r="H15">
        <v>82</v>
      </c>
      <c r="I15" s="4">
        <v>46303</v>
      </c>
      <c r="J15" t="inlineStr">
        <is>
          <t>统计时区：北京时间（Asia/Shanghai）；每帖取最后采集值；超过30天停止刷新；指标日期 2026-10-05 至 2026-10-08</t>
        </is>
      </c>
    </row>
    <row r="16" ht="25.5" customHeight="1">
      <c r="A16" s="4">
        <v>46289</v>
      </c>
      <c r="B16">
        <v>46</v>
      </c>
      <c r="C16">
        <v>19</v>
      </c>
      <c r="D16">
        <v>533475</v>
      </c>
      <c r="E16">
        <v>4520</v>
      </c>
      <c r="F16">
        <v>30</v>
      </c>
      <c r="G16">
        <v>989</v>
      </c>
      <c r="H16">
        <v>147</v>
      </c>
      <c r="I16" s="4">
        <v>46303</v>
      </c>
      <c r="J16" t="inlineStr">
        <is>
          <t>统计时区：北京时间（Asia/Shanghai）；每帖取最后采集值；超过30天停止刷新；指标日期 2026-10-08 至 2026-10-08</t>
        </is>
      </c>
    </row>
    <row r="17" ht="25.5" customHeight="1">
      <c r="A17" s="4">
        <v>46288</v>
      </c>
      <c r="B17">
        <v>35</v>
      </c>
      <c r="C17">
        <v>13</v>
      </c>
      <c r="D17">
        <v>113077</v>
      </c>
      <c r="E17">
        <v>990</v>
      </c>
      <c r="F17">
        <v>21</v>
      </c>
      <c r="G17">
        <v>296</v>
      </c>
      <c r="H17">
        <v>33</v>
      </c>
      <c r="I17" s="4">
        <v>46303</v>
      </c>
      <c r="J17" t="inlineStr">
        <is>
          <t>统计时区：北京时间（Asia/Shanghai）；每帖取最后采集值；超过30天停止刷新；指标日期 2026-09-24 至 2026-10-08；未关联剧 1 条</t>
        </is>
      </c>
    </row>
    <row r="18" ht="25.5" customHeight="1">
      <c r="A18" s="4">
        <v>46287</v>
      </c>
      <c r="B18">
        <v>19</v>
      </c>
      <c r="C18">
        <v>8</v>
      </c>
      <c r="D18">
        <v>138528</v>
      </c>
      <c r="E18">
        <v>932</v>
      </c>
      <c r="F18">
        <v>8</v>
      </c>
      <c r="G18">
        <v>251</v>
      </c>
      <c r="H18">
        <v>54</v>
      </c>
      <c r="I18" s="4">
        <v>46303</v>
      </c>
      <c r="J18" t="inlineStr">
        <is>
          <t>统计时区：北京时间（Asia/Shanghai）；每帖取最后采集值；超过30天停止刷新；指标日期 2026-10-08 至 2026-10-08</t>
        </is>
      </c>
    </row>
    <row r="19" ht="25.5" customHeight="1">
      <c r="A19" s="4">
        <v>46286</v>
      </c>
      <c r="B19">
        <v>30</v>
      </c>
      <c r="C19">
        <v>13</v>
      </c>
      <c r="D19">
        <v>259519</v>
      </c>
      <c r="E19">
        <v>1733</v>
      </c>
      <c r="F19">
        <v>5</v>
      </c>
      <c r="G19">
        <v>585</v>
      </c>
      <c r="H19">
        <v>55</v>
      </c>
      <c r="I19" s="4">
        <v>46303</v>
      </c>
      <c r="J19" t="inlineStr">
        <is>
          <t>统计时区：北京时间（Asia/Shanghai）；每帖取最后采集值；超过30天停止刷新；指标日期 2026-09-23 至 2026-10-08</t>
        </is>
      </c>
    </row>
    <row r="20" ht="25.5" customHeight="1">
      <c r="A20" s="4">
        <v>46285</v>
      </c>
      <c r="B20">
        <v>16</v>
      </c>
      <c r="C20">
        <v>8</v>
      </c>
      <c r="D20">
        <v>30869</v>
      </c>
      <c r="E20">
        <v>234</v>
      </c>
      <c r="F20">
        <v>1</v>
      </c>
      <c r="G20">
        <v>87</v>
      </c>
      <c r="H20">
        <v>6</v>
      </c>
      <c r="I20" s="4">
        <v>46303</v>
      </c>
      <c r="J20" t="inlineStr">
        <is>
          <t>统计时区：北京时间（Asia/Shanghai）；每帖取最后采集值；超过30天停止刷新；指标日期 2026-10-08 至 2026-10-08</t>
        </is>
      </c>
    </row>
    <row r="21" ht="25.5" customHeight="1">
      <c r="A21" s="4">
        <v>46284</v>
      </c>
      <c r="B21">
        <v>41</v>
      </c>
      <c r="C21">
        <v>14</v>
      </c>
      <c r="D21">
        <v>91177</v>
      </c>
      <c r="E21">
        <v>605</v>
      </c>
      <c r="F21">
        <v>13</v>
      </c>
      <c r="G21">
        <v>175</v>
      </c>
      <c r="H21">
        <v>18</v>
      </c>
      <c r="I21" s="4">
        <v>46303</v>
      </c>
      <c r="J21" t="inlineStr">
        <is>
          <t>统计时区：北京时间（Asia/Shanghai）；每帖取最后采集值；超过30天停止刷新；指标日期 2026-09-23 至 2026-10-08</t>
        </is>
      </c>
    </row>
    <row r="22" ht="25.5" customHeight="1">
      <c r="A22" s="4">
        <v>46283</v>
      </c>
      <c r="B22">
        <v>40</v>
      </c>
      <c r="C22">
        <v>15</v>
      </c>
      <c r="D22">
        <v>193699</v>
      </c>
      <c r="E22">
        <v>1590</v>
      </c>
      <c r="F22">
        <v>13</v>
      </c>
      <c r="G22">
        <v>323</v>
      </c>
      <c r="H22">
        <v>33</v>
      </c>
      <c r="I22" s="4">
        <v>46303</v>
      </c>
      <c r="J22" t="inlineStr">
        <is>
          <t>统计时区：北京时间（Asia/Shanghai）；每帖取最后采集值；超过30天停止刷新；指标日期 2026-09-23 至 2026-10-08</t>
        </is>
      </c>
    </row>
    <row r="23" ht="25.5" customHeight="1">
      <c r="A23" s="4">
        <v>46282</v>
      </c>
      <c r="B23">
        <v>34</v>
      </c>
      <c r="C23">
        <v>14</v>
      </c>
      <c r="D23">
        <v>223046</v>
      </c>
      <c r="E23">
        <v>1155</v>
      </c>
      <c r="F23">
        <v>23</v>
      </c>
      <c r="G23">
        <v>458</v>
      </c>
      <c r="H23">
        <v>110</v>
      </c>
      <c r="I23" s="4">
        <v>46303</v>
      </c>
      <c r="J23" t="inlineStr">
        <is>
          <t>统计时区：北京时间（Asia/Shanghai）；每帖取最后采集值；超过30天停止刷新；指标日期 2026-09-23 至 2026-10-08</t>
        </is>
      </c>
    </row>
    <row r="24" ht="25.5" customHeight="1">
      <c r="A24" s="4">
        <v>46281</v>
      </c>
      <c r="B24">
        <v>29</v>
      </c>
      <c r="C24">
        <v>14</v>
      </c>
      <c r="D24">
        <v>107100</v>
      </c>
      <c r="E24">
        <v>471</v>
      </c>
      <c r="F24">
        <v>5</v>
      </c>
      <c r="G24">
        <v>180</v>
      </c>
      <c r="H24">
        <v>9</v>
      </c>
      <c r="I24" s="4">
        <v>46303</v>
      </c>
      <c r="J24" t="inlineStr">
        <is>
          <t>统计时区：北京时间（Asia/Shanghai）；每帖取最后采集值；超过30天停止刷新；指标日期 2026-09-29 至 2026-10-08；未关联剧 1 条</t>
        </is>
      </c>
    </row>
    <row r="25" ht="25.5" customHeight="1">
      <c r="A25" s="4">
        <v>46280</v>
      </c>
      <c r="B25">
        <v>20</v>
      </c>
      <c r="C25">
        <v>7</v>
      </c>
      <c r="D25">
        <v>78657</v>
      </c>
      <c r="E25">
        <v>276</v>
      </c>
      <c r="F25">
        <v>3</v>
      </c>
      <c r="G25">
        <v>90</v>
      </c>
      <c r="H25">
        <v>5</v>
      </c>
      <c r="I25" s="4">
        <v>46303</v>
      </c>
      <c r="J25" t="inlineStr">
        <is>
          <t>统计时区：北京时间（Asia/Shanghai）；每帖取最后采集值；超过30天停止刷新；指标日期 2026-09-23 至 2026-10-08；未关联剧 1 条</t>
        </is>
      </c>
    </row>
    <row r="26" ht="25.5" customHeight="1">
      <c r="A26" s="4">
        <v>46279</v>
      </c>
      <c r="B26">
        <v>14</v>
      </c>
      <c r="C26">
        <v>5</v>
      </c>
      <c r="D26">
        <v>559932</v>
      </c>
      <c r="E26">
        <v>2543</v>
      </c>
      <c r="F26">
        <v>33</v>
      </c>
      <c r="G26">
        <v>768</v>
      </c>
      <c r="H26">
        <v>118</v>
      </c>
      <c r="I26" s="4">
        <v>46303</v>
      </c>
      <c r="J26" t="inlineStr">
        <is>
          <t>统计时区：北京时间（Asia/Shanghai）；每帖取最后采集值；超过30天停止刷新；指标日期 2026-10-08 至 2026-10-08</t>
        </is>
      </c>
    </row>
    <row r="27" ht="25.5" customHeight="1">
      <c r="A27" s="4">
        <v>46278</v>
      </c>
      <c r="B27">
        <v>14</v>
      </c>
      <c r="C27">
        <v>4</v>
      </c>
      <c r="D27">
        <v>203182</v>
      </c>
      <c r="E27">
        <v>1120</v>
      </c>
      <c r="F27">
        <v>13</v>
      </c>
      <c r="G27">
        <v>481</v>
      </c>
      <c r="H27">
        <v>58</v>
      </c>
      <c r="I27" s="4">
        <v>46303</v>
      </c>
      <c r="J27" t="inlineStr">
        <is>
          <t>统计时区：北京时间（Asia/Shanghai）；每帖取最后采集值；超过30天停止刷新；指标日期 2026-10-08 至 2026-10-08；未关联剧 3 条</t>
        </is>
      </c>
    </row>
    <row r="28" ht="25.5" customHeight="1">
      <c r="A28" s="4">
        <v>46277</v>
      </c>
      <c r="B28">
        <v>17</v>
      </c>
      <c r="C28">
        <v>8</v>
      </c>
      <c r="D28">
        <v>420685</v>
      </c>
      <c r="E28">
        <v>1861</v>
      </c>
      <c r="F28">
        <v>25</v>
      </c>
      <c r="G28">
        <v>735</v>
      </c>
      <c r="H28">
        <v>73</v>
      </c>
      <c r="I28" s="4">
        <v>46303</v>
      </c>
      <c r="J28" t="inlineStr">
        <is>
          <t>统计时区：北京时间（Asia/Shanghai）；每帖取最后采集值；超过30天停止刷新；指标日期 2026-10-08 至 2026-10-08；未关联剧 3 条</t>
        </is>
      </c>
    </row>
    <row r="29" ht="25.5" customHeight="1">
      <c r="A29" s="4">
        <v>46276</v>
      </c>
      <c r="B29">
        <v>20</v>
      </c>
      <c r="C29">
        <v>10</v>
      </c>
      <c r="D29">
        <v>198023</v>
      </c>
      <c r="E29">
        <v>1411</v>
      </c>
      <c r="F29">
        <v>12</v>
      </c>
      <c r="G29">
        <v>298</v>
      </c>
      <c r="H29">
        <v>52</v>
      </c>
      <c r="I29" s="4">
        <v>46303</v>
      </c>
      <c r="J29" t="inlineStr">
        <is>
          <t>统计时区：北京时间（Asia/Shanghai）；每帖取最后采集值；超过30天停止刷新；指标日期 2026-10-08 至 2026-10-08；未关联剧 2 条</t>
        </is>
      </c>
    </row>
    <row r="30" ht="25.5" customHeight="1">
      <c r="A30" s="4">
        <v>46275</v>
      </c>
      <c r="B30">
        <v>20</v>
      </c>
      <c r="C30">
        <v>9</v>
      </c>
      <c r="D30">
        <v>317715</v>
      </c>
      <c r="E30">
        <v>2070</v>
      </c>
      <c r="F30">
        <v>19</v>
      </c>
      <c r="G30">
        <v>1160</v>
      </c>
      <c r="H30">
        <v>661</v>
      </c>
      <c r="I30" s="4">
        <v>46303</v>
      </c>
      <c r="J30" t="inlineStr">
        <is>
          <t>统计时区：北京时间（Asia/Shanghai）；每帖取最后采集值；超过30天停止刷新；指标日期 2026-10-08 至 2026-10-08；未关联剧 4 条</t>
        </is>
      </c>
    </row>
    <row r="31" ht="25.5" customHeight="1">
      <c r="A31" s="4">
        <v>46274</v>
      </c>
      <c r="B31">
        <v>11</v>
      </c>
      <c r="C31">
        <v>5</v>
      </c>
      <c r="D31">
        <v>182412</v>
      </c>
      <c r="E31">
        <v>2780</v>
      </c>
      <c r="F31">
        <v>18</v>
      </c>
      <c r="G31">
        <v>354</v>
      </c>
      <c r="H31">
        <v>38</v>
      </c>
      <c r="I31" s="4">
        <v>46303</v>
      </c>
      <c r="J31" t="inlineStr">
        <is>
          <t>统计时区：北京时间（Asia/Shanghai）；每帖取最后采集值；超过30天停止刷新；指标日期 2026-10-08 至 2026-10-08；未关联剧 2 条</t>
        </is>
      </c>
    </row>
    <row r="32" ht="25.5" customHeight="1">
      <c r="A32" s="4">
        <v>46273</v>
      </c>
      <c r="B32">
        <v>17</v>
      </c>
      <c r="C32">
        <v>7</v>
      </c>
      <c r="D32">
        <v>217760</v>
      </c>
      <c r="E32">
        <v>1935</v>
      </c>
      <c r="F32">
        <v>31</v>
      </c>
      <c r="G32">
        <v>259</v>
      </c>
      <c r="H32">
        <v>35</v>
      </c>
      <c r="I32" s="4">
        <v>46303</v>
      </c>
      <c r="J32" t="inlineStr">
        <is>
          <t>统计时区：北京时间（Asia/Shanghai）；每帖取最后采集值；超过30天停止刷新；指标日期 2026-10-08 至 2026-10-08</t>
        </is>
      </c>
    </row>
    <row r="33" ht="25.5" customHeight="1">
      <c r="A33" s="4">
        <v>46272</v>
      </c>
      <c r="B33">
        <v>16</v>
      </c>
      <c r="C33">
        <v>7</v>
      </c>
      <c r="D33">
        <v>209960</v>
      </c>
      <c r="E33">
        <v>1229</v>
      </c>
      <c r="F33">
        <v>15</v>
      </c>
      <c r="G33">
        <v>349</v>
      </c>
      <c r="H33">
        <v>45</v>
      </c>
      <c r="I33" s="4">
        <v>46303</v>
      </c>
      <c r="J33" t="inlineStr">
        <is>
          <t>统计时区：北京时间（Asia/Shanghai）；每帖取最后采集值；超过30天停止刷新；指标日期 2026-09-20 至 2026-10-08</t>
        </is>
      </c>
    </row>
    <row r="34" ht="25.5" customHeight="1">
      <c r="A34" s="4">
        <v>46271</v>
      </c>
      <c r="B34">
        <v>8</v>
      </c>
      <c r="C34">
        <v>3</v>
      </c>
      <c r="D34">
        <v>115716</v>
      </c>
      <c r="E34">
        <v>731</v>
      </c>
      <c r="F34">
        <v>8</v>
      </c>
      <c r="G34">
        <v>220</v>
      </c>
      <c r="H34">
        <v>13</v>
      </c>
      <c r="I34" s="4">
        <v>46301</v>
      </c>
      <c r="J34" t="inlineStr">
        <is>
          <t>统计时区：北京时间（Asia/Shanghai）；每帖取最后采集值；超过30天停止刷新；指标日期 2026-10-06 至 2026-10-06</t>
        </is>
      </c>
    </row>
    <row r="35" ht="25.5" customHeight="1">
      <c r="A35" s="4">
        <v>46270</v>
      </c>
      <c r="B35">
        <v>14</v>
      </c>
      <c r="C35">
        <v>7</v>
      </c>
      <c r="D35">
        <v>57020</v>
      </c>
      <c r="E35">
        <v>433</v>
      </c>
      <c r="F35">
        <v>5</v>
      </c>
      <c r="G35">
        <v>197</v>
      </c>
      <c r="H35">
        <v>10</v>
      </c>
      <c r="I35" s="4">
        <v>46301</v>
      </c>
      <c r="J35" t="inlineStr">
        <is>
          <t>统计时区：北京时间（Asia/Shanghai）；每帖取最后采集值；超过30天停止刷新；指标日期 2026-10-05 至 2026-10-06</t>
        </is>
      </c>
    </row>
    <row r="36" ht="25.5" customHeight="1">
      <c r="A36" s="4">
        <v>46269</v>
      </c>
      <c r="B36">
        <v>18</v>
      </c>
      <c r="C36">
        <v>8</v>
      </c>
      <c r="D36">
        <v>151209</v>
      </c>
      <c r="E36">
        <v>824</v>
      </c>
      <c r="F36">
        <v>11</v>
      </c>
      <c r="G36">
        <v>309</v>
      </c>
      <c r="H36">
        <v>21</v>
      </c>
      <c r="I36" s="4">
        <v>46301</v>
      </c>
      <c r="J36" t="inlineStr">
        <is>
          <t>统计时区：北京时间（Asia/Shanghai）；每帖取最后采集值；超过30天停止刷新；指标日期 2026-10-04 至 2026-10-06</t>
        </is>
      </c>
    </row>
    <row r="37" ht="25.5" customHeight="1">
      <c r="A37" s="4">
        <v>46268</v>
      </c>
      <c r="B37">
        <v>16</v>
      </c>
      <c r="C37">
        <v>6</v>
      </c>
      <c r="D37">
        <v>101647</v>
      </c>
      <c r="E37">
        <v>611</v>
      </c>
      <c r="F37">
        <v>12</v>
      </c>
      <c r="G37">
        <v>149</v>
      </c>
      <c r="H37">
        <v>34</v>
      </c>
      <c r="I37" s="4">
        <v>46299</v>
      </c>
      <c r="J37" t="inlineStr">
        <is>
          <t>统计时区：北京时间（Asia/Shanghai）；每帖取最后采集值；超过30天停止刷新；指标日期 2026-10-03 至 2026-10-04</t>
        </is>
      </c>
    </row>
    <row r="38" ht="25.5" customHeight="1">
      <c r="A38" s="4">
        <v>46267</v>
      </c>
      <c r="B38">
        <v>19</v>
      </c>
      <c r="C38">
        <v>7</v>
      </c>
      <c r="D38">
        <v>227151</v>
      </c>
      <c r="E38">
        <v>805</v>
      </c>
      <c r="F38">
        <v>8</v>
      </c>
      <c r="G38">
        <v>220</v>
      </c>
      <c r="H38">
        <v>29</v>
      </c>
      <c r="I38" s="4">
        <v>46298</v>
      </c>
      <c r="J38" t="inlineStr">
        <is>
          <t>统计时区：北京时间（Asia/Shanghai）；每帖取最后采集值；超过30天停止刷新；指标日期 2026-10-02 至 2026-10-03</t>
        </is>
      </c>
    </row>
    <row r="39" ht="25.5" customHeight="1">
      <c r="A39" s="4">
        <v>46266</v>
      </c>
      <c r="B39">
        <v>14</v>
      </c>
      <c r="C39">
        <v>6</v>
      </c>
      <c r="D39">
        <v>376160</v>
      </c>
      <c r="E39">
        <v>2576</v>
      </c>
      <c r="F39">
        <v>70</v>
      </c>
      <c r="G39">
        <v>729</v>
      </c>
      <c r="H39">
        <v>74</v>
      </c>
      <c r="I39" s="4">
        <v>46297</v>
      </c>
      <c r="J39" t="inlineStr">
        <is>
          <t>统计时区：北京时间（Asia/Shanghai）；每帖取最后采集值；超过30天停止刷新；指标日期 2026-10-01 至 2026-10-02</t>
        </is>
      </c>
    </row>
    <row r="40" ht="25.5" customHeight="1">
      <c r="A40" s="4">
        <v>46265</v>
      </c>
      <c r="B40">
        <v>12</v>
      </c>
      <c r="C40">
        <v>5</v>
      </c>
      <c r="D40">
        <v>103563</v>
      </c>
      <c r="E40">
        <v>1385</v>
      </c>
      <c r="F40">
        <v>18</v>
      </c>
      <c r="G40">
        <v>194</v>
      </c>
      <c r="H40">
        <v>24</v>
      </c>
      <c r="I40" s="4">
        <v>46296</v>
      </c>
      <c r="J40" t="inlineStr">
        <is>
          <t>统计时区：北京时间（Asia/Shanghai）；每帖取最后采集值；超过30天停止刷新；指标日期 2026-09-30 至 2026-10-01</t>
        </is>
      </c>
    </row>
    <row r="41" ht="25.5" customHeight="1">
      <c r="A41" s="4">
        <v>46264</v>
      </c>
      <c r="B41">
        <v>7</v>
      </c>
      <c r="C41">
        <v>2</v>
      </c>
      <c r="D41">
        <v>14866</v>
      </c>
      <c r="E41">
        <v>125</v>
      </c>
      <c r="F41">
        <v>2</v>
      </c>
      <c r="G41">
        <v>22</v>
      </c>
      <c r="H41">
        <v>10</v>
      </c>
      <c r="I41" s="4">
        <v>46295</v>
      </c>
      <c r="J41" t="inlineStr">
        <is>
          <t>统计时区：北京时间（Asia/Shanghai）；每帖取最后采集值；超过30天停止刷新；指标日期 2026-09-27 至 2026-09-30</t>
        </is>
      </c>
    </row>
    <row r="42" ht="25.5" customHeight="1">
      <c r="A42" s="4">
        <v>46263</v>
      </c>
      <c r="B42">
        <v>9</v>
      </c>
      <c r="C42">
        <v>2</v>
      </c>
      <c r="D42">
        <v>89950</v>
      </c>
      <c r="E42">
        <v>1886</v>
      </c>
      <c r="F42">
        <v>13</v>
      </c>
      <c r="G42">
        <v>142</v>
      </c>
      <c r="H42">
        <v>23</v>
      </c>
      <c r="I42" s="4">
        <v>46294</v>
      </c>
      <c r="J42" t="inlineStr">
        <is>
          <t>统计时区：北京时间（Asia/Shanghai）；每帖取最后采集值；超过30天停止刷新；指标日期 2026-09-28 至 2026-09-29</t>
        </is>
      </c>
    </row>
    <row r="43" ht="25.5" customHeight="1">
      <c r="A43" s="4">
        <v>46262</v>
      </c>
      <c r="B43">
        <v>10</v>
      </c>
      <c r="C43">
        <v>6</v>
      </c>
      <c r="D43">
        <v>144624</v>
      </c>
      <c r="E43">
        <v>2310</v>
      </c>
      <c r="F43">
        <v>19</v>
      </c>
      <c r="G43">
        <v>206</v>
      </c>
      <c r="H43">
        <v>56</v>
      </c>
      <c r="I43" s="4">
        <v>46295</v>
      </c>
      <c r="J43" t="inlineStr">
        <is>
          <t>统计时区：北京时间（Asia/Shanghai）；每帖取最后采集值；超过30天停止刷新；指标日期 2026-09-23 至 2026-09-30</t>
        </is>
      </c>
    </row>
    <row r="44" ht="25.5" customHeight="1">
      <c r="A44" s="4">
        <v>46261</v>
      </c>
      <c r="B44">
        <v>7</v>
      </c>
      <c r="C44">
        <v>3</v>
      </c>
      <c r="D44">
        <v>18630</v>
      </c>
      <c r="E44">
        <v>160</v>
      </c>
      <c r="F44">
        <v>3</v>
      </c>
      <c r="G44">
        <v>38</v>
      </c>
      <c r="H44">
        <v>3</v>
      </c>
      <c r="I44" s="4">
        <v>46292</v>
      </c>
      <c r="J44" t="inlineStr">
        <is>
          <t>统计时区：北京时间（Asia/Shanghai）；每帖取最后采集值；超过30天停止刷新；指标日期 2026-09-26 至 2026-09-27</t>
        </is>
      </c>
    </row>
    <row r="45" ht="25.5" customHeight="1">
      <c r="A45" s="4">
        <v>46260</v>
      </c>
      <c r="B45">
        <v>8</v>
      </c>
      <c r="C45">
        <v>2</v>
      </c>
      <c r="D45">
        <v>2614</v>
      </c>
      <c r="E45">
        <v>46</v>
      </c>
      <c r="F45">
        <v>0</v>
      </c>
      <c r="G45">
        <v>14</v>
      </c>
      <c r="H45">
        <v>0</v>
      </c>
      <c r="I45" s="4">
        <v>46291</v>
      </c>
      <c r="J45" t="inlineStr">
        <is>
          <t>统计时区：北京时间（Asia/Shanghai）；每帖取最后采集值；超过30天停止刷新；指标日期 2026-09-23 至 2026-09-26</t>
        </is>
      </c>
    </row>
    <row r="46" ht="25.5" customHeight="1">
      <c r="A46" s="4">
        <v>46259</v>
      </c>
      <c r="B46">
        <v>7</v>
      </c>
      <c r="C46">
        <v>2</v>
      </c>
      <c r="D46">
        <v>3278</v>
      </c>
      <c r="E46">
        <v>100</v>
      </c>
      <c r="F46">
        <v>0</v>
      </c>
      <c r="G46">
        <v>30</v>
      </c>
      <c r="H46">
        <v>0</v>
      </c>
      <c r="I46" s="4">
        <v>46290</v>
      </c>
      <c r="J46" t="inlineStr">
        <is>
          <t>统计时区：北京时间（Asia/Shanghai）；每帖取最后采集值；超过30天停止刷新；指标日期 2026-09-23 至 2026-09-25</t>
        </is>
      </c>
    </row>
    <row r="47" ht="25.5" customHeight="1">
      <c r="A47" s="4">
        <v>46258</v>
      </c>
      <c r="B47">
        <v>6</v>
      </c>
      <c r="C47">
        <v>2</v>
      </c>
      <c r="D47">
        <v>1720</v>
      </c>
      <c r="E47">
        <v>23</v>
      </c>
      <c r="F47">
        <v>1</v>
      </c>
      <c r="G47">
        <v>12</v>
      </c>
      <c r="H47">
        <v>0</v>
      </c>
      <c r="I47" s="4">
        <v>46289</v>
      </c>
      <c r="J47" t="inlineStr">
        <is>
          <t>统计时区：北京时间（Asia/Shanghai）；每帖取最后采集值；超过30天停止刷新；指标日期 2026-09-23 至 2026-09-24</t>
        </is>
      </c>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首次发布日期</t>
        </is>
      </c>
      <c r="B1" s="1" t="inlineStr">
        <is>
          <t>剧名数</t>
        </is>
      </c>
      <c r="C1" s="1" t="inlineStr">
        <is>
          <t>播放量</t>
        </is>
      </c>
      <c r="D1" s="1" t="inlineStr">
        <is>
          <t>点赞</t>
        </is>
      </c>
      <c r="E1" s="1" t="inlineStr">
        <is>
          <t>评论</t>
        </is>
      </c>
      <c r="F1" s="1" t="inlineStr">
        <is>
          <t>收藏</t>
        </is>
      </c>
      <c r="G1" s="1" t="inlineStr">
        <is>
          <t>转发</t>
        </is>
      </c>
      <c r="H1" s="1" t="inlineStr">
        <is>
          <t>数据截至日期</t>
        </is>
      </c>
      <c r="I1" s="1" t="inlineStr">
        <is>
          <t>统计说明</t>
        </is>
      </c>
    </row>
    <row r="2" ht="25.5" customHeight="1">
      <c r="A2" s="4">
        <v>46302</v>
      </c>
      <c r="B2">
        <v>8</v>
      </c>
      <c r="C2">
        <v>5127</v>
      </c>
      <c r="D2">
        <v>180</v>
      </c>
      <c r="E2">
        <v>1</v>
      </c>
      <c r="F2">
        <v>36</v>
      </c>
      <c r="G2">
        <v>3</v>
      </c>
      <c r="H2" s="4">
        <v>46303</v>
      </c>
      <c r="I2" t="inlineStr">
        <is>
          <t>统计时区：北京时间（Asia/Shanghai）；每帖取最后采集值；超过30天停止刷新；指标日期 2026-10-08 至 2026-10-08</t>
        </is>
      </c>
    </row>
    <row r="3" ht="25.5" customHeight="1">
      <c r="A3" s="4">
        <v>46301</v>
      </c>
      <c r="B3">
        <v>9</v>
      </c>
      <c r="C3">
        <v>10090</v>
      </c>
      <c r="D3">
        <v>288</v>
      </c>
      <c r="E3">
        <v>1</v>
      </c>
      <c r="F3">
        <v>98</v>
      </c>
      <c r="G3">
        <v>3</v>
      </c>
      <c r="H3" s="4">
        <v>46303</v>
      </c>
      <c r="I3" t="inlineStr">
        <is>
          <t>统计时区：北京时间（Asia/Shanghai）；每帖取最后采集值；超过30天停止刷新；指标日期 2026-10-08 至 2026-10-08</t>
        </is>
      </c>
    </row>
    <row r="4" ht="25.5" customHeight="1">
      <c r="A4" s="4">
        <v>46300</v>
      </c>
      <c r="B4">
        <v>6</v>
      </c>
      <c r="C4">
        <v>10273</v>
      </c>
      <c r="D4">
        <v>356</v>
      </c>
      <c r="E4">
        <v>3</v>
      </c>
      <c r="F4">
        <v>140</v>
      </c>
      <c r="G4">
        <v>5</v>
      </c>
      <c r="H4" s="4">
        <v>46303</v>
      </c>
      <c r="I4" t="inlineStr">
        <is>
          <t>统计时区：北京时间（Asia/Shanghai）；每帖取最后采集值；超过30天停止刷新；指标日期 2026-10-08 至 2026-10-08</t>
        </is>
      </c>
    </row>
    <row r="5" ht="25.5" customHeight="1">
      <c r="A5" s="4">
        <v>46299</v>
      </c>
      <c r="B5">
        <v>11</v>
      </c>
      <c r="C5">
        <v>21789</v>
      </c>
      <c r="D5">
        <v>400</v>
      </c>
      <c r="E5">
        <v>2</v>
      </c>
      <c r="F5">
        <v>172</v>
      </c>
      <c r="G5">
        <v>13</v>
      </c>
      <c r="H5" s="4">
        <v>46303</v>
      </c>
      <c r="I5" t="inlineStr">
        <is>
          <t>统计时区：北京时间（Asia/Shanghai）；每帖取最后采集值；超过30天停止刷新；指标日期 2026-10-08 至 2026-10-08</t>
        </is>
      </c>
    </row>
    <row r="6" ht="25.5" customHeight="1">
      <c r="A6" s="4">
        <v>46298</v>
      </c>
      <c r="B6">
        <v>13</v>
      </c>
      <c r="C6">
        <v>30197</v>
      </c>
      <c r="D6">
        <v>524</v>
      </c>
      <c r="E6">
        <v>5</v>
      </c>
      <c r="F6">
        <v>142</v>
      </c>
      <c r="G6">
        <v>22</v>
      </c>
      <c r="H6" s="4">
        <v>46303</v>
      </c>
      <c r="I6" t="inlineStr">
        <is>
          <t>统计时区：北京时间（Asia/Shanghai）；每帖取最后采集值；超过30天停止刷新；指标日期 2026-10-08 至 2026-10-08</t>
        </is>
      </c>
    </row>
    <row r="7" ht="25.5" customHeight="1">
      <c r="A7" s="4">
        <v>46297</v>
      </c>
      <c r="B7">
        <v>12</v>
      </c>
      <c r="C7">
        <v>43701</v>
      </c>
      <c r="D7">
        <v>598</v>
      </c>
      <c r="E7">
        <v>3</v>
      </c>
      <c r="F7">
        <v>209</v>
      </c>
      <c r="G7">
        <v>12</v>
      </c>
      <c r="H7" s="4">
        <v>46303</v>
      </c>
      <c r="I7" t="inlineStr">
        <is>
          <t>统计时区：北京时间（Asia/Shanghai）；每帖取最后采集值；超过30天停止刷新；指标日期 2026-10-08 至 2026-10-08</t>
        </is>
      </c>
    </row>
    <row r="8" ht="25.5" customHeight="1">
      <c r="A8" s="4">
        <v>46296</v>
      </c>
      <c r="B8">
        <v>12</v>
      </c>
      <c r="C8">
        <v>120045</v>
      </c>
      <c r="D8">
        <v>5158</v>
      </c>
      <c r="E8">
        <v>67</v>
      </c>
      <c r="F8">
        <v>2183</v>
      </c>
      <c r="G8">
        <v>186</v>
      </c>
      <c r="H8" s="4">
        <v>46303</v>
      </c>
      <c r="I8" t="inlineStr">
        <is>
          <t>统计时区：北京时间（Asia/Shanghai）；每帖取最后采集值；超过30天停止刷新；指标日期 2026-10-08 至 2026-10-08</t>
        </is>
      </c>
    </row>
    <row r="9" ht="25.5" customHeight="1">
      <c r="A9" s="4">
        <v>46295</v>
      </c>
      <c r="B9">
        <v>17</v>
      </c>
      <c r="C9">
        <v>54243</v>
      </c>
      <c r="D9">
        <v>945</v>
      </c>
      <c r="E9">
        <v>8</v>
      </c>
      <c r="F9">
        <v>312</v>
      </c>
      <c r="G9">
        <v>20</v>
      </c>
      <c r="H9" s="4">
        <v>46303</v>
      </c>
      <c r="I9" t="inlineStr">
        <is>
          <t>统计时区：北京时间（Asia/Shanghai）；每帖取最后采集值；超过30天停止刷新；指标日期 2026-10-08 至 2026-10-08</t>
        </is>
      </c>
    </row>
    <row r="10" ht="25.5" customHeight="1">
      <c r="A10" s="4">
        <v>46294</v>
      </c>
      <c r="B10">
        <v>8</v>
      </c>
      <c r="C10">
        <v>88531</v>
      </c>
      <c r="D10">
        <v>926</v>
      </c>
      <c r="E10">
        <v>10</v>
      </c>
      <c r="F10">
        <v>349</v>
      </c>
      <c r="G10">
        <v>33</v>
      </c>
      <c r="H10" s="4">
        <v>46303</v>
      </c>
      <c r="I10" t="inlineStr">
        <is>
          <t>统计时区：北京时间（Asia/Shanghai）；每帖取最后采集值；超过30天停止刷新；指标日期 2026-10-08 至 2026-10-08</t>
        </is>
      </c>
    </row>
    <row r="11" ht="25.5" customHeight="1">
      <c r="A11" s="4">
        <v>46293</v>
      </c>
      <c r="B11">
        <v>7</v>
      </c>
      <c r="C11">
        <v>73431</v>
      </c>
      <c r="D11">
        <v>662</v>
      </c>
      <c r="E11">
        <v>5</v>
      </c>
      <c r="F11">
        <v>213</v>
      </c>
      <c r="G11">
        <v>7</v>
      </c>
      <c r="H11" s="4">
        <v>46303</v>
      </c>
      <c r="I11" t="inlineStr">
        <is>
          <t>统计时区：北京时间（Asia/Shanghai）；每帖取最后采集值；超过30天停止刷新；指标日期 2026-10-08 至 2026-10-08</t>
        </is>
      </c>
    </row>
    <row r="12" ht="25.5" customHeight="1">
      <c r="A12" s="4">
        <v>46292</v>
      </c>
      <c r="B12">
        <v>7</v>
      </c>
      <c r="C12">
        <v>17970</v>
      </c>
      <c r="D12">
        <v>311</v>
      </c>
      <c r="E12">
        <v>4</v>
      </c>
      <c r="F12">
        <v>93</v>
      </c>
      <c r="G12">
        <v>6</v>
      </c>
      <c r="H12" s="4">
        <v>46303</v>
      </c>
      <c r="I12" t="inlineStr">
        <is>
          <t>统计时区：北京时间（Asia/Shanghai）；每帖取最后采集值；超过30天停止刷新；指标日期 2026-10-08 至 2026-10-08</t>
        </is>
      </c>
    </row>
    <row r="13" ht="25.5" customHeight="1">
      <c r="A13" s="4">
        <v>46291</v>
      </c>
      <c r="B13">
        <v>5</v>
      </c>
      <c r="C13">
        <v>71007</v>
      </c>
      <c r="D13">
        <v>486</v>
      </c>
      <c r="E13">
        <v>10</v>
      </c>
      <c r="F13">
        <v>172</v>
      </c>
      <c r="G13">
        <v>19</v>
      </c>
      <c r="H13" s="4">
        <v>46303</v>
      </c>
      <c r="I13" t="inlineStr">
        <is>
          <t>统计时区：北京时间（Asia/Shanghai）；每帖取最后采集值；超过30天停止刷新；指标日期 2026-10-08 至 2026-10-08</t>
        </is>
      </c>
    </row>
    <row r="14" ht="25.5" customHeight="1">
      <c r="A14" s="4">
        <v>46290</v>
      </c>
      <c r="B14">
        <v>7</v>
      </c>
      <c r="C14">
        <v>373210</v>
      </c>
      <c r="D14">
        <v>4563</v>
      </c>
      <c r="E14">
        <v>95</v>
      </c>
      <c r="F14">
        <v>1837</v>
      </c>
      <c r="G14">
        <v>116</v>
      </c>
      <c r="H14" s="4">
        <v>46303</v>
      </c>
      <c r="I14" t="inlineStr">
        <is>
          <t>统计时区：北京时间（Asia/Shanghai）；每帖取最后采集值；超过30天停止刷新；指标日期 2026-10-05 至 2026-10-08</t>
        </is>
      </c>
    </row>
    <row r="15" ht="25.5" customHeight="1">
      <c r="A15" s="4">
        <v>46289</v>
      </c>
      <c r="B15">
        <v>9</v>
      </c>
      <c r="C15">
        <v>748230</v>
      </c>
      <c r="D15">
        <v>5999</v>
      </c>
      <c r="E15">
        <v>34</v>
      </c>
      <c r="F15">
        <v>1194</v>
      </c>
      <c r="G15">
        <v>192</v>
      </c>
      <c r="H15" s="4">
        <v>46303</v>
      </c>
      <c r="I15" t="inlineStr">
        <is>
          <t>统计时区：北京时间（Asia/Shanghai）；每帖取最后采集值；超过30天停止刷新；指标日期 2026-10-08 至 2026-10-08</t>
        </is>
      </c>
    </row>
    <row r="16" ht="25.5" customHeight="1">
      <c r="A16" s="4">
        <v>46288</v>
      </c>
      <c r="B16">
        <v>9</v>
      </c>
      <c r="C16">
        <v>258555</v>
      </c>
      <c r="D16">
        <v>1930</v>
      </c>
      <c r="E16">
        <v>26</v>
      </c>
      <c r="F16">
        <v>763</v>
      </c>
      <c r="G16">
        <v>51</v>
      </c>
      <c r="H16" s="4">
        <v>46303</v>
      </c>
      <c r="I16" t="inlineStr">
        <is>
          <t>统计时区：北京时间（Asia/Shanghai）；每帖取最后采集值；超过30天停止刷新；指标日期 2026-09-24 至 2026-10-08</t>
        </is>
      </c>
    </row>
    <row r="17" ht="25.5" customHeight="1">
      <c r="A17" s="4">
        <v>46287</v>
      </c>
      <c r="B17">
        <v>3</v>
      </c>
      <c r="C17">
        <v>71974</v>
      </c>
      <c r="D17">
        <v>589</v>
      </c>
      <c r="E17">
        <v>13</v>
      </c>
      <c r="F17">
        <v>97</v>
      </c>
      <c r="G17">
        <v>12</v>
      </c>
      <c r="H17" s="4">
        <v>46303</v>
      </c>
      <c r="I17" t="inlineStr">
        <is>
          <t>统计时区：北京时间（Asia/Shanghai）；每帖取最后采集值；超过30天停止刷新；指标日期 2026-10-08 至 2026-10-08</t>
        </is>
      </c>
    </row>
    <row r="18" ht="25.5" customHeight="1">
      <c r="A18" s="4">
        <v>46286</v>
      </c>
      <c r="B18">
        <v>8</v>
      </c>
      <c r="C18">
        <v>362982</v>
      </c>
      <c r="D18">
        <v>2513</v>
      </c>
      <c r="E18">
        <v>13</v>
      </c>
      <c r="F18">
        <v>788</v>
      </c>
      <c r="G18">
        <v>87</v>
      </c>
      <c r="H18" s="4">
        <v>46303</v>
      </c>
      <c r="I18" t="inlineStr">
        <is>
          <t>统计时区：北京时间（Asia/Shanghai）；每帖取最后采集值；超过30天停止刷新；指标日期 2026-10-08 至 2026-10-08</t>
        </is>
      </c>
    </row>
    <row r="19" ht="25.5" customHeight="1">
      <c r="A19" s="4">
        <v>46285</v>
      </c>
      <c r="B19">
        <v>6</v>
      </c>
      <c r="C19">
        <v>35407</v>
      </c>
      <c r="D19">
        <v>227</v>
      </c>
      <c r="E19">
        <v>1</v>
      </c>
      <c r="F19">
        <v>92</v>
      </c>
      <c r="G19">
        <v>6</v>
      </c>
      <c r="H19" s="4">
        <v>46303</v>
      </c>
      <c r="I19" t="inlineStr">
        <is>
          <t>统计时区：北京时间（Asia/Shanghai）；每帖取最后采集值；超过30天停止刷新；指标日期 2026-10-08 至 2026-10-08</t>
        </is>
      </c>
    </row>
    <row r="20" ht="25.5" customHeight="1">
      <c r="A20" s="4">
        <v>46284</v>
      </c>
      <c r="B20">
        <v>8</v>
      </c>
      <c r="C20">
        <v>65417</v>
      </c>
      <c r="D20">
        <v>533</v>
      </c>
      <c r="E20">
        <v>6</v>
      </c>
      <c r="F20">
        <v>149</v>
      </c>
      <c r="G20">
        <v>18</v>
      </c>
      <c r="H20" s="4">
        <v>46303</v>
      </c>
      <c r="I20" t="inlineStr">
        <is>
          <t>统计时区：北京时间（Asia/Shanghai）；每帖取最后采集值；超过30天停止刷新；指标日期 2026-09-23 至 2026-10-08</t>
        </is>
      </c>
    </row>
    <row r="21" ht="25.5" customHeight="1">
      <c r="A21" s="4">
        <v>46283</v>
      </c>
      <c r="B21">
        <v>9</v>
      </c>
      <c r="C21">
        <v>243799</v>
      </c>
      <c r="D21">
        <v>1909</v>
      </c>
      <c r="E21">
        <v>28</v>
      </c>
      <c r="F21">
        <v>410</v>
      </c>
      <c r="G21">
        <v>39</v>
      </c>
      <c r="H21" s="4">
        <v>46303</v>
      </c>
      <c r="I21" t="inlineStr">
        <is>
          <t>统计时区：北京时间（Asia/Shanghai）；每帖取最后采集值；超过30天停止刷新；指标日期 2026-10-08 至 2026-10-08</t>
        </is>
      </c>
    </row>
    <row r="22" ht="25.5" customHeight="1">
      <c r="A22" s="4">
        <v>46282</v>
      </c>
      <c r="B22">
        <v>5</v>
      </c>
      <c r="C22">
        <v>89991</v>
      </c>
      <c r="D22">
        <v>580</v>
      </c>
      <c r="E22">
        <v>9</v>
      </c>
      <c r="F22">
        <v>228</v>
      </c>
      <c r="G22">
        <v>89</v>
      </c>
      <c r="H22" s="4">
        <v>46303</v>
      </c>
      <c r="I22" t="inlineStr">
        <is>
          <t>统计时区：北京时间（Asia/Shanghai）；每帖取最后采集值；超过30天停止刷新；指标日期 2026-10-08 至 2026-10-08</t>
        </is>
      </c>
    </row>
    <row r="23" ht="25.5" customHeight="1">
      <c r="A23" s="4">
        <v>46281</v>
      </c>
      <c r="B23">
        <v>10</v>
      </c>
      <c r="C23">
        <v>236885</v>
      </c>
      <c r="D23">
        <v>1036</v>
      </c>
      <c r="E23">
        <v>19</v>
      </c>
      <c r="F23">
        <v>403</v>
      </c>
      <c r="G23">
        <v>32</v>
      </c>
      <c r="H23" s="4">
        <v>46303</v>
      </c>
      <c r="I23" t="inlineStr">
        <is>
          <t>统计时区：北京时间（Asia/Shanghai）；每帖取最后采集值；超过30天停止刷新；指标日期 2026-09-29 至 2026-10-08</t>
        </is>
      </c>
    </row>
    <row r="24" ht="25.5" customHeight="1">
      <c r="A24" s="4">
        <v>46280</v>
      </c>
      <c r="B24">
        <v>6</v>
      </c>
      <c r="C24">
        <v>47994</v>
      </c>
      <c r="D24">
        <v>327</v>
      </c>
      <c r="E24">
        <v>5</v>
      </c>
      <c r="F24">
        <v>107</v>
      </c>
      <c r="G24">
        <v>2</v>
      </c>
      <c r="H24" s="4">
        <v>46303</v>
      </c>
      <c r="I24" t="inlineStr">
        <is>
          <t>统计时区：北京时间（Asia/Shanghai）；每帖取最后采集值；超过30天停止刷新；指标日期 2026-09-23 至 2026-10-08</t>
        </is>
      </c>
    </row>
    <row r="25" ht="25.5" customHeight="1">
      <c r="A25" s="4">
        <v>46279</v>
      </c>
      <c r="B25">
        <v>3</v>
      </c>
      <c r="C25">
        <v>110811</v>
      </c>
      <c r="D25">
        <v>374</v>
      </c>
      <c r="E25">
        <v>7</v>
      </c>
      <c r="F25">
        <v>110</v>
      </c>
      <c r="G25">
        <v>11</v>
      </c>
      <c r="H25" s="4">
        <v>46303</v>
      </c>
      <c r="I25" t="inlineStr">
        <is>
          <t>统计时区：北京时间（Asia/Shanghai）；每帖取最后采集值；超过30天停止刷新；指标日期 2026-10-08 至 2026-10-08</t>
        </is>
      </c>
    </row>
    <row r="26" ht="25.5" customHeight="1">
      <c r="A26" s="4">
        <v>46278</v>
      </c>
      <c r="B26">
        <v>2</v>
      </c>
      <c r="C26">
        <v>614158</v>
      </c>
      <c r="D26">
        <v>3246</v>
      </c>
      <c r="E26">
        <v>40</v>
      </c>
      <c r="F26">
        <v>1136</v>
      </c>
      <c r="G26">
        <v>158</v>
      </c>
      <c r="H26" s="4">
        <v>46303</v>
      </c>
      <c r="I26" t="inlineStr">
        <is>
          <t>统计时区：北京时间（Asia/Shanghai）；每帖取最后采集值；超过30天停止刷新；指标日期 2026-10-08 至 2026-10-08</t>
        </is>
      </c>
    </row>
    <row r="27" ht="25.5" customHeight="1">
      <c r="A27" s="4">
        <v>46277</v>
      </c>
      <c r="B27">
        <v>4</v>
      </c>
      <c r="C27">
        <v>112449</v>
      </c>
      <c r="D27">
        <v>502</v>
      </c>
      <c r="E27">
        <v>2</v>
      </c>
      <c r="F27">
        <v>242</v>
      </c>
      <c r="G27">
        <v>16</v>
      </c>
      <c r="H27" s="4">
        <v>46303</v>
      </c>
      <c r="I27" t="inlineStr">
        <is>
          <t>统计时区：北京时间（Asia/Shanghai）；每帖取最后采集值；超过30天停止刷新；指标日期 2026-10-08 至 2026-10-08</t>
        </is>
      </c>
    </row>
    <row r="28" ht="25.5" customHeight="1">
      <c r="A28" s="4">
        <v>46276</v>
      </c>
      <c r="B28">
        <v>5</v>
      </c>
      <c r="C28">
        <v>418060</v>
      </c>
      <c r="D28">
        <v>1938</v>
      </c>
      <c r="E28">
        <v>25</v>
      </c>
      <c r="F28">
        <v>664</v>
      </c>
      <c r="G28">
        <v>82</v>
      </c>
      <c r="H28" s="4">
        <v>46303</v>
      </c>
      <c r="I28" t="inlineStr">
        <is>
          <t>统计时区：北京时间（Asia/Shanghai）；每帖取最后采集值；超过30天停止刷新；指标日期 2026-10-08 至 2026-10-08</t>
        </is>
      </c>
    </row>
    <row r="29" ht="25.5" customHeight="1">
      <c r="A29" s="4">
        <v>46275</v>
      </c>
      <c r="B29">
        <v>6</v>
      </c>
      <c r="C29">
        <v>261639</v>
      </c>
      <c r="D29">
        <v>2018</v>
      </c>
      <c r="E29">
        <v>22</v>
      </c>
      <c r="F29">
        <v>965</v>
      </c>
      <c r="G29">
        <v>656</v>
      </c>
      <c r="H29" s="4">
        <v>46303</v>
      </c>
      <c r="I29" t="inlineStr">
        <is>
          <t>统计时区：北京时间（Asia/Shanghai）；每帖取最后采集值；超过30天停止刷新；指标日期 2026-10-08 至 2026-10-08</t>
        </is>
      </c>
    </row>
    <row r="30" ht="25.5" customHeight="1">
      <c r="A30" s="4">
        <v>46274</v>
      </c>
      <c r="B30">
        <v>1</v>
      </c>
      <c r="C30">
        <v>52244</v>
      </c>
      <c r="D30">
        <v>455</v>
      </c>
      <c r="E30">
        <v>3</v>
      </c>
      <c r="F30">
        <v>281</v>
      </c>
      <c r="G30">
        <v>17</v>
      </c>
      <c r="H30" s="4">
        <v>46303</v>
      </c>
      <c r="I30" t="inlineStr">
        <is>
          <t>统计时区：北京时间（Asia/Shanghai）；每帖取最后采集值；超过30天停止刷新；指标日期 2026-10-08 至 2026-10-08</t>
        </is>
      </c>
    </row>
    <row r="31" ht="25.5" customHeight="1">
      <c r="A31" s="4">
        <v>46273</v>
      </c>
      <c r="B31">
        <v>3</v>
      </c>
      <c r="C31">
        <v>233366</v>
      </c>
      <c r="D31">
        <v>3347</v>
      </c>
      <c r="E31">
        <v>38</v>
      </c>
      <c r="F31">
        <v>368</v>
      </c>
      <c r="G31">
        <v>50</v>
      </c>
      <c r="H31" s="4">
        <v>46303</v>
      </c>
      <c r="I31" t="inlineStr">
        <is>
          <t>统计时区：北京时间（Asia/Shanghai）；每帖取最后采集值；超过30天停止刷新；指标日期 2026-10-08 至 2026-10-08</t>
        </is>
      </c>
    </row>
    <row r="32" ht="25.5" customHeight="1">
      <c r="A32" s="4">
        <v>46272</v>
      </c>
      <c r="B32">
        <v>7</v>
      </c>
      <c r="C32">
        <v>369151</v>
      </c>
      <c r="D32">
        <v>2575</v>
      </c>
      <c r="E32">
        <v>27</v>
      </c>
      <c r="F32">
        <v>555</v>
      </c>
      <c r="G32">
        <v>68</v>
      </c>
      <c r="H32" s="4">
        <v>46303</v>
      </c>
      <c r="I32" t="inlineStr">
        <is>
          <t>统计时区：北京时间（Asia/Shanghai）；每帖取最后采集值；超过30天停止刷新；指标日期 2026-09-20 至 2026-10-08</t>
        </is>
      </c>
    </row>
    <row r="33" ht="25.5" customHeight="1">
      <c r="A33" s="4">
        <v>46271</v>
      </c>
      <c r="B33">
        <v>2</v>
      </c>
      <c r="C33">
        <v>110186</v>
      </c>
      <c r="D33">
        <v>601</v>
      </c>
      <c r="E33">
        <v>6</v>
      </c>
      <c r="F33">
        <v>153</v>
      </c>
      <c r="G33">
        <v>11</v>
      </c>
      <c r="H33" s="4">
        <v>46301</v>
      </c>
      <c r="I33" t="inlineStr">
        <is>
          <t>统计时区：北京时间（Asia/Shanghai）；每帖取最后采集值；超过30天停止刷新；指标日期 2026-10-06 至 2026-10-06</t>
        </is>
      </c>
    </row>
    <row r="34" ht="25.5" customHeight="1">
      <c r="A34" s="4">
        <v>46270</v>
      </c>
      <c r="B34">
        <v>4</v>
      </c>
      <c r="C34">
        <v>49043</v>
      </c>
      <c r="D34">
        <v>407</v>
      </c>
      <c r="E34">
        <v>3</v>
      </c>
      <c r="F34">
        <v>187</v>
      </c>
      <c r="G34">
        <v>11</v>
      </c>
      <c r="H34" s="4">
        <v>46301</v>
      </c>
      <c r="I34" t="inlineStr">
        <is>
          <t>统计时区：北京时间（Asia/Shanghai）；每帖取最后采集值；超过30天停止刷新；指标日期 2026-10-05 至 2026-10-06</t>
        </is>
      </c>
    </row>
    <row r="35" ht="25.5" customHeight="1">
      <c r="A35" s="4">
        <v>46269</v>
      </c>
      <c r="B35">
        <v>7</v>
      </c>
      <c r="C35">
        <v>186670</v>
      </c>
      <c r="D35">
        <v>1095</v>
      </c>
      <c r="E35">
        <v>16</v>
      </c>
      <c r="F35">
        <v>413</v>
      </c>
      <c r="G35">
        <v>23</v>
      </c>
      <c r="H35" s="4">
        <v>46303</v>
      </c>
      <c r="I35" t="inlineStr">
        <is>
          <t>统计时区：北京时间（Asia/Shanghai）；每帖取最后采集值；超过30天停止刷新；指标日期 2026-10-04 至 2026-10-08</t>
        </is>
      </c>
    </row>
    <row r="36" ht="25.5" customHeight="1">
      <c r="A36" s="4">
        <v>46268</v>
      </c>
      <c r="B36">
        <v>3</v>
      </c>
      <c r="C36">
        <v>79370</v>
      </c>
      <c r="D36">
        <v>406</v>
      </c>
      <c r="E36">
        <v>8</v>
      </c>
      <c r="F36">
        <v>90</v>
      </c>
      <c r="G36">
        <v>26</v>
      </c>
      <c r="H36" s="4">
        <v>46299</v>
      </c>
      <c r="I36" t="inlineStr">
        <is>
          <t>统计时区：北京时间（Asia/Shanghai）；每帖取最后采集值；超过30天停止刷新；指标日期 2026-10-03 至 2026-10-04</t>
        </is>
      </c>
    </row>
    <row r="37" ht="25.5" customHeight="1">
      <c r="A37" s="4">
        <v>46267</v>
      </c>
      <c r="B37">
        <v>5</v>
      </c>
      <c r="C37">
        <v>223257</v>
      </c>
      <c r="D37">
        <v>843</v>
      </c>
      <c r="E37">
        <v>10</v>
      </c>
      <c r="F37">
        <v>202</v>
      </c>
      <c r="G37">
        <v>28</v>
      </c>
      <c r="H37" s="4">
        <v>46299</v>
      </c>
      <c r="I37" t="inlineStr">
        <is>
          <t>统计时区：北京时间（Asia/Shanghai）；每帖取最后采集值；超过30天停止刷新；指标日期 2026-10-02 至 2026-10-04</t>
        </is>
      </c>
    </row>
    <row r="38" ht="25.5" customHeight="1">
      <c r="A38" s="4">
        <v>46266</v>
      </c>
      <c r="B38">
        <v>4</v>
      </c>
      <c r="C38">
        <v>224692</v>
      </c>
      <c r="D38">
        <v>2095</v>
      </c>
      <c r="E38">
        <v>34</v>
      </c>
      <c r="F38">
        <v>403</v>
      </c>
      <c r="G38">
        <v>55</v>
      </c>
      <c r="H38" s="4">
        <v>46303</v>
      </c>
      <c r="I38" t="inlineStr">
        <is>
          <t>统计时区：北京时间（Asia/Shanghai）；每帖取最后采集值；超过30天停止刷新；指标日期 2026-10-01 至 2026-10-08</t>
        </is>
      </c>
    </row>
    <row r="39" ht="25.5" customHeight="1">
      <c r="A39" s="4">
        <v>46265</v>
      </c>
      <c r="B39">
        <v>3</v>
      </c>
      <c r="C39">
        <v>268285</v>
      </c>
      <c r="D39">
        <v>1509</v>
      </c>
      <c r="E39">
        <v>54</v>
      </c>
      <c r="F39">
        <v>690</v>
      </c>
      <c r="G39">
        <v>52</v>
      </c>
      <c r="H39" s="4">
        <v>46303</v>
      </c>
      <c r="I39" t="inlineStr">
        <is>
          <t>统计时区：北京时间（Asia/Shanghai）；每帖取最后采集值；超过30天停止刷新；指标日期 2026-09-30 至 2026-10-08</t>
        </is>
      </c>
    </row>
    <row r="40" ht="25.5" customHeight="1">
      <c r="A40" s="4">
        <v>46262</v>
      </c>
      <c r="B40">
        <v>3</v>
      </c>
      <c r="C40">
        <v>302580</v>
      </c>
      <c r="D40">
        <v>5332</v>
      </c>
      <c r="E40">
        <v>45</v>
      </c>
      <c r="F40">
        <v>439</v>
      </c>
      <c r="G40">
        <v>103</v>
      </c>
      <c r="H40" s="4">
        <v>46303</v>
      </c>
      <c r="I40" t="inlineStr">
        <is>
          <t>统计时区：北京时间（Asia/Shanghai）；每帖取最后采集值；超过30天停止刷新；指标日期 2026-09-23 至 2026-10-08</t>
        </is>
      </c>
    </row>
    <row r="41" ht="25.5" customHeight="1">
      <c r="A41" s="4">
        <v>46261</v>
      </c>
      <c r="B41">
        <v>3</v>
      </c>
      <c r="C41">
        <v>23307</v>
      </c>
      <c r="D41">
        <v>198</v>
      </c>
      <c r="E41">
        <v>3</v>
      </c>
      <c r="F41">
        <v>47</v>
      </c>
      <c r="G41">
        <v>4</v>
      </c>
      <c r="H41" s="4">
        <v>46292</v>
      </c>
      <c r="I41" t="inlineStr">
        <is>
          <t>统计时区：北京时间（Asia/Shanghai）；每帖取最后采集值；超过30天停止刷新；指标日期 2026-09-26 至 2026-09-27</t>
        </is>
      </c>
    </row>
    <row r="42" ht="25.5" customHeight="1">
      <c r="A42" s="4">
        <v>46260</v>
      </c>
      <c r="B42">
        <v>1</v>
      </c>
      <c r="C42">
        <v>2502</v>
      </c>
      <c r="D42">
        <v>43</v>
      </c>
      <c r="E42">
        <v>0</v>
      </c>
      <c r="F42">
        <v>14</v>
      </c>
      <c r="G42">
        <v>0</v>
      </c>
      <c r="H42" s="4">
        <v>46291</v>
      </c>
      <c r="I42" t="inlineStr">
        <is>
          <t>统计时区：北京时间（Asia/Shanghai）；每帖取最后采集值；超过30天停止刷新；指标日期 2026-09-23 至 2026-09-26</t>
        </is>
      </c>
    </row>
    <row r="43" ht="25.5" customHeight="1">
      <c r="A43" s="4">
        <v>46259</v>
      </c>
      <c r="B43">
        <v>2</v>
      </c>
      <c r="C43">
        <v>3390</v>
      </c>
      <c r="D43">
        <v>103</v>
      </c>
      <c r="E43">
        <v>0</v>
      </c>
      <c r="F43">
        <v>30</v>
      </c>
      <c r="G43">
        <v>0</v>
      </c>
      <c r="H43" s="4">
        <v>46290</v>
      </c>
      <c r="I43" t="inlineStr">
        <is>
          <t>统计时区：北京时间（Asia/Shanghai）；每帖取最后采集值；超过30天停止刷新；指标日期 2026-09-23 至 2026-09-25</t>
        </is>
      </c>
    </row>
    <row r="44" ht="25.5" customHeight="1">
      <c r="A44" s="4">
        <v>46258</v>
      </c>
      <c r="B44">
        <v>2</v>
      </c>
      <c r="C44">
        <v>1720</v>
      </c>
      <c r="D44">
        <v>23</v>
      </c>
      <c r="E44">
        <v>1</v>
      </c>
      <c r="F44">
        <v>12</v>
      </c>
      <c r="G44">
        <v>0</v>
      </c>
      <c r="H44" s="4">
        <v>46289</v>
      </c>
      <c r="I44" t="inlineStr">
        <is>
          <t>统计时区：北京时间（Asia/Shanghai）；每帖取最后采集值；超过30天停止刷新；指标日期 2026-09-23 至 2026-09-24</t>
        </is>
      </c>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0" customWidth="1"/>
    <col min="4" max="4" width="0" customWidth="1"/>
    <col min="5" max="5" width="19" customWidth="1"/>
    <col min="6" max="6" width="19" customWidth="1"/>
    <col min="7" max="7" width="19" customWidth="1"/>
    <col min="8" max="8" width="19" customWidth="1"/>
    <col min="9" max="9" width="0" customWidth="1"/>
    <col min="10" max="10" width="19" customWidth="1"/>
    <col min="11" max="11" width="0" customWidth="1"/>
    <col min="12" max="12" width="0" customWidth="1"/>
    <col min="13" max="13" width="19" customWidth="1"/>
    <col min="14" max="14" width="19" customWidth="1"/>
    <col min="15" max="15" width="19" customWidth="1"/>
    <col min="16" max="16" width="0" customWidth="1"/>
    <col min="17" max="17" width="19" customWidth="1"/>
    <col min="18" max="18" width="0"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19" customWidth="1"/>
    <col min="29" max="29" width="0" customWidth="1"/>
    <col min="30" max="30" width="19" customWidth="1"/>
  </cols>
  <sheetData>
    <row r="1" ht="13" customHeight="1">
      <c r="A1" s="1" t="inlineStr">
        <is>
          <t>记录名称</t>
        </is>
      </c>
      <c r="B1" s="1" t="inlineStr">
        <is>
          <t>日期</t>
        </is>
      </c>
      <c r="C1" s="1" t="inlineStr">
        <is>
          <t>负责人</t>
        </is>
      </c>
      <c r="D1" s="1" t="inlineStr">
        <is>
          <t>账号ID</t>
        </is>
      </c>
      <c r="E1" s="1" t="inlineStr">
        <is>
          <t>账号名</t>
        </is>
      </c>
      <c r="F1" s="1" t="inlineStr">
        <is>
          <t>合作方</t>
        </is>
      </c>
      <c r="G1" s="1" t="inlineStr">
        <is>
          <t>剧场</t>
        </is>
      </c>
      <c r="H1" s="1" t="inlineStr">
        <is>
          <t>剧名</t>
        </is>
      </c>
      <c r="I1" s="1" t="inlineStr">
        <is>
          <t>来源剧目ID</t>
        </is>
      </c>
      <c r="J1" s="1" t="inlineStr">
        <is>
          <t>币种</t>
        </is>
      </c>
      <c r="K1" s="1" t="inlineStr">
        <is>
          <t>数据粒度</t>
        </is>
      </c>
      <c r="L1" s="1" t="inlineStr">
        <is>
          <t>推广资源数</t>
        </is>
      </c>
      <c r="M1" s="1" t="inlineStr">
        <is>
          <t>订单数</t>
        </is>
      </c>
      <c r="N1" s="1" t="inlineStr">
        <is>
          <t>订单金额</t>
        </is>
      </c>
      <c r="O1" s="1" t="inlineStr">
        <is>
          <t>订单金额口径</t>
        </is>
      </c>
      <c r="P1" s="1" t="inlineStr">
        <is>
          <t>退款金额</t>
        </is>
      </c>
      <c r="Q1" s="1" t="inlineStr">
        <is>
          <t>分成收益</t>
        </is>
      </c>
      <c r="R1" s="1" t="inlineStr">
        <is>
          <t>广告收益</t>
        </is>
      </c>
      <c r="S1" s="1" t="inlineStr">
        <is>
          <t>抽佣收益</t>
        </is>
      </c>
      <c r="T1" s="1" t="inlineStr">
        <is>
          <t>奖金</t>
        </is>
      </c>
      <c r="U1" s="1" t="inlineStr">
        <is>
          <t>结算状态</t>
        </is>
      </c>
      <c r="V1" s="1" t="inlineStr">
        <is>
          <t>来源链接</t>
        </is>
      </c>
      <c r="W1" s="1" t="inlineStr">
        <is>
          <t>数据更新时间</t>
        </is>
      </c>
      <c r="X1" s="1" t="inlineStr">
        <is>
          <t>最近同步时间</t>
        </is>
      </c>
      <c r="Y1" s="1" t="inlineStr">
        <is>
          <t>同步状态</t>
        </is>
      </c>
      <c r="Z1" s="1" t="inlineStr">
        <is>
          <t>备注</t>
        </is>
      </c>
      <c r="AA1" s="1" t="inlineStr">
        <is>
          <t>总收益（原币）</t>
        </is>
      </c>
      <c r="AB1" s="1" t="inlineStr">
        <is>
          <t>来源剧名列表</t>
        </is>
      </c>
      <c r="AC1" s="1" t="inlineStr">
        <is>
          <t>简版展示</t>
        </is>
      </c>
      <c r="AD1" s="1" t="inlineStr">
        <is>
          <t>关联剧集</t>
        </is>
      </c>
    </row>
    <row r="2" ht="25.5" customHeight="1">
      <c r="A2" t="inlineStr">
        <is>
          <t>2026-09-18｜RSBoost｜2967267838@qq.com｜ReelShort｜USD｜账号级</t>
        </is>
      </c>
      <c r="B2" s="5">
        <v>46283</v>
      </c>
      <c r="C2"/>
      <c r="D2"/>
      <c r="E2" t="inlineStr">
        <is>
          <t>2967267838@qq.com</t>
        </is>
      </c>
      <c r="F2" t="inlineStr">
        <is>
          <t>RSBoost</t>
        </is>
      </c>
      <c r="G2" t="inlineStr">
        <is>
          <t>ReelShort</t>
        </is>
      </c>
      <c r="H2" t="inlineStr">
        <is>
          <t>未分剧名/平台合计</t>
        </is>
      </c>
      <c r="I2"/>
      <c r="J2" t="inlineStr">
        <is>
          <t>USD</t>
        </is>
      </c>
      <c r="K2" t="inlineStr">
        <is>
          <t>账号级</t>
        </is>
      </c>
      <c r="L2">
        <v>6</v>
      </c>
      <c r="M2">
        <v>1</v>
      </c>
      <c r="N2">
        <v>0.69</v>
      </c>
      <c r="O2" t="inlineStr">
        <is>
          <t>用户充值金额</t>
        </is>
      </c>
      <c r="P2"/>
      <c r="Q2">
        <v>0</v>
      </c>
      <c r="R2"/>
      <c r="S2"/>
      <c r="T2"/>
      <c r="U2" t="inlineStr">
        <is>
          <t>未提供</t>
        </is>
      </c>
      <c r="V2" s="2" t="str">
        <f>=HYPERLINK("https://cps.reelshort.com/my-earnings/estimated?incomeType=reelshort&amp;date=week", "https://cps.reelshort.com/my-earnings/estimated?incomeType=reelshort&amp;date=week")</f>
        <v>https://cps.reelshort.com/my-earnings/estimated?incomeType=reelshort&amp;date=week</v>
      </c>
      <c r="W2" s="3"/>
      <c r="X2" s="3">
        <v>46285.777141203704</v>
      </c>
      <c r="Y2" t="inlineStr">
        <is>
          <t>成功</t>
        </is>
      </c>
      <c r="Z2" t="inlineStr">
        <is>
          <t>来源采集时间：2026-09-20T10:39:05.769Z；独立浏览器程序区间采集；账号、日期和导出文件已核对；分成取平台导出值；文件SHA256：4af23e0fdd9e3d0c。本次为解析入库时间，不代表平台重新查询时间。</t>
        </is>
      </c>
      <c r="AA2" t="inlineStr">
        <is>
          <t>0.69</t>
        </is>
      </c>
      <c r="AB2" t="inlineStr">
        <is>
          <t>Blood Moon Roommates、My Racing Nemesis Kissed Me、Private Tutoring、Romance Lessons with My Quarterback、The Don's Obsession、The Omega's Command</t>
        </is>
      </c>
      <c r="AC2" t="inlineStr">
        <is>
          <t>校验用</t>
        </is>
      </c>
      <c r="AD2"/>
    </row>
    <row r="3" ht="25.5" customHeight="1">
      <c r="A3" t="inlineStr">
        <is>
          <t>2026-09-19｜MoboBoost｜pengman@gengrowth.ai｜CNY｜账号级</t>
        </is>
      </c>
      <c r="B3" s="5">
        <v>46284</v>
      </c>
      <c r="C3"/>
      <c r="D3"/>
      <c r="E3" t="inlineStr">
        <is>
          <t>pengman@gengrowth.ai</t>
        </is>
      </c>
      <c r="F3" t="inlineStr">
        <is>
          <t>MoboBoost</t>
        </is>
      </c>
      <c r="G3"/>
      <c r="H3" t="inlineStr">
        <is>
          <t>未分剧名/平台合计</t>
        </is>
      </c>
      <c r="I3"/>
      <c r="J3" t="inlineStr">
        <is>
          <t>CNY</t>
        </is>
      </c>
      <c r="K3" t="inlineStr">
        <is>
          <t>账号级</t>
        </is>
      </c>
      <c r="L3"/>
      <c r="M3">
        <v>0</v>
      </c>
      <c r="N3">
        <v>0</v>
      </c>
      <c r="O3" t="inlineStr">
        <is>
          <t>待确认</t>
        </is>
      </c>
      <c r="P3">
        <v>0</v>
      </c>
      <c r="Q3">
        <v>0</v>
      </c>
      <c r="R3">
        <v>0</v>
      </c>
      <c r="S3"/>
      <c r="T3"/>
      <c r="U3" t="inlineStr">
        <is>
          <t>未提供</t>
        </is>
      </c>
      <c r="V3" s="2" t="str">
        <f>=HYPERLINK("https://ckoc.cdreader.com/cn/report/income", "https://ckoc.cdreader.com/cn/report/income")</f>
        <v>https://ckoc.cdreader.com/cn/report/income</v>
      </c>
      <c r="W3" s="3"/>
      <c r="X3" s="3">
        <v>46285.77957175926</v>
      </c>
      <c r="Y3" t="inlineStr">
        <is>
          <t>待核对</t>
        </is>
      </c>
      <c r="Z3" t="inlineStr">
        <is>
          <t>来源采集时间：2026-09-20T10:42:35.232Z；仅看自己；区间查询；分成收益对应充值收益；非零区间合计不会被错误拆分；文件SHA256：847451fb74e632e6。本次为解析入库时间，不代表平台重新查询时间。</t>
        </is>
      </c>
      <c r="AA3" t="inlineStr">
        <is>
          <t>0.00</t>
        </is>
      </c>
      <c r="AB3"/>
      <c r="AC3" t="inlineStr">
        <is>
          <t>展示</t>
        </is>
      </c>
      <c r="AD3"/>
    </row>
    <row r="4" ht="25.5" customHeight="1">
      <c r="A4" t="inlineStr">
        <is>
          <t>2026-09-19｜鹊娱｜pmm｜CNY｜账号级</t>
        </is>
      </c>
      <c r="B4" s="5">
        <v>46284</v>
      </c>
      <c r="C4"/>
      <c r="D4"/>
      <c r="E4" t="inlineStr">
        <is>
          <t>pmm</t>
        </is>
      </c>
      <c r="F4" t="inlineStr">
        <is>
          <t>鹊娱</t>
        </is>
      </c>
      <c r="G4"/>
      <c r="H4" t="inlineStr">
        <is>
          <t>未分剧名/平台合计</t>
        </is>
      </c>
      <c r="I4"/>
      <c r="J4" t="inlineStr">
        <is>
          <t>CNY</t>
        </is>
      </c>
      <c r="K4" t="inlineStr">
        <is>
          <t>账号级</t>
        </is>
      </c>
      <c r="L4"/>
      <c r="M4">
        <v>0</v>
      </c>
      <c r="N4">
        <v>0</v>
      </c>
      <c r="O4" t="inlineStr">
        <is>
          <t>待确认</t>
        </is>
      </c>
      <c r="P4"/>
      <c r="Q4">
        <v>0</v>
      </c>
      <c r="R4">
        <v>0</v>
      </c>
      <c r="S4"/>
      <c r="T4"/>
      <c r="U4" t="inlineStr">
        <is>
          <t>未提供</t>
        </is>
      </c>
      <c r="V4" s="2" t="str">
        <f>=HYPERLINK("https://cps-distribution.zwnet.cn/profit/order", "https://cps-distribution.zwnet.cn/profit/order")</f>
        <v>https://cps-distribution.zwnet.cn/profit/order</v>
      </c>
      <c r="W4" s="3"/>
      <c r="X4" s="3">
        <v>46285.78021990741</v>
      </c>
      <c r="Y4" t="inlineStr">
        <is>
          <t>待核对</t>
        </is>
      </c>
      <c r="Z4" t="inlineStr">
        <is>
          <t>来源采集时间：2026-09-20T10:43:31.062Z；区间查询；人民币和美元分别保存，不换算不相加；非空区间不会被错误拆分；文件SHA256：a9f657fc7f3ab714。本次为解析入库时间，不代表平台重新查询时间。</t>
        </is>
      </c>
      <c r="AA4" t="inlineStr">
        <is>
          <t>0.00</t>
        </is>
      </c>
      <c r="AB4"/>
      <c r="AC4" t="inlineStr">
        <is>
          <t>展示</t>
        </is>
      </c>
      <c r="AD4"/>
    </row>
    <row r="5" ht="25.5" customHeight="1">
      <c r="A5" t="inlineStr">
        <is>
          <t>2026-09-19｜鹊娱｜pmm｜USD｜账号级</t>
        </is>
      </c>
      <c r="B5" s="5">
        <v>46284</v>
      </c>
      <c r="C5"/>
      <c r="D5"/>
      <c r="E5" t="inlineStr">
        <is>
          <t>pmm</t>
        </is>
      </c>
      <c r="F5" t="inlineStr">
        <is>
          <t>鹊娱</t>
        </is>
      </c>
      <c r="G5"/>
      <c r="H5" t="inlineStr">
        <is>
          <t>未分剧名/平台合计</t>
        </is>
      </c>
      <c r="I5"/>
      <c r="J5" t="inlineStr">
        <is>
          <t>USD</t>
        </is>
      </c>
      <c r="K5" t="inlineStr">
        <is>
          <t>账号级</t>
        </is>
      </c>
      <c r="L5"/>
      <c r="M5">
        <v>0</v>
      </c>
      <c r="N5">
        <v>0</v>
      </c>
      <c r="O5" t="inlineStr">
        <is>
          <t>待确认</t>
        </is>
      </c>
      <c r="P5"/>
      <c r="Q5">
        <v>0</v>
      </c>
      <c r="R5">
        <v>0</v>
      </c>
      <c r="S5"/>
      <c r="T5"/>
      <c r="U5" t="inlineStr">
        <is>
          <t>未提供</t>
        </is>
      </c>
      <c r="V5" s="2" t="str">
        <f>=HYPERLINK("https://cps-distribution.zwnet.cn/profit/order", "https://cps-distribution.zwnet.cn/profit/order")</f>
        <v>https://cps-distribution.zwnet.cn/profit/order</v>
      </c>
      <c r="W5" s="3"/>
      <c r="X5" s="3">
        <v>46285.78021990741</v>
      </c>
      <c r="Y5" t="inlineStr">
        <is>
          <t>待核对</t>
        </is>
      </c>
      <c r="Z5" t="inlineStr">
        <is>
          <t>来源采集时间：2026-09-20T10:43:31.062Z；区间查询；人民币和美元分别保存，不换算不相加；非空区间不会被错误拆分；文件SHA256：a9f657fc7f3ab714。本次为解析入库时间，不代表平台重新查询时间。</t>
        </is>
      </c>
      <c r="AA5" t="inlineStr">
        <is>
          <t>0.00</t>
        </is>
      </c>
      <c r="AB5"/>
      <c r="AC5" t="inlineStr">
        <is>
          <t>展示</t>
        </is>
      </c>
      <c r="AD5"/>
    </row>
    <row r="6" ht="25.5" customHeight="1">
      <c r="A6" t="inlineStr">
        <is>
          <t>2026-09-19｜七星剧浪｜CND3E｜CNY｜账号级</t>
        </is>
      </c>
      <c r="B6" s="5">
        <v>46284</v>
      </c>
      <c r="C6"/>
      <c r="D6"/>
      <c r="E6" t="inlineStr">
        <is>
          <t>CND3E</t>
        </is>
      </c>
      <c r="F6" t="inlineStr">
        <is>
          <t>七星剧浪/北斗智影</t>
        </is>
      </c>
      <c r="G6"/>
      <c r="H6" t="inlineStr">
        <is>
          <t>未分剧名/平台合计</t>
        </is>
      </c>
      <c r="I6"/>
      <c r="J6" t="inlineStr">
        <is>
          <t>CNY</t>
        </is>
      </c>
      <c r="K6" t="inlineStr">
        <is>
          <t>账号级</t>
        </is>
      </c>
      <c r="L6"/>
      <c r="M6">
        <v>0</v>
      </c>
      <c r="N6">
        <v>0</v>
      </c>
      <c r="O6" t="inlineStr">
        <is>
          <t>扣通道费后金额</t>
        </is>
      </c>
      <c r="P6">
        <v>0</v>
      </c>
      <c r="Q6">
        <v>0</v>
      </c>
      <c r="R6">
        <v>0</v>
      </c>
      <c r="S6"/>
      <c r="T6"/>
      <c r="U6" t="inlineStr">
        <is>
          <t>未提供</t>
        </is>
      </c>
      <c r="V6" s="2" t="str">
        <f>=HYPERLINK("https://www.injulang.cn/income", "https://www.injulang.cn/income")</f>
        <v>https://www.injulang.cn/income</v>
      </c>
      <c r="W6" s="3"/>
      <c r="X6" s="3">
        <v>46285.77763888889</v>
      </c>
      <c r="Y6" t="inlineStr">
        <is>
          <t>成功</t>
        </is>
      </c>
      <c r="Z6" t="inlineStr">
        <is>
          <t>来源采集时间：2026-09-20T10:39:47.988Z；独立程序区间下载；按导出内容拆分写入账号级数据；非零新结构会停止等待核对；文件SHA256：d17e1ed77c9200be。本次为解析入库时间，不代表平台重新查询时间。</t>
        </is>
      </c>
      <c r="AA6" t="inlineStr">
        <is>
          <t>0.00</t>
        </is>
      </c>
      <c r="AB6"/>
      <c r="AC6" t="inlineStr">
        <is>
          <t>展示</t>
        </is>
      </c>
      <c r="AD6"/>
    </row>
    <row r="7" ht="25.5" customHeight="1">
      <c r="A7" t="inlineStr">
        <is>
          <t>2026-09-19｜RSBoost｜2967267838@qq.com｜ReelShort｜USD｜账号级</t>
        </is>
      </c>
      <c r="B7" s="5">
        <v>46284</v>
      </c>
      <c r="C7"/>
      <c r="D7"/>
      <c r="E7" t="inlineStr">
        <is>
          <t>2967267838@qq.com</t>
        </is>
      </c>
      <c r="F7" t="inlineStr">
        <is>
          <t>RSBoost</t>
        </is>
      </c>
      <c r="G7" t="inlineStr">
        <is>
          <t>ReelShort</t>
        </is>
      </c>
      <c r="H7" t="inlineStr">
        <is>
          <t>未分剧名/平台合计</t>
        </is>
      </c>
      <c r="I7"/>
      <c r="J7" t="inlineStr">
        <is>
          <t>USD</t>
        </is>
      </c>
      <c r="K7" t="inlineStr">
        <is>
          <t>账号级</t>
        </is>
      </c>
      <c r="L7">
        <v>5</v>
      </c>
      <c r="M7">
        <v>0</v>
      </c>
      <c r="N7">
        <v>0</v>
      </c>
      <c r="O7" t="inlineStr">
        <is>
          <t>用户充值金额</t>
        </is>
      </c>
      <c r="P7"/>
      <c r="Q7">
        <v>0</v>
      </c>
      <c r="R7"/>
      <c r="S7"/>
      <c r="T7"/>
      <c r="U7" t="inlineStr">
        <is>
          <t>未提供</t>
        </is>
      </c>
      <c r="V7" s="2" t="str">
        <f>=HYPERLINK("https://cps.reelshort.com/my-earnings/estimated?incomeType=reelshort&amp;date=week", "https://cps.reelshort.com/my-earnings/estimated?incomeType=reelshort&amp;date=week")</f>
        <v>https://cps.reelshort.com/my-earnings/estimated?incomeType=reelshort&amp;date=week</v>
      </c>
      <c r="W7" s="3"/>
      <c r="X7" s="3">
        <v>46286.50017361111</v>
      </c>
      <c r="Y7" t="inlineStr">
        <is>
          <t>成功</t>
        </is>
      </c>
      <c r="Z7" t="inlineStr">
        <is>
          <t>来源采集时间：2026-09-21T04:00:14.848Z；独立浏览器程序区间采集；账号、日期和导出文件已核对；分成取平台导出值；文件SHA256：840c9fe6fa12b9f3。本次为解析入库时间，不代表平台重新查询时间。</t>
        </is>
      </c>
      <c r="AA7" t="inlineStr">
        <is>
          <t>0.00</t>
        </is>
      </c>
      <c r="AB7" t="inlineStr">
        <is>
          <t>My Racing Nemesis Kissed Me、Off the Ice、Private Tutoring、The Don's Obsession、The Omega's Command</t>
        </is>
      </c>
      <c r="AC7" t="inlineStr">
        <is>
          <t>校验用</t>
        </is>
      </c>
      <c r="AD7"/>
    </row>
    <row r="8" ht="25.5" customHeight="1">
      <c r="A8" t="inlineStr">
        <is>
          <t>2026-09-01｜七星剧浪｜CND3E｜CNY｜账号级</t>
        </is>
      </c>
      <c r="B8" s="5">
        <v>46266</v>
      </c>
      <c r="C8"/>
      <c r="D8"/>
      <c r="E8" t="inlineStr">
        <is>
          <t>CND3E</t>
        </is>
      </c>
      <c r="F8" t="inlineStr">
        <is>
          <t>七星剧浪/北斗智影</t>
        </is>
      </c>
      <c r="G8"/>
      <c r="H8" t="inlineStr">
        <is>
          <t>未分剧名/平台合计</t>
        </is>
      </c>
      <c r="I8"/>
      <c r="J8" t="inlineStr">
        <is>
          <t>CNY</t>
        </is>
      </c>
      <c r="K8" t="inlineStr">
        <is>
          <t>账号级</t>
        </is>
      </c>
      <c r="L8"/>
      <c r="M8">
        <v>0</v>
      </c>
      <c r="N8">
        <v>0</v>
      </c>
      <c r="O8" t="inlineStr">
        <is>
          <t>扣通道费后金额</t>
        </is>
      </c>
      <c r="P8">
        <v>0</v>
      </c>
      <c r="Q8">
        <v>0</v>
      </c>
      <c r="R8">
        <v>0</v>
      </c>
      <c r="S8"/>
      <c r="T8"/>
      <c r="U8" t="inlineStr">
        <is>
          <t>未提供</t>
        </is>
      </c>
      <c r="V8" s="2" t="str">
        <f>=HYPERLINK("https://www.injulang.cn/income", "https://www.injulang.cn/income")</f>
        <v>https://www.injulang.cn/income</v>
      </c>
      <c r="W8" s="3"/>
      <c r="X8" s="3">
        <v>46285.77763888889</v>
      </c>
      <c r="Y8" t="inlineStr">
        <is>
          <t>成功</t>
        </is>
      </c>
      <c r="Z8" t="inlineStr">
        <is>
          <t>来源采集时间：2026-09-20T10:39:47.988Z；独立程序区间下载；按导出内容拆分写入账号级数据；非零新结构会停止等待核对；文件SHA256：d17e1ed77c9200be。本次为解析入库时间，不代表平台重新查询时间。</t>
        </is>
      </c>
      <c r="AA8" t="inlineStr">
        <is>
          <t>0.00</t>
        </is>
      </c>
      <c r="AB8"/>
      <c r="AC8" t="inlineStr">
        <is>
          <t>展示</t>
        </is>
      </c>
      <c r="AD8"/>
    </row>
    <row r="9" ht="25.5" customHeight="1">
      <c r="A9" t="inlineStr">
        <is>
          <t>2026-09-01｜MoboBoost｜pengman@gengrowth.ai｜CNY｜账号级</t>
        </is>
      </c>
      <c r="B9" s="5">
        <v>46266</v>
      </c>
      <c r="C9"/>
      <c r="D9"/>
      <c r="E9" t="inlineStr">
        <is>
          <t>pengman@gengrowth.ai</t>
        </is>
      </c>
      <c r="F9" t="inlineStr">
        <is>
          <t>MoboBoost</t>
        </is>
      </c>
      <c r="G9"/>
      <c r="H9" t="inlineStr">
        <is>
          <t>未分剧名/平台合计</t>
        </is>
      </c>
      <c r="I9"/>
      <c r="J9" t="inlineStr">
        <is>
          <t>CNY</t>
        </is>
      </c>
      <c r="K9" t="inlineStr">
        <is>
          <t>账号级</t>
        </is>
      </c>
      <c r="L9"/>
      <c r="M9">
        <v>0</v>
      </c>
      <c r="N9">
        <v>0</v>
      </c>
      <c r="O9" t="inlineStr">
        <is>
          <t>待确认</t>
        </is>
      </c>
      <c r="P9">
        <v>0</v>
      </c>
      <c r="Q9">
        <v>0</v>
      </c>
      <c r="R9">
        <v>0</v>
      </c>
      <c r="S9"/>
      <c r="T9"/>
      <c r="U9" t="inlineStr">
        <is>
          <t>未提供</t>
        </is>
      </c>
      <c r="V9" s="2" t="str">
        <f>=HYPERLINK("https://ckoc.cdreader.com/cn/report/income", "https://ckoc.cdreader.com/cn/report/income")</f>
        <v>https://ckoc.cdreader.com/cn/report/income</v>
      </c>
      <c r="W9" s="3"/>
      <c r="X9" s="3">
        <v>46285.76732638889</v>
      </c>
      <c r="Y9" t="inlineStr">
        <is>
          <t>待核对</t>
        </is>
      </c>
      <c r="Z9" t="inlineStr">
        <is>
          <t>来源采集时间：2026-09-20T10:24:57.218Z；仅看自己；分成收益对应充值收益；金额口径待确认；非零数据会停止等待业务口径核对；文件SHA256：2c2190013a0d0f71。本次为解析入库时间，不代表平台重新查询时间。</t>
        </is>
      </c>
      <c r="AA9" t="inlineStr">
        <is>
          <t>0.00</t>
        </is>
      </c>
      <c r="AB9"/>
      <c r="AC9" t="inlineStr">
        <is>
          <t>展示</t>
        </is>
      </c>
      <c r="AD9"/>
    </row>
    <row r="10" ht="25.5" customHeight="1">
      <c r="A10" t="inlineStr">
        <is>
          <t>2026-09-01｜鹊娱｜pmm｜CNY｜账号级</t>
        </is>
      </c>
      <c r="B10" s="5">
        <v>46266</v>
      </c>
      <c r="C10"/>
      <c r="D10"/>
      <c r="E10" t="inlineStr">
        <is>
          <t>pmm</t>
        </is>
      </c>
      <c r="F10" t="inlineStr">
        <is>
          <t>鹊娱</t>
        </is>
      </c>
      <c r="G10"/>
      <c r="H10" t="inlineStr">
        <is>
          <t>未分剧名/平台合计</t>
        </is>
      </c>
      <c r="I10"/>
      <c r="J10" t="inlineStr">
        <is>
          <t>CNY</t>
        </is>
      </c>
      <c r="K10" t="inlineStr">
        <is>
          <t>账号级</t>
        </is>
      </c>
      <c r="L10"/>
      <c r="M10">
        <v>0</v>
      </c>
      <c r="N10">
        <v>0</v>
      </c>
      <c r="O10" t="inlineStr">
        <is>
          <t>待确认</t>
        </is>
      </c>
      <c r="P10"/>
      <c r="Q10">
        <v>0</v>
      </c>
      <c r="R10">
        <v>0</v>
      </c>
      <c r="S10"/>
      <c r="T10"/>
      <c r="U10" t="inlineStr">
        <is>
          <t>未提供</t>
        </is>
      </c>
      <c r="V10" s="2" t="str">
        <f>=HYPERLINK("https://cps-distribution.zwnet.cn/profit/order", "https://cps-distribution.zwnet.cn/profit/order")</f>
        <v>https://cps-distribution.zwnet.cn/profit/order</v>
      </c>
      <c r="W10" s="3"/>
      <c r="X10" s="3">
        <v>46285.768645833334</v>
      </c>
      <c r="Y10" t="inlineStr">
        <is>
          <t>待核对</t>
        </is>
      </c>
      <c r="Z10" t="inlineStr">
        <is>
          <t>来源采集时间：2026-09-20T10:26:51.427Z；人民币和美元分别保存，不换算不相加；退款、抽佣未知留空；非空数据会停止等待字段口径核对；文件SHA256：a70bd8b4a134eafb。本次为解析入库时间，不代表平台重新查询时间。</t>
        </is>
      </c>
      <c r="AA10" t="inlineStr">
        <is>
          <t>0.00</t>
        </is>
      </c>
      <c r="AB10"/>
      <c r="AC10" t="inlineStr">
        <is>
          <t>展示</t>
        </is>
      </c>
      <c r="AD10"/>
    </row>
    <row r="11" ht="25.5" customHeight="1">
      <c r="A11" t="inlineStr">
        <is>
          <t>2026-09-01｜鹊娱｜pmm｜USD｜账号级</t>
        </is>
      </c>
      <c r="B11" s="5">
        <v>46266</v>
      </c>
      <c r="C11"/>
      <c r="D11"/>
      <c r="E11" t="inlineStr">
        <is>
          <t>pmm</t>
        </is>
      </c>
      <c r="F11" t="inlineStr">
        <is>
          <t>鹊娱</t>
        </is>
      </c>
      <c r="G11"/>
      <c r="H11" t="inlineStr">
        <is>
          <t>未分剧名/平台合计</t>
        </is>
      </c>
      <c r="I11"/>
      <c r="J11" t="inlineStr">
        <is>
          <t>USD</t>
        </is>
      </c>
      <c r="K11" t="inlineStr">
        <is>
          <t>账号级</t>
        </is>
      </c>
      <c r="L11"/>
      <c r="M11">
        <v>0</v>
      </c>
      <c r="N11">
        <v>0</v>
      </c>
      <c r="O11" t="inlineStr">
        <is>
          <t>待确认</t>
        </is>
      </c>
      <c r="P11"/>
      <c r="Q11">
        <v>0</v>
      </c>
      <c r="R11">
        <v>0</v>
      </c>
      <c r="S11"/>
      <c r="T11"/>
      <c r="U11" t="inlineStr">
        <is>
          <t>未提供</t>
        </is>
      </c>
      <c r="V11" s="2" t="str">
        <f>=HYPERLINK("https://cps-distribution.zwnet.cn/profit/order", "https://cps-distribution.zwnet.cn/profit/order")</f>
        <v>https://cps-distribution.zwnet.cn/profit/order</v>
      </c>
      <c r="W11" s="3"/>
      <c r="X11" s="3">
        <v>46285.768645833334</v>
      </c>
      <c r="Y11" t="inlineStr">
        <is>
          <t>待核对</t>
        </is>
      </c>
      <c r="Z11" t="inlineStr">
        <is>
          <t>来源采集时间：2026-09-20T10:26:51.427Z；人民币和美元分别保存，不换算不相加；退款、抽佣未知留空；非空数据会停止等待字段口径核对；文件SHA256：a70bd8b4a134eafb。本次为解析入库时间，不代表平台重新查询时间。</t>
        </is>
      </c>
      <c r="AA11" t="inlineStr">
        <is>
          <t>0.00</t>
        </is>
      </c>
      <c r="AB11"/>
      <c r="AC11" t="inlineStr">
        <is>
          <t>展示</t>
        </is>
      </c>
      <c r="AD11"/>
    </row>
    <row r="12" ht="25.5" customHeight="1">
      <c r="A12" t="inlineStr">
        <is>
          <t>2026-09-01｜RSBoost｜2967267838@qq.com｜ReelShort｜USD｜账号级</t>
        </is>
      </c>
      <c r="B12" s="5">
        <v>46266</v>
      </c>
      <c r="C12"/>
      <c r="D12"/>
      <c r="E12" t="inlineStr">
        <is>
          <t>2967267838@qq.com</t>
        </is>
      </c>
      <c r="F12" t="inlineStr">
        <is>
          <t>RSBoost</t>
        </is>
      </c>
      <c r="G12" t="inlineStr">
        <is>
          <t>ReelShort</t>
        </is>
      </c>
      <c r="H12" t="inlineStr">
        <is>
          <t>未分剧名/平台合计</t>
        </is>
      </c>
      <c r="I12"/>
      <c r="J12" t="inlineStr">
        <is>
          <t>USD</t>
        </is>
      </c>
      <c r="K12" t="inlineStr">
        <is>
          <t>账号级</t>
        </is>
      </c>
      <c r="L12">
        <v>0</v>
      </c>
      <c r="M12">
        <v>0</v>
      </c>
      <c r="N12">
        <v>0</v>
      </c>
      <c r="O12" t="inlineStr">
        <is>
          <t>用户充值金额</t>
        </is>
      </c>
      <c r="P12"/>
      <c r="Q12">
        <v>0</v>
      </c>
      <c r="R12"/>
      <c r="S12"/>
      <c r="T12"/>
      <c r="U12" t="inlineStr">
        <is>
          <t>未提供</t>
        </is>
      </c>
      <c r="V12" s="2" t="str">
        <f>=HYPERLINK("https://cps.reelshort.com/my-earnings/estimated?incomeType=reelshort&amp;date=week", "https://cps.reelshort.com/my-earnings/estimated?incomeType=reelshort&amp;date=week")</f>
        <v>https://cps.reelshort.com/my-earnings/estimated?incomeType=reelshort&amp;date=week</v>
      </c>
      <c r="W12" s="3"/>
      <c r="X12" s="3">
        <v>46285.777141203704</v>
      </c>
      <c r="Y12" t="inlineStr">
        <is>
          <t>成功</t>
        </is>
      </c>
      <c r="Z12" t="inlineStr">
        <is>
          <t>来源采集时间：2026-09-20T10:39:05.769Z；独立浏览器程序区间采集；账号、日期和导出文件已核对；分成取平台导出值；文件SHA256：4af23e0fdd9e3d0c。本次为解析入库时间，不代表平台重新查询时间。</t>
        </is>
      </c>
      <c r="AA12" t="inlineStr">
        <is>
          <t>0.00</t>
        </is>
      </c>
      <c r="AB12"/>
      <c r="AC12" t="inlineStr">
        <is>
          <t>展示</t>
        </is>
      </c>
      <c r="AD12"/>
    </row>
    <row r="13" ht="25.5" customHeight="1">
      <c r="A13" t="inlineStr">
        <is>
          <t>2026-09-02｜RSBoost｜2967267838@qq.com｜ReelShort｜USD｜账号级</t>
        </is>
      </c>
      <c r="B13" s="5">
        <v>46267</v>
      </c>
      <c r="C13"/>
      <c r="D13"/>
      <c r="E13" t="inlineStr">
        <is>
          <t>2967267838@qq.com</t>
        </is>
      </c>
      <c r="F13" t="inlineStr">
        <is>
          <t>RSBoost</t>
        </is>
      </c>
      <c r="G13" t="inlineStr">
        <is>
          <t>ReelShort</t>
        </is>
      </c>
      <c r="H13" t="inlineStr">
        <is>
          <t>未分剧名/平台合计</t>
        </is>
      </c>
      <c r="I13"/>
      <c r="J13" t="inlineStr">
        <is>
          <t>USD</t>
        </is>
      </c>
      <c r="K13" t="inlineStr">
        <is>
          <t>账号级</t>
        </is>
      </c>
      <c r="L13">
        <v>0</v>
      </c>
      <c r="M13">
        <v>0</v>
      </c>
      <c r="N13">
        <v>0</v>
      </c>
      <c r="O13" t="inlineStr">
        <is>
          <t>用户充值金额</t>
        </is>
      </c>
      <c r="P13"/>
      <c r="Q13">
        <v>0</v>
      </c>
      <c r="R13"/>
      <c r="S13"/>
      <c r="T13"/>
      <c r="U13" t="inlineStr">
        <is>
          <t>未提供</t>
        </is>
      </c>
      <c r="V13" s="2" t="str">
        <f>=HYPERLINK("https://cps.reelshort.com/my-earnings/estimated?incomeType=reelshort&amp;date=week", "https://cps.reelshort.com/my-earnings/estimated?incomeType=reelshort&amp;date=week")</f>
        <v>https://cps.reelshort.com/my-earnings/estimated?incomeType=reelshort&amp;date=week</v>
      </c>
      <c r="W13" s="3"/>
      <c r="X13" s="3">
        <v>46285.777141203704</v>
      </c>
      <c r="Y13" t="inlineStr">
        <is>
          <t>成功</t>
        </is>
      </c>
      <c r="Z13" t="inlineStr">
        <is>
          <t>来源采集时间：2026-09-20T10:39:05.769Z；独立浏览器程序区间采集；账号、日期和导出文件已核对；分成取平台导出值；文件SHA256：4af23e0fdd9e3d0c。本次为解析入库时间，不代表平台重新查询时间。</t>
        </is>
      </c>
      <c r="AA13" t="inlineStr">
        <is>
          <t>0.00</t>
        </is>
      </c>
      <c r="AB13"/>
      <c r="AC13" t="inlineStr">
        <is>
          <t>展示</t>
        </is>
      </c>
      <c r="AD13"/>
    </row>
    <row r="14" ht="25.5" customHeight="1">
      <c r="A14" t="inlineStr">
        <is>
          <t>2026-09-03｜RSBoost｜2967267838@qq.com｜ReelShort｜USD｜账号级</t>
        </is>
      </c>
      <c r="B14" s="5">
        <v>46268</v>
      </c>
      <c r="C14"/>
      <c r="D14"/>
      <c r="E14" t="inlineStr">
        <is>
          <t>2967267838@qq.com</t>
        </is>
      </c>
      <c r="F14" t="inlineStr">
        <is>
          <t>RSBoost</t>
        </is>
      </c>
      <c r="G14" t="inlineStr">
        <is>
          <t>ReelShort</t>
        </is>
      </c>
      <c r="H14" t="inlineStr">
        <is>
          <t>未分剧名/平台合计</t>
        </is>
      </c>
      <c r="I14"/>
      <c r="J14" t="inlineStr">
        <is>
          <t>USD</t>
        </is>
      </c>
      <c r="K14" t="inlineStr">
        <is>
          <t>账号级</t>
        </is>
      </c>
      <c r="L14">
        <v>0</v>
      </c>
      <c r="M14">
        <v>0</v>
      </c>
      <c r="N14">
        <v>0</v>
      </c>
      <c r="O14" t="inlineStr">
        <is>
          <t>用户充值金额</t>
        </is>
      </c>
      <c r="P14"/>
      <c r="Q14">
        <v>0</v>
      </c>
      <c r="R14"/>
      <c r="S14"/>
      <c r="T14"/>
      <c r="U14" t="inlineStr">
        <is>
          <t>未提供</t>
        </is>
      </c>
      <c r="V14" s="2" t="str">
        <f>=HYPERLINK("https://cps.reelshort.com/my-earnings/estimated?incomeType=reelshort&amp;date=week", "https://cps.reelshort.com/my-earnings/estimated?incomeType=reelshort&amp;date=week")</f>
        <v>https://cps.reelshort.com/my-earnings/estimated?incomeType=reelshort&amp;date=week</v>
      </c>
      <c r="W14" s="3"/>
      <c r="X14" s="3">
        <v>46285.777141203704</v>
      </c>
      <c r="Y14" t="inlineStr">
        <is>
          <t>成功</t>
        </is>
      </c>
      <c r="Z14" t="inlineStr">
        <is>
          <t>来源采集时间：2026-09-20T10:39:05.769Z；独立浏览器程序区间采集；账号、日期和导出文件已核对；分成取平台导出值；文件SHA256：4af23e0fdd9e3d0c。本次为解析入库时间，不代表平台重新查询时间。</t>
        </is>
      </c>
      <c r="AA14" t="inlineStr">
        <is>
          <t>0.00</t>
        </is>
      </c>
      <c r="AB14"/>
      <c r="AC14" t="inlineStr">
        <is>
          <t>展示</t>
        </is>
      </c>
      <c r="AD14"/>
    </row>
    <row r="15" ht="25.5" customHeight="1">
      <c r="A15" t="inlineStr">
        <is>
          <t>2026-09-04｜RSBoost｜2967267838@qq.com｜ReelShort｜USD｜账号级</t>
        </is>
      </c>
      <c r="B15" s="5">
        <v>46269</v>
      </c>
      <c r="C15"/>
      <c r="D15"/>
      <c r="E15" t="inlineStr">
        <is>
          <t>2967267838@qq.com</t>
        </is>
      </c>
      <c r="F15" t="inlineStr">
        <is>
          <t>RSBoost</t>
        </is>
      </c>
      <c r="G15" t="inlineStr">
        <is>
          <t>ReelShort</t>
        </is>
      </c>
      <c r="H15" t="inlineStr">
        <is>
          <t>未分剧名/平台合计</t>
        </is>
      </c>
      <c r="I15"/>
      <c r="J15" t="inlineStr">
        <is>
          <t>USD</t>
        </is>
      </c>
      <c r="K15" t="inlineStr">
        <is>
          <t>账号级</t>
        </is>
      </c>
      <c r="L15">
        <v>0</v>
      </c>
      <c r="M15">
        <v>0</v>
      </c>
      <c r="N15">
        <v>0</v>
      </c>
      <c r="O15" t="inlineStr">
        <is>
          <t>用户充值金额</t>
        </is>
      </c>
      <c r="P15"/>
      <c r="Q15">
        <v>0</v>
      </c>
      <c r="R15"/>
      <c r="S15"/>
      <c r="T15"/>
      <c r="U15" t="inlineStr">
        <is>
          <t>未提供</t>
        </is>
      </c>
      <c r="V15" s="2" t="str">
        <f>=HYPERLINK("https://cps.reelshort.com/my-earnings/estimated?incomeType=reelshort&amp;date=week", "https://cps.reelshort.com/my-earnings/estimated?incomeType=reelshort&amp;date=week")</f>
        <v>https://cps.reelshort.com/my-earnings/estimated?incomeType=reelshort&amp;date=week</v>
      </c>
      <c r="W15" s="3"/>
      <c r="X15" s="3">
        <v>46285.777141203704</v>
      </c>
      <c r="Y15" t="inlineStr">
        <is>
          <t>成功</t>
        </is>
      </c>
      <c r="Z15" t="inlineStr">
        <is>
          <t>来源采集时间：2026-09-20T10:39:05.769Z；独立浏览器程序区间采集；账号、日期和导出文件已核对；分成取平台导出值；文件SHA256：4af23e0fdd9e3d0c。本次为解析入库时间，不代表平台重新查询时间。</t>
        </is>
      </c>
      <c r="AA15" t="inlineStr">
        <is>
          <t>0.00</t>
        </is>
      </c>
      <c r="AB15"/>
      <c r="AC15" t="inlineStr">
        <is>
          <t>展示</t>
        </is>
      </c>
      <c r="AD15"/>
    </row>
    <row r="16" ht="25.5" customHeight="1">
      <c r="A16" t="inlineStr">
        <is>
          <t>2026-09-05｜RSBoost｜2967267838@qq.com｜ReelShort｜USD｜账号级</t>
        </is>
      </c>
      <c r="B16" s="5">
        <v>46270</v>
      </c>
      <c r="C16"/>
      <c r="D16"/>
      <c r="E16" t="inlineStr">
        <is>
          <t>2967267838@qq.com</t>
        </is>
      </c>
      <c r="F16" t="inlineStr">
        <is>
          <t>RSBoost</t>
        </is>
      </c>
      <c r="G16" t="inlineStr">
        <is>
          <t>ReelShort</t>
        </is>
      </c>
      <c r="H16" t="inlineStr">
        <is>
          <t>未分剧名/平台合计</t>
        </is>
      </c>
      <c r="I16"/>
      <c r="J16" t="inlineStr">
        <is>
          <t>USD</t>
        </is>
      </c>
      <c r="K16" t="inlineStr">
        <is>
          <t>账号级</t>
        </is>
      </c>
      <c r="L16">
        <v>0</v>
      </c>
      <c r="M16">
        <v>0</v>
      </c>
      <c r="N16">
        <v>0</v>
      </c>
      <c r="O16" t="inlineStr">
        <is>
          <t>用户充值金额</t>
        </is>
      </c>
      <c r="P16"/>
      <c r="Q16">
        <v>0</v>
      </c>
      <c r="R16"/>
      <c r="S16"/>
      <c r="T16"/>
      <c r="U16" t="inlineStr">
        <is>
          <t>未提供</t>
        </is>
      </c>
      <c r="V16" s="2" t="str">
        <f>=HYPERLINK("https://cps.reelshort.com/my-earnings/estimated?incomeType=reelshort&amp;date=week", "https://cps.reelshort.com/my-earnings/estimated?incomeType=reelshort&amp;date=week")</f>
        <v>https://cps.reelshort.com/my-earnings/estimated?incomeType=reelshort&amp;date=week</v>
      </c>
      <c r="W16" s="3"/>
      <c r="X16" s="3">
        <v>46285.777141203704</v>
      </c>
      <c r="Y16" t="inlineStr">
        <is>
          <t>成功</t>
        </is>
      </c>
      <c r="Z16" t="inlineStr">
        <is>
          <t>来源采集时间：2026-09-20T10:39:05.769Z；独立浏览器程序区间采集；账号、日期和导出文件已核对；分成取平台导出值；文件SHA256：4af23e0fdd9e3d0c。本次为解析入库时间，不代表平台重新查询时间。</t>
        </is>
      </c>
      <c r="AA16" t="inlineStr">
        <is>
          <t>0.00</t>
        </is>
      </c>
      <c r="AB16"/>
      <c r="AC16" t="inlineStr">
        <is>
          <t>展示</t>
        </is>
      </c>
      <c r="AD16"/>
    </row>
    <row r="17" ht="25.5" customHeight="1">
      <c r="A17" t="inlineStr">
        <is>
          <t>2026-09-06｜RSBoost｜2967267838@qq.com｜ReelShort｜USD｜账号级</t>
        </is>
      </c>
      <c r="B17" s="5">
        <v>46271</v>
      </c>
      <c r="C17"/>
      <c r="D17"/>
      <c r="E17" t="inlineStr">
        <is>
          <t>2967267838@qq.com</t>
        </is>
      </c>
      <c r="F17" t="inlineStr">
        <is>
          <t>RSBoost</t>
        </is>
      </c>
      <c r="G17" t="inlineStr">
        <is>
          <t>ReelShort</t>
        </is>
      </c>
      <c r="H17" t="inlineStr">
        <is>
          <t>未分剧名/平台合计</t>
        </is>
      </c>
      <c r="I17"/>
      <c r="J17" t="inlineStr">
        <is>
          <t>USD</t>
        </is>
      </c>
      <c r="K17" t="inlineStr">
        <is>
          <t>账号级</t>
        </is>
      </c>
      <c r="L17">
        <v>0</v>
      </c>
      <c r="M17">
        <v>0</v>
      </c>
      <c r="N17">
        <v>0</v>
      </c>
      <c r="O17" t="inlineStr">
        <is>
          <t>用户充值金额</t>
        </is>
      </c>
      <c r="P17"/>
      <c r="Q17">
        <v>0</v>
      </c>
      <c r="R17"/>
      <c r="S17"/>
      <c r="T17"/>
      <c r="U17" t="inlineStr">
        <is>
          <t>未提供</t>
        </is>
      </c>
      <c r="V17" s="2" t="str">
        <f>=HYPERLINK("https://cps.reelshort.com/my-earnings/estimated?incomeType=reelshort&amp;date=week", "https://cps.reelshort.com/my-earnings/estimated?incomeType=reelshort&amp;date=week")</f>
        <v>https://cps.reelshort.com/my-earnings/estimated?incomeType=reelshort&amp;date=week</v>
      </c>
      <c r="W17" s="3"/>
      <c r="X17" s="3">
        <v>46285.777141203704</v>
      </c>
      <c r="Y17" t="inlineStr">
        <is>
          <t>成功</t>
        </is>
      </c>
      <c r="Z17" t="inlineStr">
        <is>
          <t>来源采集时间：2026-09-20T10:39:05.769Z；独立浏览器程序区间采集；账号、日期和导出文件已核对；分成取平台导出值；文件SHA256：4af23e0fdd9e3d0c。本次为解析入库时间，不代表平台重新查询时间。</t>
        </is>
      </c>
      <c r="AA17" t="inlineStr">
        <is>
          <t>0.00</t>
        </is>
      </c>
      <c r="AB17"/>
      <c r="AC17" t="inlineStr">
        <is>
          <t>展示</t>
        </is>
      </c>
      <c r="AD17"/>
    </row>
    <row r="18" ht="25.5" customHeight="1">
      <c r="A18" t="inlineStr">
        <is>
          <t>2026-09-07｜RSBoost｜2967267838@qq.com｜ReelShort｜USD｜账号级</t>
        </is>
      </c>
      <c r="B18" s="5">
        <v>46272</v>
      </c>
      <c r="C18"/>
      <c r="D18"/>
      <c r="E18" t="inlineStr">
        <is>
          <t>2967267838@qq.com</t>
        </is>
      </c>
      <c r="F18" t="inlineStr">
        <is>
          <t>RSBoost</t>
        </is>
      </c>
      <c r="G18" t="inlineStr">
        <is>
          <t>ReelShort</t>
        </is>
      </c>
      <c r="H18" t="inlineStr">
        <is>
          <t>未分剧名/平台合计</t>
        </is>
      </c>
      <c r="I18"/>
      <c r="J18" t="inlineStr">
        <is>
          <t>USD</t>
        </is>
      </c>
      <c r="K18" t="inlineStr">
        <is>
          <t>账号级</t>
        </is>
      </c>
      <c r="L18">
        <v>0</v>
      </c>
      <c r="M18">
        <v>0</v>
      </c>
      <c r="N18">
        <v>0</v>
      </c>
      <c r="O18" t="inlineStr">
        <is>
          <t>用户充值金额</t>
        </is>
      </c>
      <c r="P18"/>
      <c r="Q18">
        <v>0</v>
      </c>
      <c r="R18"/>
      <c r="S18"/>
      <c r="T18"/>
      <c r="U18" t="inlineStr">
        <is>
          <t>未提供</t>
        </is>
      </c>
      <c r="V18" s="2" t="str">
        <f>=HYPERLINK("https://cps.reelshort.com/my-earnings/estimated?incomeType=reelshort&amp;date=week", "https://cps.reelshort.com/my-earnings/estimated?incomeType=reelshort&amp;date=week")</f>
        <v>https://cps.reelshort.com/my-earnings/estimated?incomeType=reelshort&amp;date=week</v>
      </c>
      <c r="W18" s="3"/>
      <c r="X18" s="3">
        <v>46285.777141203704</v>
      </c>
      <c r="Y18" t="inlineStr">
        <is>
          <t>成功</t>
        </is>
      </c>
      <c r="Z18" t="inlineStr">
        <is>
          <t>来源采集时间：2026-09-20T10:39:05.769Z；独立浏览器程序区间采集；账号、日期和导出文件已核对；分成取平台导出值；文件SHA256：4af23e0fdd9e3d0c。本次为解析入库时间，不代表平台重新查询时间。</t>
        </is>
      </c>
      <c r="AA18" t="inlineStr">
        <is>
          <t>0.00</t>
        </is>
      </c>
      <c r="AB18"/>
      <c r="AC18" t="inlineStr">
        <is>
          <t>展示</t>
        </is>
      </c>
      <c r="AD18"/>
    </row>
    <row r="19" ht="25.5" customHeight="1">
      <c r="A19" t="inlineStr">
        <is>
          <t>2026-09-08｜RSBoost｜2967267838@qq.com｜ReelShort｜USD｜账号级</t>
        </is>
      </c>
      <c r="B19" s="5">
        <v>46273</v>
      </c>
      <c r="C19"/>
      <c r="D19"/>
      <c r="E19" t="inlineStr">
        <is>
          <t>2967267838@qq.com</t>
        </is>
      </c>
      <c r="F19" t="inlineStr">
        <is>
          <t>RSBoost</t>
        </is>
      </c>
      <c r="G19" t="inlineStr">
        <is>
          <t>ReelShort</t>
        </is>
      </c>
      <c r="H19" t="inlineStr">
        <is>
          <t>未分剧名/平台合计</t>
        </is>
      </c>
      <c r="I19"/>
      <c r="J19" t="inlineStr">
        <is>
          <t>USD</t>
        </is>
      </c>
      <c r="K19" t="inlineStr">
        <is>
          <t>账号级</t>
        </is>
      </c>
      <c r="L19">
        <v>0</v>
      </c>
      <c r="M19">
        <v>0</v>
      </c>
      <c r="N19">
        <v>0</v>
      </c>
      <c r="O19" t="inlineStr">
        <is>
          <t>用户充值金额</t>
        </is>
      </c>
      <c r="P19"/>
      <c r="Q19">
        <v>0</v>
      </c>
      <c r="R19"/>
      <c r="S19"/>
      <c r="T19"/>
      <c r="U19" t="inlineStr">
        <is>
          <t>未提供</t>
        </is>
      </c>
      <c r="V19" s="2" t="str">
        <f>=HYPERLINK("https://cps.reelshort.com/my-earnings/estimated?incomeType=reelshort&amp;date=week", "https://cps.reelshort.com/my-earnings/estimated?incomeType=reelshort&amp;date=week")</f>
        <v>https://cps.reelshort.com/my-earnings/estimated?incomeType=reelshort&amp;date=week</v>
      </c>
      <c r="W19" s="3"/>
      <c r="X19" s="3">
        <v>46285.777141203704</v>
      </c>
      <c r="Y19" t="inlineStr">
        <is>
          <t>成功</t>
        </is>
      </c>
      <c r="Z19" t="inlineStr">
        <is>
          <t>来源采集时间：2026-09-20T10:39:05.769Z；独立浏览器程序区间采集；账号、日期和导出文件已核对；分成取平台导出值；文件SHA256：4af23e0fdd9e3d0c。本次为解析入库时间，不代表平台重新查询时间。</t>
        </is>
      </c>
      <c r="AA19" t="inlineStr">
        <is>
          <t>0.00</t>
        </is>
      </c>
      <c r="AB19"/>
      <c r="AC19" t="inlineStr">
        <is>
          <t>展示</t>
        </is>
      </c>
      <c r="AD19"/>
    </row>
    <row r="20" ht="25.5" customHeight="1">
      <c r="A20" t="inlineStr">
        <is>
          <t>2026-09-09｜RSBoost｜2967267838@qq.com｜ReelShort｜USD｜账号级</t>
        </is>
      </c>
      <c r="B20" s="5">
        <v>46274</v>
      </c>
      <c r="C20"/>
      <c r="D20"/>
      <c r="E20" t="inlineStr">
        <is>
          <t>2967267838@qq.com</t>
        </is>
      </c>
      <c r="F20" t="inlineStr">
        <is>
          <t>RSBoost</t>
        </is>
      </c>
      <c r="G20" t="inlineStr">
        <is>
          <t>ReelShort</t>
        </is>
      </c>
      <c r="H20" t="inlineStr">
        <is>
          <t>未分剧名/平台合计</t>
        </is>
      </c>
      <c r="I20"/>
      <c r="J20" t="inlineStr">
        <is>
          <t>USD</t>
        </is>
      </c>
      <c r="K20" t="inlineStr">
        <is>
          <t>账号级</t>
        </is>
      </c>
      <c r="L20">
        <v>0</v>
      </c>
      <c r="M20">
        <v>0</v>
      </c>
      <c r="N20">
        <v>0</v>
      </c>
      <c r="O20" t="inlineStr">
        <is>
          <t>用户充值金额</t>
        </is>
      </c>
      <c r="P20"/>
      <c r="Q20">
        <v>0</v>
      </c>
      <c r="R20"/>
      <c r="S20"/>
      <c r="T20"/>
      <c r="U20" t="inlineStr">
        <is>
          <t>未提供</t>
        </is>
      </c>
      <c r="V20" s="2" t="str">
        <f>=HYPERLINK("https://cps.reelshort.com/my-earnings/estimated?incomeType=reelshort&amp;date=week", "https://cps.reelshort.com/my-earnings/estimated?incomeType=reelshort&amp;date=week")</f>
        <v>https://cps.reelshort.com/my-earnings/estimated?incomeType=reelshort&amp;date=week</v>
      </c>
      <c r="W20" s="3"/>
      <c r="X20" s="3">
        <v>46285.777141203704</v>
      </c>
      <c r="Y20" t="inlineStr">
        <is>
          <t>成功</t>
        </is>
      </c>
      <c r="Z20" t="inlineStr">
        <is>
          <t>来源采集时间：2026-09-20T10:39:05.769Z；独立浏览器程序区间采集；账号、日期和导出文件已核对；分成取平台导出值；文件SHA256：4af23e0fdd9e3d0c。本次为解析入库时间，不代表平台重新查询时间。</t>
        </is>
      </c>
      <c r="AA20" t="inlineStr">
        <is>
          <t>0.00</t>
        </is>
      </c>
      <c r="AB20"/>
      <c r="AC20" t="inlineStr">
        <is>
          <t>展示</t>
        </is>
      </c>
      <c r="AD20"/>
    </row>
    <row r="21" ht="25.5" customHeight="1">
      <c r="A21" t="inlineStr">
        <is>
          <t>2026-09-10｜RSBoost｜2967267838@qq.com｜ReelShort｜USD｜账号级</t>
        </is>
      </c>
      <c r="B21" s="5">
        <v>46275</v>
      </c>
      <c r="C21"/>
      <c r="D21"/>
      <c r="E21" t="inlineStr">
        <is>
          <t>2967267838@qq.com</t>
        </is>
      </c>
      <c r="F21" t="inlineStr">
        <is>
          <t>RSBoost</t>
        </is>
      </c>
      <c r="G21" t="inlineStr">
        <is>
          <t>ReelShort</t>
        </is>
      </c>
      <c r="H21" t="inlineStr">
        <is>
          <t>未分剧名/平台合计</t>
        </is>
      </c>
      <c r="I21"/>
      <c r="J21" t="inlineStr">
        <is>
          <t>USD</t>
        </is>
      </c>
      <c r="K21" t="inlineStr">
        <is>
          <t>账号级</t>
        </is>
      </c>
      <c r="L21">
        <v>2</v>
      </c>
      <c r="M21">
        <v>0</v>
      </c>
      <c r="N21">
        <v>0</v>
      </c>
      <c r="O21" t="inlineStr">
        <is>
          <t>用户充值金额</t>
        </is>
      </c>
      <c r="P21"/>
      <c r="Q21">
        <v>0</v>
      </c>
      <c r="R21"/>
      <c r="S21"/>
      <c r="T21"/>
      <c r="U21" t="inlineStr">
        <is>
          <t>未提供</t>
        </is>
      </c>
      <c r="V21" s="2" t="str">
        <f>=HYPERLINK("https://cps.reelshort.com/my-earnings/estimated?incomeType=reelshort&amp;date=week", "https://cps.reelshort.com/my-earnings/estimated?incomeType=reelshort&amp;date=week")</f>
        <v>https://cps.reelshort.com/my-earnings/estimated?incomeType=reelshort&amp;date=week</v>
      </c>
      <c r="W21" s="3"/>
      <c r="X21" s="3">
        <v>46285.777141203704</v>
      </c>
      <c r="Y21" t="inlineStr">
        <is>
          <t>成功</t>
        </is>
      </c>
      <c r="Z21" t="inlineStr">
        <is>
          <t>来源采集时间：2026-09-20T10:39:05.769Z；独立浏览器程序区间采集；账号、日期和导出文件已核对；分成取平台导出值；文件SHA256：4af23e0fdd9e3d0c。本次为解析入库时间，不代表平台重新查询时间。</t>
        </is>
      </c>
      <c r="AA21" t="inlineStr">
        <is>
          <t>0.00</t>
        </is>
      </c>
      <c r="AB21" t="inlineStr">
        <is>
          <t>My Racing Nemesis Kissed Me、The Don's Obsession</t>
        </is>
      </c>
      <c r="AC21" t="inlineStr">
        <is>
          <t>校验用</t>
        </is>
      </c>
      <c r="AD21"/>
    </row>
    <row r="22" ht="25.5" customHeight="1">
      <c r="A22" t="inlineStr">
        <is>
          <t>2026-09-11｜RSBoost｜2967267838@qq.com｜ReelShort｜USD｜账号级</t>
        </is>
      </c>
      <c r="B22" s="5">
        <v>46276</v>
      </c>
      <c r="C22"/>
      <c r="D22"/>
      <c r="E22" t="inlineStr">
        <is>
          <t>2967267838@qq.com</t>
        </is>
      </c>
      <c r="F22" t="inlineStr">
        <is>
          <t>RSBoost</t>
        </is>
      </c>
      <c r="G22" t="inlineStr">
        <is>
          <t>ReelShort</t>
        </is>
      </c>
      <c r="H22" t="inlineStr">
        <is>
          <t>未分剧名/平台合计</t>
        </is>
      </c>
      <c r="I22"/>
      <c r="J22" t="inlineStr">
        <is>
          <t>USD</t>
        </is>
      </c>
      <c r="K22" t="inlineStr">
        <is>
          <t>账号级</t>
        </is>
      </c>
      <c r="L22">
        <v>2</v>
      </c>
      <c r="M22">
        <v>2</v>
      </c>
      <c r="N22">
        <v>1.38</v>
      </c>
      <c r="O22" t="inlineStr">
        <is>
          <t>用户充值金额</t>
        </is>
      </c>
      <c r="P22"/>
      <c r="Q22">
        <v>0</v>
      </c>
      <c r="R22"/>
      <c r="S22"/>
      <c r="T22"/>
      <c r="U22" t="inlineStr">
        <is>
          <t>未提供</t>
        </is>
      </c>
      <c r="V22" s="2" t="str">
        <f>=HYPERLINK("https://cps.reelshort.com/my-earnings/estimated?incomeType=reelshort&amp;date=week", "https://cps.reelshort.com/my-earnings/estimated?incomeType=reelshort&amp;date=week")</f>
        <v>https://cps.reelshort.com/my-earnings/estimated?incomeType=reelshort&amp;date=week</v>
      </c>
      <c r="W22" s="3"/>
      <c r="X22" s="3">
        <v>46285.777141203704</v>
      </c>
      <c r="Y22" t="inlineStr">
        <is>
          <t>成功</t>
        </is>
      </c>
      <c r="Z22" t="inlineStr">
        <is>
          <t>来源采集时间：2026-09-20T10:39:05.769Z；独立浏览器程序区间采集；账号、日期和导出文件已核对；分成取平台导出值；文件SHA256：4af23e0fdd9e3d0c。本次为解析入库时间，不代表平台重新查询时间。</t>
        </is>
      </c>
      <c r="AA22" t="inlineStr">
        <is>
          <t>1.38</t>
        </is>
      </c>
      <c r="AB22" t="inlineStr">
        <is>
          <t>Private Tutoring、The Don's Obsession</t>
        </is>
      </c>
      <c r="AC22" t="inlineStr">
        <is>
          <t>校验用</t>
        </is>
      </c>
      <c r="AD22"/>
    </row>
    <row r="23" ht="25.5" customHeight="1">
      <c r="A23" t="inlineStr">
        <is>
          <t>2026-09-12｜RSBoost｜2967267838@qq.com｜ReelShort｜USD｜账号级</t>
        </is>
      </c>
      <c r="B23" s="5">
        <v>46277</v>
      </c>
      <c r="C23"/>
      <c r="D23"/>
      <c r="E23" t="inlineStr">
        <is>
          <t>2967267838@qq.com</t>
        </is>
      </c>
      <c r="F23" t="inlineStr">
        <is>
          <t>RSBoost</t>
        </is>
      </c>
      <c r="G23" t="inlineStr">
        <is>
          <t>ReelShort</t>
        </is>
      </c>
      <c r="H23" t="inlineStr">
        <is>
          <t>未分剧名/平台合计</t>
        </is>
      </c>
      <c r="I23"/>
      <c r="J23" t="inlineStr">
        <is>
          <t>USD</t>
        </is>
      </c>
      <c r="K23" t="inlineStr">
        <is>
          <t>账号级</t>
        </is>
      </c>
      <c r="L23">
        <v>2</v>
      </c>
      <c r="M23">
        <v>0</v>
      </c>
      <c r="N23">
        <v>0</v>
      </c>
      <c r="O23" t="inlineStr">
        <is>
          <t>用户充值金额</t>
        </is>
      </c>
      <c r="P23"/>
      <c r="Q23">
        <v>0</v>
      </c>
      <c r="R23"/>
      <c r="S23"/>
      <c r="T23"/>
      <c r="U23" t="inlineStr">
        <is>
          <t>未提供</t>
        </is>
      </c>
      <c r="V23" s="2" t="str">
        <f>=HYPERLINK("https://cps.reelshort.com/my-earnings/estimated?incomeType=reelshort&amp;date=week", "https://cps.reelshort.com/my-earnings/estimated?incomeType=reelshort&amp;date=week")</f>
        <v>https://cps.reelshort.com/my-earnings/estimated?incomeType=reelshort&amp;date=week</v>
      </c>
      <c r="W23" s="3"/>
      <c r="X23" s="3">
        <v>46285.777141203704</v>
      </c>
      <c r="Y23" t="inlineStr">
        <is>
          <t>成功</t>
        </is>
      </c>
      <c r="Z23" t="inlineStr">
        <is>
          <t>来源采集时间：2026-09-20T10:39:05.769Z；独立浏览器程序区间采集；账号、日期和导出文件已核对；分成取平台导出值；文件SHA256：4af23e0fdd9e3d0c。本次为解析入库时间，不代表平台重新查询时间。</t>
        </is>
      </c>
      <c r="AA23" t="inlineStr">
        <is>
          <t>0.00</t>
        </is>
      </c>
      <c r="AB23" t="inlineStr">
        <is>
          <t>The Don's Obsession、Under One Lane</t>
        </is>
      </c>
      <c r="AC23" t="inlineStr">
        <is>
          <t>校验用</t>
        </is>
      </c>
      <c r="AD23"/>
    </row>
    <row r="24" ht="25.5" customHeight="1">
      <c r="A24" t="inlineStr">
        <is>
          <t>2026-09-13｜RSBoost｜2967267838@qq.com｜ReelShort｜USD｜账号级</t>
        </is>
      </c>
      <c r="B24" s="5">
        <v>46278</v>
      </c>
      <c r="C24"/>
      <c r="D24"/>
      <c r="E24" t="inlineStr">
        <is>
          <t>2967267838@qq.com</t>
        </is>
      </c>
      <c r="F24" t="inlineStr">
        <is>
          <t>RSBoost</t>
        </is>
      </c>
      <c r="G24" t="inlineStr">
        <is>
          <t>ReelShort</t>
        </is>
      </c>
      <c r="H24" t="inlineStr">
        <is>
          <t>未分剧名/平台合计</t>
        </is>
      </c>
      <c r="I24"/>
      <c r="J24" t="inlineStr">
        <is>
          <t>USD</t>
        </is>
      </c>
      <c r="K24" t="inlineStr">
        <is>
          <t>账号级</t>
        </is>
      </c>
      <c r="L24">
        <v>5</v>
      </c>
      <c r="M24">
        <v>0</v>
      </c>
      <c r="N24">
        <v>0</v>
      </c>
      <c r="O24" t="inlineStr">
        <is>
          <t>用户充值金额</t>
        </is>
      </c>
      <c r="P24"/>
      <c r="Q24">
        <v>0</v>
      </c>
      <c r="R24"/>
      <c r="S24"/>
      <c r="T24"/>
      <c r="U24" t="inlineStr">
        <is>
          <t>未提供</t>
        </is>
      </c>
      <c r="V24" s="2" t="str">
        <f>=HYPERLINK("https://cps.reelshort.com/my-earnings/estimated?incomeType=reelshort&amp;date=week", "https://cps.reelshort.com/my-earnings/estimated?incomeType=reelshort&amp;date=week")</f>
        <v>https://cps.reelshort.com/my-earnings/estimated?incomeType=reelshort&amp;date=week</v>
      </c>
      <c r="W24" s="3"/>
      <c r="X24" s="3">
        <v>46285.777141203704</v>
      </c>
      <c r="Y24" t="inlineStr">
        <is>
          <t>成功</t>
        </is>
      </c>
      <c r="Z24" t="inlineStr">
        <is>
          <t>来源采集时间：2026-09-20T10:39:05.769Z；独立浏览器程序区间采集；账号、日期和导出文件已核对；分成取平台导出值；文件SHA256：4af23e0fdd9e3d0c。本次为解析入库时间，不代表平台重新查询时间。</t>
        </is>
      </c>
      <c r="AA24" t="inlineStr">
        <is>
          <t>0.00</t>
        </is>
      </c>
      <c r="AB24" t="inlineStr">
        <is>
          <t>Ashes for My Sister's Destiny、My Racing Nemesis Kissed Me、Private Tutoring、The Don's Obsession、The Omega's Command</t>
        </is>
      </c>
      <c r="AC24" t="inlineStr">
        <is>
          <t>校验用</t>
        </is>
      </c>
      <c r="AD24"/>
    </row>
    <row r="25" ht="25.5" customHeight="1">
      <c r="A25" t="inlineStr">
        <is>
          <t>2026-09-14｜RSBoost｜2967267838@qq.com｜ReelShort｜USD｜账号级</t>
        </is>
      </c>
      <c r="B25" s="5">
        <v>46279</v>
      </c>
      <c r="C25"/>
      <c r="D25"/>
      <c r="E25" t="inlineStr">
        <is>
          <t>2967267838@qq.com</t>
        </is>
      </c>
      <c r="F25" t="inlineStr">
        <is>
          <t>RSBoost</t>
        </is>
      </c>
      <c r="G25" t="inlineStr">
        <is>
          <t>ReelShort</t>
        </is>
      </c>
      <c r="H25" t="inlineStr">
        <is>
          <t>未分剧名/平台合计</t>
        </is>
      </c>
      <c r="I25"/>
      <c r="J25" t="inlineStr">
        <is>
          <t>USD</t>
        </is>
      </c>
      <c r="K25" t="inlineStr">
        <is>
          <t>账号级</t>
        </is>
      </c>
      <c r="L25">
        <v>4</v>
      </c>
      <c r="M25">
        <v>1</v>
      </c>
      <c r="N25">
        <v>3.49</v>
      </c>
      <c r="O25" t="inlineStr">
        <is>
          <t>用户充值金额</t>
        </is>
      </c>
      <c r="P25"/>
      <c r="Q25">
        <v>0</v>
      </c>
      <c r="R25"/>
      <c r="S25"/>
      <c r="T25"/>
      <c r="U25" t="inlineStr">
        <is>
          <t>未提供</t>
        </is>
      </c>
      <c r="V25" s="2" t="str">
        <f>=HYPERLINK("https://cps.reelshort.com/my-earnings/estimated?incomeType=reelshort&amp;date=week", "https://cps.reelshort.com/my-earnings/estimated?incomeType=reelshort&amp;date=week")</f>
        <v>https://cps.reelshort.com/my-earnings/estimated?incomeType=reelshort&amp;date=week</v>
      </c>
      <c r="W25" s="3"/>
      <c r="X25" s="3">
        <v>46285.777141203704</v>
      </c>
      <c r="Y25" t="inlineStr">
        <is>
          <t>成功</t>
        </is>
      </c>
      <c r="Z25" t="inlineStr">
        <is>
          <t>来源采集时间：2026-09-20T10:39:05.769Z；独立浏览器程序区间采集；账号、日期和导出文件已核对；分成取平台导出值；文件SHA256：4af23e0fdd9e3d0c。本次为解析入库时间，不代表平台重新查询时间。</t>
        </is>
      </c>
      <c r="AA25" t="inlineStr">
        <is>
          <t>3.49</t>
        </is>
      </c>
      <c r="AB25" t="inlineStr">
        <is>
          <t>My Racing Nemesis Kissed Me、Private Tutoring、The Don's Obsession、The Omega's Command</t>
        </is>
      </c>
      <c r="AC25" t="inlineStr">
        <is>
          <t>校验用</t>
        </is>
      </c>
      <c r="AD25"/>
    </row>
    <row r="26" ht="25.5" customHeight="1">
      <c r="A26" t="inlineStr">
        <is>
          <t>2026-09-15｜RSBoost｜2967267838@qq.com｜ReelShort｜USD｜账号级</t>
        </is>
      </c>
      <c r="B26" s="5">
        <v>46280</v>
      </c>
      <c r="C26"/>
      <c r="D26"/>
      <c r="E26" t="inlineStr">
        <is>
          <t>2967267838@qq.com</t>
        </is>
      </c>
      <c r="F26" t="inlineStr">
        <is>
          <t>RSBoost</t>
        </is>
      </c>
      <c r="G26" t="inlineStr">
        <is>
          <t>ReelShort</t>
        </is>
      </c>
      <c r="H26" t="inlineStr">
        <is>
          <t>未分剧名/平台合计</t>
        </is>
      </c>
      <c r="I26"/>
      <c r="J26" t="inlineStr">
        <is>
          <t>USD</t>
        </is>
      </c>
      <c r="K26" t="inlineStr">
        <is>
          <t>账号级</t>
        </is>
      </c>
      <c r="L26">
        <v>3</v>
      </c>
      <c r="M26">
        <v>1</v>
      </c>
      <c r="N26">
        <v>6.99</v>
      </c>
      <c r="O26" t="inlineStr">
        <is>
          <t>用户充值金额</t>
        </is>
      </c>
      <c r="P26"/>
      <c r="Q26">
        <v>0</v>
      </c>
      <c r="R26"/>
      <c r="S26"/>
      <c r="T26"/>
      <c r="U26" t="inlineStr">
        <is>
          <t>未提供</t>
        </is>
      </c>
      <c r="V26" s="2" t="str">
        <f>=HYPERLINK("https://cps.reelshort.com/my-earnings/estimated?incomeType=reelshort&amp;date=week", "https://cps.reelshort.com/my-earnings/estimated?incomeType=reelshort&amp;date=week")</f>
        <v>https://cps.reelshort.com/my-earnings/estimated?incomeType=reelshort&amp;date=week</v>
      </c>
      <c r="W26" s="3"/>
      <c r="X26" s="3">
        <v>46285.777141203704</v>
      </c>
      <c r="Y26" t="inlineStr">
        <is>
          <t>成功</t>
        </is>
      </c>
      <c r="Z26" t="inlineStr">
        <is>
          <t>来源采集时间：2026-09-20T10:39:05.769Z；独立浏览器程序区间采集；账号、日期和导出文件已核对；分成取平台导出值；文件SHA256：4af23e0fdd9e3d0c。本次为解析入库时间，不代表平台重新查询时间。</t>
        </is>
      </c>
      <c r="AA26" t="inlineStr">
        <is>
          <t>6.99</t>
        </is>
      </c>
      <c r="AB26" t="inlineStr">
        <is>
          <t>My Racing Nemesis Kissed Me、The Don's Obsession、The Omega's Command</t>
        </is>
      </c>
      <c r="AC26" t="inlineStr">
        <is>
          <t>校验用</t>
        </is>
      </c>
      <c r="AD26"/>
    </row>
    <row r="27" ht="25.5" customHeight="1">
      <c r="A27" t="inlineStr">
        <is>
          <t>2026-09-16｜RSBoost｜2967267838@qq.com｜ReelShort｜USD｜账号级</t>
        </is>
      </c>
      <c r="B27" s="5">
        <v>46281</v>
      </c>
      <c r="C27"/>
      <c r="D27"/>
      <c r="E27" t="inlineStr">
        <is>
          <t>2967267838@qq.com</t>
        </is>
      </c>
      <c r="F27" t="inlineStr">
        <is>
          <t>RSBoost</t>
        </is>
      </c>
      <c r="G27" t="inlineStr">
        <is>
          <t>ReelShort</t>
        </is>
      </c>
      <c r="H27" t="inlineStr">
        <is>
          <t>未分剧名/平台合计</t>
        </is>
      </c>
      <c r="I27"/>
      <c r="J27" t="inlineStr">
        <is>
          <t>USD</t>
        </is>
      </c>
      <c r="K27" t="inlineStr">
        <is>
          <t>账号级</t>
        </is>
      </c>
      <c r="L27">
        <v>6</v>
      </c>
      <c r="M27">
        <v>0</v>
      </c>
      <c r="N27">
        <v>0</v>
      </c>
      <c r="O27" t="inlineStr">
        <is>
          <t>用户充值金额</t>
        </is>
      </c>
      <c r="P27"/>
      <c r="Q27">
        <v>0</v>
      </c>
      <c r="R27"/>
      <c r="S27"/>
      <c r="T27"/>
      <c r="U27" t="inlineStr">
        <is>
          <t>未提供</t>
        </is>
      </c>
      <c r="V27" s="2" t="str">
        <f>=HYPERLINK("https://cps.reelshort.com/my-earnings/estimated?incomeType=reelshort&amp;date=week", "https://cps.reelshort.com/my-earnings/estimated?incomeType=reelshort&amp;date=week")</f>
        <v>https://cps.reelshort.com/my-earnings/estimated?incomeType=reelshort&amp;date=week</v>
      </c>
      <c r="W27" s="3"/>
      <c r="X27" s="3">
        <v>46285.777141203704</v>
      </c>
      <c r="Y27" t="inlineStr">
        <is>
          <t>成功</t>
        </is>
      </c>
      <c r="Z27" t="inlineStr">
        <is>
          <t>来源采集时间：2026-09-20T10:39:05.769Z；独立浏览器程序区间采集；账号、日期和导出文件已核对；分成取平台导出值；文件SHA256：4af23e0fdd9e3d0c。本次为解析入库时间，不代表平台重新查询时间。</t>
        </is>
      </c>
      <c r="AA27" t="inlineStr">
        <is>
          <t>0.00</t>
        </is>
      </c>
      <c r="AB27" t="inlineStr">
        <is>
          <t>My Racing Nemesis Kissed Me、Private Tutoring、The Don's Obsession、The Omega's Command、Under One Lane、Winds of the Atlantic</t>
        </is>
      </c>
      <c r="AC27" t="inlineStr">
        <is>
          <t>校验用</t>
        </is>
      </c>
      <c r="AD27"/>
    </row>
    <row r="28" ht="25.5" customHeight="1">
      <c r="A28" t="inlineStr">
        <is>
          <t>2026-09-17｜RSBoost｜2967267838@qq.com｜ReelShort｜USD｜账号级</t>
        </is>
      </c>
      <c r="B28" s="5">
        <v>46282</v>
      </c>
      <c r="C28"/>
      <c r="D28"/>
      <c r="E28" t="inlineStr">
        <is>
          <t>2967267838@qq.com</t>
        </is>
      </c>
      <c r="F28" t="inlineStr">
        <is>
          <t>RSBoost</t>
        </is>
      </c>
      <c r="G28" t="inlineStr">
        <is>
          <t>ReelShort</t>
        </is>
      </c>
      <c r="H28" t="inlineStr">
        <is>
          <t>未分剧名/平台合计</t>
        </is>
      </c>
      <c r="I28"/>
      <c r="J28" t="inlineStr">
        <is>
          <t>USD</t>
        </is>
      </c>
      <c r="K28" t="inlineStr">
        <is>
          <t>账号级</t>
        </is>
      </c>
      <c r="L28">
        <v>5</v>
      </c>
      <c r="M28">
        <v>0</v>
      </c>
      <c r="N28">
        <v>0</v>
      </c>
      <c r="O28" t="inlineStr">
        <is>
          <t>用户充值金额</t>
        </is>
      </c>
      <c r="P28"/>
      <c r="Q28">
        <v>0</v>
      </c>
      <c r="R28"/>
      <c r="S28"/>
      <c r="T28"/>
      <c r="U28" t="inlineStr">
        <is>
          <t>未提供</t>
        </is>
      </c>
      <c r="V28" s="2" t="str">
        <f>=HYPERLINK("https://cps.reelshort.com/my-earnings/estimated?incomeType=reelshort&amp;date=week", "https://cps.reelshort.com/my-earnings/estimated?incomeType=reelshort&amp;date=week")</f>
        <v>https://cps.reelshort.com/my-earnings/estimated?incomeType=reelshort&amp;date=week</v>
      </c>
      <c r="W28" s="3"/>
      <c r="X28" s="3">
        <v>46285.777141203704</v>
      </c>
      <c r="Y28" t="inlineStr">
        <is>
          <t>成功</t>
        </is>
      </c>
      <c r="Z28" t="inlineStr">
        <is>
          <t>来源采集时间：2026-09-20T10:39:05.769Z；独立浏览器程序区间采集；账号、日期和导出文件已核对；分成取平台导出值；文件SHA256：4af23e0fdd9e3d0c。本次为解析入库时间，不代表平台重新查询时间。</t>
        </is>
      </c>
      <c r="AA28" t="inlineStr">
        <is>
          <t>0.00</t>
        </is>
      </c>
      <c r="AB28" t="inlineStr">
        <is>
          <t>My Racing Nemesis Kissed Me、Private Tutoring、The Don's Obsession、The Omega's Command、Winds of the Atlantic</t>
        </is>
      </c>
      <c r="AC28" t="inlineStr">
        <is>
          <t>校验用</t>
        </is>
      </c>
      <c r="AD28"/>
    </row>
    <row r="29" ht="25.5" customHeight="1">
      <c r="A29" t="inlineStr">
        <is>
          <t>2026-09-02｜七星剧浪｜CND3E｜CNY｜账号级</t>
        </is>
      </c>
      <c r="B29" s="5">
        <v>46267</v>
      </c>
      <c r="C29"/>
      <c r="D29"/>
      <c r="E29" t="inlineStr">
        <is>
          <t>CND3E</t>
        </is>
      </c>
      <c r="F29" t="inlineStr">
        <is>
          <t>七星剧浪/北斗智影</t>
        </is>
      </c>
      <c r="G29"/>
      <c r="H29" t="inlineStr">
        <is>
          <t>未分剧名/平台合计</t>
        </is>
      </c>
      <c r="I29"/>
      <c r="J29" t="inlineStr">
        <is>
          <t>CNY</t>
        </is>
      </c>
      <c r="K29" t="inlineStr">
        <is>
          <t>账号级</t>
        </is>
      </c>
      <c r="L29"/>
      <c r="M29">
        <v>0</v>
      </c>
      <c r="N29">
        <v>0</v>
      </c>
      <c r="O29" t="inlineStr">
        <is>
          <t>扣通道费后金额</t>
        </is>
      </c>
      <c r="P29">
        <v>0</v>
      </c>
      <c r="Q29">
        <v>0</v>
      </c>
      <c r="R29">
        <v>0</v>
      </c>
      <c r="S29"/>
      <c r="T29"/>
      <c r="U29" t="inlineStr">
        <is>
          <t>未提供</t>
        </is>
      </c>
      <c r="V29" s="2" t="str">
        <f>=HYPERLINK("https://www.injulang.cn/income", "https://www.injulang.cn/income")</f>
        <v>https://www.injulang.cn/income</v>
      </c>
      <c r="W29" s="3"/>
      <c r="X29" s="3">
        <v>46285.77763888889</v>
      </c>
      <c r="Y29" t="inlineStr">
        <is>
          <t>成功</t>
        </is>
      </c>
      <c r="Z29" t="inlineStr">
        <is>
          <t>来源采集时间：2026-09-20T10:39:47.988Z；独立程序区间下载；按导出内容拆分写入账号级数据；非零新结构会停止等待核对；文件SHA256：d17e1ed77c9200be。本次为解析入库时间，不代表平台重新查询时间。</t>
        </is>
      </c>
      <c r="AA29" t="inlineStr">
        <is>
          <t>0.00</t>
        </is>
      </c>
      <c r="AB29"/>
      <c r="AC29" t="inlineStr">
        <is>
          <t>展示</t>
        </is>
      </c>
      <c r="AD29"/>
    </row>
    <row r="30" ht="25.5" customHeight="1">
      <c r="A30" t="inlineStr">
        <is>
          <t>2026-09-03｜七星剧浪｜CND3E｜CNY｜账号级</t>
        </is>
      </c>
      <c r="B30" s="5">
        <v>46268</v>
      </c>
      <c r="C30"/>
      <c r="D30"/>
      <c r="E30" t="inlineStr">
        <is>
          <t>CND3E</t>
        </is>
      </c>
      <c r="F30" t="inlineStr">
        <is>
          <t>七星剧浪/北斗智影</t>
        </is>
      </c>
      <c r="G30"/>
      <c r="H30" t="inlineStr">
        <is>
          <t>未分剧名/平台合计</t>
        </is>
      </c>
      <c r="I30"/>
      <c r="J30" t="inlineStr">
        <is>
          <t>CNY</t>
        </is>
      </c>
      <c r="K30" t="inlineStr">
        <is>
          <t>账号级</t>
        </is>
      </c>
      <c r="L30"/>
      <c r="M30">
        <v>0</v>
      </c>
      <c r="N30">
        <v>0</v>
      </c>
      <c r="O30" t="inlineStr">
        <is>
          <t>扣通道费后金额</t>
        </is>
      </c>
      <c r="P30">
        <v>0</v>
      </c>
      <c r="Q30">
        <v>0</v>
      </c>
      <c r="R30">
        <v>0</v>
      </c>
      <c r="S30"/>
      <c r="T30"/>
      <c r="U30" t="inlineStr">
        <is>
          <t>未提供</t>
        </is>
      </c>
      <c r="V30" s="2" t="str">
        <f>=HYPERLINK("https://www.injulang.cn/income", "https://www.injulang.cn/income")</f>
        <v>https://www.injulang.cn/income</v>
      </c>
      <c r="W30" s="3"/>
      <c r="X30" s="3">
        <v>46285.77763888889</v>
      </c>
      <c r="Y30" t="inlineStr">
        <is>
          <t>成功</t>
        </is>
      </c>
      <c r="Z30" t="inlineStr">
        <is>
          <t>来源采集时间：2026-09-20T10:39:47.988Z；独立程序区间下载；按导出内容拆分写入账号级数据；非零新结构会停止等待核对；文件SHA256：d17e1ed77c9200be。本次为解析入库时间，不代表平台重新查询时间。</t>
        </is>
      </c>
      <c r="AA30" t="inlineStr">
        <is>
          <t>0.00</t>
        </is>
      </c>
      <c r="AB30"/>
      <c r="AC30" t="inlineStr">
        <is>
          <t>展示</t>
        </is>
      </c>
      <c r="AD30"/>
    </row>
    <row r="31" ht="25.5" customHeight="1">
      <c r="A31" t="inlineStr">
        <is>
          <t>2026-09-04｜七星剧浪｜CND3E｜CNY｜账号级</t>
        </is>
      </c>
      <c r="B31" s="5">
        <v>46269</v>
      </c>
      <c r="C31"/>
      <c r="D31"/>
      <c r="E31" t="inlineStr">
        <is>
          <t>CND3E</t>
        </is>
      </c>
      <c r="F31" t="inlineStr">
        <is>
          <t>七星剧浪/北斗智影</t>
        </is>
      </c>
      <c r="G31"/>
      <c r="H31" t="inlineStr">
        <is>
          <t>未分剧名/平台合计</t>
        </is>
      </c>
      <c r="I31"/>
      <c r="J31" t="inlineStr">
        <is>
          <t>CNY</t>
        </is>
      </c>
      <c r="K31" t="inlineStr">
        <is>
          <t>账号级</t>
        </is>
      </c>
      <c r="L31"/>
      <c r="M31">
        <v>0</v>
      </c>
      <c r="N31">
        <v>0</v>
      </c>
      <c r="O31" t="inlineStr">
        <is>
          <t>扣通道费后金额</t>
        </is>
      </c>
      <c r="P31">
        <v>0</v>
      </c>
      <c r="Q31">
        <v>0</v>
      </c>
      <c r="R31">
        <v>0</v>
      </c>
      <c r="S31"/>
      <c r="T31"/>
      <c r="U31" t="inlineStr">
        <is>
          <t>未提供</t>
        </is>
      </c>
      <c r="V31" s="2" t="str">
        <f>=HYPERLINK("https://www.injulang.cn/income", "https://www.injulang.cn/income")</f>
        <v>https://www.injulang.cn/income</v>
      </c>
      <c r="W31" s="3"/>
      <c r="X31" s="3">
        <v>46285.77763888889</v>
      </c>
      <c r="Y31" t="inlineStr">
        <is>
          <t>成功</t>
        </is>
      </c>
      <c r="Z31" t="inlineStr">
        <is>
          <t>来源采集时间：2026-09-20T10:39:47.988Z；独立程序区间下载；按导出内容拆分写入账号级数据；非零新结构会停止等待核对；文件SHA256：d17e1ed77c9200be。本次为解析入库时间，不代表平台重新查询时间。</t>
        </is>
      </c>
      <c r="AA31" t="inlineStr">
        <is>
          <t>0.00</t>
        </is>
      </c>
      <c r="AB31"/>
      <c r="AC31" t="inlineStr">
        <is>
          <t>展示</t>
        </is>
      </c>
      <c r="AD31"/>
    </row>
    <row r="32" ht="25.5" customHeight="1">
      <c r="A32" t="inlineStr">
        <is>
          <t>2026-09-05｜七星剧浪｜CND3E｜CNY｜账号级</t>
        </is>
      </c>
      <c r="B32" s="5">
        <v>46270</v>
      </c>
      <c r="C32"/>
      <c r="D32"/>
      <c r="E32" t="inlineStr">
        <is>
          <t>CND3E</t>
        </is>
      </c>
      <c r="F32" t="inlineStr">
        <is>
          <t>七星剧浪/北斗智影</t>
        </is>
      </c>
      <c r="G32"/>
      <c r="H32" t="inlineStr">
        <is>
          <t>未分剧名/平台合计</t>
        </is>
      </c>
      <c r="I32"/>
      <c r="J32" t="inlineStr">
        <is>
          <t>CNY</t>
        </is>
      </c>
      <c r="K32" t="inlineStr">
        <is>
          <t>账号级</t>
        </is>
      </c>
      <c r="L32"/>
      <c r="M32">
        <v>0</v>
      </c>
      <c r="N32">
        <v>0</v>
      </c>
      <c r="O32" t="inlineStr">
        <is>
          <t>扣通道费后金额</t>
        </is>
      </c>
      <c r="P32">
        <v>0</v>
      </c>
      <c r="Q32">
        <v>0</v>
      </c>
      <c r="R32">
        <v>0</v>
      </c>
      <c r="S32"/>
      <c r="T32"/>
      <c r="U32" t="inlineStr">
        <is>
          <t>未提供</t>
        </is>
      </c>
      <c r="V32" s="2" t="str">
        <f>=HYPERLINK("https://www.injulang.cn/income", "https://www.injulang.cn/income")</f>
        <v>https://www.injulang.cn/income</v>
      </c>
      <c r="W32" s="3"/>
      <c r="X32" s="3">
        <v>46285.77763888889</v>
      </c>
      <c r="Y32" t="inlineStr">
        <is>
          <t>成功</t>
        </is>
      </c>
      <c r="Z32" t="inlineStr">
        <is>
          <t>来源采集时间：2026-09-20T10:39:47.988Z；独立程序区间下载；按导出内容拆分写入账号级数据；非零新结构会停止等待核对；文件SHA256：d17e1ed77c9200be。本次为解析入库时间，不代表平台重新查询时间。</t>
        </is>
      </c>
      <c r="AA32" t="inlineStr">
        <is>
          <t>0.00</t>
        </is>
      </c>
      <c r="AB32"/>
      <c r="AC32" t="inlineStr">
        <is>
          <t>展示</t>
        </is>
      </c>
      <c r="AD32"/>
    </row>
    <row r="33" ht="25.5" customHeight="1">
      <c r="A33" t="inlineStr">
        <is>
          <t>2026-09-06｜七星剧浪｜CND3E｜CNY｜账号级</t>
        </is>
      </c>
      <c r="B33" s="5">
        <v>46271</v>
      </c>
      <c r="C33"/>
      <c r="D33"/>
      <c r="E33" t="inlineStr">
        <is>
          <t>CND3E</t>
        </is>
      </c>
      <c r="F33" t="inlineStr">
        <is>
          <t>七星剧浪/北斗智影</t>
        </is>
      </c>
      <c r="G33"/>
      <c r="H33" t="inlineStr">
        <is>
          <t>未分剧名/平台合计</t>
        </is>
      </c>
      <c r="I33"/>
      <c r="J33" t="inlineStr">
        <is>
          <t>CNY</t>
        </is>
      </c>
      <c r="K33" t="inlineStr">
        <is>
          <t>账号级</t>
        </is>
      </c>
      <c r="L33"/>
      <c r="M33">
        <v>0</v>
      </c>
      <c r="N33">
        <v>0</v>
      </c>
      <c r="O33" t="inlineStr">
        <is>
          <t>扣通道费后金额</t>
        </is>
      </c>
      <c r="P33">
        <v>0</v>
      </c>
      <c r="Q33">
        <v>0</v>
      </c>
      <c r="R33">
        <v>0</v>
      </c>
      <c r="S33"/>
      <c r="T33"/>
      <c r="U33" t="inlineStr">
        <is>
          <t>未提供</t>
        </is>
      </c>
      <c r="V33" s="2" t="str">
        <f>=HYPERLINK("https://www.injulang.cn/income", "https://www.injulang.cn/income")</f>
        <v>https://www.injulang.cn/income</v>
      </c>
      <c r="W33" s="3"/>
      <c r="X33" s="3">
        <v>46285.77763888889</v>
      </c>
      <c r="Y33" t="inlineStr">
        <is>
          <t>成功</t>
        </is>
      </c>
      <c r="Z33" t="inlineStr">
        <is>
          <t>来源采集时间：2026-09-20T10:39:47.988Z；独立程序区间下载；按导出内容拆分写入账号级数据；非零新结构会停止等待核对；文件SHA256：d17e1ed77c9200be。本次为解析入库时间，不代表平台重新查询时间。</t>
        </is>
      </c>
      <c r="AA33" t="inlineStr">
        <is>
          <t>0.00</t>
        </is>
      </c>
      <c r="AB33"/>
      <c r="AC33" t="inlineStr">
        <is>
          <t>展示</t>
        </is>
      </c>
      <c r="AD33"/>
    </row>
    <row r="34" ht="25.5" customHeight="1">
      <c r="A34" t="inlineStr">
        <is>
          <t>2026-09-07｜七星剧浪｜CND3E｜CNY｜账号级</t>
        </is>
      </c>
      <c r="B34" s="5">
        <v>46272</v>
      </c>
      <c r="C34"/>
      <c r="D34"/>
      <c r="E34" t="inlineStr">
        <is>
          <t>CND3E</t>
        </is>
      </c>
      <c r="F34" t="inlineStr">
        <is>
          <t>七星剧浪/北斗智影</t>
        </is>
      </c>
      <c r="G34"/>
      <c r="H34" t="inlineStr">
        <is>
          <t>未分剧名/平台合计</t>
        </is>
      </c>
      <c r="I34"/>
      <c r="J34" t="inlineStr">
        <is>
          <t>CNY</t>
        </is>
      </c>
      <c r="K34" t="inlineStr">
        <is>
          <t>账号级</t>
        </is>
      </c>
      <c r="L34"/>
      <c r="M34">
        <v>0</v>
      </c>
      <c r="N34">
        <v>0</v>
      </c>
      <c r="O34" t="inlineStr">
        <is>
          <t>扣通道费后金额</t>
        </is>
      </c>
      <c r="P34">
        <v>0</v>
      </c>
      <c r="Q34">
        <v>0</v>
      </c>
      <c r="R34">
        <v>0</v>
      </c>
      <c r="S34"/>
      <c r="T34"/>
      <c r="U34" t="inlineStr">
        <is>
          <t>未提供</t>
        </is>
      </c>
      <c r="V34" s="2" t="str">
        <f>=HYPERLINK("https://www.injulang.cn/income", "https://www.injulang.cn/income")</f>
        <v>https://www.injulang.cn/income</v>
      </c>
      <c r="W34" s="3"/>
      <c r="X34" s="3">
        <v>46285.77763888889</v>
      </c>
      <c r="Y34" t="inlineStr">
        <is>
          <t>成功</t>
        </is>
      </c>
      <c r="Z34" t="inlineStr">
        <is>
          <t>来源采集时间：2026-09-20T10:39:47.988Z；独立程序区间下载；按导出内容拆分写入账号级数据；非零新结构会停止等待核对；文件SHA256：d17e1ed77c9200be。本次为解析入库时间，不代表平台重新查询时间。</t>
        </is>
      </c>
      <c r="AA34" t="inlineStr">
        <is>
          <t>0.00</t>
        </is>
      </c>
      <c r="AB34"/>
      <c r="AC34" t="inlineStr">
        <is>
          <t>展示</t>
        </is>
      </c>
      <c r="AD34"/>
    </row>
    <row r="35" ht="25.5" customHeight="1">
      <c r="A35" t="inlineStr">
        <is>
          <t>2026-09-08｜七星剧浪｜CND3E｜CNY｜账号级</t>
        </is>
      </c>
      <c r="B35" s="5">
        <v>46273</v>
      </c>
      <c r="C35"/>
      <c r="D35"/>
      <c r="E35" t="inlineStr">
        <is>
          <t>CND3E</t>
        </is>
      </c>
      <c r="F35" t="inlineStr">
        <is>
          <t>七星剧浪/北斗智影</t>
        </is>
      </c>
      <c r="G35"/>
      <c r="H35" t="inlineStr">
        <is>
          <t>未分剧名/平台合计</t>
        </is>
      </c>
      <c r="I35"/>
      <c r="J35" t="inlineStr">
        <is>
          <t>CNY</t>
        </is>
      </c>
      <c r="K35" t="inlineStr">
        <is>
          <t>账号级</t>
        </is>
      </c>
      <c r="L35"/>
      <c r="M35">
        <v>0</v>
      </c>
      <c r="N35">
        <v>0</v>
      </c>
      <c r="O35" t="inlineStr">
        <is>
          <t>扣通道费后金额</t>
        </is>
      </c>
      <c r="P35">
        <v>0</v>
      </c>
      <c r="Q35">
        <v>0</v>
      </c>
      <c r="R35">
        <v>0</v>
      </c>
      <c r="S35"/>
      <c r="T35"/>
      <c r="U35" t="inlineStr">
        <is>
          <t>未提供</t>
        </is>
      </c>
      <c r="V35" s="2" t="str">
        <f>=HYPERLINK("https://www.injulang.cn/income", "https://www.injulang.cn/income")</f>
        <v>https://www.injulang.cn/income</v>
      </c>
      <c r="W35" s="3"/>
      <c r="X35" s="3">
        <v>46285.77763888889</v>
      </c>
      <c r="Y35" t="inlineStr">
        <is>
          <t>成功</t>
        </is>
      </c>
      <c r="Z35" t="inlineStr">
        <is>
          <t>来源采集时间：2026-09-20T10:39:47.988Z；独立程序区间下载；按导出内容拆分写入账号级数据；非零新结构会停止等待核对；文件SHA256：d17e1ed77c9200be。本次为解析入库时间，不代表平台重新查询时间。</t>
        </is>
      </c>
      <c r="AA35" t="inlineStr">
        <is>
          <t>0.00</t>
        </is>
      </c>
      <c r="AB35"/>
      <c r="AC35" t="inlineStr">
        <is>
          <t>展示</t>
        </is>
      </c>
      <c r="AD35"/>
    </row>
    <row r="36" ht="25.5" customHeight="1">
      <c r="A36" t="inlineStr">
        <is>
          <t>2026-09-09｜七星剧浪｜CND3E｜CNY｜账号级</t>
        </is>
      </c>
      <c r="B36" s="5">
        <v>46274</v>
      </c>
      <c r="C36"/>
      <c r="D36"/>
      <c r="E36" t="inlineStr">
        <is>
          <t>CND3E</t>
        </is>
      </c>
      <c r="F36" t="inlineStr">
        <is>
          <t>七星剧浪/北斗智影</t>
        </is>
      </c>
      <c r="G36"/>
      <c r="H36" t="inlineStr">
        <is>
          <t>未分剧名/平台合计</t>
        </is>
      </c>
      <c r="I36"/>
      <c r="J36" t="inlineStr">
        <is>
          <t>CNY</t>
        </is>
      </c>
      <c r="K36" t="inlineStr">
        <is>
          <t>账号级</t>
        </is>
      </c>
      <c r="L36"/>
      <c r="M36">
        <v>0</v>
      </c>
      <c r="N36">
        <v>0</v>
      </c>
      <c r="O36" t="inlineStr">
        <is>
          <t>扣通道费后金额</t>
        </is>
      </c>
      <c r="P36">
        <v>0</v>
      </c>
      <c r="Q36">
        <v>0</v>
      </c>
      <c r="R36">
        <v>0</v>
      </c>
      <c r="S36"/>
      <c r="T36"/>
      <c r="U36" t="inlineStr">
        <is>
          <t>未提供</t>
        </is>
      </c>
      <c r="V36" s="2" t="str">
        <f>=HYPERLINK("https://www.injulang.cn/income", "https://www.injulang.cn/income")</f>
        <v>https://www.injulang.cn/income</v>
      </c>
      <c r="W36" s="3"/>
      <c r="X36" s="3">
        <v>46285.77763888889</v>
      </c>
      <c r="Y36" t="inlineStr">
        <is>
          <t>成功</t>
        </is>
      </c>
      <c r="Z36" t="inlineStr">
        <is>
          <t>来源采集时间：2026-09-20T10:39:47.988Z；独立程序区间下载；按导出内容拆分写入账号级数据；非零新结构会停止等待核对；文件SHA256：d17e1ed77c9200be。本次为解析入库时间，不代表平台重新查询时间。</t>
        </is>
      </c>
      <c r="AA36" t="inlineStr">
        <is>
          <t>0.00</t>
        </is>
      </c>
      <c r="AB36"/>
      <c r="AC36" t="inlineStr">
        <is>
          <t>展示</t>
        </is>
      </c>
      <c r="AD36"/>
    </row>
    <row r="37" ht="25.5" customHeight="1">
      <c r="A37" t="inlineStr">
        <is>
          <t>2026-09-10｜七星剧浪｜CND3E｜CNY｜账号级</t>
        </is>
      </c>
      <c r="B37" s="5">
        <v>46275</v>
      </c>
      <c r="C37"/>
      <c r="D37"/>
      <c r="E37" t="inlineStr">
        <is>
          <t>CND3E</t>
        </is>
      </c>
      <c r="F37" t="inlineStr">
        <is>
          <t>七星剧浪/北斗智影</t>
        </is>
      </c>
      <c r="G37"/>
      <c r="H37" t="inlineStr">
        <is>
          <t>未分剧名/平台合计</t>
        </is>
      </c>
      <c r="I37"/>
      <c r="J37" t="inlineStr">
        <is>
          <t>CNY</t>
        </is>
      </c>
      <c r="K37" t="inlineStr">
        <is>
          <t>账号级</t>
        </is>
      </c>
      <c r="L37"/>
      <c r="M37">
        <v>0</v>
      </c>
      <c r="N37">
        <v>0</v>
      </c>
      <c r="O37" t="inlineStr">
        <is>
          <t>扣通道费后金额</t>
        </is>
      </c>
      <c r="P37">
        <v>0</v>
      </c>
      <c r="Q37">
        <v>0</v>
      </c>
      <c r="R37">
        <v>0</v>
      </c>
      <c r="S37"/>
      <c r="T37"/>
      <c r="U37" t="inlineStr">
        <is>
          <t>未提供</t>
        </is>
      </c>
      <c r="V37" s="2" t="str">
        <f>=HYPERLINK("https://www.injulang.cn/income", "https://www.injulang.cn/income")</f>
        <v>https://www.injulang.cn/income</v>
      </c>
      <c r="W37" s="3"/>
      <c r="X37" s="3">
        <v>46285.77763888889</v>
      </c>
      <c r="Y37" t="inlineStr">
        <is>
          <t>成功</t>
        </is>
      </c>
      <c r="Z37" t="inlineStr">
        <is>
          <t>来源采集时间：2026-09-20T10:39:47.988Z；独立程序区间下载；按导出内容拆分写入账号级数据；非零新结构会停止等待核对；文件SHA256：d17e1ed77c9200be。本次为解析入库时间，不代表平台重新查询时间。</t>
        </is>
      </c>
      <c r="AA37" t="inlineStr">
        <is>
          <t>0.00</t>
        </is>
      </c>
      <c r="AB37"/>
      <c r="AC37" t="inlineStr">
        <is>
          <t>展示</t>
        </is>
      </c>
      <c r="AD37"/>
    </row>
    <row r="38" ht="25.5" customHeight="1">
      <c r="A38" t="inlineStr">
        <is>
          <t>2026-09-11｜七星剧浪｜CND3E｜CNY｜账号级</t>
        </is>
      </c>
      <c r="B38" s="5">
        <v>46276</v>
      </c>
      <c r="C38"/>
      <c r="D38"/>
      <c r="E38" t="inlineStr">
        <is>
          <t>CND3E</t>
        </is>
      </c>
      <c r="F38" t="inlineStr">
        <is>
          <t>七星剧浪/北斗智影</t>
        </is>
      </c>
      <c r="G38"/>
      <c r="H38" t="inlineStr">
        <is>
          <t>未分剧名/平台合计</t>
        </is>
      </c>
      <c r="I38"/>
      <c r="J38" t="inlineStr">
        <is>
          <t>CNY</t>
        </is>
      </c>
      <c r="K38" t="inlineStr">
        <is>
          <t>账号级</t>
        </is>
      </c>
      <c r="L38"/>
      <c r="M38">
        <v>0</v>
      </c>
      <c r="N38">
        <v>0</v>
      </c>
      <c r="O38" t="inlineStr">
        <is>
          <t>扣通道费后金额</t>
        </is>
      </c>
      <c r="P38">
        <v>0</v>
      </c>
      <c r="Q38">
        <v>0</v>
      </c>
      <c r="R38">
        <v>0</v>
      </c>
      <c r="S38"/>
      <c r="T38"/>
      <c r="U38" t="inlineStr">
        <is>
          <t>未提供</t>
        </is>
      </c>
      <c r="V38" s="2" t="str">
        <f>=HYPERLINK("https://www.injulang.cn/income", "https://www.injulang.cn/income")</f>
        <v>https://www.injulang.cn/income</v>
      </c>
      <c r="W38" s="3"/>
      <c r="X38" s="3">
        <v>46285.77763888889</v>
      </c>
      <c r="Y38" t="inlineStr">
        <is>
          <t>成功</t>
        </is>
      </c>
      <c r="Z38" t="inlineStr">
        <is>
          <t>来源采集时间：2026-09-20T10:39:47.988Z；独立程序区间下载；按导出内容拆分写入账号级数据；非零新结构会停止等待核对；文件SHA256：d17e1ed77c9200be。本次为解析入库时间，不代表平台重新查询时间。</t>
        </is>
      </c>
      <c r="AA38" t="inlineStr">
        <is>
          <t>0.00</t>
        </is>
      </c>
      <c r="AB38"/>
      <c r="AC38" t="inlineStr">
        <is>
          <t>展示</t>
        </is>
      </c>
      <c r="AD38"/>
    </row>
    <row r="39" ht="25.5" customHeight="1">
      <c r="A39" t="inlineStr">
        <is>
          <t>2026-09-12｜七星剧浪｜CND3E｜CNY｜账号级</t>
        </is>
      </c>
      <c r="B39" s="5">
        <v>46277</v>
      </c>
      <c r="C39"/>
      <c r="D39"/>
      <c r="E39" t="inlineStr">
        <is>
          <t>CND3E</t>
        </is>
      </c>
      <c r="F39" t="inlineStr">
        <is>
          <t>七星剧浪/北斗智影</t>
        </is>
      </c>
      <c r="G39"/>
      <c r="H39" t="inlineStr">
        <is>
          <t>未分剧名/平台合计</t>
        </is>
      </c>
      <c r="I39"/>
      <c r="J39" t="inlineStr">
        <is>
          <t>CNY</t>
        </is>
      </c>
      <c r="K39" t="inlineStr">
        <is>
          <t>账号级</t>
        </is>
      </c>
      <c r="L39"/>
      <c r="M39">
        <v>0</v>
      </c>
      <c r="N39">
        <v>0</v>
      </c>
      <c r="O39" t="inlineStr">
        <is>
          <t>扣通道费后金额</t>
        </is>
      </c>
      <c r="P39">
        <v>0</v>
      </c>
      <c r="Q39">
        <v>0</v>
      </c>
      <c r="R39">
        <v>0</v>
      </c>
      <c r="S39"/>
      <c r="T39"/>
      <c r="U39" t="inlineStr">
        <is>
          <t>未提供</t>
        </is>
      </c>
      <c r="V39" s="2" t="str">
        <f>=HYPERLINK("https://www.injulang.cn/income", "https://www.injulang.cn/income")</f>
        <v>https://www.injulang.cn/income</v>
      </c>
      <c r="W39" s="3"/>
      <c r="X39" s="3">
        <v>46285.77763888889</v>
      </c>
      <c r="Y39" t="inlineStr">
        <is>
          <t>成功</t>
        </is>
      </c>
      <c r="Z39" t="inlineStr">
        <is>
          <t>来源采集时间：2026-09-20T10:39:47.988Z；独立程序区间下载；按导出内容拆分写入账号级数据；非零新结构会停止等待核对；文件SHA256：d17e1ed77c9200be。本次为解析入库时间，不代表平台重新查询时间。</t>
        </is>
      </c>
      <c r="AA39" t="inlineStr">
        <is>
          <t>0.00</t>
        </is>
      </c>
      <c r="AB39"/>
      <c r="AC39" t="inlineStr">
        <is>
          <t>展示</t>
        </is>
      </c>
      <c r="AD39"/>
    </row>
    <row r="40" ht="25.5" customHeight="1">
      <c r="A40" t="inlineStr">
        <is>
          <t>2026-09-13｜七星剧浪｜CND3E｜CNY｜账号级</t>
        </is>
      </c>
      <c r="B40" s="5">
        <v>46278</v>
      </c>
      <c r="C40"/>
      <c r="D40"/>
      <c r="E40" t="inlineStr">
        <is>
          <t>CND3E</t>
        </is>
      </c>
      <c r="F40" t="inlineStr">
        <is>
          <t>七星剧浪/北斗智影</t>
        </is>
      </c>
      <c r="G40"/>
      <c r="H40" t="inlineStr">
        <is>
          <t>未分剧名/平台合计</t>
        </is>
      </c>
      <c r="I40"/>
      <c r="J40" t="inlineStr">
        <is>
          <t>CNY</t>
        </is>
      </c>
      <c r="K40" t="inlineStr">
        <is>
          <t>账号级</t>
        </is>
      </c>
      <c r="L40"/>
      <c r="M40">
        <v>0</v>
      </c>
      <c r="N40">
        <v>0</v>
      </c>
      <c r="O40" t="inlineStr">
        <is>
          <t>扣通道费后金额</t>
        </is>
      </c>
      <c r="P40">
        <v>0</v>
      </c>
      <c r="Q40">
        <v>0</v>
      </c>
      <c r="R40">
        <v>0</v>
      </c>
      <c r="S40"/>
      <c r="T40"/>
      <c r="U40" t="inlineStr">
        <is>
          <t>未提供</t>
        </is>
      </c>
      <c r="V40" s="2" t="str">
        <f>=HYPERLINK("https://www.injulang.cn/income", "https://www.injulang.cn/income")</f>
        <v>https://www.injulang.cn/income</v>
      </c>
      <c r="W40" s="3"/>
      <c r="X40" s="3">
        <v>46285.77763888889</v>
      </c>
      <c r="Y40" t="inlineStr">
        <is>
          <t>成功</t>
        </is>
      </c>
      <c r="Z40" t="inlineStr">
        <is>
          <t>来源采集时间：2026-09-20T10:39:47.988Z；独立程序区间下载；按导出内容拆分写入账号级数据；非零新结构会停止等待核对；文件SHA256：d17e1ed77c9200be。本次为解析入库时间，不代表平台重新查询时间。</t>
        </is>
      </c>
      <c r="AA40" t="inlineStr">
        <is>
          <t>0.00</t>
        </is>
      </c>
      <c r="AB40"/>
      <c r="AC40" t="inlineStr">
        <is>
          <t>展示</t>
        </is>
      </c>
      <c r="AD40"/>
    </row>
    <row r="41" ht="25.5" customHeight="1">
      <c r="A41" t="inlineStr">
        <is>
          <t>2026-09-14｜七星剧浪｜CND3E｜CNY｜账号级</t>
        </is>
      </c>
      <c r="B41" s="5">
        <v>46279</v>
      </c>
      <c r="C41"/>
      <c r="D41"/>
      <c r="E41" t="inlineStr">
        <is>
          <t>CND3E</t>
        </is>
      </c>
      <c r="F41" t="inlineStr">
        <is>
          <t>七星剧浪/北斗智影</t>
        </is>
      </c>
      <c r="G41"/>
      <c r="H41" t="inlineStr">
        <is>
          <t>未分剧名/平台合计</t>
        </is>
      </c>
      <c r="I41"/>
      <c r="J41" t="inlineStr">
        <is>
          <t>CNY</t>
        </is>
      </c>
      <c r="K41" t="inlineStr">
        <is>
          <t>账号级</t>
        </is>
      </c>
      <c r="L41"/>
      <c r="M41">
        <v>0</v>
      </c>
      <c r="N41">
        <v>0</v>
      </c>
      <c r="O41" t="inlineStr">
        <is>
          <t>扣通道费后金额</t>
        </is>
      </c>
      <c r="P41">
        <v>0</v>
      </c>
      <c r="Q41">
        <v>0</v>
      </c>
      <c r="R41">
        <v>0</v>
      </c>
      <c r="S41"/>
      <c r="T41"/>
      <c r="U41" t="inlineStr">
        <is>
          <t>未提供</t>
        </is>
      </c>
      <c r="V41" s="2" t="str">
        <f>=HYPERLINK("https://www.injulang.cn/income", "https://www.injulang.cn/income")</f>
        <v>https://www.injulang.cn/income</v>
      </c>
      <c r="W41" s="3"/>
      <c r="X41" s="3">
        <v>46285.77763888889</v>
      </c>
      <c r="Y41" t="inlineStr">
        <is>
          <t>成功</t>
        </is>
      </c>
      <c r="Z41" t="inlineStr">
        <is>
          <t>来源采集时间：2026-09-20T10:39:47.988Z；独立程序区间下载；按导出内容拆分写入账号级数据；非零新结构会停止等待核对；文件SHA256：d17e1ed77c9200be。本次为解析入库时间，不代表平台重新查询时间。</t>
        </is>
      </c>
      <c r="AA41" t="inlineStr">
        <is>
          <t>0.00</t>
        </is>
      </c>
      <c r="AB41"/>
      <c r="AC41" t="inlineStr">
        <is>
          <t>展示</t>
        </is>
      </c>
      <c r="AD41"/>
    </row>
    <row r="42" ht="25.5" customHeight="1">
      <c r="A42" t="inlineStr">
        <is>
          <t>2026-09-15｜七星剧浪｜CND3E｜CNY｜账号级</t>
        </is>
      </c>
      <c r="B42" s="5">
        <v>46280</v>
      </c>
      <c r="C42"/>
      <c r="D42"/>
      <c r="E42" t="inlineStr">
        <is>
          <t>CND3E</t>
        </is>
      </c>
      <c r="F42" t="inlineStr">
        <is>
          <t>七星剧浪/北斗智影</t>
        </is>
      </c>
      <c r="G42"/>
      <c r="H42" t="inlineStr">
        <is>
          <t>未分剧名/平台合计</t>
        </is>
      </c>
      <c r="I42"/>
      <c r="J42" t="inlineStr">
        <is>
          <t>CNY</t>
        </is>
      </c>
      <c r="K42" t="inlineStr">
        <is>
          <t>账号级</t>
        </is>
      </c>
      <c r="L42"/>
      <c r="M42">
        <v>0</v>
      </c>
      <c r="N42">
        <v>0</v>
      </c>
      <c r="O42" t="inlineStr">
        <is>
          <t>扣通道费后金额</t>
        </is>
      </c>
      <c r="P42">
        <v>0</v>
      </c>
      <c r="Q42">
        <v>0</v>
      </c>
      <c r="R42">
        <v>0</v>
      </c>
      <c r="S42"/>
      <c r="T42"/>
      <c r="U42" t="inlineStr">
        <is>
          <t>未提供</t>
        </is>
      </c>
      <c r="V42" s="2" t="str">
        <f>=HYPERLINK("https://www.injulang.cn/income", "https://www.injulang.cn/income")</f>
        <v>https://www.injulang.cn/income</v>
      </c>
      <c r="W42" s="3"/>
      <c r="X42" s="3">
        <v>46285.77763888889</v>
      </c>
      <c r="Y42" t="inlineStr">
        <is>
          <t>成功</t>
        </is>
      </c>
      <c r="Z42" t="inlineStr">
        <is>
          <t>来源采集时间：2026-09-20T10:39:47.988Z；独立程序区间下载；按导出内容拆分写入账号级数据；非零新结构会停止等待核对；文件SHA256：d17e1ed77c9200be。本次为解析入库时间，不代表平台重新查询时间。</t>
        </is>
      </c>
      <c r="AA42" t="inlineStr">
        <is>
          <t>0.00</t>
        </is>
      </c>
      <c r="AB42"/>
      <c r="AC42" t="inlineStr">
        <is>
          <t>展示</t>
        </is>
      </c>
      <c r="AD42"/>
    </row>
    <row r="43" ht="25.5" customHeight="1">
      <c r="A43" t="inlineStr">
        <is>
          <t>2026-09-16｜七星剧浪｜CND3E｜CNY｜账号级</t>
        </is>
      </c>
      <c r="B43" s="5">
        <v>46281</v>
      </c>
      <c r="C43"/>
      <c r="D43"/>
      <c r="E43" t="inlineStr">
        <is>
          <t>CND3E</t>
        </is>
      </c>
      <c r="F43" t="inlineStr">
        <is>
          <t>七星剧浪/北斗智影</t>
        </is>
      </c>
      <c r="G43"/>
      <c r="H43" t="inlineStr">
        <is>
          <t>未分剧名/平台合计</t>
        </is>
      </c>
      <c r="I43"/>
      <c r="J43" t="inlineStr">
        <is>
          <t>CNY</t>
        </is>
      </c>
      <c r="K43" t="inlineStr">
        <is>
          <t>账号级</t>
        </is>
      </c>
      <c r="L43"/>
      <c r="M43">
        <v>0</v>
      </c>
      <c r="N43">
        <v>0</v>
      </c>
      <c r="O43" t="inlineStr">
        <is>
          <t>扣通道费后金额</t>
        </is>
      </c>
      <c r="P43">
        <v>0</v>
      </c>
      <c r="Q43">
        <v>0</v>
      </c>
      <c r="R43">
        <v>0</v>
      </c>
      <c r="S43"/>
      <c r="T43"/>
      <c r="U43" t="inlineStr">
        <is>
          <t>未提供</t>
        </is>
      </c>
      <c r="V43" s="2" t="str">
        <f>=HYPERLINK("https://www.injulang.cn/income", "https://www.injulang.cn/income")</f>
        <v>https://www.injulang.cn/income</v>
      </c>
      <c r="W43" s="3"/>
      <c r="X43" s="3">
        <v>46285.77763888889</v>
      </c>
      <c r="Y43" t="inlineStr">
        <is>
          <t>成功</t>
        </is>
      </c>
      <c r="Z43" t="inlineStr">
        <is>
          <t>来源采集时间：2026-09-20T10:39:47.988Z；独立程序区间下载；按导出内容拆分写入账号级数据；非零新结构会停止等待核对；文件SHA256：d17e1ed77c9200be。本次为解析入库时间，不代表平台重新查询时间。</t>
        </is>
      </c>
      <c r="AA43" t="inlineStr">
        <is>
          <t>0.00</t>
        </is>
      </c>
      <c r="AB43"/>
      <c r="AC43" t="inlineStr">
        <is>
          <t>展示</t>
        </is>
      </c>
      <c r="AD43"/>
    </row>
    <row r="44" ht="25.5" customHeight="1">
      <c r="A44" t="inlineStr">
        <is>
          <t>2026-09-17｜七星剧浪｜CND3E｜CNY｜账号级</t>
        </is>
      </c>
      <c r="B44" s="5">
        <v>46282</v>
      </c>
      <c r="C44"/>
      <c r="D44"/>
      <c r="E44" t="inlineStr">
        <is>
          <t>CND3E</t>
        </is>
      </c>
      <c r="F44" t="inlineStr">
        <is>
          <t>七星剧浪/北斗智影</t>
        </is>
      </c>
      <c r="G44"/>
      <c r="H44" t="inlineStr">
        <is>
          <t>未分剧名/平台合计</t>
        </is>
      </c>
      <c r="I44"/>
      <c r="J44" t="inlineStr">
        <is>
          <t>CNY</t>
        </is>
      </c>
      <c r="K44" t="inlineStr">
        <is>
          <t>账号级</t>
        </is>
      </c>
      <c r="L44"/>
      <c r="M44">
        <v>0</v>
      </c>
      <c r="N44">
        <v>0</v>
      </c>
      <c r="O44" t="inlineStr">
        <is>
          <t>扣通道费后金额</t>
        </is>
      </c>
      <c r="P44">
        <v>0</v>
      </c>
      <c r="Q44">
        <v>0</v>
      </c>
      <c r="R44">
        <v>0</v>
      </c>
      <c r="S44"/>
      <c r="T44"/>
      <c r="U44" t="inlineStr">
        <is>
          <t>未提供</t>
        </is>
      </c>
      <c r="V44" s="2" t="str">
        <f>=HYPERLINK("https://www.injulang.cn/income", "https://www.injulang.cn/income")</f>
        <v>https://www.injulang.cn/income</v>
      </c>
      <c r="W44" s="3"/>
      <c r="X44" s="3">
        <v>46285.77763888889</v>
      </c>
      <c r="Y44" t="inlineStr">
        <is>
          <t>成功</t>
        </is>
      </c>
      <c r="Z44" t="inlineStr">
        <is>
          <t>来源采集时间：2026-09-20T10:39:47.988Z；独立程序区间下载；按导出内容拆分写入账号级数据；非零新结构会停止等待核对；文件SHA256：d17e1ed77c9200be。本次为解析入库时间，不代表平台重新查询时间。</t>
        </is>
      </c>
      <c r="AA44" t="inlineStr">
        <is>
          <t>0.00</t>
        </is>
      </c>
      <c r="AB44"/>
      <c r="AC44" t="inlineStr">
        <is>
          <t>展示</t>
        </is>
      </c>
      <c r="AD44"/>
    </row>
    <row r="45" ht="25.5" customHeight="1">
      <c r="A45" t="inlineStr">
        <is>
          <t>2026-09-18｜七星剧浪｜CND3E｜CNY｜账号级</t>
        </is>
      </c>
      <c r="B45" s="5">
        <v>46283</v>
      </c>
      <c r="C45"/>
      <c r="D45"/>
      <c r="E45" t="inlineStr">
        <is>
          <t>CND3E</t>
        </is>
      </c>
      <c r="F45" t="inlineStr">
        <is>
          <t>七星剧浪/北斗智影</t>
        </is>
      </c>
      <c r="G45"/>
      <c r="H45" t="inlineStr">
        <is>
          <t>未分剧名/平台合计</t>
        </is>
      </c>
      <c r="I45"/>
      <c r="J45" t="inlineStr">
        <is>
          <t>CNY</t>
        </is>
      </c>
      <c r="K45" t="inlineStr">
        <is>
          <t>账号级</t>
        </is>
      </c>
      <c r="L45"/>
      <c r="M45">
        <v>0</v>
      </c>
      <c r="N45">
        <v>0</v>
      </c>
      <c r="O45" t="inlineStr">
        <is>
          <t>扣通道费后金额</t>
        </is>
      </c>
      <c r="P45">
        <v>0</v>
      </c>
      <c r="Q45">
        <v>0</v>
      </c>
      <c r="R45">
        <v>0</v>
      </c>
      <c r="S45"/>
      <c r="T45"/>
      <c r="U45" t="inlineStr">
        <is>
          <t>未提供</t>
        </is>
      </c>
      <c r="V45" s="2" t="str">
        <f>=HYPERLINK("https://www.injulang.cn/income", "https://www.injulang.cn/income")</f>
        <v>https://www.injulang.cn/income</v>
      </c>
      <c r="W45" s="3"/>
      <c r="X45" s="3">
        <v>46285.77763888889</v>
      </c>
      <c r="Y45" t="inlineStr">
        <is>
          <t>成功</t>
        </is>
      </c>
      <c r="Z45" t="inlineStr">
        <is>
          <t>来源采集时间：2026-09-20T10:39:47.988Z；独立程序区间下载；按导出内容拆分写入账号级数据；非零新结构会停止等待核对；文件SHA256：d17e1ed77c9200be。本次为解析入库时间，不代表平台重新查询时间。</t>
        </is>
      </c>
      <c r="AA45" t="inlineStr">
        <is>
          <t>0.00</t>
        </is>
      </c>
      <c r="AB45"/>
      <c r="AC45" t="inlineStr">
        <is>
          <t>展示</t>
        </is>
      </c>
      <c r="AD45"/>
    </row>
    <row r="46" ht="25.5" customHeight="1">
      <c r="A46" t="inlineStr">
        <is>
          <t>2026-09-02｜MoboBoost｜pengman@gengrowth.ai｜CNY｜账号级</t>
        </is>
      </c>
      <c r="B46" s="5">
        <v>46267</v>
      </c>
      <c r="C46"/>
      <c r="D46"/>
      <c r="E46" t="inlineStr">
        <is>
          <t>pengman@gengrowth.ai</t>
        </is>
      </c>
      <c r="F46" t="inlineStr">
        <is>
          <t>MoboBoost</t>
        </is>
      </c>
      <c r="G46"/>
      <c r="H46" t="inlineStr">
        <is>
          <t>未分剧名/平台合计</t>
        </is>
      </c>
      <c r="I46"/>
      <c r="J46" t="inlineStr">
        <is>
          <t>CNY</t>
        </is>
      </c>
      <c r="K46" t="inlineStr">
        <is>
          <t>账号级</t>
        </is>
      </c>
      <c r="L46"/>
      <c r="M46">
        <v>0</v>
      </c>
      <c r="N46">
        <v>0</v>
      </c>
      <c r="O46" t="inlineStr">
        <is>
          <t>待确认</t>
        </is>
      </c>
      <c r="P46">
        <v>0</v>
      </c>
      <c r="Q46">
        <v>0</v>
      </c>
      <c r="R46">
        <v>0</v>
      </c>
      <c r="S46"/>
      <c r="T46"/>
      <c r="U46" t="inlineStr">
        <is>
          <t>未提供</t>
        </is>
      </c>
      <c r="V46" s="2" t="str">
        <f>=HYPERLINK("https://ckoc.cdreader.com/cn/report/income", "https://ckoc.cdreader.com/cn/report/income")</f>
        <v>https://ckoc.cdreader.com/cn/report/income</v>
      </c>
      <c r="W46" s="3"/>
      <c r="X46" s="3">
        <v>46285.77957175926</v>
      </c>
      <c r="Y46" t="inlineStr">
        <is>
          <t>待核对</t>
        </is>
      </c>
      <c r="Z46" t="inlineStr">
        <is>
          <t>来源采集时间：2026-09-20T10:42:35.232Z；仅看自己；区间查询；分成收益对应充值收益；非零区间合计不会被错误拆分；文件SHA256：847451fb74e632e6。本次为解析入库时间，不代表平台重新查询时间。</t>
        </is>
      </c>
      <c r="AA46" t="inlineStr">
        <is>
          <t>0.00</t>
        </is>
      </c>
      <c r="AB46"/>
      <c r="AC46" t="inlineStr">
        <is>
          <t>展示</t>
        </is>
      </c>
      <c r="AD46"/>
    </row>
    <row r="47" ht="25.5" customHeight="1">
      <c r="A47" t="inlineStr">
        <is>
          <t>2026-09-03｜MoboBoost｜pengman@gengrowth.ai｜CNY｜账号级</t>
        </is>
      </c>
      <c r="B47" s="5">
        <v>46268</v>
      </c>
      <c r="C47"/>
      <c r="D47"/>
      <c r="E47" t="inlineStr">
        <is>
          <t>pengman@gengrowth.ai</t>
        </is>
      </c>
      <c r="F47" t="inlineStr">
        <is>
          <t>MoboBoost</t>
        </is>
      </c>
      <c r="G47"/>
      <c r="H47" t="inlineStr">
        <is>
          <t>未分剧名/平台合计</t>
        </is>
      </c>
      <c r="I47"/>
      <c r="J47" t="inlineStr">
        <is>
          <t>CNY</t>
        </is>
      </c>
      <c r="K47" t="inlineStr">
        <is>
          <t>账号级</t>
        </is>
      </c>
      <c r="L47"/>
      <c r="M47">
        <v>0</v>
      </c>
      <c r="N47">
        <v>0</v>
      </c>
      <c r="O47" t="inlineStr">
        <is>
          <t>待确认</t>
        </is>
      </c>
      <c r="P47">
        <v>0</v>
      </c>
      <c r="Q47">
        <v>0</v>
      </c>
      <c r="R47">
        <v>0</v>
      </c>
      <c r="S47"/>
      <c r="T47"/>
      <c r="U47" t="inlineStr">
        <is>
          <t>未提供</t>
        </is>
      </c>
      <c r="V47" s="2" t="str">
        <f>=HYPERLINK("https://ckoc.cdreader.com/cn/report/income", "https://ckoc.cdreader.com/cn/report/income")</f>
        <v>https://ckoc.cdreader.com/cn/report/income</v>
      </c>
      <c r="W47" s="3"/>
      <c r="X47" s="3">
        <v>46285.77957175926</v>
      </c>
      <c r="Y47" t="inlineStr">
        <is>
          <t>待核对</t>
        </is>
      </c>
      <c r="Z47" t="inlineStr">
        <is>
          <t>来源采集时间：2026-09-20T10:42:35.232Z；仅看自己；区间查询；分成收益对应充值收益；非零区间合计不会被错误拆分；文件SHA256：847451fb74e632e6。本次为解析入库时间，不代表平台重新查询时间。</t>
        </is>
      </c>
      <c r="AA47" t="inlineStr">
        <is>
          <t>0.00</t>
        </is>
      </c>
      <c r="AB47"/>
      <c r="AC47" t="inlineStr">
        <is>
          <t>展示</t>
        </is>
      </c>
      <c r="AD47"/>
    </row>
    <row r="48" ht="25.5" customHeight="1">
      <c r="A48" t="inlineStr">
        <is>
          <t>2026-09-04｜MoboBoost｜pengman@gengrowth.ai｜CNY｜账号级</t>
        </is>
      </c>
      <c r="B48" s="5">
        <v>46269</v>
      </c>
      <c r="C48"/>
      <c r="D48"/>
      <c r="E48" t="inlineStr">
        <is>
          <t>pengman@gengrowth.ai</t>
        </is>
      </c>
      <c r="F48" t="inlineStr">
        <is>
          <t>MoboBoost</t>
        </is>
      </c>
      <c r="G48"/>
      <c r="H48" t="inlineStr">
        <is>
          <t>未分剧名/平台合计</t>
        </is>
      </c>
      <c r="I48"/>
      <c r="J48" t="inlineStr">
        <is>
          <t>CNY</t>
        </is>
      </c>
      <c r="K48" t="inlineStr">
        <is>
          <t>账号级</t>
        </is>
      </c>
      <c r="L48"/>
      <c r="M48">
        <v>0</v>
      </c>
      <c r="N48">
        <v>0</v>
      </c>
      <c r="O48" t="inlineStr">
        <is>
          <t>待确认</t>
        </is>
      </c>
      <c r="P48">
        <v>0</v>
      </c>
      <c r="Q48">
        <v>0</v>
      </c>
      <c r="R48">
        <v>0</v>
      </c>
      <c r="S48"/>
      <c r="T48"/>
      <c r="U48" t="inlineStr">
        <is>
          <t>未提供</t>
        </is>
      </c>
      <c r="V48" s="2" t="str">
        <f>=HYPERLINK("https://ckoc.cdreader.com/cn/report/income", "https://ckoc.cdreader.com/cn/report/income")</f>
        <v>https://ckoc.cdreader.com/cn/report/income</v>
      </c>
      <c r="W48" s="3"/>
      <c r="X48" s="3">
        <v>46285.77957175926</v>
      </c>
      <c r="Y48" t="inlineStr">
        <is>
          <t>待核对</t>
        </is>
      </c>
      <c r="Z48" t="inlineStr">
        <is>
          <t>来源采集时间：2026-09-20T10:42:35.232Z；仅看自己；区间查询；分成收益对应充值收益；非零区间合计不会被错误拆分；文件SHA256：847451fb74e632e6。本次为解析入库时间，不代表平台重新查询时间。</t>
        </is>
      </c>
      <c r="AA48" t="inlineStr">
        <is>
          <t>0.00</t>
        </is>
      </c>
      <c r="AB48"/>
      <c r="AC48" t="inlineStr">
        <is>
          <t>展示</t>
        </is>
      </c>
      <c r="AD48"/>
    </row>
    <row r="49" ht="25.5" customHeight="1">
      <c r="A49" t="inlineStr">
        <is>
          <t>2026-09-05｜MoboBoost｜pengman@gengrowth.ai｜CNY｜账号级</t>
        </is>
      </c>
      <c r="B49" s="5">
        <v>46270</v>
      </c>
      <c r="C49"/>
      <c r="D49"/>
      <c r="E49" t="inlineStr">
        <is>
          <t>pengman@gengrowth.ai</t>
        </is>
      </c>
      <c r="F49" t="inlineStr">
        <is>
          <t>MoboBoost</t>
        </is>
      </c>
      <c r="G49"/>
      <c r="H49" t="inlineStr">
        <is>
          <t>未分剧名/平台合计</t>
        </is>
      </c>
      <c r="I49"/>
      <c r="J49" t="inlineStr">
        <is>
          <t>CNY</t>
        </is>
      </c>
      <c r="K49" t="inlineStr">
        <is>
          <t>账号级</t>
        </is>
      </c>
      <c r="L49"/>
      <c r="M49">
        <v>0</v>
      </c>
      <c r="N49">
        <v>0</v>
      </c>
      <c r="O49" t="inlineStr">
        <is>
          <t>待确认</t>
        </is>
      </c>
      <c r="P49">
        <v>0</v>
      </c>
      <c r="Q49">
        <v>0</v>
      </c>
      <c r="R49">
        <v>0</v>
      </c>
      <c r="S49"/>
      <c r="T49"/>
      <c r="U49" t="inlineStr">
        <is>
          <t>未提供</t>
        </is>
      </c>
      <c r="V49" s="2" t="str">
        <f>=HYPERLINK("https://ckoc.cdreader.com/cn/report/income", "https://ckoc.cdreader.com/cn/report/income")</f>
        <v>https://ckoc.cdreader.com/cn/report/income</v>
      </c>
      <c r="W49" s="3"/>
      <c r="X49" s="3">
        <v>46285.77957175926</v>
      </c>
      <c r="Y49" t="inlineStr">
        <is>
          <t>待核对</t>
        </is>
      </c>
      <c r="Z49" t="inlineStr">
        <is>
          <t>来源采集时间：2026-09-20T10:42:35.232Z；仅看自己；区间查询；分成收益对应充值收益；非零区间合计不会被错误拆分；文件SHA256：847451fb74e632e6。本次为解析入库时间，不代表平台重新查询时间。</t>
        </is>
      </c>
      <c r="AA49" t="inlineStr">
        <is>
          <t>0.00</t>
        </is>
      </c>
      <c r="AB49"/>
      <c r="AC49" t="inlineStr">
        <is>
          <t>展示</t>
        </is>
      </c>
      <c r="AD49"/>
    </row>
    <row r="50" ht="25.5" customHeight="1">
      <c r="A50" t="inlineStr">
        <is>
          <t>2026-09-06｜MoboBoost｜pengman@gengrowth.ai｜CNY｜账号级</t>
        </is>
      </c>
      <c r="B50" s="5">
        <v>46271</v>
      </c>
      <c r="C50"/>
      <c r="D50"/>
      <c r="E50" t="inlineStr">
        <is>
          <t>pengman@gengrowth.ai</t>
        </is>
      </c>
      <c r="F50" t="inlineStr">
        <is>
          <t>MoboBoost</t>
        </is>
      </c>
      <c r="G50"/>
      <c r="H50" t="inlineStr">
        <is>
          <t>未分剧名/平台合计</t>
        </is>
      </c>
      <c r="I50"/>
      <c r="J50" t="inlineStr">
        <is>
          <t>CNY</t>
        </is>
      </c>
      <c r="K50" t="inlineStr">
        <is>
          <t>账号级</t>
        </is>
      </c>
      <c r="L50"/>
      <c r="M50">
        <v>0</v>
      </c>
      <c r="N50">
        <v>0</v>
      </c>
      <c r="O50" t="inlineStr">
        <is>
          <t>待确认</t>
        </is>
      </c>
      <c r="P50">
        <v>0</v>
      </c>
      <c r="Q50">
        <v>0</v>
      </c>
      <c r="R50">
        <v>0</v>
      </c>
      <c r="S50"/>
      <c r="T50"/>
      <c r="U50" t="inlineStr">
        <is>
          <t>未提供</t>
        </is>
      </c>
      <c r="V50" s="2" t="str">
        <f>=HYPERLINK("https://ckoc.cdreader.com/cn/report/income", "https://ckoc.cdreader.com/cn/report/income")</f>
        <v>https://ckoc.cdreader.com/cn/report/income</v>
      </c>
      <c r="W50" s="3"/>
      <c r="X50" s="3">
        <v>46285.77957175926</v>
      </c>
      <c r="Y50" t="inlineStr">
        <is>
          <t>待核对</t>
        </is>
      </c>
      <c r="Z50" t="inlineStr">
        <is>
          <t>来源采集时间：2026-09-20T10:42:35.232Z；仅看自己；区间查询；分成收益对应充值收益；非零区间合计不会被错误拆分；文件SHA256：847451fb74e632e6。本次为解析入库时间，不代表平台重新查询时间。</t>
        </is>
      </c>
      <c r="AA50" t="inlineStr">
        <is>
          <t>0.00</t>
        </is>
      </c>
      <c r="AB50"/>
      <c r="AC50" t="inlineStr">
        <is>
          <t>展示</t>
        </is>
      </c>
      <c r="AD50"/>
    </row>
    <row r="51" ht="25.5" customHeight="1">
      <c r="A51" t="inlineStr">
        <is>
          <t>2026-09-07｜MoboBoost｜pengman@gengrowth.ai｜CNY｜账号级</t>
        </is>
      </c>
      <c r="B51" s="5">
        <v>46272</v>
      </c>
      <c r="C51"/>
      <c r="D51"/>
      <c r="E51" t="inlineStr">
        <is>
          <t>pengman@gengrowth.ai</t>
        </is>
      </c>
      <c r="F51" t="inlineStr">
        <is>
          <t>MoboBoost</t>
        </is>
      </c>
      <c r="G51"/>
      <c r="H51" t="inlineStr">
        <is>
          <t>未分剧名/平台合计</t>
        </is>
      </c>
      <c r="I51"/>
      <c r="J51" t="inlineStr">
        <is>
          <t>CNY</t>
        </is>
      </c>
      <c r="K51" t="inlineStr">
        <is>
          <t>账号级</t>
        </is>
      </c>
      <c r="L51"/>
      <c r="M51">
        <v>0</v>
      </c>
      <c r="N51">
        <v>0</v>
      </c>
      <c r="O51" t="inlineStr">
        <is>
          <t>待确认</t>
        </is>
      </c>
      <c r="P51">
        <v>0</v>
      </c>
      <c r="Q51">
        <v>0</v>
      </c>
      <c r="R51">
        <v>0</v>
      </c>
      <c r="S51"/>
      <c r="T51"/>
      <c r="U51" t="inlineStr">
        <is>
          <t>未提供</t>
        </is>
      </c>
      <c r="V51" s="2" t="str">
        <f>=HYPERLINK("https://ckoc.cdreader.com/cn/report/daily", "https://ckoc.cdreader.com/cn/report/daily")</f>
        <v>https://ckoc.cdreader.com/cn/report/daily</v>
      </c>
      <c r="W51" s="3"/>
      <c r="X51" s="3">
        <v>46288.50618055555</v>
      </c>
      <c r="Y51" t="inlineStr">
        <is>
          <t>待核对</t>
        </is>
      </c>
      <c r="Z51" t="inlineStr">
        <is>
          <t>来源采集时间：2026-09-23T04:08:54.136Z；收益统计仅看自己；每日统计短剧分成收入按日读取；人民币非零区间合计不会被错误拆分；文件SHA256：3f2fbd7b417c5b91。本次为解析入库时间，不代表平台重新查询时间。</t>
        </is>
      </c>
      <c r="AA51" t="inlineStr">
        <is>
          <t>0.00</t>
        </is>
      </c>
      <c r="AB51"/>
      <c r="AC51" t="inlineStr">
        <is>
          <t>展示</t>
        </is>
      </c>
      <c r="AD51"/>
    </row>
    <row r="52" ht="25.5" customHeight="1">
      <c r="A52" t="inlineStr">
        <is>
          <t>2026-09-08｜MoboBoost｜pengman@gengrowth.ai｜CNY｜账号级</t>
        </is>
      </c>
      <c r="B52" s="5">
        <v>46273</v>
      </c>
      <c r="C52"/>
      <c r="D52"/>
      <c r="E52" t="inlineStr">
        <is>
          <t>pengman@gengrowth.ai</t>
        </is>
      </c>
      <c r="F52" t="inlineStr">
        <is>
          <t>MoboBoost</t>
        </is>
      </c>
      <c r="G52"/>
      <c r="H52" t="inlineStr">
        <is>
          <t>未分剧名/平台合计</t>
        </is>
      </c>
      <c r="I52"/>
      <c r="J52" t="inlineStr">
        <is>
          <t>CNY</t>
        </is>
      </c>
      <c r="K52" t="inlineStr">
        <is>
          <t>账号级</t>
        </is>
      </c>
      <c r="L52"/>
      <c r="M52">
        <v>0</v>
      </c>
      <c r="N52">
        <v>0</v>
      </c>
      <c r="O52" t="inlineStr">
        <is>
          <t>待确认</t>
        </is>
      </c>
      <c r="P52">
        <v>0</v>
      </c>
      <c r="Q52">
        <v>0</v>
      </c>
      <c r="R52">
        <v>0</v>
      </c>
      <c r="S52"/>
      <c r="T52"/>
      <c r="U52" t="inlineStr">
        <is>
          <t>未提供</t>
        </is>
      </c>
      <c r="V52" s="2" t="str">
        <f>=HYPERLINK("https://ckoc.cdreader.com/cn/report/income", "https://ckoc.cdreader.com/cn/report/income")</f>
        <v>https://ckoc.cdreader.com/cn/report/income</v>
      </c>
      <c r="W52" s="3"/>
      <c r="X52" s="3">
        <v>46285.77957175926</v>
      </c>
      <c r="Y52" t="inlineStr">
        <is>
          <t>待核对</t>
        </is>
      </c>
      <c r="Z52" t="inlineStr">
        <is>
          <t>来源采集时间：2026-09-20T10:42:35.232Z；仅看自己；区间查询；分成收益对应充值收益；非零区间合计不会被错误拆分；文件SHA256：847451fb74e632e6。本次为解析入库时间，不代表平台重新查询时间。</t>
        </is>
      </c>
      <c r="AA52" t="inlineStr">
        <is>
          <t>0.00</t>
        </is>
      </c>
      <c r="AB52"/>
      <c r="AC52" t="inlineStr">
        <is>
          <t>展示</t>
        </is>
      </c>
      <c r="AD52"/>
    </row>
    <row r="53" ht="25.5" customHeight="1">
      <c r="A53" t="inlineStr">
        <is>
          <t>2026-09-09｜MoboBoost｜pengman@gengrowth.ai｜CNY｜账号级</t>
        </is>
      </c>
      <c r="B53" s="5">
        <v>46274</v>
      </c>
      <c r="C53"/>
      <c r="D53"/>
      <c r="E53" t="inlineStr">
        <is>
          <t>pengman@gengrowth.ai</t>
        </is>
      </c>
      <c r="F53" t="inlineStr">
        <is>
          <t>MoboBoost</t>
        </is>
      </c>
      <c r="G53"/>
      <c r="H53" t="inlineStr">
        <is>
          <t>未分剧名/平台合计</t>
        </is>
      </c>
      <c r="I53"/>
      <c r="J53" t="inlineStr">
        <is>
          <t>CNY</t>
        </is>
      </c>
      <c r="K53" t="inlineStr">
        <is>
          <t>账号级</t>
        </is>
      </c>
      <c r="L53"/>
      <c r="M53">
        <v>0</v>
      </c>
      <c r="N53">
        <v>0</v>
      </c>
      <c r="O53" t="inlineStr">
        <is>
          <t>待确认</t>
        </is>
      </c>
      <c r="P53">
        <v>0</v>
      </c>
      <c r="Q53">
        <v>0</v>
      </c>
      <c r="R53">
        <v>0</v>
      </c>
      <c r="S53"/>
      <c r="T53"/>
      <c r="U53" t="inlineStr">
        <is>
          <t>未提供</t>
        </is>
      </c>
      <c r="V53" s="2" t="str">
        <f>=HYPERLINK("https://ckoc.cdreader.com/cn/report/income", "https://ckoc.cdreader.com/cn/report/income")</f>
        <v>https://ckoc.cdreader.com/cn/report/income</v>
      </c>
      <c r="W53" s="3"/>
      <c r="X53" s="3">
        <v>46285.77957175926</v>
      </c>
      <c r="Y53" t="inlineStr">
        <is>
          <t>待核对</t>
        </is>
      </c>
      <c r="Z53" t="inlineStr">
        <is>
          <t>来源采集时间：2026-09-20T10:42:35.232Z；仅看自己；区间查询；分成收益对应充值收益；非零区间合计不会被错误拆分；文件SHA256：847451fb74e632e6。本次为解析入库时间，不代表平台重新查询时间。</t>
        </is>
      </c>
      <c r="AA53" t="inlineStr">
        <is>
          <t>0.00</t>
        </is>
      </c>
      <c r="AB53"/>
      <c r="AC53" t="inlineStr">
        <is>
          <t>展示</t>
        </is>
      </c>
      <c r="AD53"/>
    </row>
    <row r="54" ht="25.5" customHeight="1">
      <c r="A54" t="inlineStr">
        <is>
          <t>2026-09-10｜MoboBoost｜pengman@gengrowth.ai｜CNY｜账号级</t>
        </is>
      </c>
      <c r="B54" s="5">
        <v>46275</v>
      </c>
      <c r="C54"/>
      <c r="D54"/>
      <c r="E54" t="inlineStr">
        <is>
          <t>pengman@gengrowth.ai</t>
        </is>
      </c>
      <c r="F54" t="inlineStr">
        <is>
          <t>MoboBoost</t>
        </is>
      </c>
      <c r="G54"/>
      <c r="H54" t="inlineStr">
        <is>
          <t>未分剧名/平台合计</t>
        </is>
      </c>
      <c r="I54"/>
      <c r="J54" t="inlineStr">
        <is>
          <t>CNY</t>
        </is>
      </c>
      <c r="K54" t="inlineStr">
        <is>
          <t>账号级</t>
        </is>
      </c>
      <c r="L54"/>
      <c r="M54">
        <v>0</v>
      </c>
      <c r="N54">
        <v>0</v>
      </c>
      <c r="O54" t="inlineStr">
        <is>
          <t>待确认</t>
        </is>
      </c>
      <c r="P54">
        <v>0</v>
      </c>
      <c r="Q54">
        <v>0</v>
      </c>
      <c r="R54">
        <v>0</v>
      </c>
      <c r="S54"/>
      <c r="T54"/>
      <c r="U54" t="inlineStr">
        <is>
          <t>未提供</t>
        </is>
      </c>
      <c r="V54" s="2" t="str">
        <f>=HYPERLINK("https://ckoc.cdreader.com/cn/report/income", "https://ckoc.cdreader.com/cn/report/income")</f>
        <v>https://ckoc.cdreader.com/cn/report/income</v>
      </c>
      <c r="W54" s="3"/>
      <c r="X54" s="3">
        <v>46285.77957175926</v>
      </c>
      <c r="Y54" t="inlineStr">
        <is>
          <t>待核对</t>
        </is>
      </c>
      <c r="Z54" t="inlineStr">
        <is>
          <t>来源采集时间：2026-09-20T10:42:35.232Z；仅看自己；区间查询；分成收益对应充值收益；非零区间合计不会被错误拆分；文件SHA256：847451fb74e632e6。本次为解析入库时间，不代表平台重新查询时间。</t>
        </is>
      </c>
      <c r="AA54" t="inlineStr">
        <is>
          <t>0.00</t>
        </is>
      </c>
      <c r="AB54"/>
      <c r="AC54" t="inlineStr">
        <is>
          <t>展示</t>
        </is>
      </c>
      <c r="AD54"/>
    </row>
    <row r="55" ht="25.5" customHeight="1">
      <c r="A55" t="inlineStr">
        <is>
          <t>2026-09-11｜MoboBoost｜pengman@gengrowth.ai｜CNY｜账号级</t>
        </is>
      </c>
      <c r="B55" s="5">
        <v>46276</v>
      </c>
      <c r="C55"/>
      <c r="D55"/>
      <c r="E55" t="inlineStr">
        <is>
          <t>pengman@gengrowth.ai</t>
        </is>
      </c>
      <c r="F55" t="inlineStr">
        <is>
          <t>MoboBoost</t>
        </is>
      </c>
      <c r="G55"/>
      <c r="H55" t="inlineStr">
        <is>
          <t>未分剧名/平台合计</t>
        </is>
      </c>
      <c r="I55"/>
      <c r="J55" t="inlineStr">
        <is>
          <t>CNY</t>
        </is>
      </c>
      <c r="K55" t="inlineStr">
        <is>
          <t>账号级</t>
        </is>
      </c>
      <c r="L55"/>
      <c r="M55">
        <v>0</v>
      </c>
      <c r="N55">
        <v>0</v>
      </c>
      <c r="O55" t="inlineStr">
        <is>
          <t>待确认</t>
        </is>
      </c>
      <c r="P55">
        <v>0</v>
      </c>
      <c r="Q55">
        <v>0</v>
      </c>
      <c r="R55">
        <v>0</v>
      </c>
      <c r="S55"/>
      <c r="T55"/>
      <c r="U55" t="inlineStr">
        <is>
          <t>未提供</t>
        </is>
      </c>
      <c r="V55" s="2" t="str">
        <f>=HYPERLINK("https://ckoc.cdreader.com/cn/report/income", "https://ckoc.cdreader.com/cn/report/income")</f>
        <v>https://ckoc.cdreader.com/cn/report/income</v>
      </c>
      <c r="W55" s="3"/>
      <c r="X55" s="3">
        <v>46285.77957175926</v>
      </c>
      <c r="Y55" t="inlineStr">
        <is>
          <t>待核对</t>
        </is>
      </c>
      <c r="Z55" t="inlineStr">
        <is>
          <t>来源采集时间：2026-09-20T10:42:35.232Z；仅看自己；区间查询；分成收益对应充值收益；非零区间合计不会被错误拆分；文件SHA256：847451fb74e632e6。本次为解析入库时间，不代表平台重新查询时间。</t>
        </is>
      </c>
      <c r="AA55" t="inlineStr">
        <is>
          <t>0.00</t>
        </is>
      </c>
      <c r="AB55"/>
      <c r="AC55" t="inlineStr">
        <is>
          <t>展示</t>
        </is>
      </c>
      <c r="AD55"/>
    </row>
    <row r="56" ht="25.5" customHeight="1">
      <c r="A56" t="inlineStr">
        <is>
          <t>2026-09-12｜MoboBoost｜pengman@gengrowth.ai｜CNY｜账号级</t>
        </is>
      </c>
      <c r="B56" s="5">
        <v>46277</v>
      </c>
      <c r="C56"/>
      <c r="D56"/>
      <c r="E56" t="inlineStr">
        <is>
          <t>pengman@gengrowth.ai</t>
        </is>
      </c>
      <c r="F56" t="inlineStr">
        <is>
          <t>MoboBoost</t>
        </is>
      </c>
      <c r="G56"/>
      <c r="H56" t="inlineStr">
        <is>
          <t>未分剧名/平台合计</t>
        </is>
      </c>
      <c r="I56"/>
      <c r="J56" t="inlineStr">
        <is>
          <t>CNY</t>
        </is>
      </c>
      <c r="K56" t="inlineStr">
        <is>
          <t>账号级</t>
        </is>
      </c>
      <c r="L56"/>
      <c r="M56">
        <v>0</v>
      </c>
      <c r="N56">
        <v>0</v>
      </c>
      <c r="O56" t="inlineStr">
        <is>
          <t>待确认</t>
        </is>
      </c>
      <c r="P56">
        <v>0</v>
      </c>
      <c r="Q56">
        <v>0</v>
      </c>
      <c r="R56">
        <v>0</v>
      </c>
      <c r="S56"/>
      <c r="T56"/>
      <c r="U56" t="inlineStr">
        <is>
          <t>未提供</t>
        </is>
      </c>
      <c r="V56" s="2" t="str">
        <f>=HYPERLINK("https://ckoc.cdreader.com/cn/report/income", "https://ckoc.cdreader.com/cn/report/income")</f>
        <v>https://ckoc.cdreader.com/cn/report/income</v>
      </c>
      <c r="W56" s="3"/>
      <c r="X56" s="3">
        <v>46285.77957175926</v>
      </c>
      <c r="Y56" t="inlineStr">
        <is>
          <t>待核对</t>
        </is>
      </c>
      <c r="Z56" t="inlineStr">
        <is>
          <t>来源采集时间：2026-09-20T10:42:35.232Z；仅看自己；区间查询；分成收益对应充值收益；非零区间合计不会被错误拆分；文件SHA256：847451fb74e632e6。本次为解析入库时间，不代表平台重新查询时间。</t>
        </is>
      </c>
      <c r="AA56" t="inlineStr">
        <is>
          <t>0.00</t>
        </is>
      </c>
      <c r="AB56"/>
      <c r="AC56" t="inlineStr">
        <is>
          <t>展示</t>
        </is>
      </c>
      <c r="AD56"/>
    </row>
    <row r="57" ht="25.5" customHeight="1">
      <c r="A57" t="inlineStr">
        <is>
          <t>2026-09-13｜MoboBoost｜pengman@gengrowth.ai｜CNY｜账号级</t>
        </is>
      </c>
      <c r="B57" s="5">
        <v>46278</v>
      </c>
      <c r="C57"/>
      <c r="D57"/>
      <c r="E57" t="inlineStr">
        <is>
          <t>pengman@gengrowth.ai</t>
        </is>
      </c>
      <c r="F57" t="inlineStr">
        <is>
          <t>MoboBoost</t>
        </is>
      </c>
      <c r="G57"/>
      <c r="H57" t="inlineStr">
        <is>
          <t>未分剧名/平台合计</t>
        </is>
      </c>
      <c r="I57"/>
      <c r="J57" t="inlineStr">
        <is>
          <t>CNY</t>
        </is>
      </c>
      <c r="K57" t="inlineStr">
        <is>
          <t>账号级</t>
        </is>
      </c>
      <c r="L57"/>
      <c r="M57">
        <v>0</v>
      </c>
      <c r="N57">
        <v>0</v>
      </c>
      <c r="O57" t="inlineStr">
        <is>
          <t>待确认</t>
        </is>
      </c>
      <c r="P57">
        <v>0</v>
      </c>
      <c r="Q57">
        <v>0</v>
      </c>
      <c r="R57">
        <v>0</v>
      </c>
      <c r="S57"/>
      <c r="T57"/>
      <c r="U57" t="inlineStr">
        <is>
          <t>未提供</t>
        </is>
      </c>
      <c r="V57" s="2" t="str">
        <f>=HYPERLINK("https://ckoc.cdreader.com/cn/report/income", "https://ckoc.cdreader.com/cn/report/income")</f>
        <v>https://ckoc.cdreader.com/cn/report/income</v>
      </c>
      <c r="W57" s="3"/>
      <c r="X57" s="3">
        <v>46285.77957175926</v>
      </c>
      <c r="Y57" t="inlineStr">
        <is>
          <t>待核对</t>
        </is>
      </c>
      <c r="Z57" t="inlineStr">
        <is>
          <t>来源采集时间：2026-09-20T10:42:35.232Z；仅看自己；区间查询；分成收益对应充值收益；非零区间合计不会被错误拆分；文件SHA256：847451fb74e632e6。本次为解析入库时间，不代表平台重新查询时间。</t>
        </is>
      </c>
      <c r="AA57" t="inlineStr">
        <is>
          <t>0.00</t>
        </is>
      </c>
      <c r="AB57"/>
      <c r="AC57" t="inlineStr">
        <is>
          <t>展示</t>
        </is>
      </c>
      <c r="AD57"/>
    </row>
    <row r="58" ht="25.5" customHeight="1">
      <c r="A58" t="inlineStr">
        <is>
          <t>2026-09-14｜MoboBoost｜pengman@gengrowth.ai｜CNY｜账号级</t>
        </is>
      </c>
      <c r="B58" s="5">
        <v>46279</v>
      </c>
      <c r="C58"/>
      <c r="D58"/>
      <c r="E58" t="inlineStr">
        <is>
          <t>pengman@gengrowth.ai</t>
        </is>
      </c>
      <c r="F58" t="inlineStr">
        <is>
          <t>MoboBoost</t>
        </is>
      </c>
      <c r="G58"/>
      <c r="H58" t="inlineStr">
        <is>
          <t>未分剧名/平台合计</t>
        </is>
      </c>
      <c r="I58"/>
      <c r="J58" t="inlineStr">
        <is>
          <t>CNY</t>
        </is>
      </c>
      <c r="K58" t="inlineStr">
        <is>
          <t>账号级</t>
        </is>
      </c>
      <c r="L58"/>
      <c r="M58">
        <v>0</v>
      </c>
      <c r="N58">
        <v>0</v>
      </c>
      <c r="O58" t="inlineStr">
        <is>
          <t>待确认</t>
        </is>
      </c>
      <c r="P58">
        <v>0</v>
      </c>
      <c r="Q58">
        <v>0</v>
      </c>
      <c r="R58">
        <v>0</v>
      </c>
      <c r="S58"/>
      <c r="T58"/>
      <c r="U58" t="inlineStr">
        <is>
          <t>未提供</t>
        </is>
      </c>
      <c r="V58" s="2" t="str">
        <f>=HYPERLINK("https://ckoc.cdreader.com/cn/report/income", "https://ckoc.cdreader.com/cn/report/income")</f>
        <v>https://ckoc.cdreader.com/cn/report/income</v>
      </c>
      <c r="W58" s="3"/>
      <c r="X58" s="3">
        <v>46285.77957175926</v>
      </c>
      <c r="Y58" t="inlineStr">
        <is>
          <t>待核对</t>
        </is>
      </c>
      <c r="Z58" t="inlineStr">
        <is>
          <t>来源采集时间：2026-09-20T10:42:35.232Z；仅看自己；区间查询；分成收益对应充值收益；非零区间合计不会被错误拆分；文件SHA256：847451fb74e632e6。本次为解析入库时间，不代表平台重新查询时间。</t>
        </is>
      </c>
      <c r="AA58" t="inlineStr">
        <is>
          <t>0.00</t>
        </is>
      </c>
      <c r="AB58"/>
      <c r="AC58" t="inlineStr">
        <is>
          <t>展示</t>
        </is>
      </c>
      <c r="AD58"/>
    </row>
    <row r="59" ht="25.5" customHeight="1">
      <c r="A59" t="inlineStr">
        <is>
          <t>2026-09-15｜MoboBoost｜pengman@gengrowth.ai｜CNY｜账号级</t>
        </is>
      </c>
      <c r="B59" s="5">
        <v>46280</v>
      </c>
      <c r="C59"/>
      <c r="D59"/>
      <c r="E59" t="inlineStr">
        <is>
          <t>pengman@gengrowth.ai</t>
        </is>
      </c>
      <c r="F59" t="inlineStr">
        <is>
          <t>MoboBoost</t>
        </is>
      </c>
      <c r="G59"/>
      <c r="H59" t="inlineStr">
        <is>
          <t>未分剧名/平台合计</t>
        </is>
      </c>
      <c r="I59"/>
      <c r="J59" t="inlineStr">
        <is>
          <t>CNY</t>
        </is>
      </c>
      <c r="K59" t="inlineStr">
        <is>
          <t>账号级</t>
        </is>
      </c>
      <c r="L59"/>
      <c r="M59">
        <v>0</v>
      </c>
      <c r="N59">
        <v>0</v>
      </c>
      <c r="O59" t="inlineStr">
        <is>
          <t>待确认</t>
        </is>
      </c>
      <c r="P59">
        <v>0</v>
      </c>
      <c r="Q59">
        <v>0</v>
      </c>
      <c r="R59">
        <v>0</v>
      </c>
      <c r="S59"/>
      <c r="T59"/>
      <c r="U59" t="inlineStr">
        <is>
          <t>未提供</t>
        </is>
      </c>
      <c r="V59" s="2" t="str">
        <f>=HYPERLINK("https://ckoc.cdreader.com/cn/report/income", "https://ckoc.cdreader.com/cn/report/income")</f>
        <v>https://ckoc.cdreader.com/cn/report/income</v>
      </c>
      <c r="W59" s="3"/>
      <c r="X59" s="3">
        <v>46285.77957175926</v>
      </c>
      <c r="Y59" t="inlineStr">
        <is>
          <t>待核对</t>
        </is>
      </c>
      <c r="Z59" t="inlineStr">
        <is>
          <t>来源采集时间：2026-09-20T10:42:35.232Z；仅看自己；区间查询；分成收益对应充值收益；非零区间合计不会被错误拆分；文件SHA256：847451fb74e632e6。本次为解析入库时间，不代表平台重新查询时间。</t>
        </is>
      </c>
      <c r="AA59" t="inlineStr">
        <is>
          <t>0.00</t>
        </is>
      </c>
      <c r="AB59"/>
      <c r="AC59" t="inlineStr">
        <is>
          <t>展示</t>
        </is>
      </c>
      <c r="AD59"/>
    </row>
    <row r="60" ht="25.5" customHeight="1">
      <c r="A60" t="inlineStr">
        <is>
          <t>2026-09-16｜MoboBoost｜pengman@gengrowth.ai｜CNY｜账号级</t>
        </is>
      </c>
      <c r="B60" s="5">
        <v>46281</v>
      </c>
      <c r="C60"/>
      <c r="D60"/>
      <c r="E60" t="inlineStr">
        <is>
          <t>pengman@gengrowth.ai</t>
        </is>
      </c>
      <c r="F60" t="inlineStr">
        <is>
          <t>MoboBoost</t>
        </is>
      </c>
      <c r="G60"/>
      <c r="H60" t="inlineStr">
        <is>
          <t>未分剧名/平台合计</t>
        </is>
      </c>
      <c r="I60"/>
      <c r="J60" t="inlineStr">
        <is>
          <t>CNY</t>
        </is>
      </c>
      <c r="K60" t="inlineStr">
        <is>
          <t>账号级</t>
        </is>
      </c>
      <c r="L60"/>
      <c r="M60">
        <v>0</v>
      </c>
      <c r="N60">
        <v>0</v>
      </c>
      <c r="O60" t="inlineStr">
        <is>
          <t>待确认</t>
        </is>
      </c>
      <c r="P60">
        <v>0</v>
      </c>
      <c r="Q60">
        <v>0</v>
      </c>
      <c r="R60">
        <v>0</v>
      </c>
      <c r="S60"/>
      <c r="T60"/>
      <c r="U60" t="inlineStr">
        <is>
          <t>未提供</t>
        </is>
      </c>
      <c r="V60" s="2" t="str">
        <f>=HYPERLINK("https://ckoc.cdreader.com/cn/report/income", "https://ckoc.cdreader.com/cn/report/income")</f>
        <v>https://ckoc.cdreader.com/cn/report/income</v>
      </c>
      <c r="W60" s="3"/>
      <c r="X60" s="3">
        <v>46285.77957175926</v>
      </c>
      <c r="Y60" t="inlineStr">
        <is>
          <t>待核对</t>
        </is>
      </c>
      <c r="Z60" t="inlineStr">
        <is>
          <t>来源采集时间：2026-09-20T10:42:35.232Z；仅看自己；区间查询；分成收益对应充值收益；非零区间合计不会被错误拆分；文件SHA256：847451fb74e632e6。本次为解析入库时间，不代表平台重新查询时间。</t>
        </is>
      </c>
      <c r="AA60" t="inlineStr">
        <is>
          <t>0.00</t>
        </is>
      </c>
      <c r="AB60"/>
      <c r="AC60" t="inlineStr">
        <is>
          <t>展示</t>
        </is>
      </c>
      <c r="AD60"/>
    </row>
    <row r="61" ht="25.5" customHeight="1">
      <c r="A61" t="inlineStr">
        <is>
          <t>2026-09-17｜MoboBoost｜pengman@gengrowth.ai｜CNY｜账号级</t>
        </is>
      </c>
      <c r="B61" s="5">
        <v>46282</v>
      </c>
      <c r="C61"/>
      <c r="D61"/>
      <c r="E61" t="inlineStr">
        <is>
          <t>pengman@gengrowth.ai</t>
        </is>
      </c>
      <c r="F61" t="inlineStr">
        <is>
          <t>MoboBoost</t>
        </is>
      </c>
      <c r="G61"/>
      <c r="H61" t="inlineStr">
        <is>
          <t>未分剧名/平台合计</t>
        </is>
      </c>
      <c r="I61"/>
      <c r="J61" t="inlineStr">
        <is>
          <t>CNY</t>
        </is>
      </c>
      <c r="K61" t="inlineStr">
        <is>
          <t>账号级</t>
        </is>
      </c>
      <c r="L61"/>
      <c r="M61">
        <v>0</v>
      </c>
      <c r="N61">
        <v>0</v>
      </c>
      <c r="O61" t="inlineStr">
        <is>
          <t>待确认</t>
        </is>
      </c>
      <c r="P61">
        <v>0</v>
      </c>
      <c r="Q61">
        <v>0</v>
      </c>
      <c r="R61">
        <v>0</v>
      </c>
      <c r="S61"/>
      <c r="T61"/>
      <c r="U61" t="inlineStr">
        <is>
          <t>未提供</t>
        </is>
      </c>
      <c r="V61" s="2" t="str">
        <f>=HYPERLINK("https://ckoc.cdreader.com/cn/report/income", "https://ckoc.cdreader.com/cn/report/income")</f>
        <v>https://ckoc.cdreader.com/cn/report/income</v>
      </c>
      <c r="W61" s="3"/>
      <c r="X61" s="3">
        <v>46285.77957175926</v>
      </c>
      <c r="Y61" t="inlineStr">
        <is>
          <t>待核对</t>
        </is>
      </c>
      <c r="Z61" t="inlineStr">
        <is>
          <t>来源采集时间：2026-09-20T10:42:35.232Z；仅看自己；区间查询；分成收益对应充值收益；非零区间合计不会被错误拆分；文件SHA256：847451fb74e632e6。本次为解析入库时间，不代表平台重新查询时间。</t>
        </is>
      </c>
      <c r="AA61" t="inlineStr">
        <is>
          <t>0.00</t>
        </is>
      </c>
      <c r="AB61"/>
      <c r="AC61" t="inlineStr">
        <is>
          <t>展示</t>
        </is>
      </c>
      <c r="AD61"/>
    </row>
    <row r="62" ht="25.5" customHeight="1">
      <c r="A62" t="inlineStr">
        <is>
          <t>2026-09-18｜MoboBoost｜pengman@gengrowth.ai｜CNY｜账号级</t>
        </is>
      </c>
      <c r="B62" s="5">
        <v>46283</v>
      </c>
      <c r="C62"/>
      <c r="D62"/>
      <c r="E62" t="inlineStr">
        <is>
          <t>pengman@gengrowth.ai</t>
        </is>
      </c>
      <c r="F62" t="inlineStr">
        <is>
          <t>MoboBoost</t>
        </is>
      </c>
      <c r="G62"/>
      <c r="H62" t="inlineStr">
        <is>
          <t>未分剧名/平台合计</t>
        </is>
      </c>
      <c r="I62"/>
      <c r="J62" t="inlineStr">
        <is>
          <t>CNY</t>
        </is>
      </c>
      <c r="K62" t="inlineStr">
        <is>
          <t>账号级</t>
        </is>
      </c>
      <c r="L62"/>
      <c r="M62">
        <v>0</v>
      </c>
      <c r="N62">
        <v>0</v>
      </c>
      <c r="O62" t="inlineStr">
        <is>
          <t>待确认</t>
        </is>
      </c>
      <c r="P62">
        <v>0</v>
      </c>
      <c r="Q62">
        <v>0</v>
      </c>
      <c r="R62">
        <v>0</v>
      </c>
      <c r="S62"/>
      <c r="T62"/>
      <c r="U62" t="inlineStr">
        <is>
          <t>未提供</t>
        </is>
      </c>
      <c r="V62" s="2" t="str">
        <f>=HYPERLINK("https://ckoc.cdreader.com/cn/report/income", "https://ckoc.cdreader.com/cn/report/income")</f>
        <v>https://ckoc.cdreader.com/cn/report/income</v>
      </c>
      <c r="W62" s="3"/>
      <c r="X62" s="3">
        <v>46285.77957175926</v>
      </c>
      <c r="Y62" t="inlineStr">
        <is>
          <t>待核对</t>
        </is>
      </c>
      <c r="Z62" t="inlineStr">
        <is>
          <t>来源采集时间：2026-09-20T10:42:35.232Z；仅看自己；区间查询；分成收益对应充值收益；非零区间合计不会被错误拆分；文件SHA256：847451fb74e632e6。本次为解析入库时间，不代表平台重新查询时间。</t>
        </is>
      </c>
      <c r="AA62" t="inlineStr">
        <is>
          <t>0.00</t>
        </is>
      </c>
      <c r="AB62"/>
      <c r="AC62" t="inlineStr">
        <is>
          <t>展示</t>
        </is>
      </c>
      <c r="AD62"/>
    </row>
    <row r="63" ht="25.5" customHeight="1">
      <c r="A63" t="inlineStr">
        <is>
          <t>2026-09-02｜鹊娱｜pmm｜CNY｜账号级</t>
        </is>
      </c>
      <c r="B63" s="5">
        <v>46267</v>
      </c>
      <c r="C63"/>
      <c r="D63"/>
      <c r="E63" t="inlineStr">
        <is>
          <t>pmm</t>
        </is>
      </c>
      <c r="F63" t="inlineStr">
        <is>
          <t>鹊娱</t>
        </is>
      </c>
      <c r="G63"/>
      <c r="H63" t="inlineStr">
        <is>
          <t>未分剧名/平台合计</t>
        </is>
      </c>
      <c r="I63"/>
      <c r="J63" t="inlineStr">
        <is>
          <t>CNY</t>
        </is>
      </c>
      <c r="K63" t="inlineStr">
        <is>
          <t>账号级</t>
        </is>
      </c>
      <c r="L63"/>
      <c r="M63">
        <v>0</v>
      </c>
      <c r="N63">
        <v>0</v>
      </c>
      <c r="O63" t="inlineStr">
        <is>
          <t>待确认</t>
        </is>
      </c>
      <c r="P63"/>
      <c r="Q63">
        <v>0</v>
      </c>
      <c r="R63">
        <v>0</v>
      </c>
      <c r="S63"/>
      <c r="T63"/>
      <c r="U63" t="inlineStr">
        <is>
          <t>未提供</t>
        </is>
      </c>
      <c r="V63" s="2" t="str">
        <f>=HYPERLINK("https://cps-distribution.zwnet.cn/profit/order", "https://cps-distribution.zwnet.cn/profit/order")</f>
        <v>https://cps-distribution.zwnet.cn/profit/order</v>
      </c>
      <c r="W63" s="3"/>
      <c r="X63" s="3">
        <v>46285.78021990741</v>
      </c>
      <c r="Y63" t="inlineStr">
        <is>
          <t>待核对</t>
        </is>
      </c>
      <c r="Z63" t="inlineStr">
        <is>
          <t>来源采集时间：2026-09-20T10:43:31.062Z；区间查询；人民币和美元分别保存，不换算不相加；非空区间不会被错误拆分；文件SHA256：a9f657fc7f3ab714。本次为解析入库时间，不代表平台重新查询时间。</t>
        </is>
      </c>
      <c r="AA63" t="inlineStr">
        <is>
          <t>0.00</t>
        </is>
      </c>
      <c r="AB63"/>
      <c r="AC63" t="inlineStr">
        <is>
          <t>展示</t>
        </is>
      </c>
      <c r="AD63"/>
    </row>
    <row r="64" ht="25.5" customHeight="1">
      <c r="A64" t="inlineStr">
        <is>
          <t>2026-09-03｜鹊娱｜pmm｜CNY｜账号级</t>
        </is>
      </c>
      <c r="B64" s="5">
        <v>46268</v>
      </c>
      <c r="C64"/>
      <c r="D64"/>
      <c r="E64" t="inlineStr">
        <is>
          <t>pmm</t>
        </is>
      </c>
      <c r="F64" t="inlineStr">
        <is>
          <t>鹊娱</t>
        </is>
      </c>
      <c r="G64"/>
      <c r="H64" t="inlineStr">
        <is>
          <t>未分剧名/平台合计</t>
        </is>
      </c>
      <c r="I64"/>
      <c r="J64" t="inlineStr">
        <is>
          <t>CNY</t>
        </is>
      </c>
      <c r="K64" t="inlineStr">
        <is>
          <t>账号级</t>
        </is>
      </c>
      <c r="L64"/>
      <c r="M64">
        <v>0</v>
      </c>
      <c r="N64">
        <v>0</v>
      </c>
      <c r="O64" t="inlineStr">
        <is>
          <t>待确认</t>
        </is>
      </c>
      <c r="P64"/>
      <c r="Q64">
        <v>0</v>
      </c>
      <c r="R64">
        <v>0</v>
      </c>
      <c r="S64"/>
      <c r="T64"/>
      <c r="U64" t="inlineStr">
        <is>
          <t>未提供</t>
        </is>
      </c>
      <c r="V64" s="2" t="str">
        <f>=HYPERLINK("https://cps-distribution.zwnet.cn/profit/order", "https://cps-distribution.zwnet.cn/profit/order")</f>
        <v>https://cps-distribution.zwnet.cn/profit/order</v>
      </c>
      <c r="W64" s="3"/>
      <c r="X64" s="3">
        <v>46285.78021990741</v>
      </c>
      <c r="Y64" t="inlineStr">
        <is>
          <t>待核对</t>
        </is>
      </c>
      <c r="Z64" t="inlineStr">
        <is>
          <t>来源采集时间：2026-09-20T10:43:31.062Z；区间查询；人民币和美元分别保存，不换算不相加；非空区间不会被错误拆分；文件SHA256：a9f657fc7f3ab714。本次为解析入库时间，不代表平台重新查询时间。</t>
        </is>
      </c>
      <c r="AA64" t="inlineStr">
        <is>
          <t>0.00</t>
        </is>
      </c>
      <c r="AB64"/>
      <c r="AC64" t="inlineStr">
        <is>
          <t>展示</t>
        </is>
      </c>
      <c r="AD64"/>
    </row>
    <row r="65" ht="25.5" customHeight="1">
      <c r="A65" t="inlineStr">
        <is>
          <t>2026-09-04｜鹊娱｜pmm｜CNY｜账号级</t>
        </is>
      </c>
      <c r="B65" s="5">
        <v>46269</v>
      </c>
      <c r="C65"/>
      <c r="D65"/>
      <c r="E65" t="inlineStr">
        <is>
          <t>pmm</t>
        </is>
      </c>
      <c r="F65" t="inlineStr">
        <is>
          <t>鹊娱</t>
        </is>
      </c>
      <c r="G65"/>
      <c r="H65" t="inlineStr">
        <is>
          <t>未分剧名/平台合计</t>
        </is>
      </c>
      <c r="I65"/>
      <c r="J65" t="inlineStr">
        <is>
          <t>CNY</t>
        </is>
      </c>
      <c r="K65" t="inlineStr">
        <is>
          <t>账号级</t>
        </is>
      </c>
      <c r="L65"/>
      <c r="M65">
        <v>0</v>
      </c>
      <c r="N65">
        <v>0</v>
      </c>
      <c r="O65" t="inlineStr">
        <is>
          <t>待确认</t>
        </is>
      </c>
      <c r="P65"/>
      <c r="Q65">
        <v>0</v>
      </c>
      <c r="R65">
        <v>0</v>
      </c>
      <c r="S65"/>
      <c r="T65"/>
      <c r="U65" t="inlineStr">
        <is>
          <t>未提供</t>
        </is>
      </c>
      <c r="V65" s="2" t="str">
        <f>=HYPERLINK("https://cps-distribution.zwnet.cn/profit/order", "https://cps-distribution.zwnet.cn/profit/order")</f>
        <v>https://cps-distribution.zwnet.cn/profit/order</v>
      </c>
      <c r="W65" s="3"/>
      <c r="X65" s="3">
        <v>46285.78021990741</v>
      </c>
      <c r="Y65" t="inlineStr">
        <is>
          <t>待核对</t>
        </is>
      </c>
      <c r="Z65" t="inlineStr">
        <is>
          <t>来源采集时间：2026-09-20T10:43:31.062Z；区间查询；人民币和美元分别保存，不换算不相加；非空区间不会被错误拆分；文件SHA256：a9f657fc7f3ab714。本次为解析入库时间，不代表平台重新查询时间。</t>
        </is>
      </c>
      <c r="AA65" t="inlineStr">
        <is>
          <t>0.00</t>
        </is>
      </c>
      <c r="AB65"/>
      <c r="AC65" t="inlineStr">
        <is>
          <t>展示</t>
        </is>
      </c>
      <c r="AD65"/>
    </row>
    <row r="66" ht="25.5" customHeight="1">
      <c r="A66" t="inlineStr">
        <is>
          <t>2026-09-05｜鹊娱｜pmm｜CNY｜账号级</t>
        </is>
      </c>
      <c r="B66" s="5">
        <v>46270</v>
      </c>
      <c r="C66"/>
      <c r="D66"/>
      <c r="E66" t="inlineStr">
        <is>
          <t>pmm</t>
        </is>
      </c>
      <c r="F66" t="inlineStr">
        <is>
          <t>鹊娱</t>
        </is>
      </c>
      <c r="G66"/>
      <c r="H66" t="inlineStr">
        <is>
          <t>未分剧名/平台合计</t>
        </is>
      </c>
      <c r="I66"/>
      <c r="J66" t="inlineStr">
        <is>
          <t>CNY</t>
        </is>
      </c>
      <c r="K66" t="inlineStr">
        <is>
          <t>账号级</t>
        </is>
      </c>
      <c r="L66"/>
      <c r="M66">
        <v>0</v>
      </c>
      <c r="N66">
        <v>0</v>
      </c>
      <c r="O66" t="inlineStr">
        <is>
          <t>待确认</t>
        </is>
      </c>
      <c r="P66"/>
      <c r="Q66">
        <v>0</v>
      </c>
      <c r="R66">
        <v>0</v>
      </c>
      <c r="S66"/>
      <c r="T66"/>
      <c r="U66" t="inlineStr">
        <is>
          <t>未提供</t>
        </is>
      </c>
      <c r="V66" s="2" t="str">
        <f>=HYPERLINK("https://cps-distribution.zwnet.cn/profit/order", "https://cps-distribution.zwnet.cn/profit/order")</f>
        <v>https://cps-distribution.zwnet.cn/profit/order</v>
      </c>
      <c r="W66" s="3"/>
      <c r="X66" s="3">
        <v>46285.78021990741</v>
      </c>
      <c r="Y66" t="inlineStr">
        <is>
          <t>待核对</t>
        </is>
      </c>
      <c r="Z66" t="inlineStr">
        <is>
          <t>来源采集时间：2026-09-20T10:43:31.062Z；区间查询；人民币和美元分别保存，不换算不相加；非空区间不会被错误拆分；文件SHA256：a9f657fc7f3ab714。本次为解析入库时间，不代表平台重新查询时间。</t>
        </is>
      </c>
      <c r="AA66" t="inlineStr">
        <is>
          <t>0.00</t>
        </is>
      </c>
      <c r="AB66"/>
      <c r="AC66" t="inlineStr">
        <is>
          <t>展示</t>
        </is>
      </c>
      <c r="AD66"/>
    </row>
    <row r="67" ht="25.5" customHeight="1">
      <c r="A67" t="inlineStr">
        <is>
          <t>2026-09-06｜鹊娱｜pmm｜CNY｜账号级</t>
        </is>
      </c>
      <c r="B67" s="5">
        <v>46271</v>
      </c>
      <c r="C67"/>
      <c r="D67"/>
      <c r="E67" t="inlineStr">
        <is>
          <t>pmm</t>
        </is>
      </c>
      <c r="F67" t="inlineStr">
        <is>
          <t>鹊娱</t>
        </is>
      </c>
      <c r="G67"/>
      <c r="H67" t="inlineStr">
        <is>
          <t>未分剧名/平台合计</t>
        </is>
      </c>
      <c r="I67"/>
      <c r="J67" t="inlineStr">
        <is>
          <t>CNY</t>
        </is>
      </c>
      <c r="K67" t="inlineStr">
        <is>
          <t>账号级</t>
        </is>
      </c>
      <c r="L67"/>
      <c r="M67">
        <v>0</v>
      </c>
      <c r="N67">
        <v>0</v>
      </c>
      <c r="O67" t="inlineStr">
        <is>
          <t>待确认</t>
        </is>
      </c>
      <c r="P67"/>
      <c r="Q67">
        <v>0</v>
      </c>
      <c r="R67">
        <v>0</v>
      </c>
      <c r="S67"/>
      <c r="T67"/>
      <c r="U67" t="inlineStr">
        <is>
          <t>未提供</t>
        </is>
      </c>
      <c r="V67" s="2" t="str">
        <f>=HYPERLINK("https://cps-distribution.zwnet.cn/profit/order", "https://cps-distribution.zwnet.cn/profit/order")</f>
        <v>https://cps-distribution.zwnet.cn/profit/order</v>
      </c>
      <c r="W67" s="3"/>
      <c r="X67" s="3">
        <v>46285.78021990741</v>
      </c>
      <c r="Y67" t="inlineStr">
        <is>
          <t>待核对</t>
        </is>
      </c>
      <c r="Z67" t="inlineStr">
        <is>
          <t>来源采集时间：2026-09-20T10:43:31.062Z；区间查询；人民币和美元分别保存，不换算不相加；非空区间不会被错误拆分；文件SHA256：a9f657fc7f3ab714。本次为解析入库时间，不代表平台重新查询时间。</t>
        </is>
      </c>
      <c r="AA67" t="inlineStr">
        <is>
          <t>0.00</t>
        </is>
      </c>
      <c r="AB67"/>
      <c r="AC67" t="inlineStr">
        <is>
          <t>展示</t>
        </is>
      </c>
      <c r="AD67"/>
    </row>
    <row r="68" ht="25.5" customHeight="1">
      <c r="A68" t="inlineStr">
        <is>
          <t>2026-09-07｜鹊娱｜pmm｜CNY｜账号级</t>
        </is>
      </c>
      <c r="B68" s="5">
        <v>46272</v>
      </c>
      <c r="C68"/>
      <c r="D68"/>
      <c r="E68" t="inlineStr">
        <is>
          <t>pmm</t>
        </is>
      </c>
      <c r="F68" t="inlineStr">
        <is>
          <t>鹊娱</t>
        </is>
      </c>
      <c r="G68"/>
      <c r="H68" t="inlineStr">
        <is>
          <t>未分剧名/平台合计</t>
        </is>
      </c>
      <c r="I68"/>
      <c r="J68" t="inlineStr">
        <is>
          <t>CNY</t>
        </is>
      </c>
      <c r="K68" t="inlineStr">
        <is>
          <t>账号级</t>
        </is>
      </c>
      <c r="L68"/>
      <c r="M68">
        <v>0</v>
      </c>
      <c r="N68">
        <v>0</v>
      </c>
      <c r="O68" t="inlineStr">
        <is>
          <t>待确认</t>
        </is>
      </c>
      <c r="P68"/>
      <c r="Q68">
        <v>0</v>
      </c>
      <c r="R68">
        <v>0</v>
      </c>
      <c r="S68"/>
      <c r="T68"/>
      <c r="U68" t="inlineStr">
        <is>
          <t>未提供</t>
        </is>
      </c>
      <c r="V68" s="2" t="str">
        <f>=HYPERLINK("https://cps-distribution.zwnet.cn/profit/order", "https://cps-distribution.zwnet.cn/profit/order")</f>
        <v>https://cps-distribution.zwnet.cn/profit/order</v>
      </c>
      <c r="W68" s="3"/>
      <c r="X68" s="3">
        <v>46285.78021990741</v>
      </c>
      <c r="Y68" t="inlineStr">
        <is>
          <t>待核对</t>
        </is>
      </c>
      <c r="Z68" t="inlineStr">
        <is>
          <t>来源采集时间：2026-09-20T10:43:31.062Z；区间查询；人民币和美元分别保存，不换算不相加；非空区间不会被错误拆分；文件SHA256：a9f657fc7f3ab714。本次为解析入库时间，不代表平台重新查询时间。</t>
        </is>
      </c>
      <c r="AA68" t="inlineStr">
        <is>
          <t>0.00</t>
        </is>
      </c>
      <c r="AB68"/>
      <c r="AC68" t="inlineStr">
        <is>
          <t>展示</t>
        </is>
      </c>
      <c r="AD68"/>
    </row>
    <row r="69" ht="25.5" customHeight="1">
      <c r="A69" t="inlineStr">
        <is>
          <t>2026-09-08｜鹊娱｜pmm｜CNY｜账号级</t>
        </is>
      </c>
      <c r="B69" s="5">
        <v>46273</v>
      </c>
      <c r="C69"/>
      <c r="D69"/>
      <c r="E69" t="inlineStr">
        <is>
          <t>pmm</t>
        </is>
      </c>
      <c r="F69" t="inlineStr">
        <is>
          <t>鹊娱</t>
        </is>
      </c>
      <c r="G69"/>
      <c r="H69" t="inlineStr">
        <is>
          <t>未分剧名/平台合计</t>
        </is>
      </c>
      <c r="I69"/>
      <c r="J69" t="inlineStr">
        <is>
          <t>CNY</t>
        </is>
      </c>
      <c r="K69" t="inlineStr">
        <is>
          <t>账号级</t>
        </is>
      </c>
      <c r="L69"/>
      <c r="M69">
        <v>0</v>
      </c>
      <c r="N69">
        <v>0</v>
      </c>
      <c r="O69" t="inlineStr">
        <is>
          <t>待确认</t>
        </is>
      </c>
      <c r="P69"/>
      <c r="Q69">
        <v>0</v>
      </c>
      <c r="R69">
        <v>0</v>
      </c>
      <c r="S69"/>
      <c r="T69"/>
      <c r="U69" t="inlineStr">
        <is>
          <t>未提供</t>
        </is>
      </c>
      <c r="V69" s="2" t="str">
        <f>=HYPERLINK("https://cps-distribution.zwnet.cn/profit/order", "https://cps-distribution.zwnet.cn/profit/order")</f>
        <v>https://cps-distribution.zwnet.cn/profit/order</v>
      </c>
      <c r="W69" s="3"/>
      <c r="X69" s="3">
        <v>46285.78021990741</v>
      </c>
      <c r="Y69" t="inlineStr">
        <is>
          <t>待核对</t>
        </is>
      </c>
      <c r="Z69" t="inlineStr">
        <is>
          <t>来源采集时间：2026-09-20T10:43:31.062Z；区间查询；人民币和美元分别保存，不换算不相加；非空区间不会被错误拆分；文件SHA256：a9f657fc7f3ab714。本次为解析入库时间，不代表平台重新查询时间。</t>
        </is>
      </c>
      <c r="AA69" t="inlineStr">
        <is>
          <t>0.00</t>
        </is>
      </c>
      <c r="AB69"/>
      <c r="AC69" t="inlineStr">
        <is>
          <t>展示</t>
        </is>
      </c>
      <c r="AD69"/>
    </row>
    <row r="70" ht="25.5" customHeight="1">
      <c r="A70" t="inlineStr">
        <is>
          <t>2026-09-09｜鹊娱｜pmm｜CNY｜账号级</t>
        </is>
      </c>
      <c r="B70" s="5">
        <v>46274</v>
      </c>
      <c r="C70"/>
      <c r="D70"/>
      <c r="E70" t="inlineStr">
        <is>
          <t>pmm</t>
        </is>
      </c>
      <c r="F70" t="inlineStr">
        <is>
          <t>鹊娱</t>
        </is>
      </c>
      <c r="G70"/>
      <c r="H70" t="inlineStr">
        <is>
          <t>未分剧名/平台合计</t>
        </is>
      </c>
      <c r="I70"/>
      <c r="J70" t="inlineStr">
        <is>
          <t>CNY</t>
        </is>
      </c>
      <c r="K70" t="inlineStr">
        <is>
          <t>账号级</t>
        </is>
      </c>
      <c r="L70"/>
      <c r="M70">
        <v>0</v>
      </c>
      <c r="N70">
        <v>0</v>
      </c>
      <c r="O70" t="inlineStr">
        <is>
          <t>待确认</t>
        </is>
      </c>
      <c r="P70"/>
      <c r="Q70">
        <v>0</v>
      </c>
      <c r="R70">
        <v>0</v>
      </c>
      <c r="S70"/>
      <c r="T70"/>
      <c r="U70" t="inlineStr">
        <is>
          <t>未提供</t>
        </is>
      </c>
      <c r="V70" s="2" t="str">
        <f>=HYPERLINK("https://cps-distribution.zwnet.cn/profit/order", "https://cps-distribution.zwnet.cn/profit/order")</f>
        <v>https://cps-distribution.zwnet.cn/profit/order</v>
      </c>
      <c r="W70" s="3"/>
      <c r="X70" s="3">
        <v>46285.78021990741</v>
      </c>
      <c r="Y70" t="inlineStr">
        <is>
          <t>待核对</t>
        </is>
      </c>
      <c r="Z70" t="inlineStr">
        <is>
          <t>来源采集时间：2026-09-20T10:43:31.062Z；区间查询；人民币和美元分别保存，不换算不相加；非空区间不会被错误拆分；文件SHA256：a9f657fc7f3ab714。本次为解析入库时间，不代表平台重新查询时间。</t>
        </is>
      </c>
      <c r="AA70" t="inlineStr">
        <is>
          <t>0.00</t>
        </is>
      </c>
      <c r="AB70"/>
      <c r="AC70" t="inlineStr">
        <is>
          <t>展示</t>
        </is>
      </c>
      <c r="AD70"/>
    </row>
    <row r="71" ht="25.5" customHeight="1">
      <c r="A71" t="inlineStr">
        <is>
          <t>2026-09-10｜鹊娱｜pmm｜CNY｜账号级</t>
        </is>
      </c>
      <c r="B71" s="5">
        <v>46275</v>
      </c>
      <c r="C71"/>
      <c r="D71"/>
      <c r="E71" t="inlineStr">
        <is>
          <t>pmm</t>
        </is>
      </c>
      <c r="F71" t="inlineStr">
        <is>
          <t>鹊娱</t>
        </is>
      </c>
      <c r="G71"/>
      <c r="H71" t="inlineStr">
        <is>
          <t>未分剧名/平台合计</t>
        </is>
      </c>
      <c r="I71"/>
      <c r="J71" t="inlineStr">
        <is>
          <t>CNY</t>
        </is>
      </c>
      <c r="K71" t="inlineStr">
        <is>
          <t>账号级</t>
        </is>
      </c>
      <c r="L71"/>
      <c r="M71">
        <v>0</v>
      </c>
      <c r="N71">
        <v>0</v>
      </c>
      <c r="O71" t="inlineStr">
        <is>
          <t>待确认</t>
        </is>
      </c>
      <c r="P71"/>
      <c r="Q71">
        <v>0</v>
      </c>
      <c r="R71">
        <v>0</v>
      </c>
      <c r="S71"/>
      <c r="T71"/>
      <c r="U71" t="inlineStr">
        <is>
          <t>未提供</t>
        </is>
      </c>
      <c r="V71" s="2" t="str">
        <f>=HYPERLINK("https://cps-distribution.zwnet.cn/profit/order", "https://cps-distribution.zwnet.cn/profit/order")</f>
        <v>https://cps-distribution.zwnet.cn/profit/order</v>
      </c>
      <c r="W71" s="3"/>
      <c r="X71" s="3">
        <v>46285.78021990741</v>
      </c>
      <c r="Y71" t="inlineStr">
        <is>
          <t>待核对</t>
        </is>
      </c>
      <c r="Z71" t="inlineStr">
        <is>
          <t>来源采集时间：2026-09-20T10:43:31.062Z；区间查询；人民币和美元分别保存，不换算不相加；非空区间不会被错误拆分；文件SHA256：a9f657fc7f3ab714。本次为解析入库时间，不代表平台重新查询时间。</t>
        </is>
      </c>
      <c r="AA71" t="inlineStr">
        <is>
          <t>0.00</t>
        </is>
      </c>
      <c r="AB71"/>
      <c r="AC71" t="inlineStr">
        <is>
          <t>展示</t>
        </is>
      </c>
      <c r="AD71"/>
    </row>
    <row r="72" ht="25.5" customHeight="1">
      <c r="A72" t="inlineStr">
        <is>
          <t>2026-09-11｜鹊娱｜pmm｜CNY｜账号级</t>
        </is>
      </c>
      <c r="B72" s="5">
        <v>46276</v>
      </c>
      <c r="C72"/>
      <c r="D72"/>
      <c r="E72" t="inlineStr">
        <is>
          <t>pmm</t>
        </is>
      </c>
      <c r="F72" t="inlineStr">
        <is>
          <t>鹊娱</t>
        </is>
      </c>
      <c r="G72"/>
      <c r="H72" t="inlineStr">
        <is>
          <t>未分剧名/平台合计</t>
        </is>
      </c>
      <c r="I72"/>
      <c r="J72" t="inlineStr">
        <is>
          <t>CNY</t>
        </is>
      </c>
      <c r="K72" t="inlineStr">
        <is>
          <t>账号级</t>
        </is>
      </c>
      <c r="L72"/>
      <c r="M72">
        <v>0</v>
      </c>
      <c r="N72">
        <v>0</v>
      </c>
      <c r="O72" t="inlineStr">
        <is>
          <t>待确认</t>
        </is>
      </c>
      <c r="P72"/>
      <c r="Q72">
        <v>0</v>
      </c>
      <c r="R72">
        <v>0</v>
      </c>
      <c r="S72"/>
      <c r="T72"/>
      <c r="U72" t="inlineStr">
        <is>
          <t>未提供</t>
        </is>
      </c>
      <c r="V72" s="2" t="str">
        <f>=HYPERLINK("https://cps-distribution.zwnet.cn/profit/order", "https://cps-distribution.zwnet.cn/profit/order")</f>
        <v>https://cps-distribution.zwnet.cn/profit/order</v>
      </c>
      <c r="W72" s="3"/>
      <c r="X72" s="3">
        <v>46285.78021990741</v>
      </c>
      <c r="Y72" t="inlineStr">
        <is>
          <t>待核对</t>
        </is>
      </c>
      <c r="Z72" t="inlineStr">
        <is>
          <t>来源采集时间：2026-09-20T10:43:31.062Z；区间查询；人民币和美元分别保存，不换算不相加；非空区间不会被错误拆分；文件SHA256：a9f657fc7f3ab714。本次为解析入库时间，不代表平台重新查询时间。</t>
        </is>
      </c>
      <c r="AA72" t="inlineStr">
        <is>
          <t>0.00</t>
        </is>
      </c>
      <c r="AB72"/>
      <c r="AC72" t="inlineStr">
        <is>
          <t>展示</t>
        </is>
      </c>
      <c r="AD72"/>
    </row>
    <row r="73" ht="25.5" customHeight="1">
      <c r="A73" t="inlineStr">
        <is>
          <t>2026-09-12｜鹊娱｜pmm｜CNY｜账号级</t>
        </is>
      </c>
      <c r="B73" s="5">
        <v>46277</v>
      </c>
      <c r="C73"/>
      <c r="D73"/>
      <c r="E73" t="inlineStr">
        <is>
          <t>pmm</t>
        </is>
      </c>
      <c r="F73" t="inlineStr">
        <is>
          <t>鹊娱</t>
        </is>
      </c>
      <c r="G73"/>
      <c r="H73" t="inlineStr">
        <is>
          <t>未分剧名/平台合计</t>
        </is>
      </c>
      <c r="I73"/>
      <c r="J73" t="inlineStr">
        <is>
          <t>CNY</t>
        </is>
      </c>
      <c r="K73" t="inlineStr">
        <is>
          <t>账号级</t>
        </is>
      </c>
      <c r="L73"/>
      <c r="M73">
        <v>0</v>
      </c>
      <c r="N73">
        <v>0</v>
      </c>
      <c r="O73" t="inlineStr">
        <is>
          <t>待确认</t>
        </is>
      </c>
      <c r="P73"/>
      <c r="Q73">
        <v>0</v>
      </c>
      <c r="R73">
        <v>0</v>
      </c>
      <c r="S73"/>
      <c r="T73"/>
      <c r="U73" t="inlineStr">
        <is>
          <t>未提供</t>
        </is>
      </c>
      <c r="V73" s="2" t="str">
        <f>=HYPERLINK("https://cps-distribution.zwnet.cn/profit/order", "https://cps-distribution.zwnet.cn/profit/order")</f>
        <v>https://cps-distribution.zwnet.cn/profit/order</v>
      </c>
      <c r="W73" s="3"/>
      <c r="X73" s="3">
        <v>46285.78021990741</v>
      </c>
      <c r="Y73" t="inlineStr">
        <is>
          <t>待核对</t>
        </is>
      </c>
      <c r="Z73" t="inlineStr">
        <is>
          <t>来源采集时间：2026-09-20T10:43:31.062Z；区间查询；人民币和美元分别保存，不换算不相加；非空区间不会被错误拆分；文件SHA256：a9f657fc7f3ab714。本次为解析入库时间，不代表平台重新查询时间。</t>
        </is>
      </c>
      <c r="AA73" t="inlineStr">
        <is>
          <t>0.00</t>
        </is>
      </c>
      <c r="AB73"/>
      <c r="AC73" t="inlineStr">
        <is>
          <t>展示</t>
        </is>
      </c>
      <c r="AD73"/>
    </row>
    <row r="74" ht="25.5" customHeight="1">
      <c r="A74" t="inlineStr">
        <is>
          <t>2026-09-13｜鹊娱｜pmm｜CNY｜账号级</t>
        </is>
      </c>
      <c r="B74" s="5">
        <v>46278</v>
      </c>
      <c r="C74"/>
      <c r="D74"/>
      <c r="E74" t="inlineStr">
        <is>
          <t>pmm</t>
        </is>
      </c>
      <c r="F74" t="inlineStr">
        <is>
          <t>鹊娱</t>
        </is>
      </c>
      <c r="G74"/>
      <c r="H74" t="inlineStr">
        <is>
          <t>未分剧名/平台合计</t>
        </is>
      </c>
      <c r="I74"/>
      <c r="J74" t="inlineStr">
        <is>
          <t>CNY</t>
        </is>
      </c>
      <c r="K74" t="inlineStr">
        <is>
          <t>账号级</t>
        </is>
      </c>
      <c r="L74"/>
      <c r="M74">
        <v>0</v>
      </c>
      <c r="N74">
        <v>0</v>
      </c>
      <c r="O74" t="inlineStr">
        <is>
          <t>待确认</t>
        </is>
      </c>
      <c r="P74"/>
      <c r="Q74">
        <v>0</v>
      </c>
      <c r="R74">
        <v>0</v>
      </c>
      <c r="S74"/>
      <c r="T74"/>
      <c r="U74" t="inlineStr">
        <is>
          <t>未提供</t>
        </is>
      </c>
      <c r="V74" s="2" t="str">
        <f>=HYPERLINK("https://cps-distribution.zwnet.cn/profit/order", "https://cps-distribution.zwnet.cn/profit/order")</f>
        <v>https://cps-distribution.zwnet.cn/profit/order</v>
      </c>
      <c r="W74" s="3"/>
      <c r="X74" s="3">
        <v>46285.78021990741</v>
      </c>
      <c r="Y74" t="inlineStr">
        <is>
          <t>待核对</t>
        </is>
      </c>
      <c r="Z74" t="inlineStr">
        <is>
          <t>来源采集时间：2026-09-20T10:43:31.062Z；区间查询；人民币和美元分别保存，不换算不相加；非空区间不会被错误拆分；文件SHA256：a9f657fc7f3ab714。本次为解析入库时间，不代表平台重新查询时间。</t>
        </is>
      </c>
      <c r="AA74" t="inlineStr">
        <is>
          <t>0.00</t>
        </is>
      </c>
      <c r="AB74"/>
      <c r="AC74" t="inlineStr">
        <is>
          <t>展示</t>
        </is>
      </c>
      <c r="AD74"/>
    </row>
    <row r="75" ht="25.5" customHeight="1">
      <c r="A75" t="inlineStr">
        <is>
          <t>2026-09-14｜鹊娱｜pmm｜CNY｜账号级</t>
        </is>
      </c>
      <c r="B75" s="5">
        <v>46279</v>
      </c>
      <c r="C75"/>
      <c r="D75"/>
      <c r="E75" t="inlineStr">
        <is>
          <t>pmm</t>
        </is>
      </c>
      <c r="F75" t="inlineStr">
        <is>
          <t>鹊娱</t>
        </is>
      </c>
      <c r="G75"/>
      <c r="H75" t="inlineStr">
        <is>
          <t>未分剧名/平台合计</t>
        </is>
      </c>
      <c r="I75"/>
      <c r="J75" t="inlineStr">
        <is>
          <t>CNY</t>
        </is>
      </c>
      <c r="K75" t="inlineStr">
        <is>
          <t>账号级</t>
        </is>
      </c>
      <c r="L75"/>
      <c r="M75">
        <v>0</v>
      </c>
      <c r="N75">
        <v>0</v>
      </c>
      <c r="O75" t="inlineStr">
        <is>
          <t>待确认</t>
        </is>
      </c>
      <c r="P75"/>
      <c r="Q75">
        <v>0</v>
      </c>
      <c r="R75">
        <v>0</v>
      </c>
      <c r="S75"/>
      <c r="T75"/>
      <c r="U75" t="inlineStr">
        <is>
          <t>未提供</t>
        </is>
      </c>
      <c r="V75" s="2" t="str">
        <f>=HYPERLINK("https://cps-distribution.zwnet.cn/profit/order", "https://cps-distribution.zwnet.cn/profit/order")</f>
        <v>https://cps-distribution.zwnet.cn/profit/order</v>
      </c>
      <c r="W75" s="3"/>
      <c r="X75" s="3">
        <v>46285.78021990741</v>
      </c>
      <c r="Y75" t="inlineStr">
        <is>
          <t>待核对</t>
        </is>
      </c>
      <c r="Z75" t="inlineStr">
        <is>
          <t>来源采集时间：2026-09-20T10:43:31.062Z；区间查询；人民币和美元分别保存，不换算不相加；非空区间不会被错误拆分；文件SHA256：a9f657fc7f3ab714。本次为解析入库时间，不代表平台重新查询时间。</t>
        </is>
      </c>
      <c r="AA75" t="inlineStr">
        <is>
          <t>0.00</t>
        </is>
      </c>
      <c r="AB75"/>
      <c r="AC75" t="inlineStr">
        <is>
          <t>展示</t>
        </is>
      </c>
      <c r="AD75"/>
    </row>
    <row r="76" ht="25.5" customHeight="1">
      <c r="A76" t="inlineStr">
        <is>
          <t>2026-09-15｜鹊娱｜pmm｜CNY｜账号级</t>
        </is>
      </c>
      <c r="B76" s="5">
        <v>46280</v>
      </c>
      <c r="C76"/>
      <c r="D76"/>
      <c r="E76" t="inlineStr">
        <is>
          <t>pmm</t>
        </is>
      </c>
      <c r="F76" t="inlineStr">
        <is>
          <t>鹊娱</t>
        </is>
      </c>
      <c r="G76"/>
      <c r="H76" t="inlineStr">
        <is>
          <t>未分剧名/平台合计</t>
        </is>
      </c>
      <c r="I76"/>
      <c r="J76" t="inlineStr">
        <is>
          <t>CNY</t>
        </is>
      </c>
      <c r="K76" t="inlineStr">
        <is>
          <t>账号级</t>
        </is>
      </c>
      <c r="L76"/>
      <c r="M76">
        <v>0</v>
      </c>
      <c r="N76">
        <v>0</v>
      </c>
      <c r="O76" t="inlineStr">
        <is>
          <t>待确认</t>
        </is>
      </c>
      <c r="P76"/>
      <c r="Q76">
        <v>0</v>
      </c>
      <c r="R76">
        <v>0</v>
      </c>
      <c r="S76"/>
      <c r="T76"/>
      <c r="U76" t="inlineStr">
        <is>
          <t>未提供</t>
        </is>
      </c>
      <c r="V76" s="2" t="str">
        <f>=HYPERLINK("https://cps-distribution.zwnet.cn/profit/order", "https://cps-distribution.zwnet.cn/profit/order")</f>
        <v>https://cps-distribution.zwnet.cn/profit/order</v>
      </c>
      <c r="W76" s="3"/>
      <c r="X76" s="3">
        <v>46285.78021990741</v>
      </c>
      <c r="Y76" t="inlineStr">
        <is>
          <t>待核对</t>
        </is>
      </c>
      <c r="Z76" t="inlineStr">
        <is>
          <t>来源采集时间：2026-09-20T10:43:31.062Z；区间查询；人民币和美元分别保存，不换算不相加；非空区间不会被错误拆分；文件SHA256：a9f657fc7f3ab714。本次为解析入库时间，不代表平台重新查询时间。</t>
        </is>
      </c>
      <c r="AA76" t="inlineStr">
        <is>
          <t>0.00</t>
        </is>
      </c>
      <c r="AB76"/>
      <c r="AC76" t="inlineStr">
        <is>
          <t>展示</t>
        </is>
      </c>
      <c r="AD76"/>
    </row>
    <row r="77" ht="25.5" customHeight="1">
      <c r="A77" t="inlineStr">
        <is>
          <t>2026-09-16｜鹊娱｜pmm｜CNY｜账号级</t>
        </is>
      </c>
      <c r="B77" s="5">
        <v>46281</v>
      </c>
      <c r="C77"/>
      <c r="D77"/>
      <c r="E77" t="inlineStr">
        <is>
          <t>pmm</t>
        </is>
      </c>
      <c r="F77" t="inlineStr">
        <is>
          <t>鹊娱</t>
        </is>
      </c>
      <c r="G77"/>
      <c r="H77" t="inlineStr">
        <is>
          <t>未分剧名/平台合计</t>
        </is>
      </c>
      <c r="I77"/>
      <c r="J77" t="inlineStr">
        <is>
          <t>CNY</t>
        </is>
      </c>
      <c r="K77" t="inlineStr">
        <is>
          <t>账号级</t>
        </is>
      </c>
      <c r="L77"/>
      <c r="M77">
        <v>0</v>
      </c>
      <c r="N77">
        <v>0</v>
      </c>
      <c r="O77" t="inlineStr">
        <is>
          <t>待确认</t>
        </is>
      </c>
      <c r="P77"/>
      <c r="Q77">
        <v>0</v>
      </c>
      <c r="R77">
        <v>0</v>
      </c>
      <c r="S77"/>
      <c r="T77"/>
      <c r="U77" t="inlineStr">
        <is>
          <t>未提供</t>
        </is>
      </c>
      <c r="V77" s="2" t="str">
        <f>=HYPERLINK("https://cps-distribution.zwnet.cn/profit/order", "https://cps-distribution.zwnet.cn/profit/order")</f>
        <v>https://cps-distribution.zwnet.cn/profit/order</v>
      </c>
      <c r="W77" s="3"/>
      <c r="X77" s="3">
        <v>46285.78021990741</v>
      </c>
      <c r="Y77" t="inlineStr">
        <is>
          <t>待核对</t>
        </is>
      </c>
      <c r="Z77" t="inlineStr">
        <is>
          <t>来源采集时间：2026-09-20T10:43:31.062Z；区间查询；人民币和美元分别保存，不换算不相加；非空区间不会被错误拆分；文件SHA256：a9f657fc7f3ab714。本次为解析入库时间，不代表平台重新查询时间。</t>
        </is>
      </c>
      <c r="AA77" t="inlineStr">
        <is>
          <t>0.00</t>
        </is>
      </c>
      <c r="AB77"/>
      <c r="AC77" t="inlineStr">
        <is>
          <t>展示</t>
        </is>
      </c>
      <c r="AD77"/>
    </row>
    <row r="78" ht="25.5" customHeight="1">
      <c r="A78" t="inlineStr">
        <is>
          <t>2026-09-17｜鹊娱｜pmm｜CNY｜账号级</t>
        </is>
      </c>
      <c r="B78" s="5">
        <v>46282</v>
      </c>
      <c r="C78"/>
      <c r="D78"/>
      <c r="E78" t="inlineStr">
        <is>
          <t>pmm</t>
        </is>
      </c>
      <c r="F78" t="inlineStr">
        <is>
          <t>鹊娱</t>
        </is>
      </c>
      <c r="G78"/>
      <c r="H78" t="inlineStr">
        <is>
          <t>未分剧名/平台合计</t>
        </is>
      </c>
      <c r="I78"/>
      <c r="J78" t="inlineStr">
        <is>
          <t>CNY</t>
        </is>
      </c>
      <c r="K78" t="inlineStr">
        <is>
          <t>账号级</t>
        </is>
      </c>
      <c r="L78"/>
      <c r="M78">
        <v>0</v>
      </c>
      <c r="N78">
        <v>0</v>
      </c>
      <c r="O78" t="inlineStr">
        <is>
          <t>待确认</t>
        </is>
      </c>
      <c r="P78"/>
      <c r="Q78">
        <v>0</v>
      </c>
      <c r="R78">
        <v>0</v>
      </c>
      <c r="S78"/>
      <c r="T78"/>
      <c r="U78" t="inlineStr">
        <is>
          <t>未提供</t>
        </is>
      </c>
      <c r="V78" s="2" t="str">
        <f>=HYPERLINK("https://cps-distribution.zwnet.cn/profit/order", "https://cps-distribution.zwnet.cn/profit/order")</f>
        <v>https://cps-distribution.zwnet.cn/profit/order</v>
      </c>
      <c r="W78" s="3"/>
      <c r="X78" s="3">
        <v>46285.78021990741</v>
      </c>
      <c r="Y78" t="inlineStr">
        <is>
          <t>待核对</t>
        </is>
      </c>
      <c r="Z78" t="inlineStr">
        <is>
          <t>来源采集时间：2026-09-20T10:43:31.062Z；区间查询；人民币和美元分别保存，不换算不相加；非空区间不会被错误拆分；文件SHA256：a9f657fc7f3ab714。本次为解析入库时间，不代表平台重新查询时间。</t>
        </is>
      </c>
      <c r="AA78" t="inlineStr">
        <is>
          <t>0.00</t>
        </is>
      </c>
      <c r="AB78"/>
      <c r="AC78" t="inlineStr">
        <is>
          <t>展示</t>
        </is>
      </c>
      <c r="AD78"/>
    </row>
    <row r="79" ht="25.5" customHeight="1">
      <c r="A79" t="inlineStr">
        <is>
          <t>2026-09-18｜鹊娱｜pmm｜CNY｜账号级</t>
        </is>
      </c>
      <c r="B79" s="5">
        <v>46283</v>
      </c>
      <c r="C79"/>
      <c r="D79"/>
      <c r="E79" t="inlineStr">
        <is>
          <t>pmm</t>
        </is>
      </c>
      <c r="F79" t="inlineStr">
        <is>
          <t>鹊娱</t>
        </is>
      </c>
      <c r="G79"/>
      <c r="H79" t="inlineStr">
        <is>
          <t>未分剧名/平台合计</t>
        </is>
      </c>
      <c r="I79"/>
      <c r="J79" t="inlineStr">
        <is>
          <t>CNY</t>
        </is>
      </c>
      <c r="K79" t="inlineStr">
        <is>
          <t>账号级</t>
        </is>
      </c>
      <c r="L79"/>
      <c r="M79">
        <v>0</v>
      </c>
      <c r="N79">
        <v>0</v>
      </c>
      <c r="O79" t="inlineStr">
        <is>
          <t>待确认</t>
        </is>
      </c>
      <c r="P79"/>
      <c r="Q79">
        <v>0</v>
      </c>
      <c r="R79">
        <v>0</v>
      </c>
      <c r="S79"/>
      <c r="T79"/>
      <c r="U79" t="inlineStr">
        <is>
          <t>未提供</t>
        </is>
      </c>
      <c r="V79" s="2" t="str">
        <f>=HYPERLINK("https://cps-distribution.zwnet.cn/profit/order", "https://cps-distribution.zwnet.cn/profit/order")</f>
        <v>https://cps-distribution.zwnet.cn/profit/order</v>
      </c>
      <c r="W79" s="3"/>
      <c r="X79" s="3">
        <v>46285.78021990741</v>
      </c>
      <c r="Y79" t="inlineStr">
        <is>
          <t>待核对</t>
        </is>
      </c>
      <c r="Z79" t="inlineStr">
        <is>
          <t>来源采集时间：2026-09-20T10:43:31.062Z；区间查询；人民币和美元分别保存，不换算不相加；非空区间不会被错误拆分；文件SHA256：a9f657fc7f3ab714。本次为解析入库时间，不代表平台重新查询时间。</t>
        </is>
      </c>
      <c r="AA79" t="inlineStr">
        <is>
          <t>0.00</t>
        </is>
      </c>
      <c r="AB79"/>
      <c r="AC79" t="inlineStr">
        <is>
          <t>展示</t>
        </is>
      </c>
      <c r="AD79"/>
    </row>
    <row r="80" ht="25.5" customHeight="1">
      <c r="A80" t="inlineStr">
        <is>
          <t>2026-09-02｜鹊娱｜pmm｜USD｜账号级</t>
        </is>
      </c>
      <c r="B80" s="5">
        <v>46267</v>
      </c>
      <c r="C80"/>
      <c r="D80"/>
      <c r="E80" t="inlineStr">
        <is>
          <t>pmm</t>
        </is>
      </c>
      <c r="F80" t="inlineStr">
        <is>
          <t>鹊娱</t>
        </is>
      </c>
      <c r="G80"/>
      <c r="H80" t="inlineStr">
        <is>
          <t>未分剧名/平台合计</t>
        </is>
      </c>
      <c r="I80"/>
      <c r="J80" t="inlineStr">
        <is>
          <t>USD</t>
        </is>
      </c>
      <c r="K80" t="inlineStr">
        <is>
          <t>账号级</t>
        </is>
      </c>
      <c r="L80"/>
      <c r="M80">
        <v>0</v>
      </c>
      <c r="N80">
        <v>0</v>
      </c>
      <c r="O80" t="inlineStr">
        <is>
          <t>待确认</t>
        </is>
      </c>
      <c r="P80"/>
      <c r="Q80">
        <v>0</v>
      </c>
      <c r="R80">
        <v>0</v>
      </c>
      <c r="S80"/>
      <c r="T80"/>
      <c r="U80" t="inlineStr">
        <is>
          <t>未提供</t>
        </is>
      </c>
      <c r="V80" s="2" t="str">
        <f>=HYPERLINK("https://cps-distribution.zwnet.cn/profit/order", "https://cps-distribution.zwnet.cn/profit/order")</f>
        <v>https://cps-distribution.zwnet.cn/profit/order</v>
      </c>
      <c r="W80" s="3"/>
      <c r="X80" s="3">
        <v>46285.78021990741</v>
      </c>
      <c r="Y80" t="inlineStr">
        <is>
          <t>待核对</t>
        </is>
      </c>
      <c r="Z80" t="inlineStr">
        <is>
          <t>来源采集时间：2026-09-20T10:43:31.062Z；区间查询；人民币和美元分别保存，不换算不相加；非空区间不会被错误拆分；文件SHA256：a9f657fc7f3ab714。本次为解析入库时间，不代表平台重新查询时间。</t>
        </is>
      </c>
      <c r="AA80" t="inlineStr">
        <is>
          <t>0.00</t>
        </is>
      </c>
      <c r="AB80"/>
      <c r="AC80" t="inlineStr">
        <is>
          <t>展示</t>
        </is>
      </c>
      <c r="AD80"/>
    </row>
    <row r="81" ht="25.5" customHeight="1">
      <c r="A81" t="inlineStr">
        <is>
          <t>2026-09-03｜鹊娱｜pmm｜USD｜账号级</t>
        </is>
      </c>
      <c r="B81" s="5">
        <v>46268</v>
      </c>
      <c r="C81"/>
      <c r="D81"/>
      <c r="E81" t="inlineStr">
        <is>
          <t>pmm</t>
        </is>
      </c>
      <c r="F81" t="inlineStr">
        <is>
          <t>鹊娱</t>
        </is>
      </c>
      <c r="G81"/>
      <c r="H81" t="inlineStr">
        <is>
          <t>未分剧名/平台合计</t>
        </is>
      </c>
      <c r="I81"/>
      <c r="J81" t="inlineStr">
        <is>
          <t>USD</t>
        </is>
      </c>
      <c r="K81" t="inlineStr">
        <is>
          <t>账号级</t>
        </is>
      </c>
      <c r="L81"/>
      <c r="M81">
        <v>0</v>
      </c>
      <c r="N81">
        <v>0</v>
      </c>
      <c r="O81" t="inlineStr">
        <is>
          <t>待确认</t>
        </is>
      </c>
      <c r="P81"/>
      <c r="Q81">
        <v>0</v>
      </c>
      <c r="R81">
        <v>0</v>
      </c>
      <c r="S81"/>
      <c r="T81"/>
      <c r="U81" t="inlineStr">
        <is>
          <t>未提供</t>
        </is>
      </c>
      <c r="V81" s="2" t="str">
        <f>=HYPERLINK("https://cps-distribution.zwnet.cn/profit/order", "https://cps-distribution.zwnet.cn/profit/order")</f>
        <v>https://cps-distribution.zwnet.cn/profit/order</v>
      </c>
      <c r="W81" s="3"/>
      <c r="X81" s="3">
        <v>46285.78021990741</v>
      </c>
      <c r="Y81" t="inlineStr">
        <is>
          <t>待核对</t>
        </is>
      </c>
      <c r="Z81" t="inlineStr">
        <is>
          <t>来源采集时间：2026-09-20T10:43:31.062Z；区间查询；人民币和美元分别保存，不换算不相加；非空区间不会被错误拆分；文件SHA256：a9f657fc7f3ab714。本次为解析入库时间，不代表平台重新查询时间。</t>
        </is>
      </c>
      <c r="AA81" t="inlineStr">
        <is>
          <t>0.00</t>
        </is>
      </c>
      <c r="AB81"/>
      <c r="AC81" t="inlineStr">
        <is>
          <t>展示</t>
        </is>
      </c>
      <c r="AD81"/>
    </row>
    <row r="82" ht="25.5" customHeight="1">
      <c r="A82" t="inlineStr">
        <is>
          <t>2026-09-04｜鹊娱｜pmm｜USD｜账号级</t>
        </is>
      </c>
      <c r="B82" s="5">
        <v>46269</v>
      </c>
      <c r="C82"/>
      <c r="D82"/>
      <c r="E82" t="inlineStr">
        <is>
          <t>pmm</t>
        </is>
      </c>
      <c r="F82" t="inlineStr">
        <is>
          <t>鹊娱</t>
        </is>
      </c>
      <c r="G82"/>
      <c r="H82" t="inlineStr">
        <is>
          <t>未分剧名/平台合计</t>
        </is>
      </c>
      <c r="I82"/>
      <c r="J82" t="inlineStr">
        <is>
          <t>USD</t>
        </is>
      </c>
      <c r="K82" t="inlineStr">
        <is>
          <t>账号级</t>
        </is>
      </c>
      <c r="L82"/>
      <c r="M82">
        <v>0</v>
      </c>
      <c r="N82">
        <v>0</v>
      </c>
      <c r="O82" t="inlineStr">
        <is>
          <t>待确认</t>
        </is>
      </c>
      <c r="P82"/>
      <c r="Q82">
        <v>0</v>
      </c>
      <c r="R82">
        <v>0</v>
      </c>
      <c r="S82"/>
      <c r="T82"/>
      <c r="U82" t="inlineStr">
        <is>
          <t>未提供</t>
        </is>
      </c>
      <c r="V82" s="2" t="str">
        <f>=HYPERLINK("https://cps-distribution.zwnet.cn/profit/order", "https://cps-distribution.zwnet.cn/profit/order")</f>
        <v>https://cps-distribution.zwnet.cn/profit/order</v>
      </c>
      <c r="W82" s="3"/>
      <c r="X82" s="3">
        <v>46285.78021990741</v>
      </c>
      <c r="Y82" t="inlineStr">
        <is>
          <t>待核对</t>
        </is>
      </c>
      <c r="Z82" t="inlineStr">
        <is>
          <t>来源采集时间：2026-09-20T10:43:31.062Z；区间查询；人民币和美元分别保存，不换算不相加；非空区间不会被错误拆分；文件SHA256：a9f657fc7f3ab714。本次为解析入库时间，不代表平台重新查询时间。</t>
        </is>
      </c>
      <c r="AA82" t="inlineStr">
        <is>
          <t>0.00</t>
        </is>
      </c>
      <c r="AB82"/>
      <c r="AC82" t="inlineStr">
        <is>
          <t>展示</t>
        </is>
      </c>
      <c r="AD82"/>
    </row>
    <row r="83" ht="25.5" customHeight="1">
      <c r="A83" t="inlineStr">
        <is>
          <t>2026-09-05｜鹊娱｜pmm｜USD｜账号级</t>
        </is>
      </c>
      <c r="B83" s="5">
        <v>46270</v>
      </c>
      <c r="C83"/>
      <c r="D83"/>
      <c r="E83" t="inlineStr">
        <is>
          <t>pmm</t>
        </is>
      </c>
      <c r="F83" t="inlineStr">
        <is>
          <t>鹊娱</t>
        </is>
      </c>
      <c r="G83"/>
      <c r="H83" t="inlineStr">
        <is>
          <t>未分剧名/平台合计</t>
        </is>
      </c>
      <c r="I83"/>
      <c r="J83" t="inlineStr">
        <is>
          <t>USD</t>
        </is>
      </c>
      <c r="K83" t="inlineStr">
        <is>
          <t>账号级</t>
        </is>
      </c>
      <c r="L83"/>
      <c r="M83">
        <v>0</v>
      </c>
      <c r="N83">
        <v>0</v>
      </c>
      <c r="O83" t="inlineStr">
        <is>
          <t>待确认</t>
        </is>
      </c>
      <c r="P83"/>
      <c r="Q83">
        <v>0</v>
      </c>
      <c r="R83">
        <v>0</v>
      </c>
      <c r="S83"/>
      <c r="T83"/>
      <c r="U83" t="inlineStr">
        <is>
          <t>未提供</t>
        </is>
      </c>
      <c r="V83" s="2" t="str">
        <f>=HYPERLINK("https://cps-distribution.zwnet.cn/profit/order", "https://cps-distribution.zwnet.cn/profit/order")</f>
        <v>https://cps-distribution.zwnet.cn/profit/order</v>
      </c>
      <c r="W83" s="3"/>
      <c r="X83" s="3">
        <v>46285.78021990741</v>
      </c>
      <c r="Y83" t="inlineStr">
        <is>
          <t>待核对</t>
        </is>
      </c>
      <c r="Z83" t="inlineStr">
        <is>
          <t>来源采集时间：2026-09-20T10:43:31.062Z；区间查询；人民币和美元分别保存，不换算不相加；非空区间不会被错误拆分；文件SHA256：a9f657fc7f3ab714。本次为解析入库时间，不代表平台重新查询时间。</t>
        </is>
      </c>
      <c r="AA83" t="inlineStr">
        <is>
          <t>0.00</t>
        </is>
      </c>
      <c r="AB83"/>
      <c r="AC83" t="inlineStr">
        <is>
          <t>展示</t>
        </is>
      </c>
      <c r="AD83"/>
    </row>
    <row r="84" ht="25.5" customHeight="1">
      <c r="A84" t="inlineStr">
        <is>
          <t>2026-09-06｜鹊娱｜pmm｜USD｜账号级</t>
        </is>
      </c>
      <c r="B84" s="5">
        <v>46271</v>
      </c>
      <c r="C84"/>
      <c r="D84"/>
      <c r="E84" t="inlineStr">
        <is>
          <t>pmm</t>
        </is>
      </c>
      <c r="F84" t="inlineStr">
        <is>
          <t>鹊娱</t>
        </is>
      </c>
      <c r="G84"/>
      <c r="H84" t="inlineStr">
        <is>
          <t>未分剧名/平台合计</t>
        </is>
      </c>
      <c r="I84"/>
      <c r="J84" t="inlineStr">
        <is>
          <t>USD</t>
        </is>
      </c>
      <c r="K84" t="inlineStr">
        <is>
          <t>账号级</t>
        </is>
      </c>
      <c r="L84"/>
      <c r="M84">
        <v>0</v>
      </c>
      <c r="N84">
        <v>0</v>
      </c>
      <c r="O84" t="inlineStr">
        <is>
          <t>待确认</t>
        </is>
      </c>
      <c r="P84"/>
      <c r="Q84">
        <v>0</v>
      </c>
      <c r="R84">
        <v>0</v>
      </c>
      <c r="S84"/>
      <c r="T84"/>
      <c r="U84" t="inlineStr">
        <is>
          <t>未提供</t>
        </is>
      </c>
      <c r="V84" s="2" t="str">
        <f>=HYPERLINK("https://cps-distribution.zwnet.cn/profit/order", "https://cps-distribution.zwnet.cn/profit/order")</f>
        <v>https://cps-distribution.zwnet.cn/profit/order</v>
      </c>
      <c r="W84" s="3"/>
      <c r="X84" s="3">
        <v>46285.78021990741</v>
      </c>
      <c r="Y84" t="inlineStr">
        <is>
          <t>待核对</t>
        </is>
      </c>
      <c r="Z84" t="inlineStr">
        <is>
          <t>来源采集时间：2026-09-20T10:43:31.062Z；区间查询；人民币和美元分别保存，不换算不相加；非空区间不会被错误拆分；文件SHA256：a9f657fc7f3ab714。本次为解析入库时间，不代表平台重新查询时间。</t>
        </is>
      </c>
      <c r="AA84" t="inlineStr">
        <is>
          <t>0.00</t>
        </is>
      </c>
      <c r="AB84"/>
      <c r="AC84" t="inlineStr">
        <is>
          <t>展示</t>
        </is>
      </c>
      <c r="AD84"/>
    </row>
    <row r="85" ht="25.5" customHeight="1">
      <c r="A85" t="inlineStr">
        <is>
          <t>2026-09-07｜鹊娱｜pmm｜USD｜账号级</t>
        </is>
      </c>
      <c r="B85" s="5">
        <v>46272</v>
      </c>
      <c r="C85"/>
      <c r="D85"/>
      <c r="E85" t="inlineStr">
        <is>
          <t>pmm</t>
        </is>
      </c>
      <c r="F85" t="inlineStr">
        <is>
          <t>鹊娱</t>
        </is>
      </c>
      <c r="G85"/>
      <c r="H85" t="inlineStr">
        <is>
          <t>未分剧名/平台合计</t>
        </is>
      </c>
      <c r="I85"/>
      <c r="J85" t="inlineStr">
        <is>
          <t>USD</t>
        </is>
      </c>
      <c r="K85" t="inlineStr">
        <is>
          <t>账号级</t>
        </is>
      </c>
      <c r="L85"/>
      <c r="M85">
        <v>0</v>
      </c>
      <c r="N85">
        <v>0</v>
      </c>
      <c r="O85" t="inlineStr">
        <is>
          <t>待确认</t>
        </is>
      </c>
      <c r="P85"/>
      <c r="Q85">
        <v>0</v>
      </c>
      <c r="R85">
        <v>0</v>
      </c>
      <c r="S85"/>
      <c r="T85"/>
      <c r="U85" t="inlineStr">
        <is>
          <t>未提供</t>
        </is>
      </c>
      <c r="V85" s="2" t="str">
        <f>=HYPERLINK("https://cps-distribution.zwnet.cn/profit/order", "https://cps-distribution.zwnet.cn/profit/order")</f>
        <v>https://cps-distribution.zwnet.cn/profit/order</v>
      </c>
      <c r="W85" s="3"/>
      <c r="X85" s="3">
        <v>46285.78021990741</v>
      </c>
      <c r="Y85" t="inlineStr">
        <is>
          <t>待核对</t>
        </is>
      </c>
      <c r="Z85" t="inlineStr">
        <is>
          <t>来源采集时间：2026-09-20T10:43:31.062Z；区间查询；人民币和美元分别保存，不换算不相加；非空区间不会被错误拆分；文件SHA256：a9f657fc7f3ab714。本次为解析入库时间，不代表平台重新查询时间。</t>
        </is>
      </c>
      <c r="AA85" t="inlineStr">
        <is>
          <t>0.00</t>
        </is>
      </c>
      <c r="AB85"/>
      <c r="AC85" t="inlineStr">
        <is>
          <t>展示</t>
        </is>
      </c>
      <c r="AD85"/>
    </row>
    <row r="86" ht="25.5" customHeight="1">
      <c r="A86" t="inlineStr">
        <is>
          <t>2026-09-08｜鹊娱｜pmm｜USD｜账号级</t>
        </is>
      </c>
      <c r="B86" s="5">
        <v>46273</v>
      </c>
      <c r="C86"/>
      <c r="D86"/>
      <c r="E86" t="inlineStr">
        <is>
          <t>pmm</t>
        </is>
      </c>
      <c r="F86" t="inlineStr">
        <is>
          <t>鹊娱</t>
        </is>
      </c>
      <c r="G86"/>
      <c r="H86" t="inlineStr">
        <is>
          <t>未分剧名/平台合计</t>
        </is>
      </c>
      <c r="I86"/>
      <c r="J86" t="inlineStr">
        <is>
          <t>USD</t>
        </is>
      </c>
      <c r="K86" t="inlineStr">
        <is>
          <t>账号级</t>
        </is>
      </c>
      <c r="L86"/>
      <c r="M86">
        <v>0</v>
      </c>
      <c r="N86">
        <v>0</v>
      </c>
      <c r="O86" t="inlineStr">
        <is>
          <t>待确认</t>
        </is>
      </c>
      <c r="P86"/>
      <c r="Q86">
        <v>0</v>
      </c>
      <c r="R86">
        <v>0</v>
      </c>
      <c r="S86"/>
      <c r="T86"/>
      <c r="U86" t="inlineStr">
        <is>
          <t>未提供</t>
        </is>
      </c>
      <c r="V86" s="2" t="str">
        <f>=HYPERLINK("https://cps-distribution.zwnet.cn/profit/order", "https://cps-distribution.zwnet.cn/profit/order")</f>
        <v>https://cps-distribution.zwnet.cn/profit/order</v>
      </c>
      <c r="W86" s="3"/>
      <c r="X86" s="3">
        <v>46285.78021990741</v>
      </c>
      <c r="Y86" t="inlineStr">
        <is>
          <t>待核对</t>
        </is>
      </c>
      <c r="Z86" t="inlineStr">
        <is>
          <t>来源采集时间：2026-09-20T10:43:31.062Z；区间查询；人民币和美元分别保存，不换算不相加；非空区间不会被错误拆分；文件SHA256：a9f657fc7f3ab714。本次为解析入库时间，不代表平台重新查询时间。</t>
        </is>
      </c>
      <c r="AA86" t="inlineStr">
        <is>
          <t>0.00</t>
        </is>
      </c>
      <c r="AB86"/>
      <c r="AC86" t="inlineStr">
        <is>
          <t>展示</t>
        </is>
      </c>
      <c r="AD86"/>
    </row>
    <row r="87" ht="25.5" customHeight="1">
      <c r="A87" t="inlineStr">
        <is>
          <t>2026-09-09｜鹊娱｜pmm｜USD｜账号级</t>
        </is>
      </c>
      <c r="B87" s="5">
        <v>46274</v>
      </c>
      <c r="C87"/>
      <c r="D87"/>
      <c r="E87" t="inlineStr">
        <is>
          <t>pmm</t>
        </is>
      </c>
      <c r="F87" t="inlineStr">
        <is>
          <t>鹊娱</t>
        </is>
      </c>
      <c r="G87"/>
      <c r="H87" t="inlineStr">
        <is>
          <t>未分剧名/平台合计</t>
        </is>
      </c>
      <c r="I87"/>
      <c r="J87" t="inlineStr">
        <is>
          <t>USD</t>
        </is>
      </c>
      <c r="K87" t="inlineStr">
        <is>
          <t>账号级</t>
        </is>
      </c>
      <c r="L87"/>
      <c r="M87">
        <v>0</v>
      </c>
      <c r="N87">
        <v>0</v>
      </c>
      <c r="O87" t="inlineStr">
        <is>
          <t>待确认</t>
        </is>
      </c>
      <c r="P87"/>
      <c r="Q87">
        <v>0</v>
      </c>
      <c r="R87">
        <v>0</v>
      </c>
      <c r="S87"/>
      <c r="T87"/>
      <c r="U87" t="inlineStr">
        <is>
          <t>未提供</t>
        </is>
      </c>
      <c r="V87" s="2" t="str">
        <f>=HYPERLINK("https://cps-distribution.zwnet.cn/profit/order", "https://cps-distribution.zwnet.cn/profit/order")</f>
        <v>https://cps-distribution.zwnet.cn/profit/order</v>
      </c>
      <c r="W87" s="3"/>
      <c r="X87" s="3">
        <v>46285.78021990741</v>
      </c>
      <c r="Y87" t="inlineStr">
        <is>
          <t>待核对</t>
        </is>
      </c>
      <c r="Z87" t="inlineStr">
        <is>
          <t>来源采集时间：2026-09-20T10:43:31.062Z；区间查询；人民币和美元分别保存，不换算不相加；非空区间不会被错误拆分；文件SHA256：a9f657fc7f3ab714。本次为解析入库时间，不代表平台重新查询时间。</t>
        </is>
      </c>
      <c r="AA87" t="inlineStr">
        <is>
          <t>0.00</t>
        </is>
      </c>
      <c r="AB87"/>
      <c r="AC87" t="inlineStr">
        <is>
          <t>展示</t>
        </is>
      </c>
      <c r="AD87"/>
    </row>
    <row r="88" ht="25.5" customHeight="1">
      <c r="A88" t="inlineStr">
        <is>
          <t>2026-09-10｜鹊娱｜pmm｜USD｜账号级</t>
        </is>
      </c>
      <c r="B88" s="5">
        <v>46275</v>
      </c>
      <c r="C88"/>
      <c r="D88"/>
      <c r="E88" t="inlineStr">
        <is>
          <t>pmm</t>
        </is>
      </c>
      <c r="F88" t="inlineStr">
        <is>
          <t>鹊娱</t>
        </is>
      </c>
      <c r="G88"/>
      <c r="H88" t="inlineStr">
        <is>
          <t>未分剧名/平台合计</t>
        </is>
      </c>
      <c r="I88"/>
      <c r="J88" t="inlineStr">
        <is>
          <t>USD</t>
        </is>
      </c>
      <c r="K88" t="inlineStr">
        <is>
          <t>账号级</t>
        </is>
      </c>
      <c r="L88"/>
      <c r="M88">
        <v>0</v>
      </c>
      <c r="N88">
        <v>0</v>
      </c>
      <c r="O88" t="inlineStr">
        <is>
          <t>待确认</t>
        </is>
      </c>
      <c r="P88"/>
      <c r="Q88">
        <v>0</v>
      </c>
      <c r="R88">
        <v>0</v>
      </c>
      <c r="S88"/>
      <c r="T88"/>
      <c r="U88" t="inlineStr">
        <is>
          <t>未提供</t>
        </is>
      </c>
      <c r="V88" s="2" t="str">
        <f>=HYPERLINK("https://cps-distribution.zwnet.cn/profit/order", "https://cps-distribution.zwnet.cn/profit/order")</f>
        <v>https://cps-distribution.zwnet.cn/profit/order</v>
      </c>
      <c r="W88" s="3"/>
      <c r="X88" s="3">
        <v>46285.78021990741</v>
      </c>
      <c r="Y88" t="inlineStr">
        <is>
          <t>待核对</t>
        </is>
      </c>
      <c r="Z88" t="inlineStr">
        <is>
          <t>来源采集时间：2026-09-20T10:43:31.062Z；区间查询；人民币和美元分别保存，不换算不相加；非空区间不会被错误拆分；文件SHA256：a9f657fc7f3ab714。本次为解析入库时间，不代表平台重新查询时间。</t>
        </is>
      </c>
      <c r="AA88" t="inlineStr">
        <is>
          <t>0.00</t>
        </is>
      </c>
      <c r="AB88"/>
      <c r="AC88" t="inlineStr">
        <is>
          <t>展示</t>
        </is>
      </c>
      <c r="AD88"/>
    </row>
    <row r="89" ht="25.5" customHeight="1">
      <c r="A89" t="inlineStr">
        <is>
          <t>2026-09-11｜鹊娱｜pmm｜USD｜账号级</t>
        </is>
      </c>
      <c r="B89" s="5">
        <v>46276</v>
      </c>
      <c r="C89"/>
      <c r="D89"/>
      <c r="E89" t="inlineStr">
        <is>
          <t>pmm</t>
        </is>
      </c>
      <c r="F89" t="inlineStr">
        <is>
          <t>鹊娱</t>
        </is>
      </c>
      <c r="G89"/>
      <c r="H89" t="inlineStr">
        <is>
          <t>未分剧名/平台合计</t>
        </is>
      </c>
      <c r="I89"/>
      <c r="J89" t="inlineStr">
        <is>
          <t>USD</t>
        </is>
      </c>
      <c r="K89" t="inlineStr">
        <is>
          <t>账号级</t>
        </is>
      </c>
      <c r="L89"/>
      <c r="M89">
        <v>0</v>
      </c>
      <c r="N89">
        <v>0</v>
      </c>
      <c r="O89" t="inlineStr">
        <is>
          <t>待确认</t>
        </is>
      </c>
      <c r="P89"/>
      <c r="Q89">
        <v>0</v>
      </c>
      <c r="R89">
        <v>0</v>
      </c>
      <c r="S89"/>
      <c r="T89"/>
      <c r="U89" t="inlineStr">
        <is>
          <t>未提供</t>
        </is>
      </c>
      <c r="V89" s="2" t="str">
        <f>=HYPERLINK("https://cps-distribution.zwnet.cn/profit/order", "https://cps-distribution.zwnet.cn/profit/order")</f>
        <v>https://cps-distribution.zwnet.cn/profit/order</v>
      </c>
      <c r="W89" s="3"/>
      <c r="X89" s="3">
        <v>46285.78021990741</v>
      </c>
      <c r="Y89" t="inlineStr">
        <is>
          <t>待核对</t>
        </is>
      </c>
      <c r="Z89" t="inlineStr">
        <is>
          <t>来源采集时间：2026-09-20T10:43:31.062Z；区间查询；人民币和美元分别保存，不换算不相加；非空区间不会被错误拆分；文件SHA256：a9f657fc7f3ab714。本次为解析入库时间，不代表平台重新查询时间。</t>
        </is>
      </c>
      <c r="AA89" t="inlineStr">
        <is>
          <t>0.00</t>
        </is>
      </c>
      <c r="AB89"/>
      <c r="AC89" t="inlineStr">
        <is>
          <t>展示</t>
        </is>
      </c>
      <c r="AD89"/>
    </row>
    <row r="90" ht="25.5" customHeight="1">
      <c r="A90" t="inlineStr">
        <is>
          <t>2026-09-12｜鹊娱｜pmm｜USD｜账号级</t>
        </is>
      </c>
      <c r="B90" s="5">
        <v>46277</v>
      </c>
      <c r="C90"/>
      <c r="D90"/>
      <c r="E90" t="inlineStr">
        <is>
          <t>pmm</t>
        </is>
      </c>
      <c r="F90" t="inlineStr">
        <is>
          <t>鹊娱</t>
        </is>
      </c>
      <c r="G90"/>
      <c r="H90" t="inlineStr">
        <is>
          <t>未分剧名/平台合计</t>
        </is>
      </c>
      <c r="I90"/>
      <c r="J90" t="inlineStr">
        <is>
          <t>USD</t>
        </is>
      </c>
      <c r="K90" t="inlineStr">
        <is>
          <t>账号级</t>
        </is>
      </c>
      <c r="L90"/>
      <c r="M90">
        <v>0</v>
      </c>
      <c r="N90">
        <v>0</v>
      </c>
      <c r="O90" t="inlineStr">
        <is>
          <t>待确认</t>
        </is>
      </c>
      <c r="P90"/>
      <c r="Q90">
        <v>0</v>
      </c>
      <c r="R90">
        <v>0</v>
      </c>
      <c r="S90"/>
      <c r="T90"/>
      <c r="U90" t="inlineStr">
        <is>
          <t>未提供</t>
        </is>
      </c>
      <c r="V90" s="2" t="str">
        <f>=HYPERLINK("https://cps-distribution.zwnet.cn/profit/order", "https://cps-distribution.zwnet.cn/profit/order")</f>
        <v>https://cps-distribution.zwnet.cn/profit/order</v>
      </c>
      <c r="W90" s="3"/>
      <c r="X90" s="3">
        <v>46285.78021990741</v>
      </c>
      <c r="Y90" t="inlineStr">
        <is>
          <t>待核对</t>
        </is>
      </c>
      <c r="Z90" t="inlineStr">
        <is>
          <t>来源采集时间：2026-09-20T10:43:31.062Z；区间查询；人民币和美元分别保存，不换算不相加；非空区间不会被错误拆分；文件SHA256：a9f657fc7f3ab714。本次为解析入库时间，不代表平台重新查询时间。</t>
        </is>
      </c>
      <c r="AA90" t="inlineStr">
        <is>
          <t>0.00</t>
        </is>
      </c>
      <c r="AB90"/>
      <c r="AC90" t="inlineStr">
        <is>
          <t>展示</t>
        </is>
      </c>
      <c r="AD90"/>
    </row>
    <row r="91" ht="25.5" customHeight="1">
      <c r="A91" t="inlineStr">
        <is>
          <t>2026-09-13｜鹊娱｜pmm｜USD｜账号级</t>
        </is>
      </c>
      <c r="B91" s="5">
        <v>46278</v>
      </c>
      <c r="C91"/>
      <c r="D91"/>
      <c r="E91" t="inlineStr">
        <is>
          <t>pmm</t>
        </is>
      </c>
      <c r="F91" t="inlineStr">
        <is>
          <t>鹊娱</t>
        </is>
      </c>
      <c r="G91"/>
      <c r="H91" t="inlineStr">
        <is>
          <t>未分剧名/平台合计</t>
        </is>
      </c>
      <c r="I91"/>
      <c r="J91" t="inlineStr">
        <is>
          <t>USD</t>
        </is>
      </c>
      <c r="K91" t="inlineStr">
        <is>
          <t>账号级</t>
        </is>
      </c>
      <c r="L91"/>
      <c r="M91">
        <v>0</v>
      </c>
      <c r="N91">
        <v>0</v>
      </c>
      <c r="O91" t="inlineStr">
        <is>
          <t>待确认</t>
        </is>
      </c>
      <c r="P91"/>
      <c r="Q91">
        <v>0</v>
      </c>
      <c r="R91">
        <v>0</v>
      </c>
      <c r="S91"/>
      <c r="T91"/>
      <c r="U91" t="inlineStr">
        <is>
          <t>未提供</t>
        </is>
      </c>
      <c r="V91" s="2" t="str">
        <f>=HYPERLINK("https://cps-distribution.zwnet.cn/profit/order", "https://cps-distribution.zwnet.cn/profit/order")</f>
        <v>https://cps-distribution.zwnet.cn/profit/order</v>
      </c>
      <c r="W91" s="3"/>
      <c r="X91" s="3">
        <v>46285.78021990741</v>
      </c>
      <c r="Y91" t="inlineStr">
        <is>
          <t>待核对</t>
        </is>
      </c>
      <c r="Z91" t="inlineStr">
        <is>
          <t>来源采集时间：2026-09-20T10:43:31.062Z；区间查询；人民币和美元分别保存，不换算不相加；非空区间不会被错误拆分；文件SHA256：a9f657fc7f3ab714。本次为解析入库时间，不代表平台重新查询时间。</t>
        </is>
      </c>
      <c r="AA91" t="inlineStr">
        <is>
          <t>0.00</t>
        </is>
      </c>
      <c r="AB91"/>
      <c r="AC91" t="inlineStr">
        <is>
          <t>展示</t>
        </is>
      </c>
      <c r="AD91"/>
    </row>
    <row r="92" ht="25.5" customHeight="1">
      <c r="A92" t="inlineStr">
        <is>
          <t>2026-09-14｜鹊娱｜pmm｜USD｜账号级</t>
        </is>
      </c>
      <c r="B92" s="5">
        <v>46279</v>
      </c>
      <c r="C92"/>
      <c r="D92"/>
      <c r="E92" t="inlineStr">
        <is>
          <t>pmm</t>
        </is>
      </c>
      <c r="F92" t="inlineStr">
        <is>
          <t>鹊娱</t>
        </is>
      </c>
      <c r="G92"/>
      <c r="H92" t="inlineStr">
        <is>
          <t>未分剧名/平台合计</t>
        </is>
      </c>
      <c r="I92"/>
      <c r="J92" t="inlineStr">
        <is>
          <t>USD</t>
        </is>
      </c>
      <c r="K92" t="inlineStr">
        <is>
          <t>账号级</t>
        </is>
      </c>
      <c r="L92"/>
      <c r="M92">
        <v>0</v>
      </c>
      <c r="N92">
        <v>0</v>
      </c>
      <c r="O92" t="inlineStr">
        <is>
          <t>待确认</t>
        </is>
      </c>
      <c r="P92"/>
      <c r="Q92">
        <v>0</v>
      </c>
      <c r="R92">
        <v>0</v>
      </c>
      <c r="S92"/>
      <c r="T92"/>
      <c r="U92" t="inlineStr">
        <is>
          <t>未提供</t>
        </is>
      </c>
      <c r="V92" s="2" t="str">
        <f>=HYPERLINK("https://cps-distribution.zwnet.cn/profit/order", "https://cps-distribution.zwnet.cn/profit/order")</f>
        <v>https://cps-distribution.zwnet.cn/profit/order</v>
      </c>
      <c r="W92" s="3"/>
      <c r="X92" s="3">
        <v>46285.78021990741</v>
      </c>
      <c r="Y92" t="inlineStr">
        <is>
          <t>待核对</t>
        </is>
      </c>
      <c r="Z92" t="inlineStr">
        <is>
          <t>来源采集时间：2026-09-20T10:43:31.062Z；区间查询；人民币和美元分别保存，不换算不相加；非空区间不会被错误拆分；文件SHA256：a9f657fc7f3ab714。本次为解析入库时间，不代表平台重新查询时间。</t>
        </is>
      </c>
      <c r="AA92" t="inlineStr">
        <is>
          <t>0.00</t>
        </is>
      </c>
      <c r="AB92"/>
      <c r="AC92" t="inlineStr">
        <is>
          <t>展示</t>
        </is>
      </c>
      <c r="AD92"/>
    </row>
    <row r="93" ht="25.5" customHeight="1">
      <c r="A93" t="inlineStr">
        <is>
          <t>2026-09-15｜鹊娱｜pmm｜USD｜账号级</t>
        </is>
      </c>
      <c r="B93" s="5">
        <v>46280</v>
      </c>
      <c r="C93"/>
      <c r="D93"/>
      <c r="E93" t="inlineStr">
        <is>
          <t>pmm</t>
        </is>
      </c>
      <c r="F93" t="inlineStr">
        <is>
          <t>鹊娱</t>
        </is>
      </c>
      <c r="G93"/>
      <c r="H93" t="inlineStr">
        <is>
          <t>未分剧名/平台合计</t>
        </is>
      </c>
      <c r="I93"/>
      <c r="J93" t="inlineStr">
        <is>
          <t>USD</t>
        </is>
      </c>
      <c r="K93" t="inlineStr">
        <is>
          <t>账号级</t>
        </is>
      </c>
      <c r="L93"/>
      <c r="M93">
        <v>0</v>
      </c>
      <c r="N93">
        <v>0</v>
      </c>
      <c r="O93" t="inlineStr">
        <is>
          <t>待确认</t>
        </is>
      </c>
      <c r="P93"/>
      <c r="Q93">
        <v>0</v>
      </c>
      <c r="R93">
        <v>0</v>
      </c>
      <c r="S93"/>
      <c r="T93"/>
      <c r="U93" t="inlineStr">
        <is>
          <t>未提供</t>
        </is>
      </c>
      <c r="V93" s="2" t="str">
        <f>=HYPERLINK("https://cps-distribution.zwnet.cn/profit/order", "https://cps-distribution.zwnet.cn/profit/order")</f>
        <v>https://cps-distribution.zwnet.cn/profit/order</v>
      </c>
      <c r="W93" s="3"/>
      <c r="X93" s="3">
        <v>46285.78021990741</v>
      </c>
      <c r="Y93" t="inlineStr">
        <is>
          <t>待核对</t>
        </is>
      </c>
      <c r="Z93" t="inlineStr">
        <is>
          <t>来源采集时间：2026-09-20T10:43:31.062Z；区间查询；人民币和美元分别保存，不换算不相加；非空区间不会被错误拆分；文件SHA256：a9f657fc7f3ab714。本次为解析入库时间，不代表平台重新查询时间。</t>
        </is>
      </c>
      <c r="AA93" t="inlineStr">
        <is>
          <t>0.00</t>
        </is>
      </c>
      <c r="AB93"/>
      <c r="AC93" t="inlineStr">
        <is>
          <t>展示</t>
        </is>
      </c>
      <c r="AD93"/>
    </row>
    <row r="94" ht="25.5" customHeight="1">
      <c r="A94" t="inlineStr">
        <is>
          <t>2026-09-16｜鹊娱｜pmm｜USD｜账号级</t>
        </is>
      </c>
      <c r="B94" s="5">
        <v>46281</v>
      </c>
      <c r="C94"/>
      <c r="D94"/>
      <c r="E94" t="inlineStr">
        <is>
          <t>pmm</t>
        </is>
      </c>
      <c r="F94" t="inlineStr">
        <is>
          <t>鹊娱</t>
        </is>
      </c>
      <c r="G94"/>
      <c r="H94" t="inlineStr">
        <is>
          <t>未分剧名/平台合计</t>
        </is>
      </c>
      <c r="I94"/>
      <c r="J94" t="inlineStr">
        <is>
          <t>USD</t>
        </is>
      </c>
      <c r="K94" t="inlineStr">
        <is>
          <t>账号级</t>
        </is>
      </c>
      <c r="L94"/>
      <c r="M94">
        <v>0</v>
      </c>
      <c r="N94">
        <v>0</v>
      </c>
      <c r="O94" t="inlineStr">
        <is>
          <t>待确认</t>
        </is>
      </c>
      <c r="P94"/>
      <c r="Q94">
        <v>0</v>
      </c>
      <c r="R94">
        <v>0</v>
      </c>
      <c r="S94"/>
      <c r="T94"/>
      <c r="U94" t="inlineStr">
        <is>
          <t>未提供</t>
        </is>
      </c>
      <c r="V94" s="2" t="str">
        <f>=HYPERLINK("https://cps-distribution.zwnet.cn/profit/order", "https://cps-distribution.zwnet.cn/profit/order")</f>
        <v>https://cps-distribution.zwnet.cn/profit/order</v>
      </c>
      <c r="W94" s="3"/>
      <c r="X94" s="3">
        <v>46285.78021990741</v>
      </c>
      <c r="Y94" t="inlineStr">
        <is>
          <t>待核对</t>
        </is>
      </c>
      <c r="Z94" t="inlineStr">
        <is>
          <t>来源采集时间：2026-09-20T10:43:31.062Z；区间查询；人民币和美元分别保存，不换算不相加；非空区间不会被错误拆分；文件SHA256：a9f657fc7f3ab714。本次为解析入库时间，不代表平台重新查询时间。</t>
        </is>
      </c>
      <c r="AA94" t="inlineStr">
        <is>
          <t>0.00</t>
        </is>
      </c>
      <c r="AB94"/>
      <c r="AC94" t="inlineStr">
        <is>
          <t>展示</t>
        </is>
      </c>
      <c r="AD94"/>
    </row>
    <row r="95" ht="25.5" customHeight="1">
      <c r="A95" t="inlineStr">
        <is>
          <t>2026-09-17｜鹊娱｜pmm｜USD｜账号级</t>
        </is>
      </c>
      <c r="B95" s="5">
        <v>46282</v>
      </c>
      <c r="C95"/>
      <c r="D95"/>
      <c r="E95" t="inlineStr">
        <is>
          <t>pmm</t>
        </is>
      </c>
      <c r="F95" t="inlineStr">
        <is>
          <t>鹊娱</t>
        </is>
      </c>
      <c r="G95"/>
      <c r="H95" t="inlineStr">
        <is>
          <t>未分剧名/平台合计</t>
        </is>
      </c>
      <c r="I95"/>
      <c r="J95" t="inlineStr">
        <is>
          <t>USD</t>
        </is>
      </c>
      <c r="K95" t="inlineStr">
        <is>
          <t>账号级</t>
        </is>
      </c>
      <c r="L95"/>
      <c r="M95">
        <v>0</v>
      </c>
      <c r="N95">
        <v>0</v>
      </c>
      <c r="O95" t="inlineStr">
        <is>
          <t>待确认</t>
        </is>
      </c>
      <c r="P95"/>
      <c r="Q95">
        <v>0</v>
      </c>
      <c r="R95">
        <v>0</v>
      </c>
      <c r="S95"/>
      <c r="T95"/>
      <c r="U95" t="inlineStr">
        <is>
          <t>未提供</t>
        </is>
      </c>
      <c r="V95" s="2" t="str">
        <f>=HYPERLINK("https://cps-distribution.zwnet.cn/profit/order", "https://cps-distribution.zwnet.cn/profit/order")</f>
        <v>https://cps-distribution.zwnet.cn/profit/order</v>
      </c>
      <c r="W95" s="3"/>
      <c r="X95" s="3">
        <v>46285.78021990741</v>
      </c>
      <c r="Y95" t="inlineStr">
        <is>
          <t>待核对</t>
        </is>
      </c>
      <c r="Z95" t="inlineStr">
        <is>
          <t>来源采集时间：2026-09-20T10:43:31.062Z；区间查询；人民币和美元分别保存，不换算不相加；非空区间不会被错误拆分；文件SHA256：a9f657fc7f3ab714。本次为解析入库时间，不代表平台重新查询时间。</t>
        </is>
      </c>
      <c r="AA95" t="inlineStr">
        <is>
          <t>0.00</t>
        </is>
      </c>
      <c r="AB95"/>
      <c r="AC95" t="inlineStr">
        <is>
          <t>展示</t>
        </is>
      </c>
      <c r="AD95"/>
    </row>
    <row r="96" ht="25.5" customHeight="1">
      <c r="A96" t="inlineStr">
        <is>
          <t>2026-09-18｜鹊娱｜pmm｜USD｜账号级</t>
        </is>
      </c>
      <c r="B96" s="5">
        <v>46283</v>
      </c>
      <c r="C96"/>
      <c r="D96"/>
      <c r="E96" t="inlineStr">
        <is>
          <t>pmm</t>
        </is>
      </c>
      <c r="F96" t="inlineStr">
        <is>
          <t>鹊娱</t>
        </is>
      </c>
      <c r="G96"/>
      <c r="H96" t="inlineStr">
        <is>
          <t>未分剧名/平台合计</t>
        </is>
      </c>
      <c r="I96"/>
      <c r="J96" t="inlineStr">
        <is>
          <t>USD</t>
        </is>
      </c>
      <c r="K96" t="inlineStr">
        <is>
          <t>账号级</t>
        </is>
      </c>
      <c r="L96"/>
      <c r="M96">
        <v>0</v>
      </c>
      <c r="N96">
        <v>0</v>
      </c>
      <c r="O96" t="inlineStr">
        <is>
          <t>待确认</t>
        </is>
      </c>
      <c r="P96"/>
      <c r="Q96">
        <v>0</v>
      </c>
      <c r="R96">
        <v>0</v>
      </c>
      <c r="S96"/>
      <c r="T96"/>
      <c r="U96" t="inlineStr">
        <is>
          <t>未提供</t>
        </is>
      </c>
      <c r="V96" s="2" t="str">
        <f>=HYPERLINK("https://cps-distribution.zwnet.cn/profit/order", "https://cps-distribution.zwnet.cn/profit/order")</f>
        <v>https://cps-distribution.zwnet.cn/profit/order</v>
      </c>
      <c r="W96" s="3"/>
      <c r="X96" s="3">
        <v>46285.78021990741</v>
      </c>
      <c r="Y96" t="inlineStr">
        <is>
          <t>待核对</t>
        </is>
      </c>
      <c r="Z96" t="inlineStr">
        <is>
          <t>来源采集时间：2026-09-20T10:43:31.062Z；区间查询；人民币和美元分别保存，不换算不相加；非空区间不会被错误拆分；文件SHA256：a9f657fc7f3ab714。本次为解析入库时间，不代表平台重新查询时间。</t>
        </is>
      </c>
      <c r="AA96" t="inlineStr">
        <is>
          <t>0.00</t>
        </is>
      </c>
      <c r="AB96"/>
      <c r="AC96" t="inlineStr">
        <is>
          <t>展示</t>
        </is>
      </c>
      <c r="AD96"/>
    </row>
    <row r="97" ht="25.5" customHeight="1">
      <c r="A97" t="inlineStr">
        <is>
          <t>2026-09-20｜MoboBoost｜pengman@gengrowth.ai｜CNY｜账号级</t>
        </is>
      </c>
      <c r="B97" s="5">
        <v>46285</v>
      </c>
      <c r="C97"/>
      <c r="D97"/>
      <c r="E97" t="inlineStr">
        <is>
          <t>pengman@gengrowth.ai</t>
        </is>
      </c>
      <c r="F97" t="inlineStr">
        <is>
          <t>MoboBoost</t>
        </is>
      </c>
      <c r="G97"/>
      <c r="H97" t="inlineStr">
        <is>
          <t>未分剧名/平台合计</t>
        </is>
      </c>
      <c r="I97"/>
      <c r="J97" t="inlineStr">
        <is>
          <t>CNY</t>
        </is>
      </c>
      <c r="K97" t="inlineStr">
        <is>
          <t>账号级</t>
        </is>
      </c>
      <c r="L97"/>
      <c r="M97">
        <v>0</v>
      </c>
      <c r="N97">
        <v>0</v>
      </c>
      <c r="O97" t="inlineStr">
        <is>
          <t>待确认</t>
        </is>
      </c>
      <c r="P97">
        <v>0</v>
      </c>
      <c r="Q97">
        <v>0</v>
      </c>
      <c r="R97">
        <v>0</v>
      </c>
      <c r="S97"/>
      <c r="T97"/>
      <c r="U97" t="inlineStr">
        <is>
          <t>未提供</t>
        </is>
      </c>
      <c r="V97" s="2" t="str">
        <f>=HYPERLINK("https://ckoc.cdreader.com/cn/report/income", "https://ckoc.cdreader.com/cn/report/income")</f>
        <v>https://ckoc.cdreader.com/cn/report/income</v>
      </c>
      <c r="W97" s="3"/>
      <c r="X97" s="3">
        <v>46286.6965162037</v>
      </c>
      <c r="Y97" t="inlineStr">
        <is>
          <t>待核对</t>
        </is>
      </c>
      <c r="Z97" t="inlineStr">
        <is>
          <t>来源采集时间：2026-09-21T08:42:59.718Z；仅看自己；区间查询；分成收益对应充值收益；非零区间合计不会被错误拆分；文件SHA256：37679faffc84d28e。本次为解析入库时间，不代表平台重新查询时间。</t>
        </is>
      </c>
      <c r="AA97" t="inlineStr">
        <is>
          <t>0.00</t>
        </is>
      </c>
      <c r="AB97"/>
      <c r="AC97" t="inlineStr">
        <is>
          <t>展示</t>
        </is>
      </c>
      <c r="AD97"/>
    </row>
    <row r="98" ht="25.5" customHeight="1">
      <c r="A98" t="inlineStr">
        <is>
          <t>2026-09-20｜鹊娱｜pmm｜CNY｜账号级</t>
        </is>
      </c>
      <c r="B98" s="5">
        <v>46285</v>
      </c>
      <c r="C98"/>
      <c r="D98"/>
      <c r="E98" t="inlineStr">
        <is>
          <t>pmm</t>
        </is>
      </c>
      <c r="F98" t="inlineStr">
        <is>
          <t>鹊娱</t>
        </is>
      </c>
      <c r="G98"/>
      <c r="H98" t="inlineStr">
        <is>
          <t>未分剧名/平台合计</t>
        </is>
      </c>
      <c r="I98"/>
      <c r="J98" t="inlineStr">
        <is>
          <t>CNY</t>
        </is>
      </c>
      <c r="K98" t="inlineStr">
        <is>
          <t>账号级</t>
        </is>
      </c>
      <c r="L98"/>
      <c r="M98">
        <v>0</v>
      </c>
      <c r="N98">
        <v>0</v>
      </c>
      <c r="O98" t="inlineStr">
        <is>
          <t>待确认</t>
        </is>
      </c>
      <c r="P98"/>
      <c r="Q98">
        <v>0</v>
      </c>
      <c r="R98">
        <v>0</v>
      </c>
      <c r="S98"/>
      <c r="T98"/>
      <c r="U98" t="inlineStr">
        <is>
          <t>未提供</t>
        </is>
      </c>
      <c r="V98" s="2" t="str">
        <f>=HYPERLINK("https://cps-distribution.zwnet.cn/profit/order", "https://cps-distribution.zwnet.cn/profit/order")</f>
        <v>https://cps-distribution.zwnet.cn/profit/order</v>
      </c>
      <c r="W98" s="3"/>
      <c r="X98" s="3">
        <v>46286.432488425926</v>
      </c>
      <c r="Y98" t="inlineStr">
        <is>
          <t>待核对</t>
        </is>
      </c>
      <c r="Z98" t="inlineStr">
        <is>
          <t>来源采集时间：2026-09-21T02:22:46.619Z；区间查询；人民币和美元分别保存，不换算不相加；非空区间不会被错误拆分；文件SHA256：88a9453b761d3e5a。本次为解析入库时间，不代表平台重新查询时间。</t>
        </is>
      </c>
      <c r="AA98" t="inlineStr">
        <is>
          <t>0.00</t>
        </is>
      </c>
      <c r="AB98"/>
      <c r="AC98" t="inlineStr">
        <is>
          <t>展示</t>
        </is>
      </c>
      <c r="AD98"/>
    </row>
    <row r="99" ht="25.5" customHeight="1">
      <c r="A99" t="inlineStr">
        <is>
          <t>2026-09-20｜鹊娱｜pmm｜USD｜账号级</t>
        </is>
      </c>
      <c r="B99" s="5">
        <v>46285</v>
      </c>
      <c r="C99"/>
      <c r="D99"/>
      <c r="E99" t="inlineStr">
        <is>
          <t>pmm</t>
        </is>
      </c>
      <c r="F99" t="inlineStr">
        <is>
          <t>鹊娱</t>
        </is>
      </c>
      <c r="G99"/>
      <c r="H99" t="inlineStr">
        <is>
          <t>未分剧名/平台合计</t>
        </is>
      </c>
      <c r="I99"/>
      <c r="J99" t="inlineStr">
        <is>
          <t>USD</t>
        </is>
      </c>
      <c r="K99" t="inlineStr">
        <is>
          <t>账号级</t>
        </is>
      </c>
      <c r="L99"/>
      <c r="M99">
        <v>0</v>
      </c>
      <c r="N99">
        <v>0</v>
      </c>
      <c r="O99" t="inlineStr">
        <is>
          <t>待确认</t>
        </is>
      </c>
      <c r="P99"/>
      <c r="Q99">
        <v>0</v>
      </c>
      <c r="R99">
        <v>0</v>
      </c>
      <c r="S99"/>
      <c r="T99"/>
      <c r="U99" t="inlineStr">
        <is>
          <t>未提供</t>
        </is>
      </c>
      <c r="V99" s="2" t="str">
        <f>=HYPERLINK("https://cps-distribution.zwnet.cn/profit/order", "https://cps-distribution.zwnet.cn/profit/order")</f>
        <v>https://cps-distribution.zwnet.cn/profit/order</v>
      </c>
      <c r="W99" s="3"/>
      <c r="X99" s="3">
        <v>46286.432488425926</v>
      </c>
      <c r="Y99" t="inlineStr">
        <is>
          <t>待核对</t>
        </is>
      </c>
      <c r="Z99" t="inlineStr">
        <is>
          <t>来源采集时间：2026-09-21T02:22:46.619Z；区间查询；人民币和美元分别保存，不换算不相加；非空区间不会被错误拆分；文件SHA256：88a9453b761d3e5a。本次为解析入库时间，不代表平台重新查询时间。</t>
        </is>
      </c>
      <c r="AA99" t="inlineStr">
        <is>
          <t>0.00</t>
        </is>
      </c>
      <c r="AB99"/>
      <c r="AC99" t="inlineStr">
        <is>
          <t>展示</t>
        </is>
      </c>
      <c r="AD99"/>
    </row>
    <row r="100" ht="25.5" customHeight="1">
      <c r="A100" t="inlineStr">
        <is>
          <t>2026-09-20｜七星剧浪｜CND3E｜CNY｜账号级</t>
        </is>
      </c>
      <c r="B100" s="5">
        <v>46285</v>
      </c>
      <c r="C100"/>
      <c r="D100"/>
      <c r="E100" t="inlineStr">
        <is>
          <t>CND3E</t>
        </is>
      </c>
      <c r="F100" t="inlineStr">
        <is>
          <t>七星剧浪/北斗智影</t>
        </is>
      </c>
      <c r="G100"/>
      <c r="H100" t="inlineStr">
        <is>
          <t>未分剧名/平台合计</t>
        </is>
      </c>
      <c r="I100"/>
      <c r="J100" t="inlineStr">
        <is>
          <t>CNY</t>
        </is>
      </c>
      <c r="K100" t="inlineStr">
        <is>
          <t>账号级</t>
        </is>
      </c>
      <c r="L100"/>
      <c r="M100">
        <v>0</v>
      </c>
      <c r="N100">
        <v>0</v>
      </c>
      <c r="O100" t="inlineStr">
        <is>
          <t>扣通道费后金额</t>
        </is>
      </c>
      <c r="P100">
        <v>0</v>
      </c>
      <c r="Q100">
        <v>0</v>
      </c>
      <c r="R100">
        <v>0</v>
      </c>
      <c r="S100"/>
      <c r="T100"/>
      <c r="U100" t="inlineStr">
        <is>
          <t>未提供</t>
        </is>
      </c>
      <c r="V100" s="2" t="str">
        <f>=HYPERLINK("https://www.injulang.cn/income", "https://www.injulang.cn/income")</f>
        <v>https://www.injulang.cn/income</v>
      </c>
      <c r="W100" s="3"/>
      <c r="X100" s="3">
        <v>46286.54180555556</v>
      </c>
      <c r="Y100" t="inlineStr">
        <is>
          <t>成功</t>
        </is>
      </c>
      <c r="Z100" t="inlineStr">
        <is>
          <t>来源采集时间：2026-09-21T05:00:11.444Z；独立程序区间下载；按导出内容拆分写入账号级数据；非零新结构会停止等待核对；文件SHA256：4e014f16c44dc6a0。本次为解析入库时间，不代表平台重新查询时间。</t>
        </is>
      </c>
      <c r="AA100" t="inlineStr">
        <is>
          <t>0.00</t>
        </is>
      </c>
      <c r="AB100"/>
      <c r="AC100" t="inlineStr">
        <is>
          <t>展示</t>
        </is>
      </c>
      <c r="AD100"/>
    </row>
    <row r="101" ht="25.5" customHeight="1">
      <c r="A101" t="inlineStr">
        <is>
          <t>2026-09-19｜RSBoost｜gaoxuan@gengrowth.ai｜ReelShort｜USD｜账号级</t>
        </is>
      </c>
      <c r="B101" s="5">
        <v>46284</v>
      </c>
      <c r="C101"/>
      <c r="D101"/>
      <c r="E101" t="inlineStr">
        <is>
          <t>gaoxuan@gengrowth.ai</t>
        </is>
      </c>
      <c r="F101" t="inlineStr">
        <is>
          <t>RSBoost</t>
        </is>
      </c>
      <c r="G101" t="inlineStr">
        <is>
          <t>ReelShort</t>
        </is>
      </c>
      <c r="H101" t="inlineStr">
        <is>
          <t>未分剧名/平台合计</t>
        </is>
      </c>
      <c r="I101"/>
      <c r="J101" t="inlineStr">
        <is>
          <t>USD</t>
        </is>
      </c>
      <c r="K101" t="inlineStr">
        <is>
          <t>账号级</t>
        </is>
      </c>
      <c r="L101">
        <v>3</v>
      </c>
      <c r="M101">
        <v>0</v>
      </c>
      <c r="N101">
        <v>0</v>
      </c>
      <c r="O101" t="inlineStr">
        <is>
          <t>用户充值金额</t>
        </is>
      </c>
      <c r="P101"/>
      <c r="Q101">
        <v>0</v>
      </c>
      <c r="R101"/>
      <c r="S101"/>
      <c r="T101"/>
      <c r="U101" t="inlineStr">
        <is>
          <t>未提供</t>
        </is>
      </c>
      <c r="V101" s="2" t="str">
        <f>=HYPERLINK("https://cps.reelshort.com/my-earnings/estimated?incomeType=reelshort&amp;date=week", "https://cps.reelshort.com/my-earnings/estimated?incomeType=reelshort&amp;date=week")</f>
        <v>https://cps.reelshort.com/my-earnings/estimated?incomeType=reelshort&amp;date=week</v>
      </c>
      <c r="W101" s="3"/>
      <c r="X101" s="3">
        <v>46286.462233796294</v>
      </c>
      <c r="Y101" t="inlineStr">
        <is>
          <t>成功</t>
        </is>
      </c>
      <c r="Z101" t="inlineStr">
        <is>
          <t>来源采集时间：2026-09-21T03:05:37.147Z；独立浏览器程序区间采集；账号、日期和导出文件已核对；分成取平台导出值；文件SHA256：6e1d6afabf5d8976。本次为解析入库时间，不代表平台重新查询时间。</t>
        </is>
      </c>
      <c r="AA101" t="inlineStr">
        <is>
          <t>0.00</t>
        </is>
      </c>
      <c r="AB101" t="inlineStr">
        <is>
          <t>Rejecting My Five Female Mates、The Heirless Alpha's Miracle Omega、The mob boss spoils his pregnant wife</t>
        </is>
      </c>
      <c r="AC101" t="inlineStr">
        <is>
          <t>展示</t>
        </is>
      </c>
      <c r="AD101"/>
    </row>
    <row r="102" ht="25.5" customHeight="1">
      <c r="A102" t="inlineStr">
        <is>
          <t>2026-09-19｜MoboBoost｜gaoxuan@gengrowth.ai｜CNY｜账号级</t>
        </is>
      </c>
      <c r="B102" s="5">
        <v>46284</v>
      </c>
      <c r="C102"/>
      <c r="D102"/>
      <c r="E102" t="inlineStr">
        <is>
          <t>gaoxuan@gengrowth.ai</t>
        </is>
      </c>
      <c r="F102" t="inlineStr">
        <is>
          <t>MoboBoost</t>
        </is>
      </c>
      <c r="G102"/>
      <c r="H102" t="inlineStr">
        <is>
          <t>未分剧名/平台合计</t>
        </is>
      </c>
      <c r="I102"/>
      <c r="J102" t="inlineStr">
        <is>
          <t>CNY</t>
        </is>
      </c>
      <c r="K102" t="inlineStr">
        <is>
          <t>账号级</t>
        </is>
      </c>
      <c r="L102"/>
      <c r="M102">
        <v>0</v>
      </c>
      <c r="N102">
        <v>0</v>
      </c>
      <c r="O102" t="inlineStr">
        <is>
          <t>待确认</t>
        </is>
      </c>
      <c r="P102">
        <v>0</v>
      </c>
      <c r="Q102">
        <v>0</v>
      </c>
      <c r="R102">
        <v>0</v>
      </c>
      <c r="S102"/>
      <c r="T102"/>
      <c r="U102" t="inlineStr">
        <is>
          <t>未提供</t>
        </is>
      </c>
      <c r="V102" s="2" t="str">
        <f>=HYPERLINK("https://ckoc.cdreader.com/cn/report/income", "https://ckoc.cdreader.com/cn/report/income")</f>
        <v>https://ckoc.cdreader.com/cn/report/income</v>
      </c>
      <c r="W102" s="3"/>
      <c r="X102" s="3">
        <v>46286.465891203705</v>
      </c>
      <c r="Y102" t="inlineStr">
        <is>
          <t>待核对</t>
        </is>
      </c>
      <c r="Z102" t="inlineStr">
        <is>
          <t>来源采集时间：2026-09-21T03:10:53.764Z；仅看自己；区间查询；分成收益对应充值收益；非零区间合计不会被错误拆分；文件SHA256：058c6f9b8ea2b823。本次为解析入库时间，不代表平台重新查询时间。</t>
        </is>
      </c>
      <c r="AA102" t="inlineStr">
        <is>
          <t>0.00</t>
        </is>
      </c>
      <c r="AB102"/>
      <c r="AC102" t="inlineStr">
        <is>
          <t>展示</t>
        </is>
      </c>
      <c r="AD102"/>
    </row>
    <row r="103" ht="25.5" customHeight="1">
      <c r="A103" t="inlineStr">
        <is>
          <t>2026-08-17｜MoboBoost｜gaoxuan@gengrowth.ai｜CNY｜账号级</t>
        </is>
      </c>
      <c r="B103" s="5">
        <v>46251</v>
      </c>
      <c r="C103"/>
      <c r="D103"/>
      <c r="E103" t="inlineStr">
        <is>
          <t>gaoxuan@gengrowth.ai</t>
        </is>
      </c>
      <c r="F103" t="inlineStr">
        <is>
          <t>MoboBoost</t>
        </is>
      </c>
      <c r="G103"/>
      <c r="H103" t="inlineStr">
        <is>
          <t>未分剧名/平台合计</t>
        </is>
      </c>
      <c r="I103"/>
      <c r="J103" t="inlineStr">
        <is>
          <t>CNY</t>
        </is>
      </c>
      <c r="K103" t="inlineStr">
        <is>
          <t>账号级</t>
        </is>
      </c>
      <c r="L103"/>
      <c r="M103">
        <v>0</v>
      </c>
      <c r="N103">
        <v>0</v>
      </c>
      <c r="O103" t="inlineStr">
        <is>
          <t>待确认</t>
        </is>
      </c>
      <c r="P103">
        <v>0</v>
      </c>
      <c r="Q103">
        <v>0</v>
      </c>
      <c r="R103">
        <v>0</v>
      </c>
      <c r="S103"/>
      <c r="T103"/>
      <c r="U103" t="inlineStr">
        <is>
          <t>未提供</t>
        </is>
      </c>
      <c r="V103" s="2" t="str">
        <f>=HYPERLINK("https://ckoc.cdreader.com/cn/report/income", "https://ckoc.cdreader.com/cn/report/income")</f>
        <v>https://ckoc.cdreader.com/cn/report/income</v>
      </c>
      <c r="W103" s="3"/>
      <c r="X103" s="3">
        <v>46286.692083333335</v>
      </c>
      <c r="Y103" t="inlineStr">
        <is>
          <t>待核对</t>
        </is>
      </c>
      <c r="Z103" t="inlineStr">
        <is>
          <t>来源采集时间：2026-09-21T08:36:36.736Z；仅看自己；区间查询；分成收益对应充值收益；非零区间合计不会被错误拆分；文件SHA256：3d9dfb63118122b3。本次为解析入库时间，不代表平台重新查询时间。</t>
        </is>
      </c>
      <c r="AA103" t="inlineStr">
        <is>
          <t>0.00</t>
        </is>
      </c>
      <c r="AB103"/>
      <c r="AC103" t="inlineStr">
        <is>
          <t>展示</t>
        </is>
      </c>
      <c r="AD103"/>
    </row>
    <row r="104" ht="25.5" customHeight="1">
      <c r="A104" t="inlineStr">
        <is>
          <t>2026-08-18｜MoboBoost｜gaoxuan@gengrowth.ai｜CNY｜账号级</t>
        </is>
      </c>
      <c r="B104" s="5">
        <v>46252</v>
      </c>
      <c r="C104"/>
      <c r="D104"/>
      <c r="E104" t="inlineStr">
        <is>
          <t>gaoxuan@gengrowth.ai</t>
        </is>
      </c>
      <c r="F104" t="inlineStr">
        <is>
          <t>MoboBoost</t>
        </is>
      </c>
      <c r="G104"/>
      <c r="H104" t="inlineStr">
        <is>
          <t>未分剧名/平台合计</t>
        </is>
      </c>
      <c r="I104"/>
      <c r="J104" t="inlineStr">
        <is>
          <t>CNY</t>
        </is>
      </c>
      <c r="K104" t="inlineStr">
        <is>
          <t>账号级</t>
        </is>
      </c>
      <c r="L104"/>
      <c r="M104">
        <v>0</v>
      </c>
      <c r="N104">
        <v>0</v>
      </c>
      <c r="O104" t="inlineStr">
        <is>
          <t>待确认</t>
        </is>
      </c>
      <c r="P104">
        <v>0</v>
      </c>
      <c r="Q104">
        <v>0</v>
      </c>
      <c r="R104">
        <v>0</v>
      </c>
      <c r="S104"/>
      <c r="T104"/>
      <c r="U104" t="inlineStr">
        <is>
          <t>未提供</t>
        </is>
      </c>
      <c r="V104" s="2" t="str">
        <f>=HYPERLINK("https://ckoc.cdreader.com/cn/report/income", "https://ckoc.cdreader.com/cn/report/income")</f>
        <v>https://ckoc.cdreader.com/cn/report/income</v>
      </c>
      <c r="W104" s="3"/>
      <c r="X104" s="3">
        <v>46286.692083333335</v>
      </c>
      <c r="Y104" t="inlineStr">
        <is>
          <t>待核对</t>
        </is>
      </c>
      <c r="Z104" t="inlineStr">
        <is>
          <t>来源采集时间：2026-09-21T08:36:36.736Z；仅看自己；区间查询；分成收益对应充值收益；非零区间合计不会被错误拆分；文件SHA256：3d9dfb63118122b3。本次为解析入库时间，不代表平台重新查询时间。</t>
        </is>
      </c>
      <c r="AA104" t="inlineStr">
        <is>
          <t>0.00</t>
        </is>
      </c>
      <c r="AB104"/>
      <c r="AC104" t="inlineStr">
        <is>
          <t>展示</t>
        </is>
      </c>
      <c r="AD104"/>
    </row>
    <row r="105" ht="25.5" customHeight="1">
      <c r="A105" t="inlineStr">
        <is>
          <t>2026-08-19｜MoboBoost｜gaoxuan@gengrowth.ai｜CNY｜账号级</t>
        </is>
      </c>
      <c r="B105" s="5">
        <v>46253</v>
      </c>
      <c r="C105"/>
      <c r="D105"/>
      <c r="E105" t="inlineStr">
        <is>
          <t>gaoxuan@gengrowth.ai</t>
        </is>
      </c>
      <c r="F105" t="inlineStr">
        <is>
          <t>MoboBoost</t>
        </is>
      </c>
      <c r="G105"/>
      <c r="H105" t="inlineStr">
        <is>
          <t>未分剧名/平台合计</t>
        </is>
      </c>
      <c r="I105"/>
      <c r="J105" t="inlineStr">
        <is>
          <t>CNY</t>
        </is>
      </c>
      <c r="K105" t="inlineStr">
        <is>
          <t>账号级</t>
        </is>
      </c>
      <c r="L105"/>
      <c r="M105">
        <v>0</v>
      </c>
      <c r="N105">
        <v>0</v>
      </c>
      <c r="O105" t="inlineStr">
        <is>
          <t>待确认</t>
        </is>
      </c>
      <c r="P105">
        <v>0</v>
      </c>
      <c r="Q105">
        <v>0</v>
      </c>
      <c r="R105">
        <v>0</v>
      </c>
      <c r="S105"/>
      <c r="T105"/>
      <c r="U105" t="inlineStr">
        <is>
          <t>未提供</t>
        </is>
      </c>
      <c r="V105" s="2" t="str">
        <f>=HYPERLINK("https://ckoc.cdreader.com/cn/report/income", "https://ckoc.cdreader.com/cn/report/income")</f>
        <v>https://ckoc.cdreader.com/cn/report/income</v>
      </c>
      <c r="W105" s="3"/>
      <c r="X105" s="3">
        <v>46286.692083333335</v>
      </c>
      <c r="Y105" t="inlineStr">
        <is>
          <t>待核对</t>
        </is>
      </c>
      <c r="Z105" t="inlineStr">
        <is>
          <t>来源采集时间：2026-09-21T08:36:36.736Z；仅看自己；区间查询；分成收益对应充值收益；非零区间合计不会被错误拆分；文件SHA256：3d9dfb63118122b3。本次为解析入库时间，不代表平台重新查询时间。</t>
        </is>
      </c>
      <c r="AA105" t="inlineStr">
        <is>
          <t>0.00</t>
        </is>
      </c>
      <c r="AB105"/>
      <c r="AC105" t="inlineStr">
        <is>
          <t>展示</t>
        </is>
      </c>
      <c r="AD105"/>
    </row>
    <row r="106" ht="25.5" customHeight="1">
      <c r="A106" t="inlineStr">
        <is>
          <t>2026-08-20｜MoboBoost｜gaoxuan@gengrowth.ai｜CNY｜账号级</t>
        </is>
      </c>
      <c r="B106" s="5">
        <v>46254</v>
      </c>
      <c r="C106"/>
      <c r="D106"/>
      <c r="E106" t="inlineStr">
        <is>
          <t>gaoxuan@gengrowth.ai</t>
        </is>
      </c>
      <c r="F106" t="inlineStr">
        <is>
          <t>MoboBoost</t>
        </is>
      </c>
      <c r="G106"/>
      <c r="H106" t="inlineStr">
        <is>
          <t>未分剧名/平台合计</t>
        </is>
      </c>
      <c r="I106"/>
      <c r="J106" t="inlineStr">
        <is>
          <t>CNY</t>
        </is>
      </c>
      <c r="K106" t="inlineStr">
        <is>
          <t>账号级</t>
        </is>
      </c>
      <c r="L106"/>
      <c r="M106">
        <v>0</v>
      </c>
      <c r="N106">
        <v>0</v>
      </c>
      <c r="O106" t="inlineStr">
        <is>
          <t>待确认</t>
        </is>
      </c>
      <c r="P106">
        <v>0</v>
      </c>
      <c r="Q106">
        <v>0</v>
      </c>
      <c r="R106">
        <v>0</v>
      </c>
      <c r="S106"/>
      <c r="T106"/>
      <c r="U106" t="inlineStr">
        <is>
          <t>未提供</t>
        </is>
      </c>
      <c r="V106" s="2" t="str">
        <f>=HYPERLINK("https://ckoc.cdreader.com/cn/report/income", "https://ckoc.cdreader.com/cn/report/income")</f>
        <v>https://ckoc.cdreader.com/cn/report/income</v>
      </c>
      <c r="W106" s="3"/>
      <c r="X106" s="3">
        <v>46286.692083333335</v>
      </c>
      <c r="Y106" t="inlineStr">
        <is>
          <t>待核对</t>
        </is>
      </c>
      <c r="Z106" t="inlineStr">
        <is>
          <t>来源采集时间：2026-09-21T08:36:36.736Z；仅看自己；区间查询；分成收益对应充值收益；非零区间合计不会被错误拆分；文件SHA256：3d9dfb63118122b3。本次为解析入库时间，不代表平台重新查询时间。</t>
        </is>
      </c>
      <c r="AA106" t="inlineStr">
        <is>
          <t>0.00</t>
        </is>
      </c>
      <c r="AB106"/>
      <c r="AC106" t="inlineStr">
        <is>
          <t>展示</t>
        </is>
      </c>
      <c r="AD106"/>
    </row>
    <row r="107" ht="25.5" customHeight="1">
      <c r="A107" t="inlineStr">
        <is>
          <t>2026-08-21｜MoboBoost｜gaoxuan@gengrowth.ai｜CNY｜账号级</t>
        </is>
      </c>
      <c r="B107" s="5">
        <v>46255</v>
      </c>
      <c r="C107"/>
      <c r="D107"/>
      <c r="E107" t="inlineStr">
        <is>
          <t>gaoxuan@gengrowth.ai</t>
        </is>
      </c>
      <c r="F107" t="inlineStr">
        <is>
          <t>MoboBoost</t>
        </is>
      </c>
      <c r="G107"/>
      <c r="H107" t="inlineStr">
        <is>
          <t>未分剧名/平台合计</t>
        </is>
      </c>
      <c r="I107"/>
      <c r="J107" t="inlineStr">
        <is>
          <t>CNY</t>
        </is>
      </c>
      <c r="K107" t="inlineStr">
        <is>
          <t>账号级</t>
        </is>
      </c>
      <c r="L107"/>
      <c r="M107">
        <v>0</v>
      </c>
      <c r="N107">
        <v>0</v>
      </c>
      <c r="O107" t="inlineStr">
        <is>
          <t>待确认</t>
        </is>
      </c>
      <c r="P107">
        <v>0</v>
      </c>
      <c r="Q107">
        <v>0</v>
      </c>
      <c r="R107">
        <v>0</v>
      </c>
      <c r="S107"/>
      <c r="T107"/>
      <c r="U107" t="inlineStr">
        <is>
          <t>未提供</t>
        </is>
      </c>
      <c r="V107" s="2" t="str">
        <f>=HYPERLINK("https://ckoc.cdreader.com/cn/report/income", "https://ckoc.cdreader.com/cn/report/income")</f>
        <v>https://ckoc.cdreader.com/cn/report/income</v>
      </c>
      <c r="W107" s="3"/>
      <c r="X107" s="3">
        <v>46286.692083333335</v>
      </c>
      <c r="Y107" t="inlineStr">
        <is>
          <t>待核对</t>
        </is>
      </c>
      <c r="Z107" t="inlineStr">
        <is>
          <t>来源采集时间：2026-09-21T08:36:36.736Z；仅看自己；区间查询；分成收益对应充值收益；非零区间合计不会被错误拆分；文件SHA256：3d9dfb63118122b3。本次为解析入库时间，不代表平台重新查询时间。</t>
        </is>
      </c>
      <c r="AA107" t="inlineStr">
        <is>
          <t>0.00</t>
        </is>
      </c>
      <c r="AB107"/>
      <c r="AC107" t="inlineStr">
        <is>
          <t>展示</t>
        </is>
      </c>
      <c r="AD107"/>
    </row>
    <row r="108" ht="25.5" customHeight="1">
      <c r="A108" t="inlineStr">
        <is>
          <t>2026-08-22｜MoboBoost｜gaoxuan@gengrowth.ai｜CNY｜账号级</t>
        </is>
      </c>
      <c r="B108" s="5">
        <v>46256</v>
      </c>
      <c r="C108"/>
      <c r="D108"/>
      <c r="E108" t="inlineStr">
        <is>
          <t>gaoxuan@gengrowth.ai</t>
        </is>
      </c>
      <c r="F108" t="inlineStr">
        <is>
          <t>MoboBoost</t>
        </is>
      </c>
      <c r="G108"/>
      <c r="H108" t="inlineStr">
        <is>
          <t>未分剧名/平台合计</t>
        </is>
      </c>
      <c r="I108"/>
      <c r="J108" t="inlineStr">
        <is>
          <t>CNY</t>
        </is>
      </c>
      <c r="K108" t="inlineStr">
        <is>
          <t>账号级</t>
        </is>
      </c>
      <c r="L108"/>
      <c r="M108">
        <v>0</v>
      </c>
      <c r="N108">
        <v>0</v>
      </c>
      <c r="O108" t="inlineStr">
        <is>
          <t>待确认</t>
        </is>
      </c>
      <c r="P108">
        <v>0</v>
      </c>
      <c r="Q108">
        <v>0</v>
      </c>
      <c r="R108">
        <v>0</v>
      </c>
      <c r="S108"/>
      <c r="T108"/>
      <c r="U108" t="inlineStr">
        <is>
          <t>未提供</t>
        </is>
      </c>
      <c r="V108" s="2" t="str">
        <f>=HYPERLINK("https://ckoc.cdreader.com/cn/report/income", "https://ckoc.cdreader.com/cn/report/income")</f>
        <v>https://ckoc.cdreader.com/cn/report/income</v>
      </c>
      <c r="W108" s="3"/>
      <c r="X108" s="3">
        <v>46286.692083333335</v>
      </c>
      <c r="Y108" t="inlineStr">
        <is>
          <t>待核对</t>
        </is>
      </c>
      <c r="Z108" t="inlineStr">
        <is>
          <t>来源采集时间：2026-09-21T08:36:36.736Z；仅看自己；区间查询；分成收益对应充值收益；非零区间合计不会被错误拆分；文件SHA256：3d9dfb63118122b3。本次为解析入库时间，不代表平台重新查询时间。</t>
        </is>
      </c>
      <c r="AA108" t="inlineStr">
        <is>
          <t>0.00</t>
        </is>
      </c>
      <c r="AB108"/>
      <c r="AC108" t="inlineStr">
        <is>
          <t>展示</t>
        </is>
      </c>
      <c r="AD108"/>
    </row>
    <row r="109" ht="25.5" customHeight="1">
      <c r="A109" t="inlineStr">
        <is>
          <t>2026-08-23｜MoboBoost｜gaoxuan@gengrowth.ai｜CNY｜账号级</t>
        </is>
      </c>
      <c r="B109" s="5">
        <v>46257</v>
      </c>
      <c r="C109"/>
      <c r="D109"/>
      <c r="E109" t="inlineStr">
        <is>
          <t>gaoxuan@gengrowth.ai</t>
        </is>
      </c>
      <c r="F109" t="inlineStr">
        <is>
          <t>MoboBoost</t>
        </is>
      </c>
      <c r="G109"/>
      <c r="H109" t="inlineStr">
        <is>
          <t>未分剧名/平台合计</t>
        </is>
      </c>
      <c r="I109"/>
      <c r="J109" t="inlineStr">
        <is>
          <t>CNY</t>
        </is>
      </c>
      <c r="K109" t="inlineStr">
        <is>
          <t>账号级</t>
        </is>
      </c>
      <c r="L109"/>
      <c r="M109">
        <v>0</v>
      </c>
      <c r="N109">
        <v>0</v>
      </c>
      <c r="O109" t="inlineStr">
        <is>
          <t>待确认</t>
        </is>
      </c>
      <c r="P109">
        <v>0</v>
      </c>
      <c r="Q109">
        <v>0</v>
      </c>
      <c r="R109">
        <v>0</v>
      </c>
      <c r="S109"/>
      <c r="T109"/>
      <c r="U109" t="inlineStr">
        <is>
          <t>未提供</t>
        </is>
      </c>
      <c r="V109" s="2" t="str">
        <f>=HYPERLINK("https://ckoc.cdreader.com/cn/report/income", "https://ckoc.cdreader.com/cn/report/income")</f>
        <v>https://ckoc.cdreader.com/cn/report/income</v>
      </c>
      <c r="W109" s="3"/>
      <c r="X109" s="3">
        <v>46286.692083333335</v>
      </c>
      <c r="Y109" t="inlineStr">
        <is>
          <t>待核对</t>
        </is>
      </c>
      <c r="Z109" t="inlineStr">
        <is>
          <t>来源采集时间：2026-09-21T08:36:36.736Z；仅看自己；区间查询；分成收益对应充值收益；非零区间合计不会被错误拆分；文件SHA256：3d9dfb63118122b3。本次为解析入库时间，不代表平台重新查询时间。</t>
        </is>
      </c>
      <c r="AA109" t="inlineStr">
        <is>
          <t>0.00</t>
        </is>
      </c>
      <c r="AB109"/>
      <c r="AC109" t="inlineStr">
        <is>
          <t>展示</t>
        </is>
      </c>
      <c r="AD109"/>
    </row>
    <row r="110" ht="25.5" customHeight="1">
      <c r="A110" t="inlineStr">
        <is>
          <t>2026-08-24｜MoboBoost｜gaoxuan@gengrowth.ai｜CNY｜账号级</t>
        </is>
      </c>
      <c r="B110" s="5">
        <v>46258</v>
      </c>
      <c r="C110"/>
      <c r="D110"/>
      <c r="E110" t="inlineStr">
        <is>
          <t>gaoxuan@gengrowth.ai</t>
        </is>
      </c>
      <c r="F110" t="inlineStr">
        <is>
          <t>MoboBoost</t>
        </is>
      </c>
      <c r="G110"/>
      <c r="H110" t="inlineStr">
        <is>
          <t>未分剧名/平台合计</t>
        </is>
      </c>
      <c r="I110"/>
      <c r="J110" t="inlineStr">
        <is>
          <t>CNY</t>
        </is>
      </c>
      <c r="K110" t="inlineStr">
        <is>
          <t>账号级</t>
        </is>
      </c>
      <c r="L110"/>
      <c r="M110">
        <v>0</v>
      </c>
      <c r="N110">
        <v>0</v>
      </c>
      <c r="O110" t="inlineStr">
        <is>
          <t>待确认</t>
        </is>
      </c>
      <c r="P110">
        <v>0</v>
      </c>
      <c r="Q110">
        <v>0</v>
      </c>
      <c r="R110">
        <v>0</v>
      </c>
      <c r="S110"/>
      <c r="T110"/>
      <c r="U110" t="inlineStr">
        <is>
          <t>未提供</t>
        </is>
      </c>
      <c r="V110" s="2" t="str">
        <f>=HYPERLINK("https://ckoc.cdreader.com/cn/report/income", "https://ckoc.cdreader.com/cn/report/income")</f>
        <v>https://ckoc.cdreader.com/cn/report/income</v>
      </c>
      <c r="W110" s="3"/>
      <c r="X110" s="3">
        <v>46286.692083333335</v>
      </c>
      <c r="Y110" t="inlineStr">
        <is>
          <t>待核对</t>
        </is>
      </c>
      <c r="Z110" t="inlineStr">
        <is>
          <t>来源采集时间：2026-09-21T08:36:36.736Z；仅看自己；区间查询；分成收益对应充值收益；非零区间合计不会被错误拆分；文件SHA256：3d9dfb63118122b3。本次为解析入库时间，不代表平台重新查询时间。</t>
        </is>
      </c>
      <c r="AA110" t="inlineStr">
        <is>
          <t>0.00</t>
        </is>
      </c>
      <c r="AB110"/>
      <c r="AC110" t="inlineStr">
        <is>
          <t>展示</t>
        </is>
      </c>
      <c r="AD110"/>
    </row>
    <row r="111" ht="25.5" customHeight="1">
      <c r="A111" t="inlineStr">
        <is>
          <t>2026-08-25｜MoboBoost｜gaoxuan@gengrowth.ai｜CNY｜账号级</t>
        </is>
      </c>
      <c r="B111" s="5">
        <v>46259</v>
      </c>
      <c r="C111"/>
      <c r="D111"/>
      <c r="E111" t="inlineStr">
        <is>
          <t>gaoxuan@gengrowth.ai</t>
        </is>
      </c>
      <c r="F111" t="inlineStr">
        <is>
          <t>MoboBoost</t>
        </is>
      </c>
      <c r="G111"/>
      <c r="H111" t="inlineStr">
        <is>
          <t>未分剧名/平台合计</t>
        </is>
      </c>
      <c r="I111"/>
      <c r="J111" t="inlineStr">
        <is>
          <t>CNY</t>
        </is>
      </c>
      <c r="K111" t="inlineStr">
        <is>
          <t>账号级</t>
        </is>
      </c>
      <c r="L111"/>
      <c r="M111">
        <v>0</v>
      </c>
      <c r="N111">
        <v>0</v>
      </c>
      <c r="O111" t="inlineStr">
        <is>
          <t>待确认</t>
        </is>
      </c>
      <c r="P111">
        <v>0</v>
      </c>
      <c r="Q111">
        <v>0</v>
      </c>
      <c r="R111">
        <v>0</v>
      </c>
      <c r="S111"/>
      <c r="T111"/>
      <c r="U111" t="inlineStr">
        <is>
          <t>未提供</t>
        </is>
      </c>
      <c r="V111" s="2" t="str">
        <f>=HYPERLINK("https://ckoc.cdreader.com/cn/report/income", "https://ckoc.cdreader.com/cn/report/income")</f>
        <v>https://ckoc.cdreader.com/cn/report/income</v>
      </c>
      <c r="W111" s="3"/>
      <c r="X111" s="3">
        <v>46286.692083333335</v>
      </c>
      <c r="Y111" t="inlineStr">
        <is>
          <t>待核对</t>
        </is>
      </c>
      <c r="Z111" t="inlineStr">
        <is>
          <t>来源采集时间：2026-09-21T08:36:36.736Z；仅看自己；区间查询；分成收益对应充值收益；非零区间合计不会被错误拆分；文件SHA256：3d9dfb63118122b3。本次为解析入库时间，不代表平台重新查询时间。</t>
        </is>
      </c>
      <c r="AA111" t="inlineStr">
        <is>
          <t>0.00</t>
        </is>
      </c>
      <c r="AB111"/>
      <c r="AC111" t="inlineStr">
        <is>
          <t>展示</t>
        </is>
      </c>
      <c r="AD111"/>
    </row>
    <row r="112" ht="25.5" customHeight="1">
      <c r="A112" t="inlineStr">
        <is>
          <t>2026-08-26｜MoboBoost｜gaoxuan@gengrowth.ai｜CNY｜账号级</t>
        </is>
      </c>
      <c r="B112" s="5">
        <v>46260</v>
      </c>
      <c r="C112"/>
      <c r="D112"/>
      <c r="E112" t="inlineStr">
        <is>
          <t>gaoxuan@gengrowth.ai</t>
        </is>
      </c>
      <c r="F112" t="inlineStr">
        <is>
          <t>MoboBoost</t>
        </is>
      </c>
      <c r="G112"/>
      <c r="H112" t="inlineStr">
        <is>
          <t>未分剧名/平台合计</t>
        </is>
      </c>
      <c r="I112"/>
      <c r="J112" t="inlineStr">
        <is>
          <t>CNY</t>
        </is>
      </c>
      <c r="K112" t="inlineStr">
        <is>
          <t>账号级</t>
        </is>
      </c>
      <c r="L112"/>
      <c r="M112">
        <v>0</v>
      </c>
      <c r="N112">
        <v>0</v>
      </c>
      <c r="O112" t="inlineStr">
        <is>
          <t>待确认</t>
        </is>
      </c>
      <c r="P112">
        <v>0</v>
      </c>
      <c r="Q112">
        <v>0</v>
      </c>
      <c r="R112">
        <v>0</v>
      </c>
      <c r="S112"/>
      <c r="T112"/>
      <c r="U112" t="inlineStr">
        <is>
          <t>未提供</t>
        </is>
      </c>
      <c r="V112" s="2" t="str">
        <f>=HYPERLINK("https://ckoc.cdreader.com/cn/report/income", "https://ckoc.cdreader.com/cn/report/income")</f>
        <v>https://ckoc.cdreader.com/cn/report/income</v>
      </c>
      <c r="W112" s="3"/>
      <c r="X112" s="3">
        <v>46286.692083333335</v>
      </c>
      <c r="Y112" t="inlineStr">
        <is>
          <t>待核对</t>
        </is>
      </c>
      <c r="Z112" t="inlineStr">
        <is>
          <t>来源采集时间：2026-09-21T08:36:36.736Z；仅看自己；区间查询；分成收益对应充值收益；非零区间合计不会被错误拆分；文件SHA256：3d9dfb63118122b3。本次为解析入库时间，不代表平台重新查询时间。</t>
        </is>
      </c>
      <c r="AA112" t="inlineStr">
        <is>
          <t>0.00</t>
        </is>
      </c>
      <c r="AB112"/>
      <c r="AC112" t="inlineStr">
        <is>
          <t>展示</t>
        </is>
      </c>
      <c r="AD112"/>
    </row>
    <row r="113" ht="25.5" customHeight="1">
      <c r="A113" t="inlineStr">
        <is>
          <t>2026-08-27｜MoboBoost｜gaoxuan@gengrowth.ai｜CNY｜账号级</t>
        </is>
      </c>
      <c r="B113" s="5">
        <v>46261</v>
      </c>
      <c r="C113"/>
      <c r="D113"/>
      <c r="E113" t="inlineStr">
        <is>
          <t>gaoxuan@gengrowth.ai</t>
        </is>
      </c>
      <c r="F113" t="inlineStr">
        <is>
          <t>MoboBoost</t>
        </is>
      </c>
      <c r="G113"/>
      <c r="H113" t="inlineStr">
        <is>
          <t>未分剧名/平台合计</t>
        </is>
      </c>
      <c r="I113"/>
      <c r="J113" t="inlineStr">
        <is>
          <t>CNY</t>
        </is>
      </c>
      <c r="K113" t="inlineStr">
        <is>
          <t>账号级</t>
        </is>
      </c>
      <c r="L113"/>
      <c r="M113">
        <v>0</v>
      </c>
      <c r="N113">
        <v>0</v>
      </c>
      <c r="O113" t="inlineStr">
        <is>
          <t>待确认</t>
        </is>
      </c>
      <c r="P113">
        <v>0</v>
      </c>
      <c r="Q113">
        <v>0</v>
      </c>
      <c r="R113">
        <v>0</v>
      </c>
      <c r="S113"/>
      <c r="T113"/>
      <c r="U113" t="inlineStr">
        <is>
          <t>未提供</t>
        </is>
      </c>
      <c r="V113" s="2" t="str">
        <f>=HYPERLINK("https://ckoc.cdreader.com/cn/report/income", "https://ckoc.cdreader.com/cn/report/income")</f>
        <v>https://ckoc.cdreader.com/cn/report/income</v>
      </c>
      <c r="W113" s="3"/>
      <c r="X113" s="3">
        <v>46286.692083333335</v>
      </c>
      <c r="Y113" t="inlineStr">
        <is>
          <t>待核对</t>
        </is>
      </c>
      <c r="Z113" t="inlineStr">
        <is>
          <t>来源采集时间：2026-09-21T08:36:36.736Z；仅看自己；区间查询；分成收益对应充值收益；非零区间合计不会被错误拆分；文件SHA256：3d9dfb63118122b3。本次为解析入库时间，不代表平台重新查询时间。</t>
        </is>
      </c>
      <c r="AA113" t="inlineStr">
        <is>
          <t>0.00</t>
        </is>
      </c>
      <c r="AB113"/>
      <c r="AC113" t="inlineStr">
        <is>
          <t>展示</t>
        </is>
      </c>
      <c r="AD113"/>
    </row>
    <row r="114" ht="25.5" customHeight="1">
      <c r="A114" t="inlineStr">
        <is>
          <t>2026-08-28｜MoboBoost｜gaoxuan@gengrowth.ai｜CNY｜账号级</t>
        </is>
      </c>
      <c r="B114" s="5">
        <v>46262</v>
      </c>
      <c r="C114"/>
      <c r="D114"/>
      <c r="E114" t="inlineStr">
        <is>
          <t>gaoxuan@gengrowth.ai</t>
        </is>
      </c>
      <c r="F114" t="inlineStr">
        <is>
          <t>MoboBoost</t>
        </is>
      </c>
      <c r="G114"/>
      <c r="H114" t="inlineStr">
        <is>
          <t>未分剧名/平台合计</t>
        </is>
      </c>
      <c r="I114"/>
      <c r="J114" t="inlineStr">
        <is>
          <t>CNY</t>
        </is>
      </c>
      <c r="K114" t="inlineStr">
        <is>
          <t>账号级</t>
        </is>
      </c>
      <c r="L114"/>
      <c r="M114">
        <v>0</v>
      </c>
      <c r="N114">
        <v>0</v>
      </c>
      <c r="O114" t="inlineStr">
        <is>
          <t>待确认</t>
        </is>
      </c>
      <c r="P114">
        <v>0</v>
      </c>
      <c r="Q114">
        <v>0</v>
      </c>
      <c r="R114">
        <v>0</v>
      </c>
      <c r="S114"/>
      <c r="T114"/>
      <c r="U114" t="inlineStr">
        <is>
          <t>未提供</t>
        </is>
      </c>
      <c r="V114" s="2" t="str">
        <f>=HYPERLINK("https://ckoc.cdreader.com/cn/report/income", "https://ckoc.cdreader.com/cn/report/income")</f>
        <v>https://ckoc.cdreader.com/cn/report/income</v>
      </c>
      <c r="W114" s="3"/>
      <c r="X114" s="3">
        <v>46286.692083333335</v>
      </c>
      <c r="Y114" t="inlineStr">
        <is>
          <t>待核对</t>
        </is>
      </c>
      <c r="Z114" t="inlineStr">
        <is>
          <t>来源采集时间：2026-09-21T08:36:36.736Z；仅看自己；区间查询；分成收益对应充值收益；非零区间合计不会被错误拆分；文件SHA256：3d9dfb63118122b3。本次为解析入库时间，不代表平台重新查询时间。</t>
        </is>
      </c>
      <c r="AA114" t="inlineStr">
        <is>
          <t>0.00</t>
        </is>
      </c>
      <c r="AB114"/>
      <c r="AC114" t="inlineStr">
        <is>
          <t>展示</t>
        </is>
      </c>
      <c r="AD114"/>
    </row>
    <row r="115" ht="25.5" customHeight="1">
      <c r="A115" t="inlineStr">
        <is>
          <t>2026-08-29｜MoboBoost｜gaoxuan@gengrowth.ai｜CNY｜账号级</t>
        </is>
      </c>
      <c r="B115" s="5">
        <v>46263</v>
      </c>
      <c r="C115"/>
      <c r="D115"/>
      <c r="E115" t="inlineStr">
        <is>
          <t>gaoxuan@gengrowth.ai</t>
        </is>
      </c>
      <c r="F115" t="inlineStr">
        <is>
          <t>MoboBoost</t>
        </is>
      </c>
      <c r="G115"/>
      <c r="H115" t="inlineStr">
        <is>
          <t>未分剧名/平台合计</t>
        </is>
      </c>
      <c r="I115"/>
      <c r="J115" t="inlineStr">
        <is>
          <t>CNY</t>
        </is>
      </c>
      <c r="K115" t="inlineStr">
        <is>
          <t>账号级</t>
        </is>
      </c>
      <c r="L115"/>
      <c r="M115">
        <v>0</v>
      </c>
      <c r="N115">
        <v>0</v>
      </c>
      <c r="O115" t="inlineStr">
        <is>
          <t>待确认</t>
        </is>
      </c>
      <c r="P115">
        <v>0</v>
      </c>
      <c r="Q115">
        <v>0</v>
      </c>
      <c r="R115">
        <v>0</v>
      </c>
      <c r="S115"/>
      <c r="T115"/>
      <c r="U115" t="inlineStr">
        <is>
          <t>未提供</t>
        </is>
      </c>
      <c r="V115" s="2" t="str">
        <f>=HYPERLINK("https://ckoc.cdreader.com/cn/report/income", "https://ckoc.cdreader.com/cn/report/income")</f>
        <v>https://ckoc.cdreader.com/cn/report/income</v>
      </c>
      <c r="W115" s="3"/>
      <c r="X115" s="3">
        <v>46286.692083333335</v>
      </c>
      <c r="Y115" t="inlineStr">
        <is>
          <t>待核对</t>
        </is>
      </c>
      <c r="Z115" t="inlineStr">
        <is>
          <t>来源采集时间：2026-09-21T08:36:36.736Z；仅看自己；区间查询；分成收益对应充值收益；非零区间合计不会被错误拆分；文件SHA256：3d9dfb63118122b3。本次为解析入库时间，不代表平台重新查询时间。</t>
        </is>
      </c>
      <c r="AA115" t="inlineStr">
        <is>
          <t>0.00</t>
        </is>
      </c>
      <c r="AB115"/>
      <c r="AC115" t="inlineStr">
        <is>
          <t>展示</t>
        </is>
      </c>
      <c r="AD115"/>
    </row>
    <row r="116" ht="25.5" customHeight="1">
      <c r="A116" t="inlineStr">
        <is>
          <t>2026-08-30｜MoboBoost｜gaoxuan@gengrowth.ai｜CNY｜账号级</t>
        </is>
      </c>
      <c r="B116" s="5">
        <v>46264</v>
      </c>
      <c r="C116"/>
      <c r="D116"/>
      <c r="E116" t="inlineStr">
        <is>
          <t>gaoxuan@gengrowth.ai</t>
        </is>
      </c>
      <c r="F116" t="inlineStr">
        <is>
          <t>MoboBoost</t>
        </is>
      </c>
      <c r="G116"/>
      <c r="H116" t="inlineStr">
        <is>
          <t>未分剧名/平台合计</t>
        </is>
      </c>
      <c r="I116"/>
      <c r="J116" t="inlineStr">
        <is>
          <t>CNY</t>
        </is>
      </c>
      <c r="K116" t="inlineStr">
        <is>
          <t>账号级</t>
        </is>
      </c>
      <c r="L116"/>
      <c r="M116">
        <v>0</v>
      </c>
      <c r="N116">
        <v>0</v>
      </c>
      <c r="O116" t="inlineStr">
        <is>
          <t>待确认</t>
        </is>
      </c>
      <c r="P116">
        <v>0</v>
      </c>
      <c r="Q116">
        <v>0</v>
      </c>
      <c r="R116">
        <v>0</v>
      </c>
      <c r="S116"/>
      <c r="T116"/>
      <c r="U116" t="inlineStr">
        <is>
          <t>未提供</t>
        </is>
      </c>
      <c r="V116" s="2" t="str">
        <f>=HYPERLINK("https://ckoc.cdreader.com/cn/report/income", "https://ckoc.cdreader.com/cn/report/income")</f>
        <v>https://ckoc.cdreader.com/cn/report/income</v>
      </c>
      <c r="W116" s="3"/>
      <c r="X116" s="3">
        <v>46286.692083333335</v>
      </c>
      <c r="Y116" t="inlineStr">
        <is>
          <t>待核对</t>
        </is>
      </c>
      <c r="Z116" t="inlineStr">
        <is>
          <t>来源采集时间：2026-09-21T08:36:36.736Z；仅看自己；区间查询；分成收益对应充值收益；非零区间合计不会被错误拆分；文件SHA256：3d9dfb63118122b3。本次为解析入库时间，不代表平台重新查询时间。</t>
        </is>
      </c>
      <c r="AA116" t="inlineStr">
        <is>
          <t>0.00</t>
        </is>
      </c>
      <c r="AB116"/>
      <c r="AC116" t="inlineStr">
        <is>
          <t>展示</t>
        </is>
      </c>
      <c r="AD116"/>
    </row>
    <row r="117" ht="25.5" customHeight="1">
      <c r="A117" t="inlineStr">
        <is>
          <t>2026-08-31｜MoboBoost｜gaoxuan@gengrowth.ai｜CNY｜账号级</t>
        </is>
      </c>
      <c r="B117" s="5">
        <v>46265</v>
      </c>
      <c r="C117"/>
      <c r="D117"/>
      <c r="E117" t="inlineStr">
        <is>
          <t>gaoxuan@gengrowth.ai</t>
        </is>
      </c>
      <c r="F117" t="inlineStr">
        <is>
          <t>MoboBoost</t>
        </is>
      </c>
      <c r="G117"/>
      <c r="H117" t="inlineStr">
        <is>
          <t>未分剧名/平台合计</t>
        </is>
      </c>
      <c r="I117"/>
      <c r="J117" t="inlineStr">
        <is>
          <t>CNY</t>
        </is>
      </c>
      <c r="K117" t="inlineStr">
        <is>
          <t>账号级</t>
        </is>
      </c>
      <c r="L117"/>
      <c r="M117">
        <v>0</v>
      </c>
      <c r="N117">
        <v>0</v>
      </c>
      <c r="O117" t="inlineStr">
        <is>
          <t>待确认</t>
        </is>
      </c>
      <c r="P117">
        <v>0</v>
      </c>
      <c r="Q117">
        <v>0</v>
      </c>
      <c r="R117">
        <v>0</v>
      </c>
      <c r="S117"/>
      <c r="T117"/>
      <c r="U117" t="inlineStr">
        <is>
          <t>未提供</t>
        </is>
      </c>
      <c r="V117" s="2" t="str">
        <f>=HYPERLINK("https://ckoc.cdreader.com/cn/report/income", "https://ckoc.cdreader.com/cn/report/income")</f>
        <v>https://ckoc.cdreader.com/cn/report/income</v>
      </c>
      <c r="W117" s="3"/>
      <c r="X117" s="3">
        <v>46286.692083333335</v>
      </c>
      <c r="Y117" t="inlineStr">
        <is>
          <t>待核对</t>
        </is>
      </c>
      <c r="Z117" t="inlineStr">
        <is>
          <t>来源采集时间：2026-09-21T08:36:36.736Z；仅看自己；区间查询；分成收益对应充值收益；非零区间合计不会被错误拆分；文件SHA256：3d9dfb63118122b3。本次为解析入库时间，不代表平台重新查询时间。</t>
        </is>
      </c>
      <c r="AA117" t="inlineStr">
        <is>
          <t>0.00</t>
        </is>
      </c>
      <c r="AB117"/>
      <c r="AC117" t="inlineStr">
        <is>
          <t>展示</t>
        </is>
      </c>
      <c r="AD117"/>
    </row>
    <row r="118" ht="25.5" customHeight="1">
      <c r="A118" t="inlineStr">
        <is>
          <t>2026-09-01｜MoboBoost｜gaoxuan@gengrowth.ai｜CNY｜账号级</t>
        </is>
      </c>
      <c r="B118" s="5">
        <v>46266</v>
      </c>
      <c r="C118"/>
      <c r="D118"/>
      <c r="E118" t="inlineStr">
        <is>
          <t>gaoxuan@gengrowth.ai</t>
        </is>
      </c>
      <c r="F118" t="inlineStr">
        <is>
          <t>MoboBoost</t>
        </is>
      </c>
      <c r="G118"/>
      <c r="H118" t="inlineStr">
        <is>
          <t>未分剧名/平台合计</t>
        </is>
      </c>
      <c r="I118"/>
      <c r="J118" t="inlineStr">
        <is>
          <t>CNY</t>
        </is>
      </c>
      <c r="K118" t="inlineStr">
        <is>
          <t>账号级</t>
        </is>
      </c>
      <c r="L118"/>
      <c r="M118">
        <v>0</v>
      </c>
      <c r="N118">
        <v>0</v>
      </c>
      <c r="O118" t="inlineStr">
        <is>
          <t>待确认</t>
        </is>
      </c>
      <c r="P118">
        <v>0</v>
      </c>
      <c r="Q118">
        <v>0</v>
      </c>
      <c r="R118">
        <v>0</v>
      </c>
      <c r="S118"/>
      <c r="T118"/>
      <c r="U118" t="inlineStr">
        <is>
          <t>未提供</t>
        </is>
      </c>
      <c r="V118" s="2" t="str">
        <f>=HYPERLINK("https://ckoc.cdreader.com/cn/report/income", "https://ckoc.cdreader.com/cn/report/income")</f>
        <v>https://ckoc.cdreader.com/cn/report/income</v>
      </c>
      <c r="W118" s="3"/>
      <c r="X118" s="3">
        <v>46286.692083333335</v>
      </c>
      <c r="Y118" t="inlineStr">
        <is>
          <t>待核对</t>
        </is>
      </c>
      <c r="Z118" t="inlineStr">
        <is>
          <t>来源采集时间：2026-09-21T08:36:36.736Z；仅看自己；区间查询；分成收益对应充值收益；非零区间合计不会被错误拆分；文件SHA256：3d9dfb63118122b3。本次为解析入库时间，不代表平台重新查询时间。</t>
        </is>
      </c>
      <c r="AA118" t="inlineStr">
        <is>
          <t>0.00</t>
        </is>
      </c>
      <c r="AB118"/>
      <c r="AC118" t="inlineStr">
        <is>
          <t>展示</t>
        </is>
      </c>
      <c r="AD118"/>
    </row>
    <row r="119" ht="25.5" customHeight="1">
      <c r="A119" t="inlineStr">
        <is>
          <t>2026-09-02｜MoboBoost｜gaoxuan@gengrowth.ai｜CNY｜账号级</t>
        </is>
      </c>
      <c r="B119" s="5">
        <v>46267</v>
      </c>
      <c r="C119"/>
      <c r="D119"/>
      <c r="E119" t="inlineStr">
        <is>
          <t>gaoxuan@gengrowth.ai</t>
        </is>
      </c>
      <c r="F119" t="inlineStr">
        <is>
          <t>MoboBoost</t>
        </is>
      </c>
      <c r="G119"/>
      <c r="H119" t="inlineStr">
        <is>
          <t>未分剧名/平台合计</t>
        </is>
      </c>
      <c r="I119"/>
      <c r="J119" t="inlineStr">
        <is>
          <t>CNY</t>
        </is>
      </c>
      <c r="K119" t="inlineStr">
        <is>
          <t>账号级</t>
        </is>
      </c>
      <c r="L119"/>
      <c r="M119">
        <v>0</v>
      </c>
      <c r="N119">
        <v>0</v>
      </c>
      <c r="O119" t="inlineStr">
        <is>
          <t>待确认</t>
        </is>
      </c>
      <c r="P119">
        <v>0</v>
      </c>
      <c r="Q119">
        <v>0</v>
      </c>
      <c r="R119">
        <v>0</v>
      </c>
      <c r="S119"/>
      <c r="T119"/>
      <c r="U119" t="inlineStr">
        <is>
          <t>未提供</t>
        </is>
      </c>
      <c r="V119" s="2" t="str">
        <f>=HYPERLINK("https://ckoc.cdreader.com/cn/report/income", "https://ckoc.cdreader.com/cn/report/income")</f>
        <v>https://ckoc.cdreader.com/cn/report/income</v>
      </c>
      <c r="W119" s="3"/>
      <c r="X119" s="3">
        <v>46286.692083333335</v>
      </c>
      <c r="Y119" t="inlineStr">
        <is>
          <t>待核对</t>
        </is>
      </c>
      <c r="Z119" t="inlineStr">
        <is>
          <t>来源采集时间：2026-09-21T08:36:36.736Z；仅看自己；区间查询；分成收益对应充值收益；非零区间合计不会被错误拆分；文件SHA256：3d9dfb63118122b3。本次为解析入库时间，不代表平台重新查询时间。</t>
        </is>
      </c>
      <c r="AA119" t="inlineStr">
        <is>
          <t>0.00</t>
        </is>
      </c>
      <c r="AB119"/>
      <c r="AC119" t="inlineStr">
        <is>
          <t>展示</t>
        </is>
      </c>
      <c r="AD119"/>
    </row>
    <row r="120" ht="25.5" customHeight="1">
      <c r="A120" t="inlineStr">
        <is>
          <t>2026-09-03｜MoboBoost｜gaoxuan@gengrowth.ai｜CNY｜账号级</t>
        </is>
      </c>
      <c r="B120" s="5">
        <v>46268</v>
      </c>
      <c r="C120"/>
      <c r="D120"/>
      <c r="E120" t="inlineStr">
        <is>
          <t>gaoxuan@gengrowth.ai</t>
        </is>
      </c>
      <c r="F120" t="inlineStr">
        <is>
          <t>MoboBoost</t>
        </is>
      </c>
      <c r="G120"/>
      <c r="H120" t="inlineStr">
        <is>
          <t>未分剧名/平台合计</t>
        </is>
      </c>
      <c r="I120"/>
      <c r="J120" t="inlineStr">
        <is>
          <t>CNY</t>
        </is>
      </c>
      <c r="K120" t="inlineStr">
        <is>
          <t>账号级</t>
        </is>
      </c>
      <c r="L120"/>
      <c r="M120">
        <v>0</v>
      </c>
      <c r="N120">
        <v>0</v>
      </c>
      <c r="O120" t="inlineStr">
        <is>
          <t>待确认</t>
        </is>
      </c>
      <c r="P120">
        <v>0</v>
      </c>
      <c r="Q120">
        <v>0</v>
      </c>
      <c r="R120">
        <v>0</v>
      </c>
      <c r="S120"/>
      <c r="T120"/>
      <c r="U120" t="inlineStr">
        <is>
          <t>未提供</t>
        </is>
      </c>
      <c r="V120" s="2" t="str">
        <f>=HYPERLINK("https://ckoc.cdreader.com/cn/report/income", "https://ckoc.cdreader.com/cn/report/income")</f>
        <v>https://ckoc.cdreader.com/cn/report/income</v>
      </c>
      <c r="W120" s="3"/>
      <c r="X120" s="3">
        <v>46286.692083333335</v>
      </c>
      <c r="Y120" t="inlineStr">
        <is>
          <t>待核对</t>
        </is>
      </c>
      <c r="Z120" t="inlineStr">
        <is>
          <t>来源采集时间：2026-09-21T08:36:36.736Z；仅看自己；区间查询；分成收益对应充值收益；非零区间合计不会被错误拆分；文件SHA256：3d9dfb63118122b3。本次为解析入库时间，不代表平台重新查询时间。</t>
        </is>
      </c>
      <c r="AA120" t="inlineStr">
        <is>
          <t>0.00</t>
        </is>
      </c>
      <c r="AB120"/>
      <c r="AC120" t="inlineStr">
        <is>
          <t>展示</t>
        </is>
      </c>
      <c r="AD120"/>
    </row>
    <row r="121" ht="25.5" customHeight="1">
      <c r="A121" t="inlineStr">
        <is>
          <t>2026-09-04｜MoboBoost｜gaoxuan@gengrowth.ai｜CNY｜账号级</t>
        </is>
      </c>
      <c r="B121" s="5">
        <v>46269</v>
      </c>
      <c r="C121"/>
      <c r="D121"/>
      <c r="E121" t="inlineStr">
        <is>
          <t>gaoxuan@gengrowth.ai</t>
        </is>
      </c>
      <c r="F121" t="inlineStr">
        <is>
          <t>MoboBoost</t>
        </is>
      </c>
      <c r="G121"/>
      <c r="H121" t="inlineStr">
        <is>
          <t>未分剧名/平台合计</t>
        </is>
      </c>
      <c r="I121"/>
      <c r="J121" t="inlineStr">
        <is>
          <t>CNY</t>
        </is>
      </c>
      <c r="K121" t="inlineStr">
        <is>
          <t>账号级</t>
        </is>
      </c>
      <c r="L121"/>
      <c r="M121">
        <v>0</v>
      </c>
      <c r="N121">
        <v>0</v>
      </c>
      <c r="O121" t="inlineStr">
        <is>
          <t>待确认</t>
        </is>
      </c>
      <c r="P121">
        <v>0</v>
      </c>
      <c r="Q121">
        <v>0</v>
      </c>
      <c r="R121">
        <v>0</v>
      </c>
      <c r="S121"/>
      <c r="T121"/>
      <c r="U121" t="inlineStr">
        <is>
          <t>未提供</t>
        </is>
      </c>
      <c r="V121" s="2" t="str">
        <f>=HYPERLINK("https://ckoc.cdreader.com/cn/report/income", "https://ckoc.cdreader.com/cn/report/income")</f>
        <v>https://ckoc.cdreader.com/cn/report/income</v>
      </c>
      <c r="W121" s="3"/>
      <c r="X121" s="3">
        <v>46286.692083333335</v>
      </c>
      <c r="Y121" t="inlineStr">
        <is>
          <t>待核对</t>
        </is>
      </c>
      <c r="Z121" t="inlineStr">
        <is>
          <t>来源采集时间：2026-09-21T08:36:36.736Z；仅看自己；区间查询；分成收益对应充值收益；非零区间合计不会被错误拆分；文件SHA256：3d9dfb63118122b3。本次为解析入库时间，不代表平台重新查询时间。</t>
        </is>
      </c>
      <c r="AA121" t="inlineStr">
        <is>
          <t>0.00</t>
        </is>
      </c>
      <c r="AB121"/>
      <c r="AC121" t="inlineStr">
        <is>
          <t>展示</t>
        </is>
      </c>
      <c r="AD121"/>
    </row>
    <row r="122" ht="25.5" customHeight="1">
      <c r="A122" t="inlineStr">
        <is>
          <t>2026-09-05｜MoboBoost｜gaoxuan@gengrowth.ai｜CNY｜账号级</t>
        </is>
      </c>
      <c r="B122" s="5">
        <v>46270</v>
      </c>
      <c r="C122"/>
      <c r="D122"/>
      <c r="E122" t="inlineStr">
        <is>
          <t>gaoxuan@gengrowth.ai</t>
        </is>
      </c>
      <c r="F122" t="inlineStr">
        <is>
          <t>MoboBoost</t>
        </is>
      </c>
      <c r="G122"/>
      <c r="H122" t="inlineStr">
        <is>
          <t>未分剧名/平台合计</t>
        </is>
      </c>
      <c r="I122"/>
      <c r="J122" t="inlineStr">
        <is>
          <t>CNY</t>
        </is>
      </c>
      <c r="K122" t="inlineStr">
        <is>
          <t>账号级</t>
        </is>
      </c>
      <c r="L122"/>
      <c r="M122">
        <v>0</v>
      </c>
      <c r="N122">
        <v>0</v>
      </c>
      <c r="O122" t="inlineStr">
        <is>
          <t>待确认</t>
        </is>
      </c>
      <c r="P122">
        <v>0</v>
      </c>
      <c r="Q122">
        <v>0</v>
      </c>
      <c r="R122">
        <v>0</v>
      </c>
      <c r="S122"/>
      <c r="T122"/>
      <c r="U122" t="inlineStr">
        <is>
          <t>未提供</t>
        </is>
      </c>
      <c r="V122" s="2" t="str">
        <f>=HYPERLINK("https://ckoc.cdreader.com/cn/report/income", "https://ckoc.cdreader.com/cn/report/income")</f>
        <v>https://ckoc.cdreader.com/cn/report/income</v>
      </c>
      <c r="W122" s="3"/>
      <c r="X122" s="3">
        <v>46286.692083333335</v>
      </c>
      <c r="Y122" t="inlineStr">
        <is>
          <t>待核对</t>
        </is>
      </c>
      <c r="Z122" t="inlineStr">
        <is>
          <t>来源采集时间：2026-09-21T08:36:36.736Z；仅看自己；区间查询；分成收益对应充值收益；非零区间合计不会被错误拆分；文件SHA256：3d9dfb63118122b3。本次为解析入库时间，不代表平台重新查询时间。</t>
        </is>
      </c>
      <c r="AA122" t="inlineStr">
        <is>
          <t>0.00</t>
        </is>
      </c>
      <c r="AB122"/>
      <c r="AC122" t="inlineStr">
        <is>
          <t>展示</t>
        </is>
      </c>
      <c r="AD122"/>
    </row>
    <row r="123" ht="25.5" customHeight="1">
      <c r="A123" t="inlineStr">
        <is>
          <t>2026-09-06｜MoboBoost｜gaoxuan@gengrowth.ai｜CNY｜账号级</t>
        </is>
      </c>
      <c r="B123" s="5">
        <v>46271</v>
      </c>
      <c r="C123"/>
      <c r="D123"/>
      <c r="E123" t="inlineStr">
        <is>
          <t>gaoxuan@gengrowth.ai</t>
        </is>
      </c>
      <c r="F123" t="inlineStr">
        <is>
          <t>MoboBoost</t>
        </is>
      </c>
      <c r="G123"/>
      <c r="H123" t="inlineStr">
        <is>
          <t>未分剧名/平台合计</t>
        </is>
      </c>
      <c r="I123"/>
      <c r="J123" t="inlineStr">
        <is>
          <t>CNY</t>
        </is>
      </c>
      <c r="K123" t="inlineStr">
        <is>
          <t>账号级</t>
        </is>
      </c>
      <c r="L123"/>
      <c r="M123">
        <v>0</v>
      </c>
      <c r="N123">
        <v>0</v>
      </c>
      <c r="O123" t="inlineStr">
        <is>
          <t>待确认</t>
        </is>
      </c>
      <c r="P123">
        <v>0</v>
      </c>
      <c r="Q123">
        <v>0</v>
      </c>
      <c r="R123">
        <v>0</v>
      </c>
      <c r="S123"/>
      <c r="T123"/>
      <c r="U123" t="inlineStr">
        <is>
          <t>未提供</t>
        </is>
      </c>
      <c r="V123" s="2" t="str">
        <f>=HYPERLINK("https://ckoc.cdreader.com/cn/report/income", "https://ckoc.cdreader.com/cn/report/income")</f>
        <v>https://ckoc.cdreader.com/cn/report/income</v>
      </c>
      <c r="W123" s="3"/>
      <c r="X123" s="3">
        <v>46286.692083333335</v>
      </c>
      <c r="Y123" t="inlineStr">
        <is>
          <t>待核对</t>
        </is>
      </c>
      <c r="Z123" t="inlineStr">
        <is>
          <t>来源采集时间：2026-09-21T08:36:36.736Z；仅看自己；区间查询；分成收益对应充值收益；非零区间合计不会被错误拆分；文件SHA256：3d9dfb63118122b3。本次为解析入库时间，不代表平台重新查询时间。</t>
        </is>
      </c>
      <c r="AA123" t="inlineStr">
        <is>
          <t>0.00</t>
        </is>
      </c>
      <c r="AB123"/>
      <c r="AC123" t="inlineStr">
        <is>
          <t>展示</t>
        </is>
      </c>
      <c r="AD123"/>
    </row>
    <row r="124" ht="25.5" customHeight="1">
      <c r="A124" t="inlineStr">
        <is>
          <t>2026-09-07｜MoboBoost｜gaoxuan@gengrowth.ai｜CNY｜账号级</t>
        </is>
      </c>
      <c r="B124" s="5">
        <v>46272</v>
      </c>
      <c r="C124"/>
      <c r="D124"/>
      <c r="E124" t="inlineStr">
        <is>
          <t>gaoxuan@gengrowth.ai</t>
        </is>
      </c>
      <c r="F124" t="inlineStr">
        <is>
          <t>MoboBoost</t>
        </is>
      </c>
      <c r="G124"/>
      <c r="H124" t="inlineStr">
        <is>
          <t>未分剧名/平台合计</t>
        </is>
      </c>
      <c r="I124"/>
      <c r="J124" t="inlineStr">
        <is>
          <t>CNY</t>
        </is>
      </c>
      <c r="K124" t="inlineStr">
        <is>
          <t>账号级</t>
        </is>
      </c>
      <c r="L124"/>
      <c r="M124">
        <v>0</v>
      </c>
      <c r="N124">
        <v>0</v>
      </c>
      <c r="O124" t="inlineStr">
        <is>
          <t>待确认</t>
        </is>
      </c>
      <c r="P124">
        <v>0</v>
      </c>
      <c r="Q124">
        <v>0</v>
      </c>
      <c r="R124">
        <v>0</v>
      </c>
      <c r="S124"/>
      <c r="T124"/>
      <c r="U124" t="inlineStr">
        <is>
          <t>未提供</t>
        </is>
      </c>
      <c r="V124" s="2" t="str">
        <f>=HYPERLINK("https://ckoc.cdreader.com/cn/report/income", "https://ckoc.cdreader.com/cn/report/income")</f>
        <v>https://ckoc.cdreader.com/cn/report/income</v>
      </c>
      <c r="W124" s="3"/>
      <c r="X124" s="3">
        <v>46286.692083333335</v>
      </c>
      <c r="Y124" t="inlineStr">
        <is>
          <t>待核对</t>
        </is>
      </c>
      <c r="Z124" t="inlineStr">
        <is>
          <t>来源采集时间：2026-09-21T08:36:36.736Z；仅看自己；区间查询；分成收益对应充值收益；非零区间合计不会被错误拆分；文件SHA256：3d9dfb63118122b3。本次为解析入库时间，不代表平台重新查询时间。</t>
        </is>
      </c>
      <c r="AA124" t="inlineStr">
        <is>
          <t>0.00</t>
        </is>
      </c>
      <c r="AB124"/>
      <c r="AC124" t="inlineStr">
        <is>
          <t>展示</t>
        </is>
      </c>
      <c r="AD124"/>
    </row>
    <row r="125" ht="25.5" customHeight="1">
      <c r="A125" t="inlineStr">
        <is>
          <t>2026-09-08｜MoboBoost｜gaoxuan@gengrowth.ai｜CNY｜账号级</t>
        </is>
      </c>
      <c r="B125" s="5">
        <v>46273</v>
      </c>
      <c r="C125"/>
      <c r="D125"/>
      <c r="E125" t="inlineStr">
        <is>
          <t>gaoxuan@gengrowth.ai</t>
        </is>
      </c>
      <c r="F125" t="inlineStr">
        <is>
          <t>MoboBoost</t>
        </is>
      </c>
      <c r="G125"/>
      <c r="H125" t="inlineStr">
        <is>
          <t>未分剧名/平台合计</t>
        </is>
      </c>
      <c r="I125"/>
      <c r="J125" t="inlineStr">
        <is>
          <t>CNY</t>
        </is>
      </c>
      <c r="K125" t="inlineStr">
        <is>
          <t>账号级</t>
        </is>
      </c>
      <c r="L125"/>
      <c r="M125">
        <v>0</v>
      </c>
      <c r="N125">
        <v>0</v>
      </c>
      <c r="O125" t="inlineStr">
        <is>
          <t>待确认</t>
        </is>
      </c>
      <c r="P125">
        <v>0</v>
      </c>
      <c r="Q125">
        <v>0</v>
      </c>
      <c r="R125">
        <v>0</v>
      </c>
      <c r="S125"/>
      <c r="T125"/>
      <c r="U125" t="inlineStr">
        <is>
          <t>未提供</t>
        </is>
      </c>
      <c r="V125" s="2" t="str">
        <f>=HYPERLINK("https://ckoc.cdreader.com/cn/report/income", "https://ckoc.cdreader.com/cn/report/income")</f>
        <v>https://ckoc.cdreader.com/cn/report/income</v>
      </c>
      <c r="W125" s="3"/>
      <c r="X125" s="3">
        <v>46286.692083333335</v>
      </c>
      <c r="Y125" t="inlineStr">
        <is>
          <t>待核对</t>
        </is>
      </c>
      <c r="Z125" t="inlineStr">
        <is>
          <t>来源采集时间：2026-09-21T08:36:36.736Z；仅看自己；区间查询；分成收益对应充值收益；非零区间合计不会被错误拆分；文件SHA256：3d9dfb63118122b3。本次为解析入库时间，不代表平台重新查询时间。</t>
        </is>
      </c>
      <c r="AA125" t="inlineStr">
        <is>
          <t>0.00</t>
        </is>
      </c>
      <c r="AB125"/>
      <c r="AC125" t="inlineStr">
        <is>
          <t>展示</t>
        </is>
      </c>
      <c r="AD125"/>
    </row>
    <row r="126" ht="25.5" customHeight="1">
      <c r="A126" t="inlineStr">
        <is>
          <t>2026-09-09｜MoboBoost｜gaoxuan@gengrowth.ai｜CNY｜账号级</t>
        </is>
      </c>
      <c r="B126" s="5">
        <v>46274</v>
      </c>
      <c r="C126"/>
      <c r="D126"/>
      <c r="E126" t="inlineStr">
        <is>
          <t>gaoxuan@gengrowth.ai</t>
        </is>
      </c>
      <c r="F126" t="inlineStr">
        <is>
          <t>MoboBoost</t>
        </is>
      </c>
      <c r="G126"/>
      <c r="H126" t="inlineStr">
        <is>
          <t>未分剧名/平台合计</t>
        </is>
      </c>
      <c r="I126"/>
      <c r="J126" t="inlineStr">
        <is>
          <t>CNY</t>
        </is>
      </c>
      <c r="K126" t="inlineStr">
        <is>
          <t>账号级</t>
        </is>
      </c>
      <c r="L126"/>
      <c r="M126">
        <v>0</v>
      </c>
      <c r="N126">
        <v>0</v>
      </c>
      <c r="O126" t="inlineStr">
        <is>
          <t>待确认</t>
        </is>
      </c>
      <c r="P126">
        <v>0</v>
      </c>
      <c r="Q126">
        <v>0</v>
      </c>
      <c r="R126">
        <v>0</v>
      </c>
      <c r="S126"/>
      <c r="T126"/>
      <c r="U126" t="inlineStr">
        <is>
          <t>未提供</t>
        </is>
      </c>
      <c r="V126" s="2" t="str">
        <f>=HYPERLINK("https://ckoc.cdreader.com/cn/report/income", "https://ckoc.cdreader.com/cn/report/income")</f>
        <v>https://ckoc.cdreader.com/cn/report/income</v>
      </c>
      <c r="W126" s="3"/>
      <c r="X126" s="3">
        <v>46286.692083333335</v>
      </c>
      <c r="Y126" t="inlineStr">
        <is>
          <t>待核对</t>
        </is>
      </c>
      <c r="Z126" t="inlineStr">
        <is>
          <t>来源采集时间：2026-09-21T08:36:36.736Z；仅看自己；区间查询；分成收益对应充值收益；非零区间合计不会被错误拆分；文件SHA256：3d9dfb63118122b3。本次为解析入库时间，不代表平台重新查询时间。</t>
        </is>
      </c>
      <c r="AA126" t="inlineStr">
        <is>
          <t>0.00</t>
        </is>
      </c>
      <c r="AB126"/>
      <c r="AC126" t="inlineStr">
        <is>
          <t>展示</t>
        </is>
      </c>
      <c r="AD126"/>
    </row>
    <row r="127" ht="25.5" customHeight="1">
      <c r="A127" t="inlineStr">
        <is>
          <t>2026-09-10｜MoboBoost｜gaoxuan@gengrowth.ai｜CNY｜账号级</t>
        </is>
      </c>
      <c r="B127" s="5">
        <v>46275</v>
      </c>
      <c r="C127"/>
      <c r="D127"/>
      <c r="E127" t="inlineStr">
        <is>
          <t>gaoxuan@gengrowth.ai</t>
        </is>
      </c>
      <c r="F127" t="inlineStr">
        <is>
          <t>MoboBoost</t>
        </is>
      </c>
      <c r="G127"/>
      <c r="H127" t="inlineStr">
        <is>
          <t>未分剧名/平台合计</t>
        </is>
      </c>
      <c r="I127"/>
      <c r="J127" t="inlineStr">
        <is>
          <t>CNY</t>
        </is>
      </c>
      <c r="K127" t="inlineStr">
        <is>
          <t>账号级</t>
        </is>
      </c>
      <c r="L127"/>
      <c r="M127">
        <v>0</v>
      </c>
      <c r="N127">
        <v>0</v>
      </c>
      <c r="O127" t="inlineStr">
        <is>
          <t>待确认</t>
        </is>
      </c>
      <c r="P127">
        <v>0</v>
      </c>
      <c r="Q127">
        <v>0</v>
      </c>
      <c r="R127">
        <v>0</v>
      </c>
      <c r="S127"/>
      <c r="T127"/>
      <c r="U127" t="inlineStr">
        <is>
          <t>未提供</t>
        </is>
      </c>
      <c r="V127" s="2" t="str">
        <f>=HYPERLINK("https://ckoc.cdreader.com/cn/report/income", "https://ckoc.cdreader.com/cn/report/income")</f>
        <v>https://ckoc.cdreader.com/cn/report/income</v>
      </c>
      <c r="W127" s="3"/>
      <c r="X127" s="3">
        <v>46286.692083333335</v>
      </c>
      <c r="Y127" t="inlineStr">
        <is>
          <t>待核对</t>
        </is>
      </c>
      <c r="Z127" t="inlineStr">
        <is>
          <t>来源采集时间：2026-09-21T08:36:36.736Z；仅看自己；区间查询；分成收益对应充值收益；非零区间合计不会被错误拆分；文件SHA256：3d9dfb63118122b3。本次为解析入库时间，不代表平台重新查询时间。</t>
        </is>
      </c>
      <c r="AA127" t="inlineStr">
        <is>
          <t>0.00</t>
        </is>
      </c>
      <c r="AB127"/>
      <c r="AC127" t="inlineStr">
        <is>
          <t>展示</t>
        </is>
      </c>
      <c r="AD127"/>
    </row>
    <row r="128" ht="25.5" customHeight="1">
      <c r="A128" t="inlineStr">
        <is>
          <t>2026-09-11｜MoboBoost｜gaoxuan@gengrowth.ai｜CNY｜账号级</t>
        </is>
      </c>
      <c r="B128" s="5">
        <v>46276</v>
      </c>
      <c r="C128"/>
      <c r="D128"/>
      <c r="E128" t="inlineStr">
        <is>
          <t>gaoxuan@gengrowth.ai</t>
        </is>
      </c>
      <c r="F128" t="inlineStr">
        <is>
          <t>MoboBoost</t>
        </is>
      </c>
      <c r="G128"/>
      <c r="H128" t="inlineStr">
        <is>
          <t>未分剧名/平台合计</t>
        </is>
      </c>
      <c r="I128"/>
      <c r="J128" t="inlineStr">
        <is>
          <t>CNY</t>
        </is>
      </c>
      <c r="K128" t="inlineStr">
        <is>
          <t>账号级</t>
        </is>
      </c>
      <c r="L128"/>
      <c r="M128">
        <v>0</v>
      </c>
      <c r="N128">
        <v>0</v>
      </c>
      <c r="O128" t="inlineStr">
        <is>
          <t>待确认</t>
        </is>
      </c>
      <c r="P128">
        <v>0</v>
      </c>
      <c r="Q128">
        <v>0</v>
      </c>
      <c r="R128">
        <v>0</v>
      </c>
      <c r="S128"/>
      <c r="T128"/>
      <c r="U128" t="inlineStr">
        <is>
          <t>未提供</t>
        </is>
      </c>
      <c r="V128" s="2" t="str">
        <f>=HYPERLINK("https://ckoc.cdreader.com/cn/report/income", "https://ckoc.cdreader.com/cn/report/income")</f>
        <v>https://ckoc.cdreader.com/cn/report/income</v>
      </c>
      <c r="W128" s="3"/>
      <c r="X128" s="3">
        <v>46286.692083333335</v>
      </c>
      <c r="Y128" t="inlineStr">
        <is>
          <t>待核对</t>
        </is>
      </c>
      <c r="Z128" t="inlineStr">
        <is>
          <t>来源采集时间：2026-09-21T08:36:36.736Z；仅看自己；区间查询；分成收益对应充值收益；非零区间合计不会被错误拆分；文件SHA256：3d9dfb63118122b3。本次为解析入库时间，不代表平台重新查询时间。</t>
        </is>
      </c>
      <c r="AA128" t="inlineStr">
        <is>
          <t>0.00</t>
        </is>
      </c>
      <c r="AB128"/>
      <c r="AC128" t="inlineStr">
        <is>
          <t>展示</t>
        </is>
      </c>
      <c r="AD128"/>
    </row>
    <row r="129" ht="25.5" customHeight="1">
      <c r="A129" t="inlineStr">
        <is>
          <t>2026-09-12｜MoboBoost｜gaoxuan@gengrowth.ai｜CNY｜账号级</t>
        </is>
      </c>
      <c r="B129" s="5">
        <v>46277</v>
      </c>
      <c r="C129"/>
      <c r="D129"/>
      <c r="E129" t="inlineStr">
        <is>
          <t>gaoxuan@gengrowth.ai</t>
        </is>
      </c>
      <c r="F129" t="inlineStr">
        <is>
          <t>MoboBoost</t>
        </is>
      </c>
      <c r="G129"/>
      <c r="H129" t="inlineStr">
        <is>
          <t>未分剧名/平台合计</t>
        </is>
      </c>
      <c r="I129"/>
      <c r="J129" t="inlineStr">
        <is>
          <t>CNY</t>
        </is>
      </c>
      <c r="K129" t="inlineStr">
        <is>
          <t>账号级</t>
        </is>
      </c>
      <c r="L129"/>
      <c r="M129">
        <v>0</v>
      </c>
      <c r="N129">
        <v>0</v>
      </c>
      <c r="O129" t="inlineStr">
        <is>
          <t>待确认</t>
        </is>
      </c>
      <c r="P129">
        <v>0</v>
      </c>
      <c r="Q129">
        <v>0</v>
      </c>
      <c r="R129">
        <v>0</v>
      </c>
      <c r="S129"/>
      <c r="T129"/>
      <c r="U129" t="inlineStr">
        <is>
          <t>未提供</t>
        </is>
      </c>
      <c r="V129" s="2" t="str">
        <f>=HYPERLINK("https://ckoc.cdreader.com/cn/report/income", "https://ckoc.cdreader.com/cn/report/income")</f>
        <v>https://ckoc.cdreader.com/cn/report/income</v>
      </c>
      <c r="W129" s="3"/>
      <c r="X129" s="3">
        <v>46286.692083333335</v>
      </c>
      <c r="Y129" t="inlineStr">
        <is>
          <t>待核对</t>
        </is>
      </c>
      <c r="Z129" t="inlineStr">
        <is>
          <t>来源采集时间：2026-09-21T08:36:36.736Z；仅看自己；区间查询；分成收益对应充值收益；非零区间合计不会被错误拆分；文件SHA256：3d9dfb63118122b3。本次为解析入库时间，不代表平台重新查询时间。</t>
        </is>
      </c>
      <c r="AA129" t="inlineStr">
        <is>
          <t>0.00</t>
        </is>
      </c>
      <c r="AB129"/>
      <c r="AC129" t="inlineStr">
        <is>
          <t>展示</t>
        </is>
      </c>
      <c r="AD129"/>
    </row>
    <row r="130" ht="25.5" customHeight="1">
      <c r="A130" t="inlineStr">
        <is>
          <t>2026-09-13｜MoboBoost｜gaoxuan@gengrowth.ai｜CNY｜账号级</t>
        </is>
      </c>
      <c r="B130" s="5">
        <v>46278</v>
      </c>
      <c r="C130"/>
      <c r="D130"/>
      <c r="E130" t="inlineStr">
        <is>
          <t>gaoxuan@gengrowth.ai</t>
        </is>
      </c>
      <c r="F130" t="inlineStr">
        <is>
          <t>MoboBoost</t>
        </is>
      </c>
      <c r="G130"/>
      <c r="H130" t="inlineStr">
        <is>
          <t>未分剧名/平台合计</t>
        </is>
      </c>
      <c r="I130"/>
      <c r="J130" t="inlineStr">
        <is>
          <t>CNY</t>
        </is>
      </c>
      <c r="K130" t="inlineStr">
        <is>
          <t>账号级</t>
        </is>
      </c>
      <c r="L130"/>
      <c r="M130">
        <v>0</v>
      </c>
      <c r="N130">
        <v>0</v>
      </c>
      <c r="O130" t="inlineStr">
        <is>
          <t>待确认</t>
        </is>
      </c>
      <c r="P130">
        <v>0</v>
      </c>
      <c r="Q130">
        <v>0</v>
      </c>
      <c r="R130">
        <v>0</v>
      </c>
      <c r="S130"/>
      <c r="T130"/>
      <c r="U130" t="inlineStr">
        <is>
          <t>未提供</t>
        </is>
      </c>
      <c r="V130" s="2" t="str">
        <f>=HYPERLINK("https://ckoc.cdreader.com/cn/report/income", "https://ckoc.cdreader.com/cn/report/income")</f>
        <v>https://ckoc.cdreader.com/cn/report/income</v>
      </c>
      <c r="W130" s="3"/>
      <c r="X130" s="3">
        <v>46286.692083333335</v>
      </c>
      <c r="Y130" t="inlineStr">
        <is>
          <t>待核对</t>
        </is>
      </c>
      <c r="Z130" t="inlineStr">
        <is>
          <t>来源采集时间：2026-09-21T08:36:36.736Z；仅看自己；区间查询；分成收益对应充值收益；非零区间合计不会被错误拆分；文件SHA256：3d9dfb63118122b3。本次为解析入库时间，不代表平台重新查询时间。</t>
        </is>
      </c>
      <c r="AA130" t="inlineStr">
        <is>
          <t>0.00</t>
        </is>
      </c>
      <c r="AB130"/>
      <c r="AC130" t="inlineStr">
        <is>
          <t>展示</t>
        </is>
      </c>
      <c r="AD130"/>
    </row>
    <row r="131" ht="25.5" customHeight="1">
      <c r="A131" t="inlineStr">
        <is>
          <t>2026-09-14｜MoboBoost｜gaoxuan@gengrowth.ai｜CNY｜账号级</t>
        </is>
      </c>
      <c r="B131" s="5">
        <v>46279</v>
      </c>
      <c r="C131"/>
      <c r="D131"/>
      <c r="E131" t="inlineStr">
        <is>
          <t>gaoxuan@gengrowth.ai</t>
        </is>
      </c>
      <c r="F131" t="inlineStr">
        <is>
          <t>MoboBoost</t>
        </is>
      </c>
      <c r="G131"/>
      <c r="H131" t="inlineStr">
        <is>
          <t>未分剧名/平台合计</t>
        </is>
      </c>
      <c r="I131"/>
      <c r="J131" t="inlineStr">
        <is>
          <t>CNY</t>
        </is>
      </c>
      <c r="K131" t="inlineStr">
        <is>
          <t>账号级</t>
        </is>
      </c>
      <c r="L131"/>
      <c r="M131">
        <v>0</v>
      </c>
      <c r="N131">
        <v>0</v>
      </c>
      <c r="O131" t="inlineStr">
        <is>
          <t>待确认</t>
        </is>
      </c>
      <c r="P131">
        <v>0</v>
      </c>
      <c r="Q131">
        <v>0</v>
      </c>
      <c r="R131">
        <v>0</v>
      </c>
      <c r="S131"/>
      <c r="T131"/>
      <c r="U131" t="inlineStr">
        <is>
          <t>未提供</t>
        </is>
      </c>
      <c r="V131" s="2" t="str">
        <f>=HYPERLINK("https://ckoc.cdreader.com/cn/report/income", "https://ckoc.cdreader.com/cn/report/income")</f>
        <v>https://ckoc.cdreader.com/cn/report/income</v>
      </c>
      <c r="W131" s="3"/>
      <c r="X131" s="3">
        <v>46286.692083333335</v>
      </c>
      <c r="Y131" t="inlineStr">
        <is>
          <t>待核对</t>
        </is>
      </c>
      <c r="Z131" t="inlineStr">
        <is>
          <t>来源采集时间：2026-09-21T08:36:36.736Z；仅看自己；区间查询；分成收益对应充值收益；非零区间合计不会被错误拆分；文件SHA256：3d9dfb63118122b3。本次为解析入库时间，不代表平台重新查询时间。</t>
        </is>
      </c>
      <c r="AA131" t="inlineStr">
        <is>
          <t>0.00</t>
        </is>
      </c>
      <c r="AB131"/>
      <c r="AC131" t="inlineStr">
        <is>
          <t>展示</t>
        </is>
      </c>
      <c r="AD131"/>
    </row>
    <row r="132" ht="25.5" customHeight="1">
      <c r="A132" t="inlineStr">
        <is>
          <t>2026-09-15｜MoboBoost｜gaoxuan@gengrowth.ai｜CNY｜账号级</t>
        </is>
      </c>
      <c r="B132" s="5">
        <v>46280</v>
      </c>
      <c r="C132"/>
      <c r="D132"/>
      <c r="E132" t="inlineStr">
        <is>
          <t>gaoxuan@gengrowth.ai</t>
        </is>
      </c>
      <c r="F132" t="inlineStr">
        <is>
          <t>MoboBoost</t>
        </is>
      </c>
      <c r="G132"/>
      <c r="H132" t="inlineStr">
        <is>
          <t>未分剧名/平台合计</t>
        </is>
      </c>
      <c r="I132"/>
      <c r="J132" t="inlineStr">
        <is>
          <t>CNY</t>
        </is>
      </c>
      <c r="K132" t="inlineStr">
        <is>
          <t>账号级</t>
        </is>
      </c>
      <c r="L132"/>
      <c r="M132">
        <v>0</v>
      </c>
      <c r="N132">
        <v>0</v>
      </c>
      <c r="O132" t="inlineStr">
        <is>
          <t>待确认</t>
        </is>
      </c>
      <c r="P132">
        <v>0</v>
      </c>
      <c r="Q132">
        <v>0</v>
      </c>
      <c r="R132">
        <v>0</v>
      </c>
      <c r="S132"/>
      <c r="T132"/>
      <c r="U132" t="inlineStr">
        <is>
          <t>未提供</t>
        </is>
      </c>
      <c r="V132" s="2" t="str">
        <f>=HYPERLINK("https://ckoc.cdreader.com/cn/report/income", "https://ckoc.cdreader.com/cn/report/income")</f>
        <v>https://ckoc.cdreader.com/cn/report/income</v>
      </c>
      <c r="W132" s="3"/>
      <c r="X132" s="3">
        <v>46286.692083333335</v>
      </c>
      <c r="Y132" t="inlineStr">
        <is>
          <t>待核对</t>
        </is>
      </c>
      <c r="Z132" t="inlineStr">
        <is>
          <t>来源采集时间：2026-09-21T08:36:36.736Z；仅看自己；区间查询；分成收益对应充值收益；非零区间合计不会被错误拆分；文件SHA256：3d9dfb63118122b3。本次为解析入库时间，不代表平台重新查询时间。</t>
        </is>
      </c>
      <c r="AA132" t="inlineStr">
        <is>
          <t>0.00</t>
        </is>
      </c>
      <c r="AB132"/>
      <c r="AC132" t="inlineStr">
        <is>
          <t>展示</t>
        </is>
      </c>
      <c r="AD132"/>
    </row>
    <row r="133" ht="25.5" customHeight="1">
      <c r="A133" t="inlineStr">
        <is>
          <t>2026-09-16｜MoboBoost｜gaoxuan@gengrowth.ai｜CNY｜账号级</t>
        </is>
      </c>
      <c r="B133" s="5">
        <v>46281</v>
      </c>
      <c r="C133"/>
      <c r="D133"/>
      <c r="E133" t="inlineStr">
        <is>
          <t>gaoxuan@gengrowth.ai</t>
        </is>
      </c>
      <c r="F133" t="inlineStr">
        <is>
          <t>MoboBoost</t>
        </is>
      </c>
      <c r="G133"/>
      <c r="H133" t="inlineStr">
        <is>
          <t>未分剧名/平台合计</t>
        </is>
      </c>
      <c r="I133"/>
      <c r="J133" t="inlineStr">
        <is>
          <t>CNY</t>
        </is>
      </c>
      <c r="K133" t="inlineStr">
        <is>
          <t>账号级</t>
        </is>
      </c>
      <c r="L133"/>
      <c r="M133">
        <v>0</v>
      </c>
      <c r="N133">
        <v>0</v>
      </c>
      <c r="O133" t="inlineStr">
        <is>
          <t>待确认</t>
        </is>
      </c>
      <c r="P133">
        <v>0</v>
      </c>
      <c r="Q133">
        <v>0</v>
      </c>
      <c r="R133">
        <v>0</v>
      </c>
      <c r="S133"/>
      <c r="T133"/>
      <c r="U133" t="inlineStr">
        <is>
          <t>未提供</t>
        </is>
      </c>
      <c r="V133" s="2" t="str">
        <f>=HYPERLINK("https://ckoc.cdreader.com/cn/report/income", "https://ckoc.cdreader.com/cn/report/income")</f>
        <v>https://ckoc.cdreader.com/cn/report/income</v>
      </c>
      <c r="W133" s="3"/>
      <c r="X133" s="3">
        <v>46286.692083333335</v>
      </c>
      <c r="Y133" t="inlineStr">
        <is>
          <t>待核对</t>
        </is>
      </c>
      <c r="Z133" t="inlineStr">
        <is>
          <t>来源采集时间：2026-09-21T08:36:36.736Z；仅看自己；区间查询；分成收益对应充值收益；非零区间合计不会被错误拆分；文件SHA256：3d9dfb63118122b3。本次为解析入库时间，不代表平台重新查询时间。</t>
        </is>
      </c>
      <c r="AA133" t="inlineStr">
        <is>
          <t>0.00</t>
        </is>
      </c>
      <c r="AB133"/>
      <c r="AC133" t="inlineStr">
        <is>
          <t>展示</t>
        </is>
      </c>
      <c r="AD133"/>
    </row>
    <row r="134" ht="25.5" customHeight="1">
      <c r="A134" t="inlineStr">
        <is>
          <t>2026-09-17｜MoboBoost｜gaoxuan@gengrowth.ai｜CNY｜账号级</t>
        </is>
      </c>
      <c r="B134" s="5">
        <v>46282</v>
      </c>
      <c r="C134"/>
      <c r="D134"/>
      <c r="E134" t="inlineStr">
        <is>
          <t>gaoxuan@gengrowth.ai</t>
        </is>
      </c>
      <c r="F134" t="inlineStr">
        <is>
          <t>MoboBoost</t>
        </is>
      </c>
      <c r="G134"/>
      <c r="H134" t="inlineStr">
        <is>
          <t>未分剧名/平台合计</t>
        </is>
      </c>
      <c r="I134"/>
      <c r="J134" t="inlineStr">
        <is>
          <t>CNY</t>
        </is>
      </c>
      <c r="K134" t="inlineStr">
        <is>
          <t>账号级</t>
        </is>
      </c>
      <c r="L134"/>
      <c r="M134">
        <v>0</v>
      </c>
      <c r="N134">
        <v>0</v>
      </c>
      <c r="O134" t="inlineStr">
        <is>
          <t>待确认</t>
        </is>
      </c>
      <c r="P134">
        <v>0</v>
      </c>
      <c r="Q134">
        <v>0</v>
      </c>
      <c r="R134">
        <v>0</v>
      </c>
      <c r="S134"/>
      <c r="T134"/>
      <c r="U134" t="inlineStr">
        <is>
          <t>未提供</t>
        </is>
      </c>
      <c r="V134" s="2" t="str">
        <f>=HYPERLINK("https://ckoc.cdreader.com/cn/report/income", "https://ckoc.cdreader.com/cn/report/income")</f>
        <v>https://ckoc.cdreader.com/cn/report/income</v>
      </c>
      <c r="W134" s="3"/>
      <c r="X134" s="3">
        <v>46286.692083333335</v>
      </c>
      <c r="Y134" t="inlineStr">
        <is>
          <t>待核对</t>
        </is>
      </c>
      <c r="Z134" t="inlineStr">
        <is>
          <t>来源采集时间：2026-09-21T08:36:36.736Z；仅看自己；区间查询；分成收益对应充值收益；非零区间合计不会被错误拆分；文件SHA256：3d9dfb63118122b3。本次为解析入库时间，不代表平台重新查询时间。</t>
        </is>
      </c>
      <c r="AA134" t="inlineStr">
        <is>
          <t>0.00</t>
        </is>
      </c>
      <c r="AB134"/>
      <c r="AC134" t="inlineStr">
        <is>
          <t>展示</t>
        </is>
      </c>
      <c r="AD134"/>
    </row>
    <row r="135" ht="25.5" customHeight="1">
      <c r="A135" t="inlineStr">
        <is>
          <t>2026-09-18｜MoboBoost｜gaoxuan@gengrowth.ai｜CNY｜账号级</t>
        </is>
      </c>
      <c r="B135" s="5">
        <v>46283</v>
      </c>
      <c r="C135"/>
      <c r="D135"/>
      <c r="E135" t="inlineStr">
        <is>
          <t>gaoxuan@gengrowth.ai</t>
        </is>
      </c>
      <c r="F135" t="inlineStr">
        <is>
          <t>MoboBoost</t>
        </is>
      </c>
      <c r="G135"/>
      <c r="H135" t="inlineStr">
        <is>
          <t>未分剧名/平台合计</t>
        </is>
      </c>
      <c r="I135"/>
      <c r="J135" t="inlineStr">
        <is>
          <t>CNY</t>
        </is>
      </c>
      <c r="K135" t="inlineStr">
        <is>
          <t>账号级</t>
        </is>
      </c>
      <c r="L135"/>
      <c r="M135">
        <v>0</v>
      </c>
      <c r="N135">
        <v>0</v>
      </c>
      <c r="O135" t="inlineStr">
        <is>
          <t>待确认</t>
        </is>
      </c>
      <c r="P135">
        <v>0</v>
      </c>
      <c r="Q135">
        <v>0</v>
      </c>
      <c r="R135">
        <v>0</v>
      </c>
      <c r="S135"/>
      <c r="T135"/>
      <c r="U135" t="inlineStr">
        <is>
          <t>未提供</t>
        </is>
      </c>
      <c r="V135" s="2" t="str">
        <f>=HYPERLINK("https://ckoc.cdreader.com/cn/report/income", "https://ckoc.cdreader.com/cn/report/income")</f>
        <v>https://ckoc.cdreader.com/cn/report/income</v>
      </c>
      <c r="W135" s="3"/>
      <c r="X135" s="3">
        <v>46286.692083333335</v>
      </c>
      <c r="Y135" t="inlineStr">
        <is>
          <t>待核对</t>
        </is>
      </c>
      <c r="Z135" t="inlineStr">
        <is>
          <t>来源采集时间：2026-09-21T08:36:36.736Z；仅看自己；区间查询；分成收益对应充值收益；非零区间合计不会被错误拆分；文件SHA256：3d9dfb63118122b3。本次为解析入库时间，不代表平台重新查询时间。</t>
        </is>
      </c>
      <c r="AA135" t="inlineStr">
        <is>
          <t>0.00</t>
        </is>
      </c>
      <c r="AB135"/>
      <c r="AC135" t="inlineStr">
        <is>
          <t>展示</t>
        </is>
      </c>
      <c r="AD135"/>
    </row>
    <row r="136" ht="25.5" customHeight="1">
      <c r="A136" t="inlineStr">
        <is>
          <t>2026-09-20｜RSBoost｜2967267838@qq.com｜ReelShort｜USD｜账号级</t>
        </is>
      </c>
      <c r="B136" s="5">
        <v>46285</v>
      </c>
      <c r="C136"/>
      <c r="D136"/>
      <c r="E136" t="inlineStr">
        <is>
          <t>2967267838@qq.com</t>
        </is>
      </c>
      <c r="F136" t="inlineStr">
        <is>
          <t>RSBoost</t>
        </is>
      </c>
      <c r="G136" t="inlineStr">
        <is>
          <t>ReelShort</t>
        </is>
      </c>
      <c r="H136" t="inlineStr">
        <is>
          <t>未分剧名/平台合计</t>
        </is>
      </c>
      <c r="I136"/>
      <c r="J136" t="inlineStr">
        <is>
          <t>USD</t>
        </is>
      </c>
      <c r="K136" t="inlineStr">
        <is>
          <t>账号级</t>
        </is>
      </c>
      <c r="L136">
        <v>6</v>
      </c>
      <c r="M136">
        <v>1</v>
      </c>
      <c r="N136">
        <v>0.69</v>
      </c>
      <c r="O136" t="inlineStr">
        <is>
          <t>用户充值金额</t>
        </is>
      </c>
      <c r="P136"/>
      <c r="Q136">
        <v>0</v>
      </c>
      <c r="R136"/>
      <c r="S136"/>
      <c r="T136"/>
      <c r="U136" t="inlineStr">
        <is>
          <t>未提供</t>
        </is>
      </c>
      <c r="V136" s="2" t="str">
        <f>=HYPERLINK("https://cps.reelshort.com/my-earnings/estimated?incomeType=reelshort&amp;date=week", "https://cps.reelshort.com/my-earnings/estimated?incomeType=reelshort&amp;date=week")</f>
        <v>https://cps.reelshort.com/my-earnings/estimated?incomeType=reelshort&amp;date=week</v>
      </c>
      <c r="W136" s="3"/>
      <c r="X136" s="3">
        <v>46287.500289351854</v>
      </c>
      <c r="Y136" t="inlineStr">
        <is>
          <t>成功</t>
        </is>
      </c>
      <c r="Z136" t="inlineStr">
        <is>
          <t>来源采集时间：2026-09-22T04:00:24.778Z；独立浏览器程序区间采集；账号、日期和导出文件已核对；分成取平台导出值；文件SHA256：3b43f1741de7e461。本次为解析入库时间，不代表平台重新查询时间。</t>
        </is>
      </c>
      <c r="AA136" t="inlineStr">
        <is>
          <t>0.69</t>
        </is>
      </c>
      <c r="AB136" t="inlineStr">
        <is>
          <t>Bully Me? I Run the Mob!、My Racing Nemesis Kissed Me、Private Tutoring、Romance Lessons with My Quarterback、The Don's Obsession、The Omega's Command</t>
        </is>
      </c>
      <c r="AC136" t="inlineStr">
        <is>
          <t>校验用</t>
        </is>
      </c>
      <c r="AD136"/>
    </row>
    <row r="137" ht="25.5" customHeight="1">
      <c r="A137" t="inlineStr">
        <is>
          <t>2026-09-21｜MoboBoost｜pengman@gengrowth.ai｜CNY｜账号级</t>
        </is>
      </c>
      <c r="B137" s="5">
        <v>46286</v>
      </c>
      <c r="C137"/>
      <c r="D137"/>
      <c r="E137" t="inlineStr">
        <is>
          <t>pengman@gengrowth.ai</t>
        </is>
      </c>
      <c r="F137" t="inlineStr">
        <is>
          <t>MoboBoost</t>
        </is>
      </c>
      <c r="G137"/>
      <c r="H137" t="inlineStr">
        <is>
          <t>未分剧名/平台合计</t>
        </is>
      </c>
      <c r="I137"/>
      <c r="J137" t="inlineStr">
        <is>
          <t>CNY</t>
        </is>
      </c>
      <c r="K137" t="inlineStr">
        <is>
          <t>账号级</t>
        </is>
      </c>
      <c r="L137"/>
      <c r="M137">
        <v>0</v>
      </c>
      <c r="N137">
        <v>0</v>
      </c>
      <c r="O137" t="inlineStr">
        <is>
          <t>待确认</t>
        </is>
      </c>
      <c r="P137">
        <v>0</v>
      </c>
      <c r="Q137">
        <v>0</v>
      </c>
      <c r="R137">
        <v>0</v>
      </c>
      <c r="S137"/>
      <c r="T137"/>
      <c r="U137" t="inlineStr">
        <is>
          <t>未提供</t>
        </is>
      </c>
      <c r="V137" s="2" t="str">
        <f>=HYPERLINK("https://ckoc.cdreader.com/cn/report/income", "https://ckoc.cdreader.com/cn/report/income")</f>
        <v>https://ckoc.cdreader.com/cn/report/income</v>
      </c>
      <c r="W137" s="3"/>
      <c r="X137" s="3">
        <v>46287.50446759259</v>
      </c>
      <c r="Y137" t="inlineStr">
        <is>
          <t>待核对</t>
        </is>
      </c>
      <c r="Z137" t="inlineStr">
        <is>
          <t>来源采集时间：2026-09-22T04:06:26.182Z；仅看自己；区间查询；分成收益对应充值收益；非零区间合计不会被错误拆分；文件SHA256：85bb99a27ee510d1。本次为解析入库时间，不代表平台重新查询时间。</t>
        </is>
      </c>
      <c r="AA137" t="inlineStr">
        <is>
          <t>0.00</t>
        </is>
      </c>
      <c r="AB137"/>
      <c r="AC137" t="inlineStr">
        <is>
          <t>展示</t>
        </is>
      </c>
      <c r="AD137"/>
    </row>
    <row r="138" ht="25.5" customHeight="1">
      <c r="A138" t="inlineStr">
        <is>
          <t>2026-09-21｜鹊娱｜pmm｜CNY｜账号级</t>
        </is>
      </c>
      <c r="B138" s="5">
        <v>46286</v>
      </c>
      <c r="C138"/>
      <c r="D138"/>
      <c r="E138" t="inlineStr">
        <is>
          <t>pmm</t>
        </is>
      </c>
      <c r="F138" t="inlineStr">
        <is>
          <t>鹊娱</t>
        </is>
      </c>
      <c r="G138"/>
      <c r="H138" t="inlineStr">
        <is>
          <t>未分剧名/平台合计</t>
        </is>
      </c>
      <c r="I138"/>
      <c r="J138" t="inlineStr">
        <is>
          <t>CNY</t>
        </is>
      </c>
      <c r="K138" t="inlineStr">
        <is>
          <t>账号级</t>
        </is>
      </c>
      <c r="L138"/>
      <c r="M138">
        <v>0</v>
      </c>
      <c r="N138">
        <v>0</v>
      </c>
      <c r="O138" t="inlineStr">
        <is>
          <t>待确认</t>
        </is>
      </c>
      <c r="P138"/>
      <c r="Q138">
        <v>0</v>
      </c>
      <c r="R138">
        <v>0</v>
      </c>
      <c r="S138"/>
      <c r="T138"/>
      <c r="U138" t="inlineStr">
        <is>
          <t>未提供</t>
        </is>
      </c>
      <c r="V138" s="2" t="str">
        <f>=HYPERLINK("https://cps-distribution.zwnet.cn/profit/order", "https://cps-distribution.zwnet.cn/profit/order")</f>
        <v>https://cps-distribution.zwnet.cn/profit/order</v>
      </c>
      <c r="W138" s="3"/>
      <c r="X138" s="3">
        <v>46287.505162037036</v>
      </c>
      <c r="Y138" t="inlineStr">
        <is>
          <t>待核对</t>
        </is>
      </c>
      <c r="Z138" t="inlineStr">
        <is>
          <t>来源采集时间：2026-09-22T04:07:25.915Z；区间查询；人民币和美元分别保存，不换算不相加；非空区间不会被错误拆分；文件SHA256：ec0b40666bfb88fd。本次为解析入库时间，不代表平台重新查询时间。</t>
        </is>
      </c>
      <c r="AA138" t="inlineStr">
        <is>
          <t>0.00</t>
        </is>
      </c>
      <c r="AB138"/>
      <c r="AC138" t="inlineStr">
        <is>
          <t>展示</t>
        </is>
      </c>
      <c r="AD138"/>
    </row>
    <row r="139" ht="25.5" customHeight="1">
      <c r="A139" t="inlineStr">
        <is>
          <t>2026-09-21｜鹊娱｜pmm｜USD｜账号级</t>
        </is>
      </c>
      <c r="B139" s="5">
        <v>46286</v>
      </c>
      <c r="C139"/>
      <c r="D139"/>
      <c r="E139" t="inlineStr">
        <is>
          <t>pmm</t>
        </is>
      </c>
      <c r="F139" t="inlineStr">
        <is>
          <t>鹊娱</t>
        </is>
      </c>
      <c r="G139"/>
      <c r="H139" t="inlineStr">
        <is>
          <t>未分剧名/平台合计</t>
        </is>
      </c>
      <c r="I139"/>
      <c r="J139" t="inlineStr">
        <is>
          <t>USD</t>
        </is>
      </c>
      <c r="K139" t="inlineStr">
        <is>
          <t>账号级</t>
        </is>
      </c>
      <c r="L139"/>
      <c r="M139">
        <v>0</v>
      </c>
      <c r="N139">
        <v>0</v>
      </c>
      <c r="O139" t="inlineStr">
        <is>
          <t>待确认</t>
        </is>
      </c>
      <c r="P139"/>
      <c r="Q139">
        <v>0</v>
      </c>
      <c r="R139">
        <v>0</v>
      </c>
      <c r="S139"/>
      <c r="T139"/>
      <c r="U139" t="inlineStr">
        <is>
          <t>未提供</t>
        </is>
      </c>
      <c r="V139" s="2" t="str">
        <f>=HYPERLINK("https://cps-distribution.zwnet.cn/profit/order", "https://cps-distribution.zwnet.cn/profit/order")</f>
        <v>https://cps-distribution.zwnet.cn/profit/order</v>
      </c>
      <c r="W139" s="3"/>
      <c r="X139" s="3">
        <v>46287.505162037036</v>
      </c>
      <c r="Y139" t="inlineStr">
        <is>
          <t>待核对</t>
        </is>
      </c>
      <c r="Z139" t="inlineStr">
        <is>
          <t>来源采集时间：2026-09-22T04:07:25.915Z；区间查询；人民币和美元分别保存，不换算不相加；非空区间不会被错误拆分；文件SHA256：ec0b40666bfb88fd。本次为解析入库时间，不代表平台重新查询时间。</t>
        </is>
      </c>
      <c r="AA139" t="inlineStr">
        <is>
          <t>0.00</t>
        </is>
      </c>
      <c r="AB139"/>
      <c r="AC139" t="inlineStr">
        <is>
          <t>展示</t>
        </is>
      </c>
      <c r="AD139"/>
    </row>
    <row r="140" ht="25.5" customHeight="1">
      <c r="A140" t="inlineStr">
        <is>
          <t>2026-09-21｜七星剧浪｜CND3E｜CNY｜账号级</t>
        </is>
      </c>
      <c r="B140" s="5">
        <v>46286</v>
      </c>
      <c r="C140"/>
      <c r="D140"/>
      <c r="E140" t="inlineStr">
        <is>
          <t>CND3E</t>
        </is>
      </c>
      <c r="F140" t="inlineStr">
        <is>
          <t>七星剧浪/北斗智影</t>
        </is>
      </c>
      <c r="G140"/>
      <c r="H140" t="inlineStr">
        <is>
          <t>未分剧名/平台合计</t>
        </is>
      </c>
      <c r="I140"/>
      <c r="J140" t="inlineStr">
        <is>
          <t>CNY</t>
        </is>
      </c>
      <c r="K140" t="inlineStr">
        <is>
          <t>账号级</t>
        </is>
      </c>
      <c r="L140"/>
      <c r="M140">
        <v>0</v>
      </c>
      <c r="N140">
        <v>0</v>
      </c>
      <c r="O140" t="inlineStr">
        <is>
          <t>扣通道费后金额</t>
        </is>
      </c>
      <c r="P140">
        <v>0</v>
      </c>
      <c r="Q140">
        <v>0</v>
      </c>
      <c r="R140">
        <v>0</v>
      </c>
      <c r="S140"/>
      <c r="T140"/>
      <c r="U140" t="inlineStr">
        <is>
          <t>未提供</t>
        </is>
      </c>
      <c r="V140" s="2" t="str">
        <f>=HYPERLINK("https://www.injulang.cn/income", "https://www.injulang.cn/income")</f>
        <v>https://www.injulang.cn/income</v>
      </c>
      <c r="W140" s="3"/>
      <c r="X140" s="3">
        <v>46287.58394675926</v>
      </c>
      <c r="Y140" t="inlineStr">
        <is>
          <t>成功</t>
        </is>
      </c>
      <c r="Z140" t="inlineStr">
        <is>
          <t>来源采集时间：2026-09-22T06:00:52.499Z；独立程序区间下载；按导出内容拆分写入账号级数据；非零新结构会停止等待核对；文件SHA256：f2f5581e9b3af21d。本次为解析入库时间，不代表平台重新查询时间。</t>
        </is>
      </c>
      <c r="AA140" t="inlineStr">
        <is>
          <t>0.00</t>
        </is>
      </c>
      <c r="AB140"/>
      <c r="AC140" t="inlineStr">
        <is>
          <t>展示</t>
        </is>
      </c>
      <c r="AD140"/>
    </row>
    <row r="141" ht="25.5" customHeight="1">
      <c r="A141" t="inlineStr">
        <is>
          <t>2026-08-20｜MoboBoost｜pengman@gengrowth.ai｜CNY｜账号级</t>
        </is>
      </c>
      <c r="B141" s="5">
        <v>46254</v>
      </c>
      <c r="C141"/>
      <c r="D141"/>
      <c r="E141" t="inlineStr">
        <is>
          <t>pengman@gengrowth.ai</t>
        </is>
      </c>
      <c r="F141" t="inlineStr">
        <is>
          <t>MoboBoost</t>
        </is>
      </c>
      <c r="G141"/>
      <c r="H141" t="inlineStr">
        <is>
          <t>未分剧名/平台合计</t>
        </is>
      </c>
      <c r="I141"/>
      <c r="J141" t="inlineStr">
        <is>
          <t>CNY</t>
        </is>
      </c>
      <c r="K141" t="inlineStr">
        <is>
          <t>账号级</t>
        </is>
      </c>
      <c r="L141"/>
      <c r="M141">
        <v>0</v>
      </c>
      <c r="N141">
        <v>0</v>
      </c>
      <c r="O141" t="inlineStr">
        <is>
          <t>待确认</t>
        </is>
      </c>
      <c r="P141">
        <v>0</v>
      </c>
      <c r="Q141">
        <v>0</v>
      </c>
      <c r="R141">
        <v>0</v>
      </c>
      <c r="S141"/>
      <c r="T141"/>
      <c r="U141" t="inlineStr">
        <is>
          <t>未提供</t>
        </is>
      </c>
      <c r="V141" s="2" t="str">
        <f>=HYPERLINK("https://ckoc.cdreader.com/cn/report/income", "https://ckoc.cdreader.com/cn/report/income")</f>
        <v>https://ckoc.cdreader.com/cn/report/income</v>
      </c>
      <c r="W141" s="3"/>
      <c r="X141" s="3">
        <v>46288.489432870374</v>
      </c>
      <c r="Y141" t="inlineStr">
        <is>
          <t>待核对</t>
        </is>
      </c>
      <c r="Z141" t="inlineStr">
        <is>
          <t>来源采集时间：2026-09-23T03:44:47.208Z；仅看自己；区间查询；分成收益对应充值收益；非零区间合计不会被错误拆分；文件SHA256：e1b97662168defd6。本次为解析入库时间，不代表平台重新查询时间。</t>
        </is>
      </c>
      <c r="AA141" t="inlineStr">
        <is>
          <t>0.00</t>
        </is>
      </c>
      <c r="AB141"/>
      <c r="AC141" t="inlineStr">
        <is>
          <t>展示</t>
        </is>
      </c>
      <c r="AD141"/>
    </row>
    <row r="142" ht="25.5" customHeight="1">
      <c r="A142" t="inlineStr">
        <is>
          <t>2026-08-21｜MoboBoost｜pengman@gengrowth.ai｜CNY｜账号级</t>
        </is>
      </c>
      <c r="B142" s="5">
        <v>46255</v>
      </c>
      <c r="C142"/>
      <c r="D142"/>
      <c r="E142" t="inlineStr">
        <is>
          <t>pengman@gengrowth.ai</t>
        </is>
      </c>
      <c r="F142" t="inlineStr">
        <is>
          <t>MoboBoost</t>
        </is>
      </c>
      <c r="G142"/>
      <c r="H142" t="inlineStr">
        <is>
          <t>未分剧名/平台合计</t>
        </is>
      </c>
      <c r="I142"/>
      <c r="J142" t="inlineStr">
        <is>
          <t>CNY</t>
        </is>
      </c>
      <c r="K142" t="inlineStr">
        <is>
          <t>账号级</t>
        </is>
      </c>
      <c r="L142"/>
      <c r="M142">
        <v>0</v>
      </c>
      <c r="N142">
        <v>0</v>
      </c>
      <c r="O142" t="inlineStr">
        <is>
          <t>待确认</t>
        </is>
      </c>
      <c r="P142">
        <v>0</v>
      </c>
      <c r="Q142">
        <v>0</v>
      </c>
      <c r="R142">
        <v>0</v>
      </c>
      <c r="S142"/>
      <c r="T142"/>
      <c r="U142" t="inlineStr">
        <is>
          <t>未提供</t>
        </is>
      </c>
      <c r="V142" s="2" t="str">
        <f>=HYPERLINK("https://ckoc.cdreader.com/cn/report/income", "https://ckoc.cdreader.com/cn/report/income")</f>
        <v>https://ckoc.cdreader.com/cn/report/income</v>
      </c>
      <c r="W142" s="3"/>
      <c r="X142" s="3">
        <v>46288.489432870374</v>
      </c>
      <c r="Y142" t="inlineStr">
        <is>
          <t>待核对</t>
        </is>
      </c>
      <c r="Z142" t="inlineStr">
        <is>
          <t>来源采集时间：2026-09-23T03:44:47.208Z；仅看自己；区间查询；分成收益对应充值收益；非零区间合计不会被错误拆分；文件SHA256：e1b97662168defd6。本次为解析入库时间，不代表平台重新查询时间。</t>
        </is>
      </c>
      <c r="AA142" t="inlineStr">
        <is>
          <t>0.00</t>
        </is>
      </c>
      <c r="AB142"/>
      <c r="AC142" t="inlineStr">
        <is>
          <t>展示</t>
        </is>
      </c>
      <c r="AD142"/>
    </row>
    <row r="143" ht="25.5" customHeight="1">
      <c r="A143" t="inlineStr">
        <is>
          <t>2026-08-22｜MoboBoost｜pengman@gengrowth.ai｜CNY｜账号级</t>
        </is>
      </c>
      <c r="B143" s="5">
        <v>46256</v>
      </c>
      <c r="C143"/>
      <c r="D143"/>
      <c r="E143" t="inlineStr">
        <is>
          <t>pengman@gengrowth.ai</t>
        </is>
      </c>
      <c r="F143" t="inlineStr">
        <is>
          <t>MoboBoost</t>
        </is>
      </c>
      <c r="G143"/>
      <c r="H143" t="inlineStr">
        <is>
          <t>未分剧名/平台合计</t>
        </is>
      </c>
      <c r="I143"/>
      <c r="J143" t="inlineStr">
        <is>
          <t>CNY</t>
        </is>
      </c>
      <c r="K143" t="inlineStr">
        <is>
          <t>账号级</t>
        </is>
      </c>
      <c r="L143"/>
      <c r="M143">
        <v>0</v>
      </c>
      <c r="N143">
        <v>0</v>
      </c>
      <c r="O143" t="inlineStr">
        <is>
          <t>待确认</t>
        </is>
      </c>
      <c r="P143">
        <v>0</v>
      </c>
      <c r="Q143">
        <v>0</v>
      </c>
      <c r="R143">
        <v>0</v>
      </c>
      <c r="S143"/>
      <c r="T143"/>
      <c r="U143" t="inlineStr">
        <is>
          <t>未提供</t>
        </is>
      </c>
      <c r="V143" s="2" t="str">
        <f>=HYPERLINK("https://ckoc.cdreader.com/cn/report/income", "https://ckoc.cdreader.com/cn/report/income")</f>
        <v>https://ckoc.cdreader.com/cn/report/income</v>
      </c>
      <c r="W143" s="3"/>
      <c r="X143" s="3">
        <v>46288.489432870374</v>
      </c>
      <c r="Y143" t="inlineStr">
        <is>
          <t>待核对</t>
        </is>
      </c>
      <c r="Z143" t="inlineStr">
        <is>
          <t>来源采集时间：2026-09-23T03:44:47.208Z；仅看自己；区间查询；分成收益对应充值收益；非零区间合计不会被错误拆分；文件SHA256：e1b97662168defd6。本次为解析入库时间，不代表平台重新查询时间。</t>
        </is>
      </c>
      <c r="AA143" t="inlineStr">
        <is>
          <t>0.00</t>
        </is>
      </c>
      <c r="AB143"/>
      <c r="AC143" t="inlineStr">
        <is>
          <t>展示</t>
        </is>
      </c>
      <c r="AD143"/>
    </row>
    <row r="144" ht="25.5" customHeight="1">
      <c r="A144" t="inlineStr">
        <is>
          <t>2026-08-23｜MoboBoost｜pengman@gengrowth.ai｜CNY｜账号级</t>
        </is>
      </c>
      <c r="B144" s="5">
        <v>46257</v>
      </c>
      <c r="C144"/>
      <c r="D144"/>
      <c r="E144" t="inlineStr">
        <is>
          <t>pengman@gengrowth.ai</t>
        </is>
      </c>
      <c r="F144" t="inlineStr">
        <is>
          <t>MoboBoost</t>
        </is>
      </c>
      <c r="G144"/>
      <c r="H144" t="inlineStr">
        <is>
          <t>未分剧名/平台合计</t>
        </is>
      </c>
      <c r="I144"/>
      <c r="J144" t="inlineStr">
        <is>
          <t>CNY</t>
        </is>
      </c>
      <c r="K144" t="inlineStr">
        <is>
          <t>账号级</t>
        </is>
      </c>
      <c r="L144"/>
      <c r="M144">
        <v>0</v>
      </c>
      <c r="N144">
        <v>0</v>
      </c>
      <c r="O144" t="inlineStr">
        <is>
          <t>待确认</t>
        </is>
      </c>
      <c r="P144">
        <v>0</v>
      </c>
      <c r="Q144">
        <v>0</v>
      </c>
      <c r="R144">
        <v>0</v>
      </c>
      <c r="S144"/>
      <c r="T144"/>
      <c r="U144" t="inlineStr">
        <is>
          <t>未提供</t>
        </is>
      </c>
      <c r="V144" s="2" t="str">
        <f>=HYPERLINK("https://ckoc.cdreader.com/cn/report/income", "https://ckoc.cdreader.com/cn/report/income")</f>
        <v>https://ckoc.cdreader.com/cn/report/income</v>
      </c>
      <c r="W144" s="3"/>
      <c r="X144" s="3">
        <v>46288.489432870374</v>
      </c>
      <c r="Y144" t="inlineStr">
        <is>
          <t>待核对</t>
        </is>
      </c>
      <c r="Z144" t="inlineStr">
        <is>
          <t>来源采集时间：2026-09-23T03:44:47.208Z；仅看自己；区间查询；分成收益对应充值收益；非零区间合计不会被错误拆分；文件SHA256：e1b97662168defd6。本次为解析入库时间，不代表平台重新查询时间。</t>
        </is>
      </c>
      <c r="AA144" t="inlineStr">
        <is>
          <t>0.00</t>
        </is>
      </c>
      <c r="AB144"/>
      <c r="AC144" t="inlineStr">
        <is>
          <t>展示</t>
        </is>
      </c>
      <c r="AD144"/>
    </row>
    <row r="145" ht="25.5" customHeight="1">
      <c r="A145" t="inlineStr">
        <is>
          <t>2026-08-24｜MoboBoost｜pengman@gengrowth.ai｜CNY｜账号级</t>
        </is>
      </c>
      <c r="B145" s="5">
        <v>46258</v>
      </c>
      <c r="C145"/>
      <c r="D145"/>
      <c r="E145" t="inlineStr">
        <is>
          <t>pengman@gengrowth.ai</t>
        </is>
      </c>
      <c r="F145" t="inlineStr">
        <is>
          <t>MoboBoost</t>
        </is>
      </c>
      <c r="G145"/>
      <c r="H145" t="inlineStr">
        <is>
          <t>未分剧名/平台合计</t>
        </is>
      </c>
      <c r="I145"/>
      <c r="J145" t="inlineStr">
        <is>
          <t>CNY</t>
        </is>
      </c>
      <c r="K145" t="inlineStr">
        <is>
          <t>账号级</t>
        </is>
      </c>
      <c r="L145"/>
      <c r="M145">
        <v>0</v>
      </c>
      <c r="N145">
        <v>0</v>
      </c>
      <c r="O145" t="inlineStr">
        <is>
          <t>待确认</t>
        </is>
      </c>
      <c r="P145">
        <v>0</v>
      </c>
      <c r="Q145">
        <v>0</v>
      </c>
      <c r="R145">
        <v>0</v>
      </c>
      <c r="S145"/>
      <c r="T145"/>
      <c r="U145" t="inlineStr">
        <is>
          <t>未提供</t>
        </is>
      </c>
      <c r="V145" s="2" t="str">
        <f>=HYPERLINK("https://ckoc.cdreader.com/cn/report/income", "https://ckoc.cdreader.com/cn/report/income")</f>
        <v>https://ckoc.cdreader.com/cn/report/income</v>
      </c>
      <c r="W145" s="3"/>
      <c r="X145" s="3">
        <v>46288.489432870374</v>
      </c>
      <c r="Y145" t="inlineStr">
        <is>
          <t>待核对</t>
        </is>
      </c>
      <c r="Z145" t="inlineStr">
        <is>
          <t>来源采集时间：2026-09-23T03:44:47.208Z；仅看自己；区间查询；分成收益对应充值收益；非零区间合计不会被错误拆分；文件SHA256：e1b97662168defd6。本次为解析入库时间，不代表平台重新查询时间。</t>
        </is>
      </c>
      <c r="AA145" t="inlineStr">
        <is>
          <t>0.00</t>
        </is>
      </c>
      <c r="AB145"/>
      <c r="AC145" t="inlineStr">
        <is>
          <t>展示</t>
        </is>
      </c>
      <c r="AD145"/>
    </row>
    <row r="146" ht="25.5" customHeight="1">
      <c r="A146" t="inlineStr">
        <is>
          <t>2026-08-25｜MoboBoost｜pengman@gengrowth.ai｜CNY｜账号级</t>
        </is>
      </c>
      <c r="B146" s="5">
        <v>46259</v>
      </c>
      <c r="C146"/>
      <c r="D146"/>
      <c r="E146" t="inlineStr">
        <is>
          <t>pengman@gengrowth.ai</t>
        </is>
      </c>
      <c r="F146" t="inlineStr">
        <is>
          <t>MoboBoost</t>
        </is>
      </c>
      <c r="G146"/>
      <c r="H146" t="inlineStr">
        <is>
          <t>未分剧名/平台合计</t>
        </is>
      </c>
      <c r="I146"/>
      <c r="J146" t="inlineStr">
        <is>
          <t>CNY</t>
        </is>
      </c>
      <c r="K146" t="inlineStr">
        <is>
          <t>账号级</t>
        </is>
      </c>
      <c r="L146"/>
      <c r="M146">
        <v>0</v>
      </c>
      <c r="N146">
        <v>0</v>
      </c>
      <c r="O146" t="inlineStr">
        <is>
          <t>待确认</t>
        </is>
      </c>
      <c r="P146">
        <v>0</v>
      </c>
      <c r="Q146">
        <v>0</v>
      </c>
      <c r="R146">
        <v>0</v>
      </c>
      <c r="S146"/>
      <c r="T146"/>
      <c r="U146" t="inlineStr">
        <is>
          <t>未提供</t>
        </is>
      </c>
      <c r="V146" s="2" t="str">
        <f>=HYPERLINK("https://ckoc.cdreader.com/cn/report/income", "https://ckoc.cdreader.com/cn/report/income")</f>
        <v>https://ckoc.cdreader.com/cn/report/income</v>
      </c>
      <c r="W146" s="3"/>
      <c r="X146" s="3">
        <v>46288.489432870374</v>
      </c>
      <c r="Y146" t="inlineStr">
        <is>
          <t>待核对</t>
        </is>
      </c>
      <c r="Z146" t="inlineStr">
        <is>
          <t>来源采集时间：2026-09-23T03:44:47.208Z；仅看自己；区间查询；分成收益对应充值收益；非零区间合计不会被错误拆分；文件SHA256：e1b97662168defd6。本次为解析入库时间，不代表平台重新查询时间。</t>
        </is>
      </c>
      <c r="AA146" t="inlineStr">
        <is>
          <t>0.00</t>
        </is>
      </c>
      <c r="AB146"/>
      <c r="AC146" t="inlineStr">
        <is>
          <t>展示</t>
        </is>
      </c>
      <c r="AD146"/>
    </row>
    <row r="147" ht="25.5" customHeight="1">
      <c r="A147" t="inlineStr">
        <is>
          <t>2026-08-26｜MoboBoost｜pengman@gengrowth.ai｜CNY｜账号级</t>
        </is>
      </c>
      <c r="B147" s="5">
        <v>46260</v>
      </c>
      <c r="C147"/>
      <c r="D147"/>
      <c r="E147" t="inlineStr">
        <is>
          <t>pengman@gengrowth.ai</t>
        </is>
      </c>
      <c r="F147" t="inlineStr">
        <is>
          <t>MoboBoost</t>
        </is>
      </c>
      <c r="G147"/>
      <c r="H147" t="inlineStr">
        <is>
          <t>未分剧名/平台合计</t>
        </is>
      </c>
      <c r="I147"/>
      <c r="J147" t="inlineStr">
        <is>
          <t>CNY</t>
        </is>
      </c>
      <c r="K147" t="inlineStr">
        <is>
          <t>账号级</t>
        </is>
      </c>
      <c r="L147"/>
      <c r="M147">
        <v>0</v>
      </c>
      <c r="N147">
        <v>0</v>
      </c>
      <c r="O147" t="inlineStr">
        <is>
          <t>待确认</t>
        </is>
      </c>
      <c r="P147">
        <v>0</v>
      </c>
      <c r="Q147">
        <v>0</v>
      </c>
      <c r="R147">
        <v>0</v>
      </c>
      <c r="S147"/>
      <c r="T147"/>
      <c r="U147" t="inlineStr">
        <is>
          <t>未提供</t>
        </is>
      </c>
      <c r="V147" s="2" t="str">
        <f>=HYPERLINK("https://ckoc.cdreader.com/cn/report/income", "https://ckoc.cdreader.com/cn/report/income")</f>
        <v>https://ckoc.cdreader.com/cn/report/income</v>
      </c>
      <c r="W147" s="3"/>
      <c r="X147" s="3">
        <v>46288.489432870374</v>
      </c>
      <c r="Y147" t="inlineStr">
        <is>
          <t>待核对</t>
        </is>
      </c>
      <c r="Z147" t="inlineStr">
        <is>
          <t>来源采集时间：2026-09-23T03:44:47.208Z；仅看自己；区间查询；分成收益对应充值收益；非零区间合计不会被错误拆分；文件SHA256：e1b97662168defd6。本次为解析入库时间，不代表平台重新查询时间。</t>
        </is>
      </c>
      <c r="AA147" t="inlineStr">
        <is>
          <t>0.00</t>
        </is>
      </c>
      <c r="AB147"/>
      <c r="AC147" t="inlineStr">
        <is>
          <t>展示</t>
        </is>
      </c>
      <c r="AD147"/>
    </row>
    <row r="148" ht="25.5" customHeight="1">
      <c r="A148" t="inlineStr">
        <is>
          <t>2026-08-27｜MoboBoost｜pengman@gengrowth.ai｜CNY｜账号级</t>
        </is>
      </c>
      <c r="B148" s="5">
        <v>46261</v>
      </c>
      <c r="C148"/>
      <c r="D148"/>
      <c r="E148" t="inlineStr">
        <is>
          <t>pengman@gengrowth.ai</t>
        </is>
      </c>
      <c r="F148" t="inlineStr">
        <is>
          <t>MoboBoost</t>
        </is>
      </c>
      <c r="G148"/>
      <c r="H148" t="inlineStr">
        <is>
          <t>未分剧名/平台合计</t>
        </is>
      </c>
      <c r="I148"/>
      <c r="J148" t="inlineStr">
        <is>
          <t>CNY</t>
        </is>
      </c>
      <c r="K148" t="inlineStr">
        <is>
          <t>账号级</t>
        </is>
      </c>
      <c r="L148"/>
      <c r="M148">
        <v>0</v>
      </c>
      <c r="N148">
        <v>0</v>
      </c>
      <c r="O148" t="inlineStr">
        <is>
          <t>待确认</t>
        </is>
      </c>
      <c r="P148">
        <v>0</v>
      </c>
      <c r="Q148">
        <v>0</v>
      </c>
      <c r="R148">
        <v>0</v>
      </c>
      <c r="S148"/>
      <c r="T148"/>
      <c r="U148" t="inlineStr">
        <is>
          <t>未提供</t>
        </is>
      </c>
      <c r="V148" s="2" t="str">
        <f>=HYPERLINK("https://ckoc.cdreader.com/cn/report/income", "https://ckoc.cdreader.com/cn/report/income")</f>
        <v>https://ckoc.cdreader.com/cn/report/income</v>
      </c>
      <c r="W148" s="3"/>
      <c r="X148" s="3">
        <v>46288.489432870374</v>
      </c>
      <c r="Y148" t="inlineStr">
        <is>
          <t>待核对</t>
        </is>
      </c>
      <c r="Z148" t="inlineStr">
        <is>
          <t>来源采集时间：2026-09-23T03:44:47.208Z；仅看自己；区间查询；分成收益对应充值收益；非零区间合计不会被错误拆分；文件SHA256：e1b97662168defd6。本次为解析入库时间，不代表平台重新查询时间。</t>
        </is>
      </c>
      <c r="AA148" t="inlineStr">
        <is>
          <t>0.00</t>
        </is>
      </c>
      <c r="AB148"/>
      <c r="AC148" t="inlineStr">
        <is>
          <t>展示</t>
        </is>
      </c>
      <c r="AD148"/>
    </row>
    <row r="149" ht="25.5" customHeight="1">
      <c r="A149" t="inlineStr">
        <is>
          <t>2026-08-28｜MoboBoost｜pengman@gengrowth.ai｜CNY｜账号级</t>
        </is>
      </c>
      <c r="B149" s="5">
        <v>46262</v>
      </c>
      <c r="C149"/>
      <c r="D149"/>
      <c r="E149" t="inlineStr">
        <is>
          <t>pengman@gengrowth.ai</t>
        </is>
      </c>
      <c r="F149" t="inlineStr">
        <is>
          <t>MoboBoost</t>
        </is>
      </c>
      <c r="G149"/>
      <c r="H149" t="inlineStr">
        <is>
          <t>未分剧名/平台合计</t>
        </is>
      </c>
      <c r="I149"/>
      <c r="J149" t="inlineStr">
        <is>
          <t>CNY</t>
        </is>
      </c>
      <c r="K149" t="inlineStr">
        <is>
          <t>账号级</t>
        </is>
      </c>
      <c r="L149"/>
      <c r="M149">
        <v>0</v>
      </c>
      <c r="N149">
        <v>0</v>
      </c>
      <c r="O149" t="inlineStr">
        <is>
          <t>待确认</t>
        </is>
      </c>
      <c r="P149">
        <v>0</v>
      </c>
      <c r="Q149">
        <v>0</v>
      </c>
      <c r="R149">
        <v>0</v>
      </c>
      <c r="S149"/>
      <c r="T149"/>
      <c r="U149" t="inlineStr">
        <is>
          <t>未提供</t>
        </is>
      </c>
      <c r="V149" s="2" t="str">
        <f>=HYPERLINK("https://ckoc.cdreader.com/cn/report/income", "https://ckoc.cdreader.com/cn/report/income")</f>
        <v>https://ckoc.cdreader.com/cn/report/income</v>
      </c>
      <c r="W149" s="3"/>
      <c r="X149" s="3">
        <v>46288.489432870374</v>
      </c>
      <c r="Y149" t="inlineStr">
        <is>
          <t>待核对</t>
        </is>
      </c>
      <c r="Z149" t="inlineStr">
        <is>
          <t>来源采集时间：2026-09-23T03:44:47.208Z；仅看自己；区间查询；分成收益对应充值收益；非零区间合计不会被错误拆分；文件SHA256：e1b97662168defd6。本次为解析入库时间，不代表平台重新查询时间。</t>
        </is>
      </c>
      <c r="AA149" t="inlineStr">
        <is>
          <t>0.00</t>
        </is>
      </c>
      <c r="AB149"/>
      <c r="AC149" t="inlineStr">
        <is>
          <t>展示</t>
        </is>
      </c>
      <c r="AD149"/>
    </row>
    <row r="150" ht="25.5" customHeight="1">
      <c r="A150" t="inlineStr">
        <is>
          <t>2026-08-29｜MoboBoost｜pengman@gengrowth.ai｜CNY｜账号级</t>
        </is>
      </c>
      <c r="B150" s="5">
        <v>46263</v>
      </c>
      <c r="C150"/>
      <c r="D150"/>
      <c r="E150" t="inlineStr">
        <is>
          <t>pengman@gengrowth.ai</t>
        </is>
      </c>
      <c r="F150" t="inlineStr">
        <is>
          <t>MoboBoost</t>
        </is>
      </c>
      <c r="G150"/>
      <c r="H150" t="inlineStr">
        <is>
          <t>未分剧名/平台合计</t>
        </is>
      </c>
      <c r="I150"/>
      <c r="J150" t="inlineStr">
        <is>
          <t>CNY</t>
        </is>
      </c>
      <c r="K150" t="inlineStr">
        <is>
          <t>账号级</t>
        </is>
      </c>
      <c r="L150"/>
      <c r="M150">
        <v>0</v>
      </c>
      <c r="N150">
        <v>0</v>
      </c>
      <c r="O150" t="inlineStr">
        <is>
          <t>待确认</t>
        </is>
      </c>
      <c r="P150">
        <v>0</v>
      </c>
      <c r="Q150">
        <v>0</v>
      </c>
      <c r="R150">
        <v>0</v>
      </c>
      <c r="S150"/>
      <c r="T150"/>
      <c r="U150" t="inlineStr">
        <is>
          <t>未提供</t>
        </is>
      </c>
      <c r="V150" s="2" t="str">
        <f>=HYPERLINK("https://ckoc.cdreader.com/cn/report/income", "https://ckoc.cdreader.com/cn/report/income")</f>
        <v>https://ckoc.cdreader.com/cn/report/income</v>
      </c>
      <c r="W150" s="3"/>
      <c r="X150" s="3">
        <v>46288.489432870374</v>
      </c>
      <c r="Y150" t="inlineStr">
        <is>
          <t>待核对</t>
        </is>
      </c>
      <c r="Z150" t="inlineStr">
        <is>
          <t>来源采集时间：2026-09-23T03:44:47.208Z；仅看自己；区间查询；分成收益对应充值收益；非零区间合计不会被错误拆分；文件SHA256：e1b97662168defd6。本次为解析入库时间，不代表平台重新查询时间。</t>
        </is>
      </c>
      <c r="AA150" t="inlineStr">
        <is>
          <t>0.00</t>
        </is>
      </c>
      <c r="AB150"/>
      <c r="AC150" t="inlineStr">
        <is>
          <t>展示</t>
        </is>
      </c>
      <c r="AD150"/>
    </row>
    <row r="151" ht="25.5" customHeight="1">
      <c r="A151" t="inlineStr">
        <is>
          <t>2026-08-30｜MoboBoost｜pengman@gengrowth.ai｜CNY｜账号级</t>
        </is>
      </c>
      <c r="B151" s="5">
        <v>46264</v>
      </c>
      <c r="C151"/>
      <c r="D151"/>
      <c r="E151" t="inlineStr">
        <is>
          <t>pengman@gengrowth.ai</t>
        </is>
      </c>
      <c r="F151" t="inlineStr">
        <is>
          <t>MoboBoost</t>
        </is>
      </c>
      <c r="G151"/>
      <c r="H151" t="inlineStr">
        <is>
          <t>未分剧名/平台合计</t>
        </is>
      </c>
      <c r="I151"/>
      <c r="J151" t="inlineStr">
        <is>
          <t>CNY</t>
        </is>
      </c>
      <c r="K151" t="inlineStr">
        <is>
          <t>账号级</t>
        </is>
      </c>
      <c r="L151"/>
      <c r="M151">
        <v>0</v>
      </c>
      <c r="N151">
        <v>0</v>
      </c>
      <c r="O151" t="inlineStr">
        <is>
          <t>待确认</t>
        </is>
      </c>
      <c r="P151">
        <v>0</v>
      </c>
      <c r="Q151">
        <v>0</v>
      </c>
      <c r="R151">
        <v>0</v>
      </c>
      <c r="S151"/>
      <c r="T151"/>
      <c r="U151" t="inlineStr">
        <is>
          <t>未提供</t>
        </is>
      </c>
      <c r="V151" s="2" t="str">
        <f>=HYPERLINK("https://ckoc.cdreader.com/cn/report/income", "https://ckoc.cdreader.com/cn/report/income")</f>
        <v>https://ckoc.cdreader.com/cn/report/income</v>
      </c>
      <c r="W151" s="3"/>
      <c r="X151" s="3">
        <v>46288.489432870374</v>
      </c>
      <c r="Y151" t="inlineStr">
        <is>
          <t>待核对</t>
        </is>
      </c>
      <c r="Z151" t="inlineStr">
        <is>
          <t>来源采集时间：2026-09-23T03:44:47.208Z；仅看自己；区间查询；分成收益对应充值收益；非零区间合计不会被错误拆分；文件SHA256：e1b97662168defd6。本次为解析入库时间，不代表平台重新查询时间。</t>
        </is>
      </c>
      <c r="AA151" t="inlineStr">
        <is>
          <t>0.00</t>
        </is>
      </c>
      <c r="AB151"/>
      <c r="AC151" t="inlineStr">
        <is>
          <t>展示</t>
        </is>
      </c>
      <c r="AD151"/>
    </row>
    <row r="152" ht="25.5" customHeight="1">
      <c r="A152" t="inlineStr">
        <is>
          <t>2026-08-31｜MoboBoost｜pengman@gengrowth.ai｜CNY｜账号级</t>
        </is>
      </c>
      <c r="B152" s="5">
        <v>46265</v>
      </c>
      <c r="C152"/>
      <c r="D152"/>
      <c r="E152" t="inlineStr">
        <is>
          <t>pengman@gengrowth.ai</t>
        </is>
      </c>
      <c r="F152" t="inlineStr">
        <is>
          <t>MoboBoost</t>
        </is>
      </c>
      <c r="G152"/>
      <c r="H152" t="inlineStr">
        <is>
          <t>未分剧名/平台合计</t>
        </is>
      </c>
      <c r="I152"/>
      <c r="J152" t="inlineStr">
        <is>
          <t>CNY</t>
        </is>
      </c>
      <c r="K152" t="inlineStr">
        <is>
          <t>账号级</t>
        </is>
      </c>
      <c r="L152"/>
      <c r="M152">
        <v>0</v>
      </c>
      <c r="N152">
        <v>0</v>
      </c>
      <c r="O152" t="inlineStr">
        <is>
          <t>待确认</t>
        </is>
      </c>
      <c r="P152">
        <v>0</v>
      </c>
      <c r="Q152">
        <v>0</v>
      </c>
      <c r="R152">
        <v>0</v>
      </c>
      <c r="S152"/>
      <c r="T152"/>
      <c r="U152" t="inlineStr">
        <is>
          <t>未提供</t>
        </is>
      </c>
      <c r="V152" s="2" t="str">
        <f>=HYPERLINK("https://ckoc.cdreader.com/cn/report/income", "https://ckoc.cdreader.com/cn/report/income")</f>
        <v>https://ckoc.cdreader.com/cn/report/income</v>
      </c>
      <c r="W152" s="3"/>
      <c r="X152" s="3">
        <v>46288.489432870374</v>
      </c>
      <c r="Y152" t="inlineStr">
        <is>
          <t>待核对</t>
        </is>
      </c>
      <c r="Z152" t="inlineStr">
        <is>
          <t>来源采集时间：2026-09-23T03:44:47.208Z；仅看自己；区间查询；分成收益对应充值收益；非零区间合计不会被错误拆分；文件SHA256：e1b97662168defd6。本次为解析入库时间，不代表平台重新查询时间。</t>
        </is>
      </c>
      <c r="AA152" t="inlineStr">
        <is>
          <t>0.00</t>
        </is>
      </c>
      <c r="AB152"/>
      <c r="AC152" t="inlineStr">
        <is>
          <t>展示</t>
        </is>
      </c>
      <c r="AD152"/>
    </row>
    <row r="153" ht="25.5" customHeight="1">
      <c r="A153" t="inlineStr">
        <is>
          <t>2026-09-22｜MoboBoost｜pengman@gengrowth.ai｜CNY｜账号级</t>
        </is>
      </c>
      <c r="B153" s="5">
        <v>46287</v>
      </c>
      <c r="C153"/>
      <c r="D153"/>
      <c r="E153" t="inlineStr">
        <is>
          <t>pengman@gengrowth.ai</t>
        </is>
      </c>
      <c r="F153" t="inlineStr">
        <is>
          <t>MoboBoost</t>
        </is>
      </c>
      <c r="G153"/>
      <c r="H153" t="inlineStr">
        <is>
          <t>未分剧名/平台合计</t>
        </is>
      </c>
      <c r="I153"/>
      <c r="J153" t="inlineStr">
        <is>
          <t>CNY</t>
        </is>
      </c>
      <c r="K153" t="inlineStr">
        <is>
          <t>账号级</t>
        </is>
      </c>
      <c r="L153"/>
      <c r="M153">
        <v>0</v>
      </c>
      <c r="N153">
        <v>0</v>
      </c>
      <c r="O153" t="inlineStr">
        <is>
          <t>待确认</t>
        </is>
      </c>
      <c r="P153">
        <v>0</v>
      </c>
      <c r="Q153">
        <v>0</v>
      </c>
      <c r="R153">
        <v>0</v>
      </c>
      <c r="S153"/>
      <c r="T153"/>
      <c r="U153" t="inlineStr">
        <is>
          <t>未提供</t>
        </is>
      </c>
      <c r="V153" s="2" t="str">
        <f>=HYPERLINK("https://ckoc.cdreader.com/cn/report/income", "https://ckoc.cdreader.com/cn/report/income")</f>
        <v>https://ckoc.cdreader.com/cn/report/income</v>
      </c>
      <c r="W153" s="3"/>
      <c r="X153" s="3">
        <v>46288.489432870374</v>
      </c>
      <c r="Y153" t="inlineStr">
        <is>
          <t>待核对</t>
        </is>
      </c>
      <c r="Z153" t="inlineStr">
        <is>
          <t>来源采集时间：2026-09-23T03:44:47.208Z；仅看自己；区间查询；分成收益对应充值收益；非零区间合计不会被错误拆分；文件SHA256：e1b97662168defd6。本次为解析入库时间，不代表平台重新查询时间。</t>
        </is>
      </c>
      <c r="AA153" t="inlineStr">
        <is>
          <t>0.00</t>
        </is>
      </c>
      <c r="AB153"/>
      <c r="AC153" t="inlineStr">
        <is>
          <t>展示</t>
        </is>
      </c>
      <c r="AD153"/>
    </row>
    <row r="154" ht="25.5" customHeight="1">
      <c r="A154" t="inlineStr">
        <is>
          <t>2026-08-20｜鹊娱｜pmm｜CNY｜账号级</t>
        </is>
      </c>
      <c r="B154" s="5">
        <v>46254</v>
      </c>
      <c r="C154"/>
      <c r="D154"/>
      <c r="E154" t="inlineStr">
        <is>
          <t>pmm</t>
        </is>
      </c>
      <c r="F154" t="inlineStr">
        <is>
          <t>鹊娱</t>
        </is>
      </c>
      <c r="G154"/>
      <c r="H154" t="inlineStr">
        <is>
          <t>未分剧名/平台合计</t>
        </is>
      </c>
      <c r="I154"/>
      <c r="J154" t="inlineStr">
        <is>
          <t>CNY</t>
        </is>
      </c>
      <c r="K154" t="inlineStr">
        <is>
          <t>账号级</t>
        </is>
      </c>
      <c r="L154"/>
      <c r="M154">
        <v>0</v>
      </c>
      <c r="N154">
        <v>0</v>
      </c>
      <c r="O154" t="inlineStr">
        <is>
          <t>待确认</t>
        </is>
      </c>
      <c r="P154"/>
      <c r="Q154">
        <v>0</v>
      </c>
      <c r="R154">
        <v>0</v>
      </c>
      <c r="S154"/>
      <c r="T154"/>
      <c r="U154" t="inlineStr">
        <is>
          <t>未提供</t>
        </is>
      </c>
      <c r="V154" s="2" t="str">
        <f>=HYPERLINK("https://cps-distribution.zwnet.cn/profit/order", "https://cps-distribution.zwnet.cn/profit/order")</f>
        <v>https://cps-distribution.zwnet.cn/profit/order</v>
      </c>
      <c r="W154" s="3"/>
      <c r="X154" s="3">
        <v>46288.489895833336</v>
      </c>
      <c r="Y154" t="inlineStr">
        <is>
          <t>待核对</t>
        </is>
      </c>
      <c r="Z154" t="inlineStr">
        <is>
          <t>来源采集时间：2026-09-23T03:45:27.510Z；区间查询；人民币和美元分别保存，不换算不相加；非空区间不会被错误拆分；文件SHA256：134b3fd5bf846204。本次为解析入库时间，不代表平台重新查询时间。</t>
        </is>
      </c>
      <c r="AA154" t="inlineStr">
        <is>
          <t>0.00</t>
        </is>
      </c>
      <c r="AB154"/>
      <c r="AC154" t="inlineStr">
        <is>
          <t>展示</t>
        </is>
      </c>
      <c r="AD154"/>
    </row>
    <row r="155" ht="25.5" customHeight="1">
      <c r="A155" t="inlineStr">
        <is>
          <t>2026-08-21｜鹊娱｜pmm｜CNY｜账号级</t>
        </is>
      </c>
      <c r="B155" s="5">
        <v>46255</v>
      </c>
      <c r="C155"/>
      <c r="D155"/>
      <c r="E155" t="inlineStr">
        <is>
          <t>pmm</t>
        </is>
      </c>
      <c r="F155" t="inlineStr">
        <is>
          <t>鹊娱</t>
        </is>
      </c>
      <c r="G155"/>
      <c r="H155" t="inlineStr">
        <is>
          <t>未分剧名/平台合计</t>
        </is>
      </c>
      <c r="I155"/>
      <c r="J155" t="inlineStr">
        <is>
          <t>CNY</t>
        </is>
      </c>
      <c r="K155" t="inlineStr">
        <is>
          <t>账号级</t>
        </is>
      </c>
      <c r="L155"/>
      <c r="M155">
        <v>0</v>
      </c>
      <c r="N155">
        <v>0</v>
      </c>
      <c r="O155" t="inlineStr">
        <is>
          <t>待确认</t>
        </is>
      </c>
      <c r="P155"/>
      <c r="Q155">
        <v>0</v>
      </c>
      <c r="R155">
        <v>0</v>
      </c>
      <c r="S155"/>
      <c r="T155"/>
      <c r="U155" t="inlineStr">
        <is>
          <t>未提供</t>
        </is>
      </c>
      <c r="V155" s="2" t="str">
        <f>=HYPERLINK("https://cps-distribution.zwnet.cn/profit/order", "https://cps-distribution.zwnet.cn/profit/order")</f>
        <v>https://cps-distribution.zwnet.cn/profit/order</v>
      </c>
      <c r="W155" s="3"/>
      <c r="X155" s="3">
        <v>46288.489895833336</v>
      </c>
      <c r="Y155" t="inlineStr">
        <is>
          <t>待核对</t>
        </is>
      </c>
      <c r="Z155" t="inlineStr">
        <is>
          <t>来源采集时间：2026-09-23T03:45:27.510Z；区间查询；人民币和美元分别保存，不换算不相加；非空区间不会被错误拆分；文件SHA256：134b3fd5bf846204。本次为解析入库时间，不代表平台重新查询时间。</t>
        </is>
      </c>
      <c r="AA155" t="inlineStr">
        <is>
          <t>0.00</t>
        </is>
      </c>
      <c r="AB155"/>
      <c r="AC155" t="inlineStr">
        <is>
          <t>展示</t>
        </is>
      </c>
      <c r="AD155"/>
    </row>
    <row r="156" ht="25.5" customHeight="1">
      <c r="A156" t="inlineStr">
        <is>
          <t>2026-08-22｜鹊娱｜pmm｜CNY｜账号级</t>
        </is>
      </c>
      <c r="B156" s="5">
        <v>46256</v>
      </c>
      <c r="C156"/>
      <c r="D156"/>
      <c r="E156" t="inlineStr">
        <is>
          <t>pmm</t>
        </is>
      </c>
      <c r="F156" t="inlineStr">
        <is>
          <t>鹊娱</t>
        </is>
      </c>
      <c r="G156"/>
      <c r="H156" t="inlineStr">
        <is>
          <t>未分剧名/平台合计</t>
        </is>
      </c>
      <c r="I156"/>
      <c r="J156" t="inlineStr">
        <is>
          <t>CNY</t>
        </is>
      </c>
      <c r="K156" t="inlineStr">
        <is>
          <t>账号级</t>
        </is>
      </c>
      <c r="L156"/>
      <c r="M156">
        <v>0</v>
      </c>
      <c r="N156">
        <v>0</v>
      </c>
      <c r="O156" t="inlineStr">
        <is>
          <t>待确认</t>
        </is>
      </c>
      <c r="P156"/>
      <c r="Q156">
        <v>0</v>
      </c>
      <c r="R156">
        <v>0</v>
      </c>
      <c r="S156"/>
      <c r="T156"/>
      <c r="U156" t="inlineStr">
        <is>
          <t>未提供</t>
        </is>
      </c>
      <c r="V156" s="2" t="str">
        <f>=HYPERLINK("https://cps-distribution.zwnet.cn/profit/order", "https://cps-distribution.zwnet.cn/profit/order")</f>
        <v>https://cps-distribution.zwnet.cn/profit/order</v>
      </c>
      <c r="W156" s="3"/>
      <c r="X156" s="3">
        <v>46288.489895833336</v>
      </c>
      <c r="Y156" t="inlineStr">
        <is>
          <t>待核对</t>
        </is>
      </c>
      <c r="Z156" t="inlineStr">
        <is>
          <t>来源采集时间：2026-09-23T03:45:27.510Z；区间查询；人民币和美元分别保存，不换算不相加；非空区间不会被错误拆分；文件SHA256：134b3fd5bf846204。本次为解析入库时间，不代表平台重新查询时间。</t>
        </is>
      </c>
      <c r="AA156" t="inlineStr">
        <is>
          <t>0.00</t>
        </is>
      </c>
      <c r="AB156"/>
      <c r="AC156" t="inlineStr">
        <is>
          <t>展示</t>
        </is>
      </c>
      <c r="AD156"/>
    </row>
    <row r="157" ht="25.5" customHeight="1">
      <c r="A157" t="inlineStr">
        <is>
          <t>2026-08-23｜鹊娱｜pmm｜CNY｜账号级</t>
        </is>
      </c>
      <c r="B157" s="5">
        <v>46257</v>
      </c>
      <c r="C157"/>
      <c r="D157"/>
      <c r="E157" t="inlineStr">
        <is>
          <t>pmm</t>
        </is>
      </c>
      <c r="F157" t="inlineStr">
        <is>
          <t>鹊娱</t>
        </is>
      </c>
      <c r="G157"/>
      <c r="H157" t="inlineStr">
        <is>
          <t>未分剧名/平台合计</t>
        </is>
      </c>
      <c r="I157"/>
      <c r="J157" t="inlineStr">
        <is>
          <t>CNY</t>
        </is>
      </c>
      <c r="K157" t="inlineStr">
        <is>
          <t>账号级</t>
        </is>
      </c>
      <c r="L157"/>
      <c r="M157">
        <v>0</v>
      </c>
      <c r="N157">
        <v>0</v>
      </c>
      <c r="O157" t="inlineStr">
        <is>
          <t>待确认</t>
        </is>
      </c>
      <c r="P157"/>
      <c r="Q157">
        <v>0</v>
      </c>
      <c r="R157">
        <v>0</v>
      </c>
      <c r="S157"/>
      <c r="T157"/>
      <c r="U157" t="inlineStr">
        <is>
          <t>未提供</t>
        </is>
      </c>
      <c r="V157" s="2" t="str">
        <f>=HYPERLINK("https://cps-distribution.zwnet.cn/profit/order", "https://cps-distribution.zwnet.cn/profit/order")</f>
        <v>https://cps-distribution.zwnet.cn/profit/order</v>
      </c>
      <c r="W157" s="3"/>
      <c r="X157" s="3">
        <v>46288.489895833336</v>
      </c>
      <c r="Y157" t="inlineStr">
        <is>
          <t>待核对</t>
        </is>
      </c>
      <c r="Z157" t="inlineStr">
        <is>
          <t>来源采集时间：2026-09-23T03:45:27.510Z；区间查询；人民币和美元分别保存，不换算不相加；非空区间不会被错误拆分；文件SHA256：134b3fd5bf846204。本次为解析入库时间，不代表平台重新查询时间。</t>
        </is>
      </c>
      <c r="AA157" t="inlineStr">
        <is>
          <t>0.00</t>
        </is>
      </c>
      <c r="AB157"/>
      <c r="AC157" t="inlineStr">
        <is>
          <t>展示</t>
        </is>
      </c>
      <c r="AD157"/>
    </row>
    <row r="158" ht="25.5" customHeight="1">
      <c r="A158" t="inlineStr">
        <is>
          <t>2026-08-24｜鹊娱｜pmm｜CNY｜账号级</t>
        </is>
      </c>
      <c r="B158" s="5">
        <v>46258</v>
      </c>
      <c r="C158"/>
      <c r="D158"/>
      <c r="E158" t="inlineStr">
        <is>
          <t>pmm</t>
        </is>
      </c>
      <c r="F158" t="inlineStr">
        <is>
          <t>鹊娱</t>
        </is>
      </c>
      <c r="G158"/>
      <c r="H158" t="inlineStr">
        <is>
          <t>未分剧名/平台合计</t>
        </is>
      </c>
      <c r="I158"/>
      <c r="J158" t="inlineStr">
        <is>
          <t>CNY</t>
        </is>
      </c>
      <c r="K158" t="inlineStr">
        <is>
          <t>账号级</t>
        </is>
      </c>
      <c r="L158"/>
      <c r="M158">
        <v>0</v>
      </c>
      <c r="N158">
        <v>0</v>
      </c>
      <c r="O158" t="inlineStr">
        <is>
          <t>待确认</t>
        </is>
      </c>
      <c r="P158"/>
      <c r="Q158">
        <v>0</v>
      </c>
      <c r="R158">
        <v>0</v>
      </c>
      <c r="S158"/>
      <c r="T158"/>
      <c r="U158" t="inlineStr">
        <is>
          <t>未提供</t>
        </is>
      </c>
      <c r="V158" s="2" t="str">
        <f>=HYPERLINK("https://cps-distribution.zwnet.cn/profit/order", "https://cps-distribution.zwnet.cn/profit/order")</f>
        <v>https://cps-distribution.zwnet.cn/profit/order</v>
      </c>
      <c r="W158" s="3"/>
      <c r="X158" s="3">
        <v>46288.489895833336</v>
      </c>
      <c r="Y158" t="inlineStr">
        <is>
          <t>待核对</t>
        </is>
      </c>
      <c r="Z158" t="inlineStr">
        <is>
          <t>来源采集时间：2026-09-23T03:45:27.510Z；区间查询；人民币和美元分别保存，不换算不相加；非空区间不会被错误拆分；文件SHA256：134b3fd5bf846204。本次为解析入库时间，不代表平台重新查询时间。</t>
        </is>
      </c>
      <c r="AA158" t="inlineStr">
        <is>
          <t>0.00</t>
        </is>
      </c>
      <c r="AB158"/>
      <c r="AC158" t="inlineStr">
        <is>
          <t>展示</t>
        </is>
      </c>
      <c r="AD158"/>
    </row>
    <row r="159" ht="25.5" customHeight="1">
      <c r="A159" t="inlineStr">
        <is>
          <t>2026-08-25｜鹊娱｜pmm｜CNY｜账号级</t>
        </is>
      </c>
      <c r="B159" s="5">
        <v>46259</v>
      </c>
      <c r="C159"/>
      <c r="D159"/>
      <c r="E159" t="inlineStr">
        <is>
          <t>pmm</t>
        </is>
      </c>
      <c r="F159" t="inlineStr">
        <is>
          <t>鹊娱</t>
        </is>
      </c>
      <c r="G159"/>
      <c r="H159" t="inlineStr">
        <is>
          <t>未分剧名/平台合计</t>
        </is>
      </c>
      <c r="I159"/>
      <c r="J159" t="inlineStr">
        <is>
          <t>CNY</t>
        </is>
      </c>
      <c r="K159" t="inlineStr">
        <is>
          <t>账号级</t>
        </is>
      </c>
      <c r="L159"/>
      <c r="M159">
        <v>0</v>
      </c>
      <c r="N159">
        <v>0</v>
      </c>
      <c r="O159" t="inlineStr">
        <is>
          <t>待确认</t>
        </is>
      </c>
      <c r="P159"/>
      <c r="Q159">
        <v>0</v>
      </c>
      <c r="R159">
        <v>0</v>
      </c>
      <c r="S159"/>
      <c r="T159"/>
      <c r="U159" t="inlineStr">
        <is>
          <t>未提供</t>
        </is>
      </c>
      <c r="V159" s="2" t="str">
        <f>=HYPERLINK("https://cps-distribution.zwnet.cn/profit/order", "https://cps-distribution.zwnet.cn/profit/order")</f>
        <v>https://cps-distribution.zwnet.cn/profit/order</v>
      </c>
      <c r="W159" s="3"/>
      <c r="X159" s="3">
        <v>46288.489895833336</v>
      </c>
      <c r="Y159" t="inlineStr">
        <is>
          <t>待核对</t>
        </is>
      </c>
      <c r="Z159" t="inlineStr">
        <is>
          <t>来源采集时间：2026-09-23T03:45:27.510Z；区间查询；人民币和美元分别保存，不换算不相加；非空区间不会被错误拆分；文件SHA256：134b3fd5bf846204。本次为解析入库时间，不代表平台重新查询时间。</t>
        </is>
      </c>
      <c r="AA159" t="inlineStr">
        <is>
          <t>0.00</t>
        </is>
      </c>
      <c r="AB159"/>
      <c r="AC159" t="inlineStr">
        <is>
          <t>展示</t>
        </is>
      </c>
      <c r="AD159"/>
    </row>
    <row r="160" ht="25.5" customHeight="1">
      <c r="A160" t="inlineStr">
        <is>
          <t>2026-08-26｜鹊娱｜pmm｜CNY｜账号级</t>
        </is>
      </c>
      <c r="B160" s="5">
        <v>46260</v>
      </c>
      <c r="C160"/>
      <c r="D160"/>
      <c r="E160" t="inlineStr">
        <is>
          <t>pmm</t>
        </is>
      </c>
      <c r="F160" t="inlineStr">
        <is>
          <t>鹊娱</t>
        </is>
      </c>
      <c r="G160"/>
      <c r="H160" t="inlineStr">
        <is>
          <t>未分剧名/平台合计</t>
        </is>
      </c>
      <c r="I160"/>
      <c r="J160" t="inlineStr">
        <is>
          <t>CNY</t>
        </is>
      </c>
      <c r="K160" t="inlineStr">
        <is>
          <t>账号级</t>
        </is>
      </c>
      <c r="L160"/>
      <c r="M160">
        <v>0</v>
      </c>
      <c r="N160">
        <v>0</v>
      </c>
      <c r="O160" t="inlineStr">
        <is>
          <t>待确认</t>
        </is>
      </c>
      <c r="P160"/>
      <c r="Q160">
        <v>0</v>
      </c>
      <c r="R160">
        <v>0</v>
      </c>
      <c r="S160"/>
      <c r="T160"/>
      <c r="U160" t="inlineStr">
        <is>
          <t>未提供</t>
        </is>
      </c>
      <c r="V160" s="2" t="str">
        <f>=HYPERLINK("https://cps-distribution.zwnet.cn/profit/order", "https://cps-distribution.zwnet.cn/profit/order")</f>
        <v>https://cps-distribution.zwnet.cn/profit/order</v>
      </c>
      <c r="W160" s="3"/>
      <c r="X160" s="3">
        <v>46288.489895833336</v>
      </c>
      <c r="Y160" t="inlineStr">
        <is>
          <t>待核对</t>
        </is>
      </c>
      <c r="Z160" t="inlineStr">
        <is>
          <t>来源采集时间：2026-09-23T03:45:27.510Z；区间查询；人民币和美元分别保存，不换算不相加；非空区间不会被错误拆分；文件SHA256：134b3fd5bf846204。本次为解析入库时间，不代表平台重新查询时间。</t>
        </is>
      </c>
      <c r="AA160" t="inlineStr">
        <is>
          <t>0.00</t>
        </is>
      </c>
      <c r="AB160"/>
      <c r="AC160" t="inlineStr">
        <is>
          <t>展示</t>
        </is>
      </c>
      <c r="AD160"/>
    </row>
    <row r="161" ht="25.5" customHeight="1">
      <c r="A161" t="inlineStr">
        <is>
          <t>2026-08-27｜鹊娱｜pmm｜CNY｜账号级</t>
        </is>
      </c>
      <c r="B161" s="5">
        <v>46261</v>
      </c>
      <c r="C161"/>
      <c r="D161"/>
      <c r="E161" t="inlineStr">
        <is>
          <t>pmm</t>
        </is>
      </c>
      <c r="F161" t="inlineStr">
        <is>
          <t>鹊娱</t>
        </is>
      </c>
      <c r="G161"/>
      <c r="H161" t="inlineStr">
        <is>
          <t>未分剧名/平台合计</t>
        </is>
      </c>
      <c r="I161"/>
      <c r="J161" t="inlineStr">
        <is>
          <t>CNY</t>
        </is>
      </c>
      <c r="K161" t="inlineStr">
        <is>
          <t>账号级</t>
        </is>
      </c>
      <c r="L161"/>
      <c r="M161">
        <v>0</v>
      </c>
      <c r="N161">
        <v>0</v>
      </c>
      <c r="O161" t="inlineStr">
        <is>
          <t>待确认</t>
        </is>
      </c>
      <c r="P161"/>
      <c r="Q161">
        <v>0</v>
      </c>
      <c r="R161">
        <v>0</v>
      </c>
      <c r="S161"/>
      <c r="T161"/>
      <c r="U161" t="inlineStr">
        <is>
          <t>未提供</t>
        </is>
      </c>
      <c r="V161" s="2" t="str">
        <f>=HYPERLINK("https://cps-distribution.zwnet.cn/profit/order", "https://cps-distribution.zwnet.cn/profit/order")</f>
        <v>https://cps-distribution.zwnet.cn/profit/order</v>
      </c>
      <c r="W161" s="3"/>
      <c r="X161" s="3">
        <v>46288.489895833336</v>
      </c>
      <c r="Y161" t="inlineStr">
        <is>
          <t>待核对</t>
        </is>
      </c>
      <c r="Z161" t="inlineStr">
        <is>
          <t>来源采集时间：2026-09-23T03:45:27.510Z；区间查询；人民币和美元分别保存，不换算不相加；非空区间不会被错误拆分；文件SHA256：134b3fd5bf846204。本次为解析入库时间，不代表平台重新查询时间。</t>
        </is>
      </c>
      <c r="AA161" t="inlineStr">
        <is>
          <t>0.00</t>
        </is>
      </c>
      <c r="AB161"/>
      <c r="AC161" t="inlineStr">
        <is>
          <t>展示</t>
        </is>
      </c>
      <c r="AD161"/>
    </row>
    <row r="162" ht="25.5" customHeight="1">
      <c r="A162" t="inlineStr">
        <is>
          <t>2026-08-28｜鹊娱｜pmm｜CNY｜账号级</t>
        </is>
      </c>
      <c r="B162" s="5">
        <v>46262</v>
      </c>
      <c r="C162"/>
      <c r="D162"/>
      <c r="E162" t="inlineStr">
        <is>
          <t>pmm</t>
        </is>
      </c>
      <c r="F162" t="inlineStr">
        <is>
          <t>鹊娱</t>
        </is>
      </c>
      <c r="G162"/>
      <c r="H162" t="inlineStr">
        <is>
          <t>未分剧名/平台合计</t>
        </is>
      </c>
      <c r="I162"/>
      <c r="J162" t="inlineStr">
        <is>
          <t>CNY</t>
        </is>
      </c>
      <c r="K162" t="inlineStr">
        <is>
          <t>账号级</t>
        </is>
      </c>
      <c r="L162"/>
      <c r="M162">
        <v>0</v>
      </c>
      <c r="N162">
        <v>0</v>
      </c>
      <c r="O162" t="inlineStr">
        <is>
          <t>待确认</t>
        </is>
      </c>
      <c r="P162"/>
      <c r="Q162">
        <v>0</v>
      </c>
      <c r="R162">
        <v>0</v>
      </c>
      <c r="S162"/>
      <c r="T162"/>
      <c r="U162" t="inlineStr">
        <is>
          <t>未提供</t>
        </is>
      </c>
      <c r="V162" s="2" t="str">
        <f>=HYPERLINK("https://cps-distribution.zwnet.cn/profit/order", "https://cps-distribution.zwnet.cn/profit/order")</f>
        <v>https://cps-distribution.zwnet.cn/profit/order</v>
      </c>
      <c r="W162" s="3"/>
      <c r="X162" s="3">
        <v>46288.489895833336</v>
      </c>
      <c r="Y162" t="inlineStr">
        <is>
          <t>待核对</t>
        </is>
      </c>
      <c r="Z162" t="inlineStr">
        <is>
          <t>来源采集时间：2026-09-23T03:45:27.510Z；区间查询；人民币和美元分别保存，不换算不相加；非空区间不会被错误拆分；文件SHA256：134b3fd5bf846204。本次为解析入库时间，不代表平台重新查询时间。</t>
        </is>
      </c>
      <c r="AA162" t="inlineStr">
        <is>
          <t>0.00</t>
        </is>
      </c>
      <c r="AB162"/>
      <c r="AC162" t="inlineStr">
        <is>
          <t>展示</t>
        </is>
      </c>
      <c r="AD162"/>
    </row>
    <row r="163" ht="25.5" customHeight="1">
      <c r="A163" t="inlineStr">
        <is>
          <t>2026-08-29｜鹊娱｜pmm｜CNY｜账号级</t>
        </is>
      </c>
      <c r="B163" s="5">
        <v>46263</v>
      </c>
      <c r="C163"/>
      <c r="D163"/>
      <c r="E163" t="inlineStr">
        <is>
          <t>pmm</t>
        </is>
      </c>
      <c r="F163" t="inlineStr">
        <is>
          <t>鹊娱</t>
        </is>
      </c>
      <c r="G163"/>
      <c r="H163" t="inlineStr">
        <is>
          <t>未分剧名/平台合计</t>
        </is>
      </c>
      <c r="I163"/>
      <c r="J163" t="inlineStr">
        <is>
          <t>CNY</t>
        </is>
      </c>
      <c r="K163" t="inlineStr">
        <is>
          <t>账号级</t>
        </is>
      </c>
      <c r="L163"/>
      <c r="M163">
        <v>0</v>
      </c>
      <c r="N163">
        <v>0</v>
      </c>
      <c r="O163" t="inlineStr">
        <is>
          <t>待确认</t>
        </is>
      </c>
      <c r="P163"/>
      <c r="Q163">
        <v>0</v>
      </c>
      <c r="R163">
        <v>0</v>
      </c>
      <c r="S163"/>
      <c r="T163"/>
      <c r="U163" t="inlineStr">
        <is>
          <t>未提供</t>
        </is>
      </c>
      <c r="V163" s="2" t="str">
        <f>=HYPERLINK("https://cps-distribution.zwnet.cn/profit/order", "https://cps-distribution.zwnet.cn/profit/order")</f>
        <v>https://cps-distribution.zwnet.cn/profit/order</v>
      </c>
      <c r="W163" s="3"/>
      <c r="X163" s="3">
        <v>46288.489895833336</v>
      </c>
      <c r="Y163" t="inlineStr">
        <is>
          <t>待核对</t>
        </is>
      </c>
      <c r="Z163" t="inlineStr">
        <is>
          <t>来源采集时间：2026-09-23T03:45:27.510Z；区间查询；人民币和美元分别保存，不换算不相加；非空区间不会被错误拆分；文件SHA256：134b3fd5bf846204。本次为解析入库时间，不代表平台重新查询时间。</t>
        </is>
      </c>
      <c r="AA163" t="inlineStr">
        <is>
          <t>0.00</t>
        </is>
      </c>
      <c r="AB163"/>
      <c r="AC163" t="inlineStr">
        <is>
          <t>展示</t>
        </is>
      </c>
      <c r="AD163"/>
    </row>
    <row r="164" ht="25.5" customHeight="1">
      <c r="A164" t="inlineStr">
        <is>
          <t>2026-08-30｜鹊娱｜pmm｜CNY｜账号级</t>
        </is>
      </c>
      <c r="B164" s="5">
        <v>46264</v>
      </c>
      <c r="C164"/>
      <c r="D164"/>
      <c r="E164" t="inlineStr">
        <is>
          <t>pmm</t>
        </is>
      </c>
      <c r="F164" t="inlineStr">
        <is>
          <t>鹊娱</t>
        </is>
      </c>
      <c r="G164"/>
      <c r="H164" t="inlineStr">
        <is>
          <t>未分剧名/平台合计</t>
        </is>
      </c>
      <c r="I164"/>
      <c r="J164" t="inlineStr">
        <is>
          <t>CNY</t>
        </is>
      </c>
      <c r="K164" t="inlineStr">
        <is>
          <t>账号级</t>
        </is>
      </c>
      <c r="L164"/>
      <c r="M164">
        <v>0</v>
      </c>
      <c r="N164">
        <v>0</v>
      </c>
      <c r="O164" t="inlineStr">
        <is>
          <t>待确认</t>
        </is>
      </c>
      <c r="P164"/>
      <c r="Q164">
        <v>0</v>
      </c>
      <c r="R164">
        <v>0</v>
      </c>
      <c r="S164"/>
      <c r="T164"/>
      <c r="U164" t="inlineStr">
        <is>
          <t>未提供</t>
        </is>
      </c>
      <c r="V164" s="2" t="str">
        <f>=HYPERLINK("https://cps-distribution.zwnet.cn/profit/order", "https://cps-distribution.zwnet.cn/profit/order")</f>
        <v>https://cps-distribution.zwnet.cn/profit/order</v>
      </c>
      <c r="W164" s="3"/>
      <c r="X164" s="3">
        <v>46288.489895833336</v>
      </c>
      <c r="Y164" t="inlineStr">
        <is>
          <t>待核对</t>
        </is>
      </c>
      <c r="Z164" t="inlineStr">
        <is>
          <t>来源采集时间：2026-09-23T03:45:27.510Z；区间查询；人民币和美元分别保存，不换算不相加；非空区间不会被错误拆分；文件SHA256：134b3fd5bf846204。本次为解析入库时间，不代表平台重新查询时间。</t>
        </is>
      </c>
      <c r="AA164" t="inlineStr">
        <is>
          <t>0.00</t>
        </is>
      </c>
      <c r="AB164"/>
      <c r="AC164" t="inlineStr">
        <is>
          <t>展示</t>
        </is>
      </c>
      <c r="AD164"/>
    </row>
    <row r="165" ht="25.5" customHeight="1">
      <c r="A165" t="inlineStr">
        <is>
          <t>2026-08-31｜鹊娱｜pmm｜CNY｜账号级</t>
        </is>
      </c>
      <c r="B165" s="5">
        <v>46265</v>
      </c>
      <c r="C165"/>
      <c r="D165"/>
      <c r="E165" t="inlineStr">
        <is>
          <t>pmm</t>
        </is>
      </c>
      <c r="F165" t="inlineStr">
        <is>
          <t>鹊娱</t>
        </is>
      </c>
      <c r="G165"/>
      <c r="H165" t="inlineStr">
        <is>
          <t>未分剧名/平台合计</t>
        </is>
      </c>
      <c r="I165"/>
      <c r="J165" t="inlineStr">
        <is>
          <t>CNY</t>
        </is>
      </c>
      <c r="K165" t="inlineStr">
        <is>
          <t>账号级</t>
        </is>
      </c>
      <c r="L165"/>
      <c r="M165">
        <v>0</v>
      </c>
      <c r="N165">
        <v>0</v>
      </c>
      <c r="O165" t="inlineStr">
        <is>
          <t>待确认</t>
        </is>
      </c>
      <c r="P165"/>
      <c r="Q165">
        <v>0</v>
      </c>
      <c r="R165">
        <v>0</v>
      </c>
      <c r="S165"/>
      <c r="T165"/>
      <c r="U165" t="inlineStr">
        <is>
          <t>未提供</t>
        </is>
      </c>
      <c r="V165" s="2" t="str">
        <f>=HYPERLINK("https://cps-distribution.zwnet.cn/profit/order", "https://cps-distribution.zwnet.cn/profit/order")</f>
        <v>https://cps-distribution.zwnet.cn/profit/order</v>
      </c>
      <c r="W165" s="3"/>
      <c r="X165" s="3">
        <v>46288.489895833336</v>
      </c>
      <c r="Y165" t="inlineStr">
        <is>
          <t>待核对</t>
        </is>
      </c>
      <c r="Z165" t="inlineStr">
        <is>
          <t>来源采集时间：2026-09-23T03:45:27.510Z；区间查询；人民币和美元分别保存，不换算不相加；非空区间不会被错误拆分；文件SHA256：134b3fd5bf846204。本次为解析入库时间，不代表平台重新查询时间。</t>
        </is>
      </c>
      <c r="AA165" t="inlineStr">
        <is>
          <t>0.00</t>
        </is>
      </c>
      <c r="AB165"/>
      <c r="AC165" t="inlineStr">
        <is>
          <t>展示</t>
        </is>
      </c>
      <c r="AD165"/>
    </row>
    <row r="166" ht="25.5" customHeight="1">
      <c r="A166" t="inlineStr">
        <is>
          <t>2026-09-22｜鹊娱｜pmm｜CNY｜账号级</t>
        </is>
      </c>
      <c r="B166" s="5">
        <v>46287</v>
      </c>
      <c r="C166"/>
      <c r="D166"/>
      <c r="E166" t="inlineStr">
        <is>
          <t>pmm</t>
        </is>
      </c>
      <c r="F166" t="inlineStr">
        <is>
          <t>鹊娱</t>
        </is>
      </c>
      <c r="G166"/>
      <c r="H166" t="inlineStr">
        <is>
          <t>未分剧名/平台合计</t>
        </is>
      </c>
      <c r="I166"/>
      <c r="J166" t="inlineStr">
        <is>
          <t>CNY</t>
        </is>
      </c>
      <c r="K166" t="inlineStr">
        <is>
          <t>账号级</t>
        </is>
      </c>
      <c r="L166"/>
      <c r="M166">
        <v>0</v>
      </c>
      <c r="N166">
        <v>0</v>
      </c>
      <c r="O166" t="inlineStr">
        <is>
          <t>待确认</t>
        </is>
      </c>
      <c r="P166"/>
      <c r="Q166">
        <v>0</v>
      </c>
      <c r="R166">
        <v>0</v>
      </c>
      <c r="S166"/>
      <c r="T166"/>
      <c r="U166" t="inlineStr">
        <is>
          <t>未提供</t>
        </is>
      </c>
      <c r="V166" s="2" t="str">
        <f>=HYPERLINK("https://cps-distribution.zwnet.cn/profit/order", "https://cps-distribution.zwnet.cn/profit/order")</f>
        <v>https://cps-distribution.zwnet.cn/profit/order</v>
      </c>
      <c r="W166" s="3"/>
      <c r="X166" s="3">
        <v>46288.489895833336</v>
      </c>
      <c r="Y166" t="inlineStr">
        <is>
          <t>待核对</t>
        </is>
      </c>
      <c r="Z166" t="inlineStr">
        <is>
          <t>来源采集时间：2026-09-23T03:45:27.510Z；区间查询；人民币和美元分别保存，不换算不相加；非空区间不会被错误拆分；文件SHA256：134b3fd5bf846204。本次为解析入库时间，不代表平台重新查询时间。</t>
        </is>
      </c>
      <c r="AA166" t="inlineStr">
        <is>
          <t>0.00</t>
        </is>
      </c>
      <c r="AB166"/>
      <c r="AC166" t="inlineStr">
        <is>
          <t>展示</t>
        </is>
      </c>
      <c r="AD166"/>
    </row>
    <row r="167" ht="25.5" customHeight="1">
      <c r="A167" t="inlineStr">
        <is>
          <t>2026-08-20｜鹊娱｜pmm｜USD｜账号级</t>
        </is>
      </c>
      <c r="B167" s="5">
        <v>46254</v>
      </c>
      <c r="C167"/>
      <c r="D167"/>
      <c r="E167" t="inlineStr">
        <is>
          <t>pmm</t>
        </is>
      </c>
      <c r="F167" t="inlineStr">
        <is>
          <t>鹊娱</t>
        </is>
      </c>
      <c r="G167"/>
      <c r="H167" t="inlineStr">
        <is>
          <t>未分剧名/平台合计</t>
        </is>
      </c>
      <c r="I167"/>
      <c r="J167" t="inlineStr">
        <is>
          <t>USD</t>
        </is>
      </c>
      <c r="K167" t="inlineStr">
        <is>
          <t>账号级</t>
        </is>
      </c>
      <c r="L167"/>
      <c r="M167">
        <v>0</v>
      </c>
      <c r="N167">
        <v>0</v>
      </c>
      <c r="O167" t="inlineStr">
        <is>
          <t>待确认</t>
        </is>
      </c>
      <c r="P167"/>
      <c r="Q167">
        <v>0</v>
      </c>
      <c r="R167">
        <v>0</v>
      </c>
      <c r="S167"/>
      <c r="T167"/>
      <c r="U167" t="inlineStr">
        <is>
          <t>未提供</t>
        </is>
      </c>
      <c r="V167" s="2" t="str">
        <f>=HYPERLINK("https://cps-distribution.zwnet.cn/profit/order", "https://cps-distribution.zwnet.cn/profit/order")</f>
        <v>https://cps-distribution.zwnet.cn/profit/order</v>
      </c>
      <c r="W167" s="3"/>
      <c r="X167" s="3">
        <v>46288.489895833336</v>
      </c>
      <c r="Y167" t="inlineStr">
        <is>
          <t>待核对</t>
        </is>
      </c>
      <c r="Z167" t="inlineStr">
        <is>
          <t>来源采集时间：2026-09-23T03:45:27.510Z；区间查询；人民币和美元分别保存，不换算不相加；非空区间不会被错误拆分；文件SHA256：134b3fd5bf846204。本次为解析入库时间，不代表平台重新查询时间。</t>
        </is>
      </c>
      <c r="AA167" t="inlineStr">
        <is>
          <t>0.00</t>
        </is>
      </c>
      <c r="AB167"/>
      <c r="AC167" t="inlineStr">
        <is>
          <t>展示</t>
        </is>
      </c>
      <c r="AD167"/>
    </row>
    <row r="168" ht="25.5" customHeight="1">
      <c r="A168" t="inlineStr">
        <is>
          <t>2026-08-21｜鹊娱｜pmm｜USD｜账号级</t>
        </is>
      </c>
      <c r="B168" s="5">
        <v>46255</v>
      </c>
      <c r="C168"/>
      <c r="D168"/>
      <c r="E168" t="inlineStr">
        <is>
          <t>pmm</t>
        </is>
      </c>
      <c r="F168" t="inlineStr">
        <is>
          <t>鹊娱</t>
        </is>
      </c>
      <c r="G168"/>
      <c r="H168" t="inlineStr">
        <is>
          <t>未分剧名/平台合计</t>
        </is>
      </c>
      <c r="I168"/>
      <c r="J168" t="inlineStr">
        <is>
          <t>USD</t>
        </is>
      </c>
      <c r="K168" t="inlineStr">
        <is>
          <t>账号级</t>
        </is>
      </c>
      <c r="L168"/>
      <c r="M168">
        <v>0</v>
      </c>
      <c r="N168">
        <v>0</v>
      </c>
      <c r="O168" t="inlineStr">
        <is>
          <t>待确认</t>
        </is>
      </c>
      <c r="P168"/>
      <c r="Q168">
        <v>0</v>
      </c>
      <c r="R168">
        <v>0</v>
      </c>
      <c r="S168"/>
      <c r="T168"/>
      <c r="U168" t="inlineStr">
        <is>
          <t>未提供</t>
        </is>
      </c>
      <c r="V168" s="2" t="str">
        <f>=HYPERLINK("https://cps-distribution.zwnet.cn/profit/order", "https://cps-distribution.zwnet.cn/profit/order")</f>
        <v>https://cps-distribution.zwnet.cn/profit/order</v>
      </c>
      <c r="W168" s="3"/>
      <c r="X168" s="3">
        <v>46288.489895833336</v>
      </c>
      <c r="Y168" t="inlineStr">
        <is>
          <t>待核对</t>
        </is>
      </c>
      <c r="Z168" t="inlineStr">
        <is>
          <t>来源采集时间：2026-09-23T03:45:27.510Z；区间查询；人民币和美元分别保存，不换算不相加；非空区间不会被错误拆分；文件SHA256：134b3fd5bf846204。本次为解析入库时间，不代表平台重新查询时间。</t>
        </is>
      </c>
      <c r="AA168" t="inlineStr">
        <is>
          <t>0.00</t>
        </is>
      </c>
      <c r="AB168"/>
      <c r="AC168" t="inlineStr">
        <is>
          <t>展示</t>
        </is>
      </c>
      <c r="AD168"/>
    </row>
    <row r="169" ht="25.5" customHeight="1">
      <c r="A169" t="inlineStr">
        <is>
          <t>2026-08-22｜鹊娱｜pmm｜USD｜账号级</t>
        </is>
      </c>
      <c r="B169" s="5">
        <v>46256</v>
      </c>
      <c r="C169"/>
      <c r="D169"/>
      <c r="E169" t="inlineStr">
        <is>
          <t>pmm</t>
        </is>
      </c>
      <c r="F169" t="inlineStr">
        <is>
          <t>鹊娱</t>
        </is>
      </c>
      <c r="G169"/>
      <c r="H169" t="inlineStr">
        <is>
          <t>未分剧名/平台合计</t>
        </is>
      </c>
      <c r="I169"/>
      <c r="J169" t="inlineStr">
        <is>
          <t>USD</t>
        </is>
      </c>
      <c r="K169" t="inlineStr">
        <is>
          <t>账号级</t>
        </is>
      </c>
      <c r="L169"/>
      <c r="M169">
        <v>0</v>
      </c>
      <c r="N169">
        <v>0</v>
      </c>
      <c r="O169" t="inlineStr">
        <is>
          <t>待确认</t>
        </is>
      </c>
      <c r="P169"/>
      <c r="Q169">
        <v>0</v>
      </c>
      <c r="R169">
        <v>0</v>
      </c>
      <c r="S169"/>
      <c r="T169"/>
      <c r="U169" t="inlineStr">
        <is>
          <t>未提供</t>
        </is>
      </c>
      <c r="V169" s="2" t="str">
        <f>=HYPERLINK("https://cps-distribution.zwnet.cn/profit/order", "https://cps-distribution.zwnet.cn/profit/order")</f>
        <v>https://cps-distribution.zwnet.cn/profit/order</v>
      </c>
      <c r="W169" s="3"/>
      <c r="X169" s="3">
        <v>46288.489895833336</v>
      </c>
      <c r="Y169" t="inlineStr">
        <is>
          <t>待核对</t>
        </is>
      </c>
      <c r="Z169" t="inlineStr">
        <is>
          <t>来源采集时间：2026-09-23T03:45:27.510Z；区间查询；人民币和美元分别保存，不换算不相加；非空区间不会被错误拆分；文件SHA256：134b3fd5bf846204。本次为解析入库时间，不代表平台重新查询时间。</t>
        </is>
      </c>
      <c r="AA169" t="inlineStr">
        <is>
          <t>0.00</t>
        </is>
      </c>
      <c r="AB169"/>
      <c r="AC169" t="inlineStr">
        <is>
          <t>展示</t>
        </is>
      </c>
      <c r="AD169"/>
    </row>
    <row r="170" ht="25.5" customHeight="1">
      <c r="A170" t="inlineStr">
        <is>
          <t>2026-08-23｜鹊娱｜pmm｜USD｜账号级</t>
        </is>
      </c>
      <c r="B170" s="5">
        <v>46257</v>
      </c>
      <c r="C170"/>
      <c r="D170"/>
      <c r="E170" t="inlineStr">
        <is>
          <t>pmm</t>
        </is>
      </c>
      <c r="F170" t="inlineStr">
        <is>
          <t>鹊娱</t>
        </is>
      </c>
      <c r="G170"/>
      <c r="H170" t="inlineStr">
        <is>
          <t>未分剧名/平台合计</t>
        </is>
      </c>
      <c r="I170"/>
      <c r="J170" t="inlineStr">
        <is>
          <t>USD</t>
        </is>
      </c>
      <c r="K170" t="inlineStr">
        <is>
          <t>账号级</t>
        </is>
      </c>
      <c r="L170"/>
      <c r="M170">
        <v>0</v>
      </c>
      <c r="N170">
        <v>0</v>
      </c>
      <c r="O170" t="inlineStr">
        <is>
          <t>待确认</t>
        </is>
      </c>
      <c r="P170"/>
      <c r="Q170">
        <v>0</v>
      </c>
      <c r="R170">
        <v>0</v>
      </c>
      <c r="S170"/>
      <c r="T170"/>
      <c r="U170" t="inlineStr">
        <is>
          <t>未提供</t>
        </is>
      </c>
      <c r="V170" s="2" t="str">
        <f>=HYPERLINK("https://cps-distribution.zwnet.cn/profit/order", "https://cps-distribution.zwnet.cn/profit/order")</f>
        <v>https://cps-distribution.zwnet.cn/profit/order</v>
      </c>
      <c r="W170" s="3"/>
      <c r="X170" s="3">
        <v>46288.489895833336</v>
      </c>
      <c r="Y170" t="inlineStr">
        <is>
          <t>待核对</t>
        </is>
      </c>
      <c r="Z170" t="inlineStr">
        <is>
          <t>来源采集时间：2026-09-23T03:45:27.510Z；区间查询；人民币和美元分别保存，不换算不相加；非空区间不会被错误拆分；文件SHA256：134b3fd5bf846204。本次为解析入库时间，不代表平台重新查询时间。</t>
        </is>
      </c>
      <c r="AA170" t="inlineStr">
        <is>
          <t>0.00</t>
        </is>
      </c>
      <c r="AB170"/>
      <c r="AC170" t="inlineStr">
        <is>
          <t>展示</t>
        </is>
      </c>
      <c r="AD170"/>
    </row>
    <row r="171" ht="25.5" customHeight="1">
      <c r="A171" t="inlineStr">
        <is>
          <t>2026-08-24｜鹊娱｜pmm｜USD｜账号级</t>
        </is>
      </c>
      <c r="B171" s="5">
        <v>46258</v>
      </c>
      <c r="C171"/>
      <c r="D171"/>
      <c r="E171" t="inlineStr">
        <is>
          <t>pmm</t>
        </is>
      </c>
      <c r="F171" t="inlineStr">
        <is>
          <t>鹊娱</t>
        </is>
      </c>
      <c r="G171"/>
      <c r="H171" t="inlineStr">
        <is>
          <t>未分剧名/平台合计</t>
        </is>
      </c>
      <c r="I171"/>
      <c r="J171" t="inlineStr">
        <is>
          <t>USD</t>
        </is>
      </c>
      <c r="K171" t="inlineStr">
        <is>
          <t>账号级</t>
        </is>
      </c>
      <c r="L171"/>
      <c r="M171">
        <v>0</v>
      </c>
      <c r="N171">
        <v>0</v>
      </c>
      <c r="O171" t="inlineStr">
        <is>
          <t>待确认</t>
        </is>
      </c>
      <c r="P171"/>
      <c r="Q171">
        <v>0</v>
      </c>
      <c r="R171">
        <v>0</v>
      </c>
      <c r="S171"/>
      <c r="T171"/>
      <c r="U171" t="inlineStr">
        <is>
          <t>未提供</t>
        </is>
      </c>
      <c r="V171" s="2" t="str">
        <f>=HYPERLINK("https://cps-distribution.zwnet.cn/profit/order", "https://cps-distribution.zwnet.cn/profit/order")</f>
        <v>https://cps-distribution.zwnet.cn/profit/order</v>
      </c>
      <c r="W171" s="3"/>
      <c r="X171" s="3">
        <v>46288.489895833336</v>
      </c>
      <c r="Y171" t="inlineStr">
        <is>
          <t>待核对</t>
        </is>
      </c>
      <c r="Z171" t="inlineStr">
        <is>
          <t>来源采集时间：2026-09-23T03:45:27.510Z；区间查询；人民币和美元分别保存，不换算不相加；非空区间不会被错误拆分；文件SHA256：134b3fd5bf846204。本次为解析入库时间，不代表平台重新查询时间。</t>
        </is>
      </c>
      <c r="AA171" t="inlineStr">
        <is>
          <t>0.00</t>
        </is>
      </c>
      <c r="AB171"/>
      <c r="AC171" t="inlineStr">
        <is>
          <t>展示</t>
        </is>
      </c>
      <c r="AD171"/>
    </row>
    <row r="172" ht="25.5" customHeight="1">
      <c r="A172" t="inlineStr">
        <is>
          <t>2026-08-25｜鹊娱｜pmm｜USD｜账号级</t>
        </is>
      </c>
      <c r="B172" s="5">
        <v>46259</v>
      </c>
      <c r="C172"/>
      <c r="D172"/>
      <c r="E172" t="inlineStr">
        <is>
          <t>pmm</t>
        </is>
      </c>
      <c r="F172" t="inlineStr">
        <is>
          <t>鹊娱</t>
        </is>
      </c>
      <c r="G172"/>
      <c r="H172" t="inlineStr">
        <is>
          <t>未分剧名/平台合计</t>
        </is>
      </c>
      <c r="I172"/>
      <c r="J172" t="inlineStr">
        <is>
          <t>USD</t>
        </is>
      </c>
      <c r="K172" t="inlineStr">
        <is>
          <t>账号级</t>
        </is>
      </c>
      <c r="L172"/>
      <c r="M172">
        <v>0</v>
      </c>
      <c r="N172">
        <v>0</v>
      </c>
      <c r="O172" t="inlineStr">
        <is>
          <t>待确认</t>
        </is>
      </c>
      <c r="P172"/>
      <c r="Q172">
        <v>0</v>
      </c>
      <c r="R172">
        <v>0</v>
      </c>
      <c r="S172"/>
      <c r="T172"/>
      <c r="U172" t="inlineStr">
        <is>
          <t>未提供</t>
        </is>
      </c>
      <c r="V172" s="2" t="str">
        <f>=HYPERLINK("https://cps-distribution.zwnet.cn/profit/order", "https://cps-distribution.zwnet.cn/profit/order")</f>
        <v>https://cps-distribution.zwnet.cn/profit/order</v>
      </c>
      <c r="W172" s="3"/>
      <c r="X172" s="3">
        <v>46288.489895833336</v>
      </c>
      <c r="Y172" t="inlineStr">
        <is>
          <t>待核对</t>
        </is>
      </c>
      <c r="Z172" t="inlineStr">
        <is>
          <t>来源采集时间：2026-09-23T03:45:27.510Z；区间查询；人民币和美元分别保存，不换算不相加；非空区间不会被错误拆分；文件SHA256：134b3fd5bf846204。本次为解析入库时间，不代表平台重新查询时间。</t>
        </is>
      </c>
      <c r="AA172" t="inlineStr">
        <is>
          <t>0.00</t>
        </is>
      </c>
      <c r="AB172"/>
      <c r="AC172" t="inlineStr">
        <is>
          <t>展示</t>
        </is>
      </c>
      <c r="AD172"/>
    </row>
    <row r="173" ht="25.5" customHeight="1">
      <c r="A173" t="inlineStr">
        <is>
          <t>2026-08-26｜鹊娱｜pmm｜USD｜账号级</t>
        </is>
      </c>
      <c r="B173" s="5">
        <v>46260</v>
      </c>
      <c r="C173"/>
      <c r="D173"/>
      <c r="E173" t="inlineStr">
        <is>
          <t>pmm</t>
        </is>
      </c>
      <c r="F173" t="inlineStr">
        <is>
          <t>鹊娱</t>
        </is>
      </c>
      <c r="G173"/>
      <c r="H173" t="inlineStr">
        <is>
          <t>未分剧名/平台合计</t>
        </is>
      </c>
      <c r="I173"/>
      <c r="J173" t="inlineStr">
        <is>
          <t>USD</t>
        </is>
      </c>
      <c r="K173" t="inlineStr">
        <is>
          <t>账号级</t>
        </is>
      </c>
      <c r="L173"/>
      <c r="M173">
        <v>0</v>
      </c>
      <c r="N173">
        <v>0</v>
      </c>
      <c r="O173" t="inlineStr">
        <is>
          <t>待确认</t>
        </is>
      </c>
      <c r="P173"/>
      <c r="Q173">
        <v>0</v>
      </c>
      <c r="R173">
        <v>0</v>
      </c>
      <c r="S173"/>
      <c r="T173"/>
      <c r="U173" t="inlineStr">
        <is>
          <t>未提供</t>
        </is>
      </c>
      <c r="V173" s="2" t="str">
        <f>=HYPERLINK("https://cps-distribution.zwnet.cn/profit/order", "https://cps-distribution.zwnet.cn/profit/order")</f>
        <v>https://cps-distribution.zwnet.cn/profit/order</v>
      </c>
      <c r="W173" s="3"/>
      <c r="X173" s="3">
        <v>46288.489895833336</v>
      </c>
      <c r="Y173" t="inlineStr">
        <is>
          <t>待核对</t>
        </is>
      </c>
      <c r="Z173" t="inlineStr">
        <is>
          <t>来源采集时间：2026-09-23T03:45:27.510Z；区间查询；人民币和美元分别保存，不换算不相加；非空区间不会被错误拆分；文件SHA256：134b3fd5bf846204。本次为解析入库时间，不代表平台重新查询时间。</t>
        </is>
      </c>
      <c r="AA173" t="inlineStr">
        <is>
          <t>0.00</t>
        </is>
      </c>
      <c r="AB173"/>
      <c r="AC173" t="inlineStr">
        <is>
          <t>展示</t>
        </is>
      </c>
      <c r="AD173"/>
    </row>
    <row r="174" ht="25.5" customHeight="1">
      <c r="A174" t="inlineStr">
        <is>
          <t>2026-08-27｜鹊娱｜pmm｜USD｜账号级</t>
        </is>
      </c>
      <c r="B174" s="5">
        <v>46261</v>
      </c>
      <c r="C174"/>
      <c r="D174"/>
      <c r="E174" t="inlineStr">
        <is>
          <t>pmm</t>
        </is>
      </c>
      <c r="F174" t="inlineStr">
        <is>
          <t>鹊娱</t>
        </is>
      </c>
      <c r="G174"/>
      <c r="H174" t="inlineStr">
        <is>
          <t>未分剧名/平台合计</t>
        </is>
      </c>
      <c r="I174"/>
      <c r="J174" t="inlineStr">
        <is>
          <t>USD</t>
        </is>
      </c>
      <c r="K174" t="inlineStr">
        <is>
          <t>账号级</t>
        </is>
      </c>
      <c r="L174"/>
      <c r="M174">
        <v>0</v>
      </c>
      <c r="N174">
        <v>0</v>
      </c>
      <c r="O174" t="inlineStr">
        <is>
          <t>待确认</t>
        </is>
      </c>
      <c r="P174"/>
      <c r="Q174">
        <v>0</v>
      </c>
      <c r="R174">
        <v>0</v>
      </c>
      <c r="S174"/>
      <c r="T174"/>
      <c r="U174" t="inlineStr">
        <is>
          <t>未提供</t>
        </is>
      </c>
      <c r="V174" s="2" t="str">
        <f>=HYPERLINK("https://cps-distribution.zwnet.cn/profit/order", "https://cps-distribution.zwnet.cn/profit/order")</f>
        <v>https://cps-distribution.zwnet.cn/profit/order</v>
      </c>
      <c r="W174" s="3"/>
      <c r="X174" s="3">
        <v>46288.489895833336</v>
      </c>
      <c r="Y174" t="inlineStr">
        <is>
          <t>待核对</t>
        </is>
      </c>
      <c r="Z174" t="inlineStr">
        <is>
          <t>来源采集时间：2026-09-23T03:45:27.510Z；区间查询；人民币和美元分别保存，不换算不相加；非空区间不会被错误拆分；文件SHA256：134b3fd5bf846204。本次为解析入库时间，不代表平台重新查询时间。</t>
        </is>
      </c>
      <c r="AA174" t="inlineStr">
        <is>
          <t>0.00</t>
        </is>
      </c>
      <c r="AB174"/>
      <c r="AC174" t="inlineStr">
        <is>
          <t>展示</t>
        </is>
      </c>
      <c r="AD174"/>
    </row>
    <row r="175" ht="25.5" customHeight="1">
      <c r="A175" t="inlineStr">
        <is>
          <t>2026-08-28｜鹊娱｜pmm｜USD｜账号级</t>
        </is>
      </c>
      <c r="B175" s="5">
        <v>46262</v>
      </c>
      <c r="C175"/>
      <c r="D175"/>
      <c r="E175" t="inlineStr">
        <is>
          <t>pmm</t>
        </is>
      </c>
      <c r="F175" t="inlineStr">
        <is>
          <t>鹊娱</t>
        </is>
      </c>
      <c r="G175"/>
      <c r="H175" t="inlineStr">
        <is>
          <t>未分剧名/平台合计</t>
        </is>
      </c>
      <c r="I175"/>
      <c r="J175" t="inlineStr">
        <is>
          <t>USD</t>
        </is>
      </c>
      <c r="K175" t="inlineStr">
        <is>
          <t>账号级</t>
        </is>
      </c>
      <c r="L175"/>
      <c r="M175">
        <v>0</v>
      </c>
      <c r="N175">
        <v>0</v>
      </c>
      <c r="O175" t="inlineStr">
        <is>
          <t>待确认</t>
        </is>
      </c>
      <c r="P175"/>
      <c r="Q175">
        <v>0</v>
      </c>
      <c r="R175">
        <v>0</v>
      </c>
      <c r="S175"/>
      <c r="T175"/>
      <c r="U175" t="inlineStr">
        <is>
          <t>未提供</t>
        </is>
      </c>
      <c r="V175" s="2" t="str">
        <f>=HYPERLINK("https://cps-distribution.zwnet.cn/profit/order", "https://cps-distribution.zwnet.cn/profit/order")</f>
        <v>https://cps-distribution.zwnet.cn/profit/order</v>
      </c>
      <c r="W175" s="3"/>
      <c r="X175" s="3">
        <v>46288.489895833336</v>
      </c>
      <c r="Y175" t="inlineStr">
        <is>
          <t>待核对</t>
        </is>
      </c>
      <c r="Z175" t="inlineStr">
        <is>
          <t>来源采集时间：2026-09-23T03:45:27.510Z；区间查询；人民币和美元分别保存，不换算不相加；非空区间不会被错误拆分；文件SHA256：134b3fd5bf846204。本次为解析入库时间，不代表平台重新查询时间。</t>
        </is>
      </c>
      <c r="AA175" t="inlineStr">
        <is>
          <t>0.00</t>
        </is>
      </c>
      <c r="AB175"/>
      <c r="AC175" t="inlineStr">
        <is>
          <t>展示</t>
        </is>
      </c>
      <c r="AD175"/>
    </row>
    <row r="176" ht="25.5" customHeight="1">
      <c r="A176" t="inlineStr">
        <is>
          <t>2026-08-29｜鹊娱｜pmm｜USD｜账号级</t>
        </is>
      </c>
      <c r="B176" s="5">
        <v>46263</v>
      </c>
      <c r="C176"/>
      <c r="D176"/>
      <c r="E176" t="inlineStr">
        <is>
          <t>pmm</t>
        </is>
      </c>
      <c r="F176" t="inlineStr">
        <is>
          <t>鹊娱</t>
        </is>
      </c>
      <c r="G176"/>
      <c r="H176" t="inlineStr">
        <is>
          <t>未分剧名/平台合计</t>
        </is>
      </c>
      <c r="I176"/>
      <c r="J176" t="inlineStr">
        <is>
          <t>USD</t>
        </is>
      </c>
      <c r="K176" t="inlineStr">
        <is>
          <t>账号级</t>
        </is>
      </c>
      <c r="L176"/>
      <c r="M176">
        <v>0</v>
      </c>
      <c r="N176">
        <v>0</v>
      </c>
      <c r="O176" t="inlineStr">
        <is>
          <t>待确认</t>
        </is>
      </c>
      <c r="P176"/>
      <c r="Q176">
        <v>0</v>
      </c>
      <c r="R176">
        <v>0</v>
      </c>
      <c r="S176"/>
      <c r="T176"/>
      <c r="U176" t="inlineStr">
        <is>
          <t>未提供</t>
        </is>
      </c>
      <c r="V176" s="2" t="str">
        <f>=HYPERLINK("https://cps-distribution.zwnet.cn/profit/order", "https://cps-distribution.zwnet.cn/profit/order")</f>
        <v>https://cps-distribution.zwnet.cn/profit/order</v>
      </c>
      <c r="W176" s="3"/>
      <c r="X176" s="3">
        <v>46288.489895833336</v>
      </c>
      <c r="Y176" t="inlineStr">
        <is>
          <t>待核对</t>
        </is>
      </c>
      <c r="Z176" t="inlineStr">
        <is>
          <t>来源采集时间：2026-09-23T03:45:27.510Z；区间查询；人民币和美元分别保存，不换算不相加；非空区间不会被错误拆分；文件SHA256：134b3fd5bf846204。本次为解析入库时间，不代表平台重新查询时间。</t>
        </is>
      </c>
      <c r="AA176" t="inlineStr">
        <is>
          <t>0.00</t>
        </is>
      </c>
      <c r="AB176"/>
      <c r="AC176" t="inlineStr">
        <is>
          <t>展示</t>
        </is>
      </c>
      <c r="AD176"/>
    </row>
    <row r="177" ht="25.5" customHeight="1">
      <c r="A177" t="inlineStr">
        <is>
          <t>2026-08-30｜鹊娱｜pmm｜USD｜账号级</t>
        </is>
      </c>
      <c r="B177" s="5">
        <v>46264</v>
      </c>
      <c r="C177"/>
      <c r="D177"/>
      <c r="E177" t="inlineStr">
        <is>
          <t>pmm</t>
        </is>
      </c>
      <c r="F177" t="inlineStr">
        <is>
          <t>鹊娱</t>
        </is>
      </c>
      <c r="G177"/>
      <c r="H177" t="inlineStr">
        <is>
          <t>未分剧名/平台合计</t>
        </is>
      </c>
      <c r="I177"/>
      <c r="J177" t="inlineStr">
        <is>
          <t>USD</t>
        </is>
      </c>
      <c r="K177" t="inlineStr">
        <is>
          <t>账号级</t>
        </is>
      </c>
      <c r="L177"/>
      <c r="M177">
        <v>0</v>
      </c>
      <c r="N177">
        <v>0</v>
      </c>
      <c r="O177" t="inlineStr">
        <is>
          <t>待确认</t>
        </is>
      </c>
      <c r="P177"/>
      <c r="Q177">
        <v>0</v>
      </c>
      <c r="R177">
        <v>0</v>
      </c>
      <c r="S177"/>
      <c r="T177"/>
      <c r="U177" t="inlineStr">
        <is>
          <t>未提供</t>
        </is>
      </c>
      <c r="V177" s="2" t="str">
        <f>=HYPERLINK("https://cps-distribution.zwnet.cn/profit/order", "https://cps-distribution.zwnet.cn/profit/order")</f>
        <v>https://cps-distribution.zwnet.cn/profit/order</v>
      </c>
      <c r="W177" s="3"/>
      <c r="X177" s="3">
        <v>46288.489895833336</v>
      </c>
      <c r="Y177" t="inlineStr">
        <is>
          <t>待核对</t>
        </is>
      </c>
      <c r="Z177" t="inlineStr">
        <is>
          <t>来源采集时间：2026-09-23T03:45:27.510Z；区间查询；人民币和美元分别保存，不换算不相加；非空区间不会被错误拆分；文件SHA256：134b3fd5bf846204。本次为解析入库时间，不代表平台重新查询时间。</t>
        </is>
      </c>
      <c r="AA177" t="inlineStr">
        <is>
          <t>0.00</t>
        </is>
      </c>
      <c r="AB177"/>
      <c r="AC177" t="inlineStr">
        <is>
          <t>展示</t>
        </is>
      </c>
      <c r="AD177"/>
    </row>
    <row r="178" ht="25.5" customHeight="1">
      <c r="A178" t="inlineStr">
        <is>
          <t>2026-08-31｜鹊娱｜pmm｜USD｜账号级</t>
        </is>
      </c>
      <c r="B178" s="5">
        <v>46265</v>
      </c>
      <c r="C178"/>
      <c r="D178"/>
      <c r="E178" t="inlineStr">
        <is>
          <t>pmm</t>
        </is>
      </c>
      <c r="F178" t="inlineStr">
        <is>
          <t>鹊娱</t>
        </is>
      </c>
      <c r="G178"/>
      <c r="H178" t="inlineStr">
        <is>
          <t>未分剧名/平台合计</t>
        </is>
      </c>
      <c r="I178"/>
      <c r="J178" t="inlineStr">
        <is>
          <t>USD</t>
        </is>
      </c>
      <c r="K178" t="inlineStr">
        <is>
          <t>账号级</t>
        </is>
      </c>
      <c r="L178"/>
      <c r="M178">
        <v>0</v>
      </c>
      <c r="N178">
        <v>0</v>
      </c>
      <c r="O178" t="inlineStr">
        <is>
          <t>待确认</t>
        </is>
      </c>
      <c r="P178"/>
      <c r="Q178">
        <v>0</v>
      </c>
      <c r="R178">
        <v>0</v>
      </c>
      <c r="S178"/>
      <c r="T178"/>
      <c r="U178" t="inlineStr">
        <is>
          <t>未提供</t>
        </is>
      </c>
      <c r="V178" s="2" t="str">
        <f>=HYPERLINK("https://cps-distribution.zwnet.cn/profit/order", "https://cps-distribution.zwnet.cn/profit/order")</f>
        <v>https://cps-distribution.zwnet.cn/profit/order</v>
      </c>
      <c r="W178" s="3"/>
      <c r="X178" s="3">
        <v>46288.489895833336</v>
      </c>
      <c r="Y178" t="inlineStr">
        <is>
          <t>待核对</t>
        </is>
      </c>
      <c r="Z178" t="inlineStr">
        <is>
          <t>来源采集时间：2026-09-23T03:45:27.510Z；区间查询；人民币和美元分别保存，不换算不相加；非空区间不会被错误拆分；文件SHA256：134b3fd5bf846204。本次为解析入库时间，不代表平台重新查询时间。</t>
        </is>
      </c>
      <c r="AA178" t="inlineStr">
        <is>
          <t>0.00</t>
        </is>
      </c>
      <c r="AB178"/>
      <c r="AC178" t="inlineStr">
        <is>
          <t>展示</t>
        </is>
      </c>
      <c r="AD178"/>
    </row>
    <row r="179" ht="25.5" customHeight="1">
      <c r="A179" t="inlineStr">
        <is>
          <t>2026-09-22｜鹊娱｜pmm｜USD｜账号级</t>
        </is>
      </c>
      <c r="B179" s="5">
        <v>46287</v>
      </c>
      <c r="C179"/>
      <c r="D179"/>
      <c r="E179" t="inlineStr">
        <is>
          <t>pmm</t>
        </is>
      </c>
      <c r="F179" t="inlineStr">
        <is>
          <t>鹊娱</t>
        </is>
      </c>
      <c r="G179"/>
      <c r="H179" t="inlineStr">
        <is>
          <t>未分剧名/平台合计</t>
        </is>
      </c>
      <c r="I179"/>
      <c r="J179" t="inlineStr">
        <is>
          <t>USD</t>
        </is>
      </c>
      <c r="K179" t="inlineStr">
        <is>
          <t>账号级</t>
        </is>
      </c>
      <c r="L179"/>
      <c r="M179">
        <v>0</v>
      </c>
      <c r="N179">
        <v>0</v>
      </c>
      <c r="O179" t="inlineStr">
        <is>
          <t>待确认</t>
        </is>
      </c>
      <c r="P179"/>
      <c r="Q179">
        <v>0</v>
      </c>
      <c r="R179">
        <v>0</v>
      </c>
      <c r="S179"/>
      <c r="T179"/>
      <c r="U179" t="inlineStr">
        <is>
          <t>未提供</t>
        </is>
      </c>
      <c r="V179" s="2" t="str">
        <f>=HYPERLINK("https://cps-distribution.zwnet.cn/profit/order", "https://cps-distribution.zwnet.cn/profit/order")</f>
        <v>https://cps-distribution.zwnet.cn/profit/order</v>
      </c>
      <c r="W179" s="3"/>
      <c r="X179" s="3">
        <v>46288.489895833336</v>
      </c>
      <c r="Y179" t="inlineStr">
        <is>
          <t>待核对</t>
        </is>
      </c>
      <c r="Z179" t="inlineStr">
        <is>
          <t>来源采集时间：2026-09-23T03:45:27.510Z；区间查询；人民币和美元分别保存，不换算不相加；非空区间不会被错误拆分；文件SHA256：134b3fd5bf846204。本次为解析入库时间，不代表平台重新查询时间。</t>
        </is>
      </c>
      <c r="AA179" t="inlineStr">
        <is>
          <t>0.00</t>
        </is>
      </c>
      <c r="AB179"/>
      <c r="AC179" t="inlineStr">
        <is>
          <t>展示</t>
        </is>
      </c>
      <c r="AD179"/>
    </row>
    <row r="180" ht="25.5" customHeight="1">
      <c r="A180" t="inlineStr">
        <is>
          <t>2026-09-21｜RSBoost｜2967267838@qq.com｜ReelShort｜USD｜账号级</t>
        </is>
      </c>
      <c r="B180" s="5">
        <v>46286</v>
      </c>
      <c r="C180"/>
      <c r="D180"/>
      <c r="E180" t="inlineStr">
        <is>
          <t>2967267838@qq.com</t>
        </is>
      </c>
      <c r="F180" t="inlineStr">
        <is>
          <t>RSBoost</t>
        </is>
      </c>
      <c r="G180" t="inlineStr">
        <is>
          <t>ReelShort</t>
        </is>
      </c>
      <c r="H180" t="inlineStr">
        <is>
          <t>未分剧名/平台合计</t>
        </is>
      </c>
      <c r="I180"/>
      <c r="J180" t="inlineStr">
        <is>
          <t>USD</t>
        </is>
      </c>
      <c r="K180" t="inlineStr">
        <is>
          <t>账号级</t>
        </is>
      </c>
      <c r="L180">
        <v>7</v>
      </c>
      <c r="M180">
        <v>0</v>
      </c>
      <c r="N180">
        <v>0</v>
      </c>
      <c r="O180" t="inlineStr">
        <is>
          <t>用户充值金额</t>
        </is>
      </c>
      <c r="P180"/>
      <c r="Q180">
        <v>0</v>
      </c>
      <c r="R180"/>
      <c r="S180"/>
      <c r="T180"/>
      <c r="U180" t="inlineStr">
        <is>
          <t>未提供</t>
        </is>
      </c>
      <c r="V180" s="2" t="str">
        <f>=HYPERLINK("https://cps.reelshort.com/my-earnings/estimated?incomeType=reelshort&amp;date=week", "https://cps.reelshort.com/my-earnings/estimated?incomeType=reelshort&amp;date=week")</f>
        <v>https://cps.reelshort.com/my-earnings/estimated?incomeType=reelshort&amp;date=week</v>
      </c>
      <c r="W180" s="3"/>
      <c r="X180" s="3">
        <v>46289.66255787037</v>
      </c>
      <c r="Y180" t="inlineStr">
        <is>
          <t>成功</t>
        </is>
      </c>
      <c r="Z180" t="inlineStr">
        <is>
          <t>来源采集时间：2026-09-24T07:54:05.713Z；独立浏览器程序区间采集；账号、日期和导出文件已核对；分成取平台导出值；文件SHA256：d403806befe958e3。本次为解析入库时间，不代表平台重新查询时间。</t>
        </is>
      </c>
      <c r="AA180" t="inlineStr">
        <is>
          <t>0.00</t>
        </is>
      </c>
      <c r="AB180" t="inlineStr">
        <is>
          <t>Bully Me? I Run the Mob!、Hunter's Prey、My Racing Nemesis Kissed Me、Private Tutoring、The Don's Obsession、The Omega's Command、Winds of the Atlantic</t>
        </is>
      </c>
      <c r="AC180" t="inlineStr">
        <is>
          <t>校验用</t>
        </is>
      </c>
      <c r="AD180"/>
    </row>
    <row r="181" ht="25.5" customHeight="1">
      <c r="A181" t="inlineStr">
        <is>
          <t>2026-09-21｜RSBoost｜2967267838@qq.com｜ReelShort｜USD｜单剧｜e8498ca1ac961055</t>
        </is>
      </c>
      <c r="B181" s="5">
        <v>46286</v>
      </c>
      <c r="C181"/>
      <c r="D181"/>
      <c r="E181" t="inlineStr">
        <is>
          <t>2967267838@qq.com</t>
        </is>
      </c>
      <c r="F181" t="inlineStr">
        <is>
          <t>RSBoost</t>
        </is>
      </c>
      <c r="G181" t="inlineStr">
        <is>
          <t>ReelShort</t>
        </is>
      </c>
      <c r="H181" t="inlineStr">
        <is>
          <t>Bully Me? I Run the Mob!</t>
        </is>
      </c>
      <c r="I181" t="inlineStr">
        <is>
          <t>e8498ca1ac961055</t>
        </is>
      </c>
      <c r="J181" t="inlineStr">
        <is>
          <t>USD</t>
        </is>
      </c>
      <c r="K181" t="inlineStr">
        <is>
          <t>单剧</t>
        </is>
      </c>
      <c r="L181">
        <v>1</v>
      </c>
      <c r="M181">
        <v>0</v>
      </c>
      <c r="N181">
        <v>0</v>
      </c>
      <c r="O181" t="inlineStr">
        <is>
          <t>用户充值金额</t>
        </is>
      </c>
      <c r="P181"/>
      <c r="Q181">
        <v>0</v>
      </c>
      <c r="R181"/>
      <c r="S181"/>
      <c r="T181"/>
      <c r="U181" t="inlineStr">
        <is>
          <t>未提供</t>
        </is>
      </c>
      <c r="V181" s="2" t="str">
        <f>=HYPERLINK("https://cps.reelshort.com/my-earnings/estimated?incomeType=reelshort&amp;date=week", "https://cps.reelshort.com/my-earnings/estimated?incomeType=reelshort&amp;date=week")</f>
        <v>https://cps.reelshort.com/my-earnings/estimated?incomeType=reelshort&amp;date=week</v>
      </c>
      <c r="W181" s="3"/>
      <c r="X181" s="3">
        <v>46289.66255787037</v>
      </c>
      <c r="Y181" t="inlineStr">
        <is>
          <t>成功</t>
        </is>
      </c>
      <c r="Z181" t="inlineStr">
        <is>
          <t>来源采集时间：2026-09-24T07:54:05.713Z；独立浏览器程序区间采集；账号、日期和导出文件已核对；分成取平台导出值；文件SHA256：d403806befe958e3。本次为解析入库时间，不代表平台重新查询时间。</t>
        </is>
      </c>
      <c r="AA181" t="inlineStr">
        <is>
          <t>0.00</t>
        </is>
      </c>
      <c r="AB181" t="inlineStr">
        <is>
          <t>Bully Me? I Run the Mob!</t>
        </is>
      </c>
      <c r="AC181" t="inlineStr">
        <is>
          <t>展示</t>
        </is>
      </c>
      <c r="AD181"/>
    </row>
    <row r="182" ht="25.5" customHeight="1">
      <c r="A182" t="inlineStr">
        <is>
          <t>2026-09-21｜RSBoost｜2967267838@qq.com｜ReelShort｜USD｜单剧｜d436ca048a300b95</t>
        </is>
      </c>
      <c r="B182" s="5">
        <v>46286</v>
      </c>
      <c r="C182"/>
      <c r="D182"/>
      <c r="E182" t="inlineStr">
        <is>
          <t>2967267838@qq.com</t>
        </is>
      </c>
      <c r="F182" t="inlineStr">
        <is>
          <t>RSBoost</t>
        </is>
      </c>
      <c r="G182" t="inlineStr">
        <is>
          <t>ReelShort</t>
        </is>
      </c>
      <c r="H182" t="inlineStr">
        <is>
          <t>Hunter's Prey</t>
        </is>
      </c>
      <c r="I182" t="inlineStr">
        <is>
          <t>d436ca048a300b95</t>
        </is>
      </c>
      <c r="J182" t="inlineStr">
        <is>
          <t>USD</t>
        </is>
      </c>
      <c r="K182" t="inlineStr">
        <is>
          <t>单剧</t>
        </is>
      </c>
      <c r="L182">
        <v>1</v>
      </c>
      <c r="M182">
        <v>0</v>
      </c>
      <c r="N182">
        <v>0</v>
      </c>
      <c r="O182" t="inlineStr">
        <is>
          <t>用户充值金额</t>
        </is>
      </c>
      <c r="P182"/>
      <c r="Q182">
        <v>0</v>
      </c>
      <c r="R182"/>
      <c r="S182"/>
      <c r="T182"/>
      <c r="U182" t="inlineStr">
        <is>
          <t>未提供</t>
        </is>
      </c>
      <c r="V182" s="2" t="str">
        <f>=HYPERLINK("https://cps.reelshort.com/my-earnings/estimated?incomeType=reelshort&amp;date=week", "https://cps.reelshort.com/my-earnings/estimated?incomeType=reelshort&amp;date=week")</f>
        <v>https://cps.reelshort.com/my-earnings/estimated?incomeType=reelshort&amp;date=week</v>
      </c>
      <c r="W182" s="3"/>
      <c r="X182" s="3">
        <v>46289.66255787037</v>
      </c>
      <c r="Y182" t="inlineStr">
        <is>
          <t>成功</t>
        </is>
      </c>
      <c r="Z182" t="inlineStr">
        <is>
          <t>来源采集时间：2026-09-24T07:54:05.713Z；独立浏览器程序区间采集；账号、日期和导出文件已核对；分成取平台导出值；文件SHA256：d403806befe958e3。本次为解析入库时间，不代表平台重新查询时间。</t>
        </is>
      </c>
      <c r="AA182" t="inlineStr">
        <is>
          <t>0.00</t>
        </is>
      </c>
      <c r="AB182" t="inlineStr">
        <is>
          <t>Hunter's Prey</t>
        </is>
      </c>
      <c r="AC182" t="inlineStr">
        <is>
          <t>展示</t>
        </is>
      </c>
      <c r="AD182"/>
    </row>
    <row r="183" ht="25.5" customHeight="1">
      <c r="A183" t="inlineStr">
        <is>
          <t>2026-09-21｜RSBoost｜2967267838@qq.com｜ReelShort｜USD｜单剧｜0fcef1b8970d217c</t>
        </is>
      </c>
      <c r="B183" s="5">
        <v>46286</v>
      </c>
      <c r="C183"/>
      <c r="D183"/>
      <c r="E183" t="inlineStr">
        <is>
          <t>2967267838@qq.com</t>
        </is>
      </c>
      <c r="F183" t="inlineStr">
        <is>
          <t>RSBoost</t>
        </is>
      </c>
      <c r="G183" t="inlineStr">
        <is>
          <t>ReelShort</t>
        </is>
      </c>
      <c r="H183" t="inlineStr">
        <is>
          <t>My Racing Nemesis Kissed Me</t>
        </is>
      </c>
      <c r="I183" t="inlineStr">
        <is>
          <t>0fcef1b8970d217c</t>
        </is>
      </c>
      <c r="J183" t="inlineStr">
        <is>
          <t>USD</t>
        </is>
      </c>
      <c r="K183" t="inlineStr">
        <is>
          <t>单剧</t>
        </is>
      </c>
      <c r="L183">
        <v>1</v>
      </c>
      <c r="M183">
        <v>0</v>
      </c>
      <c r="N183">
        <v>0</v>
      </c>
      <c r="O183" t="inlineStr">
        <is>
          <t>用户充值金额</t>
        </is>
      </c>
      <c r="P183"/>
      <c r="Q183">
        <v>0</v>
      </c>
      <c r="R183"/>
      <c r="S183"/>
      <c r="T183"/>
      <c r="U183" t="inlineStr">
        <is>
          <t>未提供</t>
        </is>
      </c>
      <c r="V183" s="2" t="str">
        <f>=HYPERLINK("https://cps.reelshort.com/my-earnings/estimated?incomeType=reelshort&amp;date=week", "https://cps.reelshort.com/my-earnings/estimated?incomeType=reelshort&amp;date=week")</f>
        <v>https://cps.reelshort.com/my-earnings/estimated?incomeType=reelshort&amp;date=week</v>
      </c>
      <c r="W183" s="3"/>
      <c r="X183" s="3">
        <v>46289.66255787037</v>
      </c>
      <c r="Y183" t="inlineStr">
        <is>
          <t>成功</t>
        </is>
      </c>
      <c r="Z183" t="inlineStr">
        <is>
          <t>来源采集时间：2026-09-24T07:54:05.713Z；独立浏览器程序区间采集；账号、日期和导出文件已核对；分成取平台导出值；文件SHA256：d403806befe958e3。本次为解析入库时间，不代表平台重新查询时间。</t>
        </is>
      </c>
      <c r="AA183" t="inlineStr">
        <is>
          <t>0.00</t>
        </is>
      </c>
      <c r="AB183" t="inlineStr">
        <is>
          <t>My Racing Nemesis Kissed Me</t>
        </is>
      </c>
      <c r="AC183" t="inlineStr">
        <is>
          <t>展示</t>
        </is>
      </c>
      <c r="AD183"/>
    </row>
    <row r="184" ht="25.5" customHeight="1">
      <c r="A184" t="inlineStr">
        <is>
          <t>2026-09-21｜RSBoost｜2967267838@qq.com｜ReelShort｜USD｜单剧｜af3e88885fef4554</t>
        </is>
      </c>
      <c r="B184" s="5">
        <v>46286</v>
      </c>
      <c r="C184"/>
      <c r="D184"/>
      <c r="E184" t="inlineStr">
        <is>
          <t>2967267838@qq.com</t>
        </is>
      </c>
      <c r="F184" t="inlineStr">
        <is>
          <t>RSBoost</t>
        </is>
      </c>
      <c r="G184" t="inlineStr">
        <is>
          <t>ReelShort</t>
        </is>
      </c>
      <c r="H184" t="inlineStr">
        <is>
          <t>Private Tutoring</t>
        </is>
      </c>
      <c r="I184" t="inlineStr">
        <is>
          <t>af3e88885fef4554</t>
        </is>
      </c>
      <c r="J184" t="inlineStr">
        <is>
          <t>USD</t>
        </is>
      </c>
      <c r="K184" t="inlineStr">
        <is>
          <t>单剧</t>
        </is>
      </c>
      <c r="L184">
        <v>1</v>
      </c>
      <c r="M184">
        <v>0</v>
      </c>
      <c r="N184">
        <v>0</v>
      </c>
      <c r="O184" t="inlineStr">
        <is>
          <t>用户充值金额</t>
        </is>
      </c>
      <c r="P184"/>
      <c r="Q184">
        <v>0</v>
      </c>
      <c r="R184"/>
      <c r="S184"/>
      <c r="T184"/>
      <c r="U184" t="inlineStr">
        <is>
          <t>未提供</t>
        </is>
      </c>
      <c r="V184" s="2" t="str">
        <f>=HYPERLINK("https://cps.reelshort.com/my-earnings/estimated?incomeType=reelshort&amp;date=week", "https://cps.reelshort.com/my-earnings/estimated?incomeType=reelshort&amp;date=week")</f>
        <v>https://cps.reelshort.com/my-earnings/estimated?incomeType=reelshort&amp;date=week</v>
      </c>
      <c r="W184" s="3"/>
      <c r="X184" s="3">
        <v>46289.66255787037</v>
      </c>
      <c r="Y184" t="inlineStr">
        <is>
          <t>成功</t>
        </is>
      </c>
      <c r="Z184" t="inlineStr">
        <is>
          <t>来源采集时间：2026-09-24T07:54:05.713Z；独立浏览器程序区间采集；账号、日期和导出文件已核对；分成取平台导出值；文件SHA256：d403806befe958e3。本次为解析入库时间，不代表平台重新查询时间。</t>
        </is>
      </c>
      <c r="AA184" t="inlineStr">
        <is>
          <t>0.00</t>
        </is>
      </c>
      <c r="AB184" t="inlineStr">
        <is>
          <t>Private Tutoring</t>
        </is>
      </c>
      <c r="AC184" t="inlineStr">
        <is>
          <t>展示</t>
        </is>
      </c>
      <c r="AD184"/>
    </row>
    <row r="185" ht="25.5" customHeight="1">
      <c r="A185" t="inlineStr">
        <is>
          <t>2026-09-21｜RSBoost｜2967267838@qq.com｜ReelShort｜USD｜单剧｜960814eee99616a6</t>
        </is>
      </c>
      <c r="B185" s="5">
        <v>46286</v>
      </c>
      <c r="C185"/>
      <c r="D185"/>
      <c r="E185" t="inlineStr">
        <is>
          <t>2967267838@qq.com</t>
        </is>
      </c>
      <c r="F185" t="inlineStr">
        <is>
          <t>RSBoost</t>
        </is>
      </c>
      <c r="G185" t="inlineStr">
        <is>
          <t>ReelShort</t>
        </is>
      </c>
      <c r="H185" t="inlineStr">
        <is>
          <t>The Don's Obsession</t>
        </is>
      </c>
      <c r="I185" t="inlineStr">
        <is>
          <t>960814eee99616a6</t>
        </is>
      </c>
      <c r="J185" t="inlineStr">
        <is>
          <t>USD</t>
        </is>
      </c>
      <c r="K185" t="inlineStr">
        <is>
          <t>单剧</t>
        </is>
      </c>
      <c r="L185">
        <v>1</v>
      </c>
      <c r="M185">
        <v>0</v>
      </c>
      <c r="N185">
        <v>0</v>
      </c>
      <c r="O185" t="inlineStr">
        <is>
          <t>用户充值金额</t>
        </is>
      </c>
      <c r="P185"/>
      <c r="Q185">
        <v>0</v>
      </c>
      <c r="R185"/>
      <c r="S185"/>
      <c r="T185"/>
      <c r="U185" t="inlineStr">
        <is>
          <t>未提供</t>
        </is>
      </c>
      <c r="V185" s="2" t="str">
        <f>=HYPERLINK("https://cps.reelshort.com/my-earnings/estimated?incomeType=reelshort&amp;date=week", "https://cps.reelshort.com/my-earnings/estimated?incomeType=reelshort&amp;date=week")</f>
        <v>https://cps.reelshort.com/my-earnings/estimated?incomeType=reelshort&amp;date=week</v>
      </c>
      <c r="W185" s="3"/>
      <c r="X185" s="3">
        <v>46289.66255787037</v>
      </c>
      <c r="Y185" t="inlineStr">
        <is>
          <t>成功</t>
        </is>
      </c>
      <c r="Z185" t="inlineStr">
        <is>
          <t>来源采集时间：2026-09-24T07:54:05.713Z；独立浏览器程序区间采集；账号、日期和导出文件已核对；分成取平台导出值；文件SHA256：d403806befe958e3。本次为解析入库时间，不代表平台重新查询时间。</t>
        </is>
      </c>
      <c r="AA185" t="inlineStr">
        <is>
          <t>0.00</t>
        </is>
      </c>
      <c r="AB185" t="inlineStr">
        <is>
          <t>The Don's Obsession</t>
        </is>
      </c>
      <c r="AC185" t="inlineStr">
        <is>
          <t>展示</t>
        </is>
      </c>
      <c r="AD185"/>
    </row>
    <row r="186" ht="25.5" customHeight="1">
      <c r="A186" t="inlineStr">
        <is>
          <t>2026-09-21｜RSBoost｜2967267838@qq.com｜ReelShort｜USD｜单剧｜7e2e07cf66b7db0c</t>
        </is>
      </c>
      <c r="B186" s="5">
        <v>46286</v>
      </c>
      <c r="C186"/>
      <c r="D186"/>
      <c r="E186" t="inlineStr">
        <is>
          <t>2967267838@qq.com</t>
        </is>
      </c>
      <c r="F186" t="inlineStr">
        <is>
          <t>RSBoost</t>
        </is>
      </c>
      <c r="G186" t="inlineStr">
        <is>
          <t>ReelShort</t>
        </is>
      </c>
      <c r="H186" t="inlineStr">
        <is>
          <t>The Omega's Command</t>
        </is>
      </c>
      <c r="I186" t="inlineStr">
        <is>
          <t>7e2e07cf66b7db0c</t>
        </is>
      </c>
      <c r="J186" t="inlineStr">
        <is>
          <t>USD</t>
        </is>
      </c>
      <c r="K186" t="inlineStr">
        <is>
          <t>单剧</t>
        </is>
      </c>
      <c r="L186">
        <v>1</v>
      </c>
      <c r="M186">
        <v>0</v>
      </c>
      <c r="N186">
        <v>0</v>
      </c>
      <c r="O186" t="inlineStr">
        <is>
          <t>用户充值金额</t>
        </is>
      </c>
      <c r="P186"/>
      <c r="Q186">
        <v>0</v>
      </c>
      <c r="R186"/>
      <c r="S186"/>
      <c r="T186"/>
      <c r="U186" t="inlineStr">
        <is>
          <t>未提供</t>
        </is>
      </c>
      <c r="V186" s="2" t="str">
        <f>=HYPERLINK("https://cps.reelshort.com/my-earnings/estimated?incomeType=reelshort&amp;date=week", "https://cps.reelshort.com/my-earnings/estimated?incomeType=reelshort&amp;date=week")</f>
        <v>https://cps.reelshort.com/my-earnings/estimated?incomeType=reelshort&amp;date=week</v>
      </c>
      <c r="W186" s="3"/>
      <c r="X186" s="3">
        <v>46289.66255787037</v>
      </c>
      <c r="Y186" t="inlineStr">
        <is>
          <t>成功</t>
        </is>
      </c>
      <c r="Z186" t="inlineStr">
        <is>
          <t>来源采集时间：2026-09-24T07:54:05.713Z；独立浏览器程序区间采集；账号、日期和导出文件已核对；分成取平台导出值；文件SHA256：d403806befe958e3。本次为解析入库时间，不代表平台重新查询时间。</t>
        </is>
      </c>
      <c r="AA186" t="inlineStr">
        <is>
          <t>0.00</t>
        </is>
      </c>
      <c r="AB186" t="inlineStr">
        <is>
          <t>The Omega's Command</t>
        </is>
      </c>
      <c r="AC186" t="inlineStr">
        <is>
          <t>展示</t>
        </is>
      </c>
      <c r="AD186"/>
    </row>
    <row r="187" ht="25.5" customHeight="1">
      <c r="A187" t="inlineStr">
        <is>
          <t>2026-09-21｜RSBoost｜2967267838@qq.com｜ReelShort｜USD｜单剧｜dd4fd452958c2058</t>
        </is>
      </c>
      <c r="B187" s="5">
        <v>46286</v>
      </c>
      <c r="C187"/>
      <c r="D187"/>
      <c r="E187" t="inlineStr">
        <is>
          <t>2967267838@qq.com</t>
        </is>
      </c>
      <c r="F187" t="inlineStr">
        <is>
          <t>RSBoost</t>
        </is>
      </c>
      <c r="G187" t="inlineStr">
        <is>
          <t>ReelShort</t>
        </is>
      </c>
      <c r="H187" t="inlineStr">
        <is>
          <t>Winds of the Atlantic</t>
        </is>
      </c>
      <c r="I187" t="inlineStr">
        <is>
          <t>dd4fd452958c2058</t>
        </is>
      </c>
      <c r="J187" t="inlineStr">
        <is>
          <t>USD</t>
        </is>
      </c>
      <c r="K187" t="inlineStr">
        <is>
          <t>单剧</t>
        </is>
      </c>
      <c r="L187">
        <v>1</v>
      </c>
      <c r="M187">
        <v>0</v>
      </c>
      <c r="N187">
        <v>0</v>
      </c>
      <c r="O187" t="inlineStr">
        <is>
          <t>用户充值金额</t>
        </is>
      </c>
      <c r="P187"/>
      <c r="Q187">
        <v>0</v>
      </c>
      <c r="R187"/>
      <c r="S187"/>
      <c r="T187"/>
      <c r="U187" t="inlineStr">
        <is>
          <t>未提供</t>
        </is>
      </c>
      <c r="V187" s="2" t="str">
        <f>=HYPERLINK("https://cps.reelshort.com/my-earnings/estimated?incomeType=reelshort&amp;date=week", "https://cps.reelshort.com/my-earnings/estimated?incomeType=reelshort&amp;date=week")</f>
        <v>https://cps.reelshort.com/my-earnings/estimated?incomeType=reelshort&amp;date=week</v>
      </c>
      <c r="W187" s="3"/>
      <c r="X187" s="3">
        <v>46289.66255787037</v>
      </c>
      <c r="Y187" t="inlineStr">
        <is>
          <t>成功</t>
        </is>
      </c>
      <c r="Z187" t="inlineStr">
        <is>
          <t>来源采集时间：2026-09-24T07:54:05.713Z；独立浏览器程序区间采集；账号、日期和导出文件已核对；分成取平台导出值；文件SHA256：d403806befe958e3。本次为解析入库时间，不代表平台重新查询时间。</t>
        </is>
      </c>
      <c r="AA187" t="inlineStr">
        <is>
          <t>0.00</t>
        </is>
      </c>
      <c r="AB187" t="inlineStr">
        <is>
          <t>Winds of the Atlantic</t>
        </is>
      </c>
      <c r="AC187" t="inlineStr">
        <is>
          <t>展示</t>
        </is>
      </c>
      <c r="AD187"/>
    </row>
    <row r="188" ht="25.5" customHeight="1">
      <c r="A188" t="inlineStr">
        <is>
          <t>2026-09-07｜MoboBoost｜pengman@gengrowth.ai｜USD｜账号级</t>
        </is>
      </c>
      <c r="B188" s="5">
        <v>46272</v>
      </c>
      <c r="C188"/>
      <c r="D188"/>
      <c r="E188" t="inlineStr">
        <is>
          <t>pengman@gengrowth.ai</t>
        </is>
      </c>
      <c r="F188" t="inlineStr">
        <is>
          <t>MoboBoost</t>
        </is>
      </c>
      <c r="G188"/>
      <c r="H188" t="inlineStr">
        <is>
          <t>未分剧名/平台合计</t>
        </is>
      </c>
      <c r="I188"/>
      <c r="J188" t="inlineStr">
        <is>
          <t>USD</t>
        </is>
      </c>
      <c r="K188" t="inlineStr">
        <is>
          <t>账号级</t>
        </is>
      </c>
      <c r="L188">
        <v>1</v>
      </c>
      <c r="M188">
        <v>0</v>
      </c>
      <c r="N188">
        <v>0</v>
      </c>
      <c r="O188" t="inlineStr">
        <is>
          <t>待确认</t>
        </is>
      </c>
      <c r="P188">
        <v>0</v>
      </c>
      <c r="Q188">
        <v>0.07</v>
      </c>
      <c r="R188">
        <v>0</v>
      </c>
      <c r="S188"/>
      <c r="T188"/>
      <c r="U188" t="inlineStr">
        <is>
          <t>未提供</t>
        </is>
      </c>
      <c r="V188" s="2" t="str">
        <f>=HYPERLINK("https://ckoc.cdreader.com/cn/report/daily", "https://ckoc.cdreader.com/cn/report/daily")</f>
        <v>https://ckoc.cdreader.com/cn/report/daily</v>
      </c>
      <c r="W188" s="3"/>
      <c r="X188" s="3">
        <v>46288.63872685185</v>
      </c>
      <c r="Y188" t="inlineStr">
        <is>
          <t>待核对</t>
        </is>
      </c>
      <c r="Z188" t="inlineStr">
        <is>
          <t>来源采集时间：2026-09-23T07:18:20.163Z；收益统计仅看自己；每日统计短剧分成收入按日读取；人民币非零区间合计不会被错误拆分；文件SHA256：56887cafb1bef8bb。本次为解析入库时间，不代表平台重新查询时间。</t>
        </is>
      </c>
      <c r="AA188" t="inlineStr">
        <is>
          <t>0.07</t>
        </is>
      </c>
      <c r="AB188" t="inlineStr">
        <is>
          <t>Doctor by Day, Mrs. Dixon by Night</t>
        </is>
      </c>
      <c r="AC188" t="inlineStr">
        <is>
          <t>校验用</t>
        </is>
      </c>
      <c r="AD188"/>
    </row>
    <row r="189" ht="25.5" customHeight="1">
      <c r="A189" t="inlineStr">
        <is>
          <t>2026-09-22｜七星剧浪｜CND3E｜CNY｜账号级</t>
        </is>
      </c>
      <c r="B189" s="5">
        <v>46287</v>
      </c>
      <c r="C189"/>
      <c r="D189"/>
      <c r="E189" t="inlineStr">
        <is>
          <t>CND3E</t>
        </is>
      </c>
      <c r="F189" t="inlineStr">
        <is>
          <t>七星剧浪/北斗智影</t>
        </is>
      </c>
      <c r="G189"/>
      <c r="H189" t="inlineStr">
        <is>
          <t>未分剧名/平台合计</t>
        </is>
      </c>
      <c r="I189"/>
      <c r="J189" t="inlineStr">
        <is>
          <t>CNY</t>
        </is>
      </c>
      <c r="K189" t="inlineStr">
        <is>
          <t>账号级</t>
        </is>
      </c>
      <c r="L189"/>
      <c r="M189">
        <v>0</v>
      </c>
      <c r="N189">
        <v>0</v>
      </c>
      <c r="O189" t="inlineStr">
        <is>
          <t>扣通道费后金额</t>
        </is>
      </c>
      <c r="P189">
        <v>0</v>
      </c>
      <c r="Q189">
        <v>0</v>
      </c>
      <c r="R189">
        <v>0</v>
      </c>
      <c r="S189"/>
      <c r="T189"/>
      <c r="U189" t="inlineStr">
        <is>
          <t>未提供</t>
        </is>
      </c>
      <c r="V189" s="2" t="str">
        <f>=HYPERLINK("https://www.injulang.cn/income", "https://www.injulang.cn/income")</f>
        <v>https://www.injulang.cn/income</v>
      </c>
      <c r="W189" s="3"/>
      <c r="X189" s="3">
        <v>46288.54199074074</v>
      </c>
      <c r="Y189" t="inlineStr">
        <is>
          <t>成功</t>
        </is>
      </c>
      <c r="Z189" t="inlineStr">
        <is>
          <t>来源采集时间：2026-09-23T05:00:27.766Z；独立程序区间下载；按导出内容拆分写入账号级数据；非零新结构会停止等待核对；文件SHA256：66f14e7414a9d141。本次为解析入库时间，不代表平台重新查询时间。</t>
        </is>
      </c>
      <c r="AA189" t="inlineStr">
        <is>
          <t>0.00</t>
        </is>
      </c>
      <c r="AB189"/>
      <c r="AC189" t="inlineStr">
        <is>
          <t>展示</t>
        </is>
      </c>
      <c r="AD189"/>
    </row>
    <row r="190" ht="25.5" customHeight="1">
      <c r="A190" t="inlineStr">
        <is>
          <t>2026-09-18｜RSBoost｜2967267838@qq.com｜ReelShort｜USD｜单剧｜72fcb6ec07358025</t>
        </is>
      </c>
      <c r="B190" s="5">
        <v>46283</v>
      </c>
      <c r="C190"/>
      <c r="D190"/>
      <c r="E190" t="inlineStr">
        <is>
          <t>2967267838@qq.com</t>
        </is>
      </c>
      <c r="F190" t="inlineStr">
        <is>
          <t>RSBoost</t>
        </is>
      </c>
      <c r="G190" t="inlineStr">
        <is>
          <t>ReelShort</t>
        </is>
      </c>
      <c r="H190" t="inlineStr">
        <is>
          <t>Blood Moon Roommates</t>
        </is>
      </c>
      <c r="I190" t="inlineStr">
        <is>
          <t>72fcb6ec07358025</t>
        </is>
      </c>
      <c r="J190" t="inlineStr">
        <is>
          <t>USD</t>
        </is>
      </c>
      <c r="K190" t="inlineStr">
        <is>
          <t>单剧</t>
        </is>
      </c>
      <c r="L190">
        <v>1</v>
      </c>
      <c r="M190">
        <v>0</v>
      </c>
      <c r="N190">
        <v>0</v>
      </c>
      <c r="O190" t="inlineStr">
        <is>
          <t>用户充值金额</t>
        </is>
      </c>
      <c r="P190"/>
      <c r="Q190">
        <v>0</v>
      </c>
      <c r="R190"/>
      <c r="S190"/>
      <c r="T190"/>
      <c r="U190" t="inlineStr">
        <is>
          <t>未提供</t>
        </is>
      </c>
      <c r="V190" s="2" t="str">
        <f>=HYPERLINK("https://cps.reelshort.com/my-earnings", "https://cps.reelshort.com/my-earnings")</f>
        <v>https://cps.reelshort.com/my-earnings</v>
      </c>
      <c r="W190" s="3"/>
      <c r="X190" s="3">
        <v>46288.617210648146</v>
      </c>
      <c r="Y190" t="inlineStr">
        <is>
          <t>成功</t>
        </is>
      </c>
      <c r="Z190"/>
      <c r="AA190" t="inlineStr">
        <is>
          <t>0.00</t>
        </is>
      </c>
      <c r="AB190" t="inlineStr">
        <is>
          <t>Blood Moon Roommates</t>
        </is>
      </c>
      <c r="AC190" t="inlineStr">
        <is>
          <t>展示</t>
        </is>
      </c>
      <c r="AD190"/>
    </row>
    <row r="191" ht="25.5" customHeight="1">
      <c r="A191" t="inlineStr">
        <is>
          <t>2026-09-18｜RSBoost｜2967267838@qq.com｜ReelShort｜USD｜单剧｜0fcef1b8970d217c</t>
        </is>
      </c>
      <c r="B191" s="5">
        <v>46283</v>
      </c>
      <c r="C191"/>
      <c r="D191"/>
      <c r="E191" t="inlineStr">
        <is>
          <t>2967267838@qq.com</t>
        </is>
      </c>
      <c r="F191" t="inlineStr">
        <is>
          <t>RSBoost</t>
        </is>
      </c>
      <c r="G191" t="inlineStr">
        <is>
          <t>ReelShort</t>
        </is>
      </c>
      <c r="H191" t="inlineStr">
        <is>
          <t>My Racing Nemesis Kissed Me</t>
        </is>
      </c>
      <c r="I191" t="inlineStr">
        <is>
          <t>0fcef1b8970d217c</t>
        </is>
      </c>
      <c r="J191" t="inlineStr">
        <is>
          <t>USD</t>
        </is>
      </c>
      <c r="K191" t="inlineStr">
        <is>
          <t>单剧</t>
        </is>
      </c>
      <c r="L191">
        <v>1</v>
      </c>
      <c r="M191">
        <v>0</v>
      </c>
      <c r="N191">
        <v>0</v>
      </c>
      <c r="O191" t="inlineStr">
        <is>
          <t>用户充值金额</t>
        </is>
      </c>
      <c r="P191"/>
      <c r="Q191">
        <v>0</v>
      </c>
      <c r="R191"/>
      <c r="S191"/>
      <c r="T191"/>
      <c r="U191" t="inlineStr">
        <is>
          <t>未提供</t>
        </is>
      </c>
      <c r="V191" s="2" t="str">
        <f>=HYPERLINK("https://cps.reelshort.com/my-earnings", "https://cps.reelshort.com/my-earnings")</f>
        <v>https://cps.reelshort.com/my-earnings</v>
      </c>
      <c r="W191" s="3"/>
      <c r="X191" s="3">
        <v>46288.617210648146</v>
      </c>
      <c r="Y191" t="inlineStr">
        <is>
          <t>成功</t>
        </is>
      </c>
      <c r="Z191"/>
      <c r="AA191" t="inlineStr">
        <is>
          <t>0.00</t>
        </is>
      </c>
      <c r="AB191" t="inlineStr">
        <is>
          <t>My Racing Nemesis Kissed Me</t>
        </is>
      </c>
      <c r="AC191" t="inlineStr">
        <is>
          <t>展示</t>
        </is>
      </c>
      <c r="AD191"/>
    </row>
    <row r="192" ht="25.5" customHeight="1">
      <c r="A192" t="inlineStr">
        <is>
          <t>2026-09-18｜RSBoost｜2967267838@qq.com｜ReelShort｜USD｜单剧｜af3e88885fef4554</t>
        </is>
      </c>
      <c r="B192" s="5">
        <v>46283</v>
      </c>
      <c r="C192"/>
      <c r="D192"/>
      <c r="E192" t="inlineStr">
        <is>
          <t>2967267838@qq.com</t>
        </is>
      </c>
      <c r="F192" t="inlineStr">
        <is>
          <t>RSBoost</t>
        </is>
      </c>
      <c r="G192" t="inlineStr">
        <is>
          <t>ReelShort</t>
        </is>
      </c>
      <c r="H192" t="inlineStr">
        <is>
          <t>Private Tutoring</t>
        </is>
      </c>
      <c r="I192" t="inlineStr">
        <is>
          <t>af3e88885fef4554</t>
        </is>
      </c>
      <c r="J192" t="inlineStr">
        <is>
          <t>USD</t>
        </is>
      </c>
      <c r="K192" t="inlineStr">
        <is>
          <t>单剧</t>
        </is>
      </c>
      <c r="L192">
        <v>1</v>
      </c>
      <c r="M192">
        <v>0</v>
      </c>
      <c r="N192">
        <v>0</v>
      </c>
      <c r="O192" t="inlineStr">
        <is>
          <t>用户充值金额</t>
        </is>
      </c>
      <c r="P192"/>
      <c r="Q192">
        <v>0</v>
      </c>
      <c r="R192"/>
      <c r="S192"/>
      <c r="T192"/>
      <c r="U192" t="inlineStr">
        <is>
          <t>未提供</t>
        </is>
      </c>
      <c r="V192" s="2" t="str">
        <f>=HYPERLINK("https://cps.reelshort.com/my-earnings", "https://cps.reelshort.com/my-earnings")</f>
        <v>https://cps.reelshort.com/my-earnings</v>
      </c>
      <c r="W192" s="3"/>
      <c r="X192" s="3">
        <v>46288.617210648146</v>
      </c>
      <c r="Y192" t="inlineStr">
        <is>
          <t>成功</t>
        </is>
      </c>
      <c r="Z192"/>
      <c r="AA192" t="inlineStr">
        <is>
          <t>0.00</t>
        </is>
      </c>
      <c r="AB192" t="inlineStr">
        <is>
          <t>Private Tutoring</t>
        </is>
      </c>
      <c r="AC192" t="inlineStr">
        <is>
          <t>展示</t>
        </is>
      </c>
      <c r="AD192"/>
    </row>
    <row r="193" ht="25.5" customHeight="1">
      <c r="A193" t="inlineStr">
        <is>
          <t>2026-09-18｜RSBoost｜2967267838@qq.com｜ReelShort｜USD｜单剧｜68dc69c3be7c9afc</t>
        </is>
      </c>
      <c r="B193" s="5">
        <v>46283</v>
      </c>
      <c r="C193"/>
      <c r="D193"/>
      <c r="E193" t="inlineStr">
        <is>
          <t>2967267838@qq.com</t>
        </is>
      </c>
      <c r="F193" t="inlineStr">
        <is>
          <t>RSBoost</t>
        </is>
      </c>
      <c r="G193" t="inlineStr">
        <is>
          <t>ReelShort</t>
        </is>
      </c>
      <c r="H193" t="inlineStr">
        <is>
          <t>Romance Lessons with My Quarterback</t>
        </is>
      </c>
      <c r="I193" t="inlineStr">
        <is>
          <t>68dc69c3be7c9afc</t>
        </is>
      </c>
      <c r="J193" t="inlineStr">
        <is>
          <t>USD</t>
        </is>
      </c>
      <c r="K193" t="inlineStr">
        <is>
          <t>单剧</t>
        </is>
      </c>
      <c r="L193">
        <v>1</v>
      </c>
      <c r="M193">
        <v>0</v>
      </c>
      <c r="N193">
        <v>0</v>
      </c>
      <c r="O193" t="inlineStr">
        <is>
          <t>用户充值金额</t>
        </is>
      </c>
      <c r="P193"/>
      <c r="Q193">
        <v>0</v>
      </c>
      <c r="R193"/>
      <c r="S193"/>
      <c r="T193"/>
      <c r="U193" t="inlineStr">
        <is>
          <t>未提供</t>
        </is>
      </c>
      <c r="V193" s="2" t="str">
        <f>=HYPERLINK("https://cps.reelshort.com/my-earnings", "https://cps.reelshort.com/my-earnings")</f>
        <v>https://cps.reelshort.com/my-earnings</v>
      </c>
      <c r="W193" s="3"/>
      <c r="X193" s="3">
        <v>46288.617210648146</v>
      </c>
      <c r="Y193" t="inlineStr">
        <is>
          <t>成功</t>
        </is>
      </c>
      <c r="Z193"/>
      <c r="AA193" t="inlineStr">
        <is>
          <t>0.00</t>
        </is>
      </c>
      <c r="AB193" t="inlineStr">
        <is>
          <t>Romance Lessons with My Quarterback</t>
        </is>
      </c>
      <c r="AC193" t="inlineStr">
        <is>
          <t>展示</t>
        </is>
      </c>
      <c r="AD193"/>
    </row>
    <row r="194" ht="25.5" customHeight="1">
      <c r="A194" t="inlineStr">
        <is>
          <t>2026-09-18｜RSBoost｜2967267838@qq.com｜ReelShort｜USD｜单剧｜960814eee99616a6</t>
        </is>
      </c>
      <c r="B194" s="5">
        <v>46283</v>
      </c>
      <c r="C194"/>
      <c r="D194"/>
      <c r="E194" t="inlineStr">
        <is>
          <t>2967267838@qq.com</t>
        </is>
      </c>
      <c r="F194" t="inlineStr">
        <is>
          <t>RSBoost</t>
        </is>
      </c>
      <c r="G194" t="inlineStr">
        <is>
          <t>ReelShort</t>
        </is>
      </c>
      <c r="H194" t="inlineStr">
        <is>
          <t>The Don's Obsession</t>
        </is>
      </c>
      <c r="I194" t="inlineStr">
        <is>
          <t>960814eee99616a6</t>
        </is>
      </c>
      <c r="J194" t="inlineStr">
        <is>
          <t>USD</t>
        </is>
      </c>
      <c r="K194" t="inlineStr">
        <is>
          <t>单剧</t>
        </is>
      </c>
      <c r="L194">
        <v>1</v>
      </c>
      <c r="M194">
        <v>0</v>
      </c>
      <c r="N194">
        <v>0</v>
      </c>
      <c r="O194" t="inlineStr">
        <is>
          <t>用户充值金额</t>
        </is>
      </c>
      <c r="P194"/>
      <c r="Q194">
        <v>0</v>
      </c>
      <c r="R194"/>
      <c r="S194"/>
      <c r="T194"/>
      <c r="U194" t="inlineStr">
        <is>
          <t>未提供</t>
        </is>
      </c>
      <c r="V194" s="2" t="str">
        <f>=HYPERLINK("https://cps.reelshort.com/my-earnings", "https://cps.reelshort.com/my-earnings")</f>
        <v>https://cps.reelshort.com/my-earnings</v>
      </c>
      <c r="W194" s="3"/>
      <c r="X194" s="3">
        <v>46288.617210648146</v>
      </c>
      <c r="Y194" t="inlineStr">
        <is>
          <t>成功</t>
        </is>
      </c>
      <c r="Z194"/>
      <c r="AA194" t="inlineStr">
        <is>
          <t>0.00</t>
        </is>
      </c>
      <c r="AB194" t="inlineStr">
        <is>
          <t>The Don's Obsession</t>
        </is>
      </c>
      <c r="AC194" t="inlineStr">
        <is>
          <t>展示</t>
        </is>
      </c>
      <c r="AD194"/>
    </row>
    <row r="195" ht="25.5" customHeight="1">
      <c r="A195" t="inlineStr">
        <is>
          <t>2026-09-18｜RSBoost｜2967267838@qq.com｜ReelShort｜USD｜单剧｜7e2e07cf66b7db0c</t>
        </is>
      </c>
      <c r="B195" s="5">
        <v>46283</v>
      </c>
      <c r="C195"/>
      <c r="D195"/>
      <c r="E195" t="inlineStr">
        <is>
          <t>2967267838@qq.com</t>
        </is>
      </c>
      <c r="F195" t="inlineStr">
        <is>
          <t>RSBoost</t>
        </is>
      </c>
      <c r="G195" t="inlineStr">
        <is>
          <t>ReelShort</t>
        </is>
      </c>
      <c r="H195" t="inlineStr">
        <is>
          <t>The Omega's Command</t>
        </is>
      </c>
      <c r="I195" t="inlineStr">
        <is>
          <t>7e2e07cf66b7db0c</t>
        </is>
      </c>
      <c r="J195" t="inlineStr">
        <is>
          <t>USD</t>
        </is>
      </c>
      <c r="K195" t="inlineStr">
        <is>
          <t>单剧</t>
        </is>
      </c>
      <c r="L195">
        <v>1</v>
      </c>
      <c r="M195">
        <v>1</v>
      </c>
      <c r="N195">
        <v>0.69</v>
      </c>
      <c r="O195" t="inlineStr">
        <is>
          <t>用户充值金额</t>
        </is>
      </c>
      <c r="P195"/>
      <c r="Q195">
        <v>0</v>
      </c>
      <c r="R195"/>
      <c r="S195"/>
      <c r="T195"/>
      <c r="U195" t="inlineStr">
        <is>
          <t>未提供</t>
        </is>
      </c>
      <c r="V195" s="2" t="str">
        <f>=HYPERLINK("https://cps.reelshort.com/my-earnings", "https://cps.reelshort.com/my-earnings")</f>
        <v>https://cps.reelshort.com/my-earnings</v>
      </c>
      <c r="W195" s="3"/>
      <c r="X195" s="3">
        <v>46288.617210648146</v>
      </c>
      <c r="Y195" t="inlineStr">
        <is>
          <t>成功</t>
        </is>
      </c>
      <c r="Z195"/>
      <c r="AA195" t="inlineStr">
        <is>
          <t>0.69</t>
        </is>
      </c>
      <c r="AB195" t="inlineStr">
        <is>
          <t>The Omega's Command</t>
        </is>
      </c>
      <c r="AC195" t="inlineStr">
        <is>
          <t>展示</t>
        </is>
      </c>
      <c r="AD195"/>
    </row>
    <row r="196" ht="25.5" customHeight="1">
      <c r="A196" t="inlineStr">
        <is>
          <t>2026-09-19｜RSBoost｜2967267838@qq.com｜ReelShort｜USD｜单剧｜0fcef1b8970d217c</t>
        </is>
      </c>
      <c r="B196" s="5">
        <v>46284</v>
      </c>
      <c r="C196"/>
      <c r="D196"/>
      <c r="E196" t="inlineStr">
        <is>
          <t>2967267838@qq.com</t>
        </is>
      </c>
      <c r="F196" t="inlineStr">
        <is>
          <t>RSBoost</t>
        </is>
      </c>
      <c r="G196" t="inlineStr">
        <is>
          <t>ReelShort</t>
        </is>
      </c>
      <c r="H196" t="inlineStr">
        <is>
          <t>My Racing Nemesis Kissed Me</t>
        </is>
      </c>
      <c r="I196" t="inlineStr">
        <is>
          <t>0fcef1b8970d217c</t>
        </is>
      </c>
      <c r="J196" t="inlineStr">
        <is>
          <t>USD</t>
        </is>
      </c>
      <c r="K196" t="inlineStr">
        <is>
          <t>单剧</t>
        </is>
      </c>
      <c r="L196">
        <v>1</v>
      </c>
      <c r="M196">
        <v>0</v>
      </c>
      <c r="N196">
        <v>0</v>
      </c>
      <c r="O196" t="inlineStr">
        <is>
          <t>用户充值金额</t>
        </is>
      </c>
      <c r="P196"/>
      <c r="Q196">
        <v>0</v>
      </c>
      <c r="R196"/>
      <c r="S196"/>
      <c r="T196"/>
      <c r="U196" t="inlineStr">
        <is>
          <t>未提供</t>
        </is>
      </c>
      <c r="V196" s="2" t="str">
        <f>=HYPERLINK("https://cps.reelshort.com/my-earnings/estimated?incomeType=reelshort&amp;date=week", "https://cps.reelshort.com/my-earnings/estimated?incomeType=reelshort&amp;date=week")</f>
        <v>https://cps.reelshort.com/my-earnings/estimated?incomeType=reelshort&amp;date=week</v>
      </c>
      <c r="W196" s="3"/>
      <c r="X196" s="3">
        <v>46288.617210648146</v>
      </c>
      <c r="Y196" t="inlineStr">
        <is>
          <t>成功</t>
        </is>
      </c>
      <c r="Z196"/>
      <c r="AA196" t="inlineStr">
        <is>
          <t>0.00</t>
        </is>
      </c>
      <c r="AB196" t="inlineStr">
        <is>
          <t>My Racing Nemesis Kissed Me</t>
        </is>
      </c>
      <c r="AC196" t="inlineStr">
        <is>
          <t>展示</t>
        </is>
      </c>
      <c r="AD196"/>
    </row>
    <row r="197" ht="25.5" customHeight="1">
      <c r="A197" t="inlineStr">
        <is>
          <t>2026-09-19｜RSBoost｜2967267838@qq.com｜ReelShort｜USD｜单剧｜ed97f251c46d4eb0</t>
        </is>
      </c>
      <c r="B197" s="5">
        <v>46284</v>
      </c>
      <c r="C197"/>
      <c r="D197"/>
      <c r="E197" t="inlineStr">
        <is>
          <t>2967267838@qq.com</t>
        </is>
      </c>
      <c r="F197" t="inlineStr">
        <is>
          <t>RSBoost</t>
        </is>
      </c>
      <c r="G197" t="inlineStr">
        <is>
          <t>ReelShort</t>
        </is>
      </c>
      <c r="H197" t="inlineStr">
        <is>
          <t>Off the Ice</t>
        </is>
      </c>
      <c r="I197" t="inlineStr">
        <is>
          <t>ed97f251c46d4eb0</t>
        </is>
      </c>
      <c r="J197" t="inlineStr">
        <is>
          <t>USD</t>
        </is>
      </c>
      <c r="K197" t="inlineStr">
        <is>
          <t>单剧</t>
        </is>
      </c>
      <c r="L197">
        <v>1</v>
      </c>
      <c r="M197">
        <v>0</v>
      </c>
      <c r="N197">
        <v>0</v>
      </c>
      <c r="O197" t="inlineStr">
        <is>
          <t>用户充值金额</t>
        </is>
      </c>
      <c r="P197"/>
      <c r="Q197">
        <v>0</v>
      </c>
      <c r="R197"/>
      <c r="S197"/>
      <c r="T197"/>
      <c r="U197" t="inlineStr">
        <is>
          <t>未提供</t>
        </is>
      </c>
      <c r="V197" s="2" t="str">
        <f>=HYPERLINK("https://cps.reelshort.com/my-earnings/estimated?incomeType=reelshort&amp;date=week", "https://cps.reelshort.com/my-earnings/estimated?incomeType=reelshort&amp;date=week")</f>
        <v>https://cps.reelshort.com/my-earnings/estimated?incomeType=reelshort&amp;date=week</v>
      </c>
      <c r="W197" s="3"/>
      <c r="X197" s="3">
        <v>46288.617210648146</v>
      </c>
      <c r="Y197" t="inlineStr">
        <is>
          <t>成功</t>
        </is>
      </c>
      <c r="Z197"/>
      <c r="AA197" t="inlineStr">
        <is>
          <t>0.00</t>
        </is>
      </c>
      <c r="AB197" t="inlineStr">
        <is>
          <t>Off the Ice</t>
        </is>
      </c>
      <c r="AC197" t="inlineStr">
        <is>
          <t>展示</t>
        </is>
      </c>
      <c r="AD197"/>
    </row>
    <row r="198" ht="25.5" customHeight="1">
      <c r="A198" t="inlineStr">
        <is>
          <t>2026-09-19｜RSBoost｜2967267838@qq.com｜ReelShort｜USD｜单剧｜af3e88885fef4554</t>
        </is>
      </c>
      <c r="B198" s="5">
        <v>46284</v>
      </c>
      <c r="C198"/>
      <c r="D198"/>
      <c r="E198" t="inlineStr">
        <is>
          <t>2967267838@qq.com</t>
        </is>
      </c>
      <c r="F198" t="inlineStr">
        <is>
          <t>RSBoost</t>
        </is>
      </c>
      <c r="G198" t="inlineStr">
        <is>
          <t>ReelShort</t>
        </is>
      </c>
      <c r="H198" t="inlineStr">
        <is>
          <t>Private Tutoring</t>
        </is>
      </c>
      <c r="I198" t="inlineStr">
        <is>
          <t>af3e88885fef4554</t>
        </is>
      </c>
      <c r="J198" t="inlineStr">
        <is>
          <t>USD</t>
        </is>
      </c>
      <c r="K198" t="inlineStr">
        <is>
          <t>单剧</t>
        </is>
      </c>
      <c r="L198">
        <v>1</v>
      </c>
      <c r="M198">
        <v>0</v>
      </c>
      <c r="N198">
        <v>0</v>
      </c>
      <c r="O198" t="inlineStr">
        <is>
          <t>用户充值金额</t>
        </is>
      </c>
      <c r="P198"/>
      <c r="Q198">
        <v>0</v>
      </c>
      <c r="R198"/>
      <c r="S198"/>
      <c r="T198"/>
      <c r="U198" t="inlineStr">
        <is>
          <t>未提供</t>
        </is>
      </c>
      <c r="V198" s="2" t="str">
        <f>=HYPERLINK("https://cps.reelshort.com/my-earnings/estimated?incomeType=reelshort&amp;date=week", "https://cps.reelshort.com/my-earnings/estimated?incomeType=reelshort&amp;date=week")</f>
        <v>https://cps.reelshort.com/my-earnings/estimated?incomeType=reelshort&amp;date=week</v>
      </c>
      <c r="W198" s="3"/>
      <c r="X198" s="3">
        <v>46288.617210648146</v>
      </c>
      <c r="Y198" t="inlineStr">
        <is>
          <t>成功</t>
        </is>
      </c>
      <c r="Z198"/>
      <c r="AA198" t="inlineStr">
        <is>
          <t>0.00</t>
        </is>
      </c>
      <c r="AB198" t="inlineStr">
        <is>
          <t>Private Tutoring</t>
        </is>
      </c>
      <c r="AC198" t="inlineStr">
        <is>
          <t>展示</t>
        </is>
      </c>
      <c r="AD198"/>
    </row>
    <row r="199" ht="25.5" customHeight="1">
      <c r="A199" t="inlineStr">
        <is>
          <t>2026-09-19｜RSBoost｜2967267838@qq.com｜ReelShort｜USD｜单剧｜960814eee99616a6</t>
        </is>
      </c>
      <c r="B199" s="5">
        <v>46284</v>
      </c>
      <c r="C199"/>
      <c r="D199"/>
      <c r="E199" t="inlineStr">
        <is>
          <t>2967267838@qq.com</t>
        </is>
      </c>
      <c r="F199" t="inlineStr">
        <is>
          <t>RSBoost</t>
        </is>
      </c>
      <c r="G199" t="inlineStr">
        <is>
          <t>ReelShort</t>
        </is>
      </c>
      <c r="H199" t="inlineStr">
        <is>
          <t>The Don's Obsession</t>
        </is>
      </c>
      <c r="I199" t="inlineStr">
        <is>
          <t>960814eee99616a6</t>
        </is>
      </c>
      <c r="J199" t="inlineStr">
        <is>
          <t>USD</t>
        </is>
      </c>
      <c r="K199" t="inlineStr">
        <is>
          <t>单剧</t>
        </is>
      </c>
      <c r="L199">
        <v>1</v>
      </c>
      <c r="M199">
        <v>0</v>
      </c>
      <c r="N199">
        <v>0</v>
      </c>
      <c r="O199" t="inlineStr">
        <is>
          <t>用户充值金额</t>
        </is>
      </c>
      <c r="P199"/>
      <c r="Q199">
        <v>0</v>
      </c>
      <c r="R199"/>
      <c r="S199"/>
      <c r="T199"/>
      <c r="U199" t="inlineStr">
        <is>
          <t>未提供</t>
        </is>
      </c>
      <c r="V199" s="2" t="str">
        <f>=HYPERLINK("https://cps.reelshort.com/my-earnings/estimated?incomeType=reelshort&amp;date=week", "https://cps.reelshort.com/my-earnings/estimated?incomeType=reelshort&amp;date=week")</f>
        <v>https://cps.reelshort.com/my-earnings/estimated?incomeType=reelshort&amp;date=week</v>
      </c>
      <c r="W199" s="3"/>
      <c r="X199" s="3">
        <v>46288.617210648146</v>
      </c>
      <c r="Y199" t="inlineStr">
        <is>
          <t>成功</t>
        </is>
      </c>
      <c r="Z199"/>
      <c r="AA199" t="inlineStr">
        <is>
          <t>0.00</t>
        </is>
      </c>
      <c r="AB199" t="inlineStr">
        <is>
          <t>The Don's Obsession</t>
        </is>
      </c>
      <c r="AC199" t="inlineStr">
        <is>
          <t>展示</t>
        </is>
      </c>
      <c r="AD199"/>
    </row>
    <row r="200" ht="25.5" customHeight="1">
      <c r="A200" t="inlineStr">
        <is>
          <t>2026-09-19｜RSBoost｜2967267838@qq.com｜ReelShort｜USD｜单剧｜7e2e07cf66b7db0c</t>
        </is>
      </c>
      <c r="B200" s="5">
        <v>46284</v>
      </c>
      <c r="C200"/>
      <c r="D200"/>
      <c r="E200" t="inlineStr">
        <is>
          <t>2967267838@qq.com</t>
        </is>
      </c>
      <c r="F200" t="inlineStr">
        <is>
          <t>RSBoost</t>
        </is>
      </c>
      <c r="G200" t="inlineStr">
        <is>
          <t>ReelShort</t>
        </is>
      </c>
      <c r="H200" t="inlineStr">
        <is>
          <t>The Omega's Command</t>
        </is>
      </c>
      <c r="I200" t="inlineStr">
        <is>
          <t>7e2e07cf66b7db0c</t>
        </is>
      </c>
      <c r="J200" t="inlineStr">
        <is>
          <t>USD</t>
        </is>
      </c>
      <c r="K200" t="inlineStr">
        <is>
          <t>单剧</t>
        </is>
      </c>
      <c r="L200">
        <v>1</v>
      </c>
      <c r="M200">
        <v>0</v>
      </c>
      <c r="N200">
        <v>0</v>
      </c>
      <c r="O200" t="inlineStr">
        <is>
          <t>用户充值金额</t>
        </is>
      </c>
      <c r="P200"/>
      <c r="Q200">
        <v>0</v>
      </c>
      <c r="R200"/>
      <c r="S200"/>
      <c r="T200"/>
      <c r="U200" t="inlineStr">
        <is>
          <t>未提供</t>
        </is>
      </c>
      <c r="V200" s="2" t="str">
        <f>=HYPERLINK("https://cps.reelshort.com/my-earnings/estimated?incomeType=reelshort&amp;date=week", "https://cps.reelshort.com/my-earnings/estimated?incomeType=reelshort&amp;date=week")</f>
        <v>https://cps.reelshort.com/my-earnings/estimated?incomeType=reelshort&amp;date=week</v>
      </c>
      <c r="W200" s="3"/>
      <c r="X200" s="3">
        <v>46288.617210648146</v>
      </c>
      <c r="Y200" t="inlineStr">
        <is>
          <t>成功</t>
        </is>
      </c>
      <c r="Z200"/>
      <c r="AA200" t="inlineStr">
        <is>
          <t>0.00</t>
        </is>
      </c>
      <c r="AB200" t="inlineStr">
        <is>
          <t>The Omega's Command</t>
        </is>
      </c>
      <c r="AC200" t="inlineStr">
        <is>
          <t>展示</t>
        </is>
      </c>
      <c r="AD200"/>
    </row>
    <row r="201" ht="25.5" customHeight="1">
      <c r="A201" t="inlineStr">
        <is>
          <t>2026-09-10｜RSBoost｜2967267838@qq.com｜ReelShort｜USD｜单剧｜0fcef1b8970d217c</t>
        </is>
      </c>
      <c r="B201" s="5">
        <v>46275</v>
      </c>
      <c r="C201"/>
      <c r="D201"/>
      <c r="E201" t="inlineStr">
        <is>
          <t>2967267838@qq.com</t>
        </is>
      </c>
      <c r="F201" t="inlineStr">
        <is>
          <t>RSBoost</t>
        </is>
      </c>
      <c r="G201" t="inlineStr">
        <is>
          <t>ReelShort</t>
        </is>
      </c>
      <c r="H201" t="inlineStr">
        <is>
          <t>My Racing Nemesis Kissed Me</t>
        </is>
      </c>
      <c r="I201" t="inlineStr">
        <is>
          <t>0fcef1b8970d217c</t>
        </is>
      </c>
      <c r="J201" t="inlineStr">
        <is>
          <t>USD</t>
        </is>
      </c>
      <c r="K201" t="inlineStr">
        <is>
          <t>单剧</t>
        </is>
      </c>
      <c r="L201">
        <v>1</v>
      </c>
      <c r="M201">
        <v>0</v>
      </c>
      <c r="N201">
        <v>0</v>
      </c>
      <c r="O201" t="inlineStr">
        <is>
          <t>用户充值金额</t>
        </is>
      </c>
      <c r="P201"/>
      <c r="Q201">
        <v>0</v>
      </c>
      <c r="R201"/>
      <c r="S201"/>
      <c r="T201"/>
      <c r="U201" t="inlineStr">
        <is>
          <t>未提供</t>
        </is>
      </c>
      <c r="V201" s="2" t="str">
        <f>=HYPERLINK("https://cps.reelshort.com/my-earnings/estimated?incomeType=reelshort&amp;date=week", "https://cps.reelshort.com/my-earnings/estimated?incomeType=reelshort&amp;date=week")</f>
        <v>https://cps.reelshort.com/my-earnings/estimated?incomeType=reelshort&amp;date=week</v>
      </c>
      <c r="W201" s="3"/>
      <c r="X201" s="3">
        <v>46288.617210648146</v>
      </c>
      <c r="Y201" t="inlineStr">
        <is>
          <t>成功</t>
        </is>
      </c>
      <c r="Z201"/>
      <c r="AA201" t="inlineStr">
        <is>
          <t>0.00</t>
        </is>
      </c>
      <c r="AB201" t="inlineStr">
        <is>
          <t>My Racing Nemesis Kissed Me</t>
        </is>
      </c>
      <c r="AC201" t="inlineStr">
        <is>
          <t>展示</t>
        </is>
      </c>
      <c r="AD201"/>
    </row>
    <row r="202" ht="25.5" customHeight="1">
      <c r="A202" t="inlineStr">
        <is>
          <t>2026-09-10｜RSBoost｜2967267838@qq.com｜ReelShort｜USD｜单剧｜960814eee99616a6</t>
        </is>
      </c>
      <c r="B202" s="5">
        <v>46275</v>
      </c>
      <c r="C202"/>
      <c r="D202"/>
      <c r="E202" t="inlineStr">
        <is>
          <t>2967267838@qq.com</t>
        </is>
      </c>
      <c r="F202" t="inlineStr">
        <is>
          <t>RSBoost</t>
        </is>
      </c>
      <c r="G202" t="inlineStr">
        <is>
          <t>ReelShort</t>
        </is>
      </c>
      <c r="H202" t="inlineStr">
        <is>
          <t>The Don's Obsession</t>
        </is>
      </c>
      <c r="I202" t="inlineStr">
        <is>
          <t>960814eee99616a6</t>
        </is>
      </c>
      <c r="J202" t="inlineStr">
        <is>
          <t>USD</t>
        </is>
      </c>
      <c r="K202" t="inlineStr">
        <is>
          <t>单剧</t>
        </is>
      </c>
      <c r="L202">
        <v>1</v>
      </c>
      <c r="M202">
        <v>0</v>
      </c>
      <c r="N202">
        <v>0</v>
      </c>
      <c r="O202" t="inlineStr">
        <is>
          <t>用户充值金额</t>
        </is>
      </c>
      <c r="P202"/>
      <c r="Q202">
        <v>0</v>
      </c>
      <c r="R202"/>
      <c r="S202"/>
      <c r="T202"/>
      <c r="U202" t="inlineStr">
        <is>
          <t>未提供</t>
        </is>
      </c>
      <c r="V202" s="2" t="str">
        <f>=HYPERLINK("https://cps.reelshort.com/my-earnings/estimated?incomeType=reelshort&amp;date=week", "https://cps.reelshort.com/my-earnings/estimated?incomeType=reelshort&amp;date=week")</f>
        <v>https://cps.reelshort.com/my-earnings/estimated?incomeType=reelshort&amp;date=week</v>
      </c>
      <c r="W202" s="3"/>
      <c r="X202" s="3">
        <v>46288.617210648146</v>
      </c>
      <c r="Y202" t="inlineStr">
        <is>
          <t>成功</t>
        </is>
      </c>
      <c r="Z202"/>
      <c r="AA202" t="inlineStr">
        <is>
          <t>0.00</t>
        </is>
      </c>
      <c r="AB202" t="inlineStr">
        <is>
          <t>The Don's Obsession</t>
        </is>
      </c>
      <c r="AC202" t="inlineStr">
        <is>
          <t>展示</t>
        </is>
      </c>
      <c r="AD202"/>
    </row>
    <row r="203" ht="25.5" customHeight="1">
      <c r="A203" t="inlineStr">
        <is>
          <t>2026-09-11｜RSBoost｜2967267838@qq.com｜ReelShort｜USD｜单剧｜af3e88885fef4554</t>
        </is>
      </c>
      <c r="B203" s="5">
        <v>46276</v>
      </c>
      <c r="C203"/>
      <c r="D203"/>
      <c r="E203" t="inlineStr">
        <is>
          <t>2967267838@qq.com</t>
        </is>
      </c>
      <c r="F203" t="inlineStr">
        <is>
          <t>RSBoost</t>
        </is>
      </c>
      <c r="G203" t="inlineStr">
        <is>
          <t>ReelShort</t>
        </is>
      </c>
      <c r="H203" t="inlineStr">
        <is>
          <t>Private Tutoring</t>
        </is>
      </c>
      <c r="I203" t="inlineStr">
        <is>
          <t>af3e88885fef4554</t>
        </is>
      </c>
      <c r="J203" t="inlineStr">
        <is>
          <t>USD</t>
        </is>
      </c>
      <c r="K203" t="inlineStr">
        <is>
          <t>单剧</t>
        </is>
      </c>
      <c r="L203">
        <v>1</v>
      </c>
      <c r="M203">
        <v>0</v>
      </c>
      <c r="N203">
        <v>0</v>
      </c>
      <c r="O203" t="inlineStr">
        <is>
          <t>用户充值金额</t>
        </is>
      </c>
      <c r="P203"/>
      <c r="Q203">
        <v>0</v>
      </c>
      <c r="R203"/>
      <c r="S203"/>
      <c r="T203"/>
      <c r="U203" t="inlineStr">
        <is>
          <t>未提供</t>
        </is>
      </c>
      <c r="V203" s="2" t="str">
        <f>=HYPERLINK("https://cps.reelshort.com/my-earnings/estimated?incomeType=reelshort&amp;date=week", "https://cps.reelshort.com/my-earnings/estimated?incomeType=reelshort&amp;date=week")</f>
        <v>https://cps.reelshort.com/my-earnings/estimated?incomeType=reelshort&amp;date=week</v>
      </c>
      <c r="W203" s="3"/>
      <c r="X203" s="3">
        <v>46288.617210648146</v>
      </c>
      <c r="Y203" t="inlineStr">
        <is>
          <t>成功</t>
        </is>
      </c>
      <c r="Z203"/>
      <c r="AA203" t="inlineStr">
        <is>
          <t>0.00</t>
        </is>
      </c>
      <c r="AB203" t="inlineStr">
        <is>
          <t>Private Tutoring</t>
        </is>
      </c>
      <c r="AC203" t="inlineStr">
        <is>
          <t>展示</t>
        </is>
      </c>
      <c r="AD203"/>
    </row>
    <row r="204" ht="25.5" customHeight="1">
      <c r="A204" t="inlineStr">
        <is>
          <t>2026-09-11｜RSBoost｜2967267838@qq.com｜ReelShort｜USD｜单剧｜960814eee99616a6</t>
        </is>
      </c>
      <c r="B204" s="5">
        <v>46276</v>
      </c>
      <c r="C204"/>
      <c r="D204"/>
      <c r="E204" t="inlineStr">
        <is>
          <t>2967267838@qq.com</t>
        </is>
      </c>
      <c r="F204" t="inlineStr">
        <is>
          <t>RSBoost</t>
        </is>
      </c>
      <c r="G204" t="inlineStr">
        <is>
          <t>ReelShort</t>
        </is>
      </c>
      <c r="H204" t="inlineStr">
        <is>
          <t>The Don's Obsession</t>
        </is>
      </c>
      <c r="I204" t="inlineStr">
        <is>
          <t>960814eee99616a6</t>
        </is>
      </c>
      <c r="J204" t="inlineStr">
        <is>
          <t>USD</t>
        </is>
      </c>
      <c r="K204" t="inlineStr">
        <is>
          <t>单剧</t>
        </is>
      </c>
      <c r="L204">
        <v>1</v>
      </c>
      <c r="M204">
        <v>2</v>
      </c>
      <c r="N204">
        <v>1.38</v>
      </c>
      <c r="O204" t="inlineStr">
        <is>
          <t>用户充值金额</t>
        </is>
      </c>
      <c r="P204"/>
      <c r="Q204">
        <v>0</v>
      </c>
      <c r="R204"/>
      <c r="S204"/>
      <c r="T204"/>
      <c r="U204" t="inlineStr">
        <is>
          <t>未提供</t>
        </is>
      </c>
      <c r="V204" s="2" t="str">
        <f>=HYPERLINK("https://cps.reelshort.com/my-earnings/estimated?incomeType=reelshort&amp;date=week", "https://cps.reelshort.com/my-earnings/estimated?incomeType=reelshort&amp;date=week")</f>
        <v>https://cps.reelshort.com/my-earnings/estimated?incomeType=reelshort&amp;date=week</v>
      </c>
      <c r="W204" s="3"/>
      <c r="X204" s="3">
        <v>46288.617210648146</v>
      </c>
      <c r="Y204" t="inlineStr">
        <is>
          <t>成功</t>
        </is>
      </c>
      <c r="Z204"/>
      <c r="AA204" t="inlineStr">
        <is>
          <t>1.38</t>
        </is>
      </c>
      <c r="AB204" t="inlineStr">
        <is>
          <t>The Don's Obsession</t>
        </is>
      </c>
      <c r="AC204" t="inlineStr">
        <is>
          <t>展示</t>
        </is>
      </c>
      <c r="AD204"/>
    </row>
    <row r="205" ht="25.5" customHeight="1">
      <c r="A205" t="inlineStr">
        <is>
          <t>2026-09-12｜RSBoost｜2967267838@qq.com｜ReelShort｜USD｜单剧｜960814eee99616a6</t>
        </is>
      </c>
      <c r="B205" s="5">
        <v>46277</v>
      </c>
      <c r="C205"/>
      <c r="D205"/>
      <c r="E205" t="inlineStr">
        <is>
          <t>2967267838@qq.com</t>
        </is>
      </c>
      <c r="F205" t="inlineStr">
        <is>
          <t>RSBoost</t>
        </is>
      </c>
      <c r="G205" t="inlineStr">
        <is>
          <t>ReelShort</t>
        </is>
      </c>
      <c r="H205" t="inlineStr">
        <is>
          <t>The Don's Obsession</t>
        </is>
      </c>
      <c r="I205" t="inlineStr">
        <is>
          <t>960814eee99616a6</t>
        </is>
      </c>
      <c r="J205" t="inlineStr">
        <is>
          <t>USD</t>
        </is>
      </c>
      <c r="K205" t="inlineStr">
        <is>
          <t>单剧</t>
        </is>
      </c>
      <c r="L205">
        <v>1</v>
      </c>
      <c r="M205">
        <v>0</v>
      </c>
      <c r="N205">
        <v>0</v>
      </c>
      <c r="O205" t="inlineStr">
        <is>
          <t>用户充值金额</t>
        </is>
      </c>
      <c r="P205"/>
      <c r="Q205">
        <v>0</v>
      </c>
      <c r="R205"/>
      <c r="S205"/>
      <c r="T205"/>
      <c r="U205" t="inlineStr">
        <is>
          <t>未提供</t>
        </is>
      </c>
      <c r="V205" s="2" t="str">
        <f>=HYPERLINK("https://cps.reelshort.com/my-earnings/estimated?incomeType=reelshort&amp;date=week", "https://cps.reelshort.com/my-earnings/estimated?incomeType=reelshort&amp;date=week")</f>
        <v>https://cps.reelshort.com/my-earnings/estimated?incomeType=reelshort&amp;date=week</v>
      </c>
      <c r="W205" s="3"/>
      <c r="X205" s="3">
        <v>46288.617210648146</v>
      </c>
      <c r="Y205" t="inlineStr">
        <is>
          <t>成功</t>
        </is>
      </c>
      <c r="Z205"/>
      <c r="AA205" t="inlineStr">
        <is>
          <t>0.00</t>
        </is>
      </c>
      <c r="AB205" t="inlineStr">
        <is>
          <t>The Don's Obsession</t>
        </is>
      </c>
      <c r="AC205" t="inlineStr">
        <is>
          <t>展示</t>
        </is>
      </c>
      <c r="AD205"/>
    </row>
    <row r="206" ht="25.5" customHeight="1">
      <c r="A206" t="inlineStr">
        <is>
          <t>2026-09-12｜RSBoost｜2967267838@qq.com｜ReelShort｜USD｜单剧｜3405794871f0c7e6</t>
        </is>
      </c>
      <c r="B206" s="5">
        <v>46277</v>
      </c>
      <c r="C206"/>
      <c r="D206"/>
      <c r="E206" t="inlineStr">
        <is>
          <t>2967267838@qq.com</t>
        </is>
      </c>
      <c r="F206" t="inlineStr">
        <is>
          <t>RSBoost</t>
        </is>
      </c>
      <c r="G206" t="inlineStr">
        <is>
          <t>ReelShort</t>
        </is>
      </c>
      <c r="H206" t="inlineStr">
        <is>
          <t>Under One Lane</t>
        </is>
      </c>
      <c r="I206" t="inlineStr">
        <is>
          <t>3405794871f0c7e6</t>
        </is>
      </c>
      <c r="J206" t="inlineStr">
        <is>
          <t>USD</t>
        </is>
      </c>
      <c r="K206" t="inlineStr">
        <is>
          <t>单剧</t>
        </is>
      </c>
      <c r="L206">
        <v>1</v>
      </c>
      <c r="M206">
        <v>0</v>
      </c>
      <c r="N206">
        <v>0</v>
      </c>
      <c r="O206" t="inlineStr">
        <is>
          <t>用户充值金额</t>
        </is>
      </c>
      <c r="P206"/>
      <c r="Q206">
        <v>0</v>
      </c>
      <c r="R206"/>
      <c r="S206"/>
      <c r="T206"/>
      <c r="U206" t="inlineStr">
        <is>
          <t>未提供</t>
        </is>
      </c>
      <c r="V206" s="2" t="str">
        <f>=HYPERLINK("https://cps.reelshort.com/my-earnings/estimated?incomeType=reelshort&amp;date=week", "https://cps.reelshort.com/my-earnings/estimated?incomeType=reelshort&amp;date=week")</f>
        <v>https://cps.reelshort.com/my-earnings/estimated?incomeType=reelshort&amp;date=week</v>
      </c>
      <c r="W206" s="3"/>
      <c r="X206" s="3">
        <v>46288.617210648146</v>
      </c>
      <c r="Y206" t="inlineStr">
        <is>
          <t>成功</t>
        </is>
      </c>
      <c r="Z206"/>
      <c r="AA206" t="inlineStr">
        <is>
          <t>0.00</t>
        </is>
      </c>
      <c r="AB206" t="inlineStr">
        <is>
          <t>Under One Lane</t>
        </is>
      </c>
      <c r="AC206" t="inlineStr">
        <is>
          <t>展示</t>
        </is>
      </c>
      <c r="AD206"/>
    </row>
    <row r="207" ht="25.5" customHeight="1">
      <c r="A207" t="inlineStr">
        <is>
          <t>2026-09-13｜RSBoost｜2967267838@qq.com｜ReelShort｜USD｜单剧｜b4212a4a4dd1402e</t>
        </is>
      </c>
      <c r="B207" s="5">
        <v>46278</v>
      </c>
      <c r="C207"/>
      <c r="D207"/>
      <c r="E207" t="inlineStr">
        <is>
          <t>2967267838@qq.com</t>
        </is>
      </c>
      <c r="F207" t="inlineStr">
        <is>
          <t>RSBoost</t>
        </is>
      </c>
      <c r="G207" t="inlineStr">
        <is>
          <t>ReelShort</t>
        </is>
      </c>
      <c r="H207" t="inlineStr">
        <is>
          <t>Ashes for My Sister's Destiny</t>
        </is>
      </c>
      <c r="I207" t="inlineStr">
        <is>
          <t>b4212a4a4dd1402e</t>
        </is>
      </c>
      <c r="J207" t="inlineStr">
        <is>
          <t>USD</t>
        </is>
      </c>
      <c r="K207" t="inlineStr">
        <is>
          <t>单剧</t>
        </is>
      </c>
      <c r="L207">
        <v>1</v>
      </c>
      <c r="M207">
        <v>0</v>
      </c>
      <c r="N207">
        <v>0</v>
      </c>
      <c r="O207" t="inlineStr">
        <is>
          <t>用户充值金额</t>
        </is>
      </c>
      <c r="P207"/>
      <c r="Q207">
        <v>0</v>
      </c>
      <c r="R207"/>
      <c r="S207"/>
      <c r="T207"/>
      <c r="U207" t="inlineStr">
        <is>
          <t>未提供</t>
        </is>
      </c>
      <c r="V207" s="2" t="str">
        <f>=HYPERLINK("https://cps.reelshort.com/my-earnings/estimated?incomeType=reelshort&amp;date=week", "https://cps.reelshort.com/my-earnings/estimated?incomeType=reelshort&amp;date=week")</f>
        <v>https://cps.reelshort.com/my-earnings/estimated?incomeType=reelshort&amp;date=week</v>
      </c>
      <c r="W207" s="3"/>
      <c r="X207" s="3">
        <v>46288.617210648146</v>
      </c>
      <c r="Y207" t="inlineStr">
        <is>
          <t>成功</t>
        </is>
      </c>
      <c r="Z207"/>
      <c r="AA207" t="inlineStr">
        <is>
          <t>0.00</t>
        </is>
      </c>
      <c r="AB207" t="inlineStr">
        <is>
          <t>Ashes for My Sister's Destiny</t>
        </is>
      </c>
      <c r="AC207" t="inlineStr">
        <is>
          <t>展示</t>
        </is>
      </c>
      <c r="AD207"/>
    </row>
    <row r="208" ht="25.5" customHeight="1">
      <c r="A208" t="inlineStr">
        <is>
          <t>2026-09-13｜RSBoost｜2967267838@qq.com｜ReelShort｜USD｜单剧｜0fcef1b8970d217c</t>
        </is>
      </c>
      <c r="B208" s="5">
        <v>46278</v>
      </c>
      <c r="C208"/>
      <c r="D208"/>
      <c r="E208" t="inlineStr">
        <is>
          <t>2967267838@qq.com</t>
        </is>
      </c>
      <c r="F208" t="inlineStr">
        <is>
          <t>RSBoost</t>
        </is>
      </c>
      <c r="G208" t="inlineStr">
        <is>
          <t>ReelShort</t>
        </is>
      </c>
      <c r="H208" t="inlineStr">
        <is>
          <t>My Racing Nemesis Kissed Me</t>
        </is>
      </c>
      <c r="I208" t="inlineStr">
        <is>
          <t>0fcef1b8970d217c</t>
        </is>
      </c>
      <c r="J208" t="inlineStr">
        <is>
          <t>USD</t>
        </is>
      </c>
      <c r="K208" t="inlineStr">
        <is>
          <t>单剧</t>
        </is>
      </c>
      <c r="L208">
        <v>1</v>
      </c>
      <c r="M208">
        <v>0</v>
      </c>
      <c r="N208">
        <v>0</v>
      </c>
      <c r="O208" t="inlineStr">
        <is>
          <t>用户充值金额</t>
        </is>
      </c>
      <c r="P208"/>
      <c r="Q208">
        <v>0</v>
      </c>
      <c r="R208"/>
      <c r="S208"/>
      <c r="T208"/>
      <c r="U208" t="inlineStr">
        <is>
          <t>未提供</t>
        </is>
      </c>
      <c r="V208" s="2" t="str">
        <f>=HYPERLINK("https://cps.reelshort.com/my-earnings/estimated?incomeType=reelshort&amp;date=week", "https://cps.reelshort.com/my-earnings/estimated?incomeType=reelshort&amp;date=week")</f>
        <v>https://cps.reelshort.com/my-earnings/estimated?incomeType=reelshort&amp;date=week</v>
      </c>
      <c r="W208" s="3"/>
      <c r="X208" s="3">
        <v>46288.617210648146</v>
      </c>
      <c r="Y208" t="inlineStr">
        <is>
          <t>成功</t>
        </is>
      </c>
      <c r="Z208"/>
      <c r="AA208" t="inlineStr">
        <is>
          <t>0.00</t>
        </is>
      </c>
      <c r="AB208" t="inlineStr">
        <is>
          <t>My Racing Nemesis Kissed Me</t>
        </is>
      </c>
      <c r="AC208" t="inlineStr">
        <is>
          <t>展示</t>
        </is>
      </c>
      <c r="AD208"/>
    </row>
    <row r="209" ht="25.5" customHeight="1">
      <c r="A209" t="inlineStr">
        <is>
          <t>2026-09-13｜RSBoost｜2967267838@qq.com｜ReelShort｜USD｜单剧｜af3e88885fef4554</t>
        </is>
      </c>
      <c r="B209" s="5">
        <v>46278</v>
      </c>
      <c r="C209"/>
      <c r="D209"/>
      <c r="E209" t="inlineStr">
        <is>
          <t>2967267838@qq.com</t>
        </is>
      </c>
      <c r="F209" t="inlineStr">
        <is>
          <t>RSBoost</t>
        </is>
      </c>
      <c r="G209" t="inlineStr">
        <is>
          <t>ReelShort</t>
        </is>
      </c>
      <c r="H209" t="inlineStr">
        <is>
          <t>Private Tutoring</t>
        </is>
      </c>
      <c r="I209" t="inlineStr">
        <is>
          <t>af3e88885fef4554</t>
        </is>
      </c>
      <c r="J209" t="inlineStr">
        <is>
          <t>USD</t>
        </is>
      </c>
      <c r="K209" t="inlineStr">
        <is>
          <t>单剧</t>
        </is>
      </c>
      <c r="L209">
        <v>1</v>
      </c>
      <c r="M209">
        <v>0</v>
      </c>
      <c r="N209">
        <v>0</v>
      </c>
      <c r="O209" t="inlineStr">
        <is>
          <t>用户充值金额</t>
        </is>
      </c>
      <c r="P209"/>
      <c r="Q209">
        <v>0</v>
      </c>
      <c r="R209"/>
      <c r="S209"/>
      <c r="T209"/>
      <c r="U209" t="inlineStr">
        <is>
          <t>未提供</t>
        </is>
      </c>
      <c r="V209" s="2" t="str">
        <f>=HYPERLINK("https://cps.reelshort.com/my-earnings/estimated?incomeType=reelshort&amp;date=week", "https://cps.reelshort.com/my-earnings/estimated?incomeType=reelshort&amp;date=week")</f>
        <v>https://cps.reelshort.com/my-earnings/estimated?incomeType=reelshort&amp;date=week</v>
      </c>
      <c r="W209" s="3"/>
      <c r="X209" s="3">
        <v>46288.617210648146</v>
      </c>
      <c r="Y209" t="inlineStr">
        <is>
          <t>成功</t>
        </is>
      </c>
      <c r="Z209"/>
      <c r="AA209" t="inlineStr">
        <is>
          <t>0.00</t>
        </is>
      </c>
      <c r="AB209" t="inlineStr">
        <is>
          <t>Private Tutoring</t>
        </is>
      </c>
      <c r="AC209" t="inlineStr">
        <is>
          <t>展示</t>
        </is>
      </c>
      <c r="AD209"/>
    </row>
    <row r="210" ht="25.5" customHeight="1">
      <c r="A210" t="inlineStr">
        <is>
          <t>2026-09-13｜RSBoost｜2967267838@qq.com｜ReelShort｜USD｜单剧｜960814eee99616a6</t>
        </is>
      </c>
      <c r="B210" s="5">
        <v>46278</v>
      </c>
      <c r="C210"/>
      <c r="D210"/>
      <c r="E210" t="inlineStr">
        <is>
          <t>2967267838@qq.com</t>
        </is>
      </c>
      <c r="F210" t="inlineStr">
        <is>
          <t>RSBoost</t>
        </is>
      </c>
      <c r="G210" t="inlineStr">
        <is>
          <t>ReelShort</t>
        </is>
      </c>
      <c r="H210" t="inlineStr">
        <is>
          <t>The Don's Obsession</t>
        </is>
      </c>
      <c r="I210" t="inlineStr">
        <is>
          <t>960814eee99616a6</t>
        </is>
      </c>
      <c r="J210" t="inlineStr">
        <is>
          <t>USD</t>
        </is>
      </c>
      <c r="K210" t="inlineStr">
        <is>
          <t>单剧</t>
        </is>
      </c>
      <c r="L210">
        <v>1</v>
      </c>
      <c r="M210">
        <v>0</v>
      </c>
      <c r="N210">
        <v>0</v>
      </c>
      <c r="O210" t="inlineStr">
        <is>
          <t>用户充值金额</t>
        </is>
      </c>
      <c r="P210"/>
      <c r="Q210">
        <v>0</v>
      </c>
      <c r="R210"/>
      <c r="S210"/>
      <c r="T210"/>
      <c r="U210" t="inlineStr">
        <is>
          <t>未提供</t>
        </is>
      </c>
      <c r="V210" s="2" t="str">
        <f>=HYPERLINK("https://cps.reelshort.com/my-earnings/estimated?incomeType=reelshort&amp;date=week", "https://cps.reelshort.com/my-earnings/estimated?incomeType=reelshort&amp;date=week")</f>
        <v>https://cps.reelshort.com/my-earnings/estimated?incomeType=reelshort&amp;date=week</v>
      </c>
      <c r="W210" s="3"/>
      <c r="X210" s="3">
        <v>46288.617210648146</v>
      </c>
      <c r="Y210" t="inlineStr">
        <is>
          <t>成功</t>
        </is>
      </c>
      <c r="Z210"/>
      <c r="AA210" t="inlineStr">
        <is>
          <t>0.00</t>
        </is>
      </c>
      <c r="AB210" t="inlineStr">
        <is>
          <t>The Don's Obsession</t>
        </is>
      </c>
      <c r="AC210" t="inlineStr">
        <is>
          <t>展示</t>
        </is>
      </c>
      <c r="AD210"/>
    </row>
    <row r="211" ht="25.5" customHeight="1">
      <c r="A211" t="inlineStr">
        <is>
          <t>2026-09-13｜RSBoost｜2967267838@qq.com｜ReelShort｜USD｜单剧｜7e2e07cf66b7db0c</t>
        </is>
      </c>
      <c r="B211" s="5">
        <v>46278</v>
      </c>
      <c r="C211"/>
      <c r="D211"/>
      <c r="E211" t="inlineStr">
        <is>
          <t>2967267838@qq.com</t>
        </is>
      </c>
      <c r="F211" t="inlineStr">
        <is>
          <t>RSBoost</t>
        </is>
      </c>
      <c r="G211" t="inlineStr">
        <is>
          <t>ReelShort</t>
        </is>
      </c>
      <c r="H211" t="inlineStr">
        <is>
          <t>The Omega's Command</t>
        </is>
      </c>
      <c r="I211" t="inlineStr">
        <is>
          <t>7e2e07cf66b7db0c</t>
        </is>
      </c>
      <c r="J211" t="inlineStr">
        <is>
          <t>USD</t>
        </is>
      </c>
      <c r="K211" t="inlineStr">
        <is>
          <t>单剧</t>
        </is>
      </c>
      <c r="L211">
        <v>1</v>
      </c>
      <c r="M211">
        <v>0</v>
      </c>
      <c r="N211">
        <v>0</v>
      </c>
      <c r="O211" t="inlineStr">
        <is>
          <t>用户充值金额</t>
        </is>
      </c>
      <c r="P211"/>
      <c r="Q211">
        <v>0</v>
      </c>
      <c r="R211"/>
      <c r="S211"/>
      <c r="T211"/>
      <c r="U211" t="inlineStr">
        <is>
          <t>未提供</t>
        </is>
      </c>
      <c r="V211" s="2" t="str">
        <f>=HYPERLINK("https://cps.reelshort.com/my-earnings/estimated?incomeType=reelshort&amp;date=week", "https://cps.reelshort.com/my-earnings/estimated?incomeType=reelshort&amp;date=week")</f>
        <v>https://cps.reelshort.com/my-earnings/estimated?incomeType=reelshort&amp;date=week</v>
      </c>
      <c r="W211" s="3"/>
      <c r="X211" s="3">
        <v>46288.617210648146</v>
      </c>
      <c r="Y211" t="inlineStr">
        <is>
          <t>成功</t>
        </is>
      </c>
      <c r="Z211"/>
      <c r="AA211" t="inlineStr">
        <is>
          <t>0.00</t>
        </is>
      </c>
      <c r="AB211" t="inlineStr">
        <is>
          <t>The Omega's Command</t>
        </is>
      </c>
      <c r="AC211" t="inlineStr">
        <is>
          <t>展示</t>
        </is>
      </c>
      <c r="AD211"/>
    </row>
    <row r="212" ht="25.5" customHeight="1">
      <c r="A212" t="inlineStr">
        <is>
          <t>2026-09-14｜RSBoost｜2967267838@qq.com｜ReelShort｜USD｜单剧｜0fcef1b8970d217c</t>
        </is>
      </c>
      <c r="B212" s="5">
        <v>46279</v>
      </c>
      <c r="C212"/>
      <c r="D212"/>
      <c r="E212" t="inlineStr">
        <is>
          <t>2967267838@qq.com</t>
        </is>
      </c>
      <c r="F212" t="inlineStr">
        <is>
          <t>RSBoost</t>
        </is>
      </c>
      <c r="G212" t="inlineStr">
        <is>
          <t>ReelShort</t>
        </is>
      </c>
      <c r="H212" t="inlineStr">
        <is>
          <t>My Racing Nemesis Kissed Me</t>
        </is>
      </c>
      <c r="I212" t="inlineStr">
        <is>
          <t>0fcef1b8970d217c</t>
        </is>
      </c>
      <c r="J212" t="inlineStr">
        <is>
          <t>USD</t>
        </is>
      </c>
      <c r="K212" t="inlineStr">
        <is>
          <t>单剧</t>
        </is>
      </c>
      <c r="L212">
        <v>1</v>
      </c>
      <c r="M212">
        <v>0</v>
      </c>
      <c r="N212">
        <v>0</v>
      </c>
      <c r="O212" t="inlineStr">
        <is>
          <t>用户充值金额</t>
        </is>
      </c>
      <c r="P212"/>
      <c r="Q212">
        <v>0</v>
      </c>
      <c r="R212"/>
      <c r="S212"/>
      <c r="T212"/>
      <c r="U212" t="inlineStr">
        <is>
          <t>未提供</t>
        </is>
      </c>
      <c r="V212" s="2" t="str">
        <f>=HYPERLINK("https://cps.reelshort.com/my-earnings/estimated?incomeType=reelshort&amp;date=week", "https://cps.reelshort.com/my-earnings/estimated?incomeType=reelshort&amp;date=week")</f>
        <v>https://cps.reelshort.com/my-earnings/estimated?incomeType=reelshort&amp;date=week</v>
      </c>
      <c r="W212" s="3"/>
      <c r="X212" s="3">
        <v>46288.617210648146</v>
      </c>
      <c r="Y212" t="inlineStr">
        <is>
          <t>成功</t>
        </is>
      </c>
      <c r="Z212"/>
      <c r="AA212" t="inlineStr">
        <is>
          <t>0.00</t>
        </is>
      </c>
      <c r="AB212" t="inlineStr">
        <is>
          <t>My Racing Nemesis Kissed Me</t>
        </is>
      </c>
      <c r="AC212" t="inlineStr">
        <is>
          <t>展示</t>
        </is>
      </c>
      <c r="AD212"/>
    </row>
    <row r="213" ht="25.5" customHeight="1">
      <c r="A213" t="inlineStr">
        <is>
          <t>2026-09-14｜RSBoost｜2967267838@qq.com｜ReelShort｜USD｜单剧｜af3e88885fef4554</t>
        </is>
      </c>
      <c r="B213" s="5">
        <v>46279</v>
      </c>
      <c r="C213"/>
      <c r="D213"/>
      <c r="E213" t="inlineStr">
        <is>
          <t>2967267838@qq.com</t>
        </is>
      </c>
      <c r="F213" t="inlineStr">
        <is>
          <t>RSBoost</t>
        </is>
      </c>
      <c r="G213" t="inlineStr">
        <is>
          <t>ReelShort</t>
        </is>
      </c>
      <c r="H213" t="inlineStr">
        <is>
          <t>Private Tutoring</t>
        </is>
      </c>
      <c r="I213" t="inlineStr">
        <is>
          <t>af3e88885fef4554</t>
        </is>
      </c>
      <c r="J213" t="inlineStr">
        <is>
          <t>USD</t>
        </is>
      </c>
      <c r="K213" t="inlineStr">
        <is>
          <t>单剧</t>
        </is>
      </c>
      <c r="L213">
        <v>1</v>
      </c>
      <c r="M213">
        <v>0</v>
      </c>
      <c r="N213">
        <v>0</v>
      </c>
      <c r="O213" t="inlineStr">
        <is>
          <t>用户充值金额</t>
        </is>
      </c>
      <c r="P213"/>
      <c r="Q213">
        <v>0</v>
      </c>
      <c r="R213"/>
      <c r="S213"/>
      <c r="T213"/>
      <c r="U213" t="inlineStr">
        <is>
          <t>未提供</t>
        </is>
      </c>
      <c r="V213" s="2" t="str">
        <f>=HYPERLINK("https://cps.reelshort.com/my-earnings/estimated?incomeType=reelshort&amp;date=week", "https://cps.reelshort.com/my-earnings/estimated?incomeType=reelshort&amp;date=week")</f>
        <v>https://cps.reelshort.com/my-earnings/estimated?incomeType=reelshort&amp;date=week</v>
      </c>
      <c r="W213" s="3"/>
      <c r="X213" s="3">
        <v>46288.617210648146</v>
      </c>
      <c r="Y213" t="inlineStr">
        <is>
          <t>成功</t>
        </is>
      </c>
      <c r="Z213"/>
      <c r="AA213" t="inlineStr">
        <is>
          <t>0.00</t>
        </is>
      </c>
      <c r="AB213" t="inlineStr">
        <is>
          <t>Private Tutoring</t>
        </is>
      </c>
      <c r="AC213" t="inlineStr">
        <is>
          <t>展示</t>
        </is>
      </c>
      <c r="AD213"/>
    </row>
    <row r="214" ht="25.5" customHeight="1">
      <c r="A214" t="inlineStr">
        <is>
          <t>2026-09-14｜RSBoost｜2967267838@qq.com｜ReelShort｜USD｜单剧｜960814eee99616a6</t>
        </is>
      </c>
      <c r="B214" s="5">
        <v>46279</v>
      </c>
      <c r="C214"/>
      <c r="D214"/>
      <c r="E214" t="inlineStr">
        <is>
          <t>2967267838@qq.com</t>
        </is>
      </c>
      <c r="F214" t="inlineStr">
        <is>
          <t>RSBoost</t>
        </is>
      </c>
      <c r="G214" t="inlineStr">
        <is>
          <t>ReelShort</t>
        </is>
      </c>
      <c r="H214" t="inlineStr">
        <is>
          <t>The Don's Obsession</t>
        </is>
      </c>
      <c r="I214" t="inlineStr">
        <is>
          <t>960814eee99616a6</t>
        </is>
      </c>
      <c r="J214" t="inlineStr">
        <is>
          <t>USD</t>
        </is>
      </c>
      <c r="K214" t="inlineStr">
        <is>
          <t>单剧</t>
        </is>
      </c>
      <c r="L214">
        <v>1</v>
      </c>
      <c r="M214">
        <v>0</v>
      </c>
      <c r="N214">
        <v>0</v>
      </c>
      <c r="O214" t="inlineStr">
        <is>
          <t>用户充值金额</t>
        </is>
      </c>
      <c r="P214"/>
      <c r="Q214">
        <v>0</v>
      </c>
      <c r="R214"/>
      <c r="S214"/>
      <c r="T214"/>
      <c r="U214" t="inlineStr">
        <is>
          <t>未提供</t>
        </is>
      </c>
      <c r="V214" s="2" t="str">
        <f>=HYPERLINK("https://cps.reelshort.com/my-earnings/estimated?incomeType=reelshort&amp;date=week", "https://cps.reelshort.com/my-earnings/estimated?incomeType=reelshort&amp;date=week")</f>
        <v>https://cps.reelshort.com/my-earnings/estimated?incomeType=reelshort&amp;date=week</v>
      </c>
      <c r="W214" s="3"/>
      <c r="X214" s="3">
        <v>46288.617210648146</v>
      </c>
      <c r="Y214" t="inlineStr">
        <is>
          <t>成功</t>
        </is>
      </c>
      <c r="Z214"/>
      <c r="AA214" t="inlineStr">
        <is>
          <t>0.00</t>
        </is>
      </c>
      <c r="AB214" t="inlineStr">
        <is>
          <t>The Don's Obsession</t>
        </is>
      </c>
      <c r="AC214" t="inlineStr">
        <is>
          <t>展示</t>
        </is>
      </c>
      <c r="AD214"/>
    </row>
    <row r="215" ht="25.5" customHeight="1">
      <c r="A215" t="inlineStr">
        <is>
          <t>2026-09-14｜RSBoost｜2967267838@qq.com｜ReelShort｜USD｜单剧｜7e2e07cf66b7db0c</t>
        </is>
      </c>
      <c r="B215" s="5">
        <v>46279</v>
      </c>
      <c r="C215"/>
      <c r="D215"/>
      <c r="E215" t="inlineStr">
        <is>
          <t>2967267838@qq.com</t>
        </is>
      </c>
      <c r="F215" t="inlineStr">
        <is>
          <t>RSBoost</t>
        </is>
      </c>
      <c r="G215" t="inlineStr">
        <is>
          <t>ReelShort</t>
        </is>
      </c>
      <c r="H215" t="inlineStr">
        <is>
          <t>The Omega's Command</t>
        </is>
      </c>
      <c r="I215" t="inlineStr">
        <is>
          <t>7e2e07cf66b7db0c</t>
        </is>
      </c>
      <c r="J215" t="inlineStr">
        <is>
          <t>USD</t>
        </is>
      </c>
      <c r="K215" t="inlineStr">
        <is>
          <t>单剧</t>
        </is>
      </c>
      <c r="L215">
        <v>1</v>
      </c>
      <c r="M215">
        <v>1</v>
      </c>
      <c r="N215">
        <v>3.49</v>
      </c>
      <c r="O215" t="inlineStr">
        <is>
          <t>用户充值金额</t>
        </is>
      </c>
      <c r="P215"/>
      <c r="Q215">
        <v>0</v>
      </c>
      <c r="R215"/>
      <c r="S215"/>
      <c r="T215"/>
      <c r="U215" t="inlineStr">
        <is>
          <t>未提供</t>
        </is>
      </c>
      <c r="V215" s="2" t="str">
        <f>=HYPERLINK("https://cps.reelshort.com/my-earnings/estimated?incomeType=reelshort&amp;date=week", "https://cps.reelshort.com/my-earnings/estimated?incomeType=reelshort&amp;date=week")</f>
        <v>https://cps.reelshort.com/my-earnings/estimated?incomeType=reelshort&amp;date=week</v>
      </c>
      <c r="W215" s="3"/>
      <c r="X215" s="3">
        <v>46288.617210648146</v>
      </c>
      <c r="Y215" t="inlineStr">
        <is>
          <t>成功</t>
        </is>
      </c>
      <c r="Z215"/>
      <c r="AA215" t="inlineStr">
        <is>
          <t>3.49</t>
        </is>
      </c>
      <c r="AB215" t="inlineStr">
        <is>
          <t>The Omega's Command</t>
        </is>
      </c>
      <c r="AC215" t="inlineStr">
        <is>
          <t>展示</t>
        </is>
      </c>
      <c r="AD215"/>
    </row>
    <row r="216" ht="25.5" customHeight="1">
      <c r="A216" t="inlineStr">
        <is>
          <t>2026-09-15｜RSBoost｜2967267838@qq.com｜ReelShort｜USD｜单剧｜0fcef1b8970d217c</t>
        </is>
      </c>
      <c r="B216" s="5">
        <v>46280</v>
      </c>
      <c r="C216"/>
      <c r="D216"/>
      <c r="E216" t="inlineStr">
        <is>
          <t>2967267838@qq.com</t>
        </is>
      </c>
      <c r="F216" t="inlineStr">
        <is>
          <t>RSBoost</t>
        </is>
      </c>
      <c r="G216" t="inlineStr">
        <is>
          <t>ReelShort</t>
        </is>
      </c>
      <c r="H216" t="inlineStr">
        <is>
          <t>My Racing Nemesis Kissed Me</t>
        </is>
      </c>
      <c r="I216" t="inlineStr">
        <is>
          <t>0fcef1b8970d217c</t>
        </is>
      </c>
      <c r="J216" t="inlineStr">
        <is>
          <t>USD</t>
        </is>
      </c>
      <c r="K216" t="inlineStr">
        <is>
          <t>单剧</t>
        </is>
      </c>
      <c r="L216">
        <v>1</v>
      </c>
      <c r="M216">
        <v>0</v>
      </c>
      <c r="N216">
        <v>0</v>
      </c>
      <c r="O216" t="inlineStr">
        <is>
          <t>用户充值金额</t>
        </is>
      </c>
      <c r="P216"/>
      <c r="Q216">
        <v>0</v>
      </c>
      <c r="R216"/>
      <c r="S216"/>
      <c r="T216"/>
      <c r="U216" t="inlineStr">
        <is>
          <t>未提供</t>
        </is>
      </c>
      <c r="V216" s="2" t="str">
        <f>=HYPERLINK("https://cps.reelshort.com/my-earnings/estimated?incomeType=reelshort&amp;date=week", "https://cps.reelshort.com/my-earnings/estimated?incomeType=reelshort&amp;date=week")</f>
        <v>https://cps.reelshort.com/my-earnings/estimated?incomeType=reelshort&amp;date=week</v>
      </c>
      <c r="W216" s="3"/>
      <c r="X216" s="3">
        <v>46288.617210648146</v>
      </c>
      <c r="Y216" t="inlineStr">
        <is>
          <t>成功</t>
        </is>
      </c>
      <c r="Z216"/>
      <c r="AA216" t="inlineStr">
        <is>
          <t>0.00</t>
        </is>
      </c>
      <c r="AB216" t="inlineStr">
        <is>
          <t>My Racing Nemesis Kissed Me</t>
        </is>
      </c>
      <c r="AC216" t="inlineStr">
        <is>
          <t>展示</t>
        </is>
      </c>
      <c r="AD216"/>
    </row>
    <row r="217" ht="25.5" customHeight="1">
      <c r="A217" t="inlineStr">
        <is>
          <t>2026-09-15｜RSBoost｜2967267838@qq.com｜ReelShort｜USD｜单剧｜960814eee99616a6</t>
        </is>
      </c>
      <c r="B217" s="5">
        <v>46280</v>
      </c>
      <c r="C217"/>
      <c r="D217"/>
      <c r="E217" t="inlineStr">
        <is>
          <t>2967267838@qq.com</t>
        </is>
      </c>
      <c r="F217" t="inlineStr">
        <is>
          <t>RSBoost</t>
        </is>
      </c>
      <c r="G217" t="inlineStr">
        <is>
          <t>ReelShort</t>
        </is>
      </c>
      <c r="H217" t="inlineStr">
        <is>
          <t>The Don's Obsession</t>
        </is>
      </c>
      <c r="I217" t="inlineStr">
        <is>
          <t>960814eee99616a6</t>
        </is>
      </c>
      <c r="J217" t="inlineStr">
        <is>
          <t>USD</t>
        </is>
      </c>
      <c r="K217" t="inlineStr">
        <is>
          <t>单剧</t>
        </is>
      </c>
      <c r="L217">
        <v>1</v>
      </c>
      <c r="M217">
        <v>0</v>
      </c>
      <c r="N217">
        <v>0</v>
      </c>
      <c r="O217" t="inlineStr">
        <is>
          <t>用户充值金额</t>
        </is>
      </c>
      <c r="P217"/>
      <c r="Q217">
        <v>0</v>
      </c>
      <c r="R217"/>
      <c r="S217"/>
      <c r="T217"/>
      <c r="U217" t="inlineStr">
        <is>
          <t>未提供</t>
        </is>
      </c>
      <c r="V217" s="2" t="str">
        <f>=HYPERLINK("https://cps.reelshort.com/my-earnings/estimated?incomeType=reelshort&amp;date=week", "https://cps.reelshort.com/my-earnings/estimated?incomeType=reelshort&amp;date=week")</f>
        <v>https://cps.reelshort.com/my-earnings/estimated?incomeType=reelshort&amp;date=week</v>
      </c>
      <c r="W217" s="3"/>
      <c r="X217" s="3">
        <v>46288.617210648146</v>
      </c>
      <c r="Y217" t="inlineStr">
        <is>
          <t>成功</t>
        </is>
      </c>
      <c r="Z217"/>
      <c r="AA217" t="inlineStr">
        <is>
          <t>0.00</t>
        </is>
      </c>
      <c r="AB217" t="inlineStr">
        <is>
          <t>The Don's Obsession</t>
        </is>
      </c>
      <c r="AC217" t="inlineStr">
        <is>
          <t>展示</t>
        </is>
      </c>
      <c r="AD217"/>
    </row>
    <row r="218" ht="25.5" customHeight="1">
      <c r="A218" t="inlineStr">
        <is>
          <t>2026-09-15｜RSBoost｜2967267838@qq.com｜ReelShort｜USD｜单剧｜7e2e07cf66b7db0c</t>
        </is>
      </c>
      <c r="B218" s="5">
        <v>46280</v>
      </c>
      <c r="C218"/>
      <c r="D218"/>
      <c r="E218" t="inlineStr">
        <is>
          <t>2967267838@qq.com</t>
        </is>
      </c>
      <c r="F218" t="inlineStr">
        <is>
          <t>RSBoost</t>
        </is>
      </c>
      <c r="G218" t="inlineStr">
        <is>
          <t>ReelShort</t>
        </is>
      </c>
      <c r="H218" t="inlineStr">
        <is>
          <t>The Omega's Command</t>
        </is>
      </c>
      <c r="I218" t="inlineStr">
        <is>
          <t>7e2e07cf66b7db0c</t>
        </is>
      </c>
      <c r="J218" t="inlineStr">
        <is>
          <t>USD</t>
        </is>
      </c>
      <c r="K218" t="inlineStr">
        <is>
          <t>单剧</t>
        </is>
      </c>
      <c r="L218">
        <v>1</v>
      </c>
      <c r="M218">
        <v>1</v>
      </c>
      <c r="N218">
        <v>6.99</v>
      </c>
      <c r="O218" t="inlineStr">
        <is>
          <t>用户充值金额</t>
        </is>
      </c>
      <c r="P218"/>
      <c r="Q218">
        <v>0</v>
      </c>
      <c r="R218"/>
      <c r="S218"/>
      <c r="T218"/>
      <c r="U218" t="inlineStr">
        <is>
          <t>未提供</t>
        </is>
      </c>
      <c r="V218" s="2" t="str">
        <f>=HYPERLINK("https://cps.reelshort.com/my-earnings/estimated?incomeType=reelshort&amp;date=week", "https://cps.reelshort.com/my-earnings/estimated?incomeType=reelshort&amp;date=week")</f>
        <v>https://cps.reelshort.com/my-earnings/estimated?incomeType=reelshort&amp;date=week</v>
      </c>
      <c r="W218" s="3"/>
      <c r="X218" s="3">
        <v>46288.617210648146</v>
      </c>
      <c r="Y218" t="inlineStr">
        <is>
          <t>成功</t>
        </is>
      </c>
      <c r="Z218"/>
      <c r="AA218" t="inlineStr">
        <is>
          <t>6.99</t>
        </is>
      </c>
      <c r="AB218" t="inlineStr">
        <is>
          <t>The Omega's Command</t>
        </is>
      </c>
      <c r="AC218" t="inlineStr">
        <is>
          <t>展示</t>
        </is>
      </c>
      <c r="AD218"/>
    </row>
    <row r="219" ht="25.5" customHeight="1">
      <c r="A219" t="inlineStr">
        <is>
          <t>2026-09-16｜RSBoost｜2967267838@qq.com｜ReelShort｜USD｜单剧｜0fcef1b8970d217c</t>
        </is>
      </c>
      <c r="B219" s="5">
        <v>46281</v>
      </c>
      <c r="C219"/>
      <c r="D219"/>
      <c r="E219" t="inlineStr">
        <is>
          <t>2967267838@qq.com</t>
        </is>
      </c>
      <c r="F219" t="inlineStr">
        <is>
          <t>RSBoost</t>
        </is>
      </c>
      <c r="G219" t="inlineStr">
        <is>
          <t>ReelShort</t>
        </is>
      </c>
      <c r="H219" t="inlineStr">
        <is>
          <t>My Racing Nemesis Kissed Me</t>
        </is>
      </c>
      <c r="I219" t="inlineStr">
        <is>
          <t>0fcef1b8970d217c</t>
        </is>
      </c>
      <c r="J219" t="inlineStr">
        <is>
          <t>USD</t>
        </is>
      </c>
      <c r="K219" t="inlineStr">
        <is>
          <t>单剧</t>
        </is>
      </c>
      <c r="L219">
        <v>1</v>
      </c>
      <c r="M219">
        <v>0</v>
      </c>
      <c r="N219">
        <v>0</v>
      </c>
      <c r="O219" t="inlineStr">
        <is>
          <t>用户充值金额</t>
        </is>
      </c>
      <c r="P219"/>
      <c r="Q219">
        <v>0</v>
      </c>
      <c r="R219"/>
      <c r="S219"/>
      <c r="T219"/>
      <c r="U219" t="inlineStr">
        <is>
          <t>未提供</t>
        </is>
      </c>
      <c r="V219" s="2" t="str">
        <f>=HYPERLINK("https://cps.reelshort.com/my-earnings/estimated?incomeType=reelshort&amp;date=week", "https://cps.reelshort.com/my-earnings/estimated?incomeType=reelshort&amp;date=week")</f>
        <v>https://cps.reelshort.com/my-earnings/estimated?incomeType=reelshort&amp;date=week</v>
      </c>
      <c r="W219" s="3"/>
      <c r="X219" s="3">
        <v>46288.617210648146</v>
      </c>
      <c r="Y219" t="inlineStr">
        <is>
          <t>成功</t>
        </is>
      </c>
      <c r="Z219"/>
      <c r="AA219" t="inlineStr">
        <is>
          <t>0.00</t>
        </is>
      </c>
      <c r="AB219" t="inlineStr">
        <is>
          <t>My Racing Nemesis Kissed Me</t>
        </is>
      </c>
      <c r="AC219" t="inlineStr">
        <is>
          <t>展示</t>
        </is>
      </c>
      <c r="AD219"/>
    </row>
    <row r="220" ht="25.5" customHeight="1">
      <c r="A220" t="inlineStr">
        <is>
          <t>2026-09-16｜RSBoost｜2967267838@qq.com｜ReelShort｜USD｜单剧｜af3e88885fef4554</t>
        </is>
      </c>
      <c r="B220" s="5">
        <v>46281</v>
      </c>
      <c r="C220"/>
      <c r="D220"/>
      <c r="E220" t="inlineStr">
        <is>
          <t>2967267838@qq.com</t>
        </is>
      </c>
      <c r="F220" t="inlineStr">
        <is>
          <t>RSBoost</t>
        </is>
      </c>
      <c r="G220" t="inlineStr">
        <is>
          <t>ReelShort</t>
        </is>
      </c>
      <c r="H220" t="inlineStr">
        <is>
          <t>Private Tutoring</t>
        </is>
      </c>
      <c r="I220" t="inlineStr">
        <is>
          <t>af3e88885fef4554</t>
        </is>
      </c>
      <c r="J220" t="inlineStr">
        <is>
          <t>USD</t>
        </is>
      </c>
      <c r="K220" t="inlineStr">
        <is>
          <t>单剧</t>
        </is>
      </c>
      <c r="L220">
        <v>1</v>
      </c>
      <c r="M220">
        <v>0</v>
      </c>
      <c r="N220">
        <v>0</v>
      </c>
      <c r="O220" t="inlineStr">
        <is>
          <t>用户充值金额</t>
        </is>
      </c>
      <c r="P220"/>
      <c r="Q220">
        <v>0</v>
      </c>
      <c r="R220"/>
      <c r="S220"/>
      <c r="T220"/>
      <c r="U220" t="inlineStr">
        <is>
          <t>未提供</t>
        </is>
      </c>
      <c r="V220" s="2" t="str">
        <f>=HYPERLINK("https://cps.reelshort.com/my-earnings/estimated?incomeType=reelshort&amp;date=week", "https://cps.reelshort.com/my-earnings/estimated?incomeType=reelshort&amp;date=week")</f>
        <v>https://cps.reelshort.com/my-earnings/estimated?incomeType=reelshort&amp;date=week</v>
      </c>
      <c r="W220" s="3"/>
      <c r="X220" s="3">
        <v>46288.617210648146</v>
      </c>
      <c r="Y220" t="inlineStr">
        <is>
          <t>成功</t>
        </is>
      </c>
      <c r="Z220"/>
      <c r="AA220" t="inlineStr">
        <is>
          <t>0.00</t>
        </is>
      </c>
      <c r="AB220" t="inlineStr">
        <is>
          <t>Private Tutoring</t>
        </is>
      </c>
      <c r="AC220" t="inlineStr">
        <is>
          <t>展示</t>
        </is>
      </c>
      <c r="AD220"/>
    </row>
    <row r="221" ht="25.5" customHeight="1">
      <c r="A221" t="inlineStr">
        <is>
          <t>2026-09-16｜RSBoost｜2967267838@qq.com｜ReelShort｜USD｜单剧｜960814eee99616a6</t>
        </is>
      </c>
      <c r="B221" s="5">
        <v>46281</v>
      </c>
      <c r="C221"/>
      <c r="D221"/>
      <c r="E221" t="inlineStr">
        <is>
          <t>2967267838@qq.com</t>
        </is>
      </c>
      <c r="F221" t="inlineStr">
        <is>
          <t>RSBoost</t>
        </is>
      </c>
      <c r="G221" t="inlineStr">
        <is>
          <t>ReelShort</t>
        </is>
      </c>
      <c r="H221" t="inlineStr">
        <is>
          <t>The Don's Obsession</t>
        </is>
      </c>
      <c r="I221" t="inlineStr">
        <is>
          <t>960814eee99616a6</t>
        </is>
      </c>
      <c r="J221" t="inlineStr">
        <is>
          <t>USD</t>
        </is>
      </c>
      <c r="K221" t="inlineStr">
        <is>
          <t>单剧</t>
        </is>
      </c>
      <c r="L221">
        <v>1</v>
      </c>
      <c r="M221">
        <v>0</v>
      </c>
      <c r="N221">
        <v>0</v>
      </c>
      <c r="O221" t="inlineStr">
        <is>
          <t>用户充值金额</t>
        </is>
      </c>
      <c r="P221"/>
      <c r="Q221">
        <v>0</v>
      </c>
      <c r="R221"/>
      <c r="S221"/>
      <c r="T221"/>
      <c r="U221" t="inlineStr">
        <is>
          <t>未提供</t>
        </is>
      </c>
      <c r="V221" s="2" t="str">
        <f>=HYPERLINK("https://cps.reelshort.com/my-earnings/estimated?incomeType=reelshort&amp;date=week", "https://cps.reelshort.com/my-earnings/estimated?incomeType=reelshort&amp;date=week")</f>
        <v>https://cps.reelshort.com/my-earnings/estimated?incomeType=reelshort&amp;date=week</v>
      </c>
      <c r="W221" s="3"/>
      <c r="X221" s="3">
        <v>46288.617210648146</v>
      </c>
      <c r="Y221" t="inlineStr">
        <is>
          <t>成功</t>
        </is>
      </c>
      <c r="Z221"/>
      <c r="AA221" t="inlineStr">
        <is>
          <t>0.00</t>
        </is>
      </c>
      <c r="AB221" t="inlineStr">
        <is>
          <t>The Don's Obsession</t>
        </is>
      </c>
      <c r="AC221" t="inlineStr">
        <is>
          <t>展示</t>
        </is>
      </c>
      <c r="AD221"/>
    </row>
    <row r="222" ht="25.5" customHeight="1">
      <c r="A222" t="inlineStr">
        <is>
          <t>2026-09-16｜RSBoost｜2967267838@qq.com｜ReelShort｜USD｜单剧｜7e2e07cf66b7db0c</t>
        </is>
      </c>
      <c r="B222" s="5">
        <v>46281</v>
      </c>
      <c r="C222"/>
      <c r="D222"/>
      <c r="E222" t="inlineStr">
        <is>
          <t>2967267838@qq.com</t>
        </is>
      </c>
      <c r="F222" t="inlineStr">
        <is>
          <t>RSBoost</t>
        </is>
      </c>
      <c r="G222" t="inlineStr">
        <is>
          <t>ReelShort</t>
        </is>
      </c>
      <c r="H222" t="inlineStr">
        <is>
          <t>The Omega's Command</t>
        </is>
      </c>
      <c r="I222" t="inlineStr">
        <is>
          <t>7e2e07cf66b7db0c</t>
        </is>
      </c>
      <c r="J222" t="inlineStr">
        <is>
          <t>USD</t>
        </is>
      </c>
      <c r="K222" t="inlineStr">
        <is>
          <t>单剧</t>
        </is>
      </c>
      <c r="L222">
        <v>1</v>
      </c>
      <c r="M222">
        <v>0</v>
      </c>
      <c r="N222">
        <v>0</v>
      </c>
      <c r="O222" t="inlineStr">
        <is>
          <t>用户充值金额</t>
        </is>
      </c>
      <c r="P222"/>
      <c r="Q222">
        <v>0</v>
      </c>
      <c r="R222"/>
      <c r="S222"/>
      <c r="T222"/>
      <c r="U222" t="inlineStr">
        <is>
          <t>未提供</t>
        </is>
      </c>
      <c r="V222" s="2" t="str">
        <f>=HYPERLINK("https://cps.reelshort.com/my-earnings/estimated?incomeType=reelshort&amp;date=week", "https://cps.reelshort.com/my-earnings/estimated?incomeType=reelshort&amp;date=week")</f>
        <v>https://cps.reelshort.com/my-earnings/estimated?incomeType=reelshort&amp;date=week</v>
      </c>
      <c r="W222" s="3"/>
      <c r="X222" s="3">
        <v>46288.617210648146</v>
      </c>
      <c r="Y222" t="inlineStr">
        <is>
          <t>成功</t>
        </is>
      </c>
      <c r="Z222"/>
      <c r="AA222" t="inlineStr">
        <is>
          <t>0.00</t>
        </is>
      </c>
      <c r="AB222" t="inlineStr">
        <is>
          <t>The Omega's Command</t>
        </is>
      </c>
      <c r="AC222" t="inlineStr">
        <is>
          <t>展示</t>
        </is>
      </c>
      <c r="AD222"/>
    </row>
    <row r="223" ht="25.5" customHeight="1">
      <c r="A223" t="inlineStr">
        <is>
          <t>2026-09-16｜RSBoost｜2967267838@qq.com｜ReelShort｜USD｜单剧｜3405794871f0c7e6</t>
        </is>
      </c>
      <c r="B223" s="5">
        <v>46281</v>
      </c>
      <c r="C223"/>
      <c r="D223"/>
      <c r="E223" t="inlineStr">
        <is>
          <t>2967267838@qq.com</t>
        </is>
      </c>
      <c r="F223" t="inlineStr">
        <is>
          <t>RSBoost</t>
        </is>
      </c>
      <c r="G223" t="inlineStr">
        <is>
          <t>ReelShort</t>
        </is>
      </c>
      <c r="H223" t="inlineStr">
        <is>
          <t>Under One Lane</t>
        </is>
      </c>
      <c r="I223" t="inlineStr">
        <is>
          <t>3405794871f0c7e6</t>
        </is>
      </c>
      <c r="J223" t="inlineStr">
        <is>
          <t>USD</t>
        </is>
      </c>
      <c r="K223" t="inlineStr">
        <is>
          <t>单剧</t>
        </is>
      </c>
      <c r="L223">
        <v>1</v>
      </c>
      <c r="M223">
        <v>0</v>
      </c>
      <c r="N223">
        <v>0</v>
      </c>
      <c r="O223" t="inlineStr">
        <is>
          <t>用户充值金额</t>
        </is>
      </c>
      <c r="P223"/>
      <c r="Q223">
        <v>0</v>
      </c>
      <c r="R223"/>
      <c r="S223"/>
      <c r="T223"/>
      <c r="U223" t="inlineStr">
        <is>
          <t>未提供</t>
        </is>
      </c>
      <c r="V223" s="2" t="str">
        <f>=HYPERLINK("https://cps.reelshort.com/my-earnings/estimated?incomeType=reelshort&amp;date=week", "https://cps.reelshort.com/my-earnings/estimated?incomeType=reelshort&amp;date=week")</f>
        <v>https://cps.reelshort.com/my-earnings/estimated?incomeType=reelshort&amp;date=week</v>
      </c>
      <c r="W223" s="3"/>
      <c r="X223" s="3">
        <v>46288.617210648146</v>
      </c>
      <c r="Y223" t="inlineStr">
        <is>
          <t>成功</t>
        </is>
      </c>
      <c r="Z223"/>
      <c r="AA223" t="inlineStr">
        <is>
          <t>0.00</t>
        </is>
      </c>
      <c r="AB223" t="inlineStr">
        <is>
          <t>Under One Lane</t>
        </is>
      </c>
      <c r="AC223" t="inlineStr">
        <is>
          <t>展示</t>
        </is>
      </c>
      <c r="AD223"/>
    </row>
    <row r="224" ht="25.5" customHeight="1">
      <c r="A224" t="inlineStr">
        <is>
          <t>2026-09-16｜RSBoost｜2967267838@qq.com｜ReelShort｜USD｜单剧｜dd4fd452958c2058</t>
        </is>
      </c>
      <c r="B224" s="5">
        <v>46281</v>
      </c>
      <c r="C224"/>
      <c r="D224"/>
      <c r="E224" t="inlineStr">
        <is>
          <t>2967267838@qq.com</t>
        </is>
      </c>
      <c r="F224" t="inlineStr">
        <is>
          <t>RSBoost</t>
        </is>
      </c>
      <c r="G224" t="inlineStr">
        <is>
          <t>ReelShort</t>
        </is>
      </c>
      <c r="H224" t="inlineStr">
        <is>
          <t>Winds of the Atlantic</t>
        </is>
      </c>
      <c r="I224" t="inlineStr">
        <is>
          <t>dd4fd452958c2058</t>
        </is>
      </c>
      <c r="J224" t="inlineStr">
        <is>
          <t>USD</t>
        </is>
      </c>
      <c r="K224" t="inlineStr">
        <is>
          <t>单剧</t>
        </is>
      </c>
      <c r="L224">
        <v>1</v>
      </c>
      <c r="M224">
        <v>0</v>
      </c>
      <c r="N224">
        <v>0</v>
      </c>
      <c r="O224" t="inlineStr">
        <is>
          <t>用户充值金额</t>
        </is>
      </c>
      <c r="P224"/>
      <c r="Q224">
        <v>0</v>
      </c>
      <c r="R224"/>
      <c r="S224"/>
      <c r="T224"/>
      <c r="U224" t="inlineStr">
        <is>
          <t>未提供</t>
        </is>
      </c>
      <c r="V224" s="2" t="str">
        <f>=HYPERLINK("https://cps.reelshort.com/my-earnings/estimated?incomeType=reelshort&amp;date=week", "https://cps.reelshort.com/my-earnings/estimated?incomeType=reelshort&amp;date=week")</f>
        <v>https://cps.reelshort.com/my-earnings/estimated?incomeType=reelshort&amp;date=week</v>
      </c>
      <c r="W224" s="3"/>
      <c r="X224" s="3">
        <v>46288.617210648146</v>
      </c>
      <c r="Y224" t="inlineStr">
        <is>
          <t>成功</t>
        </is>
      </c>
      <c r="Z224"/>
      <c r="AA224" t="inlineStr">
        <is>
          <t>0.00</t>
        </is>
      </c>
      <c r="AB224" t="inlineStr">
        <is>
          <t>Winds of the Atlantic</t>
        </is>
      </c>
      <c r="AC224" t="inlineStr">
        <is>
          <t>展示</t>
        </is>
      </c>
      <c r="AD224"/>
    </row>
    <row r="225" ht="25.5" customHeight="1">
      <c r="A225" t="inlineStr">
        <is>
          <t>2026-09-17｜RSBoost｜2967267838@qq.com｜ReelShort｜USD｜单剧｜0fcef1b8970d217c</t>
        </is>
      </c>
      <c r="B225" s="5">
        <v>46282</v>
      </c>
      <c r="C225"/>
      <c r="D225"/>
      <c r="E225" t="inlineStr">
        <is>
          <t>2967267838@qq.com</t>
        </is>
      </c>
      <c r="F225" t="inlineStr">
        <is>
          <t>RSBoost</t>
        </is>
      </c>
      <c r="G225" t="inlineStr">
        <is>
          <t>ReelShort</t>
        </is>
      </c>
      <c r="H225" t="inlineStr">
        <is>
          <t>My Racing Nemesis Kissed Me</t>
        </is>
      </c>
      <c r="I225" t="inlineStr">
        <is>
          <t>0fcef1b8970d217c</t>
        </is>
      </c>
      <c r="J225" t="inlineStr">
        <is>
          <t>USD</t>
        </is>
      </c>
      <c r="K225" t="inlineStr">
        <is>
          <t>单剧</t>
        </is>
      </c>
      <c r="L225">
        <v>1</v>
      </c>
      <c r="M225">
        <v>0</v>
      </c>
      <c r="N225">
        <v>0</v>
      </c>
      <c r="O225" t="inlineStr">
        <is>
          <t>用户充值金额</t>
        </is>
      </c>
      <c r="P225"/>
      <c r="Q225">
        <v>0</v>
      </c>
      <c r="R225"/>
      <c r="S225"/>
      <c r="T225"/>
      <c r="U225" t="inlineStr">
        <is>
          <t>未提供</t>
        </is>
      </c>
      <c r="V225" s="2" t="str">
        <f>=HYPERLINK("https://cps.reelshort.com/my-earnings/estimated?incomeType=reelshort&amp;date=week", "https://cps.reelshort.com/my-earnings/estimated?incomeType=reelshort&amp;date=week")</f>
        <v>https://cps.reelshort.com/my-earnings/estimated?incomeType=reelshort&amp;date=week</v>
      </c>
      <c r="W225" s="3"/>
      <c r="X225" s="3">
        <v>46288.617210648146</v>
      </c>
      <c r="Y225" t="inlineStr">
        <is>
          <t>成功</t>
        </is>
      </c>
      <c r="Z225"/>
      <c r="AA225" t="inlineStr">
        <is>
          <t>0.00</t>
        </is>
      </c>
      <c r="AB225" t="inlineStr">
        <is>
          <t>My Racing Nemesis Kissed Me</t>
        </is>
      </c>
      <c r="AC225" t="inlineStr">
        <is>
          <t>展示</t>
        </is>
      </c>
      <c r="AD225"/>
    </row>
    <row r="226" ht="25.5" customHeight="1">
      <c r="A226" t="inlineStr">
        <is>
          <t>2026-09-17｜RSBoost｜2967267838@qq.com｜ReelShort｜USD｜单剧｜af3e88885fef4554</t>
        </is>
      </c>
      <c r="B226" s="5">
        <v>46282</v>
      </c>
      <c r="C226"/>
      <c r="D226"/>
      <c r="E226" t="inlineStr">
        <is>
          <t>2967267838@qq.com</t>
        </is>
      </c>
      <c r="F226" t="inlineStr">
        <is>
          <t>RSBoost</t>
        </is>
      </c>
      <c r="G226" t="inlineStr">
        <is>
          <t>ReelShort</t>
        </is>
      </c>
      <c r="H226" t="inlineStr">
        <is>
          <t>Private Tutoring</t>
        </is>
      </c>
      <c r="I226" t="inlineStr">
        <is>
          <t>af3e88885fef4554</t>
        </is>
      </c>
      <c r="J226" t="inlineStr">
        <is>
          <t>USD</t>
        </is>
      </c>
      <c r="K226" t="inlineStr">
        <is>
          <t>单剧</t>
        </is>
      </c>
      <c r="L226">
        <v>1</v>
      </c>
      <c r="M226">
        <v>0</v>
      </c>
      <c r="N226">
        <v>0</v>
      </c>
      <c r="O226" t="inlineStr">
        <is>
          <t>用户充值金额</t>
        </is>
      </c>
      <c r="P226"/>
      <c r="Q226">
        <v>0</v>
      </c>
      <c r="R226"/>
      <c r="S226"/>
      <c r="T226"/>
      <c r="U226" t="inlineStr">
        <is>
          <t>未提供</t>
        </is>
      </c>
      <c r="V226" s="2" t="str">
        <f>=HYPERLINK("https://cps.reelshort.com/my-earnings/estimated?incomeType=reelshort&amp;date=week", "https://cps.reelshort.com/my-earnings/estimated?incomeType=reelshort&amp;date=week")</f>
        <v>https://cps.reelshort.com/my-earnings/estimated?incomeType=reelshort&amp;date=week</v>
      </c>
      <c r="W226" s="3"/>
      <c r="X226" s="3">
        <v>46288.617210648146</v>
      </c>
      <c r="Y226" t="inlineStr">
        <is>
          <t>成功</t>
        </is>
      </c>
      <c r="Z226"/>
      <c r="AA226" t="inlineStr">
        <is>
          <t>0.00</t>
        </is>
      </c>
      <c r="AB226" t="inlineStr">
        <is>
          <t>Private Tutoring</t>
        </is>
      </c>
      <c r="AC226" t="inlineStr">
        <is>
          <t>展示</t>
        </is>
      </c>
      <c r="AD226"/>
    </row>
    <row r="227" ht="25.5" customHeight="1">
      <c r="A227" t="inlineStr">
        <is>
          <t>2026-09-17｜RSBoost｜2967267838@qq.com｜ReelShort｜USD｜单剧｜960814eee99616a6</t>
        </is>
      </c>
      <c r="B227" s="5">
        <v>46282</v>
      </c>
      <c r="C227"/>
      <c r="D227"/>
      <c r="E227" t="inlineStr">
        <is>
          <t>2967267838@qq.com</t>
        </is>
      </c>
      <c r="F227" t="inlineStr">
        <is>
          <t>RSBoost</t>
        </is>
      </c>
      <c r="G227" t="inlineStr">
        <is>
          <t>ReelShort</t>
        </is>
      </c>
      <c r="H227" t="inlineStr">
        <is>
          <t>The Don's Obsession</t>
        </is>
      </c>
      <c r="I227" t="inlineStr">
        <is>
          <t>960814eee99616a6</t>
        </is>
      </c>
      <c r="J227" t="inlineStr">
        <is>
          <t>USD</t>
        </is>
      </c>
      <c r="K227" t="inlineStr">
        <is>
          <t>单剧</t>
        </is>
      </c>
      <c r="L227">
        <v>1</v>
      </c>
      <c r="M227">
        <v>0</v>
      </c>
      <c r="N227">
        <v>0</v>
      </c>
      <c r="O227" t="inlineStr">
        <is>
          <t>用户充值金额</t>
        </is>
      </c>
      <c r="P227"/>
      <c r="Q227">
        <v>0</v>
      </c>
      <c r="R227"/>
      <c r="S227"/>
      <c r="T227"/>
      <c r="U227" t="inlineStr">
        <is>
          <t>未提供</t>
        </is>
      </c>
      <c r="V227" s="2" t="str">
        <f>=HYPERLINK("https://cps.reelshort.com/my-earnings/estimated?incomeType=reelshort&amp;date=week", "https://cps.reelshort.com/my-earnings/estimated?incomeType=reelshort&amp;date=week")</f>
        <v>https://cps.reelshort.com/my-earnings/estimated?incomeType=reelshort&amp;date=week</v>
      </c>
      <c r="W227" s="3"/>
      <c r="X227" s="3">
        <v>46288.617210648146</v>
      </c>
      <c r="Y227" t="inlineStr">
        <is>
          <t>成功</t>
        </is>
      </c>
      <c r="Z227"/>
      <c r="AA227" t="inlineStr">
        <is>
          <t>0.00</t>
        </is>
      </c>
      <c r="AB227" t="inlineStr">
        <is>
          <t>The Don's Obsession</t>
        </is>
      </c>
      <c r="AC227" t="inlineStr">
        <is>
          <t>展示</t>
        </is>
      </c>
      <c r="AD227"/>
    </row>
    <row r="228" ht="25.5" customHeight="1">
      <c r="A228" t="inlineStr">
        <is>
          <t>2026-09-17｜RSBoost｜2967267838@qq.com｜ReelShort｜USD｜单剧｜7e2e07cf66b7db0c</t>
        </is>
      </c>
      <c r="B228" s="5">
        <v>46282</v>
      </c>
      <c r="C228"/>
      <c r="D228"/>
      <c r="E228" t="inlineStr">
        <is>
          <t>2967267838@qq.com</t>
        </is>
      </c>
      <c r="F228" t="inlineStr">
        <is>
          <t>RSBoost</t>
        </is>
      </c>
      <c r="G228" t="inlineStr">
        <is>
          <t>ReelShort</t>
        </is>
      </c>
      <c r="H228" t="inlineStr">
        <is>
          <t>The Omega's Command</t>
        </is>
      </c>
      <c r="I228" t="inlineStr">
        <is>
          <t>7e2e07cf66b7db0c</t>
        </is>
      </c>
      <c r="J228" t="inlineStr">
        <is>
          <t>USD</t>
        </is>
      </c>
      <c r="K228" t="inlineStr">
        <is>
          <t>单剧</t>
        </is>
      </c>
      <c r="L228">
        <v>1</v>
      </c>
      <c r="M228">
        <v>0</v>
      </c>
      <c r="N228">
        <v>0</v>
      </c>
      <c r="O228" t="inlineStr">
        <is>
          <t>用户充值金额</t>
        </is>
      </c>
      <c r="P228"/>
      <c r="Q228">
        <v>0</v>
      </c>
      <c r="R228"/>
      <c r="S228"/>
      <c r="T228"/>
      <c r="U228" t="inlineStr">
        <is>
          <t>未提供</t>
        </is>
      </c>
      <c r="V228" s="2" t="str">
        <f>=HYPERLINK("https://cps.reelshort.com/my-earnings/estimated?incomeType=reelshort&amp;date=week", "https://cps.reelshort.com/my-earnings/estimated?incomeType=reelshort&amp;date=week")</f>
        <v>https://cps.reelshort.com/my-earnings/estimated?incomeType=reelshort&amp;date=week</v>
      </c>
      <c r="W228" s="3"/>
      <c r="X228" s="3">
        <v>46288.617210648146</v>
      </c>
      <c r="Y228" t="inlineStr">
        <is>
          <t>成功</t>
        </is>
      </c>
      <c r="Z228"/>
      <c r="AA228" t="inlineStr">
        <is>
          <t>0.00</t>
        </is>
      </c>
      <c r="AB228" t="inlineStr">
        <is>
          <t>The Omega's Command</t>
        </is>
      </c>
      <c r="AC228" t="inlineStr">
        <is>
          <t>展示</t>
        </is>
      </c>
      <c r="AD228"/>
    </row>
    <row r="229" ht="25.5" customHeight="1">
      <c r="A229" t="inlineStr">
        <is>
          <t>2026-09-17｜RSBoost｜2967267838@qq.com｜ReelShort｜USD｜单剧｜dd4fd452958c2058</t>
        </is>
      </c>
      <c r="B229" s="5">
        <v>46282</v>
      </c>
      <c r="C229"/>
      <c r="D229"/>
      <c r="E229" t="inlineStr">
        <is>
          <t>2967267838@qq.com</t>
        </is>
      </c>
      <c r="F229" t="inlineStr">
        <is>
          <t>RSBoost</t>
        </is>
      </c>
      <c r="G229" t="inlineStr">
        <is>
          <t>ReelShort</t>
        </is>
      </c>
      <c r="H229" t="inlineStr">
        <is>
          <t>Winds of the Atlantic</t>
        </is>
      </c>
      <c r="I229" t="inlineStr">
        <is>
          <t>dd4fd452958c2058</t>
        </is>
      </c>
      <c r="J229" t="inlineStr">
        <is>
          <t>USD</t>
        </is>
      </c>
      <c r="K229" t="inlineStr">
        <is>
          <t>单剧</t>
        </is>
      </c>
      <c r="L229">
        <v>1</v>
      </c>
      <c r="M229">
        <v>0</v>
      </c>
      <c r="N229">
        <v>0</v>
      </c>
      <c r="O229" t="inlineStr">
        <is>
          <t>用户充值金额</t>
        </is>
      </c>
      <c r="P229"/>
      <c r="Q229">
        <v>0</v>
      </c>
      <c r="R229"/>
      <c r="S229"/>
      <c r="T229"/>
      <c r="U229" t="inlineStr">
        <is>
          <t>未提供</t>
        </is>
      </c>
      <c r="V229" s="2" t="str">
        <f>=HYPERLINK("https://cps.reelshort.com/my-earnings/estimated?incomeType=reelshort&amp;date=week", "https://cps.reelshort.com/my-earnings/estimated?incomeType=reelshort&amp;date=week")</f>
        <v>https://cps.reelshort.com/my-earnings/estimated?incomeType=reelshort&amp;date=week</v>
      </c>
      <c r="W229" s="3"/>
      <c r="X229" s="3">
        <v>46288.617210648146</v>
      </c>
      <c r="Y229" t="inlineStr">
        <is>
          <t>成功</t>
        </is>
      </c>
      <c r="Z229"/>
      <c r="AA229" t="inlineStr">
        <is>
          <t>0.00</t>
        </is>
      </c>
      <c r="AB229" t="inlineStr">
        <is>
          <t>Winds of the Atlantic</t>
        </is>
      </c>
      <c r="AC229" t="inlineStr">
        <is>
          <t>展示</t>
        </is>
      </c>
      <c r="AD229"/>
    </row>
    <row r="230" ht="25.5" customHeight="1">
      <c r="A230" t="inlineStr">
        <is>
          <t>2026-09-20｜RSBoost｜2967267838@qq.com｜ReelShort｜USD｜单剧｜e8498ca1ac961055</t>
        </is>
      </c>
      <c r="B230" s="5">
        <v>46285</v>
      </c>
      <c r="C230"/>
      <c r="D230"/>
      <c r="E230" t="inlineStr">
        <is>
          <t>2967267838@qq.com</t>
        </is>
      </c>
      <c r="F230" t="inlineStr">
        <is>
          <t>RSBoost</t>
        </is>
      </c>
      <c r="G230" t="inlineStr">
        <is>
          <t>ReelShort</t>
        </is>
      </c>
      <c r="H230" t="inlineStr">
        <is>
          <t>Bully Me? I Run the Mob!</t>
        </is>
      </c>
      <c r="I230" t="inlineStr">
        <is>
          <t>e8498ca1ac961055</t>
        </is>
      </c>
      <c r="J230" t="inlineStr">
        <is>
          <t>USD</t>
        </is>
      </c>
      <c r="K230" t="inlineStr">
        <is>
          <t>单剧</t>
        </is>
      </c>
      <c r="L230">
        <v>1</v>
      </c>
      <c r="M230">
        <v>0</v>
      </c>
      <c r="N230">
        <v>0</v>
      </c>
      <c r="O230" t="inlineStr">
        <is>
          <t>用户充值金额</t>
        </is>
      </c>
      <c r="P230"/>
      <c r="Q230">
        <v>0</v>
      </c>
      <c r="R230"/>
      <c r="S230"/>
      <c r="T230"/>
      <c r="U230" t="inlineStr">
        <is>
          <t>未提供</t>
        </is>
      </c>
      <c r="V230" s="2" t="str">
        <f>=HYPERLINK("https://cps.reelshort.com/my-earnings/estimated?incomeType=reelshort&amp;date=week", "https://cps.reelshort.com/my-earnings/estimated?incomeType=reelshort&amp;date=week")</f>
        <v>https://cps.reelshort.com/my-earnings/estimated?incomeType=reelshort&amp;date=week</v>
      </c>
      <c r="W230" s="3"/>
      <c r="X230" s="3">
        <v>46288.617210648146</v>
      </c>
      <c r="Y230" t="inlineStr">
        <is>
          <t>成功</t>
        </is>
      </c>
      <c r="Z230"/>
      <c r="AA230" t="inlineStr">
        <is>
          <t>0.00</t>
        </is>
      </c>
      <c r="AB230" t="inlineStr">
        <is>
          <t>Bully Me? I Run the Mob!</t>
        </is>
      </c>
      <c r="AC230" t="inlineStr">
        <is>
          <t>展示</t>
        </is>
      </c>
      <c r="AD230"/>
    </row>
    <row r="231" ht="25.5" customHeight="1">
      <c r="A231" t="inlineStr">
        <is>
          <t>2026-09-20｜RSBoost｜2967267838@qq.com｜ReelShort｜USD｜单剧｜0fcef1b8970d217c</t>
        </is>
      </c>
      <c r="B231" s="5">
        <v>46285</v>
      </c>
      <c r="C231"/>
      <c r="D231"/>
      <c r="E231" t="inlineStr">
        <is>
          <t>2967267838@qq.com</t>
        </is>
      </c>
      <c r="F231" t="inlineStr">
        <is>
          <t>RSBoost</t>
        </is>
      </c>
      <c r="G231" t="inlineStr">
        <is>
          <t>ReelShort</t>
        </is>
      </c>
      <c r="H231" t="inlineStr">
        <is>
          <t>My Racing Nemesis Kissed Me</t>
        </is>
      </c>
      <c r="I231" t="inlineStr">
        <is>
          <t>0fcef1b8970d217c</t>
        </is>
      </c>
      <c r="J231" t="inlineStr">
        <is>
          <t>USD</t>
        </is>
      </c>
      <c r="K231" t="inlineStr">
        <is>
          <t>单剧</t>
        </is>
      </c>
      <c r="L231">
        <v>1</v>
      </c>
      <c r="M231">
        <v>0</v>
      </c>
      <c r="N231">
        <v>0</v>
      </c>
      <c r="O231" t="inlineStr">
        <is>
          <t>用户充值金额</t>
        </is>
      </c>
      <c r="P231"/>
      <c r="Q231">
        <v>0</v>
      </c>
      <c r="R231"/>
      <c r="S231"/>
      <c r="T231"/>
      <c r="U231" t="inlineStr">
        <is>
          <t>未提供</t>
        </is>
      </c>
      <c r="V231" s="2" t="str">
        <f>=HYPERLINK("https://cps.reelshort.com/my-earnings/estimated?incomeType=reelshort&amp;date=week", "https://cps.reelshort.com/my-earnings/estimated?incomeType=reelshort&amp;date=week")</f>
        <v>https://cps.reelshort.com/my-earnings/estimated?incomeType=reelshort&amp;date=week</v>
      </c>
      <c r="W231" s="3"/>
      <c r="X231" s="3">
        <v>46288.617210648146</v>
      </c>
      <c r="Y231" t="inlineStr">
        <is>
          <t>成功</t>
        </is>
      </c>
      <c r="Z231"/>
      <c r="AA231" t="inlineStr">
        <is>
          <t>0.00</t>
        </is>
      </c>
      <c r="AB231" t="inlineStr">
        <is>
          <t>My Racing Nemesis Kissed Me</t>
        </is>
      </c>
      <c r="AC231" t="inlineStr">
        <is>
          <t>展示</t>
        </is>
      </c>
      <c r="AD231"/>
    </row>
    <row r="232" ht="25.5" customHeight="1">
      <c r="A232" t="inlineStr">
        <is>
          <t>2026-09-20｜RSBoost｜2967267838@qq.com｜ReelShort｜USD｜单剧｜af3e88885fef4554</t>
        </is>
      </c>
      <c r="B232" s="5">
        <v>46285</v>
      </c>
      <c r="C232"/>
      <c r="D232"/>
      <c r="E232" t="inlineStr">
        <is>
          <t>2967267838@qq.com</t>
        </is>
      </c>
      <c r="F232" t="inlineStr">
        <is>
          <t>RSBoost</t>
        </is>
      </c>
      <c r="G232" t="inlineStr">
        <is>
          <t>ReelShort</t>
        </is>
      </c>
      <c r="H232" t="inlineStr">
        <is>
          <t>Private Tutoring</t>
        </is>
      </c>
      <c r="I232" t="inlineStr">
        <is>
          <t>af3e88885fef4554</t>
        </is>
      </c>
      <c r="J232" t="inlineStr">
        <is>
          <t>USD</t>
        </is>
      </c>
      <c r="K232" t="inlineStr">
        <is>
          <t>单剧</t>
        </is>
      </c>
      <c r="L232">
        <v>1</v>
      </c>
      <c r="M232">
        <v>0</v>
      </c>
      <c r="N232">
        <v>0</v>
      </c>
      <c r="O232" t="inlineStr">
        <is>
          <t>用户充值金额</t>
        </is>
      </c>
      <c r="P232"/>
      <c r="Q232">
        <v>0</v>
      </c>
      <c r="R232"/>
      <c r="S232"/>
      <c r="T232"/>
      <c r="U232" t="inlineStr">
        <is>
          <t>未提供</t>
        </is>
      </c>
      <c r="V232" s="2" t="str">
        <f>=HYPERLINK("https://cps.reelshort.com/my-earnings/estimated?incomeType=reelshort&amp;date=week", "https://cps.reelshort.com/my-earnings/estimated?incomeType=reelshort&amp;date=week")</f>
        <v>https://cps.reelshort.com/my-earnings/estimated?incomeType=reelshort&amp;date=week</v>
      </c>
      <c r="W232" s="3"/>
      <c r="X232" s="3">
        <v>46288.617210648146</v>
      </c>
      <c r="Y232" t="inlineStr">
        <is>
          <t>成功</t>
        </is>
      </c>
      <c r="Z232"/>
      <c r="AA232" t="inlineStr">
        <is>
          <t>0.00</t>
        </is>
      </c>
      <c r="AB232" t="inlineStr">
        <is>
          <t>Private Tutoring</t>
        </is>
      </c>
      <c r="AC232" t="inlineStr">
        <is>
          <t>展示</t>
        </is>
      </c>
      <c r="AD232"/>
    </row>
    <row r="233" ht="25.5" customHeight="1">
      <c r="A233" t="inlineStr">
        <is>
          <t>2026-09-20｜RSBoost｜2967267838@qq.com｜ReelShort｜USD｜单剧｜68dc69c3be7c9afc</t>
        </is>
      </c>
      <c r="B233" s="5">
        <v>46285</v>
      </c>
      <c r="C233"/>
      <c r="D233"/>
      <c r="E233" t="inlineStr">
        <is>
          <t>2967267838@qq.com</t>
        </is>
      </c>
      <c r="F233" t="inlineStr">
        <is>
          <t>RSBoost</t>
        </is>
      </c>
      <c r="G233" t="inlineStr">
        <is>
          <t>ReelShort</t>
        </is>
      </c>
      <c r="H233" t="inlineStr">
        <is>
          <t>Romance Lessons with My Quarterback</t>
        </is>
      </c>
      <c r="I233" t="inlineStr">
        <is>
          <t>68dc69c3be7c9afc</t>
        </is>
      </c>
      <c r="J233" t="inlineStr">
        <is>
          <t>USD</t>
        </is>
      </c>
      <c r="K233" t="inlineStr">
        <is>
          <t>单剧</t>
        </is>
      </c>
      <c r="L233">
        <v>1</v>
      </c>
      <c r="M233">
        <v>0</v>
      </c>
      <c r="N233">
        <v>0</v>
      </c>
      <c r="O233" t="inlineStr">
        <is>
          <t>用户充值金额</t>
        </is>
      </c>
      <c r="P233"/>
      <c r="Q233">
        <v>0</v>
      </c>
      <c r="R233"/>
      <c r="S233"/>
      <c r="T233"/>
      <c r="U233" t="inlineStr">
        <is>
          <t>未提供</t>
        </is>
      </c>
      <c r="V233" s="2" t="str">
        <f>=HYPERLINK("https://cps.reelshort.com/my-earnings/estimated?incomeType=reelshort&amp;date=week", "https://cps.reelshort.com/my-earnings/estimated?incomeType=reelshort&amp;date=week")</f>
        <v>https://cps.reelshort.com/my-earnings/estimated?incomeType=reelshort&amp;date=week</v>
      </c>
      <c r="W233" s="3"/>
      <c r="X233" s="3">
        <v>46288.617210648146</v>
      </c>
      <c r="Y233" t="inlineStr">
        <is>
          <t>成功</t>
        </is>
      </c>
      <c r="Z233"/>
      <c r="AA233" t="inlineStr">
        <is>
          <t>0.00</t>
        </is>
      </c>
      <c r="AB233" t="inlineStr">
        <is>
          <t>Romance Lessons with My Quarterback</t>
        </is>
      </c>
      <c r="AC233" t="inlineStr">
        <is>
          <t>展示</t>
        </is>
      </c>
      <c r="AD233"/>
    </row>
    <row r="234" ht="25.5" customHeight="1">
      <c r="A234" t="inlineStr">
        <is>
          <t>2026-09-20｜RSBoost｜2967267838@qq.com｜ReelShort｜USD｜单剧｜960814eee99616a6</t>
        </is>
      </c>
      <c r="B234" s="5">
        <v>46285</v>
      </c>
      <c r="C234"/>
      <c r="D234"/>
      <c r="E234" t="inlineStr">
        <is>
          <t>2967267838@qq.com</t>
        </is>
      </c>
      <c r="F234" t="inlineStr">
        <is>
          <t>RSBoost</t>
        </is>
      </c>
      <c r="G234" t="inlineStr">
        <is>
          <t>ReelShort</t>
        </is>
      </c>
      <c r="H234" t="inlineStr">
        <is>
          <t>The Don's Obsession</t>
        </is>
      </c>
      <c r="I234" t="inlineStr">
        <is>
          <t>960814eee99616a6</t>
        </is>
      </c>
      <c r="J234" t="inlineStr">
        <is>
          <t>USD</t>
        </is>
      </c>
      <c r="K234" t="inlineStr">
        <is>
          <t>单剧</t>
        </is>
      </c>
      <c r="L234">
        <v>1</v>
      </c>
      <c r="M234">
        <v>0</v>
      </c>
      <c r="N234">
        <v>0</v>
      </c>
      <c r="O234" t="inlineStr">
        <is>
          <t>用户充值金额</t>
        </is>
      </c>
      <c r="P234"/>
      <c r="Q234">
        <v>0</v>
      </c>
      <c r="R234"/>
      <c r="S234"/>
      <c r="T234"/>
      <c r="U234" t="inlineStr">
        <is>
          <t>未提供</t>
        </is>
      </c>
      <c r="V234" s="2" t="str">
        <f>=HYPERLINK("https://cps.reelshort.com/my-earnings/estimated?incomeType=reelshort&amp;date=week", "https://cps.reelshort.com/my-earnings/estimated?incomeType=reelshort&amp;date=week")</f>
        <v>https://cps.reelshort.com/my-earnings/estimated?incomeType=reelshort&amp;date=week</v>
      </c>
      <c r="W234" s="3"/>
      <c r="X234" s="3">
        <v>46288.617210648146</v>
      </c>
      <c r="Y234" t="inlineStr">
        <is>
          <t>成功</t>
        </is>
      </c>
      <c r="Z234"/>
      <c r="AA234" t="inlineStr">
        <is>
          <t>0.00</t>
        </is>
      </c>
      <c r="AB234" t="inlineStr">
        <is>
          <t>The Don's Obsession</t>
        </is>
      </c>
      <c r="AC234" t="inlineStr">
        <is>
          <t>展示</t>
        </is>
      </c>
      <c r="AD234"/>
    </row>
    <row r="235" ht="25.5" customHeight="1">
      <c r="A235" t="inlineStr">
        <is>
          <t>2026-09-20｜RSBoost｜2967267838@qq.com｜ReelShort｜USD｜单剧｜7e2e07cf66b7db0c</t>
        </is>
      </c>
      <c r="B235" s="5">
        <v>46285</v>
      </c>
      <c r="C235"/>
      <c r="D235"/>
      <c r="E235" t="inlineStr">
        <is>
          <t>2967267838@qq.com</t>
        </is>
      </c>
      <c r="F235" t="inlineStr">
        <is>
          <t>RSBoost</t>
        </is>
      </c>
      <c r="G235" t="inlineStr">
        <is>
          <t>ReelShort</t>
        </is>
      </c>
      <c r="H235" t="inlineStr">
        <is>
          <t>The Omega's Command</t>
        </is>
      </c>
      <c r="I235" t="inlineStr">
        <is>
          <t>7e2e07cf66b7db0c</t>
        </is>
      </c>
      <c r="J235" t="inlineStr">
        <is>
          <t>USD</t>
        </is>
      </c>
      <c r="K235" t="inlineStr">
        <is>
          <t>单剧</t>
        </is>
      </c>
      <c r="L235">
        <v>1</v>
      </c>
      <c r="M235">
        <v>1</v>
      </c>
      <c r="N235">
        <v>0.69</v>
      </c>
      <c r="O235" t="inlineStr">
        <is>
          <t>用户充值金额</t>
        </is>
      </c>
      <c r="P235"/>
      <c r="Q235">
        <v>0</v>
      </c>
      <c r="R235"/>
      <c r="S235"/>
      <c r="T235"/>
      <c r="U235" t="inlineStr">
        <is>
          <t>未提供</t>
        </is>
      </c>
      <c r="V235" s="2" t="str">
        <f>=HYPERLINK("https://cps.reelshort.com/my-earnings/estimated?incomeType=reelshort&amp;date=week", "https://cps.reelshort.com/my-earnings/estimated?incomeType=reelshort&amp;date=week")</f>
        <v>https://cps.reelshort.com/my-earnings/estimated?incomeType=reelshort&amp;date=week</v>
      </c>
      <c r="W235" s="3"/>
      <c r="X235" s="3">
        <v>46288.617210648146</v>
      </c>
      <c r="Y235" t="inlineStr">
        <is>
          <t>成功</t>
        </is>
      </c>
      <c r="Z235"/>
      <c r="AA235" t="inlineStr">
        <is>
          <t>0.69</t>
        </is>
      </c>
      <c r="AB235" t="inlineStr">
        <is>
          <t>The Omega's Command</t>
        </is>
      </c>
      <c r="AC235" t="inlineStr">
        <is>
          <t>展示</t>
        </is>
      </c>
      <c r="AD235"/>
    </row>
    <row r="236" ht="25.5" customHeight="1">
      <c r="A236" t="inlineStr">
        <is>
          <t>2026-09-07｜MoboBoost｜pengman@gengrowth.ai｜MoboReels｜USD｜单剧｜a415d95625c37dd1</t>
        </is>
      </c>
      <c r="B236" s="5">
        <v>46272</v>
      </c>
      <c r="C236"/>
      <c r="D236"/>
      <c r="E236" t="inlineStr">
        <is>
          <t>pengman@gengrowth.ai</t>
        </is>
      </c>
      <c r="F236" t="inlineStr">
        <is>
          <t>MoboBoost</t>
        </is>
      </c>
      <c r="G236" t="inlineStr">
        <is>
          <t>MoboReels</t>
        </is>
      </c>
      <c r="H236" t="inlineStr">
        <is>
          <t>Doctor by Day, Mrs. Dixon by Night</t>
        </is>
      </c>
      <c r="I236" t="inlineStr">
        <is>
          <t>a415d95625c37dd1</t>
        </is>
      </c>
      <c r="J236" t="inlineStr">
        <is>
          <t>USD</t>
        </is>
      </c>
      <c r="K236" t="inlineStr">
        <is>
          <t>单剧</t>
        </is>
      </c>
      <c r="L236">
        <v>1</v>
      </c>
      <c r="M236">
        <v>0</v>
      </c>
      <c r="N236">
        <v>0</v>
      </c>
      <c r="O236" t="inlineStr">
        <is>
          <t>待确认</t>
        </is>
      </c>
      <c r="P236">
        <v>0</v>
      </c>
      <c r="Q236">
        <v>0.07</v>
      </c>
      <c r="R236">
        <v>0</v>
      </c>
      <c r="S236"/>
      <c r="T236"/>
      <c r="U236" t="inlineStr">
        <is>
          <t>未提供</t>
        </is>
      </c>
      <c r="V236" s="2" t="str">
        <f>=HYPERLINK("https://ckoc.cdreader.com/cn/report/daily", "https://ckoc.cdreader.com/cn/report/daily")</f>
        <v>https://ckoc.cdreader.com/cn/report/daily</v>
      </c>
      <c r="W236" s="3"/>
      <c r="X236" s="3">
        <v>46288.63872685185</v>
      </c>
      <c r="Y236" t="inlineStr">
        <is>
          <t>成功</t>
        </is>
      </c>
      <c r="Z236" t="inlineStr">
        <is>
          <t>来源采集时间：2026-09-23T07:18:20.163Z；收益统计仅看自己；每日统计短剧分成收入按日读取；人民币非零区间合计不会被错误拆分；文件SHA256：56887cafb1bef8bb。本次为解析入库时间，不代表平台重新查询时间。</t>
        </is>
      </c>
      <c r="AA236" t="inlineStr">
        <is>
          <t>0.07</t>
        </is>
      </c>
      <c r="AB236" t="inlineStr">
        <is>
          <t>Doctor by Day, Mrs. Dixon by Night</t>
        </is>
      </c>
      <c r="AC236" t="inlineStr">
        <is>
          <t>展示</t>
        </is>
      </c>
      <c r="AD236"/>
    </row>
    <row r="237" ht="25.5" customHeight="1">
      <c r="A237" t="inlineStr">
        <is>
          <t>2026-09-22｜RSBoost｜2967267838@qq.com｜ReelShort｜USD｜账号级</t>
        </is>
      </c>
      <c r="B237" s="5">
        <v>46287</v>
      </c>
      <c r="C237"/>
      <c r="D237"/>
      <c r="E237" t="inlineStr">
        <is>
          <t>2967267838@qq.com</t>
        </is>
      </c>
      <c r="F237" t="inlineStr">
        <is>
          <t>RSBoost</t>
        </is>
      </c>
      <c r="G237" t="inlineStr">
        <is>
          <t>ReelShort</t>
        </is>
      </c>
      <c r="H237" t="inlineStr">
        <is>
          <t>未分剧名/平台合计</t>
        </is>
      </c>
      <c r="I237"/>
      <c r="J237" t="inlineStr">
        <is>
          <t>USD</t>
        </is>
      </c>
      <c r="K237" t="inlineStr">
        <is>
          <t>账号级</t>
        </is>
      </c>
      <c r="L237">
        <v>6</v>
      </c>
      <c r="M237">
        <v>2</v>
      </c>
      <c r="N237">
        <v>27.98</v>
      </c>
      <c r="O237" t="inlineStr">
        <is>
          <t>用户充值金额</t>
        </is>
      </c>
      <c r="P237"/>
      <c r="Q237">
        <v>0</v>
      </c>
      <c r="R237"/>
      <c r="S237"/>
      <c r="T237"/>
      <c r="U237" t="inlineStr">
        <is>
          <t>未提供</t>
        </is>
      </c>
      <c r="V237" s="2" t="str">
        <f>=HYPERLINK("https://cps.reelshort.com/my-earnings/estimated?incomeType=reelshort&amp;date=week", "https://cps.reelshort.com/my-earnings/estimated?incomeType=reelshort&amp;date=week")</f>
        <v>https://cps.reelshort.com/my-earnings/estimated?incomeType=reelshort&amp;date=week</v>
      </c>
      <c r="W237" s="3"/>
      <c r="X237" s="3">
        <v>46289.66255787037</v>
      </c>
      <c r="Y237" t="inlineStr">
        <is>
          <t>成功</t>
        </is>
      </c>
      <c r="Z237" t="inlineStr">
        <is>
          <t>来源采集时间：2026-09-24T07:54:05.713Z；独立浏览器程序区间采集；账号、日期和导出文件已核对；分成取平台导出值；文件SHA256：d403806befe958e3。本次为解析入库时间，不代表平台重新查询时间。</t>
        </is>
      </c>
      <c r="AA237" t="inlineStr">
        <is>
          <t>27.98</t>
        </is>
      </c>
      <c r="AB237" t="inlineStr">
        <is>
          <t>Blood Moon Roommates、Bully at School, Sugar on Live、Private Tutoring、Romance Lessons with My Quarterback、The Omega's Command、Under One Lane</t>
        </is>
      </c>
      <c r="AC237" t="inlineStr">
        <is>
          <t>校验用</t>
        </is>
      </c>
      <c r="AD237"/>
    </row>
    <row r="238" ht="25.5" customHeight="1">
      <c r="A238" t="inlineStr">
        <is>
          <t>2026-09-22｜RSBoost｜2967267838@qq.com｜ReelShort｜USD｜单剧｜72fcb6ec07358025</t>
        </is>
      </c>
      <c r="B238" s="5">
        <v>46287</v>
      </c>
      <c r="C238"/>
      <c r="D238"/>
      <c r="E238" t="inlineStr">
        <is>
          <t>2967267838@qq.com</t>
        </is>
      </c>
      <c r="F238" t="inlineStr">
        <is>
          <t>RSBoost</t>
        </is>
      </c>
      <c r="G238" t="inlineStr">
        <is>
          <t>ReelShort</t>
        </is>
      </c>
      <c r="H238" t="inlineStr">
        <is>
          <t>Blood Moon Roommates</t>
        </is>
      </c>
      <c r="I238" t="inlineStr">
        <is>
          <t>72fcb6ec07358025</t>
        </is>
      </c>
      <c r="J238" t="inlineStr">
        <is>
          <t>USD</t>
        </is>
      </c>
      <c r="K238" t="inlineStr">
        <is>
          <t>单剧</t>
        </is>
      </c>
      <c r="L238">
        <v>1</v>
      </c>
      <c r="M238">
        <v>0</v>
      </c>
      <c r="N238">
        <v>0</v>
      </c>
      <c r="O238" t="inlineStr">
        <is>
          <t>用户充值金额</t>
        </is>
      </c>
      <c r="P238"/>
      <c r="Q238">
        <v>0</v>
      </c>
      <c r="R238"/>
      <c r="S238"/>
      <c r="T238"/>
      <c r="U238" t="inlineStr">
        <is>
          <t>未提供</t>
        </is>
      </c>
      <c r="V238" s="2" t="str">
        <f>=HYPERLINK("https://cps.reelshort.com/my-earnings/estimated?incomeType=reelshort&amp;date=week", "https://cps.reelshort.com/my-earnings/estimated?incomeType=reelshort&amp;date=week")</f>
        <v>https://cps.reelshort.com/my-earnings/estimated?incomeType=reelshort&amp;date=week</v>
      </c>
      <c r="W238" s="3"/>
      <c r="X238" s="3">
        <v>46289.66255787037</v>
      </c>
      <c r="Y238" t="inlineStr">
        <is>
          <t>成功</t>
        </is>
      </c>
      <c r="Z238" t="inlineStr">
        <is>
          <t>来源采集时间：2026-09-24T07:54:05.713Z；独立浏览器程序区间采集；账号、日期和导出文件已核对；分成取平台导出值；文件SHA256：d403806befe958e3。本次为解析入库时间，不代表平台重新查询时间。</t>
        </is>
      </c>
      <c r="AA238" t="inlineStr">
        <is>
          <t>0.00</t>
        </is>
      </c>
      <c r="AB238" t="inlineStr">
        <is>
          <t>Blood Moon Roommates</t>
        </is>
      </c>
      <c r="AC238" t="inlineStr">
        <is>
          <t>展示</t>
        </is>
      </c>
      <c r="AD238"/>
    </row>
    <row r="239" ht="25.5" customHeight="1">
      <c r="A239" t="inlineStr">
        <is>
          <t>2026-09-22｜RSBoost｜2967267838@qq.com｜ReelShort｜USD｜单剧｜05fb54d0c5c79a21</t>
        </is>
      </c>
      <c r="B239" s="5">
        <v>46287</v>
      </c>
      <c r="C239"/>
      <c r="D239"/>
      <c r="E239" t="inlineStr">
        <is>
          <t>2967267838@qq.com</t>
        </is>
      </c>
      <c r="F239" t="inlineStr">
        <is>
          <t>RSBoost</t>
        </is>
      </c>
      <c r="G239" t="inlineStr">
        <is>
          <t>ReelShort</t>
        </is>
      </c>
      <c r="H239" t="inlineStr">
        <is>
          <t>Bully at School, Sugar on Live</t>
        </is>
      </c>
      <c r="I239" t="inlineStr">
        <is>
          <t>05fb54d0c5c79a21</t>
        </is>
      </c>
      <c r="J239" t="inlineStr">
        <is>
          <t>USD</t>
        </is>
      </c>
      <c r="K239" t="inlineStr">
        <is>
          <t>单剧</t>
        </is>
      </c>
      <c r="L239">
        <v>1</v>
      </c>
      <c r="M239">
        <v>0</v>
      </c>
      <c r="N239">
        <v>0</v>
      </c>
      <c r="O239" t="inlineStr">
        <is>
          <t>用户充值金额</t>
        </is>
      </c>
      <c r="P239"/>
      <c r="Q239">
        <v>0</v>
      </c>
      <c r="R239"/>
      <c r="S239"/>
      <c r="T239"/>
      <c r="U239" t="inlineStr">
        <is>
          <t>未提供</t>
        </is>
      </c>
      <c r="V239" s="2" t="str">
        <f>=HYPERLINK("https://cps.reelshort.com/my-earnings/estimated?incomeType=reelshort&amp;date=week", "https://cps.reelshort.com/my-earnings/estimated?incomeType=reelshort&amp;date=week")</f>
        <v>https://cps.reelshort.com/my-earnings/estimated?incomeType=reelshort&amp;date=week</v>
      </c>
      <c r="W239" s="3"/>
      <c r="X239" s="3">
        <v>46289.66255787037</v>
      </c>
      <c r="Y239" t="inlineStr">
        <is>
          <t>成功</t>
        </is>
      </c>
      <c r="Z239" t="inlineStr">
        <is>
          <t>来源采集时间：2026-09-24T07:54:05.713Z；独立浏览器程序区间采集；账号、日期和导出文件已核对；分成取平台导出值；文件SHA256：d403806befe958e3。本次为解析入库时间，不代表平台重新查询时间。</t>
        </is>
      </c>
      <c r="AA239" t="inlineStr">
        <is>
          <t>0.00</t>
        </is>
      </c>
      <c r="AB239" t="inlineStr">
        <is>
          <t>Bully at School, Sugar on Live</t>
        </is>
      </c>
      <c r="AC239" t="inlineStr">
        <is>
          <t>展示</t>
        </is>
      </c>
      <c r="AD239"/>
    </row>
    <row r="240" ht="25.5" customHeight="1">
      <c r="A240" t="inlineStr">
        <is>
          <t>2026-09-22｜RSBoost｜2967267838@qq.com｜ReelShort｜USD｜单剧｜af3e88885fef4554</t>
        </is>
      </c>
      <c r="B240" s="5">
        <v>46287</v>
      </c>
      <c r="C240"/>
      <c r="D240"/>
      <c r="E240" t="inlineStr">
        <is>
          <t>2967267838@qq.com</t>
        </is>
      </c>
      <c r="F240" t="inlineStr">
        <is>
          <t>RSBoost</t>
        </is>
      </c>
      <c r="G240" t="inlineStr">
        <is>
          <t>ReelShort</t>
        </is>
      </c>
      <c r="H240" t="inlineStr">
        <is>
          <t>Private Tutoring</t>
        </is>
      </c>
      <c r="I240" t="inlineStr">
        <is>
          <t>af3e88885fef4554</t>
        </is>
      </c>
      <c r="J240" t="inlineStr">
        <is>
          <t>USD</t>
        </is>
      </c>
      <c r="K240" t="inlineStr">
        <is>
          <t>单剧</t>
        </is>
      </c>
      <c r="L240">
        <v>1</v>
      </c>
      <c r="M240">
        <v>1</v>
      </c>
      <c r="N240">
        <v>20.99</v>
      </c>
      <c r="O240" t="inlineStr">
        <is>
          <t>用户充值金额</t>
        </is>
      </c>
      <c r="P240"/>
      <c r="Q240">
        <v>0</v>
      </c>
      <c r="R240"/>
      <c r="S240"/>
      <c r="T240"/>
      <c r="U240" t="inlineStr">
        <is>
          <t>未提供</t>
        </is>
      </c>
      <c r="V240" s="2" t="str">
        <f>=HYPERLINK("https://cps.reelshort.com/my-earnings/estimated?incomeType=reelshort&amp;date=week", "https://cps.reelshort.com/my-earnings/estimated?incomeType=reelshort&amp;date=week")</f>
        <v>https://cps.reelshort.com/my-earnings/estimated?incomeType=reelshort&amp;date=week</v>
      </c>
      <c r="W240" s="3"/>
      <c r="X240" s="3">
        <v>46289.66255787037</v>
      </c>
      <c r="Y240" t="inlineStr">
        <is>
          <t>成功</t>
        </is>
      </c>
      <c r="Z240" t="inlineStr">
        <is>
          <t>来源采集时间：2026-09-24T07:54:05.713Z；独立浏览器程序区间采集；账号、日期和导出文件已核对；分成取平台导出值；文件SHA256：d403806befe958e3。本次为解析入库时间，不代表平台重新查询时间。</t>
        </is>
      </c>
      <c r="AA240" t="inlineStr">
        <is>
          <t>20.99</t>
        </is>
      </c>
      <c r="AB240" t="inlineStr">
        <is>
          <t>Private Tutoring</t>
        </is>
      </c>
      <c r="AC240" t="inlineStr">
        <is>
          <t>展示</t>
        </is>
      </c>
      <c r="AD240"/>
    </row>
    <row r="241" ht="25.5" customHeight="1">
      <c r="A241" t="inlineStr">
        <is>
          <t>2026-09-22｜RSBoost｜2967267838@qq.com｜ReelShort｜USD｜单剧｜68dc69c3be7c9afc</t>
        </is>
      </c>
      <c r="B241" s="5">
        <v>46287</v>
      </c>
      <c r="C241"/>
      <c r="D241"/>
      <c r="E241" t="inlineStr">
        <is>
          <t>2967267838@qq.com</t>
        </is>
      </c>
      <c r="F241" t="inlineStr">
        <is>
          <t>RSBoost</t>
        </is>
      </c>
      <c r="G241" t="inlineStr">
        <is>
          <t>ReelShort</t>
        </is>
      </c>
      <c r="H241" t="inlineStr">
        <is>
          <t>Romance Lessons with My Quarterback</t>
        </is>
      </c>
      <c r="I241" t="inlineStr">
        <is>
          <t>68dc69c3be7c9afc</t>
        </is>
      </c>
      <c r="J241" t="inlineStr">
        <is>
          <t>USD</t>
        </is>
      </c>
      <c r="K241" t="inlineStr">
        <is>
          <t>单剧</t>
        </is>
      </c>
      <c r="L241">
        <v>1</v>
      </c>
      <c r="M241">
        <v>0</v>
      </c>
      <c r="N241">
        <v>0</v>
      </c>
      <c r="O241" t="inlineStr">
        <is>
          <t>用户充值金额</t>
        </is>
      </c>
      <c r="P241"/>
      <c r="Q241">
        <v>0</v>
      </c>
      <c r="R241"/>
      <c r="S241"/>
      <c r="T241"/>
      <c r="U241" t="inlineStr">
        <is>
          <t>未提供</t>
        </is>
      </c>
      <c r="V241" s="2" t="str">
        <f>=HYPERLINK("https://cps.reelshort.com/my-earnings/estimated?incomeType=reelshort&amp;date=week", "https://cps.reelshort.com/my-earnings/estimated?incomeType=reelshort&amp;date=week")</f>
        <v>https://cps.reelshort.com/my-earnings/estimated?incomeType=reelshort&amp;date=week</v>
      </c>
      <c r="W241" s="3"/>
      <c r="X241" s="3">
        <v>46289.66255787037</v>
      </c>
      <c r="Y241" t="inlineStr">
        <is>
          <t>成功</t>
        </is>
      </c>
      <c r="Z241" t="inlineStr">
        <is>
          <t>来源采集时间：2026-09-24T07:54:05.713Z；独立浏览器程序区间采集；账号、日期和导出文件已核对；分成取平台导出值；文件SHA256：d403806befe958e3。本次为解析入库时间，不代表平台重新查询时间。</t>
        </is>
      </c>
      <c r="AA241" t="inlineStr">
        <is>
          <t>0.00</t>
        </is>
      </c>
      <c r="AB241" t="inlineStr">
        <is>
          <t>Romance Lessons with My Quarterback</t>
        </is>
      </c>
      <c r="AC241" t="inlineStr">
        <is>
          <t>展示</t>
        </is>
      </c>
      <c r="AD241"/>
    </row>
    <row r="242" ht="25.5" customHeight="1">
      <c r="A242" t="inlineStr">
        <is>
          <t>2026-09-22｜RSBoost｜2967267838@qq.com｜ReelShort｜USD｜单剧｜7e2e07cf66b7db0c</t>
        </is>
      </c>
      <c r="B242" s="5">
        <v>46287</v>
      </c>
      <c r="C242"/>
      <c r="D242"/>
      <c r="E242" t="inlineStr">
        <is>
          <t>2967267838@qq.com</t>
        </is>
      </c>
      <c r="F242" t="inlineStr">
        <is>
          <t>RSBoost</t>
        </is>
      </c>
      <c r="G242" t="inlineStr">
        <is>
          <t>ReelShort</t>
        </is>
      </c>
      <c r="H242" t="inlineStr">
        <is>
          <t>The Omega's Command</t>
        </is>
      </c>
      <c r="I242" t="inlineStr">
        <is>
          <t>7e2e07cf66b7db0c</t>
        </is>
      </c>
      <c r="J242" t="inlineStr">
        <is>
          <t>USD</t>
        </is>
      </c>
      <c r="K242" t="inlineStr">
        <is>
          <t>单剧</t>
        </is>
      </c>
      <c r="L242">
        <v>1</v>
      </c>
      <c r="M242">
        <v>1</v>
      </c>
      <c r="N242">
        <v>6.99</v>
      </c>
      <c r="O242" t="inlineStr">
        <is>
          <t>用户充值金额</t>
        </is>
      </c>
      <c r="P242"/>
      <c r="Q242">
        <v>0</v>
      </c>
      <c r="R242"/>
      <c r="S242"/>
      <c r="T242"/>
      <c r="U242" t="inlineStr">
        <is>
          <t>未提供</t>
        </is>
      </c>
      <c r="V242" s="2" t="str">
        <f>=HYPERLINK("https://cps.reelshort.com/my-earnings/estimated?incomeType=reelshort&amp;date=week", "https://cps.reelshort.com/my-earnings/estimated?incomeType=reelshort&amp;date=week")</f>
        <v>https://cps.reelshort.com/my-earnings/estimated?incomeType=reelshort&amp;date=week</v>
      </c>
      <c r="W242" s="3"/>
      <c r="X242" s="3">
        <v>46289.66255787037</v>
      </c>
      <c r="Y242" t="inlineStr">
        <is>
          <t>成功</t>
        </is>
      </c>
      <c r="Z242" t="inlineStr">
        <is>
          <t>来源采集时间：2026-09-24T07:54:05.713Z；独立浏览器程序区间采集；账号、日期和导出文件已核对；分成取平台导出值；文件SHA256：d403806befe958e3。本次为解析入库时间，不代表平台重新查询时间。</t>
        </is>
      </c>
      <c r="AA242" t="inlineStr">
        <is>
          <t>6.99</t>
        </is>
      </c>
      <c r="AB242" t="inlineStr">
        <is>
          <t>The Omega's Command</t>
        </is>
      </c>
      <c r="AC242" t="inlineStr">
        <is>
          <t>展示</t>
        </is>
      </c>
      <c r="AD242"/>
    </row>
    <row r="243" ht="25.5" customHeight="1">
      <c r="A243" t="inlineStr">
        <is>
          <t>2026-09-22｜RSBoost｜2967267838@qq.com｜ReelShort｜USD｜单剧｜3405794871f0c7e6</t>
        </is>
      </c>
      <c r="B243" s="5">
        <v>46287</v>
      </c>
      <c r="C243"/>
      <c r="D243"/>
      <c r="E243" t="inlineStr">
        <is>
          <t>2967267838@qq.com</t>
        </is>
      </c>
      <c r="F243" t="inlineStr">
        <is>
          <t>RSBoost</t>
        </is>
      </c>
      <c r="G243" t="inlineStr">
        <is>
          <t>ReelShort</t>
        </is>
      </c>
      <c r="H243" t="inlineStr">
        <is>
          <t>Under One Lane</t>
        </is>
      </c>
      <c r="I243" t="inlineStr">
        <is>
          <t>3405794871f0c7e6</t>
        </is>
      </c>
      <c r="J243" t="inlineStr">
        <is>
          <t>USD</t>
        </is>
      </c>
      <c r="K243" t="inlineStr">
        <is>
          <t>单剧</t>
        </is>
      </c>
      <c r="L243">
        <v>1</v>
      </c>
      <c r="M243">
        <v>0</v>
      </c>
      <c r="N243">
        <v>0</v>
      </c>
      <c r="O243" t="inlineStr">
        <is>
          <t>用户充值金额</t>
        </is>
      </c>
      <c r="P243"/>
      <c r="Q243">
        <v>0</v>
      </c>
      <c r="R243"/>
      <c r="S243"/>
      <c r="T243"/>
      <c r="U243" t="inlineStr">
        <is>
          <t>未提供</t>
        </is>
      </c>
      <c r="V243" s="2" t="str">
        <f>=HYPERLINK("https://cps.reelshort.com/my-earnings/estimated?incomeType=reelshort&amp;date=week", "https://cps.reelshort.com/my-earnings/estimated?incomeType=reelshort&amp;date=week")</f>
        <v>https://cps.reelshort.com/my-earnings/estimated?incomeType=reelshort&amp;date=week</v>
      </c>
      <c r="W243" s="3"/>
      <c r="X243" s="3">
        <v>46289.66255787037</v>
      </c>
      <c r="Y243" t="inlineStr">
        <is>
          <t>成功</t>
        </is>
      </c>
      <c r="Z243" t="inlineStr">
        <is>
          <t>来源采集时间：2026-09-24T07:54:05.713Z；独立浏览器程序区间采集；账号、日期和导出文件已核对；分成取平台导出值；文件SHA256：d403806befe958e3。本次为解析入库时间，不代表平台重新查询时间。</t>
        </is>
      </c>
      <c r="AA243" t="inlineStr">
        <is>
          <t>0.00</t>
        </is>
      </c>
      <c r="AB243" t="inlineStr">
        <is>
          <t>Under One Lane</t>
        </is>
      </c>
      <c r="AC243" t="inlineStr">
        <is>
          <t>展示</t>
        </is>
      </c>
      <c r="AD243"/>
    </row>
    <row r="244" ht="25.5" customHeight="1">
      <c r="A244" t="inlineStr">
        <is>
          <t>2026-09-23｜七星剧浪｜CND3E｜CNY｜账号级</t>
        </is>
      </c>
      <c r="B244" s="5">
        <v>46288</v>
      </c>
      <c r="C244"/>
      <c r="D244"/>
      <c r="E244" t="inlineStr">
        <is>
          <t>CND3E</t>
        </is>
      </c>
      <c r="F244" t="inlineStr">
        <is>
          <t>七星剧浪/北斗智影</t>
        </is>
      </c>
      <c r="G244"/>
      <c r="H244" t="inlineStr">
        <is>
          <t>未分剧名/平台合计</t>
        </is>
      </c>
      <c r="I244"/>
      <c r="J244" t="inlineStr">
        <is>
          <t>CNY</t>
        </is>
      </c>
      <c r="K244" t="inlineStr">
        <is>
          <t>账号级</t>
        </is>
      </c>
      <c r="L244"/>
      <c r="M244">
        <v>0</v>
      </c>
      <c r="N244">
        <v>0</v>
      </c>
      <c r="O244" t="inlineStr">
        <is>
          <t>扣通道费后金额</t>
        </is>
      </c>
      <c r="P244">
        <v>0</v>
      </c>
      <c r="Q244">
        <v>0</v>
      </c>
      <c r="R244">
        <v>0</v>
      </c>
      <c r="S244"/>
      <c r="T244"/>
      <c r="U244" t="inlineStr">
        <is>
          <t>未提供</t>
        </is>
      </c>
      <c r="V244" s="2" t="str">
        <f>=HYPERLINK("https://www.injulang.cn/income", "https://www.injulang.cn/income")</f>
        <v>https://www.injulang.cn/income</v>
      </c>
      <c r="W244" s="3"/>
      <c r="X244" s="3">
        <v>46289.583715277775</v>
      </c>
      <c r="Y244" t="inlineStr">
        <is>
          <t>成功</t>
        </is>
      </c>
      <c r="Z244" t="inlineStr">
        <is>
          <t>来源采集时间：2026-09-24T06:00:33.330Z；独立程序区间下载；按导出内容拆分写入账号级数据；非零新结构会停止等待核对；文件SHA256：b5b797cd161708a8。本次为解析入库时间，不代表平台重新查询时间。</t>
        </is>
      </c>
      <c r="AA244" t="inlineStr">
        <is>
          <t>0.00</t>
        </is>
      </c>
      <c r="AB244"/>
      <c r="AC244" t="inlineStr">
        <is>
          <t>展示</t>
        </is>
      </c>
      <c r="AD244"/>
    </row>
    <row r="245" ht="25.5" customHeight="1">
      <c r="A245" t="inlineStr">
        <is>
          <t>2026-09-23｜RSBoost｜2967267838@qq.com｜ReelShort｜USD｜账号级</t>
        </is>
      </c>
      <c r="B245" s="5">
        <v>46288</v>
      </c>
      <c r="C245"/>
      <c r="D245"/>
      <c r="E245" t="inlineStr">
        <is>
          <t>2967267838@qq.com</t>
        </is>
      </c>
      <c r="F245" t="inlineStr">
        <is>
          <t>RSBoost</t>
        </is>
      </c>
      <c r="G245" t="inlineStr">
        <is>
          <t>ReelShort</t>
        </is>
      </c>
      <c r="H245" t="inlineStr">
        <is>
          <t>未分剧名/平台合计</t>
        </is>
      </c>
      <c r="I245"/>
      <c r="J245" t="inlineStr">
        <is>
          <t>USD</t>
        </is>
      </c>
      <c r="K245" t="inlineStr">
        <is>
          <t>账号级</t>
        </is>
      </c>
      <c r="L245">
        <v>2</v>
      </c>
      <c r="M245">
        <v>0</v>
      </c>
      <c r="N245">
        <v>0</v>
      </c>
      <c r="O245" t="inlineStr">
        <is>
          <t>用户充值金额</t>
        </is>
      </c>
      <c r="P245"/>
      <c r="Q245">
        <v>0</v>
      </c>
      <c r="R245"/>
      <c r="S245"/>
      <c r="T245"/>
      <c r="U245" t="inlineStr">
        <is>
          <t>未提供</t>
        </is>
      </c>
      <c r="V245" s="2" t="str">
        <f>=HYPERLINK("https://cps.reelshort.com/my-earnings/estimated?incomeType=reelshort&amp;date=week", "https://cps.reelshort.com/my-earnings/estimated?incomeType=reelshort&amp;date=week")</f>
        <v>https://cps.reelshort.com/my-earnings/estimated?incomeType=reelshort&amp;date=week</v>
      </c>
      <c r="W245" s="3"/>
      <c r="X245" s="3">
        <v>46289.66255787037</v>
      </c>
      <c r="Y245" t="inlineStr">
        <is>
          <t>成功</t>
        </is>
      </c>
      <c r="Z245" t="inlineStr">
        <is>
          <t>来源采集时间：2026-09-24T07:54:05.713Z；独立浏览器程序区间采集；账号、日期和导出文件已核对；分成取平台导出值；文件SHA256：d403806befe958e3。本次为解析入库时间，不代表平台重新查询时间。</t>
        </is>
      </c>
      <c r="AA245" t="inlineStr">
        <is>
          <t>0.00</t>
        </is>
      </c>
      <c r="AB245" t="inlineStr">
        <is>
          <t>My X-Ray Vision Sees Right Through You、Romance Lessons with My Quarterback</t>
        </is>
      </c>
      <c r="AC245" t="inlineStr">
        <is>
          <t>校验用</t>
        </is>
      </c>
      <c r="AD245"/>
    </row>
    <row r="246" ht="25.5" customHeight="1">
      <c r="A246" t="inlineStr">
        <is>
          <t>2026-09-23｜RSBoost｜2967267838@qq.com｜ReelShort｜USD｜单剧｜2a3cacb520bd8785</t>
        </is>
      </c>
      <c r="B246" s="5">
        <v>46288</v>
      </c>
      <c r="C246"/>
      <c r="D246"/>
      <c r="E246" t="inlineStr">
        <is>
          <t>2967267838@qq.com</t>
        </is>
      </c>
      <c r="F246" t="inlineStr">
        <is>
          <t>RSBoost</t>
        </is>
      </c>
      <c r="G246" t="inlineStr">
        <is>
          <t>ReelShort</t>
        </is>
      </c>
      <c r="H246" t="inlineStr">
        <is>
          <t>My X-Ray Vision Sees Right Through You</t>
        </is>
      </c>
      <c r="I246" t="inlineStr">
        <is>
          <t>2a3cacb520bd8785</t>
        </is>
      </c>
      <c r="J246" t="inlineStr">
        <is>
          <t>USD</t>
        </is>
      </c>
      <c r="K246" t="inlineStr">
        <is>
          <t>单剧</t>
        </is>
      </c>
      <c r="L246">
        <v>1</v>
      </c>
      <c r="M246">
        <v>0</v>
      </c>
      <c r="N246">
        <v>0</v>
      </c>
      <c r="O246" t="inlineStr">
        <is>
          <t>用户充值金额</t>
        </is>
      </c>
      <c r="P246"/>
      <c r="Q246">
        <v>0</v>
      </c>
      <c r="R246"/>
      <c r="S246"/>
      <c r="T246"/>
      <c r="U246" t="inlineStr">
        <is>
          <t>未提供</t>
        </is>
      </c>
      <c r="V246" s="2" t="str">
        <f>=HYPERLINK("https://cps.reelshort.com/my-earnings/estimated?incomeType=reelshort&amp;date=week", "https://cps.reelshort.com/my-earnings/estimated?incomeType=reelshort&amp;date=week")</f>
        <v>https://cps.reelshort.com/my-earnings/estimated?incomeType=reelshort&amp;date=week</v>
      </c>
      <c r="W246" s="3"/>
      <c r="X246" s="3">
        <v>46289.66255787037</v>
      </c>
      <c r="Y246" t="inlineStr">
        <is>
          <t>成功</t>
        </is>
      </c>
      <c r="Z246" t="inlineStr">
        <is>
          <t>来源采集时间：2026-09-24T07:54:05.713Z；独立浏览器程序区间采集；账号、日期和导出文件已核对；分成取平台导出值；文件SHA256：d403806befe958e3。本次为解析入库时间，不代表平台重新查询时间。</t>
        </is>
      </c>
      <c r="AA246" t="inlineStr">
        <is>
          <t>0.00</t>
        </is>
      </c>
      <c r="AB246" t="inlineStr">
        <is>
          <t>My X-Ray Vision Sees Right Through You</t>
        </is>
      </c>
      <c r="AC246" t="inlineStr">
        <is>
          <t>展示</t>
        </is>
      </c>
      <c r="AD246"/>
    </row>
    <row r="247" ht="25.5" customHeight="1">
      <c r="A247" t="inlineStr">
        <is>
          <t>2026-09-23｜RSBoost｜2967267838@qq.com｜ReelShort｜USD｜单剧｜68dc69c3be7c9afc</t>
        </is>
      </c>
      <c r="B247" s="5">
        <v>46288</v>
      </c>
      <c r="C247"/>
      <c r="D247"/>
      <c r="E247" t="inlineStr">
        <is>
          <t>2967267838@qq.com</t>
        </is>
      </c>
      <c r="F247" t="inlineStr">
        <is>
          <t>RSBoost</t>
        </is>
      </c>
      <c r="G247" t="inlineStr">
        <is>
          <t>ReelShort</t>
        </is>
      </c>
      <c r="H247" t="inlineStr">
        <is>
          <t>Romance Lessons with My Quarterback</t>
        </is>
      </c>
      <c r="I247" t="inlineStr">
        <is>
          <t>68dc69c3be7c9afc</t>
        </is>
      </c>
      <c r="J247" t="inlineStr">
        <is>
          <t>USD</t>
        </is>
      </c>
      <c r="K247" t="inlineStr">
        <is>
          <t>单剧</t>
        </is>
      </c>
      <c r="L247">
        <v>1</v>
      </c>
      <c r="M247">
        <v>0</v>
      </c>
      <c r="N247">
        <v>0</v>
      </c>
      <c r="O247" t="inlineStr">
        <is>
          <t>用户充值金额</t>
        </is>
      </c>
      <c r="P247"/>
      <c r="Q247">
        <v>0</v>
      </c>
      <c r="R247"/>
      <c r="S247"/>
      <c r="T247"/>
      <c r="U247" t="inlineStr">
        <is>
          <t>未提供</t>
        </is>
      </c>
      <c r="V247" s="2" t="str">
        <f>=HYPERLINK("https://cps.reelshort.com/my-earnings/estimated?incomeType=reelshort&amp;date=week", "https://cps.reelshort.com/my-earnings/estimated?incomeType=reelshort&amp;date=week")</f>
        <v>https://cps.reelshort.com/my-earnings/estimated?incomeType=reelshort&amp;date=week</v>
      </c>
      <c r="W247" s="3"/>
      <c r="X247" s="3">
        <v>46289.66255787037</v>
      </c>
      <c r="Y247" t="inlineStr">
        <is>
          <t>成功</t>
        </is>
      </c>
      <c r="Z247" t="inlineStr">
        <is>
          <t>来源采集时间：2026-09-24T07:54:05.713Z；独立浏览器程序区间采集；账号、日期和导出文件已核对；分成取平台导出值；文件SHA256：d403806befe958e3。本次为解析入库时间，不代表平台重新查询时间。</t>
        </is>
      </c>
      <c r="AA247" t="inlineStr">
        <is>
          <t>0.00</t>
        </is>
      </c>
      <c r="AB247" t="inlineStr">
        <is>
          <t>Romance Lessons with My Quarterback</t>
        </is>
      </c>
      <c r="AC247" t="inlineStr">
        <is>
          <t>展示</t>
        </is>
      </c>
      <c r="AD247"/>
    </row>
    <row r="248" ht="25.5" customHeight="1">
      <c r="A248" t="inlineStr">
        <is>
          <t>2026-09-24｜七星剧浪｜CND3E｜CNY｜账号级</t>
        </is>
      </c>
      <c r="B248" s="5">
        <v>46289</v>
      </c>
      <c r="C248"/>
      <c r="D248"/>
      <c r="E248" t="inlineStr">
        <is>
          <t>CND3E</t>
        </is>
      </c>
      <c r="F248" t="inlineStr">
        <is>
          <t>七星剧浪/北斗智影</t>
        </is>
      </c>
      <c r="G248"/>
      <c r="H248" t="inlineStr">
        <is>
          <t>未分剧名/平台合计</t>
        </is>
      </c>
      <c r="I248"/>
      <c r="J248" t="inlineStr">
        <is>
          <t>CNY</t>
        </is>
      </c>
      <c r="K248" t="inlineStr">
        <is>
          <t>账号级</t>
        </is>
      </c>
      <c r="L248"/>
      <c r="M248">
        <v>0</v>
      </c>
      <c r="N248">
        <v>0</v>
      </c>
      <c r="O248" t="inlineStr">
        <is>
          <t>扣通道费后金额</t>
        </is>
      </c>
      <c r="P248">
        <v>0</v>
      </c>
      <c r="Q248">
        <v>0</v>
      </c>
      <c r="R248">
        <v>0</v>
      </c>
      <c r="S248"/>
      <c r="T248"/>
      <c r="U248" t="inlineStr">
        <is>
          <t>未提供</t>
        </is>
      </c>
      <c r="V248" s="2" t="str">
        <f>=HYPERLINK("https://www.injulang.cn/income", "https://www.injulang.cn/income")</f>
        <v>https://www.injulang.cn/income</v>
      </c>
      <c r="W248" s="3"/>
      <c r="X248" s="3">
        <v>46293.44510416667</v>
      </c>
      <c r="Y248" t="inlineStr">
        <is>
          <t>成功</t>
        </is>
      </c>
      <c r="Z248" t="inlineStr">
        <is>
          <t>来源采集时间：2026-09-28T02:40:57.775Z；独立程序区间下载；按导出内容拆分写入账号级数据；非零新结构会停止等待核对；文件SHA256：5b0204d7d755220d。本次为解析入库时间，不代表平台重新查询时间。</t>
        </is>
      </c>
      <c r="AA248" t="inlineStr">
        <is>
          <t>0.00</t>
        </is>
      </c>
      <c r="AB248"/>
      <c r="AC248" t="inlineStr">
        <is>
          <t>展示</t>
        </is>
      </c>
      <c r="AD248"/>
    </row>
    <row r="249" ht="25.5" customHeight="1">
      <c r="A249" t="inlineStr">
        <is>
          <t>2026-09-25｜七星剧浪｜CND3E｜CNY｜账号级</t>
        </is>
      </c>
      <c r="B249" s="5">
        <v>46290</v>
      </c>
      <c r="C249"/>
      <c r="D249"/>
      <c r="E249" t="inlineStr">
        <is>
          <t>CND3E</t>
        </is>
      </c>
      <c r="F249" t="inlineStr">
        <is>
          <t>七星剧浪/北斗智影</t>
        </is>
      </c>
      <c r="G249"/>
      <c r="H249" t="inlineStr">
        <is>
          <t>未分剧名/平台合计</t>
        </is>
      </c>
      <c r="I249"/>
      <c r="J249" t="inlineStr">
        <is>
          <t>CNY</t>
        </is>
      </c>
      <c r="K249" t="inlineStr">
        <is>
          <t>账号级</t>
        </is>
      </c>
      <c r="L249"/>
      <c r="M249">
        <v>0</v>
      </c>
      <c r="N249">
        <v>0</v>
      </c>
      <c r="O249" t="inlineStr">
        <is>
          <t>扣通道费后金额</t>
        </is>
      </c>
      <c r="P249">
        <v>0</v>
      </c>
      <c r="Q249">
        <v>0</v>
      </c>
      <c r="R249">
        <v>0</v>
      </c>
      <c r="S249"/>
      <c r="T249"/>
      <c r="U249" t="inlineStr">
        <is>
          <t>未提供</t>
        </is>
      </c>
      <c r="V249" s="2" t="str">
        <f>=HYPERLINK("https://www.injulang.cn/income", "https://www.injulang.cn/income")</f>
        <v>https://www.injulang.cn/income</v>
      </c>
      <c r="W249" s="3"/>
      <c r="X249" s="3">
        <v>46293.44510416667</v>
      </c>
      <c r="Y249" t="inlineStr">
        <is>
          <t>成功</t>
        </is>
      </c>
      <c r="Z249" t="inlineStr">
        <is>
          <t>来源采集时间：2026-09-28T02:40:57.775Z；独立程序区间下载；按导出内容拆分写入账号级数据；非零新结构会停止等待核对；文件SHA256：5b0204d7d755220d。本次为解析入库时间，不代表平台重新查询时间。</t>
        </is>
      </c>
      <c r="AA249" t="inlineStr">
        <is>
          <t>0.00</t>
        </is>
      </c>
      <c r="AB249"/>
      <c r="AC249" t="inlineStr">
        <is>
          <t>展示</t>
        </is>
      </c>
      <c r="AD249"/>
    </row>
    <row r="250" ht="25.5" customHeight="1">
      <c r="A250" t="inlineStr">
        <is>
          <t>2026-09-26｜七星剧浪｜CND3E｜CNY｜账号级</t>
        </is>
      </c>
      <c r="B250" s="5">
        <v>46291</v>
      </c>
      <c r="C250"/>
      <c r="D250"/>
      <c r="E250" t="inlineStr">
        <is>
          <t>CND3E</t>
        </is>
      </c>
      <c r="F250" t="inlineStr">
        <is>
          <t>七星剧浪/北斗智影</t>
        </is>
      </c>
      <c r="G250"/>
      <c r="H250" t="inlineStr">
        <is>
          <t>未分剧名/平台合计</t>
        </is>
      </c>
      <c r="I250"/>
      <c r="J250" t="inlineStr">
        <is>
          <t>CNY</t>
        </is>
      </c>
      <c r="K250" t="inlineStr">
        <is>
          <t>账号级</t>
        </is>
      </c>
      <c r="L250"/>
      <c r="M250">
        <v>0</v>
      </c>
      <c r="N250">
        <v>0</v>
      </c>
      <c r="O250" t="inlineStr">
        <is>
          <t>扣通道费后金额</t>
        </is>
      </c>
      <c r="P250">
        <v>0</v>
      </c>
      <c r="Q250">
        <v>0</v>
      </c>
      <c r="R250">
        <v>0</v>
      </c>
      <c r="S250"/>
      <c r="T250"/>
      <c r="U250" t="inlineStr">
        <is>
          <t>未提供</t>
        </is>
      </c>
      <c r="V250" s="2" t="str">
        <f>=HYPERLINK("https://www.injulang.cn/income", "https://www.injulang.cn/income")</f>
        <v>https://www.injulang.cn/income</v>
      </c>
      <c r="W250" s="3"/>
      <c r="X250" s="3">
        <v>46293.44510416667</v>
      </c>
      <c r="Y250" t="inlineStr">
        <is>
          <t>成功</t>
        </is>
      </c>
      <c r="Z250" t="inlineStr">
        <is>
          <t>来源采集时间：2026-09-28T02:40:57.775Z；独立程序区间下载；按导出内容拆分写入账号级数据；非零新结构会停止等待核对；文件SHA256：5b0204d7d755220d。本次为解析入库时间，不代表平台重新查询时间。</t>
        </is>
      </c>
      <c r="AA250" t="inlineStr">
        <is>
          <t>0.00</t>
        </is>
      </c>
      <c r="AB250"/>
      <c r="AC250" t="inlineStr">
        <is>
          <t>展示</t>
        </is>
      </c>
      <c r="AD250"/>
    </row>
    <row r="251" ht="25.5" customHeight="1">
      <c r="A251" t="inlineStr">
        <is>
          <t>2026-09-27｜七星剧浪｜CND3E｜CNY｜账号级</t>
        </is>
      </c>
      <c r="B251" s="5">
        <v>46292</v>
      </c>
      <c r="C251"/>
      <c r="D251"/>
      <c r="E251" t="inlineStr">
        <is>
          <t>CND3E</t>
        </is>
      </c>
      <c r="F251" t="inlineStr">
        <is>
          <t>七星剧浪/北斗智影</t>
        </is>
      </c>
      <c r="G251"/>
      <c r="H251" t="inlineStr">
        <is>
          <t>未分剧名/平台合计</t>
        </is>
      </c>
      <c r="I251"/>
      <c r="J251" t="inlineStr">
        <is>
          <t>CNY</t>
        </is>
      </c>
      <c r="K251" t="inlineStr">
        <is>
          <t>账号级</t>
        </is>
      </c>
      <c r="L251"/>
      <c r="M251">
        <v>0</v>
      </c>
      <c r="N251">
        <v>0</v>
      </c>
      <c r="O251" t="inlineStr">
        <is>
          <t>扣通道费后金额</t>
        </is>
      </c>
      <c r="P251">
        <v>0</v>
      </c>
      <c r="Q251">
        <v>0</v>
      </c>
      <c r="R251">
        <v>0</v>
      </c>
      <c r="S251"/>
      <c r="T251"/>
      <c r="U251" t="inlineStr">
        <is>
          <t>未提供</t>
        </is>
      </c>
      <c r="V251" s="2" t="str">
        <f>=HYPERLINK("https://www.injulang.cn/income", "https://www.injulang.cn/income")</f>
        <v>https://www.injulang.cn/income</v>
      </c>
      <c r="W251" s="3"/>
      <c r="X251" s="3">
        <v>46293.44510416667</v>
      </c>
      <c r="Y251" t="inlineStr">
        <is>
          <t>成功</t>
        </is>
      </c>
      <c r="Z251" t="inlineStr">
        <is>
          <t>来源采集时间：2026-09-28T02:40:57.775Z；独立程序区间下载；按导出内容拆分写入账号级数据；非零新结构会停止等待核对；文件SHA256：5b0204d7d755220d。本次为解析入库时间，不代表平台重新查询时间。</t>
        </is>
      </c>
      <c r="AA251" t="inlineStr">
        <is>
          <t>0.00</t>
        </is>
      </c>
      <c r="AB251"/>
      <c r="AC251" t="inlineStr">
        <is>
          <t>展示</t>
        </is>
      </c>
      <c r="AD251"/>
    </row>
    <row r="252" ht="25.5" customHeight="1">
      <c r="A252" t="inlineStr">
        <is>
          <t>2026-09-23｜MoboBoost｜pengman@gengrowth.ai｜CNY｜账号级</t>
        </is>
      </c>
      <c r="B252" s="5">
        <v>46288</v>
      </c>
      <c r="C252"/>
      <c r="D252"/>
      <c r="E252" t="inlineStr">
        <is>
          <t>pengman@gengrowth.ai</t>
        </is>
      </c>
      <c r="F252" t="inlineStr">
        <is>
          <t>MoboBoost</t>
        </is>
      </c>
      <c r="G252"/>
      <c r="H252" t="inlineStr">
        <is>
          <t>未分剧名/平台合计</t>
        </is>
      </c>
      <c r="I252"/>
      <c r="J252" t="inlineStr">
        <is>
          <t>CNY</t>
        </is>
      </c>
      <c r="K252" t="inlineStr">
        <is>
          <t>账号级</t>
        </is>
      </c>
      <c r="L252"/>
      <c r="M252">
        <v>0</v>
      </c>
      <c r="N252">
        <v>0</v>
      </c>
      <c r="O252" t="inlineStr">
        <is>
          <t>待确认</t>
        </is>
      </c>
      <c r="P252">
        <v>0</v>
      </c>
      <c r="Q252">
        <v>0</v>
      </c>
      <c r="R252">
        <v>0</v>
      </c>
      <c r="S252"/>
      <c r="T252"/>
      <c r="U252" t="inlineStr">
        <is>
          <t>未提供</t>
        </is>
      </c>
      <c r="V252" s="2" t="str">
        <f>=HYPERLINK("https://ckoc.cdreader.com/cn/report/daily", "https://ckoc.cdreader.com/cn/report/daily")</f>
        <v>https://ckoc.cdreader.com/cn/report/daily</v>
      </c>
      <c r="W252" s="3"/>
      <c r="X252" s="3">
        <v>46293.445601851854</v>
      </c>
      <c r="Y252" t="inlineStr">
        <is>
          <t>待核对</t>
        </is>
      </c>
      <c r="Z252" t="inlineStr">
        <is>
          <t>来源采集时间：2026-09-28T02:41:40.472Z；收益统计仅看自己；每日统计短剧分成收入按日读取；人民币非零区间合计不会被错误拆分；文件SHA256：ce6af558eade166d。本次为解析入库时间，不代表平台重新查询时间。</t>
        </is>
      </c>
      <c r="AA252" t="inlineStr">
        <is>
          <t>0.00</t>
        </is>
      </c>
      <c r="AB252"/>
      <c r="AC252" t="inlineStr">
        <is>
          <t>展示</t>
        </is>
      </c>
      <c r="AD252"/>
    </row>
    <row r="253" ht="25.5" customHeight="1">
      <c r="A253" t="inlineStr">
        <is>
          <t>2026-09-23｜MoboBoost｜pengman@gengrowth.ai｜USD｜账号级</t>
        </is>
      </c>
      <c r="B253" s="5">
        <v>46288</v>
      </c>
      <c r="C253"/>
      <c r="D253"/>
      <c r="E253" t="inlineStr">
        <is>
          <t>pengman@gengrowth.ai</t>
        </is>
      </c>
      <c r="F253" t="inlineStr">
        <is>
          <t>MoboBoost</t>
        </is>
      </c>
      <c r="G253"/>
      <c r="H253" t="inlineStr">
        <is>
          <t>未分剧名/平台合计</t>
        </is>
      </c>
      <c r="I253"/>
      <c r="J253" t="inlineStr">
        <is>
          <t>USD</t>
        </is>
      </c>
      <c r="K253" t="inlineStr">
        <is>
          <t>账号级</t>
        </is>
      </c>
      <c r="L253">
        <v>0</v>
      </c>
      <c r="M253">
        <v>0</v>
      </c>
      <c r="N253">
        <v>0</v>
      </c>
      <c r="O253" t="inlineStr">
        <is>
          <t>待确认</t>
        </is>
      </c>
      <c r="P253">
        <v>0</v>
      </c>
      <c r="Q253">
        <v>0</v>
      </c>
      <c r="R253">
        <v>0</v>
      </c>
      <c r="S253"/>
      <c r="T253"/>
      <c r="U253" t="inlineStr">
        <is>
          <t>未提供</t>
        </is>
      </c>
      <c r="V253" s="2" t="str">
        <f>=HYPERLINK("https://ckoc.cdreader.com/cn/report/daily", "https://ckoc.cdreader.com/cn/report/daily")</f>
        <v>https://ckoc.cdreader.com/cn/report/daily</v>
      </c>
      <c r="W253" s="3"/>
      <c r="X253" s="3">
        <v>46293.445601851854</v>
      </c>
      <c r="Y253" t="inlineStr">
        <is>
          <t>待核对</t>
        </is>
      </c>
      <c r="Z253" t="inlineStr">
        <is>
          <t>来源采集时间：2026-09-28T02:41:40.472Z；收益统计仅看自己；每日统计短剧分成收入按日读取；人民币非零区间合计不会被错误拆分；文件SHA256：ce6af558eade166d。本次为解析入库时间，不代表平台重新查询时间。</t>
        </is>
      </c>
      <c r="AA253" t="inlineStr">
        <is>
          <t>0.00</t>
        </is>
      </c>
      <c r="AB253"/>
      <c r="AC253" t="inlineStr">
        <is>
          <t>展示</t>
        </is>
      </c>
      <c r="AD253"/>
    </row>
    <row r="254" ht="25.5" customHeight="1">
      <c r="A254" t="inlineStr">
        <is>
          <t>2026-09-24｜MoboBoost｜pengman@gengrowth.ai｜CNY｜账号级</t>
        </is>
      </c>
      <c r="B254" s="5">
        <v>46289</v>
      </c>
      <c r="C254"/>
      <c r="D254"/>
      <c r="E254" t="inlineStr">
        <is>
          <t>pengman@gengrowth.ai</t>
        </is>
      </c>
      <c r="F254" t="inlineStr">
        <is>
          <t>MoboBoost</t>
        </is>
      </c>
      <c r="G254"/>
      <c r="H254" t="inlineStr">
        <is>
          <t>未分剧名/平台合计</t>
        </is>
      </c>
      <c r="I254"/>
      <c r="J254" t="inlineStr">
        <is>
          <t>CNY</t>
        </is>
      </c>
      <c r="K254" t="inlineStr">
        <is>
          <t>账号级</t>
        </is>
      </c>
      <c r="L254"/>
      <c r="M254">
        <v>0</v>
      </c>
      <c r="N254">
        <v>0</v>
      </c>
      <c r="O254" t="inlineStr">
        <is>
          <t>待确认</t>
        </is>
      </c>
      <c r="P254">
        <v>0</v>
      </c>
      <c r="Q254">
        <v>0</v>
      </c>
      <c r="R254">
        <v>0</v>
      </c>
      <c r="S254"/>
      <c r="T254"/>
      <c r="U254" t="inlineStr">
        <is>
          <t>未提供</t>
        </is>
      </c>
      <c r="V254" s="2" t="str">
        <f>=HYPERLINK("https://ckoc.cdreader.com/cn/report/daily", "https://ckoc.cdreader.com/cn/report/daily")</f>
        <v>https://ckoc.cdreader.com/cn/report/daily</v>
      </c>
      <c r="W254" s="3"/>
      <c r="X254" s="3">
        <v>46293.445601851854</v>
      </c>
      <c r="Y254" t="inlineStr">
        <is>
          <t>待核对</t>
        </is>
      </c>
      <c r="Z254" t="inlineStr">
        <is>
          <t>来源采集时间：2026-09-28T02:41:40.472Z；收益统计仅看自己；每日统计短剧分成收入按日读取；人民币非零区间合计不会被错误拆分；文件SHA256：ce6af558eade166d。本次为解析入库时间，不代表平台重新查询时间。</t>
        </is>
      </c>
      <c r="AA254" t="inlineStr">
        <is>
          <t>0.00</t>
        </is>
      </c>
      <c r="AB254"/>
      <c r="AC254" t="inlineStr">
        <is>
          <t>展示</t>
        </is>
      </c>
      <c r="AD254"/>
    </row>
    <row r="255" ht="25.5" customHeight="1">
      <c r="A255" t="inlineStr">
        <is>
          <t>2026-09-24｜MoboBoost｜pengman@gengrowth.ai｜USD｜账号级</t>
        </is>
      </c>
      <c r="B255" s="5">
        <v>46289</v>
      </c>
      <c r="C255"/>
      <c r="D255"/>
      <c r="E255" t="inlineStr">
        <is>
          <t>pengman@gengrowth.ai</t>
        </is>
      </c>
      <c r="F255" t="inlineStr">
        <is>
          <t>MoboBoost</t>
        </is>
      </c>
      <c r="G255"/>
      <c r="H255" t="inlineStr">
        <is>
          <t>未分剧名/平台合计</t>
        </is>
      </c>
      <c r="I255"/>
      <c r="J255" t="inlineStr">
        <is>
          <t>USD</t>
        </is>
      </c>
      <c r="K255" t="inlineStr">
        <is>
          <t>账号级</t>
        </is>
      </c>
      <c r="L255">
        <v>1</v>
      </c>
      <c r="M255">
        <v>0</v>
      </c>
      <c r="N255">
        <v>0</v>
      </c>
      <c r="O255" t="inlineStr">
        <is>
          <t>待确认</t>
        </is>
      </c>
      <c r="P255">
        <v>0</v>
      </c>
      <c r="Q255">
        <v>0</v>
      </c>
      <c r="R255">
        <v>0</v>
      </c>
      <c r="S255"/>
      <c r="T255"/>
      <c r="U255" t="inlineStr">
        <is>
          <t>未提供</t>
        </is>
      </c>
      <c r="V255" s="2" t="str">
        <f>=HYPERLINK("https://ckoc.cdreader.com/cn/report/daily", "https://ckoc.cdreader.com/cn/report/daily")</f>
        <v>https://ckoc.cdreader.com/cn/report/daily</v>
      </c>
      <c r="W255" s="3"/>
      <c r="X255" s="3">
        <v>46293.445601851854</v>
      </c>
      <c r="Y255" t="inlineStr">
        <is>
          <t>待核对</t>
        </is>
      </c>
      <c r="Z255" t="inlineStr">
        <is>
          <t>来源采集时间：2026-09-28T02:41:40.472Z；收益统计仅看自己；每日统计短剧分成收入按日读取；人民币非零区间合计不会被错误拆分；文件SHA256：ce6af558eade166d。本次为解析入库时间，不代表平台重新查询时间。</t>
        </is>
      </c>
      <c r="AA255" t="inlineStr">
        <is>
          <t>0.00</t>
        </is>
      </c>
      <c r="AB255" t="inlineStr">
        <is>
          <t>The Abandoned Wife Is An AI Tycoon</t>
        </is>
      </c>
      <c r="AC255" t="inlineStr">
        <is>
          <t>校验用</t>
        </is>
      </c>
      <c r="AD255"/>
    </row>
    <row r="256" ht="25.5" customHeight="1">
      <c r="A256" t="inlineStr">
        <is>
          <t>2026-09-24｜MoboBoost｜pengman@gengrowth.ai｜MoboReels｜USD｜单剧｜ff56a97b13b7afaf</t>
        </is>
      </c>
      <c r="B256" s="5">
        <v>46289</v>
      </c>
      <c r="C256"/>
      <c r="D256"/>
      <c r="E256" t="inlineStr">
        <is>
          <t>pengman@gengrowth.ai</t>
        </is>
      </c>
      <c r="F256" t="inlineStr">
        <is>
          <t>MoboBoost</t>
        </is>
      </c>
      <c r="G256" t="inlineStr">
        <is>
          <t>MoboReels</t>
        </is>
      </c>
      <c r="H256" t="inlineStr">
        <is>
          <t>The Abandoned Wife Is An AI Tycoon</t>
        </is>
      </c>
      <c r="I256" t="inlineStr">
        <is>
          <t>ff56a97b13b7afaf</t>
        </is>
      </c>
      <c r="J256" t="inlineStr">
        <is>
          <t>USD</t>
        </is>
      </c>
      <c r="K256" t="inlineStr">
        <is>
          <t>单剧</t>
        </is>
      </c>
      <c r="L256">
        <v>1</v>
      </c>
      <c r="M256">
        <v>0</v>
      </c>
      <c r="N256">
        <v>0</v>
      </c>
      <c r="O256" t="inlineStr">
        <is>
          <t>待确认</t>
        </is>
      </c>
      <c r="P256">
        <v>0</v>
      </c>
      <c r="Q256">
        <v>0</v>
      </c>
      <c r="R256">
        <v>0</v>
      </c>
      <c r="S256"/>
      <c r="T256"/>
      <c r="U256" t="inlineStr">
        <is>
          <t>未提供</t>
        </is>
      </c>
      <c r="V256" s="2" t="str">
        <f>=HYPERLINK("https://ckoc.cdreader.com/cn/report/daily", "https://ckoc.cdreader.com/cn/report/daily")</f>
        <v>https://ckoc.cdreader.com/cn/report/daily</v>
      </c>
      <c r="W256" s="3"/>
      <c r="X256" s="3">
        <v>46293.445601851854</v>
      </c>
      <c r="Y256" t="inlineStr">
        <is>
          <t>成功</t>
        </is>
      </c>
      <c r="Z256" t="inlineStr">
        <is>
          <t>来源采集时间：2026-09-28T02:41:40.472Z；收益统计仅看自己；每日统计短剧分成收入按日读取；人民币非零区间合计不会被错误拆分；文件SHA256：ce6af558eade166d。本次为解析入库时间，不代表平台重新查询时间。</t>
        </is>
      </c>
      <c r="AA256" t="inlineStr">
        <is>
          <t>0.00</t>
        </is>
      </c>
      <c r="AB256" t="inlineStr">
        <is>
          <t>The Abandoned Wife Is An AI Tycoon</t>
        </is>
      </c>
      <c r="AC256" t="inlineStr">
        <is>
          <t>展示</t>
        </is>
      </c>
      <c r="AD256"/>
    </row>
    <row r="257" ht="25.5" customHeight="1">
      <c r="A257" t="inlineStr">
        <is>
          <t>2026-09-25｜MoboBoost｜pengman@gengrowth.ai｜CNY｜账号级</t>
        </is>
      </c>
      <c r="B257" s="5">
        <v>46290</v>
      </c>
      <c r="C257"/>
      <c r="D257"/>
      <c r="E257" t="inlineStr">
        <is>
          <t>pengman@gengrowth.ai</t>
        </is>
      </c>
      <c r="F257" t="inlineStr">
        <is>
          <t>MoboBoost</t>
        </is>
      </c>
      <c r="G257"/>
      <c r="H257" t="inlineStr">
        <is>
          <t>未分剧名/平台合计</t>
        </is>
      </c>
      <c r="I257"/>
      <c r="J257" t="inlineStr">
        <is>
          <t>CNY</t>
        </is>
      </c>
      <c r="K257" t="inlineStr">
        <is>
          <t>账号级</t>
        </is>
      </c>
      <c r="L257"/>
      <c r="M257">
        <v>0</v>
      </c>
      <c r="N257">
        <v>0</v>
      </c>
      <c r="O257" t="inlineStr">
        <is>
          <t>待确认</t>
        </is>
      </c>
      <c r="P257">
        <v>0</v>
      </c>
      <c r="Q257">
        <v>0</v>
      </c>
      <c r="R257">
        <v>0</v>
      </c>
      <c r="S257"/>
      <c r="T257"/>
      <c r="U257" t="inlineStr">
        <is>
          <t>未提供</t>
        </is>
      </c>
      <c r="V257" s="2" t="str">
        <f>=HYPERLINK("https://ckoc.cdreader.com/cn/report/daily", "https://ckoc.cdreader.com/cn/report/daily")</f>
        <v>https://ckoc.cdreader.com/cn/report/daily</v>
      </c>
      <c r="W257" s="3"/>
      <c r="X257" s="3">
        <v>46293.445601851854</v>
      </c>
      <c r="Y257" t="inlineStr">
        <is>
          <t>待核对</t>
        </is>
      </c>
      <c r="Z257" t="inlineStr">
        <is>
          <t>来源采集时间：2026-09-28T02:41:40.472Z；收益统计仅看自己；每日统计短剧分成收入按日读取；人民币非零区间合计不会被错误拆分；文件SHA256：ce6af558eade166d。本次为解析入库时间，不代表平台重新查询时间。</t>
        </is>
      </c>
      <c r="AA257" t="inlineStr">
        <is>
          <t>0.00</t>
        </is>
      </c>
      <c r="AB257"/>
      <c r="AC257" t="inlineStr">
        <is>
          <t>展示</t>
        </is>
      </c>
      <c r="AD257"/>
    </row>
    <row r="258" ht="25.5" customHeight="1">
      <c r="A258" t="inlineStr">
        <is>
          <t>2026-09-25｜MoboBoost｜pengman@gengrowth.ai｜USD｜账号级</t>
        </is>
      </c>
      <c r="B258" s="5">
        <v>46290</v>
      </c>
      <c r="C258"/>
      <c r="D258"/>
      <c r="E258" t="inlineStr">
        <is>
          <t>pengman@gengrowth.ai</t>
        </is>
      </c>
      <c r="F258" t="inlineStr">
        <is>
          <t>MoboBoost</t>
        </is>
      </c>
      <c r="G258"/>
      <c r="H258" t="inlineStr">
        <is>
          <t>未分剧名/平台合计</t>
        </is>
      </c>
      <c r="I258"/>
      <c r="J258" t="inlineStr">
        <is>
          <t>USD</t>
        </is>
      </c>
      <c r="K258" t="inlineStr">
        <is>
          <t>账号级</t>
        </is>
      </c>
      <c r="L258">
        <v>0</v>
      </c>
      <c r="M258">
        <v>0</v>
      </c>
      <c r="N258">
        <v>0</v>
      </c>
      <c r="O258" t="inlineStr">
        <is>
          <t>待确认</t>
        </is>
      </c>
      <c r="P258">
        <v>0</v>
      </c>
      <c r="Q258">
        <v>0</v>
      </c>
      <c r="R258">
        <v>0</v>
      </c>
      <c r="S258"/>
      <c r="T258"/>
      <c r="U258" t="inlineStr">
        <is>
          <t>未提供</t>
        </is>
      </c>
      <c r="V258" s="2" t="str">
        <f>=HYPERLINK("https://ckoc.cdreader.com/cn/report/daily", "https://ckoc.cdreader.com/cn/report/daily")</f>
        <v>https://ckoc.cdreader.com/cn/report/daily</v>
      </c>
      <c r="W258" s="3"/>
      <c r="X258" s="3">
        <v>46293.445601851854</v>
      </c>
      <c r="Y258" t="inlineStr">
        <is>
          <t>待核对</t>
        </is>
      </c>
      <c r="Z258" t="inlineStr">
        <is>
          <t>来源采集时间：2026-09-28T02:41:40.472Z；收益统计仅看自己；每日统计短剧分成收入按日读取；人民币非零区间合计不会被错误拆分；文件SHA256：ce6af558eade166d。本次为解析入库时间，不代表平台重新查询时间。</t>
        </is>
      </c>
      <c r="AA258" t="inlineStr">
        <is>
          <t>0.00</t>
        </is>
      </c>
      <c r="AB258"/>
      <c r="AC258" t="inlineStr">
        <is>
          <t>展示</t>
        </is>
      </c>
      <c r="AD258"/>
    </row>
    <row r="259" ht="25.5" customHeight="1">
      <c r="A259" t="inlineStr">
        <is>
          <t>2026-09-26｜MoboBoost｜pengman@gengrowth.ai｜CNY｜账号级</t>
        </is>
      </c>
      <c r="B259" s="5">
        <v>46291</v>
      </c>
      <c r="C259"/>
      <c r="D259"/>
      <c r="E259" t="inlineStr">
        <is>
          <t>pengman@gengrowth.ai</t>
        </is>
      </c>
      <c r="F259" t="inlineStr">
        <is>
          <t>MoboBoost</t>
        </is>
      </c>
      <c r="G259"/>
      <c r="H259" t="inlineStr">
        <is>
          <t>未分剧名/平台合计</t>
        </is>
      </c>
      <c r="I259"/>
      <c r="J259" t="inlineStr">
        <is>
          <t>CNY</t>
        </is>
      </c>
      <c r="K259" t="inlineStr">
        <is>
          <t>账号级</t>
        </is>
      </c>
      <c r="L259"/>
      <c r="M259">
        <v>0</v>
      </c>
      <c r="N259">
        <v>0</v>
      </c>
      <c r="O259" t="inlineStr">
        <is>
          <t>待确认</t>
        </is>
      </c>
      <c r="P259">
        <v>0</v>
      </c>
      <c r="Q259">
        <v>0</v>
      </c>
      <c r="R259">
        <v>0</v>
      </c>
      <c r="S259"/>
      <c r="T259"/>
      <c r="U259" t="inlineStr">
        <is>
          <t>未提供</t>
        </is>
      </c>
      <c r="V259" s="2" t="str">
        <f>=HYPERLINK("https://ckoc.cdreader.com/cn/report/daily", "https://ckoc.cdreader.com/cn/report/daily")</f>
        <v>https://ckoc.cdreader.com/cn/report/daily</v>
      </c>
      <c r="W259" s="3"/>
      <c r="X259" s="3">
        <v>46293.445601851854</v>
      </c>
      <c r="Y259" t="inlineStr">
        <is>
          <t>待核对</t>
        </is>
      </c>
      <c r="Z259" t="inlineStr">
        <is>
          <t>来源采集时间：2026-09-28T02:41:40.472Z；收益统计仅看自己；每日统计短剧分成收入按日读取；人民币非零区间合计不会被错误拆分；文件SHA256：ce6af558eade166d。本次为解析入库时间，不代表平台重新查询时间。</t>
        </is>
      </c>
      <c r="AA259" t="inlineStr">
        <is>
          <t>0.00</t>
        </is>
      </c>
      <c r="AB259"/>
      <c r="AC259" t="inlineStr">
        <is>
          <t>展示</t>
        </is>
      </c>
      <c r="AD259"/>
    </row>
    <row r="260" ht="25.5" customHeight="1">
      <c r="A260" t="inlineStr">
        <is>
          <t>2026-09-26｜MoboBoost｜pengman@gengrowth.ai｜USD｜账号级</t>
        </is>
      </c>
      <c r="B260" s="5">
        <v>46291</v>
      </c>
      <c r="C260"/>
      <c r="D260"/>
      <c r="E260" t="inlineStr">
        <is>
          <t>pengman@gengrowth.ai</t>
        </is>
      </c>
      <c r="F260" t="inlineStr">
        <is>
          <t>MoboBoost</t>
        </is>
      </c>
      <c r="G260"/>
      <c r="H260" t="inlineStr">
        <is>
          <t>未分剧名/平台合计</t>
        </is>
      </c>
      <c r="I260"/>
      <c r="J260" t="inlineStr">
        <is>
          <t>USD</t>
        </is>
      </c>
      <c r="K260" t="inlineStr">
        <is>
          <t>账号级</t>
        </is>
      </c>
      <c r="L260">
        <v>0</v>
      </c>
      <c r="M260">
        <v>0</v>
      </c>
      <c r="N260">
        <v>0</v>
      </c>
      <c r="O260" t="inlineStr">
        <is>
          <t>待确认</t>
        </is>
      </c>
      <c r="P260">
        <v>0</v>
      </c>
      <c r="Q260">
        <v>0</v>
      </c>
      <c r="R260">
        <v>0</v>
      </c>
      <c r="S260"/>
      <c r="T260"/>
      <c r="U260" t="inlineStr">
        <is>
          <t>未提供</t>
        </is>
      </c>
      <c r="V260" s="2" t="str">
        <f>=HYPERLINK("https://ckoc.cdreader.com/cn/report/daily", "https://ckoc.cdreader.com/cn/report/daily")</f>
        <v>https://ckoc.cdreader.com/cn/report/daily</v>
      </c>
      <c r="W260" s="3"/>
      <c r="X260" s="3">
        <v>46293.445601851854</v>
      </c>
      <c r="Y260" t="inlineStr">
        <is>
          <t>待核对</t>
        </is>
      </c>
      <c r="Z260" t="inlineStr">
        <is>
          <t>来源采集时间：2026-09-28T02:41:40.472Z；收益统计仅看自己；每日统计短剧分成收入按日读取；人民币非零区间合计不会被错误拆分；文件SHA256：ce6af558eade166d。本次为解析入库时间，不代表平台重新查询时间。</t>
        </is>
      </c>
      <c r="AA260" t="inlineStr">
        <is>
          <t>0.00</t>
        </is>
      </c>
      <c r="AB260"/>
      <c r="AC260" t="inlineStr">
        <is>
          <t>展示</t>
        </is>
      </c>
      <c r="AD260"/>
    </row>
    <row r="261" ht="25.5" customHeight="1">
      <c r="A261" t="inlineStr">
        <is>
          <t>2026-09-27｜MoboBoost｜pengman@gengrowth.ai｜CNY｜账号级</t>
        </is>
      </c>
      <c r="B261" s="5">
        <v>46292</v>
      </c>
      <c r="C261"/>
      <c r="D261"/>
      <c r="E261" t="inlineStr">
        <is>
          <t>pengman@gengrowth.ai</t>
        </is>
      </c>
      <c r="F261" t="inlineStr">
        <is>
          <t>MoboBoost</t>
        </is>
      </c>
      <c r="G261"/>
      <c r="H261" t="inlineStr">
        <is>
          <t>未分剧名/平台合计</t>
        </is>
      </c>
      <c r="I261"/>
      <c r="J261" t="inlineStr">
        <is>
          <t>CNY</t>
        </is>
      </c>
      <c r="K261" t="inlineStr">
        <is>
          <t>账号级</t>
        </is>
      </c>
      <c r="L261"/>
      <c r="M261">
        <v>0</v>
      </c>
      <c r="N261">
        <v>0</v>
      </c>
      <c r="O261" t="inlineStr">
        <is>
          <t>待确认</t>
        </is>
      </c>
      <c r="P261">
        <v>0</v>
      </c>
      <c r="Q261">
        <v>0</v>
      </c>
      <c r="R261">
        <v>0</v>
      </c>
      <c r="S261"/>
      <c r="T261"/>
      <c r="U261" t="inlineStr">
        <is>
          <t>未提供</t>
        </is>
      </c>
      <c r="V261" s="2" t="str">
        <f>=HYPERLINK("https://ckoc.cdreader.com/cn/report/daily", "https://ckoc.cdreader.com/cn/report/daily")</f>
        <v>https://ckoc.cdreader.com/cn/report/daily</v>
      </c>
      <c r="W261" s="3"/>
      <c r="X261" s="3">
        <v>46293.445601851854</v>
      </c>
      <c r="Y261" t="inlineStr">
        <is>
          <t>待核对</t>
        </is>
      </c>
      <c r="Z261" t="inlineStr">
        <is>
          <t>来源采集时间：2026-09-28T02:41:40.472Z；收益统计仅看自己；每日统计短剧分成收入按日读取；人民币非零区间合计不会被错误拆分；文件SHA256：ce6af558eade166d。本次为解析入库时间，不代表平台重新查询时间。</t>
        </is>
      </c>
      <c r="AA261" t="inlineStr">
        <is>
          <t>0.00</t>
        </is>
      </c>
      <c r="AB261"/>
      <c r="AC261" t="inlineStr">
        <is>
          <t>展示</t>
        </is>
      </c>
      <c r="AD261"/>
    </row>
    <row r="262" ht="25.5" customHeight="1">
      <c r="A262" t="inlineStr">
        <is>
          <t>2026-09-27｜MoboBoost｜pengman@gengrowth.ai｜USD｜账号级</t>
        </is>
      </c>
      <c r="B262" s="5">
        <v>46292</v>
      </c>
      <c r="C262"/>
      <c r="D262"/>
      <c r="E262" t="inlineStr">
        <is>
          <t>pengman@gengrowth.ai</t>
        </is>
      </c>
      <c r="F262" t="inlineStr">
        <is>
          <t>MoboBoost</t>
        </is>
      </c>
      <c r="G262"/>
      <c r="H262" t="inlineStr">
        <is>
          <t>未分剧名/平台合计</t>
        </is>
      </c>
      <c r="I262"/>
      <c r="J262" t="inlineStr">
        <is>
          <t>USD</t>
        </is>
      </c>
      <c r="K262" t="inlineStr">
        <is>
          <t>账号级</t>
        </is>
      </c>
      <c r="L262">
        <v>1</v>
      </c>
      <c r="M262">
        <v>0</v>
      </c>
      <c r="N262">
        <v>0</v>
      </c>
      <c r="O262" t="inlineStr">
        <is>
          <t>待确认</t>
        </is>
      </c>
      <c r="P262">
        <v>0</v>
      </c>
      <c r="Q262">
        <v>0.01</v>
      </c>
      <c r="R262">
        <v>0</v>
      </c>
      <c r="S262"/>
      <c r="T262"/>
      <c r="U262" t="inlineStr">
        <is>
          <t>未提供</t>
        </is>
      </c>
      <c r="V262" s="2" t="str">
        <f>=HYPERLINK("https://ckoc.cdreader.com/cn/report/daily", "https://ckoc.cdreader.com/cn/report/daily")</f>
        <v>https://ckoc.cdreader.com/cn/report/daily</v>
      </c>
      <c r="W262" s="3"/>
      <c r="X262" s="3">
        <v>46293.50098379629</v>
      </c>
      <c r="Y262" t="inlineStr">
        <is>
          <t>待核对</t>
        </is>
      </c>
      <c r="Z262" t="inlineStr">
        <is>
          <t>来源采集时间：2026-09-28T04:01:25.262Z；收益统计仅看自己；每日统计短剧分成收入按日读取；人民币非零区间合计不会被错误拆分；文件SHA256：4ce8d8ee2a290b7f。本次为解析入库时间，不代表平台重新查询时间。</t>
        </is>
      </c>
      <c r="AA262" t="inlineStr">
        <is>
          <t>0.01</t>
        </is>
      </c>
      <c r="AB262" t="inlineStr">
        <is>
          <t>Fight me,Love me</t>
        </is>
      </c>
      <c r="AC262" t="inlineStr">
        <is>
          <t>校验用</t>
        </is>
      </c>
      <c r="AD262"/>
    </row>
    <row r="263" ht="25.5" customHeight="1">
      <c r="A263" t="inlineStr">
        <is>
          <t>2026-09-27｜MoboBoost｜pengman@gengrowth.ai｜MoboReels｜USD｜单剧｜bbc942765d62feac</t>
        </is>
      </c>
      <c r="B263" s="5">
        <v>46292</v>
      </c>
      <c r="C263"/>
      <c r="D263"/>
      <c r="E263" t="inlineStr">
        <is>
          <t>pengman@gengrowth.ai</t>
        </is>
      </c>
      <c r="F263" t="inlineStr">
        <is>
          <t>MoboBoost</t>
        </is>
      </c>
      <c r="G263" t="inlineStr">
        <is>
          <t>MoboReels</t>
        </is>
      </c>
      <c r="H263" t="inlineStr">
        <is>
          <t>Fight me,Love me</t>
        </is>
      </c>
      <c r="I263" t="inlineStr">
        <is>
          <t>bbc942765d62feac</t>
        </is>
      </c>
      <c r="J263" t="inlineStr">
        <is>
          <t>USD</t>
        </is>
      </c>
      <c r="K263" t="inlineStr">
        <is>
          <t>单剧</t>
        </is>
      </c>
      <c r="L263">
        <v>1</v>
      </c>
      <c r="M263">
        <v>0</v>
      </c>
      <c r="N263">
        <v>0</v>
      </c>
      <c r="O263" t="inlineStr">
        <is>
          <t>待确认</t>
        </is>
      </c>
      <c r="P263">
        <v>0</v>
      </c>
      <c r="Q263">
        <v>0.01</v>
      </c>
      <c r="R263">
        <v>0</v>
      </c>
      <c r="S263"/>
      <c r="T263"/>
      <c r="U263" t="inlineStr">
        <is>
          <t>未提供</t>
        </is>
      </c>
      <c r="V263" s="2" t="str">
        <f>=HYPERLINK("https://ckoc.cdreader.com/cn/report/daily", "https://ckoc.cdreader.com/cn/report/daily")</f>
        <v>https://ckoc.cdreader.com/cn/report/daily</v>
      </c>
      <c r="W263" s="3"/>
      <c r="X263" s="3">
        <v>46293.50098379629</v>
      </c>
      <c r="Y263" t="inlineStr">
        <is>
          <t>成功</t>
        </is>
      </c>
      <c r="Z263" t="inlineStr">
        <is>
          <t>来源采集时间：2026-09-28T04:01:25.262Z；收益统计仅看自己；每日统计短剧分成收入按日读取；人民币非零区间合计不会被错误拆分；文件SHA256：4ce8d8ee2a290b7f。本次为解析入库时间，不代表平台重新查询时间。</t>
        </is>
      </c>
      <c r="AA263" t="inlineStr">
        <is>
          <t>0.01</t>
        </is>
      </c>
      <c r="AB263" t="inlineStr">
        <is>
          <t>Fight me,Love me</t>
        </is>
      </c>
      <c r="AC263" t="inlineStr">
        <is>
          <t>展示</t>
        </is>
      </c>
      <c r="AD263"/>
    </row>
    <row r="264" ht="25.5" customHeight="1">
      <c r="A264"/>
      <c r="B264" s="5"/>
      <c r="C264"/>
      <c r="D264"/>
      <c r="E264"/>
      <c r="F264"/>
      <c r="G264"/>
      <c r="H264"/>
      <c r="I264"/>
      <c r="J264"/>
      <c r="K264"/>
      <c r="L264"/>
      <c r="M264"/>
      <c r="N264"/>
      <c r="O264"/>
      <c r="P264"/>
      <c r="Q264"/>
      <c r="R264"/>
      <c r="S264"/>
      <c r="T264"/>
      <c r="U264"/>
      <c r="V264" s="2"/>
      <c r="W264" s="3"/>
      <c r="X264" s="3"/>
      <c r="Y264"/>
      <c r="Z264"/>
      <c r="AA264" t="inlineStr">
        <is>
          <t>0.00</t>
        </is>
      </c>
      <c r="AB264"/>
      <c r="AC264" t="inlineStr">
        <is>
          <t>展示</t>
        </is>
      </c>
      <c r="AD264"/>
    </row>
    <row r="265" ht="25.5" customHeight="1">
      <c r="A265" t="inlineStr">
        <is>
          <t>2026-09-26｜RSBoost｜2967267838@qq.com｜ReelShort｜USD｜账号级</t>
        </is>
      </c>
      <c r="B265" s="5">
        <v>46291</v>
      </c>
      <c r="C265"/>
      <c r="D265"/>
      <c r="E265" t="inlineStr">
        <is>
          <t>2967267838@qq.com</t>
        </is>
      </c>
      <c r="F265" t="inlineStr">
        <is>
          <t>RSBoost</t>
        </is>
      </c>
      <c r="G265" t="inlineStr">
        <is>
          <t>ReelShort</t>
        </is>
      </c>
      <c r="H265" t="inlineStr">
        <is>
          <t>未分剧名/平台合计</t>
        </is>
      </c>
      <c r="I265"/>
      <c r="J265" t="inlineStr">
        <is>
          <t>USD</t>
        </is>
      </c>
      <c r="K265" t="inlineStr">
        <is>
          <t>账号级</t>
        </is>
      </c>
      <c r="L265">
        <v>8</v>
      </c>
      <c r="M265">
        <v>1</v>
      </c>
      <c r="N265">
        <v>3.49</v>
      </c>
      <c r="O265" t="inlineStr">
        <is>
          <t>用户充值金额</t>
        </is>
      </c>
      <c r="P265"/>
      <c r="Q265">
        <v>0</v>
      </c>
      <c r="R265"/>
      <c r="S265"/>
      <c r="T265"/>
      <c r="U265" t="inlineStr">
        <is>
          <t>未提供</t>
        </is>
      </c>
      <c r="V265" s="2" t="str">
        <f>=HYPERLINK("https://cps.reelshort.com/my-earnings/estimated?incomeType=reelshort&amp;date=week", "https://cps.reelshort.com/my-earnings/estimated?incomeType=reelshort&amp;date=week")</f>
        <v>https://cps.reelshort.com/my-earnings/estimated?incomeType=reelshort&amp;date=week</v>
      </c>
      <c r="W265" s="3"/>
      <c r="X265" s="3">
        <v>46293.500127314815</v>
      </c>
      <c r="Y265" t="inlineStr">
        <is>
          <t>成功</t>
        </is>
      </c>
      <c r="Z265" t="inlineStr">
        <is>
          <t>来源采集时间：2026-09-28T04:00:11.080Z；独立浏览器程序区间采集；账号、日期和导出文件已核对；分成取平台导出值；文件SHA256：03f7eb0fce018698。本次为解析入库时间，不代表平台重新查询时间。</t>
        </is>
      </c>
      <c r="AA265" t="inlineStr">
        <is>
          <t>3.49</t>
        </is>
      </c>
      <c r="AB265" t="inlineStr">
        <is>
          <t>Fake Dating My Football Rival、He Called It a Prank，I Called It Goodbye、Kiss the Vampire or Die、My X-Ray Vision Sees Right Through You、Off the Ice、Private Tutoring、The Omega's Command、Winds of the Atlantic</t>
        </is>
      </c>
      <c r="AC265" t="inlineStr">
        <is>
          <t>校验用</t>
        </is>
      </c>
      <c r="AD265"/>
    </row>
    <row r="266" ht="25.5" customHeight="1">
      <c r="A266" t="inlineStr">
        <is>
          <t>2026-09-26｜RSBoost｜2967267838@qq.com｜ReelShort｜USD｜单剧｜4c9bfe3e0a61d4a7</t>
        </is>
      </c>
      <c r="B266" s="5">
        <v>46291</v>
      </c>
      <c r="C266"/>
      <c r="D266"/>
      <c r="E266" t="inlineStr">
        <is>
          <t>2967267838@qq.com</t>
        </is>
      </c>
      <c r="F266" t="inlineStr">
        <is>
          <t>RSBoost</t>
        </is>
      </c>
      <c r="G266" t="inlineStr">
        <is>
          <t>ReelShort</t>
        </is>
      </c>
      <c r="H266" t="inlineStr">
        <is>
          <t>Fake Dating My Football Rival</t>
        </is>
      </c>
      <c r="I266" t="inlineStr">
        <is>
          <t>4c9bfe3e0a61d4a7</t>
        </is>
      </c>
      <c r="J266" t="inlineStr">
        <is>
          <t>USD</t>
        </is>
      </c>
      <c r="K266" t="inlineStr">
        <is>
          <t>单剧</t>
        </is>
      </c>
      <c r="L266">
        <v>1</v>
      </c>
      <c r="M266">
        <v>0</v>
      </c>
      <c r="N266">
        <v>0</v>
      </c>
      <c r="O266" t="inlineStr">
        <is>
          <t>用户充值金额</t>
        </is>
      </c>
      <c r="P266"/>
      <c r="Q266">
        <v>0</v>
      </c>
      <c r="R266"/>
      <c r="S266"/>
      <c r="T266"/>
      <c r="U266" t="inlineStr">
        <is>
          <t>未提供</t>
        </is>
      </c>
      <c r="V266" s="2" t="str">
        <f>=HYPERLINK("https://cps.reelshort.com/my-earnings/estimated?incomeType=reelshort&amp;date=week", "https://cps.reelshort.com/my-earnings/estimated?incomeType=reelshort&amp;date=week")</f>
        <v>https://cps.reelshort.com/my-earnings/estimated?incomeType=reelshort&amp;date=week</v>
      </c>
      <c r="W266" s="3"/>
      <c r="X266" s="3">
        <v>46293.500127314815</v>
      </c>
      <c r="Y266" t="inlineStr">
        <is>
          <t>成功</t>
        </is>
      </c>
      <c r="Z266" t="inlineStr">
        <is>
          <t>来源采集时间：2026-09-28T04:00:11.080Z；独立浏览器程序区间采集；账号、日期和导出文件已核对；分成取平台导出值；文件SHA256：03f7eb0fce018698。本次为解析入库时间，不代表平台重新查询时间。</t>
        </is>
      </c>
      <c r="AA266" t="inlineStr">
        <is>
          <t>0.00</t>
        </is>
      </c>
      <c r="AB266" t="inlineStr">
        <is>
          <t>Fake Dating My Football Rival</t>
        </is>
      </c>
      <c r="AC266" t="inlineStr">
        <is>
          <t>展示</t>
        </is>
      </c>
      <c r="AD266"/>
    </row>
    <row r="267" ht="25.5" customHeight="1">
      <c r="A267" t="inlineStr">
        <is>
          <t>2026-09-26｜RSBoost｜2967267838@qq.com｜ReelShort｜USD｜单剧｜b909bd0d82d2f9b7</t>
        </is>
      </c>
      <c r="B267" s="5">
        <v>46291</v>
      </c>
      <c r="C267"/>
      <c r="D267"/>
      <c r="E267" t="inlineStr">
        <is>
          <t>2967267838@qq.com</t>
        </is>
      </c>
      <c r="F267" t="inlineStr">
        <is>
          <t>RSBoost</t>
        </is>
      </c>
      <c r="G267" t="inlineStr">
        <is>
          <t>ReelShort</t>
        </is>
      </c>
      <c r="H267" t="inlineStr">
        <is>
          <t>He Called It a Prank，I Called It Goodbye</t>
        </is>
      </c>
      <c r="I267" t="inlineStr">
        <is>
          <t>b909bd0d82d2f9b7</t>
        </is>
      </c>
      <c r="J267" t="inlineStr">
        <is>
          <t>USD</t>
        </is>
      </c>
      <c r="K267" t="inlineStr">
        <is>
          <t>单剧</t>
        </is>
      </c>
      <c r="L267">
        <v>1</v>
      </c>
      <c r="M267">
        <v>0</v>
      </c>
      <c r="N267">
        <v>0</v>
      </c>
      <c r="O267" t="inlineStr">
        <is>
          <t>用户充值金额</t>
        </is>
      </c>
      <c r="P267"/>
      <c r="Q267">
        <v>0</v>
      </c>
      <c r="R267"/>
      <c r="S267"/>
      <c r="T267"/>
      <c r="U267" t="inlineStr">
        <is>
          <t>未提供</t>
        </is>
      </c>
      <c r="V267" s="2" t="str">
        <f>=HYPERLINK("https://cps.reelshort.com/my-earnings/estimated?incomeType=reelshort&amp;date=week", "https://cps.reelshort.com/my-earnings/estimated?incomeType=reelshort&amp;date=week")</f>
        <v>https://cps.reelshort.com/my-earnings/estimated?incomeType=reelshort&amp;date=week</v>
      </c>
      <c r="W267" s="3"/>
      <c r="X267" s="3">
        <v>46293.500127314815</v>
      </c>
      <c r="Y267" t="inlineStr">
        <is>
          <t>成功</t>
        </is>
      </c>
      <c r="Z267" t="inlineStr">
        <is>
          <t>来源采集时间：2026-09-28T04:00:11.080Z；独立浏览器程序区间采集；账号、日期和导出文件已核对；分成取平台导出值；文件SHA256：03f7eb0fce018698。本次为解析入库时间，不代表平台重新查询时间。</t>
        </is>
      </c>
      <c r="AA267" t="inlineStr">
        <is>
          <t>0.00</t>
        </is>
      </c>
      <c r="AB267" t="inlineStr">
        <is>
          <t>He Called It a Prank，I Called It Goodbye</t>
        </is>
      </c>
      <c r="AC267" t="inlineStr">
        <is>
          <t>展示</t>
        </is>
      </c>
      <c r="AD267"/>
    </row>
    <row r="268" ht="25.5" customHeight="1">
      <c r="A268" t="inlineStr">
        <is>
          <t>2026-09-26｜RSBoost｜2967267838@qq.com｜ReelShort｜USD｜单剧｜fd3655de7ebfeabf</t>
        </is>
      </c>
      <c r="B268" s="5">
        <v>46291</v>
      </c>
      <c r="C268"/>
      <c r="D268"/>
      <c r="E268" t="inlineStr">
        <is>
          <t>2967267838@qq.com</t>
        </is>
      </c>
      <c r="F268" t="inlineStr">
        <is>
          <t>RSBoost</t>
        </is>
      </c>
      <c r="G268" t="inlineStr">
        <is>
          <t>ReelShort</t>
        </is>
      </c>
      <c r="H268" t="inlineStr">
        <is>
          <t>Kiss the Vampire or Die</t>
        </is>
      </c>
      <c r="I268" t="inlineStr">
        <is>
          <t>fd3655de7ebfeabf</t>
        </is>
      </c>
      <c r="J268" t="inlineStr">
        <is>
          <t>USD</t>
        </is>
      </c>
      <c r="K268" t="inlineStr">
        <is>
          <t>单剧</t>
        </is>
      </c>
      <c r="L268">
        <v>1</v>
      </c>
      <c r="M268">
        <v>0</v>
      </c>
      <c r="N268">
        <v>0</v>
      </c>
      <c r="O268" t="inlineStr">
        <is>
          <t>用户充值金额</t>
        </is>
      </c>
      <c r="P268"/>
      <c r="Q268">
        <v>0</v>
      </c>
      <c r="R268"/>
      <c r="S268"/>
      <c r="T268"/>
      <c r="U268" t="inlineStr">
        <is>
          <t>未提供</t>
        </is>
      </c>
      <c r="V268" s="2" t="str">
        <f>=HYPERLINK("https://cps.reelshort.com/my-earnings/estimated?incomeType=reelshort&amp;date=week", "https://cps.reelshort.com/my-earnings/estimated?incomeType=reelshort&amp;date=week")</f>
        <v>https://cps.reelshort.com/my-earnings/estimated?incomeType=reelshort&amp;date=week</v>
      </c>
      <c r="W268" s="3"/>
      <c r="X268" s="3">
        <v>46293.500127314815</v>
      </c>
      <c r="Y268" t="inlineStr">
        <is>
          <t>成功</t>
        </is>
      </c>
      <c r="Z268" t="inlineStr">
        <is>
          <t>来源采集时间：2026-09-28T04:00:11.080Z；独立浏览器程序区间采集；账号、日期和导出文件已核对；分成取平台导出值；文件SHA256：03f7eb0fce018698。本次为解析入库时间，不代表平台重新查询时间。</t>
        </is>
      </c>
      <c r="AA268" t="inlineStr">
        <is>
          <t>0.00</t>
        </is>
      </c>
      <c r="AB268" t="inlineStr">
        <is>
          <t>Kiss the Vampire or Die</t>
        </is>
      </c>
      <c r="AC268" t="inlineStr">
        <is>
          <t>展示</t>
        </is>
      </c>
      <c r="AD268"/>
    </row>
    <row r="269" ht="25.5" customHeight="1">
      <c r="A269" t="inlineStr">
        <is>
          <t>2026-09-26｜RSBoost｜2967267838@qq.com｜ReelShort｜USD｜单剧｜2a3cacb520bd8785</t>
        </is>
      </c>
      <c r="B269" s="5">
        <v>46291</v>
      </c>
      <c r="C269"/>
      <c r="D269"/>
      <c r="E269" t="inlineStr">
        <is>
          <t>2967267838@qq.com</t>
        </is>
      </c>
      <c r="F269" t="inlineStr">
        <is>
          <t>RSBoost</t>
        </is>
      </c>
      <c r="G269" t="inlineStr">
        <is>
          <t>ReelShort</t>
        </is>
      </c>
      <c r="H269" t="inlineStr">
        <is>
          <t>My X-Ray Vision Sees Right Through You</t>
        </is>
      </c>
      <c r="I269" t="inlineStr">
        <is>
          <t>2a3cacb520bd8785</t>
        </is>
      </c>
      <c r="J269" t="inlineStr">
        <is>
          <t>USD</t>
        </is>
      </c>
      <c r="K269" t="inlineStr">
        <is>
          <t>单剧</t>
        </is>
      </c>
      <c r="L269">
        <v>1</v>
      </c>
      <c r="M269">
        <v>0</v>
      </c>
      <c r="N269">
        <v>0</v>
      </c>
      <c r="O269" t="inlineStr">
        <is>
          <t>用户充值金额</t>
        </is>
      </c>
      <c r="P269"/>
      <c r="Q269">
        <v>0</v>
      </c>
      <c r="R269"/>
      <c r="S269"/>
      <c r="T269"/>
      <c r="U269" t="inlineStr">
        <is>
          <t>未提供</t>
        </is>
      </c>
      <c r="V269" s="2" t="str">
        <f>=HYPERLINK("https://cps.reelshort.com/my-earnings/estimated?incomeType=reelshort&amp;date=week", "https://cps.reelshort.com/my-earnings/estimated?incomeType=reelshort&amp;date=week")</f>
        <v>https://cps.reelshort.com/my-earnings/estimated?incomeType=reelshort&amp;date=week</v>
      </c>
      <c r="W269" s="3"/>
      <c r="X269" s="3">
        <v>46293.500127314815</v>
      </c>
      <c r="Y269" t="inlineStr">
        <is>
          <t>成功</t>
        </is>
      </c>
      <c r="Z269" t="inlineStr">
        <is>
          <t>来源采集时间：2026-09-28T04:00:11.080Z；独立浏览器程序区间采集；账号、日期和导出文件已核对；分成取平台导出值；文件SHA256：03f7eb0fce018698。本次为解析入库时间，不代表平台重新查询时间。</t>
        </is>
      </c>
      <c r="AA269" t="inlineStr">
        <is>
          <t>0.00</t>
        </is>
      </c>
      <c r="AB269" t="inlineStr">
        <is>
          <t>My X-Ray Vision Sees Right Through You</t>
        </is>
      </c>
      <c r="AC269" t="inlineStr">
        <is>
          <t>展示</t>
        </is>
      </c>
      <c r="AD269"/>
    </row>
    <row r="270" ht="25.5" customHeight="1">
      <c r="A270" t="inlineStr">
        <is>
          <t>2026-09-26｜RSBoost｜2967267838@qq.com｜ReelShort｜USD｜单剧｜ed97f251c46d4eb0</t>
        </is>
      </c>
      <c r="B270" s="5">
        <v>46291</v>
      </c>
      <c r="C270"/>
      <c r="D270"/>
      <c r="E270" t="inlineStr">
        <is>
          <t>2967267838@qq.com</t>
        </is>
      </c>
      <c r="F270" t="inlineStr">
        <is>
          <t>RSBoost</t>
        </is>
      </c>
      <c r="G270" t="inlineStr">
        <is>
          <t>ReelShort</t>
        </is>
      </c>
      <c r="H270" t="inlineStr">
        <is>
          <t>Off the Ice</t>
        </is>
      </c>
      <c r="I270" t="inlineStr">
        <is>
          <t>ed97f251c46d4eb0</t>
        </is>
      </c>
      <c r="J270" t="inlineStr">
        <is>
          <t>USD</t>
        </is>
      </c>
      <c r="K270" t="inlineStr">
        <is>
          <t>单剧</t>
        </is>
      </c>
      <c r="L270">
        <v>1</v>
      </c>
      <c r="M270">
        <v>0</v>
      </c>
      <c r="N270">
        <v>0</v>
      </c>
      <c r="O270" t="inlineStr">
        <is>
          <t>用户充值金额</t>
        </is>
      </c>
      <c r="P270"/>
      <c r="Q270">
        <v>0</v>
      </c>
      <c r="R270"/>
      <c r="S270"/>
      <c r="T270"/>
      <c r="U270" t="inlineStr">
        <is>
          <t>未提供</t>
        </is>
      </c>
      <c r="V270" s="2" t="str">
        <f>=HYPERLINK("https://cps.reelshort.com/my-earnings/estimated?incomeType=reelshort&amp;date=week", "https://cps.reelshort.com/my-earnings/estimated?incomeType=reelshort&amp;date=week")</f>
        <v>https://cps.reelshort.com/my-earnings/estimated?incomeType=reelshort&amp;date=week</v>
      </c>
      <c r="W270" s="3"/>
      <c r="X270" s="3">
        <v>46293.500127314815</v>
      </c>
      <c r="Y270" t="inlineStr">
        <is>
          <t>成功</t>
        </is>
      </c>
      <c r="Z270" t="inlineStr">
        <is>
          <t>来源采集时间：2026-09-28T04:00:11.080Z；独立浏览器程序区间采集；账号、日期和导出文件已核对；分成取平台导出值；文件SHA256：03f7eb0fce018698。本次为解析入库时间，不代表平台重新查询时间。</t>
        </is>
      </c>
      <c r="AA270" t="inlineStr">
        <is>
          <t>0.00</t>
        </is>
      </c>
      <c r="AB270" t="inlineStr">
        <is>
          <t>Off the Ice</t>
        </is>
      </c>
      <c r="AC270" t="inlineStr">
        <is>
          <t>展示</t>
        </is>
      </c>
      <c r="AD270"/>
    </row>
    <row r="271" ht="25.5" customHeight="1">
      <c r="A271" t="inlineStr">
        <is>
          <t>2026-09-26｜RSBoost｜2967267838@qq.com｜ReelShort｜USD｜单剧｜af3e88885fef4554</t>
        </is>
      </c>
      <c r="B271" s="5">
        <v>46291</v>
      </c>
      <c r="C271"/>
      <c r="D271"/>
      <c r="E271" t="inlineStr">
        <is>
          <t>2967267838@qq.com</t>
        </is>
      </c>
      <c r="F271" t="inlineStr">
        <is>
          <t>RSBoost</t>
        </is>
      </c>
      <c r="G271" t="inlineStr">
        <is>
          <t>ReelShort</t>
        </is>
      </c>
      <c r="H271" t="inlineStr">
        <is>
          <t>Private Tutoring</t>
        </is>
      </c>
      <c r="I271" t="inlineStr">
        <is>
          <t>af3e88885fef4554</t>
        </is>
      </c>
      <c r="J271" t="inlineStr">
        <is>
          <t>USD</t>
        </is>
      </c>
      <c r="K271" t="inlineStr">
        <is>
          <t>单剧</t>
        </is>
      </c>
      <c r="L271">
        <v>1</v>
      </c>
      <c r="M271">
        <v>0</v>
      </c>
      <c r="N271">
        <v>0</v>
      </c>
      <c r="O271" t="inlineStr">
        <is>
          <t>用户充值金额</t>
        </is>
      </c>
      <c r="P271"/>
      <c r="Q271">
        <v>0</v>
      </c>
      <c r="R271"/>
      <c r="S271"/>
      <c r="T271"/>
      <c r="U271" t="inlineStr">
        <is>
          <t>未提供</t>
        </is>
      </c>
      <c r="V271" s="2" t="str">
        <f>=HYPERLINK("https://cps.reelshort.com/my-earnings/estimated?incomeType=reelshort&amp;date=week", "https://cps.reelshort.com/my-earnings/estimated?incomeType=reelshort&amp;date=week")</f>
        <v>https://cps.reelshort.com/my-earnings/estimated?incomeType=reelshort&amp;date=week</v>
      </c>
      <c r="W271" s="3"/>
      <c r="X271" s="3">
        <v>46293.500127314815</v>
      </c>
      <c r="Y271" t="inlineStr">
        <is>
          <t>成功</t>
        </is>
      </c>
      <c r="Z271" t="inlineStr">
        <is>
          <t>来源采集时间：2026-09-28T04:00:11.080Z；独立浏览器程序区间采集；账号、日期和导出文件已核对；分成取平台导出值；文件SHA256：03f7eb0fce018698。本次为解析入库时间，不代表平台重新查询时间。</t>
        </is>
      </c>
      <c r="AA271" t="inlineStr">
        <is>
          <t>0.00</t>
        </is>
      </c>
      <c r="AB271" t="inlineStr">
        <is>
          <t>Private Tutoring</t>
        </is>
      </c>
      <c r="AC271" t="inlineStr">
        <is>
          <t>展示</t>
        </is>
      </c>
      <c r="AD271"/>
    </row>
    <row r="272" ht="25.5" customHeight="1">
      <c r="A272" t="inlineStr">
        <is>
          <t>2026-09-26｜RSBoost｜2967267838@qq.com｜ReelShort｜USD｜单剧｜7e2e07cf66b7db0c</t>
        </is>
      </c>
      <c r="B272" s="5">
        <v>46291</v>
      </c>
      <c r="C272"/>
      <c r="D272"/>
      <c r="E272" t="inlineStr">
        <is>
          <t>2967267838@qq.com</t>
        </is>
      </c>
      <c r="F272" t="inlineStr">
        <is>
          <t>RSBoost</t>
        </is>
      </c>
      <c r="G272" t="inlineStr">
        <is>
          <t>ReelShort</t>
        </is>
      </c>
      <c r="H272" t="inlineStr">
        <is>
          <t>The Omega's Command</t>
        </is>
      </c>
      <c r="I272" t="inlineStr">
        <is>
          <t>7e2e07cf66b7db0c</t>
        </is>
      </c>
      <c r="J272" t="inlineStr">
        <is>
          <t>USD</t>
        </is>
      </c>
      <c r="K272" t="inlineStr">
        <is>
          <t>单剧</t>
        </is>
      </c>
      <c r="L272">
        <v>1</v>
      </c>
      <c r="M272">
        <v>1</v>
      </c>
      <c r="N272">
        <v>3.49</v>
      </c>
      <c r="O272" t="inlineStr">
        <is>
          <t>用户充值金额</t>
        </is>
      </c>
      <c r="P272"/>
      <c r="Q272">
        <v>0</v>
      </c>
      <c r="R272"/>
      <c r="S272"/>
      <c r="T272"/>
      <c r="U272" t="inlineStr">
        <is>
          <t>未提供</t>
        </is>
      </c>
      <c r="V272" s="2" t="str">
        <f>=HYPERLINK("https://cps.reelshort.com/my-earnings/estimated?incomeType=reelshort&amp;date=week", "https://cps.reelshort.com/my-earnings/estimated?incomeType=reelshort&amp;date=week")</f>
        <v>https://cps.reelshort.com/my-earnings/estimated?incomeType=reelshort&amp;date=week</v>
      </c>
      <c r="W272" s="3"/>
      <c r="X272" s="3">
        <v>46293.500127314815</v>
      </c>
      <c r="Y272" t="inlineStr">
        <is>
          <t>成功</t>
        </is>
      </c>
      <c r="Z272" t="inlineStr">
        <is>
          <t>来源采集时间：2026-09-28T04:00:11.080Z；独立浏览器程序区间采集；账号、日期和导出文件已核对；分成取平台导出值；文件SHA256：03f7eb0fce018698。本次为解析入库时间，不代表平台重新查询时间。</t>
        </is>
      </c>
      <c r="AA272" t="inlineStr">
        <is>
          <t>3.49</t>
        </is>
      </c>
      <c r="AB272" t="inlineStr">
        <is>
          <t>The Omega's Command</t>
        </is>
      </c>
      <c r="AC272" t="inlineStr">
        <is>
          <t>展示</t>
        </is>
      </c>
      <c r="AD272"/>
    </row>
    <row r="273" ht="25.5" customHeight="1">
      <c r="A273" t="inlineStr">
        <is>
          <t>2026-09-26｜RSBoost｜2967267838@qq.com｜ReelShort｜USD｜单剧｜dd4fd452958c2058</t>
        </is>
      </c>
      <c r="B273" s="5">
        <v>46291</v>
      </c>
      <c r="C273"/>
      <c r="D273"/>
      <c r="E273" t="inlineStr">
        <is>
          <t>2967267838@qq.com</t>
        </is>
      </c>
      <c r="F273" t="inlineStr">
        <is>
          <t>RSBoost</t>
        </is>
      </c>
      <c r="G273" t="inlineStr">
        <is>
          <t>ReelShort</t>
        </is>
      </c>
      <c r="H273" t="inlineStr">
        <is>
          <t>Winds of the Atlantic</t>
        </is>
      </c>
      <c r="I273" t="inlineStr">
        <is>
          <t>dd4fd452958c2058</t>
        </is>
      </c>
      <c r="J273" t="inlineStr">
        <is>
          <t>USD</t>
        </is>
      </c>
      <c r="K273" t="inlineStr">
        <is>
          <t>单剧</t>
        </is>
      </c>
      <c r="L273">
        <v>1</v>
      </c>
      <c r="M273">
        <v>0</v>
      </c>
      <c r="N273">
        <v>0</v>
      </c>
      <c r="O273" t="inlineStr">
        <is>
          <t>用户充值金额</t>
        </is>
      </c>
      <c r="P273"/>
      <c r="Q273">
        <v>0</v>
      </c>
      <c r="R273"/>
      <c r="S273"/>
      <c r="T273"/>
      <c r="U273" t="inlineStr">
        <is>
          <t>未提供</t>
        </is>
      </c>
      <c r="V273" s="2" t="str">
        <f>=HYPERLINK("https://cps.reelshort.com/my-earnings/estimated?incomeType=reelshort&amp;date=week", "https://cps.reelshort.com/my-earnings/estimated?incomeType=reelshort&amp;date=week")</f>
        <v>https://cps.reelshort.com/my-earnings/estimated?incomeType=reelshort&amp;date=week</v>
      </c>
      <c r="W273" s="3"/>
      <c r="X273" s="3">
        <v>46293.500127314815</v>
      </c>
      <c r="Y273" t="inlineStr">
        <is>
          <t>成功</t>
        </is>
      </c>
      <c r="Z273" t="inlineStr">
        <is>
          <t>来源采集时间：2026-09-28T04:00:11.080Z；独立浏览器程序区间采集；账号、日期和导出文件已核对；分成取平台导出值；文件SHA256：03f7eb0fce018698。本次为解析入库时间，不代表平台重新查询时间。</t>
        </is>
      </c>
      <c r="AA273" t="inlineStr">
        <is>
          <t>0.00</t>
        </is>
      </c>
      <c r="AB273" t="inlineStr">
        <is>
          <t>Winds of the Atlantic</t>
        </is>
      </c>
      <c r="AC273" t="inlineStr">
        <is>
          <t>展示</t>
        </is>
      </c>
      <c r="AD273"/>
    </row>
    <row r="274" ht="25.5" customHeight="1">
      <c r="A274" t="inlineStr">
        <is>
          <t>2026-09-27｜RSBoost｜2967267838@qq.com｜ReelShort｜USD｜账号级</t>
        </is>
      </c>
      <c r="B274" s="5">
        <v>46292</v>
      </c>
      <c r="C274"/>
      <c r="D274"/>
      <c r="E274" t="inlineStr">
        <is>
          <t>2967267838@qq.com</t>
        </is>
      </c>
      <c r="F274" t="inlineStr">
        <is>
          <t>RSBoost</t>
        </is>
      </c>
      <c r="G274" t="inlineStr">
        <is>
          <t>ReelShort</t>
        </is>
      </c>
      <c r="H274" t="inlineStr">
        <is>
          <t>未分剧名/平台合计</t>
        </is>
      </c>
      <c r="I274"/>
      <c r="J274" t="inlineStr">
        <is>
          <t>USD</t>
        </is>
      </c>
      <c r="K274" t="inlineStr">
        <is>
          <t>账号级</t>
        </is>
      </c>
      <c r="L274">
        <v>7</v>
      </c>
      <c r="M274">
        <v>0</v>
      </c>
      <c r="N274">
        <v>0</v>
      </c>
      <c r="O274" t="inlineStr">
        <is>
          <t>用户充值金额</t>
        </is>
      </c>
      <c r="P274"/>
      <c r="Q274">
        <v>0</v>
      </c>
      <c r="R274"/>
      <c r="S274"/>
      <c r="T274"/>
      <c r="U274" t="inlineStr">
        <is>
          <t>未提供</t>
        </is>
      </c>
      <c r="V274" s="2" t="str">
        <f>=HYPERLINK("https://cps.reelshort.com/my-earnings/estimated?incomeType=reelshort&amp;date=week", "https://cps.reelshort.com/my-earnings/estimated?incomeType=reelshort&amp;date=week")</f>
        <v>https://cps.reelshort.com/my-earnings/estimated?incomeType=reelshort&amp;date=week</v>
      </c>
      <c r="W274" s="3"/>
      <c r="X274" s="3">
        <v>46294.50015046296</v>
      </c>
      <c r="Y274" t="inlineStr">
        <is>
          <t>成功</t>
        </is>
      </c>
      <c r="Z274" t="inlineStr">
        <is>
          <t>来源采集时间：2026-09-29T04:00:13.295Z；独立浏览器程序区间采集；账号、日期和导出文件已核对；分成取平台导出值；文件SHA256：ce50106e92bb9925。本次为解析入库时间，不代表平台重新查询时间。</t>
        </is>
      </c>
      <c r="AA274" t="inlineStr">
        <is>
          <t>0.00</t>
        </is>
      </c>
      <c r="AB274" t="inlineStr">
        <is>
          <t>Blood Moon Roommates、Bully at School, Sugar on Live、Kiss the Vampire or Die、My Racing Nemesis Kissed Me、Private Tutoring、Romance Lessons with My Quarterback、The Omega's Command</t>
        </is>
      </c>
      <c r="AC274" t="inlineStr">
        <is>
          <t>校验用</t>
        </is>
      </c>
      <c r="AD274"/>
    </row>
    <row r="275" ht="25.5" customHeight="1">
      <c r="A275" t="inlineStr">
        <is>
          <t>2026-09-27｜RSBoost｜2967267838@qq.com｜ReelShort｜USD｜单剧｜72fcb6ec07358025</t>
        </is>
      </c>
      <c r="B275" s="5">
        <v>46292</v>
      </c>
      <c r="C275"/>
      <c r="D275"/>
      <c r="E275" t="inlineStr">
        <is>
          <t>2967267838@qq.com</t>
        </is>
      </c>
      <c r="F275" t="inlineStr">
        <is>
          <t>RSBoost</t>
        </is>
      </c>
      <c r="G275" t="inlineStr">
        <is>
          <t>ReelShort</t>
        </is>
      </c>
      <c r="H275" t="inlineStr">
        <is>
          <t>Blood Moon Roommates</t>
        </is>
      </c>
      <c r="I275" t="inlineStr">
        <is>
          <t>72fcb6ec07358025</t>
        </is>
      </c>
      <c r="J275" t="inlineStr">
        <is>
          <t>USD</t>
        </is>
      </c>
      <c r="K275" t="inlineStr">
        <is>
          <t>单剧</t>
        </is>
      </c>
      <c r="L275">
        <v>1</v>
      </c>
      <c r="M275">
        <v>0</v>
      </c>
      <c r="N275">
        <v>0</v>
      </c>
      <c r="O275" t="inlineStr">
        <is>
          <t>用户充值金额</t>
        </is>
      </c>
      <c r="P275"/>
      <c r="Q275">
        <v>0</v>
      </c>
      <c r="R275"/>
      <c r="S275"/>
      <c r="T275"/>
      <c r="U275" t="inlineStr">
        <is>
          <t>未提供</t>
        </is>
      </c>
      <c r="V275" s="2" t="str">
        <f>=HYPERLINK("https://cps.reelshort.com/my-earnings/estimated?incomeType=reelshort&amp;date=week", "https://cps.reelshort.com/my-earnings/estimated?incomeType=reelshort&amp;date=week")</f>
        <v>https://cps.reelshort.com/my-earnings/estimated?incomeType=reelshort&amp;date=week</v>
      </c>
      <c r="W275" s="3"/>
      <c r="X275" s="3">
        <v>46294.50015046296</v>
      </c>
      <c r="Y275" t="inlineStr">
        <is>
          <t>成功</t>
        </is>
      </c>
      <c r="Z275" t="inlineStr">
        <is>
          <t>来源采集时间：2026-09-29T04:00:13.295Z；独立浏览器程序区间采集；账号、日期和导出文件已核对；分成取平台导出值；文件SHA256：ce50106e92bb9925。本次为解析入库时间，不代表平台重新查询时间。</t>
        </is>
      </c>
      <c r="AA275" t="inlineStr">
        <is>
          <t>0.00</t>
        </is>
      </c>
      <c r="AB275" t="inlineStr">
        <is>
          <t>Blood Moon Roommates</t>
        </is>
      </c>
      <c r="AC275" t="inlineStr">
        <is>
          <t>展示</t>
        </is>
      </c>
      <c r="AD275"/>
    </row>
    <row r="276" ht="25.5" customHeight="1">
      <c r="A276" t="inlineStr">
        <is>
          <t>2026-09-27｜RSBoost｜2967267838@qq.com｜ReelShort｜USD｜单剧｜05fb54d0c5c79a21</t>
        </is>
      </c>
      <c r="B276" s="5">
        <v>46292</v>
      </c>
      <c r="C276"/>
      <c r="D276"/>
      <c r="E276" t="inlineStr">
        <is>
          <t>2967267838@qq.com</t>
        </is>
      </c>
      <c r="F276" t="inlineStr">
        <is>
          <t>RSBoost</t>
        </is>
      </c>
      <c r="G276" t="inlineStr">
        <is>
          <t>ReelShort</t>
        </is>
      </c>
      <c r="H276" t="inlineStr">
        <is>
          <t>Bully at School, Sugar on Live</t>
        </is>
      </c>
      <c r="I276" t="inlineStr">
        <is>
          <t>05fb54d0c5c79a21</t>
        </is>
      </c>
      <c r="J276" t="inlineStr">
        <is>
          <t>USD</t>
        </is>
      </c>
      <c r="K276" t="inlineStr">
        <is>
          <t>单剧</t>
        </is>
      </c>
      <c r="L276">
        <v>1</v>
      </c>
      <c r="M276">
        <v>0</v>
      </c>
      <c r="N276">
        <v>0</v>
      </c>
      <c r="O276" t="inlineStr">
        <is>
          <t>用户充值金额</t>
        </is>
      </c>
      <c r="P276"/>
      <c r="Q276">
        <v>0</v>
      </c>
      <c r="R276"/>
      <c r="S276"/>
      <c r="T276"/>
      <c r="U276" t="inlineStr">
        <is>
          <t>未提供</t>
        </is>
      </c>
      <c r="V276" s="2" t="str">
        <f>=HYPERLINK("https://cps.reelshort.com/my-earnings/estimated?incomeType=reelshort&amp;date=week", "https://cps.reelshort.com/my-earnings/estimated?incomeType=reelshort&amp;date=week")</f>
        <v>https://cps.reelshort.com/my-earnings/estimated?incomeType=reelshort&amp;date=week</v>
      </c>
      <c r="W276" s="3"/>
      <c r="X276" s="3">
        <v>46294.50015046296</v>
      </c>
      <c r="Y276" t="inlineStr">
        <is>
          <t>成功</t>
        </is>
      </c>
      <c r="Z276" t="inlineStr">
        <is>
          <t>来源采集时间：2026-09-29T04:00:13.295Z；独立浏览器程序区间采集；账号、日期和导出文件已核对；分成取平台导出值；文件SHA256：ce50106e92bb9925。本次为解析入库时间，不代表平台重新查询时间。</t>
        </is>
      </c>
      <c r="AA276" t="inlineStr">
        <is>
          <t>0.00</t>
        </is>
      </c>
      <c r="AB276" t="inlineStr">
        <is>
          <t>Bully at School, Sugar on Live</t>
        </is>
      </c>
      <c r="AC276" t="inlineStr">
        <is>
          <t>展示</t>
        </is>
      </c>
      <c r="AD276"/>
    </row>
    <row r="277" ht="25.5" customHeight="1">
      <c r="A277" t="inlineStr">
        <is>
          <t>2026-09-27｜RSBoost｜2967267838@qq.com｜ReelShort｜USD｜单剧｜fd3655de7ebfeabf</t>
        </is>
      </c>
      <c r="B277" s="5">
        <v>46292</v>
      </c>
      <c r="C277"/>
      <c r="D277"/>
      <c r="E277" t="inlineStr">
        <is>
          <t>2967267838@qq.com</t>
        </is>
      </c>
      <c r="F277" t="inlineStr">
        <is>
          <t>RSBoost</t>
        </is>
      </c>
      <c r="G277" t="inlineStr">
        <is>
          <t>ReelShort</t>
        </is>
      </c>
      <c r="H277" t="inlineStr">
        <is>
          <t>Kiss the Vampire or Die</t>
        </is>
      </c>
      <c r="I277" t="inlineStr">
        <is>
          <t>fd3655de7ebfeabf</t>
        </is>
      </c>
      <c r="J277" t="inlineStr">
        <is>
          <t>USD</t>
        </is>
      </c>
      <c r="K277" t="inlineStr">
        <is>
          <t>单剧</t>
        </is>
      </c>
      <c r="L277">
        <v>1</v>
      </c>
      <c r="M277">
        <v>0</v>
      </c>
      <c r="N277">
        <v>0</v>
      </c>
      <c r="O277" t="inlineStr">
        <is>
          <t>用户充值金额</t>
        </is>
      </c>
      <c r="P277"/>
      <c r="Q277">
        <v>0</v>
      </c>
      <c r="R277"/>
      <c r="S277"/>
      <c r="T277"/>
      <c r="U277" t="inlineStr">
        <is>
          <t>未提供</t>
        </is>
      </c>
      <c r="V277" s="2" t="str">
        <f>=HYPERLINK("https://cps.reelshort.com/my-earnings/estimated?incomeType=reelshort&amp;date=week", "https://cps.reelshort.com/my-earnings/estimated?incomeType=reelshort&amp;date=week")</f>
        <v>https://cps.reelshort.com/my-earnings/estimated?incomeType=reelshort&amp;date=week</v>
      </c>
      <c r="W277" s="3"/>
      <c r="X277" s="3">
        <v>46294.50015046296</v>
      </c>
      <c r="Y277" t="inlineStr">
        <is>
          <t>成功</t>
        </is>
      </c>
      <c r="Z277" t="inlineStr">
        <is>
          <t>来源采集时间：2026-09-29T04:00:13.295Z；独立浏览器程序区间采集；账号、日期和导出文件已核对；分成取平台导出值；文件SHA256：ce50106e92bb9925。本次为解析入库时间，不代表平台重新查询时间。</t>
        </is>
      </c>
      <c r="AA277" t="inlineStr">
        <is>
          <t>0.00</t>
        </is>
      </c>
      <c r="AB277" t="inlineStr">
        <is>
          <t>Kiss the Vampire or Die</t>
        </is>
      </c>
      <c r="AC277" t="inlineStr">
        <is>
          <t>展示</t>
        </is>
      </c>
      <c r="AD277"/>
    </row>
    <row r="278" ht="25.5" customHeight="1">
      <c r="A278" t="inlineStr">
        <is>
          <t>2026-09-27｜RSBoost｜2967267838@qq.com｜ReelShort｜USD｜单剧｜0fcef1b8970d217c</t>
        </is>
      </c>
      <c r="B278" s="5">
        <v>46292</v>
      </c>
      <c r="C278"/>
      <c r="D278"/>
      <c r="E278" t="inlineStr">
        <is>
          <t>2967267838@qq.com</t>
        </is>
      </c>
      <c r="F278" t="inlineStr">
        <is>
          <t>RSBoost</t>
        </is>
      </c>
      <c r="G278" t="inlineStr">
        <is>
          <t>ReelShort</t>
        </is>
      </c>
      <c r="H278" t="inlineStr">
        <is>
          <t>My Racing Nemesis Kissed Me</t>
        </is>
      </c>
      <c r="I278" t="inlineStr">
        <is>
          <t>0fcef1b8970d217c</t>
        </is>
      </c>
      <c r="J278" t="inlineStr">
        <is>
          <t>USD</t>
        </is>
      </c>
      <c r="K278" t="inlineStr">
        <is>
          <t>单剧</t>
        </is>
      </c>
      <c r="L278">
        <v>1</v>
      </c>
      <c r="M278">
        <v>0</v>
      </c>
      <c r="N278">
        <v>0</v>
      </c>
      <c r="O278" t="inlineStr">
        <is>
          <t>用户充值金额</t>
        </is>
      </c>
      <c r="P278"/>
      <c r="Q278">
        <v>0</v>
      </c>
      <c r="R278"/>
      <c r="S278"/>
      <c r="T278"/>
      <c r="U278" t="inlineStr">
        <is>
          <t>未提供</t>
        </is>
      </c>
      <c r="V278" s="2" t="str">
        <f>=HYPERLINK("https://cps.reelshort.com/my-earnings/estimated?incomeType=reelshort&amp;date=week", "https://cps.reelshort.com/my-earnings/estimated?incomeType=reelshort&amp;date=week")</f>
        <v>https://cps.reelshort.com/my-earnings/estimated?incomeType=reelshort&amp;date=week</v>
      </c>
      <c r="W278" s="3"/>
      <c r="X278" s="3">
        <v>46294.50015046296</v>
      </c>
      <c r="Y278" t="inlineStr">
        <is>
          <t>成功</t>
        </is>
      </c>
      <c r="Z278" t="inlineStr">
        <is>
          <t>来源采集时间：2026-09-29T04:00:13.295Z；独立浏览器程序区间采集；账号、日期和导出文件已核对；分成取平台导出值；文件SHA256：ce50106e92bb9925。本次为解析入库时间，不代表平台重新查询时间。</t>
        </is>
      </c>
      <c r="AA278" t="inlineStr">
        <is>
          <t>0.00</t>
        </is>
      </c>
      <c r="AB278" t="inlineStr">
        <is>
          <t>My Racing Nemesis Kissed Me</t>
        </is>
      </c>
      <c r="AC278" t="inlineStr">
        <is>
          <t>展示</t>
        </is>
      </c>
      <c r="AD278"/>
    </row>
    <row r="279" ht="25.5" customHeight="1">
      <c r="A279" t="inlineStr">
        <is>
          <t>2026-09-27｜RSBoost｜2967267838@qq.com｜ReelShort｜USD｜单剧｜af3e88885fef4554</t>
        </is>
      </c>
      <c r="B279" s="5">
        <v>46292</v>
      </c>
      <c r="C279"/>
      <c r="D279"/>
      <c r="E279" t="inlineStr">
        <is>
          <t>2967267838@qq.com</t>
        </is>
      </c>
      <c r="F279" t="inlineStr">
        <is>
          <t>RSBoost</t>
        </is>
      </c>
      <c r="G279" t="inlineStr">
        <is>
          <t>ReelShort</t>
        </is>
      </c>
      <c r="H279" t="inlineStr">
        <is>
          <t>Private Tutoring</t>
        </is>
      </c>
      <c r="I279" t="inlineStr">
        <is>
          <t>af3e88885fef4554</t>
        </is>
      </c>
      <c r="J279" t="inlineStr">
        <is>
          <t>USD</t>
        </is>
      </c>
      <c r="K279" t="inlineStr">
        <is>
          <t>单剧</t>
        </is>
      </c>
      <c r="L279">
        <v>1</v>
      </c>
      <c r="M279">
        <v>0</v>
      </c>
      <c r="N279">
        <v>0</v>
      </c>
      <c r="O279" t="inlineStr">
        <is>
          <t>用户充值金额</t>
        </is>
      </c>
      <c r="P279"/>
      <c r="Q279">
        <v>0</v>
      </c>
      <c r="R279"/>
      <c r="S279"/>
      <c r="T279"/>
      <c r="U279" t="inlineStr">
        <is>
          <t>未提供</t>
        </is>
      </c>
      <c r="V279" s="2" t="str">
        <f>=HYPERLINK("https://cps.reelshort.com/my-earnings/estimated?incomeType=reelshort&amp;date=week", "https://cps.reelshort.com/my-earnings/estimated?incomeType=reelshort&amp;date=week")</f>
        <v>https://cps.reelshort.com/my-earnings/estimated?incomeType=reelshort&amp;date=week</v>
      </c>
      <c r="W279" s="3"/>
      <c r="X279" s="3">
        <v>46294.50015046296</v>
      </c>
      <c r="Y279" t="inlineStr">
        <is>
          <t>成功</t>
        </is>
      </c>
      <c r="Z279" t="inlineStr">
        <is>
          <t>来源采集时间：2026-09-29T04:00:13.295Z；独立浏览器程序区间采集；账号、日期和导出文件已核对；分成取平台导出值；文件SHA256：ce50106e92bb9925。本次为解析入库时间，不代表平台重新查询时间。</t>
        </is>
      </c>
      <c r="AA279" t="inlineStr">
        <is>
          <t>0.00</t>
        </is>
      </c>
      <c r="AB279" t="inlineStr">
        <is>
          <t>Private Tutoring</t>
        </is>
      </c>
      <c r="AC279" t="inlineStr">
        <is>
          <t>展示</t>
        </is>
      </c>
      <c r="AD279"/>
    </row>
    <row r="280" ht="25.5" customHeight="1">
      <c r="A280" t="inlineStr">
        <is>
          <t>2026-09-27｜RSBoost｜2967267838@qq.com｜ReelShort｜USD｜单剧｜68dc69c3be7c9afc</t>
        </is>
      </c>
      <c r="B280" s="5">
        <v>46292</v>
      </c>
      <c r="C280"/>
      <c r="D280"/>
      <c r="E280" t="inlineStr">
        <is>
          <t>2967267838@qq.com</t>
        </is>
      </c>
      <c r="F280" t="inlineStr">
        <is>
          <t>RSBoost</t>
        </is>
      </c>
      <c r="G280" t="inlineStr">
        <is>
          <t>ReelShort</t>
        </is>
      </c>
      <c r="H280" t="inlineStr">
        <is>
          <t>Romance Lessons with My Quarterback</t>
        </is>
      </c>
      <c r="I280" t="inlineStr">
        <is>
          <t>68dc69c3be7c9afc</t>
        </is>
      </c>
      <c r="J280" t="inlineStr">
        <is>
          <t>USD</t>
        </is>
      </c>
      <c r="K280" t="inlineStr">
        <is>
          <t>单剧</t>
        </is>
      </c>
      <c r="L280">
        <v>1</v>
      </c>
      <c r="M280">
        <v>0</v>
      </c>
      <c r="N280">
        <v>0</v>
      </c>
      <c r="O280" t="inlineStr">
        <is>
          <t>用户充值金额</t>
        </is>
      </c>
      <c r="P280"/>
      <c r="Q280">
        <v>0</v>
      </c>
      <c r="R280"/>
      <c r="S280"/>
      <c r="T280"/>
      <c r="U280" t="inlineStr">
        <is>
          <t>未提供</t>
        </is>
      </c>
      <c r="V280" s="2" t="str">
        <f>=HYPERLINK("https://cps.reelshort.com/my-earnings/estimated?incomeType=reelshort&amp;date=week", "https://cps.reelshort.com/my-earnings/estimated?incomeType=reelshort&amp;date=week")</f>
        <v>https://cps.reelshort.com/my-earnings/estimated?incomeType=reelshort&amp;date=week</v>
      </c>
      <c r="W280" s="3"/>
      <c r="X280" s="3">
        <v>46294.50015046296</v>
      </c>
      <c r="Y280" t="inlineStr">
        <is>
          <t>成功</t>
        </is>
      </c>
      <c r="Z280" t="inlineStr">
        <is>
          <t>来源采集时间：2026-09-29T04:00:13.295Z；独立浏览器程序区间采集；账号、日期和导出文件已核对；分成取平台导出值；文件SHA256：ce50106e92bb9925。本次为解析入库时间，不代表平台重新查询时间。</t>
        </is>
      </c>
      <c r="AA280" t="inlineStr">
        <is>
          <t>0.00</t>
        </is>
      </c>
      <c r="AB280" t="inlineStr">
        <is>
          <t>Romance Lessons with My Quarterback</t>
        </is>
      </c>
      <c r="AC280" t="inlineStr">
        <is>
          <t>展示</t>
        </is>
      </c>
      <c r="AD280"/>
    </row>
    <row r="281" ht="25.5" customHeight="1">
      <c r="A281" t="inlineStr">
        <is>
          <t>2026-09-27｜RSBoost｜2967267838@qq.com｜ReelShort｜USD｜单剧｜7e2e07cf66b7db0c</t>
        </is>
      </c>
      <c r="B281" s="5">
        <v>46292</v>
      </c>
      <c r="C281"/>
      <c r="D281"/>
      <c r="E281" t="inlineStr">
        <is>
          <t>2967267838@qq.com</t>
        </is>
      </c>
      <c r="F281" t="inlineStr">
        <is>
          <t>RSBoost</t>
        </is>
      </c>
      <c r="G281" t="inlineStr">
        <is>
          <t>ReelShort</t>
        </is>
      </c>
      <c r="H281" t="inlineStr">
        <is>
          <t>The Omega's Command</t>
        </is>
      </c>
      <c r="I281" t="inlineStr">
        <is>
          <t>7e2e07cf66b7db0c</t>
        </is>
      </c>
      <c r="J281" t="inlineStr">
        <is>
          <t>USD</t>
        </is>
      </c>
      <c r="K281" t="inlineStr">
        <is>
          <t>单剧</t>
        </is>
      </c>
      <c r="L281">
        <v>1</v>
      </c>
      <c r="M281">
        <v>0</v>
      </c>
      <c r="N281">
        <v>0</v>
      </c>
      <c r="O281" t="inlineStr">
        <is>
          <t>用户充值金额</t>
        </is>
      </c>
      <c r="P281"/>
      <c r="Q281">
        <v>0</v>
      </c>
      <c r="R281"/>
      <c r="S281"/>
      <c r="T281"/>
      <c r="U281" t="inlineStr">
        <is>
          <t>未提供</t>
        </is>
      </c>
      <c r="V281" s="2" t="str">
        <f>=HYPERLINK("https://cps.reelshort.com/my-earnings/estimated?incomeType=reelshort&amp;date=week", "https://cps.reelshort.com/my-earnings/estimated?incomeType=reelshort&amp;date=week")</f>
        <v>https://cps.reelshort.com/my-earnings/estimated?incomeType=reelshort&amp;date=week</v>
      </c>
      <c r="W281" s="3"/>
      <c r="X281" s="3">
        <v>46294.50015046296</v>
      </c>
      <c r="Y281" t="inlineStr">
        <is>
          <t>成功</t>
        </is>
      </c>
      <c r="Z281" t="inlineStr">
        <is>
          <t>来源采集时间：2026-09-29T04:00:13.295Z；独立浏览器程序区间采集；账号、日期和导出文件已核对；分成取平台导出值；文件SHA256：ce50106e92bb9925。本次为解析入库时间，不代表平台重新查询时间。</t>
        </is>
      </c>
      <c r="AA281" t="inlineStr">
        <is>
          <t>0.00</t>
        </is>
      </c>
      <c r="AB281" t="inlineStr">
        <is>
          <t>The Omega's Command</t>
        </is>
      </c>
      <c r="AC281" t="inlineStr">
        <is>
          <t>展示</t>
        </is>
      </c>
      <c r="AD281"/>
    </row>
    <row r="282" ht="25.5" customHeight="1">
      <c r="A282" t="inlineStr">
        <is>
          <t>2026-09-28｜七星剧浪｜CND3E｜CNY｜账号级</t>
        </is>
      </c>
      <c r="B282" s="5">
        <v>46293</v>
      </c>
      <c r="C282"/>
      <c r="D282"/>
      <c r="E282" t="inlineStr">
        <is>
          <t>CND3E</t>
        </is>
      </c>
      <c r="F282" t="inlineStr">
        <is>
          <t>七星剧浪/北斗智影</t>
        </is>
      </c>
      <c r="G282"/>
      <c r="H282" t="inlineStr">
        <is>
          <t>未分剧名/平台合计</t>
        </is>
      </c>
      <c r="I282"/>
      <c r="J282" t="inlineStr">
        <is>
          <t>CNY</t>
        </is>
      </c>
      <c r="K282" t="inlineStr">
        <is>
          <t>账号级</t>
        </is>
      </c>
      <c r="L282"/>
      <c r="M282">
        <v>0</v>
      </c>
      <c r="N282">
        <v>0</v>
      </c>
      <c r="O282" t="inlineStr">
        <is>
          <t>扣通道费后金额</t>
        </is>
      </c>
      <c r="P282">
        <v>0</v>
      </c>
      <c r="Q282">
        <v>0</v>
      </c>
      <c r="R282">
        <v>0</v>
      </c>
      <c r="S282"/>
      <c r="T282"/>
      <c r="U282" t="inlineStr">
        <is>
          <t>未提供</t>
        </is>
      </c>
      <c r="V282" s="2" t="str">
        <f>=HYPERLINK("https://www.injulang.cn/income", "https://www.injulang.cn/income")</f>
        <v>https://www.injulang.cn/income</v>
      </c>
      <c r="W282" s="3"/>
      <c r="X282" s="3">
        <v>46294.5008912037</v>
      </c>
      <c r="Y282" t="inlineStr">
        <is>
          <t>成功</t>
        </is>
      </c>
      <c r="Z282" t="inlineStr">
        <is>
          <t>来源采集时间：2026-09-29T04:01:17.196Z；独立程序区间下载；按导出内容拆分写入账号级数据；非零新结构会停止等待核对；文件SHA256：3080c800d2580cc9。本次为解析入库时间，不代表平台重新查询时间。</t>
        </is>
      </c>
      <c r="AA282" t="inlineStr">
        <is>
          <t>0.00</t>
        </is>
      </c>
      <c r="AB282"/>
      <c r="AC282" t="inlineStr">
        <is>
          <t>展示</t>
        </is>
      </c>
      <c r="AD282"/>
    </row>
    <row r="283" ht="25.5" customHeight="1">
      <c r="A283" t="inlineStr">
        <is>
          <t>2026-09-28｜MoboBoost｜pengman@gengrowth.ai｜CNY｜账号级</t>
        </is>
      </c>
      <c r="B283" s="5">
        <v>46293</v>
      </c>
      <c r="C283"/>
      <c r="D283"/>
      <c r="E283" t="inlineStr">
        <is>
          <t>pengman@gengrowth.ai</t>
        </is>
      </c>
      <c r="F283" t="inlineStr">
        <is>
          <t>MoboBoost</t>
        </is>
      </c>
      <c r="G283"/>
      <c r="H283" t="inlineStr">
        <is>
          <t>未分剧名/平台合计</t>
        </is>
      </c>
      <c r="I283"/>
      <c r="J283" t="inlineStr">
        <is>
          <t>CNY</t>
        </is>
      </c>
      <c r="K283" t="inlineStr">
        <is>
          <t>账号级</t>
        </is>
      </c>
      <c r="L283"/>
      <c r="M283">
        <v>0</v>
      </c>
      <c r="N283">
        <v>0</v>
      </c>
      <c r="O283" t="inlineStr">
        <is>
          <t>待确认</t>
        </is>
      </c>
      <c r="P283">
        <v>0</v>
      </c>
      <c r="Q283">
        <v>0</v>
      </c>
      <c r="R283">
        <v>0</v>
      </c>
      <c r="S283"/>
      <c r="T283"/>
      <c r="U283" t="inlineStr">
        <is>
          <t>未提供</t>
        </is>
      </c>
      <c r="V283" s="2" t="str">
        <f>=HYPERLINK("https://ckoc.cdreader.com/cn/report/daily", "https://ckoc.cdreader.com/cn/report/daily")</f>
        <v>https://ckoc.cdreader.com/cn/report/daily</v>
      </c>
      <c r="W283" s="3"/>
      <c r="X283" s="3">
        <v>46294.50113425926</v>
      </c>
      <c r="Y283" t="inlineStr">
        <is>
          <t>待核对</t>
        </is>
      </c>
      <c r="Z283" t="inlineStr">
        <is>
          <t>来源采集时间：2026-09-29T04:01:38.406Z；收益统计仅看自己；每日统计短剧分成收入按日读取；人民币非零区间合计不会被错误拆分；文件SHA256：9cccab353fe0f875。本次为解析入库时间，不代表平台重新查询时间。</t>
        </is>
      </c>
      <c r="AA283" t="inlineStr">
        <is>
          <t>0.00</t>
        </is>
      </c>
      <c r="AB283"/>
      <c r="AC283" t="inlineStr">
        <is>
          <t>展示</t>
        </is>
      </c>
      <c r="AD283"/>
    </row>
    <row r="284" ht="25.5" customHeight="1">
      <c r="A284" t="inlineStr">
        <is>
          <t>2026-09-28｜MoboBoost｜pengman@gengrowth.ai｜USD｜账号级</t>
        </is>
      </c>
      <c r="B284" s="5">
        <v>46293</v>
      </c>
      <c r="C284"/>
      <c r="D284"/>
      <c r="E284" t="inlineStr">
        <is>
          <t>pengman@gengrowth.ai</t>
        </is>
      </c>
      <c r="F284" t="inlineStr">
        <is>
          <t>MoboBoost</t>
        </is>
      </c>
      <c r="G284"/>
      <c r="H284" t="inlineStr">
        <is>
          <t>未分剧名/平台合计</t>
        </is>
      </c>
      <c r="I284"/>
      <c r="J284" t="inlineStr">
        <is>
          <t>USD</t>
        </is>
      </c>
      <c r="K284" t="inlineStr">
        <is>
          <t>账号级</t>
        </is>
      </c>
      <c r="L284">
        <v>0</v>
      </c>
      <c r="M284">
        <v>0</v>
      </c>
      <c r="N284">
        <v>0</v>
      </c>
      <c r="O284" t="inlineStr">
        <is>
          <t>待确认</t>
        </is>
      </c>
      <c r="P284">
        <v>0</v>
      </c>
      <c r="Q284">
        <v>0</v>
      </c>
      <c r="R284">
        <v>0</v>
      </c>
      <c r="S284"/>
      <c r="T284"/>
      <c r="U284" t="inlineStr">
        <is>
          <t>未提供</t>
        </is>
      </c>
      <c r="V284" s="2" t="str">
        <f>=HYPERLINK("https://ckoc.cdreader.com/cn/report/daily", "https://ckoc.cdreader.com/cn/report/daily")</f>
        <v>https://ckoc.cdreader.com/cn/report/daily</v>
      </c>
      <c r="W284" s="3"/>
      <c r="X284" s="3">
        <v>46294.50113425926</v>
      </c>
      <c r="Y284" t="inlineStr">
        <is>
          <t>待核对</t>
        </is>
      </c>
      <c r="Z284" t="inlineStr">
        <is>
          <t>来源采集时间：2026-09-29T04:01:38.406Z；收益统计仅看自己；每日统计短剧分成收入按日读取；人民币非零区间合计不会被错误拆分；文件SHA256：9cccab353fe0f875。本次为解析入库时间，不代表平台重新查询时间。</t>
        </is>
      </c>
      <c r="AA284" t="inlineStr">
        <is>
          <t>0.00</t>
        </is>
      </c>
      <c r="AB284"/>
      <c r="AC284" t="inlineStr">
        <is>
          <t>展示</t>
        </is>
      </c>
      <c r="AD284"/>
    </row>
    <row r="285" ht="25.5" customHeight="1">
      <c r="A285" t="inlineStr">
        <is>
          <t>2026-09-28｜RSBoost｜2967267838@qq.com｜ReelShort｜USD｜账号级</t>
        </is>
      </c>
      <c r="B285" s="5">
        <v>46293</v>
      </c>
      <c r="C285"/>
      <c r="D285"/>
      <c r="E285" t="inlineStr">
        <is>
          <t>2967267838@qq.com</t>
        </is>
      </c>
      <c r="F285" t="inlineStr">
        <is>
          <t>RSBoost</t>
        </is>
      </c>
      <c r="G285" t="inlineStr">
        <is>
          <t>ReelShort</t>
        </is>
      </c>
      <c r="H285" t="inlineStr">
        <is>
          <t>未分剧名/平台合计</t>
        </is>
      </c>
      <c r="I285"/>
      <c r="J285" t="inlineStr">
        <is>
          <t>USD</t>
        </is>
      </c>
      <c r="K285" t="inlineStr">
        <is>
          <t>账号级</t>
        </is>
      </c>
      <c r="L285">
        <v>4</v>
      </c>
      <c r="M285">
        <v>0</v>
      </c>
      <c r="N285">
        <v>0</v>
      </c>
      <c r="O285" t="inlineStr">
        <is>
          <t>用户充值金额</t>
        </is>
      </c>
      <c r="P285"/>
      <c r="Q285">
        <v>0</v>
      </c>
      <c r="R285"/>
      <c r="S285"/>
      <c r="T285"/>
      <c r="U285" t="inlineStr">
        <is>
          <t>未提供</t>
        </is>
      </c>
      <c r="V285" s="2" t="str">
        <f>=HYPERLINK("https://cps.reelshort.com/my-earnings/estimated?incomeType=reelshort&amp;date=week", "https://cps.reelshort.com/my-earnings/estimated?incomeType=reelshort&amp;date=week")</f>
        <v>https://cps.reelshort.com/my-earnings/estimated?incomeType=reelshort&amp;date=week</v>
      </c>
      <c r="W285" s="3"/>
      <c r="X285" s="3">
        <v>46295.50019675926</v>
      </c>
      <c r="Y285" t="inlineStr">
        <is>
          <t>成功</t>
        </is>
      </c>
      <c r="Z285" t="inlineStr">
        <is>
          <t>来源采集时间：2026-09-30T04:00:17.219Z；独立浏览器程序区间采集；账号、日期和导出文件已核对；分成取平台导出值；文件SHA256：37a6a1b2b3860687。本次为解析入库时间，不代表平台重新查询时间。</t>
        </is>
      </c>
      <c r="AA285" t="inlineStr">
        <is>
          <t>0.00</t>
        </is>
      </c>
      <c r="AB285" t="inlineStr">
        <is>
          <t>He Called It a Prank，I Called It Goodbye、Kiss the Vampire or Die、My Racing Nemesis Kissed Me、Private Tutoring</t>
        </is>
      </c>
      <c r="AC285" t="inlineStr">
        <is>
          <t>校验用</t>
        </is>
      </c>
      <c r="AD285"/>
    </row>
    <row r="286" ht="25.5" customHeight="1">
      <c r="A286" t="inlineStr">
        <is>
          <t>2026-09-28｜RSBoost｜2967267838@qq.com｜ReelShort｜USD｜单剧｜b909bd0d82d2f9b7</t>
        </is>
      </c>
      <c r="B286" s="5">
        <v>46293</v>
      </c>
      <c r="C286"/>
      <c r="D286"/>
      <c r="E286" t="inlineStr">
        <is>
          <t>2967267838@qq.com</t>
        </is>
      </c>
      <c r="F286" t="inlineStr">
        <is>
          <t>RSBoost</t>
        </is>
      </c>
      <c r="G286" t="inlineStr">
        <is>
          <t>ReelShort</t>
        </is>
      </c>
      <c r="H286" t="inlineStr">
        <is>
          <t>He Called It a Prank，I Called It Goodbye</t>
        </is>
      </c>
      <c r="I286" t="inlineStr">
        <is>
          <t>b909bd0d82d2f9b7</t>
        </is>
      </c>
      <c r="J286" t="inlineStr">
        <is>
          <t>USD</t>
        </is>
      </c>
      <c r="K286" t="inlineStr">
        <is>
          <t>单剧</t>
        </is>
      </c>
      <c r="L286">
        <v>1</v>
      </c>
      <c r="M286">
        <v>0</v>
      </c>
      <c r="N286">
        <v>0</v>
      </c>
      <c r="O286" t="inlineStr">
        <is>
          <t>用户充值金额</t>
        </is>
      </c>
      <c r="P286"/>
      <c r="Q286">
        <v>0</v>
      </c>
      <c r="R286"/>
      <c r="S286"/>
      <c r="T286"/>
      <c r="U286" t="inlineStr">
        <is>
          <t>未提供</t>
        </is>
      </c>
      <c r="V286" s="2" t="str">
        <f>=HYPERLINK("https://cps.reelshort.com/my-earnings/estimated?incomeType=reelshort&amp;date=week", "https://cps.reelshort.com/my-earnings/estimated?incomeType=reelshort&amp;date=week")</f>
        <v>https://cps.reelshort.com/my-earnings/estimated?incomeType=reelshort&amp;date=week</v>
      </c>
      <c r="W286" s="3"/>
      <c r="X286" s="3">
        <v>46295.50019675926</v>
      </c>
      <c r="Y286" t="inlineStr">
        <is>
          <t>成功</t>
        </is>
      </c>
      <c r="Z286" t="inlineStr">
        <is>
          <t>来源采集时间：2026-09-30T04:00:17.219Z；独立浏览器程序区间采集；账号、日期和导出文件已核对；分成取平台导出值；文件SHA256：37a6a1b2b3860687。本次为解析入库时间，不代表平台重新查询时间。</t>
        </is>
      </c>
      <c r="AA286" t="inlineStr">
        <is>
          <t>0.00</t>
        </is>
      </c>
      <c r="AB286" t="inlineStr">
        <is>
          <t>He Called It a Prank，I Called It Goodbye</t>
        </is>
      </c>
      <c r="AC286" t="inlineStr">
        <is>
          <t>展示</t>
        </is>
      </c>
      <c r="AD286"/>
    </row>
    <row r="287" ht="25.5" customHeight="1">
      <c r="A287" t="inlineStr">
        <is>
          <t>2026-09-28｜RSBoost｜2967267838@qq.com｜ReelShort｜USD｜单剧｜fd3655de7ebfeabf</t>
        </is>
      </c>
      <c r="B287" s="5">
        <v>46293</v>
      </c>
      <c r="C287"/>
      <c r="D287"/>
      <c r="E287" t="inlineStr">
        <is>
          <t>2967267838@qq.com</t>
        </is>
      </c>
      <c r="F287" t="inlineStr">
        <is>
          <t>RSBoost</t>
        </is>
      </c>
      <c r="G287" t="inlineStr">
        <is>
          <t>ReelShort</t>
        </is>
      </c>
      <c r="H287" t="inlineStr">
        <is>
          <t>Kiss the Vampire or Die</t>
        </is>
      </c>
      <c r="I287" t="inlineStr">
        <is>
          <t>fd3655de7ebfeabf</t>
        </is>
      </c>
      <c r="J287" t="inlineStr">
        <is>
          <t>USD</t>
        </is>
      </c>
      <c r="K287" t="inlineStr">
        <is>
          <t>单剧</t>
        </is>
      </c>
      <c r="L287">
        <v>1</v>
      </c>
      <c r="M287">
        <v>0</v>
      </c>
      <c r="N287">
        <v>0</v>
      </c>
      <c r="O287" t="inlineStr">
        <is>
          <t>用户充值金额</t>
        </is>
      </c>
      <c r="P287"/>
      <c r="Q287">
        <v>0</v>
      </c>
      <c r="R287"/>
      <c r="S287"/>
      <c r="T287"/>
      <c r="U287" t="inlineStr">
        <is>
          <t>未提供</t>
        </is>
      </c>
      <c r="V287" s="2" t="str">
        <f>=HYPERLINK("https://cps.reelshort.com/my-earnings/estimated?incomeType=reelshort&amp;date=week", "https://cps.reelshort.com/my-earnings/estimated?incomeType=reelshort&amp;date=week")</f>
        <v>https://cps.reelshort.com/my-earnings/estimated?incomeType=reelshort&amp;date=week</v>
      </c>
      <c r="W287" s="3"/>
      <c r="X287" s="3">
        <v>46295.50019675926</v>
      </c>
      <c r="Y287" t="inlineStr">
        <is>
          <t>成功</t>
        </is>
      </c>
      <c r="Z287" t="inlineStr">
        <is>
          <t>来源采集时间：2026-09-30T04:00:17.219Z；独立浏览器程序区间采集；账号、日期和导出文件已核对；分成取平台导出值；文件SHA256：37a6a1b2b3860687。本次为解析入库时间，不代表平台重新查询时间。</t>
        </is>
      </c>
      <c r="AA287" t="inlineStr">
        <is>
          <t>0.00</t>
        </is>
      </c>
      <c r="AB287" t="inlineStr">
        <is>
          <t>Kiss the Vampire or Die</t>
        </is>
      </c>
      <c r="AC287" t="inlineStr">
        <is>
          <t>展示</t>
        </is>
      </c>
      <c r="AD287"/>
    </row>
    <row r="288" ht="25.5" customHeight="1">
      <c r="A288" t="inlineStr">
        <is>
          <t>2026-09-28｜RSBoost｜2967267838@qq.com｜ReelShort｜USD｜单剧｜0fcef1b8970d217c</t>
        </is>
      </c>
      <c r="B288" s="5">
        <v>46293</v>
      </c>
      <c r="C288"/>
      <c r="D288"/>
      <c r="E288" t="inlineStr">
        <is>
          <t>2967267838@qq.com</t>
        </is>
      </c>
      <c r="F288" t="inlineStr">
        <is>
          <t>RSBoost</t>
        </is>
      </c>
      <c r="G288" t="inlineStr">
        <is>
          <t>ReelShort</t>
        </is>
      </c>
      <c r="H288" t="inlineStr">
        <is>
          <t>My Racing Nemesis Kissed Me</t>
        </is>
      </c>
      <c r="I288" t="inlineStr">
        <is>
          <t>0fcef1b8970d217c</t>
        </is>
      </c>
      <c r="J288" t="inlineStr">
        <is>
          <t>USD</t>
        </is>
      </c>
      <c r="K288" t="inlineStr">
        <is>
          <t>单剧</t>
        </is>
      </c>
      <c r="L288">
        <v>1</v>
      </c>
      <c r="M288">
        <v>0</v>
      </c>
      <c r="N288">
        <v>0</v>
      </c>
      <c r="O288" t="inlineStr">
        <is>
          <t>用户充值金额</t>
        </is>
      </c>
      <c r="P288"/>
      <c r="Q288">
        <v>0</v>
      </c>
      <c r="R288"/>
      <c r="S288"/>
      <c r="T288"/>
      <c r="U288" t="inlineStr">
        <is>
          <t>未提供</t>
        </is>
      </c>
      <c r="V288" s="2" t="str">
        <f>=HYPERLINK("https://cps.reelshort.com/my-earnings/estimated?incomeType=reelshort&amp;date=week", "https://cps.reelshort.com/my-earnings/estimated?incomeType=reelshort&amp;date=week")</f>
        <v>https://cps.reelshort.com/my-earnings/estimated?incomeType=reelshort&amp;date=week</v>
      </c>
      <c r="W288" s="3"/>
      <c r="X288" s="3">
        <v>46295.50019675926</v>
      </c>
      <c r="Y288" t="inlineStr">
        <is>
          <t>成功</t>
        </is>
      </c>
      <c r="Z288" t="inlineStr">
        <is>
          <t>来源采集时间：2026-09-30T04:00:17.219Z；独立浏览器程序区间采集；账号、日期和导出文件已核对；分成取平台导出值；文件SHA256：37a6a1b2b3860687。本次为解析入库时间，不代表平台重新查询时间。</t>
        </is>
      </c>
      <c r="AA288" t="inlineStr">
        <is>
          <t>0.00</t>
        </is>
      </c>
      <c r="AB288" t="inlineStr">
        <is>
          <t>My Racing Nemesis Kissed Me</t>
        </is>
      </c>
      <c r="AC288" t="inlineStr">
        <is>
          <t>展示</t>
        </is>
      </c>
      <c r="AD288"/>
    </row>
    <row r="289" ht="25.5" customHeight="1">
      <c r="A289" t="inlineStr">
        <is>
          <t>2026-09-28｜RSBoost｜2967267838@qq.com｜ReelShort｜USD｜单剧｜af3e88885fef4554</t>
        </is>
      </c>
      <c r="B289" s="5">
        <v>46293</v>
      </c>
      <c r="C289"/>
      <c r="D289"/>
      <c r="E289" t="inlineStr">
        <is>
          <t>2967267838@qq.com</t>
        </is>
      </c>
      <c r="F289" t="inlineStr">
        <is>
          <t>RSBoost</t>
        </is>
      </c>
      <c r="G289" t="inlineStr">
        <is>
          <t>ReelShort</t>
        </is>
      </c>
      <c r="H289" t="inlineStr">
        <is>
          <t>Private Tutoring</t>
        </is>
      </c>
      <c r="I289" t="inlineStr">
        <is>
          <t>af3e88885fef4554</t>
        </is>
      </c>
      <c r="J289" t="inlineStr">
        <is>
          <t>USD</t>
        </is>
      </c>
      <c r="K289" t="inlineStr">
        <is>
          <t>单剧</t>
        </is>
      </c>
      <c r="L289">
        <v>1</v>
      </c>
      <c r="M289">
        <v>0</v>
      </c>
      <c r="N289">
        <v>0</v>
      </c>
      <c r="O289" t="inlineStr">
        <is>
          <t>用户充值金额</t>
        </is>
      </c>
      <c r="P289"/>
      <c r="Q289">
        <v>0</v>
      </c>
      <c r="R289"/>
      <c r="S289"/>
      <c r="T289"/>
      <c r="U289" t="inlineStr">
        <is>
          <t>未提供</t>
        </is>
      </c>
      <c r="V289" s="2" t="str">
        <f>=HYPERLINK("https://cps.reelshort.com/my-earnings/estimated?incomeType=reelshort&amp;date=week", "https://cps.reelshort.com/my-earnings/estimated?incomeType=reelshort&amp;date=week")</f>
        <v>https://cps.reelshort.com/my-earnings/estimated?incomeType=reelshort&amp;date=week</v>
      </c>
      <c r="W289" s="3"/>
      <c r="X289" s="3">
        <v>46295.50019675926</v>
      </c>
      <c r="Y289" t="inlineStr">
        <is>
          <t>成功</t>
        </is>
      </c>
      <c r="Z289" t="inlineStr">
        <is>
          <t>来源采集时间：2026-09-30T04:00:17.219Z；独立浏览器程序区间采集；账号、日期和导出文件已核对；分成取平台导出值；文件SHA256：37a6a1b2b3860687。本次为解析入库时间，不代表平台重新查询时间。</t>
        </is>
      </c>
      <c r="AA289" t="inlineStr">
        <is>
          <t>0.00</t>
        </is>
      </c>
      <c r="AB289" t="inlineStr">
        <is>
          <t>Private Tutoring</t>
        </is>
      </c>
      <c r="AC289" t="inlineStr">
        <is>
          <t>展示</t>
        </is>
      </c>
      <c r="AD289"/>
    </row>
    <row r="290" ht="25.5" customHeight="1">
      <c r="A290" t="inlineStr">
        <is>
          <t>2026-09-29｜七星剧浪｜CND3E｜CNY｜账号级</t>
        </is>
      </c>
      <c r="B290" s="5">
        <v>46294</v>
      </c>
      <c r="C290"/>
      <c r="D290"/>
      <c r="E290" t="inlineStr">
        <is>
          <t>CND3E</t>
        </is>
      </c>
      <c r="F290" t="inlineStr">
        <is>
          <t>七星剧浪/北斗智影</t>
        </is>
      </c>
      <c r="G290"/>
      <c r="H290" t="inlineStr">
        <is>
          <t>未分剧名/平台合计</t>
        </is>
      </c>
      <c r="I290"/>
      <c r="J290" t="inlineStr">
        <is>
          <t>CNY</t>
        </is>
      </c>
      <c r="K290" t="inlineStr">
        <is>
          <t>账号级</t>
        </is>
      </c>
      <c r="L290"/>
      <c r="M290">
        <v>0</v>
      </c>
      <c r="N290">
        <v>0</v>
      </c>
      <c r="O290" t="inlineStr">
        <is>
          <t>扣通道费后金额</t>
        </is>
      </c>
      <c r="P290">
        <v>0</v>
      </c>
      <c r="Q290">
        <v>0</v>
      </c>
      <c r="R290">
        <v>0</v>
      </c>
      <c r="S290"/>
      <c r="T290"/>
      <c r="U290" t="inlineStr">
        <is>
          <t>未提供</t>
        </is>
      </c>
      <c r="V290" s="2" t="str">
        <f>=HYPERLINK("https://www.injulang.cn/income", "https://www.injulang.cn/income")</f>
        <v>https://www.injulang.cn/income</v>
      </c>
      <c r="W290" s="3"/>
      <c r="X290" s="3">
        <v>46295.54189814815</v>
      </c>
      <c r="Y290" t="inlineStr">
        <is>
          <t>成功</t>
        </is>
      </c>
      <c r="Z290" t="inlineStr">
        <is>
          <t>来源采集时间：2026-09-30T05:00:19.820Z；独立程序区间下载；按导出内容拆分写入账号级数据；非零新结构会停止等待核对；文件SHA256：aecbbf0b47619ddd。本次为解析入库时间，不代表平台重新查询时间。</t>
        </is>
      </c>
      <c r="AA290" t="inlineStr">
        <is>
          <t>0.00</t>
        </is>
      </c>
      <c r="AB290"/>
      <c r="AC290" t="inlineStr">
        <is>
          <t>展示</t>
        </is>
      </c>
      <c r="AD290"/>
    </row>
    <row r="291" ht="25.5" customHeight="1">
      <c r="A291" t="inlineStr">
        <is>
          <t>2026-10-07｜七星剧浪｜CND3E｜CNY｜账号级</t>
        </is>
      </c>
      <c r="B291" s="5">
        <v>46302</v>
      </c>
      <c r="C291"/>
      <c r="D291"/>
      <c r="E291" t="inlineStr">
        <is>
          <t>CND3E</t>
        </is>
      </c>
      <c r="F291" t="inlineStr">
        <is>
          <t>七星剧浪/北斗智影</t>
        </is>
      </c>
      <c r="G291"/>
      <c r="H291" t="inlineStr">
        <is>
          <t>未分剧名/平台合计</t>
        </is>
      </c>
      <c r="I291"/>
      <c r="J291" t="inlineStr">
        <is>
          <t>CNY</t>
        </is>
      </c>
      <c r="K291" t="inlineStr">
        <is>
          <t>账号级</t>
        </is>
      </c>
      <c r="L291"/>
      <c r="M291">
        <v>0</v>
      </c>
      <c r="N291">
        <v>0</v>
      </c>
      <c r="O291" t="inlineStr">
        <is>
          <t>扣通道费后金额</t>
        </is>
      </c>
      <c r="P291">
        <v>0</v>
      </c>
      <c r="Q291">
        <v>0</v>
      </c>
      <c r="R291">
        <v>0</v>
      </c>
      <c r="S291"/>
      <c r="T291"/>
      <c r="U291" t="inlineStr">
        <is>
          <t>未提供</t>
        </is>
      </c>
      <c r="V291" s="2" t="str">
        <f>=HYPERLINK("https://www.injulang.cn/income", "https://www.injulang.cn/income")</f>
        <v>https://www.injulang.cn/income</v>
      </c>
      <c r="W291" s="3"/>
      <c r="X291" s="3">
        <v>46303.50103009259</v>
      </c>
      <c r="Y291" t="inlineStr">
        <is>
          <t>成功</t>
        </is>
      </c>
      <c r="Z291" t="inlineStr">
        <is>
          <t>来源采集时间：2026-10-08T04:01:28.787Z；独立程序区间下载；按导出内容拆分写入账号级数据；非零新结构会停止等待核对；文件SHA256：ac95e43fbef37e0c。本次为解析入库时间，不代表平台重新查询时间。</t>
        </is>
      </c>
      <c r="AA291" t="inlineStr">
        <is>
          <t>0.00</t>
        </is>
      </c>
      <c r="AB291"/>
      <c r="AC291" t="inlineStr">
        <is>
          <t>展示</t>
        </is>
      </c>
      <c r="AD291"/>
    </row>
    <row r="292" ht="25.5" customHeight="1">
      <c r="A292" t="inlineStr">
        <is>
          <t>2026-10-06｜RSBoost｜2967267838@qq.com｜ReelShort｜USD｜账号级</t>
        </is>
      </c>
      <c r="B292" s="5">
        <v>46301</v>
      </c>
      <c r="C292"/>
      <c r="D292"/>
      <c r="E292" t="inlineStr">
        <is>
          <t>2967267838@qq.com</t>
        </is>
      </c>
      <c r="F292" t="inlineStr">
        <is>
          <t>RSBoost</t>
        </is>
      </c>
      <c r="G292" t="inlineStr">
        <is>
          <t>ReelShort</t>
        </is>
      </c>
      <c r="H292" t="inlineStr">
        <is>
          <t>未分剧名/平台合计</t>
        </is>
      </c>
      <c r="I292"/>
      <c r="J292" t="inlineStr">
        <is>
          <t>USD</t>
        </is>
      </c>
      <c r="K292" t="inlineStr">
        <is>
          <t>账号级</t>
        </is>
      </c>
      <c r="L292">
        <v>4</v>
      </c>
      <c r="M292">
        <v>0</v>
      </c>
      <c r="N292">
        <v>0</v>
      </c>
      <c r="O292" t="inlineStr">
        <is>
          <t>用户充值金额</t>
        </is>
      </c>
      <c r="P292"/>
      <c r="Q292">
        <v>0</v>
      </c>
      <c r="R292"/>
      <c r="S292"/>
      <c r="T292"/>
      <c r="U292" t="inlineStr">
        <is>
          <t>未提供</t>
        </is>
      </c>
      <c r="V292" s="2" t="str">
        <f>=HYPERLINK("https://cps.reelshort.com/my-earnings/estimated?incomeType=reelshort&amp;date=week", "https://cps.reelshort.com/my-earnings/estimated?incomeType=reelshort&amp;date=week")</f>
        <v>https://cps.reelshort.com/my-earnings/estimated?incomeType=reelshort&amp;date=week</v>
      </c>
      <c r="W292" s="3"/>
      <c r="X292" s="3">
        <v>46303.54175925926</v>
      </c>
      <c r="Y292" t="inlineStr">
        <is>
          <t>成功</t>
        </is>
      </c>
      <c r="Z292" t="inlineStr">
        <is>
          <t>来源采集时间：2026-10-08T05:00:08.565Z；独立浏览器程序区间采集；账号、日期和导出文件已核对；分成取平台导出值；文件SHA256：3fa2a3a679f21666。本次为解析入库时间，不代表平台重新查询时间。</t>
        </is>
      </c>
      <c r="AA292" t="inlineStr">
        <is>
          <t>0.00</t>
        </is>
      </c>
      <c r="AB292" t="inlineStr">
        <is>
          <t>Cursed Alpha’s Fated Luna、Fake Dating My Football Rival、He Called It a Prank，I Called It Goodbye、My Two Spy Daddies</t>
        </is>
      </c>
      <c r="AC292" t="inlineStr">
        <is>
          <t>校验用</t>
        </is>
      </c>
      <c r="AD292"/>
    </row>
    <row r="293" ht="25.5" customHeight="1">
      <c r="A293" t="inlineStr">
        <is>
          <t>2026-10-06｜RSBoost｜2967267838@qq.com｜ReelShort｜USD｜单剧｜f82b5f123e325651</t>
        </is>
      </c>
      <c r="B293" s="5">
        <v>46301</v>
      </c>
      <c r="C293"/>
      <c r="D293"/>
      <c r="E293" t="inlineStr">
        <is>
          <t>2967267838@qq.com</t>
        </is>
      </c>
      <c r="F293" t="inlineStr">
        <is>
          <t>RSBoost</t>
        </is>
      </c>
      <c r="G293" t="inlineStr">
        <is>
          <t>ReelShort</t>
        </is>
      </c>
      <c r="H293" t="inlineStr">
        <is>
          <t>Cursed Alpha’s Fated Luna</t>
        </is>
      </c>
      <c r="I293" t="inlineStr">
        <is>
          <t>f82b5f123e325651</t>
        </is>
      </c>
      <c r="J293" t="inlineStr">
        <is>
          <t>USD</t>
        </is>
      </c>
      <c r="K293" t="inlineStr">
        <is>
          <t>单剧</t>
        </is>
      </c>
      <c r="L293">
        <v>1</v>
      </c>
      <c r="M293">
        <v>0</v>
      </c>
      <c r="N293">
        <v>0</v>
      </c>
      <c r="O293" t="inlineStr">
        <is>
          <t>用户充值金额</t>
        </is>
      </c>
      <c r="P293"/>
      <c r="Q293">
        <v>0</v>
      </c>
      <c r="R293"/>
      <c r="S293"/>
      <c r="T293"/>
      <c r="U293" t="inlineStr">
        <is>
          <t>未提供</t>
        </is>
      </c>
      <c r="V293" s="2" t="str">
        <f>=HYPERLINK("https://cps.reelshort.com/my-earnings/estimated?incomeType=reelshort&amp;date=week", "https://cps.reelshort.com/my-earnings/estimated?incomeType=reelshort&amp;date=week")</f>
        <v>https://cps.reelshort.com/my-earnings/estimated?incomeType=reelshort&amp;date=week</v>
      </c>
      <c r="W293" s="3"/>
      <c r="X293" s="3">
        <v>46303.54175925926</v>
      </c>
      <c r="Y293" t="inlineStr">
        <is>
          <t>成功</t>
        </is>
      </c>
      <c r="Z293" t="inlineStr">
        <is>
          <t>来源采集时间：2026-10-08T05:00:08.565Z；独立浏览器程序区间采集；账号、日期和导出文件已核对；分成取平台导出值；文件SHA256：3fa2a3a679f21666。本次为解析入库时间，不代表平台重新查询时间。</t>
        </is>
      </c>
      <c r="AA293" t="inlineStr">
        <is>
          <t>0.00</t>
        </is>
      </c>
      <c r="AB293" t="inlineStr">
        <is>
          <t>Cursed Alpha’s Fated Luna</t>
        </is>
      </c>
      <c r="AC293" t="inlineStr">
        <is>
          <t>展示</t>
        </is>
      </c>
      <c r="AD293"/>
    </row>
    <row r="294" ht="25.5" customHeight="1">
      <c r="A294" t="inlineStr">
        <is>
          <t>2026-10-06｜RSBoost｜2967267838@qq.com｜ReelShort｜USD｜单剧｜4c9bfe3e0a61d4a7</t>
        </is>
      </c>
      <c r="B294" s="5">
        <v>46301</v>
      </c>
      <c r="C294"/>
      <c r="D294"/>
      <c r="E294" t="inlineStr">
        <is>
          <t>2967267838@qq.com</t>
        </is>
      </c>
      <c r="F294" t="inlineStr">
        <is>
          <t>RSBoost</t>
        </is>
      </c>
      <c r="G294" t="inlineStr">
        <is>
          <t>ReelShort</t>
        </is>
      </c>
      <c r="H294" t="inlineStr">
        <is>
          <t>Fake Dating My Football Rival</t>
        </is>
      </c>
      <c r="I294" t="inlineStr">
        <is>
          <t>4c9bfe3e0a61d4a7</t>
        </is>
      </c>
      <c r="J294" t="inlineStr">
        <is>
          <t>USD</t>
        </is>
      </c>
      <c r="K294" t="inlineStr">
        <is>
          <t>单剧</t>
        </is>
      </c>
      <c r="L294">
        <v>1</v>
      </c>
      <c r="M294">
        <v>0</v>
      </c>
      <c r="N294">
        <v>0</v>
      </c>
      <c r="O294" t="inlineStr">
        <is>
          <t>用户充值金额</t>
        </is>
      </c>
      <c r="P294"/>
      <c r="Q294">
        <v>0</v>
      </c>
      <c r="R294"/>
      <c r="S294"/>
      <c r="T294"/>
      <c r="U294" t="inlineStr">
        <is>
          <t>未提供</t>
        </is>
      </c>
      <c r="V294" s="2" t="str">
        <f>=HYPERLINK("https://cps.reelshort.com/my-earnings/estimated?incomeType=reelshort&amp;date=week", "https://cps.reelshort.com/my-earnings/estimated?incomeType=reelshort&amp;date=week")</f>
        <v>https://cps.reelshort.com/my-earnings/estimated?incomeType=reelshort&amp;date=week</v>
      </c>
      <c r="W294" s="3"/>
      <c r="X294" s="3">
        <v>46303.54175925926</v>
      </c>
      <c r="Y294" t="inlineStr">
        <is>
          <t>成功</t>
        </is>
      </c>
      <c r="Z294" t="inlineStr">
        <is>
          <t>来源采集时间：2026-10-08T05:00:08.565Z；独立浏览器程序区间采集；账号、日期和导出文件已核对；分成取平台导出值；文件SHA256：3fa2a3a679f21666。本次为解析入库时间，不代表平台重新查询时间。</t>
        </is>
      </c>
      <c r="AA294" t="inlineStr">
        <is>
          <t>0.00</t>
        </is>
      </c>
      <c r="AB294" t="inlineStr">
        <is>
          <t>Fake Dating My Football Rival</t>
        </is>
      </c>
      <c r="AC294" t="inlineStr">
        <is>
          <t>展示</t>
        </is>
      </c>
      <c r="AD294"/>
    </row>
    <row r="295" ht="25.5" customHeight="1">
      <c r="A295" t="inlineStr">
        <is>
          <t>2026-10-06｜RSBoost｜2967267838@qq.com｜ReelShort｜USD｜单剧｜b909bd0d82d2f9b7</t>
        </is>
      </c>
      <c r="B295" s="5">
        <v>46301</v>
      </c>
      <c r="C295"/>
      <c r="D295"/>
      <c r="E295" t="inlineStr">
        <is>
          <t>2967267838@qq.com</t>
        </is>
      </c>
      <c r="F295" t="inlineStr">
        <is>
          <t>RSBoost</t>
        </is>
      </c>
      <c r="G295" t="inlineStr">
        <is>
          <t>ReelShort</t>
        </is>
      </c>
      <c r="H295" t="inlineStr">
        <is>
          <t>He Called It a Prank，I Called It Goodbye</t>
        </is>
      </c>
      <c r="I295" t="inlineStr">
        <is>
          <t>b909bd0d82d2f9b7</t>
        </is>
      </c>
      <c r="J295" t="inlineStr">
        <is>
          <t>USD</t>
        </is>
      </c>
      <c r="K295" t="inlineStr">
        <is>
          <t>单剧</t>
        </is>
      </c>
      <c r="L295">
        <v>1</v>
      </c>
      <c r="M295">
        <v>0</v>
      </c>
      <c r="N295">
        <v>0</v>
      </c>
      <c r="O295" t="inlineStr">
        <is>
          <t>用户充值金额</t>
        </is>
      </c>
      <c r="P295"/>
      <c r="Q295">
        <v>0</v>
      </c>
      <c r="R295"/>
      <c r="S295"/>
      <c r="T295"/>
      <c r="U295" t="inlineStr">
        <is>
          <t>未提供</t>
        </is>
      </c>
      <c r="V295" s="2" t="str">
        <f>=HYPERLINK("https://cps.reelshort.com/my-earnings/estimated?incomeType=reelshort&amp;date=week", "https://cps.reelshort.com/my-earnings/estimated?incomeType=reelshort&amp;date=week")</f>
        <v>https://cps.reelshort.com/my-earnings/estimated?incomeType=reelshort&amp;date=week</v>
      </c>
      <c r="W295" s="3"/>
      <c r="X295" s="3">
        <v>46303.54175925926</v>
      </c>
      <c r="Y295" t="inlineStr">
        <is>
          <t>成功</t>
        </is>
      </c>
      <c r="Z295" t="inlineStr">
        <is>
          <t>来源采集时间：2026-10-08T05:00:08.565Z；独立浏览器程序区间采集；账号、日期和导出文件已核对；分成取平台导出值；文件SHA256：3fa2a3a679f21666。本次为解析入库时间，不代表平台重新查询时间。</t>
        </is>
      </c>
      <c r="AA295" t="inlineStr">
        <is>
          <t>0.00</t>
        </is>
      </c>
      <c r="AB295" t="inlineStr">
        <is>
          <t>He Called It a Prank，I Called It Goodbye</t>
        </is>
      </c>
      <c r="AC295" t="inlineStr">
        <is>
          <t>展示</t>
        </is>
      </c>
      <c r="AD295"/>
    </row>
    <row r="296" ht="25.5" customHeight="1">
      <c r="A296" t="inlineStr">
        <is>
          <t>2026-10-06｜RSBoost｜2967267838@qq.com｜ReelShort｜USD｜单剧｜938027aabce19789</t>
        </is>
      </c>
      <c r="B296" s="5">
        <v>46301</v>
      </c>
      <c r="C296"/>
      <c r="D296"/>
      <c r="E296" t="inlineStr">
        <is>
          <t>2967267838@qq.com</t>
        </is>
      </c>
      <c r="F296" t="inlineStr">
        <is>
          <t>RSBoost</t>
        </is>
      </c>
      <c r="G296" t="inlineStr">
        <is>
          <t>ReelShort</t>
        </is>
      </c>
      <c r="H296" t="inlineStr">
        <is>
          <t>My Two Spy Daddies</t>
        </is>
      </c>
      <c r="I296" t="inlineStr">
        <is>
          <t>938027aabce19789</t>
        </is>
      </c>
      <c r="J296" t="inlineStr">
        <is>
          <t>USD</t>
        </is>
      </c>
      <c r="K296" t="inlineStr">
        <is>
          <t>单剧</t>
        </is>
      </c>
      <c r="L296">
        <v>1</v>
      </c>
      <c r="M296">
        <v>0</v>
      </c>
      <c r="N296">
        <v>0</v>
      </c>
      <c r="O296" t="inlineStr">
        <is>
          <t>用户充值金额</t>
        </is>
      </c>
      <c r="P296"/>
      <c r="Q296">
        <v>0</v>
      </c>
      <c r="R296"/>
      <c r="S296"/>
      <c r="T296"/>
      <c r="U296" t="inlineStr">
        <is>
          <t>未提供</t>
        </is>
      </c>
      <c r="V296" s="2" t="str">
        <f>=HYPERLINK("https://cps.reelshort.com/my-earnings/estimated?incomeType=reelshort&amp;date=week", "https://cps.reelshort.com/my-earnings/estimated?incomeType=reelshort&amp;date=week")</f>
        <v>https://cps.reelshort.com/my-earnings/estimated?incomeType=reelshort&amp;date=week</v>
      </c>
      <c r="W296" s="3"/>
      <c r="X296" s="3">
        <v>46303.54175925926</v>
      </c>
      <c r="Y296" t="inlineStr">
        <is>
          <t>成功</t>
        </is>
      </c>
      <c r="Z296" t="inlineStr">
        <is>
          <t>来源采集时间：2026-10-08T05:00:08.565Z；独立浏览器程序区间采集；账号、日期和导出文件已核对；分成取平台导出值；文件SHA256：3fa2a3a679f21666。本次为解析入库时间，不代表平台重新查询时间。</t>
        </is>
      </c>
      <c r="AA296" t="inlineStr">
        <is>
          <t>0.00</t>
        </is>
      </c>
      <c r="AB296" t="inlineStr">
        <is>
          <t>My Two Spy Daddies</t>
        </is>
      </c>
      <c r="AC296" t="inlineStr">
        <is>
          <t>展示</t>
        </is>
      </c>
      <c r="AD296"/>
    </row>
  </sheetData>
  <dataValidations count="8">
    <dataValidation allowBlank="false" sqref="F2:F295" type="list">
      <formula1>"RSBoost,MoboBoost,鹊娱,七星剧浪/北斗智影"</formula1>
    </dataValidation>
    <dataValidation allowBlank="false" sqref="G2:G295" type="list">
      <formula1>"ReelShort,MoboReels,DramaBox,NetShort,GoodShort,ShortMax,KalosTV,其他"</formula1>
    </dataValidation>
    <dataValidation allowBlank="false" sqref="J2:J295" type="list">
      <formula1>"USD,CNY"</formula1>
    </dataValidation>
    <dataValidation allowBlank="false" sqref="K2:K295" type="list">
      <formula1>"单剧,账号级"</formula1>
    </dataValidation>
    <dataValidation allowBlank="false" sqref="O2:O295" type="list">
      <formula1>"用户充值金额,扣通道费后金额,待确认"</formula1>
    </dataValidation>
    <dataValidation allowBlank="false" sqref="U2:U295" type="list">
      <formula1>"未提供,未结算,已结算"</formula1>
    </dataValidation>
    <dataValidation allowBlank="false" sqref="Y2:Y295" type="list">
      <formula1>"待同步,成功,失败,待核对"</formula1>
    </dataValidation>
    <dataValidation allowBlank="false" sqref="AC2:AC295" type="list">
      <formula1>"展示,校验用"</formula1>
    </dataValidation>
  </dataValidations>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s>
  <sheetData>
    <row r="1" ht="13" customHeight="1">
      <c r="A1" s="1" t="inlineStr">
        <is>
          <t>日期</t>
        </is>
      </c>
      <c r="B1" s="1" t="inlineStr">
        <is>
          <t>负责人</t>
        </is>
      </c>
      <c r="C1" s="1" t="inlineStr">
        <is>
          <t>合作方</t>
        </is>
      </c>
      <c r="D1" s="1" t="inlineStr">
        <is>
          <t>账号ID</t>
        </is>
      </c>
      <c r="E1" s="1" t="inlineStr">
        <is>
          <t>账号名</t>
        </is>
      </c>
      <c r="F1" s="1" t="inlineStr">
        <is>
          <t>剧场</t>
        </is>
      </c>
      <c r="G1" s="1" t="inlineStr">
        <is>
          <t>当日发布剧名数</t>
        </is>
      </c>
      <c r="H1" s="1" t="inlineStr">
        <is>
          <t>出单剧名（仅统计出单）</t>
        </is>
      </c>
      <c r="I1" s="1" t="inlineStr">
        <is>
          <t>订单数（单剧）</t>
        </is>
      </c>
      <c r="J1" s="1" t="inlineStr">
        <is>
          <t>币种</t>
        </is>
      </c>
      <c r="K1" s="1" t="inlineStr">
        <is>
          <t>订单金额</t>
        </is>
      </c>
      <c r="L1" s="1" t="inlineStr">
        <is>
          <t>分成收益</t>
        </is>
      </c>
      <c r="M1" s="1" t="inlineStr">
        <is>
          <t>广告收益</t>
        </is>
      </c>
      <c r="N1" s="1" t="inlineStr">
        <is>
          <t>备注</t>
        </is>
      </c>
      <c r="O1" s="1" t="inlineStr">
        <is>
          <t>收益汇总表</t>
        </is>
      </c>
      <c r="P1" s="1" t="inlineStr">
        <is>
          <t>匹配键</t>
        </is>
      </c>
      <c r="Q1" s="1" t="inlineStr">
        <is>
          <t>适用生效日期</t>
        </is>
      </c>
      <c r="R1" s="1" t="inlineStr">
        <is>
          <t>适用分成比例</t>
        </is>
      </c>
      <c r="S1" s="1" t="inlineStr">
        <is>
          <t>配置已匹配</t>
        </is>
      </c>
      <c r="T1" s="1" t="inlineStr">
        <is>
          <t>订单金额(USD)</t>
        </is>
      </c>
      <c r="U1" s="1" t="inlineStr">
        <is>
          <t>关联剧集</t>
        </is>
      </c>
      <c r="V1" s="1" t="inlineStr">
        <is>
          <t>数据粒度</t>
        </is>
      </c>
    </row>
    <row r="2" ht="25.5" customHeight="1">
      <c r="A2" s="5">
        <v>46302</v>
      </c>
      <c r="B2" t="inlineStr">
        <is>
          <t>高璇</t>
        </is>
      </c>
      <c r="C2" t="inlineStr">
        <is>
          <t>RSBoost</t>
        </is>
      </c>
      <c r="D2" t="inlineStr">
        <is>
          <t>gaoxuan@gengrowth.ai</t>
        </is>
      </c>
      <c r="E2" t="inlineStr">
        <is>
          <t>gaoxuan@gengrowth.ai</t>
        </is>
      </c>
      <c r="F2" t="inlineStr">
        <is>
          <t>ReelShort</t>
        </is>
      </c>
      <c r="G2">
        <v>10</v>
      </c>
      <c r="H2" t="inlineStr">
        <is>
          <t>Rejecting My Five Female Mates</t>
        </is>
      </c>
      <c r="I2">
        <v>1</v>
      </c>
      <c r="J2" t="inlineStr">
        <is>
          <t>USD</t>
        </is>
      </c>
      <c r="K2">
        <v>6.99</v>
      </c>
      <c r="L2" t="inlineStr">
        <is>
          <t>3.50</t>
        </is>
      </c>
      <c r="M2"/>
      <c r="N2"/>
      <c r="O2"/>
      <c r="P2" t="inlineStr">
        <is>
          <t>rsboost|reelshort</t>
        </is>
      </c>
      <c r="Q2" t="inlineStr">
        <is>
          <t>2026/09/08</t>
        </is>
      </c>
      <c r="R2" t="inlineStr">
        <is>
          <t>50%</t>
        </is>
      </c>
      <c r="S2" t="inlineStr">
        <is>
          <t>是</t>
        </is>
      </c>
      <c r="T2" t="inlineStr">
        <is>
          <t>6.99</t>
        </is>
      </c>
      <c r="U2"/>
      <c r="V2"/>
    </row>
    <row r="3" ht="25.5" customHeight="1">
      <c r="A3" s="5">
        <v>46301</v>
      </c>
      <c r="B3" t="inlineStr">
        <is>
          <t>高璇</t>
        </is>
      </c>
      <c r="C3" t="inlineStr">
        <is>
          <t>MoboBoost</t>
        </is>
      </c>
      <c r="D3" t="inlineStr">
        <is>
          <t>gaoxuan@gengrowth.ai</t>
        </is>
      </c>
      <c r="E3" t="inlineStr">
        <is>
          <t>gaoxuan@gengrowth.ai</t>
        </is>
      </c>
      <c r="F3" t="inlineStr">
        <is>
          <t>MoboReels</t>
        </is>
      </c>
      <c r="G3">
        <v>10</v>
      </c>
      <c r="H3" t="inlineStr">
        <is>
          <t>The Secret of Gala Night</t>
        </is>
      </c>
      <c r="I3">
        <v>1</v>
      </c>
      <c r="J3" t="inlineStr">
        <is>
          <t>USD</t>
        </is>
      </c>
      <c r="K3">
        <v>4.19</v>
      </c>
      <c r="L3" t="inlineStr">
        <is>
          <t>2.51</t>
        </is>
      </c>
      <c r="M3"/>
      <c r="N3"/>
      <c r="O3"/>
      <c r="P3" t="inlineStr">
        <is>
          <t>moboboost|moboreels</t>
        </is>
      </c>
      <c r="Q3" t="inlineStr">
        <is>
          <t>2026/09/08</t>
        </is>
      </c>
      <c r="R3" t="inlineStr">
        <is>
          <t>60%</t>
        </is>
      </c>
      <c r="S3" t="inlineStr">
        <is>
          <t>是</t>
        </is>
      </c>
      <c r="T3" t="inlineStr">
        <is>
          <t>4.19</t>
        </is>
      </c>
      <c r="U3"/>
      <c r="V3"/>
    </row>
    <row r="4" ht="25.5" customHeight="1">
      <c r="A4" s="5">
        <v>46299</v>
      </c>
      <c r="B4" t="inlineStr">
        <is>
          <t>高璇</t>
        </is>
      </c>
      <c r="C4" t="inlineStr">
        <is>
          <t>RSBoost</t>
        </is>
      </c>
      <c r="D4" t="inlineStr">
        <is>
          <t>gaoxuan@gengrowth.ai</t>
        </is>
      </c>
      <c r="E4" t="inlineStr">
        <is>
          <t>gaoxuan@gengrowth.ai</t>
        </is>
      </c>
      <c r="F4" t="inlineStr">
        <is>
          <t>ReelShort</t>
        </is>
      </c>
      <c r="G4">
        <v>10</v>
      </c>
      <c r="H4" t="inlineStr">
        <is>
          <t>Private Tutoring</t>
        </is>
      </c>
      <c r="I4">
        <v>1</v>
      </c>
      <c r="J4" t="inlineStr">
        <is>
          <t>USD</t>
        </is>
      </c>
      <c r="K4">
        <v>5.59</v>
      </c>
      <c r="L4" t="inlineStr">
        <is>
          <t>2.79</t>
        </is>
      </c>
      <c r="M4"/>
      <c r="N4"/>
      <c r="O4"/>
      <c r="P4" t="inlineStr">
        <is>
          <t>rsboost|reelshort</t>
        </is>
      </c>
      <c r="Q4" t="inlineStr">
        <is>
          <t>2026/09/08</t>
        </is>
      </c>
      <c r="R4" t="inlineStr">
        <is>
          <t>50%</t>
        </is>
      </c>
      <c r="S4" t="inlineStr">
        <is>
          <t>是</t>
        </is>
      </c>
      <c r="T4" t="inlineStr">
        <is>
          <t>5.59</t>
        </is>
      </c>
      <c r="U4"/>
      <c r="V4"/>
    </row>
    <row r="5" ht="25.5" customHeight="1">
      <c r="A5" s="5">
        <v>46298</v>
      </c>
      <c r="B5" t="inlineStr">
        <is>
          <t>高璇</t>
        </is>
      </c>
      <c r="C5" t="inlineStr">
        <is>
          <t>RSBoost</t>
        </is>
      </c>
      <c r="D5" t="inlineStr">
        <is>
          <t>gaoxuan@gengrowth.ai</t>
        </is>
      </c>
      <c r="E5" t="inlineStr">
        <is>
          <t>gaoxuan@gengrowth.ai</t>
        </is>
      </c>
      <c r="F5" t="inlineStr">
        <is>
          <t>ReelShort</t>
        </is>
      </c>
      <c r="G5">
        <v>10</v>
      </c>
      <c r="H5" t="inlineStr">
        <is>
          <t>Daddy Left His Baby to Die</t>
        </is>
      </c>
      <c r="I5">
        <v>1</v>
      </c>
      <c r="J5" t="inlineStr">
        <is>
          <t>USD</t>
        </is>
      </c>
      <c r="K5">
        <v>10.49</v>
      </c>
      <c r="L5" t="inlineStr">
        <is>
          <t>5.25</t>
        </is>
      </c>
      <c r="M5"/>
      <c r="N5"/>
      <c r="O5"/>
      <c r="P5" t="inlineStr">
        <is>
          <t>rsboost|reelshort</t>
        </is>
      </c>
      <c r="Q5" t="inlineStr">
        <is>
          <t>2026/09/08</t>
        </is>
      </c>
      <c r="R5" t="inlineStr">
        <is>
          <t>50%</t>
        </is>
      </c>
      <c r="S5" t="inlineStr">
        <is>
          <t>是</t>
        </is>
      </c>
      <c r="T5" t="inlineStr">
        <is>
          <t>10.49</t>
        </is>
      </c>
      <c r="U5"/>
      <c r="V5"/>
    </row>
    <row r="6" ht="25.5" customHeight="1">
      <c r="A6" s="5">
        <v>46298</v>
      </c>
      <c r="B6" t="inlineStr">
        <is>
          <t>高璇</t>
        </is>
      </c>
      <c r="C6" t="inlineStr">
        <is>
          <t>MoboBoost</t>
        </is>
      </c>
      <c r="D6" t="inlineStr">
        <is>
          <t>gaoxuan@gengrowth.ai</t>
        </is>
      </c>
      <c r="E6" t="inlineStr">
        <is>
          <t>gaoxuan@gengrowth.ai</t>
        </is>
      </c>
      <c r="F6" t="inlineStr">
        <is>
          <t>MoboReels</t>
        </is>
      </c>
      <c r="G6">
        <v>10</v>
      </c>
      <c r="H6" t="inlineStr">
        <is>
          <t>That Prince Is A Girl: The Princess And Her Grand King
1</t>
        </is>
      </c>
      <c r="I6">
        <v>1</v>
      </c>
      <c r="J6" t="inlineStr">
        <is>
          <t>USD</t>
        </is>
      </c>
      <c r="K6">
        <v>0.03</v>
      </c>
      <c r="L6" t="inlineStr">
        <is>
          <t>0.02</t>
        </is>
      </c>
      <c r="M6"/>
      <c r="N6"/>
      <c r="O6"/>
      <c r="P6" t="inlineStr">
        <is>
          <t>moboboost|moboreels</t>
        </is>
      </c>
      <c r="Q6" t="inlineStr">
        <is>
          <t>2026/09/08</t>
        </is>
      </c>
      <c r="R6" t="inlineStr">
        <is>
          <t>60%</t>
        </is>
      </c>
      <c r="S6" t="inlineStr">
        <is>
          <t>是</t>
        </is>
      </c>
      <c r="T6" t="inlineStr">
        <is>
          <t>0.03</t>
        </is>
      </c>
      <c r="U6"/>
      <c r="V6"/>
    </row>
    <row r="7" ht="25.5" customHeight="1">
      <c r="A7" s="5">
        <v>46298</v>
      </c>
      <c r="B7" t="inlineStr">
        <is>
          <t>高璇</t>
        </is>
      </c>
      <c r="C7" t="inlineStr">
        <is>
          <t>MoboBoost</t>
        </is>
      </c>
      <c r="D7" t="inlineStr">
        <is>
          <t>gaoxuan@gengrowth.ai</t>
        </is>
      </c>
      <c r="E7" t="inlineStr">
        <is>
          <t>gaoxuan@gengrowth.ai</t>
        </is>
      </c>
      <c r="F7" t="inlineStr">
        <is>
          <t>MoboReels</t>
        </is>
      </c>
      <c r="G7">
        <v>10</v>
      </c>
      <c r="H7" t="inlineStr">
        <is>
          <t>Sent As A Sacrifice, She Became The Queen</t>
        </is>
      </c>
      <c r="I7">
        <v>1</v>
      </c>
      <c r="J7" t="inlineStr">
        <is>
          <t>USD</t>
        </is>
      </c>
      <c r="K7">
        <v>0.03</v>
      </c>
      <c r="L7" t="inlineStr">
        <is>
          <t>0.02</t>
        </is>
      </c>
      <c r="M7"/>
      <c r="N7"/>
      <c r="O7"/>
      <c r="P7" t="inlineStr">
        <is>
          <t>moboboost|moboreels</t>
        </is>
      </c>
      <c r="Q7" t="inlineStr">
        <is>
          <t>2026/09/08</t>
        </is>
      </c>
      <c r="R7" t="inlineStr">
        <is>
          <t>60%</t>
        </is>
      </c>
      <c r="S7" t="inlineStr">
        <is>
          <t>是</t>
        </is>
      </c>
      <c r="T7" t="inlineStr">
        <is>
          <t>0.03</t>
        </is>
      </c>
      <c r="U7"/>
      <c r="V7"/>
    </row>
    <row r="8" ht="25.5" customHeight="1">
      <c r="A8" s="5">
        <v>46297</v>
      </c>
      <c r="B8" t="inlineStr">
        <is>
          <t>高璇</t>
        </is>
      </c>
      <c r="C8" t="inlineStr">
        <is>
          <t>RSBoost</t>
        </is>
      </c>
      <c r="D8" t="inlineStr">
        <is>
          <t>gaoxuan@gengrowth.ai</t>
        </is>
      </c>
      <c r="E8" t="inlineStr">
        <is>
          <t>gaoxuan@gengrowth.ai</t>
        </is>
      </c>
      <c r="F8" t="inlineStr">
        <is>
          <t>ReelShort</t>
        </is>
      </c>
      <c r="G8">
        <v>10</v>
      </c>
      <c r="H8" t="inlineStr">
        <is>
          <t>Rejecting My Five Female Mates</t>
        </is>
      </c>
      <c r="I8">
        <v>1</v>
      </c>
      <c r="J8" t="inlineStr">
        <is>
          <t>USD</t>
        </is>
      </c>
      <c r="K8">
        <v>6.99</v>
      </c>
      <c r="L8" t="inlineStr">
        <is>
          <t>3.50</t>
        </is>
      </c>
      <c r="M8"/>
      <c r="N8"/>
      <c r="O8"/>
      <c r="P8" t="inlineStr">
        <is>
          <t>rsboost|reelshort</t>
        </is>
      </c>
      <c r="Q8" t="inlineStr">
        <is>
          <t>2026/09/08</t>
        </is>
      </c>
      <c r="R8" t="inlineStr">
        <is>
          <t>50%</t>
        </is>
      </c>
      <c r="S8" t="inlineStr">
        <is>
          <t>是</t>
        </is>
      </c>
      <c r="T8" t="inlineStr">
        <is>
          <t>6.99</t>
        </is>
      </c>
      <c r="U8"/>
      <c r="V8"/>
    </row>
    <row r="9" ht="25.5" customHeight="1">
      <c r="A9" s="5">
        <v>46296</v>
      </c>
      <c r="B9" t="inlineStr">
        <is>
          <t>高璇</t>
        </is>
      </c>
      <c r="C9" t="inlineStr">
        <is>
          <t>RSBoost</t>
        </is>
      </c>
      <c r="D9" t="inlineStr">
        <is>
          <t>gaoxuan@gengrowth.ai</t>
        </is>
      </c>
      <c r="E9" t="inlineStr">
        <is>
          <t>gaoxuan@gengrowth.ai</t>
        </is>
      </c>
      <c r="F9" t="inlineStr">
        <is>
          <t>ReelShort</t>
        </is>
      </c>
      <c r="G9">
        <v>10</v>
      </c>
      <c r="H9" t="inlineStr">
        <is>
          <t>Married Off To The Cursed Alpha Daddy</t>
        </is>
      </c>
      <c r="I9">
        <v>1</v>
      </c>
      <c r="J9" t="inlineStr">
        <is>
          <t>USD</t>
        </is>
      </c>
      <c r="K9">
        <v>7.69</v>
      </c>
      <c r="L9" t="inlineStr">
        <is>
          <t>3.85</t>
        </is>
      </c>
      <c r="M9"/>
      <c r="N9"/>
      <c r="O9"/>
      <c r="P9" t="inlineStr">
        <is>
          <t>rsboost|reelshort</t>
        </is>
      </c>
      <c r="Q9" t="inlineStr">
        <is>
          <t>2026/09/08</t>
        </is>
      </c>
      <c r="R9" t="inlineStr">
        <is>
          <t>50%</t>
        </is>
      </c>
      <c r="S9" t="inlineStr">
        <is>
          <t>是</t>
        </is>
      </c>
      <c r="T9" t="inlineStr">
        <is>
          <t>7.69</t>
        </is>
      </c>
      <c r="U9"/>
      <c r="V9"/>
    </row>
    <row r="10" ht="25.5" customHeight="1">
      <c r="A10" s="5">
        <v>46296</v>
      </c>
      <c r="B10" t="inlineStr">
        <is>
          <t>高璇</t>
        </is>
      </c>
      <c r="C10" t="inlineStr">
        <is>
          <t>MoboBoost</t>
        </is>
      </c>
      <c r="D10" t="inlineStr">
        <is>
          <t>gaoxuan@gengrowth.ai</t>
        </is>
      </c>
      <c r="E10" t="inlineStr">
        <is>
          <t>gaoxuan@gengrowth.ai</t>
        </is>
      </c>
      <c r="F10" t="inlineStr">
        <is>
          <t>MoboReels</t>
        </is>
      </c>
      <c r="G10">
        <v>10</v>
      </c>
      <c r="H10" t="inlineStr">
        <is>
          <t>The Secret of Gala Night</t>
        </is>
      </c>
      <c r="I10">
        <v>1</v>
      </c>
      <c r="J10" t="inlineStr">
        <is>
          <t>USD</t>
        </is>
      </c>
      <c r="K10">
        <v>6.29</v>
      </c>
      <c r="L10" t="inlineStr">
        <is>
          <t>3.77</t>
        </is>
      </c>
      <c r="M10"/>
      <c r="N10"/>
      <c r="O10"/>
      <c r="P10" t="inlineStr">
        <is>
          <t>moboboost|moboreels</t>
        </is>
      </c>
      <c r="Q10" t="inlineStr">
        <is>
          <t>2026/09/08</t>
        </is>
      </c>
      <c r="R10" t="inlineStr">
        <is>
          <t>60%</t>
        </is>
      </c>
      <c r="S10" t="inlineStr">
        <is>
          <t>是</t>
        </is>
      </c>
      <c r="T10" t="inlineStr">
        <is>
          <t>6.29</t>
        </is>
      </c>
      <c r="U10"/>
      <c r="V10"/>
    </row>
    <row r="11" ht="25.5" customHeight="1">
      <c r="A11" s="5">
        <v>46296</v>
      </c>
      <c r="B11" t="inlineStr">
        <is>
          <t>高璇</t>
        </is>
      </c>
      <c r="C11" t="inlineStr">
        <is>
          <t>MoboBoost</t>
        </is>
      </c>
      <c r="D11" t="inlineStr">
        <is>
          <t>gaoxuan@gengrowth.ai</t>
        </is>
      </c>
      <c r="E11" t="inlineStr">
        <is>
          <t>gaoxuan@gengrowth.ai</t>
        </is>
      </c>
      <c r="F11" t="inlineStr">
        <is>
          <t>MoboReels</t>
        </is>
      </c>
      <c r="G11">
        <v>10</v>
      </c>
      <c r="H11" t="inlineStr">
        <is>
          <t>Sent As A Sacrifice, She Became The Queen</t>
        </is>
      </c>
      <c r="I11">
        <v>1</v>
      </c>
      <c r="J11" t="inlineStr">
        <is>
          <t>USD</t>
        </is>
      </c>
      <c r="K11">
        <v>0.03</v>
      </c>
      <c r="L11" t="inlineStr">
        <is>
          <t>0.02</t>
        </is>
      </c>
      <c r="M11"/>
      <c r="N11"/>
      <c r="O11"/>
      <c r="P11" t="inlineStr">
        <is>
          <t>moboboost|moboreels</t>
        </is>
      </c>
      <c r="Q11" t="inlineStr">
        <is>
          <t>2026/09/08</t>
        </is>
      </c>
      <c r="R11" t="inlineStr">
        <is>
          <t>60%</t>
        </is>
      </c>
      <c r="S11" t="inlineStr">
        <is>
          <t>是</t>
        </is>
      </c>
      <c r="T11" t="inlineStr">
        <is>
          <t>0.03</t>
        </is>
      </c>
      <c r="U11"/>
      <c r="V11"/>
    </row>
    <row r="12" ht="25.5" customHeight="1">
      <c r="A12" s="5">
        <v>46295</v>
      </c>
      <c r="B12" t="inlineStr">
        <is>
          <t>高璇</t>
        </is>
      </c>
      <c r="C12" t="inlineStr">
        <is>
          <t>MoboBoost</t>
        </is>
      </c>
      <c r="D12" t="inlineStr">
        <is>
          <t>gaoxuan@gengrowth.ai</t>
        </is>
      </c>
      <c r="E12" t="inlineStr">
        <is>
          <t>gaoxuan@gengrowth.ai</t>
        </is>
      </c>
      <c r="F12" t="inlineStr">
        <is>
          <t>MoboReels</t>
        </is>
      </c>
      <c r="G12">
        <v>10</v>
      </c>
      <c r="H12" t="inlineStr">
        <is>
          <t>Sent As A Sacrifice, She Became The Queen</t>
        </is>
      </c>
      <c r="I12">
        <v>1</v>
      </c>
      <c r="J12" t="inlineStr">
        <is>
          <t>USD</t>
        </is>
      </c>
      <c r="K12">
        <v>0.04</v>
      </c>
      <c r="L12" t="inlineStr">
        <is>
          <t>0.02</t>
        </is>
      </c>
      <c r="M12"/>
      <c r="N12"/>
      <c r="O12"/>
      <c r="P12" t="inlineStr">
        <is>
          <t>moboboost|moboreels</t>
        </is>
      </c>
      <c r="Q12" t="inlineStr">
        <is>
          <t>2026/09/08</t>
        </is>
      </c>
      <c r="R12" t="inlineStr">
        <is>
          <t>60%</t>
        </is>
      </c>
      <c r="S12" t="inlineStr">
        <is>
          <t>是</t>
        </is>
      </c>
      <c r="T12" t="inlineStr">
        <is>
          <t>0.04</t>
        </is>
      </c>
      <c r="U12"/>
      <c r="V12"/>
    </row>
    <row r="13" ht="25.5" customHeight="1">
      <c r="A13" s="5">
        <v>46295</v>
      </c>
      <c r="B13" t="inlineStr">
        <is>
          <t>高璇</t>
        </is>
      </c>
      <c r="C13" t="inlineStr">
        <is>
          <t>MoboBoost</t>
        </is>
      </c>
      <c r="D13" t="inlineStr">
        <is>
          <t>gaoxuan@gengrowth.ai</t>
        </is>
      </c>
      <c r="E13" t="inlineStr">
        <is>
          <t>gaoxuan@gengrowth.ai</t>
        </is>
      </c>
      <c r="F13" t="inlineStr">
        <is>
          <t>MoboReels</t>
        </is>
      </c>
      <c r="G13">
        <v>10</v>
      </c>
      <c r="H13" t="inlineStr">
        <is>
          <t>One Betrayal, One Night with My Boss</t>
        </is>
      </c>
      <c r="I13">
        <v>1</v>
      </c>
      <c r="J13" t="inlineStr">
        <is>
          <t>USD</t>
        </is>
      </c>
      <c r="K13">
        <v>0.01</v>
      </c>
      <c r="L13" t="inlineStr">
        <is>
          <t>0.01</t>
        </is>
      </c>
      <c r="M13"/>
      <c r="N13"/>
      <c r="O13"/>
      <c r="P13" t="inlineStr">
        <is>
          <t>moboboost|moboreels</t>
        </is>
      </c>
      <c r="Q13" t="inlineStr">
        <is>
          <t>2026/09/08</t>
        </is>
      </c>
      <c r="R13" t="inlineStr">
        <is>
          <t>60%</t>
        </is>
      </c>
      <c r="S13" t="inlineStr">
        <is>
          <t>是</t>
        </is>
      </c>
      <c r="T13" t="inlineStr">
        <is>
          <t>0.01</t>
        </is>
      </c>
      <c r="U13"/>
      <c r="V13"/>
    </row>
    <row r="14" ht="25.5" customHeight="1">
      <c r="A14" s="5">
        <v>46294</v>
      </c>
      <c r="B14" t="inlineStr">
        <is>
          <t>高璇</t>
        </is>
      </c>
      <c r="C14" t="inlineStr">
        <is>
          <t>MoboBoost</t>
        </is>
      </c>
      <c r="D14" t="inlineStr">
        <is>
          <t>gaoxuan@gengrowth.ai</t>
        </is>
      </c>
      <c r="E14" t="inlineStr">
        <is>
          <t>gaoxuan@gengrowth.ai</t>
        </is>
      </c>
      <c r="F14" t="inlineStr">
        <is>
          <t>MoboReels</t>
        </is>
      </c>
      <c r="G14">
        <v>10</v>
      </c>
      <c r="H14" t="inlineStr">
        <is>
          <t>One Betrayal, One Night with My Boss</t>
        </is>
      </c>
      <c r="I14">
        <v>1</v>
      </c>
      <c r="J14" t="inlineStr">
        <is>
          <t>USD</t>
        </is>
      </c>
      <c r="K14">
        <v>4.19</v>
      </c>
      <c r="L14" t="inlineStr">
        <is>
          <t>2.51</t>
        </is>
      </c>
      <c r="M14"/>
      <c r="N14"/>
      <c r="O14"/>
      <c r="P14" t="inlineStr">
        <is>
          <t>moboboost|moboreels</t>
        </is>
      </c>
      <c r="Q14" t="inlineStr">
        <is>
          <t>2026/09/08</t>
        </is>
      </c>
      <c r="R14" t="inlineStr">
        <is>
          <t>60%</t>
        </is>
      </c>
      <c r="S14" t="inlineStr">
        <is>
          <t>是</t>
        </is>
      </c>
      <c r="T14" t="inlineStr">
        <is>
          <t>4.19</t>
        </is>
      </c>
      <c r="U14"/>
      <c r="V14"/>
    </row>
    <row r="15" ht="25.5" customHeight="1">
      <c r="A15" s="5">
        <v>46293</v>
      </c>
      <c r="B15" t="inlineStr">
        <is>
          <t>高璇</t>
        </is>
      </c>
      <c r="C15" t="inlineStr">
        <is>
          <t>MoboBoost</t>
        </is>
      </c>
      <c r="D15" t="inlineStr">
        <is>
          <t>gaoxuan@gengrowth.ai</t>
        </is>
      </c>
      <c r="E15" t="inlineStr">
        <is>
          <t>gaoxuan@gengrowth.ai</t>
        </is>
      </c>
      <c r="F15" t="inlineStr">
        <is>
          <t>MoboReels</t>
        </is>
      </c>
      <c r="G15">
        <v>6</v>
      </c>
      <c r="H15" t="inlineStr">
        <is>
          <t>Sent As A Sacrifice, She Became The Queen</t>
        </is>
      </c>
      <c r="I15">
        <v>1</v>
      </c>
      <c r="J15" t="inlineStr">
        <is>
          <t>USD</t>
        </is>
      </c>
      <c r="K15">
        <v>0.05</v>
      </c>
      <c r="L15" t="inlineStr">
        <is>
          <t>0.03</t>
        </is>
      </c>
      <c r="M15"/>
      <c r="N15"/>
      <c r="O15"/>
      <c r="P15" t="inlineStr">
        <is>
          <t>moboboost|moboreels</t>
        </is>
      </c>
      <c r="Q15" t="inlineStr">
        <is>
          <t>2026/09/08</t>
        </is>
      </c>
      <c r="R15" t="inlineStr">
        <is>
          <t>60%</t>
        </is>
      </c>
      <c r="S15" t="inlineStr">
        <is>
          <t>是</t>
        </is>
      </c>
      <c r="T15" t="inlineStr">
        <is>
          <t>0.05</t>
        </is>
      </c>
      <c r="U15"/>
      <c r="V15"/>
    </row>
    <row r="16" ht="25.5" customHeight="1">
      <c r="A16" s="5">
        <v>46293</v>
      </c>
      <c r="B16" t="inlineStr">
        <is>
          <t>高璇</t>
        </is>
      </c>
      <c r="C16" t="inlineStr">
        <is>
          <t>MoboBoost</t>
        </is>
      </c>
      <c r="D16" t="inlineStr">
        <is>
          <t>gaoxuan@gengrowth.ai</t>
        </is>
      </c>
      <c r="E16" t="inlineStr">
        <is>
          <t>gaoxuan@gengrowth.ai</t>
        </is>
      </c>
      <c r="F16" t="inlineStr">
        <is>
          <t>MoboReels</t>
        </is>
      </c>
      <c r="G16">
        <v>6</v>
      </c>
      <c r="H16" t="inlineStr">
        <is>
          <t>That Prince Is A Girl: The Princess And Her Grand King</t>
        </is>
      </c>
      <c r="I16">
        <v>1</v>
      </c>
      <c r="J16" t="inlineStr">
        <is>
          <t>USD</t>
        </is>
      </c>
      <c r="K16">
        <v>0.01</v>
      </c>
      <c r="L16" t="inlineStr">
        <is>
          <t>0.01</t>
        </is>
      </c>
      <c r="M16"/>
      <c r="N16"/>
      <c r="O16"/>
      <c r="P16" t="inlineStr">
        <is>
          <t>moboboost|moboreels</t>
        </is>
      </c>
      <c r="Q16" t="inlineStr">
        <is>
          <t>2026/09/08</t>
        </is>
      </c>
      <c r="R16" t="inlineStr">
        <is>
          <t>60%</t>
        </is>
      </c>
      <c r="S16" t="inlineStr">
        <is>
          <t>是</t>
        </is>
      </c>
      <c r="T16" t="inlineStr">
        <is>
          <t>0.01</t>
        </is>
      </c>
      <c r="U16"/>
      <c r="V16"/>
    </row>
    <row r="17" ht="25.5" customHeight="1">
      <c r="A17" s="5">
        <v>46292</v>
      </c>
      <c r="B17" t="inlineStr">
        <is>
          <t>高璇</t>
        </is>
      </c>
      <c r="C17" t="inlineStr">
        <is>
          <t>MoboBoost</t>
        </is>
      </c>
      <c r="D17" t="inlineStr">
        <is>
          <t>gaoxuan@gengrowth.ai</t>
        </is>
      </c>
      <c r="E17" t="inlineStr">
        <is>
          <t>gaoxuan@gengrowth.ai</t>
        </is>
      </c>
      <c r="F17" t="inlineStr">
        <is>
          <t>MoboReels</t>
        </is>
      </c>
      <c r="G17">
        <v>5</v>
      </c>
      <c r="H17" t="inlineStr">
        <is>
          <t>That Prince Is A Girl: The Princess And Her Grand King</t>
        </is>
      </c>
      <c r="I17">
        <v>1</v>
      </c>
      <c r="J17" t="inlineStr">
        <is>
          <t>USD</t>
        </is>
      </c>
      <c r="K17">
        <v>0.01</v>
      </c>
      <c r="L17" t="inlineStr">
        <is>
          <t>0.01</t>
        </is>
      </c>
      <c r="M17"/>
      <c r="N17"/>
      <c r="O17"/>
      <c r="P17" t="inlineStr">
        <is>
          <t>moboboost|moboreels</t>
        </is>
      </c>
      <c r="Q17" t="inlineStr">
        <is>
          <t>2026/09/08</t>
        </is>
      </c>
      <c r="R17" t="inlineStr">
        <is>
          <t>60%</t>
        </is>
      </c>
      <c r="S17" t="inlineStr">
        <is>
          <t>是</t>
        </is>
      </c>
      <c r="T17" t="inlineStr">
        <is>
          <t>0.01</t>
        </is>
      </c>
      <c r="U17"/>
      <c r="V17"/>
    </row>
    <row r="18" ht="25.5" customHeight="1">
      <c r="A18" s="5">
        <v>46292</v>
      </c>
      <c r="B18" t="inlineStr">
        <is>
          <t>高璇</t>
        </is>
      </c>
      <c r="C18" t="inlineStr">
        <is>
          <t>MoboBoost</t>
        </is>
      </c>
      <c r="D18" t="inlineStr">
        <is>
          <t>gaoxuan@gengrowth.ai</t>
        </is>
      </c>
      <c r="E18" t="inlineStr">
        <is>
          <t>gaoxuan@gengrowth.ai</t>
        </is>
      </c>
      <c r="F18" t="inlineStr">
        <is>
          <t>MoboReels</t>
        </is>
      </c>
      <c r="G18">
        <v>5</v>
      </c>
      <c r="H18" t="inlineStr">
        <is>
          <t>Sent As A Sacrifice, She Became The Queen</t>
        </is>
      </c>
      <c r="I18">
        <v>1</v>
      </c>
      <c r="J18" t="inlineStr">
        <is>
          <t>USD</t>
        </is>
      </c>
      <c r="K18">
        <v>0.02</v>
      </c>
      <c r="L18" t="inlineStr">
        <is>
          <t>0.01</t>
        </is>
      </c>
      <c r="M18"/>
      <c r="N18"/>
      <c r="O18"/>
      <c r="P18" t="inlineStr">
        <is>
          <t>moboboost|moboreels</t>
        </is>
      </c>
      <c r="Q18" t="inlineStr">
        <is>
          <t>2026/09/08</t>
        </is>
      </c>
      <c r="R18" t="inlineStr">
        <is>
          <t>60%</t>
        </is>
      </c>
      <c r="S18" t="inlineStr">
        <is>
          <t>是</t>
        </is>
      </c>
      <c r="T18" t="inlineStr">
        <is>
          <t>0.02</t>
        </is>
      </c>
      <c r="U18"/>
      <c r="V18"/>
    </row>
    <row r="19" ht="25.5" customHeight="1">
      <c r="A19" s="5">
        <v>46292</v>
      </c>
      <c r="B19" t="inlineStr">
        <is>
          <t>高璇</t>
        </is>
      </c>
      <c r="C19" t="inlineStr">
        <is>
          <t>RSBoost</t>
        </is>
      </c>
      <c r="D19" t="inlineStr">
        <is>
          <t>gaoxuan@gengrowth.ai</t>
        </is>
      </c>
      <c r="E19" t="inlineStr">
        <is>
          <t>gaoxuan@gengrowth.ai</t>
        </is>
      </c>
      <c r="F19" t="inlineStr">
        <is>
          <t>ReelShort</t>
        </is>
      </c>
      <c r="G19">
        <v>6</v>
      </c>
      <c r="H19" t="inlineStr">
        <is>
          <t>Me acosté con mi cuñado</t>
        </is>
      </c>
      <c r="I19">
        <v>1</v>
      </c>
      <c r="J19" t="inlineStr">
        <is>
          <t>USD</t>
        </is>
      </c>
      <c r="K19">
        <v>0.69</v>
      </c>
      <c r="L19" t="inlineStr">
        <is>
          <t>0.34</t>
        </is>
      </c>
      <c r="M19"/>
      <c r="N19"/>
      <c r="O19"/>
      <c r="P19" t="inlineStr">
        <is>
          <t>rsboost|reelshort</t>
        </is>
      </c>
      <c r="Q19" t="inlineStr">
        <is>
          <t>2026/09/08</t>
        </is>
      </c>
      <c r="R19" t="inlineStr">
        <is>
          <t>50%</t>
        </is>
      </c>
      <c r="S19" t="inlineStr">
        <is>
          <t>是</t>
        </is>
      </c>
      <c r="T19" t="inlineStr">
        <is>
          <t>0.69</t>
        </is>
      </c>
      <c r="U19"/>
      <c r="V19"/>
    </row>
    <row r="20" ht="25.5" customHeight="1">
      <c r="A20" s="5">
        <v>46290</v>
      </c>
      <c r="B20" t="inlineStr">
        <is>
          <t>高璇</t>
        </is>
      </c>
      <c r="C20" t="inlineStr">
        <is>
          <t>MoboBoost</t>
        </is>
      </c>
      <c r="D20" t="inlineStr">
        <is>
          <t>gaoxuan@gengrowth.ai</t>
        </is>
      </c>
      <c r="E20" t="inlineStr">
        <is>
          <t>gaoxuan@gengrowth.ai</t>
        </is>
      </c>
      <c r="F20" t="inlineStr">
        <is>
          <t>MoboReels</t>
        </is>
      </c>
      <c r="G20">
        <v>6</v>
      </c>
      <c r="H20" t="inlineStr">
        <is>
          <t>Love After Divorce: My Ex-husband Wants Me Back</t>
        </is>
      </c>
      <c r="I20">
        <v>1</v>
      </c>
      <c r="J20" t="inlineStr">
        <is>
          <t>USD</t>
        </is>
      </c>
      <c r="K20">
        <v>8.38</v>
      </c>
      <c r="L20" t="inlineStr">
        <is>
          <t>5.03</t>
        </is>
      </c>
      <c r="M20"/>
      <c r="N20"/>
      <c r="O20"/>
      <c r="P20" t="inlineStr">
        <is>
          <t>moboboost|moboreels</t>
        </is>
      </c>
      <c r="Q20" t="inlineStr">
        <is>
          <t>2026/09/08</t>
        </is>
      </c>
      <c r="R20" t="inlineStr">
        <is>
          <t>60%</t>
        </is>
      </c>
      <c r="S20" t="inlineStr">
        <is>
          <t>是</t>
        </is>
      </c>
      <c r="T20" t="inlineStr">
        <is>
          <t>8.38</t>
        </is>
      </c>
      <c r="U20"/>
      <c r="V20"/>
    </row>
    <row r="21" ht="25.5" customHeight="1">
      <c r="A21" s="5">
        <v>46289</v>
      </c>
      <c r="B21" t="inlineStr">
        <is>
          <t>高璇</t>
        </is>
      </c>
      <c r="C21" t="inlineStr">
        <is>
          <t>MoboBoost</t>
        </is>
      </c>
      <c r="D21" t="inlineStr">
        <is>
          <t>gaoxuan@gengrowth.ai</t>
        </is>
      </c>
      <c r="E21" t="inlineStr">
        <is>
          <t>gaoxuan@gengrowth.ai</t>
        </is>
      </c>
      <c r="F21" t="inlineStr">
        <is>
          <t>MoboReels</t>
        </is>
      </c>
      <c r="G21">
        <v>5</v>
      </c>
      <c r="H21" t="inlineStr">
        <is>
          <t>That Prince Is A Girl: The Princess And Her Grand King</t>
        </is>
      </c>
      <c r="I21">
        <v>1</v>
      </c>
      <c r="J21" t="inlineStr">
        <is>
          <t>USD</t>
        </is>
      </c>
      <c r="K21">
        <v>0.01</v>
      </c>
      <c r="L21" t="inlineStr">
        <is>
          <t>0.01</t>
        </is>
      </c>
      <c r="M21"/>
      <c r="N21"/>
      <c r="O21"/>
      <c r="P21" t="inlineStr">
        <is>
          <t>moboboost|moboreels</t>
        </is>
      </c>
      <c r="Q21" t="inlineStr">
        <is>
          <t>2026/09/08</t>
        </is>
      </c>
      <c r="R21" t="inlineStr">
        <is>
          <t>60%</t>
        </is>
      </c>
      <c r="S21" t="inlineStr">
        <is>
          <t>是</t>
        </is>
      </c>
      <c r="T21" t="inlineStr">
        <is>
          <t>0.01</t>
        </is>
      </c>
      <c r="U21"/>
      <c r="V21"/>
    </row>
    <row r="22" ht="25.5" customHeight="1">
      <c r="A22" s="5">
        <v>46287</v>
      </c>
      <c r="B22" t="inlineStr">
        <is>
          <t>高璇</t>
        </is>
      </c>
      <c r="C22" t="inlineStr">
        <is>
          <t>MoboBoost</t>
        </is>
      </c>
      <c r="D22" t="inlineStr">
        <is>
          <t>gaoxuan@gengrowth.ai</t>
        </is>
      </c>
      <c r="E22" t="inlineStr">
        <is>
          <t>gaoxuan@gengrowth.ai</t>
        </is>
      </c>
      <c r="F22" t="inlineStr">
        <is>
          <t>MoboReels</t>
        </is>
      </c>
      <c r="G22">
        <v>4</v>
      </c>
      <c r="H22" t="inlineStr">
        <is>
          <t>The Secret of Gala Night</t>
        </is>
      </c>
      <c r="I22">
        <v>1</v>
      </c>
      <c r="J22" t="inlineStr">
        <is>
          <t>USD</t>
        </is>
      </c>
      <c r="K22">
        <v>8.49</v>
      </c>
      <c r="L22" t="inlineStr">
        <is>
          <t>5.09</t>
        </is>
      </c>
      <c r="M22"/>
      <c r="N22"/>
      <c r="O22"/>
      <c r="P22" t="inlineStr">
        <is>
          <t>moboboost|moboreels</t>
        </is>
      </c>
      <c r="Q22" t="inlineStr">
        <is>
          <t>2026/09/08</t>
        </is>
      </c>
      <c r="R22" t="inlineStr">
        <is>
          <t>60%</t>
        </is>
      </c>
      <c r="S22" t="inlineStr">
        <is>
          <t>是</t>
        </is>
      </c>
      <c r="T22" t="inlineStr">
        <is>
          <t>8.49</t>
        </is>
      </c>
      <c r="U22"/>
      <c r="V22"/>
    </row>
    <row r="23" ht="25.5" customHeight="1">
      <c r="A23" s="5">
        <v>46287</v>
      </c>
      <c r="B23" t="inlineStr">
        <is>
          <t>高璇</t>
        </is>
      </c>
      <c r="C23" t="inlineStr">
        <is>
          <t>MoboBoost</t>
        </is>
      </c>
      <c r="D23" t="inlineStr">
        <is>
          <t>gaoxuan@gengrowth.ai</t>
        </is>
      </c>
      <c r="E23" t="inlineStr">
        <is>
          <t>gaoxuan@gengrowth.ai</t>
        </is>
      </c>
      <c r="F23" t="inlineStr">
        <is>
          <t>MoboReels</t>
        </is>
      </c>
      <c r="G23">
        <v>5</v>
      </c>
      <c r="H23" t="inlineStr">
        <is>
          <t>The Secret of Gala Night</t>
        </is>
      </c>
      <c r="I23">
        <v>1</v>
      </c>
      <c r="J23" t="inlineStr">
        <is>
          <t>USD</t>
        </is>
      </c>
      <c r="K23">
        <v>8.38</v>
      </c>
      <c r="L23" t="inlineStr">
        <is>
          <t>5.03</t>
        </is>
      </c>
      <c r="M23"/>
      <c r="N23"/>
      <c r="O23"/>
      <c r="P23" t="inlineStr">
        <is>
          <t>moboboost|moboreels</t>
        </is>
      </c>
      <c r="Q23" t="inlineStr">
        <is>
          <t>2026/09/08</t>
        </is>
      </c>
      <c r="R23" t="inlineStr">
        <is>
          <t>60%</t>
        </is>
      </c>
      <c r="S23" t="inlineStr">
        <is>
          <t>是</t>
        </is>
      </c>
      <c r="T23" t="inlineStr">
        <is>
          <t>8.38</t>
        </is>
      </c>
      <c r="U23"/>
      <c r="V23"/>
    </row>
    <row r="24" ht="25.5" customHeight="1">
      <c r="A24" s="5">
        <v>46286</v>
      </c>
      <c r="B24" t="inlineStr">
        <is>
          <t>高璇</t>
        </is>
      </c>
      <c r="C24" t="inlineStr">
        <is>
          <t>MoboBoost</t>
        </is>
      </c>
      <c r="D24" t="inlineStr">
        <is>
          <t>gaoxuan@gengrowth.ai</t>
        </is>
      </c>
      <c r="E24" t="inlineStr">
        <is>
          <t>gaoxuan@gengrowth.ai</t>
        </is>
      </c>
      <c r="F24" t="inlineStr">
        <is>
          <t>MoboReels</t>
        </is>
      </c>
      <c r="G24">
        <v>4</v>
      </c>
      <c r="H24" t="inlineStr">
        <is>
          <t>Sent As A Sacrifice, She Became The Queen</t>
        </is>
      </c>
      <c r="I24">
        <v>1</v>
      </c>
      <c r="J24" t="inlineStr">
        <is>
          <t>USD</t>
        </is>
      </c>
      <c r="K24">
        <v>12.62</v>
      </c>
      <c r="L24" t="inlineStr">
        <is>
          <t>7.57</t>
        </is>
      </c>
      <c r="M24"/>
      <c r="N24"/>
      <c r="O24"/>
      <c r="P24" t="inlineStr">
        <is>
          <t>moboboost|moboreels</t>
        </is>
      </c>
      <c r="Q24" t="inlineStr">
        <is>
          <t>2026/09/08</t>
        </is>
      </c>
      <c r="R24" t="inlineStr">
        <is>
          <t>60%</t>
        </is>
      </c>
      <c r="S24" t="inlineStr">
        <is>
          <t>是</t>
        </is>
      </c>
      <c r="T24" t="inlineStr">
        <is>
          <t>12.62</t>
        </is>
      </c>
      <c r="U24"/>
      <c r="V24"/>
    </row>
    <row r="25" ht="25.5" customHeight="1">
      <c r="A25" s="5">
        <v>46286</v>
      </c>
      <c r="B25" t="inlineStr">
        <is>
          <t>高璇</t>
        </is>
      </c>
      <c r="C25" t="inlineStr">
        <is>
          <t>MoboBoost</t>
        </is>
      </c>
      <c r="D25" t="inlineStr">
        <is>
          <t>gaoxuan@gengrowth.ai</t>
        </is>
      </c>
      <c r="E25" t="inlineStr">
        <is>
          <t>gaoxuan@gengrowth.ai</t>
        </is>
      </c>
      <c r="F25" t="inlineStr">
        <is>
          <t>MoboReels</t>
        </is>
      </c>
      <c r="G25">
        <v>4</v>
      </c>
      <c r="H25" t="inlineStr">
        <is>
          <t>Love Slave to the Mafia Boss's Passion</t>
        </is>
      </c>
      <c r="I25">
        <v>1</v>
      </c>
      <c r="J25" t="inlineStr">
        <is>
          <t>USD</t>
        </is>
      </c>
      <c r="K25">
        <v>2.09</v>
      </c>
      <c r="L25" t="inlineStr">
        <is>
          <t>1.25</t>
        </is>
      </c>
      <c r="M25"/>
      <c r="N25"/>
      <c r="O25"/>
      <c r="P25" t="inlineStr">
        <is>
          <t>moboboost|moboreels</t>
        </is>
      </c>
      <c r="Q25" t="inlineStr">
        <is>
          <t>2026/09/08</t>
        </is>
      </c>
      <c r="R25" t="inlineStr">
        <is>
          <t>60%</t>
        </is>
      </c>
      <c r="S25" t="inlineStr">
        <is>
          <t>是</t>
        </is>
      </c>
      <c r="T25" t="inlineStr">
        <is>
          <t>2.09</t>
        </is>
      </c>
      <c r="U25"/>
      <c r="V25"/>
    </row>
    <row r="26" ht="25.5" customHeight="1">
      <c r="A26" s="5">
        <v>46285</v>
      </c>
      <c r="B26" t="inlineStr">
        <is>
          <t>高璇</t>
        </is>
      </c>
      <c r="C26" t="inlineStr">
        <is>
          <t>RSBoost</t>
        </is>
      </c>
      <c r="D26" t="inlineStr">
        <is>
          <t>gaoxuan@gengrowth.ai</t>
        </is>
      </c>
      <c r="E26" t="inlineStr">
        <is>
          <t>gaoxuan@gengrowth.ai</t>
        </is>
      </c>
      <c r="F26" t="inlineStr">
        <is>
          <t>ReelShort</t>
        </is>
      </c>
      <c r="G26">
        <v>5</v>
      </c>
      <c r="H26" t="inlineStr">
        <is>
          <t>Rejecting My Five Female Mates</t>
        </is>
      </c>
      <c r="I26">
        <v>1</v>
      </c>
      <c r="J26" t="inlineStr">
        <is>
          <t>USD</t>
        </is>
      </c>
      <c r="K26">
        <v>0.69</v>
      </c>
      <c r="L26" t="inlineStr">
        <is>
          <t>0.34</t>
        </is>
      </c>
      <c r="M26"/>
      <c r="N26"/>
      <c r="O26"/>
      <c r="P26" t="inlineStr">
        <is>
          <t>rsboost|reelshort</t>
        </is>
      </c>
      <c r="Q26" t="inlineStr">
        <is>
          <t>2026/09/08</t>
        </is>
      </c>
      <c r="R26" t="inlineStr">
        <is>
          <t>50%</t>
        </is>
      </c>
      <c r="S26" t="inlineStr">
        <is>
          <t>是</t>
        </is>
      </c>
      <c r="T26" t="inlineStr">
        <is>
          <t>0.69</t>
        </is>
      </c>
      <c r="U26"/>
      <c r="V26"/>
    </row>
    <row r="27" ht="25.5" customHeight="1">
      <c r="A27" s="5">
        <v>46285</v>
      </c>
      <c r="B27" t="inlineStr">
        <is>
          <t>高璇</t>
        </is>
      </c>
      <c r="C27" t="inlineStr">
        <is>
          <t>MoboBoost</t>
        </is>
      </c>
      <c r="D27" t="inlineStr">
        <is>
          <t>gaoxuan@gengrowth.ai</t>
        </is>
      </c>
      <c r="E27" t="inlineStr">
        <is>
          <t>gaoxuan@gengrowth.ai</t>
        </is>
      </c>
      <c r="F27" t="inlineStr">
        <is>
          <t>MoboReels</t>
        </is>
      </c>
      <c r="G27">
        <v>5</v>
      </c>
      <c r="H27" t="inlineStr">
        <is>
          <t>Sent As A Sacrifice, She Became The Queen</t>
        </is>
      </c>
      <c r="I27">
        <v>1</v>
      </c>
      <c r="J27" t="inlineStr">
        <is>
          <t>USD</t>
        </is>
      </c>
      <c r="K27">
        <v>0.07</v>
      </c>
      <c r="L27" t="inlineStr">
        <is>
          <t>0.04</t>
        </is>
      </c>
      <c r="M27"/>
      <c r="N27"/>
      <c r="O27"/>
      <c r="P27" t="inlineStr">
        <is>
          <t>moboboost|moboreels</t>
        </is>
      </c>
      <c r="Q27" t="inlineStr">
        <is>
          <t>2026/09/08</t>
        </is>
      </c>
      <c r="R27" t="inlineStr">
        <is>
          <t>60%</t>
        </is>
      </c>
      <c r="S27" t="inlineStr">
        <is>
          <t>是</t>
        </is>
      </c>
      <c r="T27" t="inlineStr">
        <is>
          <t>0.07</t>
        </is>
      </c>
      <c r="U27"/>
      <c r="V27"/>
    </row>
    <row r="28" ht="25.5" customHeight="1">
      <c r="A28" s="5">
        <v>46284</v>
      </c>
      <c r="B28" t="inlineStr">
        <is>
          <t>高璇</t>
        </is>
      </c>
      <c r="C28" t="inlineStr">
        <is>
          <t>MoboBoost</t>
        </is>
      </c>
      <c r="D28" t="inlineStr">
        <is>
          <t>gaoxuan@gengrowth.ai</t>
        </is>
      </c>
      <c r="E28" t="inlineStr">
        <is>
          <t>gaoxuan@gengrowth.ai</t>
        </is>
      </c>
      <c r="F28" t="inlineStr">
        <is>
          <t>MoboReels</t>
        </is>
      </c>
      <c r="G28">
        <v>5</v>
      </c>
      <c r="H28" t="inlineStr">
        <is>
          <t>Love After Divorce: My Ex-husband Wants Me Back</t>
        </is>
      </c>
      <c r="I28">
        <v>1</v>
      </c>
      <c r="J28" t="inlineStr">
        <is>
          <t>USD</t>
        </is>
      </c>
      <c r="K28">
        <v>12.59</v>
      </c>
      <c r="L28" t="inlineStr">
        <is>
          <t>7.55</t>
        </is>
      </c>
      <c r="M28"/>
      <c r="N28"/>
      <c r="O28"/>
      <c r="P28" t="inlineStr">
        <is>
          <t>moboboost|moboreels</t>
        </is>
      </c>
      <c r="Q28" t="inlineStr">
        <is>
          <t>2026/09/08</t>
        </is>
      </c>
      <c r="R28" t="inlineStr">
        <is>
          <t>60%</t>
        </is>
      </c>
      <c r="S28" t="inlineStr">
        <is>
          <t>是</t>
        </is>
      </c>
      <c r="T28" t="inlineStr">
        <is>
          <t>12.59</t>
        </is>
      </c>
      <c r="U28"/>
      <c r="V28"/>
    </row>
    <row r="29" ht="25.5" customHeight="1">
      <c r="A29" s="5">
        <v>46284</v>
      </c>
      <c r="B29" t="inlineStr">
        <is>
          <t>高璇</t>
        </is>
      </c>
      <c r="C29" t="inlineStr">
        <is>
          <t>MoboBoost</t>
        </is>
      </c>
      <c r="D29" t="inlineStr">
        <is>
          <t>gaoxuan@gengrowth.ai</t>
        </is>
      </c>
      <c r="E29" t="inlineStr">
        <is>
          <t>gaoxuan@gengrowth.ai</t>
        </is>
      </c>
      <c r="F29" t="inlineStr">
        <is>
          <t>MoboReels</t>
        </is>
      </c>
      <c r="G29">
        <v>5</v>
      </c>
      <c r="H29" t="inlineStr">
        <is>
          <t>Sent As A Sacrifice, She Became The Queen</t>
        </is>
      </c>
      <c r="I29">
        <v>1</v>
      </c>
      <c r="J29" t="inlineStr">
        <is>
          <t>USD</t>
        </is>
      </c>
      <c r="K29">
        <v>0.01</v>
      </c>
      <c r="L29" t="inlineStr">
        <is>
          <t>0.01</t>
        </is>
      </c>
      <c r="M29"/>
      <c r="N29"/>
      <c r="O29"/>
      <c r="P29" t="inlineStr">
        <is>
          <t>moboboost|moboreels</t>
        </is>
      </c>
      <c r="Q29" t="inlineStr">
        <is>
          <t>2026/09/08</t>
        </is>
      </c>
      <c r="R29" t="inlineStr">
        <is>
          <t>60%</t>
        </is>
      </c>
      <c r="S29" t="inlineStr">
        <is>
          <t>是</t>
        </is>
      </c>
      <c r="T29" t="inlineStr">
        <is>
          <t>0.01</t>
        </is>
      </c>
      <c r="U29"/>
      <c r="V29"/>
    </row>
    <row r="30" ht="25.5" customHeight="1">
      <c r="A30" s="5">
        <v>46283</v>
      </c>
      <c r="B30" t="inlineStr">
        <is>
          <t>高璇</t>
        </is>
      </c>
      <c r="C30" t="inlineStr">
        <is>
          <t>MoboBoost</t>
        </is>
      </c>
      <c r="D30" t="inlineStr">
        <is>
          <t>gaoxuan@gengrowth.ai</t>
        </is>
      </c>
      <c r="E30" t="inlineStr">
        <is>
          <t>gaoxuan@gengrowth.ai</t>
        </is>
      </c>
      <c r="F30" t="inlineStr">
        <is>
          <t>MoboReels</t>
        </is>
      </c>
      <c r="G30">
        <v>5</v>
      </c>
      <c r="H30" t="inlineStr">
        <is>
          <t>Sent As A Sacrifice, She Became The Queen</t>
        </is>
      </c>
      <c r="I30">
        <v>1</v>
      </c>
      <c r="J30" t="inlineStr">
        <is>
          <t>USD</t>
        </is>
      </c>
      <c r="K30">
        <v>0.01</v>
      </c>
      <c r="L30" t="inlineStr">
        <is>
          <t>0.01</t>
        </is>
      </c>
      <c r="M30"/>
      <c r="N30"/>
      <c r="O30"/>
      <c r="P30" t="inlineStr">
        <is>
          <t>moboboost|moboreels</t>
        </is>
      </c>
      <c r="Q30" t="inlineStr">
        <is>
          <t>2026/09/08</t>
        </is>
      </c>
      <c r="R30" t="inlineStr">
        <is>
          <t>60%</t>
        </is>
      </c>
      <c r="S30" t="inlineStr">
        <is>
          <t>是</t>
        </is>
      </c>
      <c r="T30" t="inlineStr">
        <is>
          <t>0.01</t>
        </is>
      </c>
      <c r="U30"/>
      <c r="V30"/>
    </row>
    <row r="31" ht="25.5" customHeight="1">
      <c r="A31" s="5">
        <v>46281</v>
      </c>
      <c r="B31" t="inlineStr">
        <is>
          <t>高璇</t>
        </is>
      </c>
      <c r="C31" t="inlineStr">
        <is>
          <t>RSBoost</t>
        </is>
      </c>
      <c r="D31" t="inlineStr">
        <is>
          <t>gaoxuan@gengrowth.ai</t>
        </is>
      </c>
      <c r="E31" t="inlineStr">
        <is>
          <t>gaoxuan@gengrowth.ai</t>
        </is>
      </c>
      <c r="F31" t="inlineStr">
        <is>
          <t>ReelShort</t>
        </is>
      </c>
      <c r="G31">
        <v>3</v>
      </c>
      <c r="H31" t="inlineStr">
        <is>
          <t>Daddy Left His Baby to Die</t>
        </is>
      </c>
      <c r="I31">
        <v>1</v>
      </c>
      <c r="J31" t="inlineStr">
        <is>
          <t>USD</t>
        </is>
      </c>
      <c r="K31">
        <v>11.19</v>
      </c>
      <c r="L31" t="inlineStr">
        <is>
          <t>5.59</t>
        </is>
      </c>
      <c r="M31"/>
      <c r="N31"/>
      <c r="O31"/>
      <c r="P31" t="inlineStr">
        <is>
          <t>rsboost|reelshort</t>
        </is>
      </c>
      <c r="Q31" t="inlineStr">
        <is>
          <t>2026/09/08</t>
        </is>
      </c>
      <c r="R31" t="inlineStr">
        <is>
          <t>50%</t>
        </is>
      </c>
      <c r="S31" t="inlineStr">
        <is>
          <t>是</t>
        </is>
      </c>
      <c r="T31" t="inlineStr">
        <is>
          <t>11.19</t>
        </is>
      </c>
      <c r="U31"/>
      <c r="V31"/>
    </row>
    <row r="32" ht="25.5" customHeight="1">
      <c r="A32" s="5">
        <v>46280</v>
      </c>
      <c r="B32" t="inlineStr">
        <is>
          <t>高璇</t>
        </is>
      </c>
      <c r="C32" t="inlineStr">
        <is>
          <t>RSBoost</t>
        </is>
      </c>
      <c r="D32" t="inlineStr">
        <is>
          <t>gaoxuan@gengrowth.ai</t>
        </is>
      </c>
      <c r="E32" t="inlineStr">
        <is>
          <t>gaoxuan@gengrowth.ai</t>
        </is>
      </c>
      <c r="F32" t="inlineStr">
        <is>
          <t>ReelShort</t>
        </is>
      </c>
      <c r="G32">
        <v>3</v>
      </c>
      <c r="H32" t="inlineStr">
        <is>
          <t>Daddy Left His Baby to Die</t>
        </is>
      </c>
      <c r="I32">
        <v>1</v>
      </c>
      <c r="J32" t="inlineStr">
        <is>
          <t>USD</t>
        </is>
      </c>
      <c r="K32">
        <v>11.19</v>
      </c>
      <c r="L32" t="inlineStr">
        <is>
          <t>5.59</t>
        </is>
      </c>
      <c r="M32"/>
      <c r="N32"/>
      <c r="O32"/>
      <c r="P32" t="inlineStr">
        <is>
          <t>rsboost|reelshort</t>
        </is>
      </c>
      <c r="Q32" t="inlineStr">
        <is>
          <t>2026/09/08</t>
        </is>
      </c>
      <c r="R32" t="inlineStr">
        <is>
          <t>50%</t>
        </is>
      </c>
      <c r="S32" t="inlineStr">
        <is>
          <t>是</t>
        </is>
      </c>
      <c r="T32" t="inlineStr">
        <is>
          <t>11.19</t>
        </is>
      </c>
      <c r="U32"/>
      <c r="V32"/>
    </row>
    <row r="33" ht="25.5" customHeight="1">
      <c r="A33" s="5">
        <v>46280</v>
      </c>
      <c r="B33" t="inlineStr">
        <is>
          <t>高璇</t>
        </is>
      </c>
      <c r="C33" t="inlineStr">
        <is>
          <t>MoboBoost</t>
        </is>
      </c>
      <c r="D33" t="inlineStr">
        <is>
          <t>gaoxuan@gengrowth.ai</t>
        </is>
      </c>
      <c r="E33" t="inlineStr">
        <is>
          <t>gaoxuan@gengrowth.ai</t>
        </is>
      </c>
      <c r="F33" t="inlineStr">
        <is>
          <t>MoboReels</t>
        </is>
      </c>
      <c r="G33">
        <v>5</v>
      </c>
      <c r="H33" t="inlineStr">
        <is>
          <t>Love Slave to the Mafia Boss's Passion</t>
        </is>
      </c>
      <c r="I33">
        <v>1</v>
      </c>
      <c r="J33" t="inlineStr">
        <is>
          <t>USD</t>
        </is>
      </c>
      <c r="K33">
        <v>10.07</v>
      </c>
      <c r="L33" t="inlineStr">
        <is>
          <t>6.04</t>
        </is>
      </c>
      <c r="M33"/>
      <c r="N33"/>
      <c r="O33"/>
      <c r="P33" t="inlineStr">
        <is>
          <t>moboboost|moboreels</t>
        </is>
      </c>
      <c r="Q33" t="inlineStr">
        <is>
          <t>2026/09/08</t>
        </is>
      </c>
      <c r="R33" t="inlineStr">
        <is>
          <t>60%</t>
        </is>
      </c>
      <c r="S33" t="inlineStr">
        <is>
          <t>是</t>
        </is>
      </c>
      <c r="T33" t="inlineStr">
        <is>
          <t>10.07</t>
        </is>
      </c>
      <c r="U33"/>
      <c r="V33"/>
    </row>
    <row r="34" ht="25.5" customHeight="1">
      <c r="A34" s="5">
        <v>46280</v>
      </c>
      <c r="B34" t="inlineStr">
        <is>
          <t>高璇</t>
        </is>
      </c>
      <c r="C34" t="inlineStr">
        <is>
          <t>MoboBoost</t>
        </is>
      </c>
      <c r="D34" t="inlineStr">
        <is>
          <t>gaoxuan@gengrowth.ai</t>
        </is>
      </c>
      <c r="E34" t="inlineStr">
        <is>
          <t>gaoxuan@gengrowth.ai</t>
        </is>
      </c>
      <c r="F34" t="inlineStr">
        <is>
          <t>MoboReels</t>
        </is>
      </c>
      <c r="G34">
        <v>5</v>
      </c>
      <c r="H34" t="inlineStr">
        <is>
          <t>Sent As A Sacrifice, She Became The Queen</t>
        </is>
      </c>
      <c r="I34">
        <v>1</v>
      </c>
      <c r="J34" t="inlineStr">
        <is>
          <t>USD</t>
        </is>
      </c>
      <c r="K34">
        <v>2.51</v>
      </c>
      <c r="L34" t="inlineStr">
        <is>
          <t>1.51</t>
        </is>
      </c>
      <c r="M34"/>
      <c r="N34"/>
      <c r="O34"/>
      <c r="P34" t="inlineStr">
        <is>
          <t>moboboost|moboreels</t>
        </is>
      </c>
      <c r="Q34" t="inlineStr">
        <is>
          <t>2026/09/08</t>
        </is>
      </c>
      <c r="R34" t="inlineStr">
        <is>
          <t>60%</t>
        </is>
      </c>
      <c r="S34" t="inlineStr">
        <is>
          <t>是</t>
        </is>
      </c>
      <c r="T34" t="inlineStr">
        <is>
          <t>2.51</t>
        </is>
      </c>
      <c r="U34"/>
      <c r="V34"/>
    </row>
    <row r="35" ht="25.5" customHeight="1">
      <c r="A35" s="5">
        <v>46279</v>
      </c>
      <c r="B35" t="inlineStr">
        <is>
          <t>高璇</t>
        </is>
      </c>
      <c r="C35" t="inlineStr">
        <is>
          <t>RSBoost</t>
        </is>
      </c>
      <c r="D35" t="inlineStr">
        <is>
          <t>gaoxuan@gengrowth.ai</t>
        </is>
      </c>
      <c r="E35" t="inlineStr">
        <is>
          <t>gaoxuan@gengrowth.ai</t>
        </is>
      </c>
      <c r="F35" t="inlineStr">
        <is>
          <t>ReelShort</t>
        </is>
      </c>
      <c r="G35">
        <v>3</v>
      </c>
      <c r="H35" t="inlineStr">
        <is>
          <t>The mob boss spoils his pregnant wife</t>
        </is>
      </c>
      <c r="I35">
        <v>1</v>
      </c>
      <c r="J35" t="inlineStr">
        <is>
          <t>USD</t>
        </is>
      </c>
      <c r="K35">
        <v>0.69</v>
      </c>
      <c r="L35" t="inlineStr">
        <is>
          <t>0.34</t>
        </is>
      </c>
      <c r="M35"/>
      <c r="N35"/>
      <c r="O35"/>
      <c r="P35" t="inlineStr">
        <is>
          <t>rsboost|reelshort</t>
        </is>
      </c>
      <c r="Q35" t="inlineStr">
        <is>
          <t>2026/09/08</t>
        </is>
      </c>
      <c r="R35" t="inlineStr">
        <is>
          <t>50%</t>
        </is>
      </c>
      <c r="S35" t="inlineStr">
        <is>
          <t>是</t>
        </is>
      </c>
      <c r="T35" t="inlineStr">
        <is>
          <t>0.69</t>
        </is>
      </c>
      <c r="U35"/>
      <c r="V35"/>
    </row>
    <row r="36" ht="25.5" customHeight="1">
      <c r="A36" s="5">
        <v>46279</v>
      </c>
      <c r="B36" t="inlineStr">
        <is>
          <t>高璇</t>
        </is>
      </c>
      <c r="C36" t="inlineStr">
        <is>
          <t>MoboBoost</t>
        </is>
      </c>
      <c r="D36" t="inlineStr">
        <is>
          <t>gaoxuan@gengrowth.ai</t>
        </is>
      </c>
      <c r="E36" t="inlineStr">
        <is>
          <t>gaoxuan@gengrowth.ai</t>
        </is>
      </c>
      <c r="F36" t="inlineStr">
        <is>
          <t>MoboReels</t>
        </is>
      </c>
      <c r="G36">
        <v>3</v>
      </c>
      <c r="H36" t="inlineStr">
        <is>
          <t>Sent As A Sacrifice, She Became The Queen</t>
        </is>
      </c>
      <c r="I36">
        <v>1</v>
      </c>
      <c r="J36" t="inlineStr">
        <is>
          <t>USD</t>
        </is>
      </c>
      <c r="K36">
        <v>2.51</v>
      </c>
      <c r="L36" t="inlineStr">
        <is>
          <t>1.51</t>
        </is>
      </c>
      <c r="M36"/>
      <c r="N36"/>
      <c r="O36"/>
      <c r="P36" t="inlineStr">
        <is>
          <t>moboboost|moboreels</t>
        </is>
      </c>
      <c r="Q36" t="inlineStr">
        <is>
          <t>2026/09/08</t>
        </is>
      </c>
      <c r="R36" t="inlineStr">
        <is>
          <t>60%</t>
        </is>
      </c>
      <c r="S36" t="inlineStr">
        <is>
          <t>是</t>
        </is>
      </c>
      <c r="T36" t="inlineStr">
        <is>
          <t>2.51</t>
        </is>
      </c>
      <c r="U36"/>
      <c r="V36"/>
    </row>
    <row r="37" ht="25.5" customHeight="1">
      <c r="A37" s="5">
        <v>46278</v>
      </c>
      <c r="B37" t="inlineStr">
        <is>
          <t>高璇</t>
        </is>
      </c>
      <c r="C37" t="inlineStr">
        <is>
          <t>MoboBoost</t>
        </is>
      </c>
      <c r="D37" t="inlineStr">
        <is>
          <t>gaoxuan@gengrowth.ai</t>
        </is>
      </c>
      <c r="E37" t="inlineStr">
        <is>
          <t>gaoxuan@gengrowth.ai</t>
        </is>
      </c>
      <c r="F37" t="inlineStr">
        <is>
          <t>MoboReels</t>
        </is>
      </c>
      <c r="G37">
        <v>3</v>
      </c>
      <c r="H37" t="inlineStr">
        <is>
          <t>Sent As A Sacrifice, She Became The Queen</t>
        </is>
      </c>
      <c r="I37">
        <v>1</v>
      </c>
      <c r="J37" t="inlineStr">
        <is>
          <t>USD</t>
        </is>
      </c>
      <c r="K37">
        <v>0.01</v>
      </c>
      <c r="L37" t="inlineStr">
        <is>
          <t>0.01</t>
        </is>
      </c>
      <c r="M37"/>
      <c r="N37"/>
      <c r="O37"/>
      <c r="P37" t="inlineStr">
        <is>
          <t>moboboost|moboreels</t>
        </is>
      </c>
      <c r="Q37" t="inlineStr">
        <is>
          <t>2026/09/08</t>
        </is>
      </c>
      <c r="R37" t="inlineStr">
        <is>
          <t>60%</t>
        </is>
      </c>
      <c r="S37" t="inlineStr">
        <is>
          <t>是</t>
        </is>
      </c>
      <c r="T37" t="inlineStr">
        <is>
          <t>0.01</t>
        </is>
      </c>
      <c r="U37"/>
      <c r="V37"/>
    </row>
    <row r="38" ht="25.5" customHeight="1">
      <c r="A38" s="5">
        <v>46277</v>
      </c>
      <c r="B38" t="inlineStr">
        <is>
          <t>高璇</t>
        </is>
      </c>
      <c r="C38" t="inlineStr">
        <is>
          <t>MoboBoost</t>
        </is>
      </c>
      <c r="D38" t="inlineStr">
        <is>
          <t>gaoxuan@gengrowth.ai</t>
        </is>
      </c>
      <c r="E38" t="inlineStr">
        <is>
          <t>gaoxuan@gengrowth.ai</t>
        </is>
      </c>
      <c r="F38" t="inlineStr">
        <is>
          <t>MoboReels</t>
        </is>
      </c>
      <c r="G38">
        <v>3</v>
      </c>
      <c r="H38" t="inlineStr">
        <is>
          <t>Sent As A Sacrifice, She Became The Queen</t>
        </is>
      </c>
      <c r="I38">
        <v>1</v>
      </c>
      <c r="J38" t="inlineStr">
        <is>
          <t>USD</t>
        </is>
      </c>
      <c r="K38">
        <v>0.01</v>
      </c>
      <c r="L38" t="inlineStr">
        <is>
          <t>0.01</t>
        </is>
      </c>
      <c r="M38"/>
      <c r="N38"/>
      <c r="O38"/>
      <c r="P38" t="inlineStr">
        <is>
          <t>moboboost|moboreels</t>
        </is>
      </c>
      <c r="Q38" t="inlineStr">
        <is>
          <t>2026/09/08</t>
        </is>
      </c>
      <c r="R38" t="inlineStr">
        <is>
          <t>60%</t>
        </is>
      </c>
      <c r="S38" t="inlineStr">
        <is>
          <t>是</t>
        </is>
      </c>
      <c r="T38" t="inlineStr">
        <is>
          <t>0.01</t>
        </is>
      </c>
      <c r="U38"/>
      <c r="V38"/>
    </row>
    <row r="39" ht="25.5" customHeight="1">
      <c r="A39" s="5">
        <v>46276</v>
      </c>
      <c r="B39" t="inlineStr">
        <is>
          <t>高璇</t>
        </is>
      </c>
      <c r="C39" t="inlineStr">
        <is>
          <t>MoboBoost</t>
        </is>
      </c>
      <c r="D39" t="inlineStr">
        <is>
          <t>gaoxuan@gengrowth.ai</t>
        </is>
      </c>
      <c r="E39" t="inlineStr">
        <is>
          <t>gaoxuan@gengrowth.ai</t>
        </is>
      </c>
      <c r="F39" t="inlineStr">
        <is>
          <t>MoboReels</t>
        </is>
      </c>
      <c r="G39">
        <v>3</v>
      </c>
      <c r="H39" t="inlineStr">
        <is>
          <t>Sent As A Sacrifice, She Became The Queen</t>
        </is>
      </c>
      <c r="I39">
        <v>1</v>
      </c>
      <c r="J39" t="inlineStr">
        <is>
          <t>USD</t>
        </is>
      </c>
      <c r="K39">
        <v>4.19</v>
      </c>
      <c r="L39" t="inlineStr">
        <is>
          <t>2.51</t>
        </is>
      </c>
      <c r="M39"/>
      <c r="N39"/>
      <c r="O39"/>
      <c r="P39" t="inlineStr">
        <is>
          <t>moboboost|moboreels</t>
        </is>
      </c>
      <c r="Q39" t="inlineStr">
        <is>
          <t>2026/09/08</t>
        </is>
      </c>
      <c r="R39" t="inlineStr">
        <is>
          <t>60%</t>
        </is>
      </c>
      <c r="S39" t="inlineStr">
        <is>
          <t>是</t>
        </is>
      </c>
      <c r="T39" t="inlineStr">
        <is>
          <t>4.19</t>
        </is>
      </c>
      <c r="U39"/>
      <c r="V39"/>
    </row>
    <row r="40" ht="25.5" customHeight="1">
      <c r="A40" s="5">
        <v>46276</v>
      </c>
      <c r="B40" t="inlineStr">
        <is>
          <t>高璇</t>
        </is>
      </c>
      <c r="C40" t="inlineStr">
        <is>
          <t>MoboBoost</t>
        </is>
      </c>
      <c r="D40" t="inlineStr">
        <is>
          <t>gaoxuan@gengrowth.ai</t>
        </is>
      </c>
      <c r="E40" t="inlineStr">
        <is>
          <t>gaoxuan@gengrowth.ai</t>
        </is>
      </c>
      <c r="F40" t="inlineStr">
        <is>
          <t>MoboReels</t>
        </is>
      </c>
      <c r="G40">
        <v>3</v>
      </c>
      <c r="H40" t="inlineStr">
        <is>
          <t>Love After Divorce: My Ex-husband Wants Me Back</t>
        </is>
      </c>
      <c r="I40">
        <v>1</v>
      </c>
      <c r="J40" t="inlineStr">
        <is>
          <t>USD</t>
        </is>
      </c>
      <c r="K40">
        <v>12.59</v>
      </c>
      <c r="L40" t="inlineStr">
        <is>
          <t>7.55</t>
        </is>
      </c>
      <c r="M40"/>
      <c r="N40"/>
      <c r="O40"/>
      <c r="P40" t="inlineStr">
        <is>
          <t>moboboost|moboreels</t>
        </is>
      </c>
      <c r="Q40" t="inlineStr">
        <is>
          <t>2026/09/08</t>
        </is>
      </c>
      <c r="R40" t="inlineStr">
        <is>
          <t>60%</t>
        </is>
      </c>
      <c r="S40" t="inlineStr">
        <is>
          <t>是</t>
        </is>
      </c>
      <c r="T40" t="inlineStr">
        <is>
          <t>12.59</t>
        </is>
      </c>
      <c r="U40"/>
      <c r="V40"/>
    </row>
    <row r="41" ht="25.5" customHeight="1">
      <c r="A41" s="5">
        <v>46275</v>
      </c>
      <c r="B41" t="inlineStr">
        <is>
          <t>高璇</t>
        </is>
      </c>
      <c r="C41" t="inlineStr">
        <is>
          <t>MoboBoost</t>
        </is>
      </c>
      <c r="D41" t="inlineStr">
        <is>
          <t>gaoxuan@gengrowth.ai</t>
        </is>
      </c>
      <c r="E41" t="inlineStr">
        <is>
          <t>gaoxuan@gengrowth.ai</t>
        </is>
      </c>
      <c r="F41" t="inlineStr">
        <is>
          <t>MoboReels</t>
        </is>
      </c>
      <c r="G41">
        <v>3</v>
      </c>
      <c r="H41" t="inlineStr">
        <is>
          <t>Sent As A Sacrifice, She Became The Queen</t>
        </is>
      </c>
      <c r="I41">
        <v>1</v>
      </c>
      <c r="J41" t="inlineStr">
        <is>
          <t>USD</t>
        </is>
      </c>
      <c r="K41">
        <v>4.19</v>
      </c>
      <c r="L41" t="inlineStr">
        <is>
          <t>2.51</t>
        </is>
      </c>
      <c r="M41"/>
      <c r="N41"/>
      <c r="O41"/>
      <c r="P41" t="inlineStr">
        <is>
          <t>moboboost|moboreels</t>
        </is>
      </c>
      <c r="Q41" t="inlineStr">
        <is>
          <t>2026/09/08</t>
        </is>
      </c>
      <c r="R41" t="inlineStr">
        <is>
          <t>60%</t>
        </is>
      </c>
      <c r="S41" t="inlineStr">
        <is>
          <t>是</t>
        </is>
      </c>
      <c r="T41" t="inlineStr">
        <is>
          <t>4.19</t>
        </is>
      </c>
      <c r="U41"/>
      <c r="V41"/>
    </row>
    <row r="42" ht="25.5" customHeight="1">
      <c r="A42" s="5">
        <v>46275</v>
      </c>
      <c r="B42" t="inlineStr">
        <is>
          <t>高璇</t>
        </is>
      </c>
      <c r="C42" t="inlineStr">
        <is>
          <t>MoboBoost</t>
        </is>
      </c>
      <c r="D42" t="inlineStr">
        <is>
          <t>gaoxuan@gengrowth.ai</t>
        </is>
      </c>
      <c r="E42" t="inlineStr">
        <is>
          <t>gaoxuan@gengrowth.ai</t>
        </is>
      </c>
      <c r="F42" t="inlineStr">
        <is>
          <t>MoboReels</t>
        </is>
      </c>
      <c r="G42">
        <v>3</v>
      </c>
      <c r="H42" t="inlineStr">
        <is>
          <t>Love After Divorce: My Ex-husband Wants Me Back</t>
        </is>
      </c>
      <c r="I42">
        <v>1</v>
      </c>
      <c r="J42" t="inlineStr">
        <is>
          <t>USD</t>
        </is>
      </c>
      <c r="K42">
        <v>27.27</v>
      </c>
      <c r="L42" t="inlineStr">
        <is>
          <t>16.36</t>
        </is>
      </c>
      <c r="M42"/>
      <c r="N42"/>
      <c r="O42"/>
      <c r="P42" t="inlineStr">
        <is>
          <t>moboboost|moboreels</t>
        </is>
      </c>
      <c r="Q42" t="inlineStr">
        <is>
          <t>2026/09/08</t>
        </is>
      </c>
      <c r="R42" t="inlineStr">
        <is>
          <t>60%</t>
        </is>
      </c>
      <c r="S42" t="inlineStr">
        <is>
          <t>是</t>
        </is>
      </c>
      <c r="T42" t="inlineStr">
        <is>
          <t>27.27</t>
        </is>
      </c>
      <c r="U42"/>
      <c r="V42"/>
    </row>
    <row r="43" ht="25.5" customHeight="1">
      <c r="A43" s="5">
        <v>46274</v>
      </c>
      <c r="B43" t="inlineStr">
        <is>
          <t>高璇</t>
        </is>
      </c>
      <c r="C43" t="inlineStr">
        <is>
          <t>MoboBoost</t>
        </is>
      </c>
      <c r="D43" t="inlineStr">
        <is>
          <t>gaoxuan@gengrowth.ai</t>
        </is>
      </c>
      <c r="E43" t="inlineStr">
        <is>
          <t>gaoxuan@gengrowth.ai</t>
        </is>
      </c>
      <c r="F43" t="inlineStr">
        <is>
          <t>MoboReels</t>
        </is>
      </c>
      <c r="G43">
        <v>3</v>
      </c>
      <c r="H43" t="inlineStr">
        <is>
          <t>Love After Divorce: My Ex-husband Wants Me Back</t>
        </is>
      </c>
      <c r="I43">
        <v>1</v>
      </c>
      <c r="J43" t="inlineStr">
        <is>
          <t>USD</t>
        </is>
      </c>
      <c r="K43">
        <v>14.68</v>
      </c>
      <c r="L43" t="inlineStr">
        <is>
          <t>8.81</t>
        </is>
      </c>
      <c r="M43"/>
      <c r="N43"/>
      <c r="O43"/>
      <c r="P43" t="inlineStr">
        <is>
          <t>moboboost|moboreels</t>
        </is>
      </c>
      <c r="Q43" t="inlineStr">
        <is>
          <t>2026/09/08</t>
        </is>
      </c>
      <c r="R43" t="inlineStr">
        <is>
          <t>60%</t>
        </is>
      </c>
      <c r="S43" t="inlineStr">
        <is>
          <t>是</t>
        </is>
      </c>
      <c r="T43" t="inlineStr">
        <is>
          <t>14.68</t>
        </is>
      </c>
      <c r="U43"/>
      <c r="V43"/>
    </row>
    <row r="44" ht="25.5" customHeight="1">
      <c r="A44" s="5">
        <v>46273</v>
      </c>
      <c r="B44" t="inlineStr">
        <is>
          <t>高璇</t>
        </is>
      </c>
      <c r="C44" t="inlineStr">
        <is>
          <t>MoboBoost</t>
        </is>
      </c>
      <c r="D44" t="inlineStr">
        <is>
          <t>gaoxuan@gengrowth.ai</t>
        </is>
      </c>
      <c r="E44" t="inlineStr">
        <is>
          <t>gaoxuan@gengrowth.ai</t>
        </is>
      </c>
      <c r="F44" t="inlineStr">
        <is>
          <t>MoboReels</t>
        </is>
      </c>
      <c r="G44">
        <v>3</v>
      </c>
      <c r="H44" t="inlineStr">
        <is>
          <t>Love After Divorce: My Ex-husband Wants Me Back</t>
        </is>
      </c>
      <c r="I44">
        <v>1</v>
      </c>
      <c r="J44" t="inlineStr">
        <is>
          <t>USD</t>
        </is>
      </c>
      <c r="K44">
        <v>4.2</v>
      </c>
      <c r="L44" t="inlineStr">
        <is>
          <t>2.52</t>
        </is>
      </c>
      <c r="M44"/>
      <c r="N44"/>
      <c r="O44"/>
      <c r="P44" t="inlineStr">
        <is>
          <t>moboboost|moboreels</t>
        </is>
      </c>
      <c r="Q44" t="inlineStr">
        <is>
          <t>2026/09/08</t>
        </is>
      </c>
      <c r="R44" t="inlineStr">
        <is>
          <t>60%</t>
        </is>
      </c>
      <c r="S44" t="inlineStr">
        <is>
          <t>是</t>
        </is>
      </c>
      <c r="T44" t="inlineStr">
        <is>
          <t>4.20</t>
        </is>
      </c>
      <c r="U44"/>
      <c r="V44"/>
    </row>
    <row r="45" ht="25.5" customHeight="1">
      <c r="A45" s="5">
        <v>46272</v>
      </c>
      <c r="B45" t="inlineStr">
        <is>
          <t>高璇</t>
        </is>
      </c>
      <c r="C45" t="inlineStr">
        <is>
          <t>MoboBoost</t>
        </is>
      </c>
      <c r="D45" t="inlineStr">
        <is>
          <t>gaoxuan@gengrowth.ai</t>
        </is>
      </c>
      <c r="E45" t="inlineStr">
        <is>
          <t>gaoxuan@gengrowth.ai</t>
        </is>
      </c>
      <c r="F45" t="inlineStr">
        <is>
          <t>MoboReels</t>
        </is>
      </c>
      <c r="G45">
        <v>3</v>
      </c>
      <c r="H45" t="inlineStr">
        <is>
          <t>Love After Divorce: My Ex-husband Wants Me Back</t>
        </is>
      </c>
      <c r="I45">
        <v>1</v>
      </c>
      <c r="J45" t="inlineStr">
        <is>
          <t>USD</t>
        </is>
      </c>
      <c r="K45">
        <v>4.2</v>
      </c>
      <c r="L45" t="inlineStr">
        <is>
          <t>0.00</t>
        </is>
      </c>
      <c r="M45"/>
      <c r="N45"/>
      <c r="O45"/>
      <c r="P45" t="inlineStr">
        <is>
          <t>moboboost|moboreels</t>
        </is>
      </c>
      <c r="Q45"/>
      <c r="R45" t="inlineStr">
        <is>
          <t>0%</t>
        </is>
      </c>
      <c r="S45" t="inlineStr">
        <is>
          <t>是</t>
        </is>
      </c>
      <c r="T45" t="inlineStr">
        <is>
          <t>4.20</t>
        </is>
      </c>
      <c r="U45"/>
      <c r="V45"/>
    </row>
    <row r="46" ht="25.5" customHeight="1">
      <c r="A46" s="5">
        <v>46301</v>
      </c>
      <c r="B46" t="inlineStr">
        <is>
          <t>马博洋</t>
        </is>
      </c>
      <c r="C46" t="inlineStr">
        <is>
          <t>RSBoost</t>
        </is>
      </c>
      <c r="D46" t="inlineStr">
        <is>
          <t>letty@gengrowth.ai</t>
        </is>
      </c>
      <c r="E46" t="inlineStr">
        <is>
          <t>letty@gengrowth.ai</t>
        </is>
      </c>
      <c r="F46" t="inlineStr">
        <is>
          <t>ReelShort</t>
        </is>
      </c>
      <c r="G46">
        <v>2</v>
      </c>
      <c r="H46" t="inlineStr">
        <is>
          <t>Son from the Future</t>
        </is>
      </c>
      <c r="I46">
        <v>1</v>
      </c>
      <c r="J46" t="inlineStr">
        <is>
          <t>USD</t>
        </is>
      </c>
      <c r="K46">
        <v>2.09</v>
      </c>
      <c r="L46" t="inlineStr">
        <is>
          <t>1.04</t>
        </is>
      </c>
      <c r="M46"/>
      <c r="N46"/>
      <c r="O46"/>
      <c r="P46" t="inlineStr">
        <is>
          <t>rsboost|reelshort</t>
        </is>
      </c>
      <c r="Q46" t="inlineStr">
        <is>
          <t>2026/09/08</t>
        </is>
      </c>
      <c r="R46" t="inlineStr">
        <is>
          <t>50%</t>
        </is>
      </c>
      <c r="S46" t="inlineStr">
        <is>
          <t>是</t>
        </is>
      </c>
      <c r="T46" t="inlineStr">
        <is>
          <t>2.09</t>
        </is>
      </c>
      <c r="U46"/>
      <c r="V46"/>
    </row>
    <row r="47" ht="25.5" customHeight="1">
      <c r="A47" s="5">
        <v>46298</v>
      </c>
      <c r="B47" t="inlineStr">
        <is>
          <t>马博洋</t>
        </is>
      </c>
      <c r="C47" t="inlineStr">
        <is>
          <t>RSBoost</t>
        </is>
      </c>
      <c r="D47" t="inlineStr">
        <is>
          <t>letty@gengrowth.ai</t>
        </is>
      </c>
      <c r="E47" t="inlineStr">
        <is>
          <t>letty@gengrowth.ai</t>
        </is>
      </c>
      <c r="F47" t="inlineStr">
        <is>
          <t>ReelShort</t>
        </is>
      </c>
      <c r="G47">
        <v>2</v>
      </c>
      <c r="H47" t="inlineStr">
        <is>
          <t>Невеста Серебряного Змея</t>
        </is>
      </c>
      <c r="I47">
        <v>1</v>
      </c>
      <c r="J47" t="inlineStr">
        <is>
          <t>USD</t>
        </is>
      </c>
      <c r="K47">
        <v>0.69</v>
      </c>
      <c r="L47" t="inlineStr">
        <is>
          <t>0.34</t>
        </is>
      </c>
      <c r="M47"/>
      <c r="N47"/>
      <c r="O47"/>
      <c r="P47" t="inlineStr">
        <is>
          <t>rsboost|reelshort</t>
        </is>
      </c>
      <c r="Q47" t="inlineStr">
        <is>
          <t>2026/09/08</t>
        </is>
      </c>
      <c r="R47" t="inlineStr">
        <is>
          <t>50%</t>
        </is>
      </c>
      <c r="S47" t="inlineStr">
        <is>
          <t>是</t>
        </is>
      </c>
      <c r="T47" t="inlineStr">
        <is>
          <t>0.69</t>
        </is>
      </c>
      <c r="U47"/>
      <c r="V47"/>
    </row>
    <row r="48" ht="25.5" customHeight="1">
      <c r="A48" s="5">
        <v>46297</v>
      </c>
      <c r="B48" t="inlineStr">
        <is>
          <t>马博洋</t>
        </is>
      </c>
      <c r="C48" t="inlineStr">
        <is>
          <t>RSBoost</t>
        </is>
      </c>
      <c r="D48" t="inlineStr">
        <is>
          <t>letty@gengrowth.ai</t>
        </is>
      </c>
      <c r="E48" t="inlineStr">
        <is>
          <t>letty@gengrowth.ai</t>
        </is>
      </c>
      <c r="F48" t="inlineStr">
        <is>
          <t>ReelShort</t>
        </is>
      </c>
      <c r="G48">
        <v>2</v>
      </c>
      <c r="H48" t="inlineStr">
        <is>
          <t>Невеста Серебряного Змея</t>
        </is>
      </c>
      <c r="I48">
        <v>2</v>
      </c>
      <c r="J48" t="inlineStr">
        <is>
          <t>USD</t>
        </is>
      </c>
      <c r="K48">
        <v>1.38</v>
      </c>
      <c r="L48" t="inlineStr">
        <is>
          <t>0.69</t>
        </is>
      </c>
      <c r="M48"/>
      <c r="N48"/>
      <c r="O48"/>
      <c r="P48" t="inlineStr">
        <is>
          <t>rsboost|reelshort</t>
        </is>
      </c>
      <c r="Q48" t="inlineStr">
        <is>
          <t>2026/09/08</t>
        </is>
      </c>
      <c r="R48" t="inlineStr">
        <is>
          <t>50%</t>
        </is>
      </c>
      <c r="S48" t="inlineStr">
        <is>
          <t>是</t>
        </is>
      </c>
      <c r="T48" t="inlineStr">
        <is>
          <t>1.38</t>
        </is>
      </c>
      <c r="U48"/>
      <c r="V48"/>
    </row>
    <row r="49" ht="25.5" customHeight="1">
      <c r="A49" s="5">
        <v>46297</v>
      </c>
      <c r="B49" t="inlineStr">
        <is>
          <t>马博洋</t>
        </is>
      </c>
      <c r="C49" t="inlineStr">
        <is>
          <t>RSBoost</t>
        </is>
      </c>
      <c r="D49" t="inlineStr">
        <is>
          <t>letty@gengrowth.ai</t>
        </is>
      </c>
      <c r="E49" t="inlineStr">
        <is>
          <t>letty@gengrowth.ai</t>
        </is>
      </c>
      <c r="F49" t="inlineStr">
        <is>
          <t>ReelShort</t>
        </is>
      </c>
      <c r="G49">
        <v>1</v>
      </c>
      <c r="H49" t="inlineStr">
        <is>
          <t>Rejecting My Five Female Mates</t>
        </is>
      </c>
      <c r="I49">
        <v>1</v>
      </c>
      <c r="J49" t="inlineStr">
        <is>
          <t>USD</t>
        </is>
      </c>
      <c r="K49">
        <v>4.19</v>
      </c>
      <c r="L49" t="inlineStr">
        <is>
          <t>2.10</t>
        </is>
      </c>
      <c r="M49"/>
      <c r="N49"/>
      <c r="O49"/>
      <c r="P49" t="inlineStr">
        <is>
          <t>rsboost|reelshort</t>
        </is>
      </c>
      <c r="Q49" t="inlineStr">
        <is>
          <t>2026/09/08</t>
        </is>
      </c>
      <c r="R49" t="inlineStr">
        <is>
          <t>50%</t>
        </is>
      </c>
      <c r="S49" t="inlineStr">
        <is>
          <t>是</t>
        </is>
      </c>
      <c r="T49" t="inlineStr">
        <is>
          <t>4.19</t>
        </is>
      </c>
      <c r="U49"/>
      <c r="V49"/>
    </row>
    <row r="50" ht="25.5" customHeight="1">
      <c r="A50" s="5">
        <v>46296</v>
      </c>
      <c r="B50" t="inlineStr">
        <is>
          <t>马博洋</t>
        </is>
      </c>
      <c r="C50" t="inlineStr">
        <is>
          <t>RSBoost</t>
        </is>
      </c>
      <c r="D50" t="inlineStr">
        <is>
          <t>letty@gengrowth.ai</t>
        </is>
      </c>
      <c r="E50" t="inlineStr">
        <is>
          <t>letty@gengrowth.ai</t>
        </is>
      </c>
      <c r="F50" t="inlineStr">
        <is>
          <t>ReelShort</t>
        </is>
      </c>
      <c r="G50">
        <v>4</v>
      </c>
      <c r="H50" t="inlineStr">
        <is>
          <t>Rejecting My Five Female Mates</t>
        </is>
      </c>
      <c r="I50">
        <v>1</v>
      </c>
      <c r="J50" t="inlineStr">
        <is>
          <t>USD</t>
        </is>
      </c>
      <c r="K50">
        <v>11.19</v>
      </c>
      <c r="L50" t="inlineStr">
        <is>
          <t>5.59</t>
        </is>
      </c>
      <c r="M50"/>
      <c r="N50"/>
      <c r="O50"/>
      <c r="P50" t="inlineStr">
        <is>
          <t>rsboost|reelshort</t>
        </is>
      </c>
      <c r="Q50" t="inlineStr">
        <is>
          <t>2026/09/08</t>
        </is>
      </c>
      <c r="R50" t="inlineStr">
        <is>
          <t>50%</t>
        </is>
      </c>
      <c r="S50" t="inlineStr">
        <is>
          <t>是</t>
        </is>
      </c>
      <c r="T50" t="inlineStr">
        <is>
          <t>11.19</t>
        </is>
      </c>
      <c r="U50"/>
      <c r="V50"/>
    </row>
    <row r="51" ht="25.5" customHeight="1">
      <c r="A51" s="5">
        <v>46296</v>
      </c>
      <c r="B51" t="inlineStr">
        <is>
          <t>马博洋</t>
        </is>
      </c>
      <c r="C51" t="inlineStr">
        <is>
          <t>RSBoost</t>
        </is>
      </c>
      <c r="D51" t="inlineStr">
        <is>
          <t>letty@gengrowth.ai</t>
        </is>
      </c>
      <c r="E51" t="inlineStr">
        <is>
          <t>letty@gengrowth.ai</t>
        </is>
      </c>
      <c r="F51" t="inlineStr">
        <is>
          <t>ReelShort</t>
        </is>
      </c>
      <c r="G51">
        <v>4</v>
      </c>
      <c r="H51" t="inlineStr">
        <is>
          <t>Невеста Серебряного Змея</t>
        </is>
      </c>
      <c r="I51">
        <v>1</v>
      </c>
      <c r="J51" t="inlineStr">
        <is>
          <t>USD</t>
        </is>
      </c>
      <c r="K51">
        <v>0.69</v>
      </c>
      <c r="L51" t="inlineStr">
        <is>
          <t>0.34</t>
        </is>
      </c>
      <c r="M51"/>
      <c r="N51"/>
      <c r="O51"/>
      <c r="P51" t="inlineStr">
        <is>
          <t>rsboost|reelshort</t>
        </is>
      </c>
      <c r="Q51" t="inlineStr">
        <is>
          <t>2026/09/08</t>
        </is>
      </c>
      <c r="R51" t="inlineStr">
        <is>
          <t>50%</t>
        </is>
      </c>
      <c r="S51" t="inlineStr">
        <is>
          <t>是</t>
        </is>
      </c>
      <c r="T51" t="inlineStr">
        <is>
          <t>0.69</t>
        </is>
      </c>
      <c r="U51"/>
      <c r="V51"/>
    </row>
    <row r="52" ht="25.5" customHeight="1">
      <c r="A52" s="5">
        <v>46295</v>
      </c>
      <c r="B52" t="inlineStr">
        <is>
          <t>马博洋</t>
        </is>
      </c>
      <c r="C52" t="inlineStr">
        <is>
          <t>RSBoost</t>
        </is>
      </c>
      <c r="D52" t="inlineStr">
        <is>
          <t>letty@gengrowth.ai</t>
        </is>
      </c>
      <c r="E52" t="inlineStr">
        <is>
          <t>letty@gengrowth.ai</t>
        </is>
      </c>
      <c r="F52" t="inlineStr">
        <is>
          <t>ReelShort</t>
        </is>
      </c>
      <c r="G52">
        <v>3</v>
      </c>
      <c r="H52" t="inlineStr">
        <is>
          <t>Don't Harm the Heiress，Her Mom Is the Sable Queen</t>
        </is>
      </c>
      <c r="I52">
        <v>1</v>
      </c>
      <c r="J52" t="inlineStr">
        <is>
          <t>USD</t>
        </is>
      </c>
      <c r="K52">
        <v>3.49</v>
      </c>
      <c r="L52" t="inlineStr">
        <is>
          <t>1.75</t>
        </is>
      </c>
      <c r="M52"/>
      <c r="N52"/>
      <c r="O52"/>
      <c r="P52" t="inlineStr">
        <is>
          <t>rsboost|reelshort</t>
        </is>
      </c>
      <c r="Q52" t="inlineStr">
        <is>
          <t>2026/09/08</t>
        </is>
      </c>
      <c r="R52" t="inlineStr">
        <is>
          <t>50%</t>
        </is>
      </c>
      <c r="S52" t="inlineStr">
        <is>
          <t>是</t>
        </is>
      </c>
      <c r="T52" t="inlineStr">
        <is>
          <t>3.49</t>
        </is>
      </c>
      <c r="U52"/>
      <c r="V52"/>
    </row>
    <row r="53" ht="25.5" customHeight="1">
      <c r="A53" s="5">
        <v>46294</v>
      </c>
      <c r="B53" t="inlineStr">
        <is>
          <t>马博洋</t>
        </is>
      </c>
      <c r="C53" t="inlineStr">
        <is>
          <t>RSBoost</t>
        </is>
      </c>
      <c r="D53" t="inlineStr">
        <is>
          <t>letty@gengrowth.ai</t>
        </is>
      </c>
      <c r="E53" t="inlineStr">
        <is>
          <t>letty@gengrowth.ai</t>
        </is>
      </c>
      <c r="F53" t="inlineStr">
        <is>
          <t>ReelShort</t>
        </is>
      </c>
      <c r="G53">
        <v>2</v>
      </c>
      <c r="H53" t="inlineStr">
        <is>
          <t>Невеста Серебряного Змея</t>
        </is>
      </c>
      <c r="I53">
        <v>1</v>
      </c>
      <c r="J53" t="inlineStr">
        <is>
          <t>USD</t>
        </is>
      </c>
      <c r="K53">
        <v>5.59</v>
      </c>
      <c r="L53" t="inlineStr">
        <is>
          <t>2.79</t>
        </is>
      </c>
      <c r="M53"/>
      <c r="N53"/>
      <c r="O53"/>
      <c r="P53" t="inlineStr">
        <is>
          <t>rsboost|reelshort</t>
        </is>
      </c>
      <c r="Q53" t="inlineStr">
        <is>
          <t>2026/09/08</t>
        </is>
      </c>
      <c r="R53" t="inlineStr">
        <is>
          <t>50%</t>
        </is>
      </c>
      <c r="S53" t="inlineStr">
        <is>
          <t>是</t>
        </is>
      </c>
      <c r="T53" t="inlineStr">
        <is>
          <t>5.59</t>
        </is>
      </c>
      <c r="U53"/>
      <c r="V53"/>
    </row>
    <row r="54" ht="25.5" customHeight="1">
      <c r="A54" s="5">
        <v>46293</v>
      </c>
      <c r="B54" t="inlineStr">
        <is>
          <t>马博洋</t>
        </is>
      </c>
      <c r="C54" t="inlineStr">
        <is>
          <t>RSBoost</t>
        </is>
      </c>
      <c r="D54" t="inlineStr">
        <is>
          <t>letty@gengrowth.ai</t>
        </is>
      </c>
      <c r="E54" t="inlineStr">
        <is>
          <t>letty@gengrowth.ai</t>
        </is>
      </c>
      <c r="F54" t="inlineStr">
        <is>
          <t>ReelShort</t>
        </is>
      </c>
      <c r="G54">
        <v>2</v>
      </c>
      <c r="H54" t="inlineStr">
        <is>
          <t>Erwachen des Alphas: Die Rückkehr des Wolfskönigs</t>
        </is>
      </c>
      <c r="I54">
        <v>1</v>
      </c>
      <c r="J54" t="inlineStr">
        <is>
          <t>USD</t>
        </is>
      </c>
      <c r="K54">
        <v>6.99</v>
      </c>
      <c r="L54" t="inlineStr">
        <is>
          <t>3.50</t>
        </is>
      </c>
      <c r="M54"/>
      <c r="N54"/>
      <c r="O54"/>
      <c r="P54" t="inlineStr">
        <is>
          <t>rsboost|reelshort</t>
        </is>
      </c>
      <c r="Q54" t="inlineStr">
        <is>
          <t>2026/09/08</t>
        </is>
      </c>
      <c r="R54" t="inlineStr">
        <is>
          <t>50%</t>
        </is>
      </c>
      <c r="S54" t="inlineStr">
        <is>
          <t>是</t>
        </is>
      </c>
      <c r="T54" t="inlineStr">
        <is>
          <t>6.99</t>
        </is>
      </c>
      <c r="U54"/>
      <c r="V54"/>
    </row>
    <row r="55" ht="25.5" customHeight="1">
      <c r="A55" s="5">
        <v>46293</v>
      </c>
      <c r="B55" t="inlineStr">
        <is>
          <t>马博洋</t>
        </is>
      </c>
      <c r="C55" t="inlineStr">
        <is>
          <t>RSBoost</t>
        </is>
      </c>
      <c r="D55" t="inlineStr">
        <is>
          <t>letty@gengrowth.ai</t>
        </is>
      </c>
      <c r="E55" t="inlineStr">
        <is>
          <t>letty@gengrowth.ai</t>
        </is>
      </c>
      <c r="F55" t="inlineStr">
        <is>
          <t>ReelShort</t>
        </is>
      </c>
      <c r="G55">
        <v>2</v>
      </c>
      <c r="H55" t="inlineStr">
        <is>
          <t>The CEO Who Felt My Pregnancy</t>
        </is>
      </c>
      <c r="I55">
        <v>1</v>
      </c>
      <c r="J55" t="inlineStr">
        <is>
          <t>USD</t>
        </is>
      </c>
      <c r="K55">
        <v>3.14</v>
      </c>
      <c r="L55" t="inlineStr">
        <is>
          <t>1.57</t>
        </is>
      </c>
      <c r="M55"/>
      <c r="N55"/>
      <c r="O55"/>
      <c r="P55" t="inlineStr">
        <is>
          <t>rsboost|reelshort</t>
        </is>
      </c>
      <c r="Q55" t="inlineStr">
        <is>
          <t>2026/09/08</t>
        </is>
      </c>
      <c r="R55" t="inlineStr">
        <is>
          <t>50%</t>
        </is>
      </c>
      <c r="S55" t="inlineStr">
        <is>
          <t>是</t>
        </is>
      </c>
      <c r="T55" t="inlineStr">
        <is>
          <t>3.14</t>
        </is>
      </c>
      <c r="U55"/>
      <c r="V55"/>
    </row>
    <row r="56" ht="25.5" customHeight="1">
      <c r="A56" s="5">
        <v>46291</v>
      </c>
      <c r="B56" t="inlineStr">
        <is>
          <t>马博洋</t>
        </is>
      </c>
      <c r="C56" t="inlineStr">
        <is>
          <t>RSBoost</t>
        </is>
      </c>
      <c r="D56" t="inlineStr">
        <is>
          <t>letty@gengrowth.ai</t>
        </is>
      </c>
      <c r="E56" t="inlineStr">
        <is>
          <t>letty@gengrowth.ai</t>
        </is>
      </c>
      <c r="F56" t="inlineStr">
        <is>
          <t>ReelShort</t>
        </is>
      </c>
      <c r="G56">
        <v>0</v>
      </c>
      <c r="H56" t="inlineStr">
        <is>
          <t>Невеста Серебряного Змея</t>
        </is>
      </c>
      <c r="I56">
        <v>1</v>
      </c>
      <c r="J56" t="inlineStr">
        <is>
          <t>USD</t>
        </is>
      </c>
      <c r="K56">
        <v>1.39</v>
      </c>
      <c r="L56" t="inlineStr">
        <is>
          <t>0.69</t>
        </is>
      </c>
      <c r="M56"/>
      <c r="N56"/>
      <c r="O56"/>
      <c r="P56" t="inlineStr">
        <is>
          <t>rsboost|reelshort</t>
        </is>
      </c>
      <c r="Q56" t="inlineStr">
        <is>
          <t>2026/09/08</t>
        </is>
      </c>
      <c r="R56" t="inlineStr">
        <is>
          <t>50%</t>
        </is>
      </c>
      <c r="S56" t="inlineStr">
        <is>
          <t>是</t>
        </is>
      </c>
      <c r="T56" t="inlineStr">
        <is>
          <t>1.39</t>
        </is>
      </c>
      <c r="U56"/>
      <c r="V56"/>
    </row>
    <row r="57" ht="25.5" customHeight="1">
      <c r="A57" s="5">
        <v>46290</v>
      </c>
      <c r="B57" t="inlineStr">
        <is>
          <t>马博洋</t>
        </is>
      </c>
      <c r="C57" t="inlineStr">
        <is>
          <t>RSBoost</t>
        </is>
      </c>
      <c r="D57" t="inlineStr">
        <is>
          <t>letty@gengrowth.ai</t>
        </is>
      </c>
      <c r="E57" t="inlineStr">
        <is>
          <t>letty@gengrowth.ai</t>
        </is>
      </c>
      <c r="F57" t="inlineStr">
        <is>
          <t>ReelShort</t>
        </is>
      </c>
      <c r="G57">
        <v>0</v>
      </c>
      <c r="H57" t="inlineStr">
        <is>
          <t>The Alpha Princess Is Gone for Good</t>
        </is>
      </c>
      <c r="I57">
        <v>0.69</v>
      </c>
      <c r="J57" t="inlineStr">
        <is>
          <t>USD</t>
        </is>
      </c>
      <c r="K57">
        <v>0.69</v>
      </c>
      <c r="L57" t="inlineStr">
        <is>
          <t>0.34</t>
        </is>
      </c>
      <c r="M57"/>
      <c r="N57"/>
      <c r="O57"/>
      <c r="P57" t="inlineStr">
        <is>
          <t>rsboost|reelshort</t>
        </is>
      </c>
      <c r="Q57" t="inlineStr">
        <is>
          <t>2026/09/08</t>
        </is>
      </c>
      <c r="R57" t="inlineStr">
        <is>
          <t>50%</t>
        </is>
      </c>
      <c r="S57" t="inlineStr">
        <is>
          <t>是</t>
        </is>
      </c>
      <c r="T57" t="inlineStr">
        <is>
          <t>0.69</t>
        </is>
      </c>
      <c r="U57"/>
      <c r="V57"/>
    </row>
    <row r="58" ht="25.5" customHeight="1">
      <c r="A58" s="5">
        <v>46289</v>
      </c>
      <c r="B58" t="inlineStr">
        <is>
          <t>马博洋</t>
        </is>
      </c>
      <c r="C58" t="inlineStr">
        <is>
          <t>RSBoost</t>
        </is>
      </c>
      <c r="D58" t="inlineStr">
        <is>
          <t>letty@gengrowth.ai</t>
        </is>
      </c>
      <c r="E58" t="inlineStr">
        <is>
          <t>letty@gengrowth.ai</t>
        </is>
      </c>
      <c r="F58" t="inlineStr">
        <is>
          <t>ReelShort</t>
        </is>
      </c>
      <c r="G58">
        <v>3</v>
      </c>
      <c r="H58" t="inlineStr">
        <is>
          <t>O Doutor Que Marcou Meu Destino</t>
        </is>
      </c>
      <c r="I58">
        <v>2</v>
      </c>
      <c r="J58" t="inlineStr">
        <is>
          <t>USD</t>
        </is>
      </c>
      <c r="K58">
        <v>1.38</v>
      </c>
      <c r="L58" t="inlineStr">
        <is>
          <t>0.69</t>
        </is>
      </c>
      <c r="M58"/>
      <c r="N58"/>
      <c r="O58"/>
      <c r="P58" t="inlineStr">
        <is>
          <t>rsboost|reelshort</t>
        </is>
      </c>
      <c r="Q58" t="inlineStr">
        <is>
          <t>2026/09/08</t>
        </is>
      </c>
      <c r="R58" t="inlineStr">
        <is>
          <t>50%</t>
        </is>
      </c>
      <c r="S58" t="inlineStr">
        <is>
          <t>是</t>
        </is>
      </c>
      <c r="T58" t="inlineStr">
        <is>
          <t>1.38</t>
        </is>
      </c>
      <c r="U58"/>
      <c r="V58"/>
    </row>
    <row r="59" ht="25.5" customHeight="1">
      <c r="A59" s="5">
        <v>46289</v>
      </c>
      <c r="B59" t="inlineStr">
        <is>
          <t>马博洋</t>
        </is>
      </c>
      <c r="C59" t="inlineStr">
        <is>
          <t>RSBoost</t>
        </is>
      </c>
      <c r="D59" t="inlineStr">
        <is>
          <t>letty@gengrowth.ai</t>
        </is>
      </c>
      <c r="E59" t="inlineStr">
        <is>
          <t>letty@gengrowth.ai</t>
        </is>
      </c>
      <c r="F59" t="inlineStr">
        <is>
          <t>ReelShort</t>
        </is>
      </c>
      <c r="G59">
        <v>3</v>
      </c>
      <c r="H59" t="inlineStr">
        <is>
          <t>Son from the Future</t>
        </is>
      </c>
      <c r="I59">
        <v>1</v>
      </c>
      <c r="J59" t="inlineStr">
        <is>
          <t>USD</t>
        </is>
      </c>
      <c r="K59">
        <v>2.09</v>
      </c>
      <c r="L59" t="inlineStr">
        <is>
          <t>1.04</t>
        </is>
      </c>
      <c r="M59"/>
      <c r="N59"/>
      <c r="O59"/>
      <c r="P59" t="inlineStr">
        <is>
          <t>rsboost|reelshort</t>
        </is>
      </c>
      <c r="Q59" t="inlineStr">
        <is>
          <t>2026/09/08</t>
        </is>
      </c>
      <c r="R59" t="inlineStr">
        <is>
          <t>50%</t>
        </is>
      </c>
      <c r="S59" t="inlineStr">
        <is>
          <t>是</t>
        </is>
      </c>
      <c r="T59" t="inlineStr">
        <is>
          <t>2.09</t>
        </is>
      </c>
      <c r="U59"/>
      <c r="V59"/>
    </row>
    <row r="60" ht="25.5" customHeight="1">
      <c r="A60" s="5">
        <v>46286</v>
      </c>
      <c r="B60" t="inlineStr">
        <is>
          <t>马博洋</t>
        </is>
      </c>
      <c r="C60" t="inlineStr">
        <is>
          <t>RSBoost</t>
        </is>
      </c>
      <c r="D60" t="inlineStr">
        <is>
          <t>letty@gengrowth.ai</t>
        </is>
      </c>
      <c r="E60" t="inlineStr">
        <is>
          <t>letty@gengrowth.ai</t>
        </is>
      </c>
      <c r="F60" t="inlineStr">
        <is>
          <t>ReelShort</t>
        </is>
      </c>
      <c r="G60">
        <v>2</v>
      </c>
      <c r="H60" t="inlineStr">
        <is>
          <t>НЕВЕСТА СЕРЕБРЯНОГО ЗМЕЯ</t>
        </is>
      </c>
      <c r="I60">
        <v>2</v>
      </c>
      <c r="J60" t="inlineStr">
        <is>
          <t>USD</t>
        </is>
      </c>
      <c r="K60">
        <v>1.38</v>
      </c>
      <c r="L60" t="inlineStr">
        <is>
          <t>0.69</t>
        </is>
      </c>
      <c r="M60"/>
      <c r="N60"/>
      <c r="O60"/>
      <c r="P60" t="inlineStr">
        <is>
          <t>rsboost|reelshort</t>
        </is>
      </c>
      <c r="Q60" t="inlineStr">
        <is>
          <t>2026/09/08</t>
        </is>
      </c>
      <c r="R60" t="inlineStr">
        <is>
          <t>50%</t>
        </is>
      </c>
      <c r="S60" t="inlineStr">
        <is>
          <t>是</t>
        </is>
      </c>
      <c r="T60" t="inlineStr">
        <is>
          <t>1.38</t>
        </is>
      </c>
      <c r="U60"/>
      <c r="V60"/>
    </row>
    <row r="61" ht="25.5" customHeight="1">
      <c r="A61" s="5">
        <v>46285</v>
      </c>
      <c r="B61" t="inlineStr">
        <is>
          <t>马博洋</t>
        </is>
      </c>
      <c r="C61" t="inlineStr">
        <is>
          <t>RSBoost</t>
        </is>
      </c>
      <c r="D61" t="inlineStr">
        <is>
          <t>letty@gengrowth.ai</t>
        </is>
      </c>
      <c r="E61" t="inlineStr">
        <is>
          <t>letty@gengrowth.ai</t>
        </is>
      </c>
      <c r="F61" t="inlineStr">
        <is>
          <t>ReelShort</t>
        </is>
      </c>
      <c r="G61">
        <v>2</v>
      </c>
      <c r="H61" t="inlineStr">
        <is>
          <t>Alfa și dădaca Luna
</t>
        </is>
      </c>
      <c r="I61">
        <v>1</v>
      </c>
      <c r="J61" t="inlineStr">
        <is>
          <t>USD</t>
        </is>
      </c>
      <c r="K61">
        <v>9.09</v>
      </c>
      <c r="L61" t="inlineStr">
        <is>
          <t>4.54</t>
        </is>
      </c>
      <c r="M61"/>
      <c r="N61"/>
      <c r="O61"/>
      <c r="P61" t="inlineStr">
        <is>
          <t>rsboost|reelshort</t>
        </is>
      </c>
      <c r="Q61" t="inlineStr">
        <is>
          <t>2026/09/08</t>
        </is>
      </c>
      <c r="R61" t="inlineStr">
        <is>
          <t>50%</t>
        </is>
      </c>
      <c r="S61" t="inlineStr">
        <is>
          <t>是</t>
        </is>
      </c>
      <c r="T61" t="inlineStr">
        <is>
          <t>9.09</t>
        </is>
      </c>
      <c r="U61"/>
      <c r="V61"/>
    </row>
    <row r="62" ht="25.5" customHeight="1">
      <c r="A62" s="5">
        <v>46285</v>
      </c>
      <c r="B62" t="inlineStr">
        <is>
          <t>马博洋</t>
        </is>
      </c>
      <c r="C62" t="inlineStr">
        <is>
          <t>RSBoost</t>
        </is>
      </c>
      <c r="D62" t="inlineStr">
        <is>
          <t>letty@gengrowth.ai</t>
        </is>
      </c>
      <c r="E62" t="inlineStr">
        <is>
          <t>letty@gengrowth.ai</t>
        </is>
      </c>
      <c r="F62" t="inlineStr">
        <is>
          <t>ReelShort</t>
        </is>
      </c>
      <c r="G62">
        <v>2</v>
      </c>
      <c r="H62" t="inlineStr">
        <is>
          <t>I Rule the Wasteland Harem</t>
        </is>
      </c>
      <c r="I62">
        <v>1</v>
      </c>
      <c r="J62" t="inlineStr">
        <is>
          <t>USD</t>
        </is>
      </c>
      <c r="K62">
        <v>0.69</v>
      </c>
      <c r="L62" t="inlineStr">
        <is>
          <t>0.34</t>
        </is>
      </c>
      <c r="M62"/>
      <c r="N62"/>
      <c r="O62"/>
      <c r="P62" t="inlineStr">
        <is>
          <t>rsboost|reelshort</t>
        </is>
      </c>
      <c r="Q62" t="inlineStr">
        <is>
          <t>2026/09/08</t>
        </is>
      </c>
      <c r="R62" t="inlineStr">
        <is>
          <t>50%</t>
        </is>
      </c>
      <c r="S62" t="inlineStr">
        <is>
          <t>是</t>
        </is>
      </c>
      <c r="T62" t="inlineStr">
        <is>
          <t>0.69</t>
        </is>
      </c>
      <c r="U62"/>
      <c r="V62"/>
    </row>
    <row r="63" ht="25.5" customHeight="1">
      <c r="A63" s="5">
        <v>46298</v>
      </c>
      <c r="B63" t="inlineStr">
        <is>
          <t>彭满</t>
        </is>
      </c>
      <c r="C63" t="inlineStr">
        <is>
          <t>MoboBoost</t>
        </is>
      </c>
      <c r="D63"/>
      <c r="E63"/>
      <c r="F63" t="inlineStr">
        <is>
          <t>MoboReels</t>
        </is>
      </c>
      <c r="G63">
        <v>3</v>
      </c>
      <c r="H63" t="inlineStr">
        <is>
          <t>The Abandoned Wife Is An AI Tycoon</t>
        </is>
      </c>
      <c r="I63"/>
      <c r="J63" t="inlineStr">
        <is>
          <t>USD</t>
        </is>
      </c>
      <c r="K63">
        <v>0.02</v>
      </c>
      <c r="L63" t="inlineStr">
        <is>
          <t>0.01</t>
        </is>
      </c>
      <c r="M63"/>
      <c r="N63"/>
      <c r="O63"/>
      <c r="P63" t="inlineStr">
        <is>
          <t>moboboost|moboreels</t>
        </is>
      </c>
      <c r="Q63" t="inlineStr">
        <is>
          <t>2026/09/08</t>
        </is>
      </c>
      <c r="R63" t="inlineStr">
        <is>
          <t>60%</t>
        </is>
      </c>
      <c r="S63" t="inlineStr">
        <is>
          <t>是</t>
        </is>
      </c>
      <c r="T63" t="inlineStr">
        <is>
          <t>0.02</t>
        </is>
      </c>
      <c r="U63"/>
      <c r="V63"/>
    </row>
    <row r="64" ht="25.5" customHeight="1">
      <c r="A64" s="5">
        <v>46296</v>
      </c>
      <c r="B64" t="inlineStr">
        <is>
          <t>彭满</t>
        </is>
      </c>
      <c r="C64" t="inlineStr">
        <is>
          <t>RSBoost</t>
        </is>
      </c>
      <c r="D64"/>
      <c r="E64"/>
      <c r="F64" t="inlineStr">
        <is>
          <t>ReelShort</t>
        </is>
      </c>
      <c r="G64">
        <v>3</v>
      </c>
      <c r="H64" t="inlineStr">
        <is>
          <t>My Two Spy Daddies</t>
        </is>
      </c>
      <c r="I64"/>
      <c r="J64" t="inlineStr">
        <is>
          <t>USD</t>
        </is>
      </c>
      <c r="K64">
        <v>6.29</v>
      </c>
      <c r="L64" t="inlineStr">
        <is>
          <t>3.15</t>
        </is>
      </c>
      <c r="M64"/>
      <c r="N64"/>
      <c r="O64"/>
      <c r="P64" t="inlineStr">
        <is>
          <t>rsboost|reelshort</t>
        </is>
      </c>
      <c r="Q64" t="inlineStr">
        <is>
          <t>2026/09/08</t>
        </is>
      </c>
      <c r="R64" t="inlineStr">
        <is>
          <t>50%</t>
        </is>
      </c>
      <c r="S64" t="inlineStr">
        <is>
          <t>是</t>
        </is>
      </c>
      <c r="T64" t="inlineStr">
        <is>
          <t>6.29</t>
        </is>
      </c>
      <c r="U64"/>
      <c r="V64"/>
    </row>
    <row r="65" ht="25.5" customHeight="1">
      <c r="A65" s="5">
        <v>46293</v>
      </c>
      <c r="B65" t="inlineStr">
        <is>
          <t>彭满</t>
        </is>
      </c>
      <c r="C65" t="inlineStr">
        <is>
          <t>RSBoost</t>
        </is>
      </c>
      <c r="D65"/>
      <c r="E65"/>
      <c r="F65" t="inlineStr">
        <is>
          <t>ReelShort</t>
        </is>
      </c>
      <c r="G65">
        <v>3</v>
      </c>
      <c r="H65" t="inlineStr">
        <is>
          <t>The Omega's Command</t>
        </is>
      </c>
      <c r="I65"/>
      <c r="J65" t="inlineStr">
        <is>
          <t>USD</t>
        </is>
      </c>
      <c r="K65">
        <v>3.49</v>
      </c>
      <c r="L65" t="inlineStr">
        <is>
          <t>1.75</t>
        </is>
      </c>
      <c r="M65"/>
      <c r="N65"/>
      <c r="O65"/>
      <c r="P65" t="inlineStr">
        <is>
          <t>rsboost|reelshort</t>
        </is>
      </c>
      <c r="Q65" t="inlineStr">
        <is>
          <t>2026/09/08</t>
        </is>
      </c>
      <c r="R65" t="inlineStr">
        <is>
          <t>50%</t>
        </is>
      </c>
      <c r="S65" t="inlineStr">
        <is>
          <t>是</t>
        </is>
      </c>
      <c r="T65" t="inlineStr">
        <is>
          <t>3.49</t>
        </is>
      </c>
      <c r="U65"/>
      <c r="V65"/>
    </row>
    <row r="66" ht="25.5" customHeight="1">
      <c r="A66" s="5">
        <v>46292</v>
      </c>
      <c r="B66" t="inlineStr">
        <is>
          <t>彭满</t>
        </is>
      </c>
      <c r="C66" t="inlineStr">
        <is>
          <t>MoboBoost</t>
        </is>
      </c>
      <c r="D66"/>
      <c r="E66" t="inlineStr">
        <is>
          <t>pengman@gengrowth.ai</t>
        </is>
      </c>
      <c r="F66" t="inlineStr">
        <is>
          <t>MoboReels</t>
        </is>
      </c>
      <c r="G66">
        <v>3</v>
      </c>
      <c r="H66" t="inlineStr">
        <is>
          <t>Fight Me,  Love me</t>
        </is>
      </c>
      <c r="I66"/>
      <c r="J66" t="inlineStr">
        <is>
          <t>CNY</t>
        </is>
      </c>
      <c r="K66">
        <v>0.01</v>
      </c>
      <c r="L66" t="inlineStr">
        <is>
          <t>0.00</t>
        </is>
      </c>
      <c r="M66"/>
      <c r="N66"/>
      <c r="O66"/>
      <c r="P66" t="inlineStr">
        <is>
          <t>moboboost|moboreels</t>
        </is>
      </c>
      <c r="Q66" t="inlineStr">
        <is>
          <t>2026/09/08</t>
        </is>
      </c>
      <c r="R66" t="inlineStr">
        <is>
          <t>60%</t>
        </is>
      </c>
      <c r="S66" t="inlineStr">
        <is>
          <t>是</t>
        </is>
      </c>
      <c r="T66" t="inlineStr">
        <is>
          <t>0.00</t>
        </is>
      </c>
      <c r="U66"/>
      <c r="V66"/>
    </row>
    <row r="67" ht="25.5" customHeight="1">
      <c r="A67" s="5">
        <v>46288</v>
      </c>
      <c r="B67" t="inlineStr">
        <is>
          <t>彭满</t>
        </is>
      </c>
      <c r="C67" t="inlineStr">
        <is>
          <t>RSBoost</t>
        </is>
      </c>
      <c r="D67"/>
      <c r="E67" t="inlineStr">
        <is>
          <t>2967267838@qq.com</t>
        </is>
      </c>
      <c r="F67" t="inlineStr">
        <is>
          <t>ReelShort</t>
        </is>
      </c>
      <c r="G67">
        <v>3</v>
      </c>
      <c r="H67"/>
      <c r="I67"/>
      <c r="J67" t="inlineStr">
        <is>
          <t>USD</t>
        </is>
      </c>
      <c r="K67">
        <v>1.38</v>
      </c>
      <c r="L67" t="inlineStr">
        <is>
          <t>0.69</t>
        </is>
      </c>
      <c r="M67"/>
      <c r="N67" t="inlineStr">
        <is>
          <t>2026-09-24核对：按RSBoost“我的推广”的推广时间、同日剧名去重统计，2026-09-23共0部；该口径不代表社媒实际发布次数。已检查完整列表至“没有更多数据了”，当日无推广记录。</t>
        </is>
      </c>
      <c r="O67"/>
      <c r="P67" t="inlineStr">
        <is>
          <t>rsboost|reelshort</t>
        </is>
      </c>
      <c r="Q67" t="inlineStr">
        <is>
          <t>2026/09/08</t>
        </is>
      </c>
      <c r="R67" t="inlineStr">
        <is>
          <t>50%</t>
        </is>
      </c>
      <c r="S67" t="inlineStr">
        <is>
          <t>是</t>
        </is>
      </c>
      <c r="T67" t="inlineStr">
        <is>
          <t>1.38</t>
        </is>
      </c>
      <c r="U67"/>
      <c r="V67"/>
    </row>
    <row r="68" ht="25.5" customHeight="1">
      <c r="A68" s="5">
        <v>46288</v>
      </c>
      <c r="B68" t="inlineStr">
        <is>
          <t>彭满</t>
        </is>
      </c>
      <c r="C68" t="inlineStr">
        <is>
          <t>RSBoost</t>
        </is>
      </c>
      <c r="D68"/>
      <c r="E68" t="inlineStr">
        <is>
          <t>2967267838@qq.com</t>
        </is>
      </c>
      <c r="F68" t="inlineStr">
        <is>
          <t>ReelShort</t>
        </is>
      </c>
      <c r="G68">
        <v>3</v>
      </c>
      <c r="H68"/>
      <c r="I68"/>
      <c r="J68" t="inlineStr">
        <is>
          <t>USD</t>
        </is>
      </c>
      <c r="K68">
        <v>3.49</v>
      </c>
      <c r="L68" t="inlineStr">
        <is>
          <t>1.75</t>
        </is>
      </c>
      <c r="M68"/>
      <c r="N68" t="inlineStr">
        <is>
          <t>2026-09-24核对：按RSBoost“我的推广”的推广时间、同日剧名去重统计，2026-09-23共0部；该口径不代表社媒实际发布次数。已检查完整列表至“没有更多数据了”，当日无推广记录。</t>
        </is>
      </c>
      <c r="O68"/>
      <c r="P68" t="inlineStr">
        <is>
          <t>rsboost|reelshort</t>
        </is>
      </c>
      <c r="Q68" t="inlineStr">
        <is>
          <t>2026/09/08</t>
        </is>
      </c>
      <c r="R68" t="inlineStr">
        <is>
          <t>50%</t>
        </is>
      </c>
      <c r="S68" t="inlineStr">
        <is>
          <t>是</t>
        </is>
      </c>
      <c r="T68" t="inlineStr">
        <is>
          <t>3.49</t>
        </is>
      </c>
      <c r="U68"/>
      <c r="V68"/>
    </row>
    <row r="69" ht="25.5" customHeight="1">
      <c r="A69" s="5">
        <v>46288</v>
      </c>
      <c r="B69" t="inlineStr">
        <is>
          <t>彭满</t>
        </is>
      </c>
      <c r="C69" t="inlineStr">
        <is>
          <t>RSBoost</t>
        </is>
      </c>
      <c r="D69"/>
      <c r="E69" t="inlineStr">
        <is>
          <t>2967267838@qq.com</t>
        </is>
      </c>
      <c r="F69" t="inlineStr">
        <is>
          <t>ReelShort</t>
        </is>
      </c>
      <c r="G69">
        <v>3</v>
      </c>
      <c r="H69"/>
      <c r="I69"/>
      <c r="J69" t="inlineStr">
        <is>
          <t>USD</t>
        </is>
      </c>
      <c r="K69">
        <v>6.99</v>
      </c>
      <c r="L69" t="inlineStr">
        <is>
          <t>3.50</t>
        </is>
      </c>
      <c r="M69"/>
      <c r="N69" t="inlineStr">
        <is>
          <t>2026-09-24核对：按RSBoost“我的推广”的推广时间、同日剧名去重统计，2026-09-23共0部；该口径不代表社媒实际发布次数。已检查完整列表至“没有更多数据了”，当日无推广记录。</t>
        </is>
      </c>
      <c r="O69"/>
      <c r="P69" t="inlineStr">
        <is>
          <t>rsboost|reelshort</t>
        </is>
      </c>
      <c r="Q69" t="inlineStr">
        <is>
          <t>2026/09/08</t>
        </is>
      </c>
      <c r="R69" t="inlineStr">
        <is>
          <t>50%</t>
        </is>
      </c>
      <c r="S69" t="inlineStr">
        <is>
          <t>是</t>
        </is>
      </c>
      <c r="T69" t="inlineStr">
        <is>
          <t>6.99</t>
        </is>
      </c>
      <c r="U69"/>
      <c r="V69"/>
    </row>
    <row r="70" ht="25.5" customHeight="1">
      <c r="A70" s="5">
        <v>46288</v>
      </c>
      <c r="B70" t="inlineStr">
        <is>
          <t>彭满</t>
        </is>
      </c>
      <c r="C70" t="inlineStr">
        <is>
          <t>RSBoost</t>
        </is>
      </c>
      <c r="D70"/>
      <c r="E70" t="inlineStr">
        <is>
          <t>2967267838@qq.com</t>
        </is>
      </c>
      <c r="F70" t="inlineStr">
        <is>
          <t>ReelShort</t>
        </is>
      </c>
      <c r="G70">
        <v>3</v>
      </c>
      <c r="H70"/>
      <c r="I70"/>
      <c r="J70" t="inlineStr">
        <is>
          <t>USD</t>
        </is>
      </c>
      <c r="K70">
        <v>0.69</v>
      </c>
      <c r="L70" t="inlineStr">
        <is>
          <t>0.34</t>
        </is>
      </c>
      <c r="M70"/>
      <c r="N70" t="inlineStr">
        <is>
          <t>2026-09-24核对：按RSBoost“我的推广”的推广时间、同日剧名去重统计，2026-09-23共0部；该口径不代表社媒实际发布次数。已检查完整列表至“没有更多数据了”，当日无推广记录。</t>
        </is>
      </c>
      <c r="O70"/>
      <c r="P70" t="inlineStr">
        <is>
          <t>rsboost|reelshort</t>
        </is>
      </c>
      <c r="Q70" t="inlineStr">
        <is>
          <t>2026/09/08</t>
        </is>
      </c>
      <c r="R70" t="inlineStr">
        <is>
          <t>50%</t>
        </is>
      </c>
      <c r="S70" t="inlineStr">
        <is>
          <t>是</t>
        </is>
      </c>
      <c r="T70" t="inlineStr">
        <is>
          <t>0.69</t>
        </is>
      </c>
      <c r="U70"/>
      <c r="V70"/>
    </row>
    <row r="71" ht="25.5" customHeight="1">
      <c r="A71" s="5">
        <v>46288</v>
      </c>
      <c r="B71" t="inlineStr">
        <is>
          <t>彭满</t>
        </is>
      </c>
      <c r="C71" t="inlineStr">
        <is>
          <t>MoboBoost</t>
        </is>
      </c>
      <c r="D71"/>
      <c r="E71" t="inlineStr">
        <is>
          <t>pengman@gengrowth.ai</t>
        </is>
      </c>
      <c r="F71" t="inlineStr">
        <is>
          <t>MoboReels</t>
        </is>
      </c>
      <c r="G71">
        <v>1</v>
      </c>
      <c r="H71"/>
      <c r="I71"/>
      <c r="J71" t="inlineStr">
        <is>
          <t>USD</t>
        </is>
      </c>
      <c r="K71">
        <v>0.07</v>
      </c>
      <c r="L71" t="inlineStr">
        <is>
          <t>0.04</t>
        </is>
      </c>
      <c r="M71"/>
      <c r="N71"/>
      <c r="O71"/>
      <c r="P71" t="inlineStr">
        <is>
          <t>moboboost|moboreels</t>
        </is>
      </c>
      <c r="Q71" t="inlineStr">
        <is>
          <t>2026/09/08</t>
        </is>
      </c>
      <c r="R71" t="inlineStr">
        <is>
          <t>60%</t>
        </is>
      </c>
      <c r="S71" t="inlineStr">
        <is>
          <t>是</t>
        </is>
      </c>
      <c r="T71" t="inlineStr">
        <is>
          <t>0.07</t>
        </is>
      </c>
      <c r="U71"/>
      <c r="V71"/>
    </row>
    <row r="72" ht="25.5" customHeight="1">
      <c r="A72" s="5">
        <v>46287</v>
      </c>
      <c r="B72" t="inlineStr">
        <is>
          <t>彭满</t>
        </is>
      </c>
      <c r="C72" t="inlineStr">
        <is>
          <t>RSBoost</t>
        </is>
      </c>
      <c r="D72"/>
      <c r="E72" t="inlineStr">
        <is>
          <t>2967267838@qq.com</t>
        </is>
      </c>
      <c r="F72" t="inlineStr">
        <is>
          <t>ReelShort</t>
        </is>
      </c>
      <c r="G72">
        <v>2</v>
      </c>
      <c r="H72" t="inlineStr">
        <is>
          <t>Private Tutoring</t>
        </is>
      </c>
      <c r="I72"/>
      <c r="J72" t="inlineStr">
        <is>
          <t>USD</t>
        </is>
      </c>
      <c r="K72">
        <v>20.99</v>
      </c>
      <c r="L72" t="inlineStr">
        <is>
          <t>10.49</t>
        </is>
      </c>
      <c r="M72"/>
      <c r="N72" t="inlineStr">
        <is>
          <t>2026-09-24核对：按RSBoost“我的推广”的推广时间、同日剧名去重统计，2026-09-22共2部；该口径不代表社媒实际发布次数。剧名：I'm a Witch, But I Just Want to Farm、The Sun God’s Beloved。</t>
        </is>
      </c>
      <c r="O72"/>
      <c r="P72" t="inlineStr">
        <is>
          <t>rsboost|reelshort</t>
        </is>
      </c>
      <c r="Q72" t="inlineStr">
        <is>
          <t>2026/09/08</t>
        </is>
      </c>
      <c r="R72" t="inlineStr">
        <is>
          <t>50%</t>
        </is>
      </c>
      <c r="S72" t="inlineStr">
        <is>
          <t>是</t>
        </is>
      </c>
      <c r="T72" t="inlineStr">
        <is>
          <t>20.99</t>
        </is>
      </c>
      <c r="U72"/>
      <c r="V72"/>
    </row>
    <row r="73" ht="25.5" customHeight="1">
      <c r="A73" s="5">
        <v>46287</v>
      </c>
      <c r="B73" t="inlineStr">
        <is>
          <t>彭满</t>
        </is>
      </c>
      <c r="C73" t="inlineStr">
        <is>
          <t>RSBoost</t>
        </is>
      </c>
      <c r="D73"/>
      <c r="E73" t="inlineStr">
        <is>
          <t>2967267838@qq.com</t>
        </is>
      </c>
      <c r="F73" t="inlineStr">
        <is>
          <t>ReelShort</t>
        </is>
      </c>
      <c r="G73">
        <v>2</v>
      </c>
      <c r="H73" t="inlineStr">
        <is>
          <t>The Omega's Command</t>
        </is>
      </c>
      <c r="I73"/>
      <c r="J73" t="inlineStr">
        <is>
          <t>USD</t>
        </is>
      </c>
      <c r="K73">
        <v>6.99</v>
      </c>
      <c r="L73" t="inlineStr">
        <is>
          <t>3.50</t>
        </is>
      </c>
      <c r="M73"/>
      <c r="N73" t="inlineStr">
        <is>
          <t>2026-09-24核对：按RSBoost“我的推广”的推广时间、同日剧名去重统计，2026-09-22共2部；该口径不代表社媒实际发布次数。剧名：I'm a Witch, But I Just Want to Farm、The Sun God’s Beloved。</t>
        </is>
      </c>
      <c r="O73"/>
      <c r="P73" t="inlineStr">
        <is>
          <t>rsboost|reelshort</t>
        </is>
      </c>
      <c r="Q73" t="inlineStr">
        <is>
          <t>2026/09/08</t>
        </is>
      </c>
      <c r="R73" t="inlineStr">
        <is>
          <t>50%</t>
        </is>
      </c>
      <c r="S73" t="inlineStr">
        <is>
          <t>是</t>
        </is>
      </c>
      <c r="T73" t="inlineStr">
        <is>
          <t>6.99</t>
        </is>
      </c>
      <c r="U73"/>
      <c r="V73"/>
    </row>
    <row r="74" ht="25.5" customHeight="1">
      <c r="A74" s="5">
        <v>46286</v>
      </c>
      <c r="B74" t="inlineStr">
        <is>
          <t>彭满</t>
        </is>
      </c>
      <c r="C74" t="inlineStr">
        <is>
          <t>RSBoost</t>
        </is>
      </c>
      <c r="D74"/>
      <c r="E74" t="inlineStr">
        <is>
          <t>2967267838@qq.com</t>
        </is>
      </c>
      <c r="F74" t="inlineStr">
        <is>
          <t>ReelShort</t>
        </is>
      </c>
      <c r="G74">
        <v>3</v>
      </c>
      <c r="H74"/>
      <c r="I74"/>
      <c r="J74" t="inlineStr">
        <is>
          <t>USD</t>
        </is>
      </c>
      <c r="K74">
        <v>0.69</v>
      </c>
      <c r="L74" t="inlineStr">
        <is>
          <t>0.34</t>
        </is>
      </c>
      <c r="M74"/>
      <c r="N74" t="inlineStr">
        <is>
          <t>2026-09-24核对：按RSBoost“我的推广”的推广时间、同日剧名去重统计，2026-09-21共3部；该口径不代表社媒实际发布次数。剧名：The Stepbrother I Hate to Love、Bully at School, Sugar on Live、An Archmage in the City。</t>
        </is>
      </c>
      <c r="O74"/>
      <c r="P74" t="inlineStr">
        <is>
          <t>rsboost|reelshort</t>
        </is>
      </c>
      <c r="Q74" t="inlineStr">
        <is>
          <t>2026/09/08</t>
        </is>
      </c>
      <c r="R74" t="inlineStr">
        <is>
          <t>50%</t>
        </is>
      </c>
      <c r="S74" t="inlineStr">
        <is>
          <t>是</t>
        </is>
      </c>
      <c r="T74" t="inlineStr">
        <is>
          <t>0.69</t>
        </is>
      </c>
      <c r="U74"/>
      <c r="V74"/>
    </row>
    <row r="75" ht="25.5" customHeight="1">
      <c r="A75" s="5">
        <v>46292</v>
      </c>
      <c r="B75" t="inlineStr">
        <is>
          <t>张凯风</t>
        </is>
      </c>
      <c r="C75" t="inlineStr">
        <is>
          <t>鹊娱</t>
        </is>
      </c>
      <c r="D75" t="inlineStr">
        <is>
          <t>nobleltcpnj</t>
        </is>
      </c>
      <c r="E75" t="inlineStr">
        <is>
          <t>Mouse glue trap</t>
        </is>
      </c>
      <c r="F75" t="inlineStr">
        <is>
          <t>FlickReels</t>
        </is>
      </c>
      <c r="G75">
        <v>3</v>
      </c>
      <c r="H75" t="inlineStr">
        <is>
          <t>Caught Between Twin Husbands</t>
        </is>
      </c>
      <c r="I75">
        <v>1</v>
      </c>
      <c r="J75" t="inlineStr">
        <is>
          <t>USD</t>
        </is>
      </c>
      <c r="K75">
        <v>3.49</v>
      </c>
      <c r="L75" t="inlineStr">
        <is>
          <t>2.62</t>
        </is>
      </c>
      <c r="M75">
        <v>0</v>
      </c>
      <c r="N75"/>
      <c r="O75"/>
      <c r="P75" t="inlineStr">
        <is>
          <t>鹊娱|flickreels</t>
        </is>
      </c>
      <c r="Q75" t="inlineStr">
        <is>
          <t>2026/09/08</t>
        </is>
      </c>
      <c r="R75" t="inlineStr">
        <is>
          <t>75%</t>
        </is>
      </c>
      <c r="S75" t="inlineStr">
        <is>
          <t>是</t>
        </is>
      </c>
      <c r="T75" t="inlineStr">
        <is>
          <t>3.49</t>
        </is>
      </c>
      <c r="U75"/>
      <c r="V75"/>
    </row>
  </sheetData>
  <conditionalFormatting sqref="G1:G1048576">
    <cfRule type="containsBlanks" dxfId="1" priority="1">
      <formula>LEN(TRIM(G1))=0</formula>
    </cfRule>
    <cfRule type="notContainsBlanks" dxfId="1" priority="2">
      <formula>LEN(TRIM(G1))&gt;0</formula>
    </cfRule>
  </conditionalFormatting>
  <conditionalFormatting sqref="H1:H1048576">
    <cfRule type="containsBlanks" dxfId="2" priority="3">
      <formula>LEN(TRIM(H1))=0</formula>
    </cfRule>
    <cfRule type="notContainsBlanks" dxfId="2" priority="4">
      <formula>LEN(TRIM(H1))&gt;0</formula>
    </cfRule>
  </conditionalFormatting>
  <conditionalFormatting sqref="I1:I1048576">
    <cfRule type="containsBlanks" dxfId="3" priority="5">
      <formula>LEN(TRIM(I1))=0</formula>
    </cfRule>
    <cfRule type="notContainsBlanks" dxfId="3" priority="6">
      <formula>LEN(TRIM(I1))&gt;0</formula>
    </cfRule>
  </conditionalFormatting>
  <conditionalFormatting sqref="J1:J1048576">
    <cfRule type="containsBlanks" dxfId="4" priority="7">
      <formula>LEN(TRIM(J1))=0</formula>
    </cfRule>
    <cfRule type="notContainsBlanks" dxfId="4" priority="8">
      <formula>LEN(TRIM(J1))&gt;0</formula>
    </cfRule>
  </conditionalFormatting>
  <conditionalFormatting sqref="K1:K1048576">
    <cfRule type="containsBlanks" dxfId="5" priority="9">
      <formula>LEN(TRIM(K1))=0</formula>
    </cfRule>
    <cfRule type="notContainsBlanks" dxfId="5" priority="10">
      <formula>LEN(TRIM(K1))&gt;0</formula>
    </cfRule>
  </conditionalFormatting>
  <conditionalFormatting sqref="M1:M1048576">
    <cfRule type="containsBlanks" dxfId="6" priority="11">
      <formula>LEN(TRIM(M1))=0</formula>
    </cfRule>
    <cfRule type="notContainsBlanks" dxfId="6" priority="12">
      <formula>LEN(TRIM(M1))&gt;0</formula>
    </cfRule>
  </conditionalFormatting>
  <dataValidations count="4">
    <dataValidation allowBlank="false" sqref="C2:C74" type="list">
      <formula1>"RSBoost,MoboBoost,鹊娱,七星剧浪"</formula1>
    </dataValidation>
    <dataValidation allowBlank="false" sqref="F2:F74" type="list">
      <formula1>"ReelShort,MoboReels,DramaBox,NetShort,GoodShort,ShortMax,KalosTV,其他,FlickReels"</formula1>
    </dataValidation>
    <dataValidation allowBlank="false" sqref="J2:J74" type="list">
      <formula1>"USD,CNY,1,用户充值金额"</formula1>
    </dataValidation>
    <dataValidation allowBlank="false" sqref="V2:V74" type="list">
      <formula1>"待核验,单剧,账号级,平台级"</formula1>
    </dataValidation>
  </dataValidations>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汇总名称</t>
        </is>
      </c>
      <c r="B1" s="1" t="inlineStr">
        <is>
          <t>日期</t>
        </is>
      </c>
      <c r="C1" s="1" t="inlineStr">
        <is>
          <t>剧场</t>
        </is>
      </c>
      <c r="D1" s="1" t="inlineStr">
        <is>
          <t>币种</t>
        </is>
      </c>
      <c r="E1" s="1" t="inlineStr">
        <is>
          <t>订单金额口径</t>
        </is>
      </c>
      <c r="F1" s="1" t="inlineStr">
        <is>
          <t>收益明细</t>
        </is>
      </c>
      <c r="G1" s="1" t="inlineStr">
        <is>
          <t>订单数</t>
        </is>
      </c>
      <c r="H1" s="1" t="inlineStr">
        <is>
          <t>订单金额</t>
        </is>
      </c>
      <c r="I1" s="1" t="inlineStr">
        <is>
          <t>退款金额</t>
        </is>
      </c>
      <c r="J1" s="1" t="inlineStr">
        <is>
          <t>分成收益</t>
        </is>
      </c>
      <c r="K1" s="1" t="inlineStr">
        <is>
          <t>广告收益</t>
        </is>
      </c>
      <c r="L1" s="1" t="inlineStr">
        <is>
          <t>抽佣收益</t>
        </is>
      </c>
      <c r="M1" s="1" t="inlineStr">
        <is>
          <t>奖金</t>
        </is>
      </c>
      <c r="N1" s="1" t="inlineStr">
        <is>
          <t>数据完整性</t>
        </is>
      </c>
      <c r="O1" s="1" t="inlineStr">
        <is>
          <t>备注</t>
        </is>
      </c>
      <c r="P1" s="1" t="inlineStr">
        <is>
          <t>剧名</t>
        </is>
      </c>
    </row>
    <row r="2" ht="25.5" customHeight="1">
      <c r="A2" t="inlineStr">
        <is>
          <t>2026-10-07｜其他｜CNY｜扣通道费后金额｜22744f0f5b6a4aa8</t>
        </is>
      </c>
      <c r="B2" s="5">
        <v>46302</v>
      </c>
      <c r="C2" t="inlineStr">
        <is>
          <t>其他</t>
        </is>
      </c>
      <c r="D2" t="inlineStr">
        <is>
          <t>CNY</t>
        </is>
      </c>
      <c r="E2" t="inlineStr">
        <is>
          <t>扣通道费后金额</t>
        </is>
      </c>
      <c r="F2" t="inlineStr">
        <is>
          <t>2026-10-07｜七星剧浪｜CND3E｜CNY｜账号级</t>
        </is>
      </c>
      <c r="G2" t="inlineStr">
        <is>
          <t>0</t>
        </is>
      </c>
      <c r="H2" t="inlineStr">
        <is>
          <t>0.00</t>
        </is>
      </c>
      <c r="I2" t="inlineStr">
        <is>
          <t>0.00</t>
        </is>
      </c>
      <c r="J2" t="inlineStr">
        <is>
          <t>0.00</t>
        </is>
      </c>
      <c r="K2" t="inlineStr">
        <is>
          <t>0.00</t>
        </is>
      </c>
      <c r="L2"/>
      <c r="M2"/>
      <c r="N2" t="inlineStr">
        <is>
          <t>部分完成</t>
        </is>
      </c>
      <c r="O2" t="inlineStr">
        <is>
          <t>同步工具根据CPS账号数据明细自动生成，关联1条明细。来源未提供具体剧场，MoboBoost归入MoboReels，其余归入其他。</t>
        </is>
      </c>
      <c r="P2" t="inlineStr">
        <is>
          <t>未分剧名/平台合计</t>
        </is>
      </c>
    </row>
    <row r="3" ht="25.5" customHeight="1">
      <c r="A3" t="inlineStr">
        <is>
          <t>2026-10-06｜ReelShort｜USD｜用户充值金额｜f82b5f123e325651</t>
        </is>
      </c>
      <c r="B3" s="5">
        <v>46301</v>
      </c>
      <c r="C3" t="inlineStr">
        <is>
          <t>ReelShort</t>
        </is>
      </c>
      <c r="D3" t="inlineStr">
        <is>
          <t>USD</t>
        </is>
      </c>
      <c r="E3" t="inlineStr">
        <is>
          <t>用户充值金额</t>
        </is>
      </c>
      <c r="F3" t="inlineStr">
        <is>
          <t>2026-10-06｜RSBoost｜2967267838@qq.com｜ReelShort｜USD｜单剧｜f82b5f123e325651</t>
        </is>
      </c>
      <c r="G3" t="inlineStr">
        <is>
          <t>0</t>
        </is>
      </c>
      <c r="H3" t="inlineStr">
        <is>
          <t>0.00</t>
        </is>
      </c>
      <c r="I3"/>
      <c r="J3" t="inlineStr">
        <is>
          <t>0.00</t>
        </is>
      </c>
      <c r="K3"/>
      <c r="L3"/>
      <c r="M3"/>
      <c r="N3" t="inlineStr">
        <is>
          <t>部分完成</t>
        </is>
      </c>
      <c r="O3" t="inlineStr">
        <is>
          <t>同步工具根据CPS账号数据明细自动生成，关联1条明细。</t>
        </is>
      </c>
      <c r="P3" t="inlineStr">
        <is>
          <t>Cursed Alpha’s Fated Luna</t>
        </is>
      </c>
    </row>
    <row r="4" ht="25.5" customHeight="1">
      <c r="A4" t="inlineStr">
        <is>
          <t>2026-10-06｜ReelShort｜USD｜用户充值金额｜4c9bfe3e0a61d4a7</t>
        </is>
      </c>
      <c r="B4" s="5">
        <v>46301</v>
      </c>
      <c r="C4" t="inlineStr">
        <is>
          <t>ReelShort</t>
        </is>
      </c>
      <c r="D4" t="inlineStr">
        <is>
          <t>USD</t>
        </is>
      </c>
      <c r="E4" t="inlineStr">
        <is>
          <t>用户充值金额</t>
        </is>
      </c>
      <c r="F4" t="inlineStr">
        <is>
          <t>2026-10-06｜RSBoost｜2967267838@qq.com｜ReelShort｜USD｜单剧｜4c9bfe3e0a61d4a7</t>
        </is>
      </c>
      <c r="G4" t="inlineStr">
        <is>
          <t>0</t>
        </is>
      </c>
      <c r="H4" t="inlineStr">
        <is>
          <t>0.00</t>
        </is>
      </c>
      <c r="I4"/>
      <c r="J4" t="inlineStr">
        <is>
          <t>0.00</t>
        </is>
      </c>
      <c r="K4"/>
      <c r="L4"/>
      <c r="M4"/>
      <c r="N4" t="inlineStr">
        <is>
          <t>部分完成</t>
        </is>
      </c>
      <c r="O4" t="inlineStr">
        <is>
          <t>同步工具根据CPS账号数据明细自动生成，关联1条明细。</t>
        </is>
      </c>
      <c r="P4" t="inlineStr">
        <is>
          <t>Fake Dating My Football Rival</t>
        </is>
      </c>
    </row>
    <row r="5" ht="25.5" customHeight="1">
      <c r="A5" t="inlineStr">
        <is>
          <t>2026-10-06｜ReelShort｜USD｜用户充值金额｜b909bd0d82d2f9b7</t>
        </is>
      </c>
      <c r="B5" s="5">
        <v>46301</v>
      </c>
      <c r="C5" t="inlineStr">
        <is>
          <t>ReelShort</t>
        </is>
      </c>
      <c r="D5" t="inlineStr">
        <is>
          <t>USD</t>
        </is>
      </c>
      <c r="E5" t="inlineStr">
        <is>
          <t>用户充值金额</t>
        </is>
      </c>
      <c r="F5" t="inlineStr">
        <is>
          <t>2026-10-06｜RSBoost｜2967267838@qq.com｜ReelShort｜USD｜单剧｜b909bd0d82d2f9b7</t>
        </is>
      </c>
      <c r="G5" t="inlineStr">
        <is>
          <t>0</t>
        </is>
      </c>
      <c r="H5" t="inlineStr">
        <is>
          <t>0.00</t>
        </is>
      </c>
      <c r="I5"/>
      <c r="J5" t="inlineStr">
        <is>
          <t>0.00</t>
        </is>
      </c>
      <c r="K5"/>
      <c r="L5"/>
      <c r="M5"/>
      <c r="N5" t="inlineStr">
        <is>
          <t>部分完成</t>
        </is>
      </c>
      <c r="O5" t="inlineStr">
        <is>
          <t>同步工具根据CPS账号数据明细自动生成，关联1条明细。</t>
        </is>
      </c>
      <c r="P5" t="inlineStr">
        <is>
          <t>He Called It a Prank，I Called It Goodbye</t>
        </is>
      </c>
    </row>
    <row r="6" ht="25.5" customHeight="1">
      <c r="A6" t="inlineStr">
        <is>
          <t>2026-10-06｜ReelShort｜USD｜用户充值金额｜938027aabce19789</t>
        </is>
      </c>
      <c r="B6" s="5">
        <v>46301</v>
      </c>
      <c r="C6" t="inlineStr">
        <is>
          <t>ReelShort</t>
        </is>
      </c>
      <c r="D6" t="inlineStr">
        <is>
          <t>USD</t>
        </is>
      </c>
      <c r="E6" t="inlineStr">
        <is>
          <t>用户充值金额</t>
        </is>
      </c>
      <c r="F6" t="inlineStr">
        <is>
          <t>2026-10-06｜RSBoost｜2967267838@qq.com｜ReelShort｜USD｜单剧｜938027aabce19789</t>
        </is>
      </c>
      <c r="G6" t="inlineStr">
        <is>
          <t>0</t>
        </is>
      </c>
      <c r="H6" t="inlineStr">
        <is>
          <t>0.00</t>
        </is>
      </c>
      <c r="I6"/>
      <c r="J6" t="inlineStr">
        <is>
          <t>0.00</t>
        </is>
      </c>
      <c r="K6"/>
      <c r="L6"/>
      <c r="M6"/>
      <c r="N6" t="inlineStr">
        <is>
          <t>部分完成</t>
        </is>
      </c>
      <c r="O6" t="inlineStr">
        <is>
          <t>同步工具根据CPS账号数据明细自动生成，关联1条明细。</t>
        </is>
      </c>
      <c r="P6" t="inlineStr">
        <is>
          <t>My Two Spy Daddies</t>
        </is>
      </c>
    </row>
    <row r="7" ht="25.5" customHeight="1">
      <c r="A7" t="inlineStr">
        <is>
          <t>2026-09-29｜其他｜CNY｜扣通道费后金额｜22744f0f5b6a4aa8</t>
        </is>
      </c>
      <c r="B7" s="5">
        <v>46294</v>
      </c>
      <c r="C7" t="inlineStr">
        <is>
          <t>其他</t>
        </is>
      </c>
      <c r="D7" t="inlineStr">
        <is>
          <t>CNY</t>
        </is>
      </c>
      <c r="E7" t="inlineStr">
        <is>
          <t>扣通道费后金额</t>
        </is>
      </c>
      <c r="F7" t="inlineStr">
        <is>
          <t>2026-09-29｜七星剧浪｜CND3E｜CNY｜账号级</t>
        </is>
      </c>
      <c r="G7" t="inlineStr">
        <is>
          <t>0</t>
        </is>
      </c>
      <c r="H7" t="inlineStr">
        <is>
          <t>0.00</t>
        </is>
      </c>
      <c r="I7" t="inlineStr">
        <is>
          <t>0.00</t>
        </is>
      </c>
      <c r="J7" t="inlineStr">
        <is>
          <t>0.00</t>
        </is>
      </c>
      <c r="K7" t="inlineStr">
        <is>
          <t>0.00</t>
        </is>
      </c>
      <c r="L7"/>
      <c r="M7"/>
      <c r="N7" t="inlineStr">
        <is>
          <t>部分完成</t>
        </is>
      </c>
      <c r="O7" t="inlineStr">
        <is>
          <t>同步工具根据CPS账号数据明细自动生成，关联1条明细。来源未提供具体剧场，MoboBoost归入MoboReels，其余归入其他。</t>
        </is>
      </c>
      <c r="P7" t="inlineStr">
        <is>
          <t>未分剧名/平台合计</t>
        </is>
      </c>
    </row>
    <row r="8" ht="25.5" customHeight="1">
      <c r="A8" t="inlineStr">
        <is>
          <t>2026-09-28｜MoboReels｜CNY｜待确认｜22744f0f5b6a4aa8</t>
        </is>
      </c>
      <c r="B8" s="5">
        <v>46293</v>
      </c>
      <c r="C8" t="inlineStr">
        <is>
          <t>MoboReels</t>
        </is>
      </c>
      <c r="D8" t="inlineStr">
        <is>
          <t>CNY</t>
        </is>
      </c>
      <c r="E8" t="inlineStr">
        <is>
          <t>待确认</t>
        </is>
      </c>
      <c r="F8" t="inlineStr">
        <is>
          <t>2026-09-28｜MoboBoost｜pengman@gengrowth.ai｜CNY｜账号级</t>
        </is>
      </c>
      <c r="G8" t="inlineStr">
        <is>
          <t>0</t>
        </is>
      </c>
      <c r="H8" t="inlineStr">
        <is>
          <t>0.00</t>
        </is>
      </c>
      <c r="I8" t="inlineStr">
        <is>
          <t>0.00</t>
        </is>
      </c>
      <c r="J8" t="inlineStr">
        <is>
          <t>0.00</t>
        </is>
      </c>
      <c r="K8" t="inlineStr">
        <is>
          <t>0.00</t>
        </is>
      </c>
      <c r="L8"/>
      <c r="M8"/>
      <c r="N8" t="inlineStr">
        <is>
          <t>部分完成</t>
        </is>
      </c>
      <c r="O8" t="inlineStr">
        <is>
          <t>同步工具根据CPS账号数据明细自动生成，关联1条明细。来源未提供具体剧场，MoboBoost归入MoboReels，其余归入其他。</t>
        </is>
      </c>
      <c r="P8" t="inlineStr">
        <is>
          <t>未分剧名/平台合计</t>
        </is>
      </c>
    </row>
    <row r="9" ht="25.5" customHeight="1">
      <c r="A9" t="inlineStr">
        <is>
          <t>2026-09-28｜MoboReels｜USD｜待确认｜22744f0f5b6a4aa8</t>
        </is>
      </c>
      <c r="B9" s="5">
        <v>46293</v>
      </c>
      <c r="C9" t="inlineStr">
        <is>
          <t>MoboReels</t>
        </is>
      </c>
      <c r="D9" t="inlineStr">
        <is>
          <t>USD</t>
        </is>
      </c>
      <c r="E9" t="inlineStr">
        <is>
          <t>待确认</t>
        </is>
      </c>
      <c r="F9" t="inlineStr">
        <is>
          <t>2026-09-28｜MoboBoost｜pengman@gengrowth.ai｜USD｜账号级</t>
        </is>
      </c>
      <c r="G9" t="inlineStr">
        <is>
          <t>0</t>
        </is>
      </c>
      <c r="H9" t="inlineStr">
        <is>
          <t>0.00</t>
        </is>
      </c>
      <c r="I9" t="inlineStr">
        <is>
          <t>0.00</t>
        </is>
      </c>
      <c r="J9" t="inlineStr">
        <is>
          <t>0.00</t>
        </is>
      </c>
      <c r="K9" t="inlineStr">
        <is>
          <t>0.00</t>
        </is>
      </c>
      <c r="L9"/>
      <c r="M9"/>
      <c r="N9" t="inlineStr">
        <is>
          <t>部分完成</t>
        </is>
      </c>
      <c r="O9" t="inlineStr">
        <is>
          <t>同步工具根据CPS账号数据明细自动生成，关联1条明细。来源未提供具体剧场，MoboBoost归入MoboReels，其余归入其他。</t>
        </is>
      </c>
      <c r="P9" t="inlineStr">
        <is>
          <t>未分剧名/平台合计</t>
        </is>
      </c>
    </row>
    <row r="10" ht="25.5" customHeight="1">
      <c r="A10" t="inlineStr">
        <is>
          <t>2026-09-28｜其他｜CNY｜扣通道费后金额｜22744f0f5b6a4aa8</t>
        </is>
      </c>
      <c r="B10" s="5">
        <v>46293</v>
      </c>
      <c r="C10" t="inlineStr">
        <is>
          <t>其他</t>
        </is>
      </c>
      <c r="D10" t="inlineStr">
        <is>
          <t>CNY</t>
        </is>
      </c>
      <c r="E10" t="inlineStr">
        <is>
          <t>扣通道费后金额</t>
        </is>
      </c>
      <c r="F10" t="inlineStr">
        <is>
          <t>2026-09-28｜七星剧浪｜CND3E｜CNY｜账号级</t>
        </is>
      </c>
      <c r="G10" t="inlineStr">
        <is>
          <t>0</t>
        </is>
      </c>
      <c r="H10" t="inlineStr">
        <is>
          <t>0.00</t>
        </is>
      </c>
      <c r="I10" t="inlineStr">
        <is>
          <t>0.00</t>
        </is>
      </c>
      <c r="J10" t="inlineStr">
        <is>
          <t>0.00</t>
        </is>
      </c>
      <c r="K10" t="inlineStr">
        <is>
          <t>0.00</t>
        </is>
      </c>
      <c r="L10"/>
      <c r="M10"/>
      <c r="N10" t="inlineStr">
        <is>
          <t>部分完成</t>
        </is>
      </c>
      <c r="O10" t="inlineStr">
        <is>
          <t>同步工具根据CPS账号数据明细自动生成，关联1条明细。来源未提供具体剧场，MoboBoost归入MoboReels，其余归入其他。</t>
        </is>
      </c>
      <c r="P10" t="inlineStr">
        <is>
          <t>未分剧名/平台合计</t>
        </is>
      </c>
    </row>
    <row r="11" ht="25.5" customHeight="1">
      <c r="A11" t="inlineStr">
        <is>
          <t>2026-09-28｜ReelShort｜USD｜用户充值金额｜b909bd0d82d2f9b7</t>
        </is>
      </c>
      <c r="B11" s="5">
        <v>46293</v>
      </c>
      <c r="C11" t="inlineStr">
        <is>
          <t>ReelShort</t>
        </is>
      </c>
      <c r="D11" t="inlineStr">
        <is>
          <t>USD</t>
        </is>
      </c>
      <c r="E11" t="inlineStr">
        <is>
          <t>用户充值金额</t>
        </is>
      </c>
      <c r="F11" t="inlineStr">
        <is>
          <t>2026-09-28｜RSBoost｜2967267838@qq.com｜ReelShort｜USD｜单剧｜b909bd0d82d2f9b7</t>
        </is>
      </c>
      <c r="G11" t="inlineStr">
        <is>
          <t>0</t>
        </is>
      </c>
      <c r="H11" t="inlineStr">
        <is>
          <t>0.00</t>
        </is>
      </c>
      <c r="I11"/>
      <c r="J11" t="inlineStr">
        <is>
          <t>0.00</t>
        </is>
      </c>
      <c r="K11"/>
      <c r="L11"/>
      <c r="M11"/>
      <c r="N11" t="inlineStr">
        <is>
          <t>部分完成</t>
        </is>
      </c>
      <c r="O11" t="inlineStr">
        <is>
          <t>同步工具根据CPS账号数据明细自动生成，关联1条明细。</t>
        </is>
      </c>
      <c r="P11" t="inlineStr">
        <is>
          <t>He Called It a Prank，I Called It Goodbye</t>
        </is>
      </c>
    </row>
    <row r="12" ht="25.5" customHeight="1">
      <c r="A12" t="inlineStr">
        <is>
          <t>2026-09-28｜ReelShort｜USD｜用户充值金额｜fd3655de7ebfeabf</t>
        </is>
      </c>
      <c r="B12" s="5">
        <v>46293</v>
      </c>
      <c r="C12" t="inlineStr">
        <is>
          <t>ReelShort</t>
        </is>
      </c>
      <c r="D12" t="inlineStr">
        <is>
          <t>USD</t>
        </is>
      </c>
      <c r="E12" t="inlineStr">
        <is>
          <t>用户充值金额</t>
        </is>
      </c>
      <c r="F12" t="inlineStr">
        <is>
          <t>2026-09-28｜RSBoost｜2967267838@qq.com｜ReelShort｜USD｜单剧｜fd3655de7ebfeabf</t>
        </is>
      </c>
      <c r="G12" t="inlineStr">
        <is>
          <t>0</t>
        </is>
      </c>
      <c r="H12" t="inlineStr">
        <is>
          <t>0.00</t>
        </is>
      </c>
      <c r="I12"/>
      <c r="J12" t="inlineStr">
        <is>
          <t>0.00</t>
        </is>
      </c>
      <c r="K12"/>
      <c r="L12"/>
      <c r="M12"/>
      <c r="N12" t="inlineStr">
        <is>
          <t>部分完成</t>
        </is>
      </c>
      <c r="O12" t="inlineStr">
        <is>
          <t>同步工具根据CPS账号数据明细自动生成，关联1条明细。</t>
        </is>
      </c>
      <c r="P12" t="inlineStr">
        <is>
          <t>Kiss the Vampire or Die</t>
        </is>
      </c>
    </row>
    <row r="13" ht="25.5" customHeight="1">
      <c r="A13" t="inlineStr">
        <is>
          <t>2026-09-28｜ReelShort｜USD｜用户充值金额｜0fcef1b8970d217c</t>
        </is>
      </c>
      <c r="B13" s="5">
        <v>46293</v>
      </c>
      <c r="C13" t="inlineStr">
        <is>
          <t>ReelShort</t>
        </is>
      </c>
      <c r="D13" t="inlineStr">
        <is>
          <t>USD</t>
        </is>
      </c>
      <c r="E13" t="inlineStr">
        <is>
          <t>用户充值金额</t>
        </is>
      </c>
      <c r="F13" t="inlineStr">
        <is>
          <t>2026-09-28｜RSBoost｜2967267838@qq.com｜ReelShort｜USD｜单剧｜0fcef1b8970d217c</t>
        </is>
      </c>
      <c r="G13" t="inlineStr">
        <is>
          <t>0</t>
        </is>
      </c>
      <c r="H13" t="inlineStr">
        <is>
          <t>0.00</t>
        </is>
      </c>
      <c r="I13"/>
      <c r="J13" t="inlineStr">
        <is>
          <t>0.00</t>
        </is>
      </c>
      <c r="K13"/>
      <c r="L13"/>
      <c r="M13"/>
      <c r="N13" t="inlineStr">
        <is>
          <t>部分完成</t>
        </is>
      </c>
      <c r="O13" t="inlineStr">
        <is>
          <t>同步工具根据CPS账号数据明细自动生成，关联1条明细。</t>
        </is>
      </c>
      <c r="P13" t="inlineStr">
        <is>
          <t>My Racing Nemesis Kissed Me</t>
        </is>
      </c>
    </row>
    <row r="14" ht="25.5" customHeight="1">
      <c r="A14" t="inlineStr">
        <is>
          <t>2026-09-28｜ReelShort｜USD｜用户充值金额｜af3e88885fef4554</t>
        </is>
      </c>
      <c r="B14" s="5">
        <v>46293</v>
      </c>
      <c r="C14" t="inlineStr">
        <is>
          <t>ReelShort</t>
        </is>
      </c>
      <c r="D14" t="inlineStr">
        <is>
          <t>USD</t>
        </is>
      </c>
      <c r="E14" t="inlineStr">
        <is>
          <t>用户充值金额</t>
        </is>
      </c>
      <c r="F14" t="inlineStr">
        <is>
          <t>2026-09-28｜RSBoost｜2967267838@qq.com｜ReelShort｜USD｜单剧｜af3e88885fef4554</t>
        </is>
      </c>
      <c r="G14" t="inlineStr">
        <is>
          <t>0</t>
        </is>
      </c>
      <c r="H14" t="inlineStr">
        <is>
          <t>0.00</t>
        </is>
      </c>
      <c r="I14"/>
      <c r="J14" t="inlineStr">
        <is>
          <t>0.00</t>
        </is>
      </c>
      <c r="K14"/>
      <c r="L14"/>
      <c r="M14"/>
      <c r="N14" t="inlineStr">
        <is>
          <t>部分完成</t>
        </is>
      </c>
      <c r="O14" t="inlineStr">
        <is>
          <t>同步工具根据CPS账号数据明细自动生成，关联1条明细。</t>
        </is>
      </c>
      <c r="P14" t="inlineStr">
        <is>
          <t>Private Tutoring</t>
        </is>
      </c>
    </row>
    <row r="15" ht="25.5" customHeight="1">
      <c r="A15" t="inlineStr">
        <is>
          <t>2026-09-27｜MoboReels｜CNY｜待确认｜22744f0f5b6a4aa8</t>
        </is>
      </c>
      <c r="B15" s="5">
        <v>46292</v>
      </c>
      <c r="C15" t="inlineStr">
        <is>
          <t>MoboReels</t>
        </is>
      </c>
      <c r="D15" t="inlineStr">
        <is>
          <t>CNY</t>
        </is>
      </c>
      <c r="E15" t="inlineStr">
        <is>
          <t>待确认</t>
        </is>
      </c>
      <c r="F15" t="inlineStr">
        <is>
          <t>2026-09-27｜MoboBoost｜pengman@gengrowth.ai｜CNY｜账号级</t>
        </is>
      </c>
      <c r="G15" t="inlineStr">
        <is>
          <t>0</t>
        </is>
      </c>
      <c r="H15" t="inlineStr">
        <is>
          <t>0.00</t>
        </is>
      </c>
      <c r="I15" t="inlineStr">
        <is>
          <t>0.00</t>
        </is>
      </c>
      <c r="J15" t="inlineStr">
        <is>
          <t>0.00</t>
        </is>
      </c>
      <c r="K15" t="inlineStr">
        <is>
          <t>0.00</t>
        </is>
      </c>
      <c r="L15"/>
      <c r="M15"/>
      <c r="N15" t="inlineStr">
        <is>
          <t>部分完成</t>
        </is>
      </c>
      <c r="O15" t="inlineStr">
        <is>
          <t>同步工具根据CPS账号数据明细自动生成，关联1条明细。来源未提供具体剧场，MoboBoost归入MoboReels，其余归入其他。</t>
        </is>
      </c>
      <c r="P15" t="inlineStr">
        <is>
          <t>未分剧名/平台合计</t>
        </is>
      </c>
    </row>
    <row r="16" ht="25.5" customHeight="1">
      <c r="A16" t="inlineStr">
        <is>
          <t>2026-09-27｜MoboReels｜USD｜待确认｜bbc942765d62feac</t>
        </is>
      </c>
      <c r="B16" s="5">
        <v>46292</v>
      </c>
      <c r="C16" t="inlineStr">
        <is>
          <t>MoboReels</t>
        </is>
      </c>
      <c r="D16" t="inlineStr">
        <is>
          <t>USD</t>
        </is>
      </c>
      <c r="E16" t="inlineStr">
        <is>
          <t>待确认</t>
        </is>
      </c>
      <c r="F16" t="inlineStr">
        <is>
          <t>2026-09-27｜MoboBoost｜pengman@gengrowth.ai｜MoboReels｜USD｜单剧｜bbc942765d62feac</t>
        </is>
      </c>
      <c r="G16" t="inlineStr">
        <is>
          <t>0</t>
        </is>
      </c>
      <c r="H16" t="inlineStr">
        <is>
          <t>0.00</t>
        </is>
      </c>
      <c r="I16" t="inlineStr">
        <is>
          <t>0.00</t>
        </is>
      </c>
      <c r="J16" t="inlineStr">
        <is>
          <t>0.01</t>
        </is>
      </c>
      <c r="K16" t="inlineStr">
        <is>
          <t>0.00</t>
        </is>
      </c>
      <c r="L16"/>
      <c r="M16"/>
      <c r="N16" t="inlineStr">
        <is>
          <t>部分完成</t>
        </is>
      </c>
      <c r="O16" t="inlineStr">
        <is>
          <t>同步工具根据CPS账号数据明细自动生成，关联1条明细。</t>
        </is>
      </c>
      <c r="P16" t="inlineStr">
        <is>
          <t>Fight me,Love me</t>
        </is>
      </c>
    </row>
    <row r="17" ht="25.5" customHeight="1">
      <c r="A17" t="inlineStr">
        <is>
          <t>2026-09-27｜其他｜CNY｜扣通道费后金额｜22744f0f5b6a4aa8</t>
        </is>
      </c>
      <c r="B17" s="5">
        <v>46292</v>
      </c>
      <c r="C17" t="inlineStr">
        <is>
          <t>其他</t>
        </is>
      </c>
      <c r="D17" t="inlineStr">
        <is>
          <t>CNY</t>
        </is>
      </c>
      <c r="E17" t="inlineStr">
        <is>
          <t>扣通道费后金额</t>
        </is>
      </c>
      <c r="F17" t="inlineStr">
        <is>
          <t>2026-09-27｜七星剧浪｜CND3E｜CNY｜账号级</t>
        </is>
      </c>
      <c r="G17" t="inlineStr">
        <is>
          <t>0</t>
        </is>
      </c>
      <c r="H17" t="inlineStr">
        <is>
          <t>0.00</t>
        </is>
      </c>
      <c r="I17" t="inlineStr">
        <is>
          <t>0.00</t>
        </is>
      </c>
      <c r="J17" t="inlineStr">
        <is>
          <t>0.00</t>
        </is>
      </c>
      <c r="K17" t="inlineStr">
        <is>
          <t>0.00</t>
        </is>
      </c>
      <c r="L17"/>
      <c r="M17"/>
      <c r="N17" t="inlineStr">
        <is>
          <t>部分完成</t>
        </is>
      </c>
      <c r="O17" t="inlineStr">
        <is>
          <t>同步工具根据CPS账号数据明细自动生成，关联1条明细。来源未提供具体剧场，MoboBoost归入MoboReels，其余归入其他。</t>
        </is>
      </c>
      <c r="P17" t="inlineStr">
        <is>
          <t>未分剧名/平台合计</t>
        </is>
      </c>
    </row>
    <row r="18" ht="25.5" customHeight="1">
      <c r="A18" t="inlineStr">
        <is>
          <t>2026-09-27｜ReelShort｜USD｜用户充值金额｜72fcb6ec07358025</t>
        </is>
      </c>
      <c r="B18" s="5">
        <v>46292</v>
      </c>
      <c r="C18" t="inlineStr">
        <is>
          <t>ReelShort</t>
        </is>
      </c>
      <c r="D18" t="inlineStr">
        <is>
          <t>USD</t>
        </is>
      </c>
      <c r="E18" t="inlineStr">
        <is>
          <t>用户充值金额</t>
        </is>
      </c>
      <c r="F18" t="inlineStr">
        <is>
          <t>2026-09-27｜RSBoost｜2967267838@qq.com｜ReelShort｜USD｜单剧｜72fcb6ec07358025</t>
        </is>
      </c>
      <c r="G18" t="inlineStr">
        <is>
          <t>0</t>
        </is>
      </c>
      <c r="H18" t="inlineStr">
        <is>
          <t>0.00</t>
        </is>
      </c>
      <c r="I18"/>
      <c r="J18" t="inlineStr">
        <is>
          <t>0.00</t>
        </is>
      </c>
      <c r="K18"/>
      <c r="L18"/>
      <c r="M18"/>
      <c r="N18" t="inlineStr">
        <is>
          <t>部分完成</t>
        </is>
      </c>
      <c r="O18" t="inlineStr">
        <is>
          <t>同步工具根据CPS账号数据明细自动生成，关联1条明细。</t>
        </is>
      </c>
      <c r="P18" t="inlineStr">
        <is>
          <t>Blood Moon Roommates</t>
        </is>
      </c>
    </row>
    <row r="19" ht="25.5" customHeight="1">
      <c r="A19" t="inlineStr">
        <is>
          <t>2026-09-27｜ReelShort｜USD｜用户充值金额｜05fb54d0c5c79a21</t>
        </is>
      </c>
      <c r="B19" s="5">
        <v>46292</v>
      </c>
      <c r="C19" t="inlineStr">
        <is>
          <t>ReelShort</t>
        </is>
      </c>
      <c r="D19" t="inlineStr">
        <is>
          <t>USD</t>
        </is>
      </c>
      <c r="E19" t="inlineStr">
        <is>
          <t>用户充值金额</t>
        </is>
      </c>
      <c r="F19" t="inlineStr">
        <is>
          <t>2026-09-27｜RSBoost｜2967267838@qq.com｜ReelShort｜USD｜单剧｜05fb54d0c5c79a21</t>
        </is>
      </c>
      <c r="G19" t="inlineStr">
        <is>
          <t>0</t>
        </is>
      </c>
      <c r="H19" t="inlineStr">
        <is>
          <t>0.00</t>
        </is>
      </c>
      <c r="I19"/>
      <c r="J19" t="inlineStr">
        <is>
          <t>0.00</t>
        </is>
      </c>
      <c r="K19"/>
      <c r="L19"/>
      <c r="M19"/>
      <c r="N19" t="inlineStr">
        <is>
          <t>部分完成</t>
        </is>
      </c>
      <c r="O19" t="inlineStr">
        <is>
          <t>同步工具根据CPS账号数据明细自动生成，关联1条明细。</t>
        </is>
      </c>
      <c r="P19" t="inlineStr">
        <is>
          <t>Bully at School, Sugar on Live</t>
        </is>
      </c>
    </row>
    <row r="20" ht="25.5" customHeight="1">
      <c r="A20" t="inlineStr">
        <is>
          <t>2026-09-27｜ReelShort｜USD｜用户充值金额｜fd3655de7ebfeabf</t>
        </is>
      </c>
      <c r="B20" s="5">
        <v>46292</v>
      </c>
      <c r="C20" t="inlineStr">
        <is>
          <t>ReelShort</t>
        </is>
      </c>
      <c r="D20" t="inlineStr">
        <is>
          <t>USD</t>
        </is>
      </c>
      <c r="E20" t="inlineStr">
        <is>
          <t>用户充值金额</t>
        </is>
      </c>
      <c r="F20" t="inlineStr">
        <is>
          <t>2026-09-27｜RSBoost｜2967267838@qq.com｜ReelShort｜USD｜单剧｜fd3655de7ebfeabf</t>
        </is>
      </c>
      <c r="G20" t="inlineStr">
        <is>
          <t>0</t>
        </is>
      </c>
      <c r="H20" t="inlineStr">
        <is>
          <t>0.00</t>
        </is>
      </c>
      <c r="I20"/>
      <c r="J20" t="inlineStr">
        <is>
          <t>0.00</t>
        </is>
      </c>
      <c r="K20"/>
      <c r="L20"/>
      <c r="M20"/>
      <c r="N20" t="inlineStr">
        <is>
          <t>部分完成</t>
        </is>
      </c>
      <c r="O20" t="inlineStr">
        <is>
          <t>同步工具根据CPS账号数据明细自动生成，关联1条明细。</t>
        </is>
      </c>
      <c r="P20" t="inlineStr">
        <is>
          <t>Kiss the Vampire or Die</t>
        </is>
      </c>
    </row>
    <row r="21" ht="25.5" customHeight="1">
      <c r="A21" t="inlineStr">
        <is>
          <t>2026-09-27｜ReelShort｜USD｜用户充值金额｜0fcef1b8970d217c</t>
        </is>
      </c>
      <c r="B21" s="5">
        <v>46292</v>
      </c>
      <c r="C21" t="inlineStr">
        <is>
          <t>ReelShort</t>
        </is>
      </c>
      <c r="D21" t="inlineStr">
        <is>
          <t>USD</t>
        </is>
      </c>
      <c r="E21" t="inlineStr">
        <is>
          <t>用户充值金额</t>
        </is>
      </c>
      <c r="F21" t="inlineStr">
        <is>
          <t>2026-09-27｜RSBoost｜2967267838@qq.com｜ReelShort｜USD｜单剧｜0fcef1b8970d217c</t>
        </is>
      </c>
      <c r="G21" t="inlineStr">
        <is>
          <t>0</t>
        </is>
      </c>
      <c r="H21" t="inlineStr">
        <is>
          <t>0.00</t>
        </is>
      </c>
      <c r="I21"/>
      <c r="J21" t="inlineStr">
        <is>
          <t>0.00</t>
        </is>
      </c>
      <c r="K21"/>
      <c r="L21"/>
      <c r="M21"/>
      <c r="N21" t="inlineStr">
        <is>
          <t>部分完成</t>
        </is>
      </c>
      <c r="O21" t="inlineStr">
        <is>
          <t>同步工具根据CPS账号数据明细自动生成，关联1条明细。</t>
        </is>
      </c>
      <c r="P21" t="inlineStr">
        <is>
          <t>My Racing Nemesis Kissed Me</t>
        </is>
      </c>
    </row>
    <row r="22" ht="25.5" customHeight="1">
      <c r="A22" t="inlineStr">
        <is>
          <t>2026-09-27｜ReelShort｜USD｜用户充值金额｜af3e88885fef4554</t>
        </is>
      </c>
      <c r="B22" s="5">
        <v>46292</v>
      </c>
      <c r="C22" t="inlineStr">
        <is>
          <t>ReelShort</t>
        </is>
      </c>
      <c r="D22" t="inlineStr">
        <is>
          <t>USD</t>
        </is>
      </c>
      <c r="E22" t="inlineStr">
        <is>
          <t>用户充值金额</t>
        </is>
      </c>
      <c r="F22" t="inlineStr">
        <is>
          <t>2026-09-27｜RSBoost｜2967267838@qq.com｜ReelShort｜USD｜单剧｜af3e88885fef4554</t>
        </is>
      </c>
      <c r="G22" t="inlineStr">
        <is>
          <t>0</t>
        </is>
      </c>
      <c r="H22" t="inlineStr">
        <is>
          <t>0.00</t>
        </is>
      </c>
      <c r="I22"/>
      <c r="J22" t="inlineStr">
        <is>
          <t>0.00</t>
        </is>
      </c>
      <c r="K22"/>
      <c r="L22"/>
      <c r="M22"/>
      <c r="N22" t="inlineStr">
        <is>
          <t>部分完成</t>
        </is>
      </c>
      <c r="O22" t="inlineStr">
        <is>
          <t>同步工具根据CPS账号数据明细自动生成，关联1条明细。</t>
        </is>
      </c>
      <c r="P22" t="inlineStr">
        <is>
          <t>Private Tutoring</t>
        </is>
      </c>
    </row>
    <row r="23" ht="25.5" customHeight="1">
      <c r="A23" t="inlineStr">
        <is>
          <t>2026-09-27｜ReelShort｜USD｜用户充值金额｜68dc69c3be7c9afc</t>
        </is>
      </c>
      <c r="B23" s="5">
        <v>46292</v>
      </c>
      <c r="C23" t="inlineStr">
        <is>
          <t>ReelShort</t>
        </is>
      </c>
      <c r="D23" t="inlineStr">
        <is>
          <t>USD</t>
        </is>
      </c>
      <c r="E23" t="inlineStr">
        <is>
          <t>用户充值金额</t>
        </is>
      </c>
      <c r="F23" t="inlineStr">
        <is>
          <t>2026-09-27｜RSBoost｜2967267838@qq.com｜ReelShort｜USD｜单剧｜68dc69c3be7c9afc</t>
        </is>
      </c>
      <c r="G23" t="inlineStr">
        <is>
          <t>0</t>
        </is>
      </c>
      <c r="H23" t="inlineStr">
        <is>
          <t>0.00</t>
        </is>
      </c>
      <c r="I23"/>
      <c r="J23" t="inlineStr">
        <is>
          <t>0.00</t>
        </is>
      </c>
      <c r="K23"/>
      <c r="L23"/>
      <c r="M23"/>
      <c r="N23" t="inlineStr">
        <is>
          <t>部分完成</t>
        </is>
      </c>
      <c r="O23" t="inlineStr">
        <is>
          <t>同步工具根据CPS账号数据明细自动生成，关联1条明细。</t>
        </is>
      </c>
      <c r="P23" t="inlineStr">
        <is>
          <t>Romance Lessons with My Quarterback</t>
        </is>
      </c>
    </row>
    <row r="24" ht="25.5" customHeight="1">
      <c r="A24" t="inlineStr">
        <is>
          <t>2026-09-27｜ReelShort｜USD｜用户充值金额｜7e2e07cf66b7db0c</t>
        </is>
      </c>
      <c r="B24" s="5">
        <v>46292</v>
      </c>
      <c r="C24" t="inlineStr">
        <is>
          <t>ReelShort</t>
        </is>
      </c>
      <c r="D24" t="inlineStr">
        <is>
          <t>USD</t>
        </is>
      </c>
      <c r="E24" t="inlineStr">
        <is>
          <t>用户充值金额</t>
        </is>
      </c>
      <c r="F24" t="inlineStr">
        <is>
          <t>2026-09-27｜RSBoost｜2967267838@qq.com｜ReelShort｜USD｜单剧｜7e2e07cf66b7db0c</t>
        </is>
      </c>
      <c r="G24" t="inlineStr">
        <is>
          <t>0</t>
        </is>
      </c>
      <c r="H24" t="inlineStr">
        <is>
          <t>0.00</t>
        </is>
      </c>
      <c r="I24"/>
      <c r="J24" t="inlineStr">
        <is>
          <t>0.00</t>
        </is>
      </c>
      <c r="K24"/>
      <c r="L24"/>
      <c r="M24"/>
      <c r="N24" t="inlineStr">
        <is>
          <t>部分完成</t>
        </is>
      </c>
      <c r="O24" t="inlineStr">
        <is>
          <t>同步工具根据CPS账号数据明细自动生成，关联1条明细。</t>
        </is>
      </c>
      <c r="P24" t="inlineStr">
        <is>
          <t>The Omega's Command</t>
        </is>
      </c>
    </row>
    <row r="25" ht="25.5" customHeight="1">
      <c r="A25" t="inlineStr">
        <is>
          <t>2026-09-26｜MoboReels｜CNY｜待确认｜22744f0f5b6a4aa8</t>
        </is>
      </c>
      <c r="B25" s="5">
        <v>46291</v>
      </c>
      <c r="C25" t="inlineStr">
        <is>
          <t>MoboReels</t>
        </is>
      </c>
      <c r="D25" t="inlineStr">
        <is>
          <t>CNY</t>
        </is>
      </c>
      <c r="E25" t="inlineStr">
        <is>
          <t>待确认</t>
        </is>
      </c>
      <c r="F25" t="inlineStr">
        <is>
          <t>2026-09-26｜MoboBoost｜pengman@gengrowth.ai｜CNY｜账号级</t>
        </is>
      </c>
      <c r="G25" t="inlineStr">
        <is>
          <t>0</t>
        </is>
      </c>
      <c r="H25" t="inlineStr">
        <is>
          <t>0.00</t>
        </is>
      </c>
      <c r="I25" t="inlineStr">
        <is>
          <t>0.00</t>
        </is>
      </c>
      <c r="J25" t="inlineStr">
        <is>
          <t>0.00</t>
        </is>
      </c>
      <c r="K25" t="inlineStr">
        <is>
          <t>0.00</t>
        </is>
      </c>
      <c r="L25"/>
      <c r="M25"/>
      <c r="N25" t="inlineStr">
        <is>
          <t>部分完成</t>
        </is>
      </c>
      <c r="O25" t="inlineStr">
        <is>
          <t>同步工具根据CPS账号数据明细自动生成，关联1条明细。来源未提供具体剧场，MoboBoost归入MoboReels，其余归入其他。</t>
        </is>
      </c>
      <c r="P25" t="inlineStr">
        <is>
          <t>未分剧名/平台合计</t>
        </is>
      </c>
    </row>
    <row r="26" ht="25.5" customHeight="1">
      <c r="A26" t="inlineStr">
        <is>
          <t>2026-09-26｜MoboReels｜USD｜待确认｜22744f0f5b6a4aa8</t>
        </is>
      </c>
      <c r="B26" s="5">
        <v>46291</v>
      </c>
      <c r="C26" t="inlineStr">
        <is>
          <t>MoboReels</t>
        </is>
      </c>
      <c r="D26" t="inlineStr">
        <is>
          <t>USD</t>
        </is>
      </c>
      <c r="E26" t="inlineStr">
        <is>
          <t>待确认</t>
        </is>
      </c>
      <c r="F26" t="inlineStr">
        <is>
          <t>2026-09-26｜MoboBoost｜pengman@gengrowth.ai｜USD｜账号级</t>
        </is>
      </c>
      <c r="G26" t="inlineStr">
        <is>
          <t>0</t>
        </is>
      </c>
      <c r="H26" t="inlineStr">
        <is>
          <t>0.00</t>
        </is>
      </c>
      <c r="I26" t="inlineStr">
        <is>
          <t>0.00</t>
        </is>
      </c>
      <c r="J26" t="inlineStr">
        <is>
          <t>0.00</t>
        </is>
      </c>
      <c r="K26" t="inlineStr">
        <is>
          <t>0.00</t>
        </is>
      </c>
      <c r="L26"/>
      <c r="M26"/>
      <c r="N26" t="inlineStr">
        <is>
          <t>部分完成</t>
        </is>
      </c>
      <c r="O26" t="inlineStr">
        <is>
          <t>同步工具根据CPS账号数据明细自动生成，关联1条明细。来源未提供具体剧场，MoboBoost归入MoboReels，其余归入其他。</t>
        </is>
      </c>
      <c r="P26" t="inlineStr">
        <is>
          <t>未分剧名/平台合计</t>
        </is>
      </c>
    </row>
    <row r="27" ht="25.5" customHeight="1">
      <c r="A27" t="inlineStr">
        <is>
          <t>2026-09-26｜其他｜CNY｜扣通道费后金额｜22744f0f5b6a4aa8</t>
        </is>
      </c>
      <c r="B27" s="5">
        <v>46291</v>
      </c>
      <c r="C27" t="inlineStr">
        <is>
          <t>其他</t>
        </is>
      </c>
      <c r="D27" t="inlineStr">
        <is>
          <t>CNY</t>
        </is>
      </c>
      <c r="E27" t="inlineStr">
        <is>
          <t>扣通道费后金额</t>
        </is>
      </c>
      <c r="F27" t="inlineStr">
        <is>
          <t>2026-09-26｜七星剧浪｜CND3E｜CNY｜账号级</t>
        </is>
      </c>
      <c r="G27" t="inlineStr">
        <is>
          <t>0</t>
        </is>
      </c>
      <c r="H27" t="inlineStr">
        <is>
          <t>0.00</t>
        </is>
      </c>
      <c r="I27" t="inlineStr">
        <is>
          <t>0.00</t>
        </is>
      </c>
      <c r="J27" t="inlineStr">
        <is>
          <t>0.00</t>
        </is>
      </c>
      <c r="K27" t="inlineStr">
        <is>
          <t>0.00</t>
        </is>
      </c>
      <c r="L27"/>
      <c r="M27"/>
      <c r="N27" t="inlineStr">
        <is>
          <t>部分完成</t>
        </is>
      </c>
      <c r="O27" t="inlineStr">
        <is>
          <t>同步工具根据CPS账号数据明细自动生成，关联1条明细。来源未提供具体剧场，MoboBoost归入MoboReels，其余归入其他。</t>
        </is>
      </c>
      <c r="P27" t="inlineStr">
        <is>
          <t>未分剧名/平台合计</t>
        </is>
      </c>
    </row>
    <row r="28" ht="25.5" customHeight="1">
      <c r="A28" t="inlineStr">
        <is>
          <t>2026-09-26｜ReelShort｜USD｜用户充值金额｜4c9bfe3e0a61d4a7</t>
        </is>
      </c>
      <c r="B28" s="5">
        <v>46291</v>
      </c>
      <c r="C28" t="inlineStr">
        <is>
          <t>ReelShort</t>
        </is>
      </c>
      <c r="D28" t="inlineStr">
        <is>
          <t>USD</t>
        </is>
      </c>
      <c r="E28" t="inlineStr">
        <is>
          <t>用户充值金额</t>
        </is>
      </c>
      <c r="F28" t="inlineStr">
        <is>
          <t>2026-09-26｜RSBoost｜2967267838@qq.com｜ReelShort｜USD｜单剧｜4c9bfe3e0a61d4a7</t>
        </is>
      </c>
      <c r="G28" t="inlineStr">
        <is>
          <t>0</t>
        </is>
      </c>
      <c r="H28" t="inlineStr">
        <is>
          <t>0.00</t>
        </is>
      </c>
      <c r="I28"/>
      <c r="J28" t="inlineStr">
        <is>
          <t>0.00</t>
        </is>
      </c>
      <c r="K28"/>
      <c r="L28"/>
      <c r="M28"/>
      <c r="N28" t="inlineStr">
        <is>
          <t>部分完成</t>
        </is>
      </c>
      <c r="O28" t="inlineStr">
        <is>
          <t>同步工具根据CPS账号数据明细自动生成，关联1条明细。</t>
        </is>
      </c>
      <c r="P28" t="inlineStr">
        <is>
          <t>Fake Dating My Football Rival</t>
        </is>
      </c>
    </row>
    <row r="29" ht="25.5" customHeight="1">
      <c r="A29" t="inlineStr">
        <is>
          <t>2026-09-26｜ReelShort｜USD｜用户充值金额｜b909bd0d82d2f9b7</t>
        </is>
      </c>
      <c r="B29" s="5">
        <v>46291</v>
      </c>
      <c r="C29" t="inlineStr">
        <is>
          <t>ReelShort</t>
        </is>
      </c>
      <c r="D29" t="inlineStr">
        <is>
          <t>USD</t>
        </is>
      </c>
      <c r="E29" t="inlineStr">
        <is>
          <t>用户充值金额</t>
        </is>
      </c>
      <c r="F29" t="inlineStr">
        <is>
          <t>2026-09-26｜RSBoost｜2967267838@qq.com｜ReelShort｜USD｜单剧｜b909bd0d82d2f9b7</t>
        </is>
      </c>
      <c r="G29" t="inlineStr">
        <is>
          <t>0</t>
        </is>
      </c>
      <c r="H29" t="inlineStr">
        <is>
          <t>0.00</t>
        </is>
      </c>
      <c r="I29"/>
      <c r="J29" t="inlineStr">
        <is>
          <t>0.00</t>
        </is>
      </c>
      <c r="K29"/>
      <c r="L29"/>
      <c r="M29"/>
      <c r="N29" t="inlineStr">
        <is>
          <t>部分完成</t>
        </is>
      </c>
      <c r="O29" t="inlineStr">
        <is>
          <t>同步工具根据CPS账号数据明细自动生成，关联1条明细。</t>
        </is>
      </c>
      <c r="P29" t="inlineStr">
        <is>
          <t>He Called It a Prank，I Called It Goodbye</t>
        </is>
      </c>
    </row>
    <row r="30" ht="25.5" customHeight="1">
      <c r="A30" t="inlineStr">
        <is>
          <t>2026-09-26｜ReelShort｜USD｜用户充值金额｜fd3655de7ebfeabf</t>
        </is>
      </c>
      <c r="B30" s="5">
        <v>46291</v>
      </c>
      <c r="C30" t="inlineStr">
        <is>
          <t>ReelShort</t>
        </is>
      </c>
      <c r="D30" t="inlineStr">
        <is>
          <t>USD</t>
        </is>
      </c>
      <c r="E30" t="inlineStr">
        <is>
          <t>用户充值金额</t>
        </is>
      </c>
      <c r="F30" t="inlineStr">
        <is>
          <t>2026-09-26｜RSBoost｜2967267838@qq.com｜ReelShort｜USD｜单剧｜fd3655de7ebfeabf</t>
        </is>
      </c>
      <c r="G30" t="inlineStr">
        <is>
          <t>0</t>
        </is>
      </c>
      <c r="H30" t="inlineStr">
        <is>
          <t>0.00</t>
        </is>
      </c>
      <c r="I30"/>
      <c r="J30" t="inlineStr">
        <is>
          <t>0.00</t>
        </is>
      </c>
      <c r="K30"/>
      <c r="L30"/>
      <c r="M30"/>
      <c r="N30" t="inlineStr">
        <is>
          <t>部分完成</t>
        </is>
      </c>
      <c r="O30" t="inlineStr">
        <is>
          <t>同步工具根据CPS账号数据明细自动生成，关联1条明细。</t>
        </is>
      </c>
      <c r="P30" t="inlineStr">
        <is>
          <t>Kiss the Vampire or Die</t>
        </is>
      </c>
    </row>
    <row r="31" ht="25.5" customHeight="1">
      <c r="A31" t="inlineStr">
        <is>
          <t>2026-09-26｜ReelShort｜USD｜用户充值金额｜2a3cacb520bd8785</t>
        </is>
      </c>
      <c r="B31" s="5">
        <v>46291</v>
      </c>
      <c r="C31" t="inlineStr">
        <is>
          <t>ReelShort</t>
        </is>
      </c>
      <c r="D31" t="inlineStr">
        <is>
          <t>USD</t>
        </is>
      </c>
      <c r="E31" t="inlineStr">
        <is>
          <t>用户充值金额</t>
        </is>
      </c>
      <c r="F31" t="inlineStr">
        <is>
          <t>2026-09-26｜RSBoost｜2967267838@qq.com｜ReelShort｜USD｜单剧｜2a3cacb520bd8785</t>
        </is>
      </c>
      <c r="G31" t="inlineStr">
        <is>
          <t>0</t>
        </is>
      </c>
      <c r="H31" t="inlineStr">
        <is>
          <t>0.00</t>
        </is>
      </c>
      <c r="I31"/>
      <c r="J31" t="inlineStr">
        <is>
          <t>0.00</t>
        </is>
      </c>
      <c r="K31"/>
      <c r="L31"/>
      <c r="M31"/>
      <c r="N31" t="inlineStr">
        <is>
          <t>部分完成</t>
        </is>
      </c>
      <c r="O31" t="inlineStr">
        <is>
          <t>同步工具根据CPS账号数据明细自动生成，关联1条明细。</t>
        </is>
      </c>
      <c r="P31" t="inlineStr">
        <is>
          <t>My X-Ray Vision Sees Right Through You</t>
        </is>
      </c>
    </row>
    <row r="32" ht="25.5" customHeight="1">
      <c r="A32" t="inlineStr">
        <is>
          <t>2026-09-26｜ReelShort｜USD｜用户充值金额｜ed97f251c46d4eb0</t>
        </is>
      </c>
      <c r="B32" s="5">
        <v>46291</v>
      </c>
      <c r="C32" t="inlineStr">
        <is>
          <t>ReelShort</t>
        </is>
      </c>
      <c r="D32" t="inlineStr">
        <is>
          <t>USD</t>
        </is>
      </c>
      <c r="E32" t="inlineStr">
        <is>
          <t>用户充值金额</t>
        </is>
      </c>
      <c r="F32" t="inlineStr">
        <is>
          <t>2026-09-26｜RSBoost｜2967267838@qq.com｜ReelShort｜USD｜单剧｜ed97f251c46d4eb0</t>
        </is>
      </c>
      <c r="G32" t="inlineStr">
        <is>
          <t>0</t>
        </is>
      </c>
      <c r="H32" t="inlineStr">
        <is>
          <t>0.00</t>
        </is>
      </c>
      <c r="I32"/>
      <c r="J32" t="inlineStr">
        <is>
          <t>0.00</t>
        </is>
      </c>
      <c r="K32"/>
      <c r="L32"/>
      <c r="M32"/>
      <c r="N32" t="inlineStr">
        <is>
          <t>部分完成</t>
        </is>
      </c>
      <c r="O32" t="inlineStr">
        <is>
          <t>同步工具根据CPS账号数据明细自动生成，关联1条明细。</t>
        </is>
      </c>
      <c r="P32" t="inlineStr">
        <is>
          <t>Off the Ice</t>
        </is>
      </c>
    </row>
    <row r="33" ht="25.5" customHeight="1">
      <c r="A33" t="inlineStr">
        <is>
          <t>2026-09-26｜ReelShort｜USD｜用户充值金额｜af3e88885fef4554</t>
        </is>
      </c>
      <c r="B33" s="5">
        <v>46291</v>
      </c>
      <c r="C33" t="inlineStr">
        <is>
          <t>ReelShort</t>
        </is>
      </c>
      <c r="D33" t="inlineStr">
        <is>
          <t>USD</t>
        </is>
      </c>
      <c r="E33" t="inlineStr">
        <is>
          <t>用户充值金额</t>
        </is>
      </c>
      <c r="F33" t="inlineStr">
        <is>
          <t>2026-09-26｜RSBoost｜2967267838@qq.com｜ReelShort｜USD｜单剧｜af3e88885fef4554</t>
        </is>
      </c>
      <c r="G33" t="inlineStr">
        <is>
          <t>0</t>
        </is>
      </c>
      <c r="H33" t="inlineStr">
        <is>
          <t>0.00</t>
        </is>
      </c>
      <c r="I33"/>
      <c r="J33" t="inlineStr">
        <is>
          <t>0.00</t>
        </is>
      </c>
      <c r="K33"/>
      <c r="L33"/>
      <c r="M33"/>
      <c r="N33" t="inlineStr">
        <is>
          <t>部分完成</t>
        </is>
      </c>
      <c r="O33" t="inlineStr">
        <is>
          <t>同步工具根据CPS账号数据明细自动生成，关联1条明细。</t>
        </is>
      </c>
      <c r="P33" t="inlineStr">
        <is>
          <t>Private Tutoring</t>
        </is>
      </c>
    </row>
    <row r="34" ht="25.5" customHeight="1">
      <c r="A34" t="inlineStr">
        <is>
          <t>2026-09-26｜ReelShort｜USD｜用户充值金额｜7e2e07cf66b7db0c</t>
        </is>
      </c>
      <c r="B34" s="5">
        <v>46291</v>
      </c>
      <c r="C34" t="inlineStr">
        <is>
          <t>ReelShort</t>
        </is>
      </c>
      <c r="D34" t="inlineStr">
        <is>
          <t>USD</t>
        </is>
      </c>
      <c r="E34" t="inlineStr">
        <is>
          <t>用户充值金额</t>
        </is>
      </c>
      <c r="F34" t="inlineStr">
        <is>
          <t>2026-09-26｜RSBoost｜2967267838@qq.com｜ReelShort｜USD｜单剧｜7e2e07cf66b7db0c</t>
        </is>
      </c>
      <c r="G34" t="inlineStr">
        <is>
          <t>1</t>
        </is>
      </c>
      <c r="H34" t="inlineStr">
        <is>
          <t>3.49</t>
        </is>
      </c>
      <c r="I34"/>
      <c r="J34" t="inlineStr">
        <is>
          <t>0.00</t>
        </is>
      </c>
      <c r="K34"/>
      <c r="L34"/>
      <c r="M34"/>
      <c r="N34" t="inlineStr">
        <is>
          <t>部分完成</t>
        </is>
      </c>
      <c r="O34" t="inlineStr">
        <is>
          <t>同步工具根据CPS账号数据明细自动生成，关联1条明细。</t>
        </is>
      </c>
      <c r="P34" t="inlineStr">
        <is>
          <t>The Omega's Command</t>
        </is>
      </c>
    </row>
    <row r="35" ht="25.5" customHeight="1">
      <c r="A35" t="inlineStr">
        <is>
          <t>2026-09-26｜ReelShort｜USD｜用户充值金额｜dd4fd452958c2058</t>
        </is>
      </c>
      <c r="B35" s="5">
        <v>46291</v>
      </c>
      <c r="C35" t="inlineStr">
        <is>
          <t>ReelShort</t>
        </is>
      </c>
      <c r="D35" t="inlineStr">
        <is>
          <t>USD</t>
        </is>
      </c>
      <c r="E35" t="inlineStr">
        <is>
          <t>用户充值金额</t>
        </is>
      </c>
      <c r="F35" t="inlineStr">
        <is>
          <t>2026-09-26｜RSBoost｜2967267838@qq.com｜ReelShort｜USD｜单剧｜dd4fd452958c2058</t>
        </is>
      </c>
      <c r="G35" t="inlineStr">
        <is>
          <t>0</t>
        </is>
      </c>
      <c r="H35" t="inlineStr">
        <is>
          <t>0.00</t>
        </is>
      </c>
      <c r="I35"/>
      <c r="J35" t="inlineStr">
        <is>
          <t>0.00</t>
        </is>
      </c>
      <c r="K35"/>
      <c r="L35"/>
      <c r="M35"/>
      <c r="N35" t="inlineStr">
        <is>
          <t>部分完成</t>
        </is>
      </c>
      <c r="O35" t="inlineStr">
        <is>
          <t>同步工具根据CPS账号数据明细自动生成，关联1条明细。</t>
        </is>
      </c>
      <c r="P35" t="inlineStr">
        <is>
          <t>Winds of the Atlantic</t>
        </is>
      </c>
    </row>
    <row r="36" ht="25.5" customHeight="1">
      <c r="A36" t="inlineStr">
        <is>
          <t>2026-09-25｜MoboReels｜CNY｜待确认｜22744f0f5b6a4aa8</t>
        </is>
      </c>
      <c r="B36" s="5">
        <v>46290</v>
      </c>
      <c r="C36" t="inlineStr">
        <is>
          <t>MoboReels</t>
        </is>
      </c>
      <c r="D36" t="inlineStr">
        <is>
          <t>CNY</t>
        </is>
      </c>
      <c r="E36" t="inlineStr">
        <is>
          <t>待确认</t>
        </is>
      </c>
      <c r="F36" t="inlineStr">
        <is>
          <t>2026-09-25｜MoboBoost｜pengman@gengrowth.ai｜CNY｜账号级</t>
        </is>
      </c>
      <c r="G36" t="inlineStr">
        <is>
          <t>0</t>
        </is>
      </c>
      <c r="H36" t="inlineStr">
        <is>
          <t>0.00</t>
        </is>
      </c>
      <c r="I36" t="inlineStr">
        <is>
          <t>0.00</t>
        </is>
      </c>
      <c r="J36" t="inlineStr">
        <is>
          <t>0.00</t>
        </is>
      </c>
      <c r="K36" t="inlineStr">
        <is>
          <t>0.00</t>
        </is>
      </c>
      <c r="L36"/>
      <c r="M36"/>
      <c r="N36" t="inlineStr">
        <is>
          <t>部分完成</t>
        </is>
      </c>
      <c r="O36" t="inlineStr">
        <is>
          <t>同步工具根据CPS账号数据明细自动生成，关联1条明细。来源未提供具体剧场，MoboBoost归入MoboReels，其余归入其他。</t>
        </is>
      </c>
      <c r="P36" t="inlineStr">
        <is>
          <t>未分剧名/平台合计</t>
        </is>
      </c>
    </row>
    <row r="37" ht="25.5" customHeight="1">
      <c r="A37" t="inlineStr">
        <is>
          <t>2026-09-25｜MoboReels｜USD｜待确认｜22744f0f5b6a4aa8</t>
        </is>
      </c>
      <c r="B37" s="5">
        <v>46290</v>
      </c>
      <c r="C37" t="inlineStr">
        <is>
          <t>MoboReels</t>
        </is>
      </c>
      <c r="D37" t="inlineStr">
        <is>
          <t>USD</t>
        </is>
      </c>
      <c r="E37" t="inlineStr">
        <is>
          <t>待确认</t>
        </is>
      </c>
      <c r="F37" t="inlineStr">
        <is>
          <t>2026-09-25｜MoboBoost｜pengman@gengrowth.ai｜USD｜账号级</t>
        </is>
      </c>
      <c r="G37" t="inlineStr">
        <is>
          <t>0</t>
        </is>
      </c>
      <c r="H37" t="inlineStr">
        <is>
          <t>0.00</t>
        </is>
      </c>
      <c r="I37" t="inlineStr">
        <is>
          <t>0.00</t>
        </is>
      </c>
      <c r="J37" t="inlineStr">
        <is>
          <t>0.00</t>
        </is>
      </c>
      <c r="K37" t="inlineStr">
        <is>
          <t>0.00</t>
        </is>
      </c>
      <c r="L37"/>
      <c r="M37"/>
      <c r="N37" t="inlineStr">
        <is>
          <t>部分完成</t>
        </is>
      </c>
      <c r="O37" t="inlineStr">
        <is>
          <t>同步工具根据CPS账号数据明细自动生成，关联1条明细。来源未提供具体剧场，MoboBoost归入MoboReels，其余归入其他。</t>
        </is>
      </c>
      <c r="P37" t="inlineStr">
        <is>
          <t>未分剧名/平台合计</t>
        </is>
      </c>
    </row>
    <row r="38" ht="25.5" customHeight="1">
      <c r="A38" t="inlineStr">
        <is>
          <t>2026-09-25｜其他｜CNY｜扣通道费后金额｜22744f0f5b6a4aa8</t>
        </is>
      </c>
      <c r="B38" s="5">
        <v>46290</v>
      </c>
      <c r="C38" t="inlineStr">
        <is>
          <t>其他</t>
        </is>
      </c>
      <c r="D38" t="inlineStr">
        <is>
          <t>CNY</t>
        </is>
      </c>
      <c r="E38" t="inlineStr">
        <is>
          <t>扣通道费后金额</t>
        </is>
      </c>
      <c r="F38" t="inlineStr">
        <is>
          <t>2026-09-25｜七星剧浪｜CND3E｜CNY｜账号级</t>
        </is>
      </c>
      <c r="G38" t="inlineStr">
        <is>
          <t>0</t>
        </is>
      </c>
      <c r="H38" t="inlineStr">
        <is>
          <t>0.00</t>
        </is>
      </c>
      <c r="I38" t="inlineStr">
        <is>
          <t>0.00</t>
        </is>
      </c>
      <c r="J38" t="inlineStr">
        <is>
          <t>0.00</t>
        </is>
      </c>
      <c r="K38" t="inlineStr">
        <is>
          <t>0.00</t>
        </is>
      </c>
      <c r="L38"/>
      <c r="M38"/>
      <c r="N38" t="inlineStr">
        <is>
          <t>部分完成</t>
        </is>
      </c>
      <c r="O38" t="inlineStr">
        <is>
          <t>同步工具根据CPS账号数据明细自动生成，关联1条明细。来源未提供具体剧场，MoboBoost归入MoboReels，其余归入其他。</t>
        </is>
      </c>
      <c r="P38" t="inlineStr">
        <is>
          <t>未分剧名/平台合计</t>
        </is>
      </c>
    </row>
    <row r="39" ht="25.5" customHeight="1">
      <c r="A39" t="inlineStr">
        <is>
          <t>2026-09-24｜MoboReels｜CNY｜待确认｜22744f0f5b6a4aa8</t>
        </is>
      </c>
      <c r="B39" s="5">
        <v>46289</v>
      </c>
      <c r="C39" t="inlineStr">
        <is>
          <t>MoboReels</t>
        </is>
      </c>
      <c r="D39" t="inlineStr">
        <is>
          <t>CNY</t>
        </is>
      </c>
      <c r="E39" t="inlineStr">
        <is>
          <t>待确认</t>
        </is>
      </c>
      <c r="F39" t="inlineStr">
        <is>
          <t>2026-09-24｜MoboBoost｜pengman@gengrowth.ai｜CNY｜账号级</t>
        </is>
      </c>
      <c r="G39" t="inlineStr">
        <is>
          <t>0</t>
        </is>
      </c>
      <c r="H39" t="inlineStr">
        <is>
          <t>0.00</t>
        </is>
      </c>
      <c r="I39" t="inlineStr">
        <is>
          <t>0.00</t>
        </is>
      </c>
      <c r="J39" t="inlineStr">
        <is>
          <t>0.00</t>
        </is>
      </c>
      <c r="K39" t="inlineStr">
        <is>
          <t>0.00</t>
        </is>
      </c>
      <c r="L39"/>
      <c r="M39"/>
      <c r="N39" t="inlineStr">
        <is>
          <t>部分完成</t>
        </is>
      </c>
      <c r="O39" t="inlineStr">
        <is>
          <t>同步工具根据CPS账号数据明细自动生成，关联1条明细。来源未提供具体剧场，MoboBoost归入MoboReels，其余归入其他。</t>
        </is>
      </c>
      <c r="P39" t="inlineStr">
        <is>
          <t>未分剧名/平台合计</t>
        </is>
      </c>
    </row>
    <row r="40" ht="25.5" customHeight="1">
      <c r="A40" t="inlineStr">
        <is>
          <t>2026-09-24｜MoboReels｜USD｜待确认｜ff56a97b13b7afaf</t>
        </is>
      </c>
      <c r="B40" s="5">
        <v>46289</v>
      </c>
      <c r="C40" t="inlineStr">
        <is>
          <t>MoboReels</t>
        </is>
      </c>
      <c r="D40" t="inlineStr">
        <is>
          <t>USD</t>
        </is>
      </c>
      <c r="E40" t="inlineStr">
        <is>
          <t>待确认</t>
        </is>
      </c>
      <c r="F40" t="inlineStr">
        <is>
          <t>2026-09-24｜MoboBoost｜pengman@gengrowth.ai｜MoboReels｜USD｜单剧｜ff56a97b13b7afaf</t>
        </is>
      </c>
      <c r="G40" t="inlineStr">
        <is>
          <t>0</t>
        </is>
      </c>
      <c r="H40" t="inlineStr">
        <is>
          <t>0.00</t>
        </is>
      </c>
      <c r="I40" t="inlineStr">
        <is>
          <t>0.00</t>
        </is>
      </c>
      <c r="J40" t="inlineStr">
        <is>
          <t>0.00</t>
        </is>
      </c>
      <c r="K40" t="inlineStr">
        <is>
          <t>0.00</t>
        </is>
      </c>
      <c r="L40"/>
      <c r="M40"/>
      <c r="N40" t="inlineStr">
        <is>
          <t>部分完成</t>
        </is>
      </c>
      <c r="O40" t="inlineStr">
        <is>
          <t>同步工具根据CPS账号数据明细自动生成，关联1条明细。</t>
        </is>
      </c>
      <c r="P40" t="inlineStr">
        <is>
          <t>The Abandoned Wife Is An AI Tycoon</t>
        </is>
      </c>
    </row>
    <row r="41" ht="25.5" customHeight="1">
      <c r="A41" t="inlineStr">
        <is>
          <t>2026-09-24｜其他｜CNY｜扣通道费后金额｜22744f0f5b6a4aa8</t>
        </is>
      </c>
      <c r="B41" s="5">
        <v>46289</v>
      </c>
      <c r="C41" t="inlineStr">
        <is>
          <t>其他</t>
        </is>
      </c>
      <c r="D41" t="inlineStr">
        <is>
          <t>CNY</t>
        </is>
      </c>
      <c r="E41" t="inlineStr">
        <is>
          <t>扣通道费后金额</t>
        </is>
      </c>
      <c r="F41" t="inlineStr">
        <is>
          <t>2026-09-24｜七星剧浪｜CND3E｜CNY｜账号级</t>
        </is>
      </c>
      <c r="G41" t="inlineStr">
        <is>
          <t>0</t>
        </is>
      </c>
      <c r="H41" t="inlineStr">
        <is>
          <t>0.00</t>
        </is>
      </c>
      <c r="I41" t="inlineStr">
        <is>
          <t>0.00</t>
        </is>
      </c>
      <c r="J41" t="inlineStr">
        <is>
          <t>0.00</t>
        </is>
      </c>
      <c r="K41" t="inlineStr">
        <is>
          <t>0.00</t>
        </is>
      </c>
      <c r="L41"/>
      <c r="M41"/>
      <c r="N41" t="inlineStr">
        <is>
          <t>部分完成</t>
        </is>
      </c>
      <c r="O41" t="inlineStr">
        <is>
          <t>同步工具根据CPS账号数据明细自动生成，关联1条明细。来源未提供具体剧场，MoboBoost归入MoboReels，其余归入其他。</t>
        </is>
      </c>
      <c r="P41" t="inlineStr">
        <is>
          <t>未分剧名/平台合计</t>
        </is>
      </c>
    </row>
    <row r="42" ht="25.5" customHeight="1">
      <c r="A42" t="inlineStr">
        <is>
          <t>2026-09-23｜ReelShort｜USD｜用户充值金额｜2a3cacb520bd8785</t>
        </is>
      </c>
      <c r="B42" s="5">
        <v>46288</v>
      </c>
      <c r="C42" t="inlineStr">
        <is>
          <t>ReelShort</t>
        </is>
      </c>
      <c r="D42" t="inlineStr">
        <is>
          <t>USD</t>
        </is>
      </c>
      <c r="E42" t="inlineStr">
        <is>
          <t>用户充值金额</t>
        </is>
      </c>
      <c r="F42" t="inlineStr">
        <is>
          <t>2026-09-23｜RSBoost｜2967267838@qq.com｜ReelShort｜USD｜单剧｜2a3cacb520bd8785</t>
        </is>
      </c>
      <c r="G42" t="inlineStr">
        <is>
          <t>0</t>
        </is>
      </c>
      <c r="H42" t="inlineStr">
        <is>
          <t>0.00</t>
        </is>
      </c>
      <c r="I42"/>
      <c r="J42" t="inlineStr">
        <is>
          <t>0.00</t>
        </is>
      </c>
      <c r="K42"/>
      <c r="L42"/>
      <c r="M42"/>
      <c r="N42" t="inlineStr">
        <is>
          <t>部分完成</t>
        </is>
      </c>
      <c r="O42" t="inlineStr">
        <is>
          <t>同步工具根据CPS账号数据明细自动生成，关联1条明细。</t>
        </is>
      </c>
      <c r="P42" t="inlineStr">
        <is>
          <t>My X-Ray Vision Sees Right Through You</t>
        </is>
      </c>
    </row>
    <row r="43" ht="25.5" customHeight="1">
      <c r="A43" t="inlineStr">
        <is>
          <t>2026-09-23｜ReelShort｜USD｜用户充值金额｜68dc69c3be7c9afc</t>
        </is>
      </c>
      <c r="B43" s="5">
        <v>46288</v>
      </c>
      <c r="C43" t="inlineStr">
        <is>
          <t>ReelShort</t>
        </is>
      </c>
      <c r="D43" t="inlineStr">
        <is>
          <t>USD</t>
        </is>
      </c>
      <c r="E43" t="inlineStr">
        <is>
          <t>用户充值金额</t>
        </is>
      </c>
      <c r="F43" t="inlineStr">
        <is>
          <t>2026-09-23｜RSBoost｜2967267838@qq.com｜ReelShort｜USD｜单剧｜68dc69c3be7c9afc</t>
        </is>
      </c>
      <c r="G43" t="inlineStr">
        <is>
          <t>0</t>
        </is>
      </c>
      <c r="H43" t="inlineStr">
        <is>
          <t>0.00</t>
        </is>
      </c>
      <c r="I43"/>
      <c r="J43" t="inlineStr">
        <is>
          <t>0.00</t>
        </is>
      </c>
      <c r="K43"/>
      <c r="L43"/>
      <c r="M43"/>
      <c r="N43" t="inlineStr">
        <is>
          <t>部分完成</t>
        </is>
      </c>
      <c r="O43" t="inlineStr">
        <is>
          <t>同步工具根据CPS账号数据明细自动生成，关联1条明细。</t>
        </is>
      </c>
      <c r="P43" t="inlineStr">
        <is>
          <t>Romance Lessons with My Quarterback</t>
        </is>
      </c>
    </row>
    <row r="44" ht="25.5" customHeight="1">
      <c r="A44" t="inlineStr">
        <is>
          <t>2026-09-23｜其他｜CNY｜扣通道费后金额｜22744f0f5b6a4aa8</t>
        </is>
      </c>
      <c r="B44" s="5">
        <v>46288</v>
      </c>
      <c r="C44" t="inlineStr">
        <is>
          <t>其他</t>
        </is>
      </c>
      <c r="D44" t="inlineStr">
        <is>
          <t>CNY</t>
        </is>
      </c>
      <c r="E44" t="inlineStr">
        <is>
          <t>扣通道费后金额</t>
        </is>
      </c>
      <c r="F44" t="inlineStr">
        <is>
          <t>2026-09-23｜七星剧浪｜CND3E｜CNY｜账号级</t>
        </is>
      </c>
      <c r="G44" t="inlineStr">
        <is>
          <t>0</t>
        </is>
      </c>
      <c r="H44" t="inlineStr">
        <is>
          <t>0.00</t>
        </is>
      </c>
      <c r="I44" t="inlineStr">
        <is>
          <t>0.00</t>
        </is>
      </c>
      <c r="J44" t="inlineStr">
        <is>
          <t>0.00</t>
        </is>
      </c>
      <c r="K44" t="inlineStr">
        <is>
          <t>0.00</t>
        </is>
      </c>
      <c r="L44"/>
      <c r="M44"/>
      <c r="N44" t="inlineStr">
        <is>
          <t>部分完成</t>
        </is>
      </c>
      <c r="O44" t="inlineStr">
        <is>
          <t>同步工具根据CPS账号数据明细自动生成，关联1条明细。来源未提供具体剧场，MoboBoost归入MoboReels，其余归入其他。</t>
        </is>
      </c>
      <c r="P44" t="inlineStr">
        <is>
          <t>未分剧名/平台合计</t>
        </is>
      </c>
    </row>
    <row r="45" ht="25.5" customHeight="1">
      <c r="A45" t="inlineStr">
        <is>
          <t>2026-09-23｜MoboReels｜CNY｜待确认｜22744f0f5b6a4aa8</t>
        </is>
      </c>
      <c r="B45" s="5">
        <v>46288</v>
      </c>
      <c r="C45" t="inlineStr">
        <is>
          <t>MoboReels</t>
        </is>
      </c>
      <c r="D45" t="inlineStr">
        <is>
          <t>CNY</t>
        </is>
      </c>
      <c r="E45" t="inlineStr">
        <is>
          <t>待确认</t>
        </is>
      </c>
      <c r="F45" t="inlineStr">
        <is>
          <t>2026-09-23｜MoboBoost｜pengman@gengrowth.ai｜CNY｜账号级</t>
        </is>
      </c>
      <c r="G45" t="inlineStr">
        <is>
          <t>0</t>
        </is>
      </c>
      <c r="H45" t="inlineStr">
        <is>
          <t>0.00</t>
        </is>
      </c>
      <c r="I45" t="inlineStr">
        <is>
          <t>0.00</t>
        </is>
      </c>
      <c r="J45" t="inlineStr">
        <is>
          <t>0.00</t>
        </is>
      </c>
      <c r="K45" t="inlineStr">
        <is>
          <t>0.00</t>
        </is>
      </c>
      <c r="L45"/>
      <c r="M45"/>
      <c r="N45" t="inlineStr">
        <is>
          <t>部分完成</t>
        </is>
      </c>
      <c r="O45" t="inlineStr">
        <is>
          <t>同步工具根据CPS账号数据明细自动生成，关联1条明细。来源未提供具体剧场，MoboBoost归入MoboReels，其余归入其他。</t>
        </is>
      </c>
      <c r="P45" t="inlineStr">
        <is>
          <t>未分剧名/平台合计</t>
        </is>
      </c>
    </row>
    <row r="46" ht="25.5" customHeight="1">
      <c r="A46" t="inlineStr">
        <is>
          <t>2026-09-23｜MoboReels｜USD｜待确认｜22744f0f5b6a4aa8</t>
        </is>
      </c>
      <c r="B46" s="5">
        <v>46288</v>
      </c>
      <c r="C46" t="inlineStr">
        <is>
          <t>MoboReels</t>
        </is>
      </c>
      <c r="D46" t="inlineStr">
        <is>
          <t>USD</t>
        </is>
      </c>
      <c r="E46" t="inlineStr">
        <is>
          <t>待确认</t>
        </is>
      </c>
      <c r="F46" t="inlineStr">
        <is>
          <t>2026-09-23｜MoboBoost｜pengman@gengrowth.ai｜USD｜账号级</t>
        </is>
      </c>
      <c r="G46" t="inlineStr">
        <is>
          <t>0</t>
        </is>
      </c>
      <c r="H46" t="inlineStr">
        <is>
          <t>0.00</t>
        </is>
      </c>
      <c r="I46" t="inlineStr">
        <is>
          <t>0.00</t>
        </is>
      </c>
      <c r="J46" t="inlineStr">
        <is>
          <t>0.00</t>
        </is>
      </c>
      <c r="K46" t="inlineStr">
        <is>
          <t>0.00</t>
        </is>
      </c>
      <c r="L46"/>
      <c r="M46"/>
      <c r="N46" t="inlineStr">
        <is>
          <t>部分完成</t>
        </is>
      </c>
      <c r="O46" t="inlineStr">
        <is>
          <t>同步工具根据CPS账号数据明细自动生成，关联1条明细。来源未提供具体剧场，MoboBoost归入MoboReels，其余归入其他。</t>
        </is>
      </c>
      <c r="P46" t="inlineStr">
        <is>
          <t>未分剧名/平台合计</t>
        </is>
      </c>
    </row>
    <row r="47" ht="25.5" customHeight="1">
      <c r="A47" t="inlineStr">
        <is>
          <t>2026-09-22｜MoboReels｜CNY｜待确认｜22744f0f5b6a4aa8</t>
        </is>
      </c>
      <c r="B47" s="5">
        <v>46287</v>
      </c>
      <c r="C47" t="inlineStr">
        <is>
          <t>MoboReels</t>
        </is>
      </c>
      <c r="D47" t="inlineStr">
        <is>
          <t>CNY</t>
        </is>
      </c>
      <c r="E47" t="inlineStr">
        <is>
          <t>待确认</t>
        </is>
      </c>
      <c r="F47" t="inlineStr">
        <is>
          <t>2026-09-22｜MoboBoost｜pengman@gengrowth.ai｜CNY｜账号级</t>
        </is>
      </c>
      <c r="G47" t="inlineStr">
        <is>
          <t>0</t>
        </is>
      </c>
      <c r="H47" t="inlineStr">
        <is>
          <t>0.00</t>
        </is>
      </c>
      <c r="I47" t="inlineStr">
        <is>
          <t>0.00</t>
        </is>
      </c>
      <c r="J47" t="inlineStr">
        <is>
          <t>0.00</t>
        </is>
      </c>
      <c r="K47" t="inlineStr">
        <is>
          <t>0.00</t>
        </is>
      </c>
      <c r="L47"/>
      <c r="M47"/>
      <c r="N47" t="inlineStr">
        <is>
          <t>部分完成</t>
        </is>
      </c>
      <c r="O47" t="inlineStr">
        <is>
          <t>同步工具根据CPS账号数据明细自动生成，关联1条明细。来源未提供具体剧场，MoboBoost归入MoboReels，其余归入其他。</t>
        </is>
      </c>
      <c r="P47" t="inlineStr">
        <is>
          <t>未分剧名/平台合计</t>
        </is>
      </c>
    </row>
    <row r="48" ht="25.5" customHeight="1">
      <c r="A48" t="inlineStr">
        <is>
          <t>2026-09-22｜其他｜CNY｜待确认｜22744f0f5b6a4aa8</t>
        </is>
      </c>
      <c r="B48" s="5">
        <v>46287</v>
      </c>
      <c r="C48" t="inlineStr">
        <is>
          <t>其他</t>
        </is>
      </c>
      <c r="D48" t="inlineStr">
        <is>
          <t>CNY</t>
        </is>
      </c>
      <c r="E48" t="inlineStr">
        <is>
          <t>待确认</t>
        </is>
      </c>
      <c r="F48" t="inlineStr">
        <is>
          <t>2026-09-22｜鹊娱｜pmm｜CNY｜账号级</t>
        </is>
      </c>
      <c r="G48" t="inlineStr">
        <is>
          <t>0</t>
        </is>
      </c>
      <c r="H48" t="inlineStr">
        <is>
          <t>0.00</t>
        </is>
      </c>
      <c r="I48"/>
      <c r="J48" t="inlineStr">
        <is>
          <t>0.00</t>
        </is>
      </c>
      <c r="K48" t="inlineStr">
        <is>
          <t>0.00</t>
        </is>
      </c>
      <c r="L48"/>
      <c r="M48"/>
      <c r="N48" t="inlineStr">
        <is>
          <t>部分完成</t>
        </is>
      </c>
      <c r="O48" t="inlineStr">
        <is>
          <t>同步工具根据CPS账号数据明细自动生成，关联1条明细。来源未提供具体剧场，MoboBoost归入MoboReels，其余归入其他。</t>
        </is>
      </c>
      <c r="P48" t="inlineStr">
        <is>
          <t>未分剧名/平台合计</t>
        </is>
      </c>
    </row>
    <row r="49" ht="25.5" customHeight="1">
      <c r="A49" t="inlineStr">
        <is>
          <t>2026-09-22｜其他｜USD｜待确认｜22744f0f5b6a4aa8</t>
        </is>
      </c>
      <c r="B49" s="5">
        <v>46287</v>
      </c>
      <c r="C49" t="inlineStr">
        <is>
          <t>其他</t>
        </is>
      </c>
      <c r="D49" t="inlineStr">
        <is>
          <t>USD</t>
        </is>
      </c>
      <c r="E49" t="inlineStr">
        <is>
          <t>待确认</t>
        </is>
      </c>
      <c r="F49" t="inlineStr">
        <is>
          <t>2026-09-22｜鹊娱｜pmm｜USD｜账号级</t>
        </is>
      </c>
      <c r="G49" t="inlineStr">
        <is>
          <t>0</t>
        </is>
      </c>
      <c r="H49" t="inlineStr">
        <is>
          <t>0.00</t>
        </is>
      </c>
      <c r="I49"/>
      <c r="J49" t="inlineStr">
        <is>
          <t>0.00</t>
        </is>
      </c>
      <c r="K49" t="inlineStr">
        <is>
          <t>0.00</t>
        </is>
      </c>
      <c r="L49"/>
      <c r="M49"/>
      <c r="N49" t="inlineStr">
        <is>
          <t>部分完成</t>
        </is>
      </c>
      <c r="O49" t="inlineStr">
        <is>
          <t>同步工具根据CPS账号数据明细自动生成，关联1条明细。来源未提供具体剧场，MoboBoost归入MoboReels，其余归入其他。</t>
        </is>
      </c>
      <c r="P49" t="inlineStr">
        <is>
          <t>未分剧名/平台合计</t>
        </is>
      </c>
    </row>
    <row r="50" ht="25.5" customHeight="1">
      <c r="A50" t="inlineStr">
        <is>
          <t>2026-09-22｜其他｜CNY｜扣通道费后金额｜22744f0f5b6a4aa8</t>
        </is>
      </c>
      <c r="B50" s="5">
        <v>46287</v>
      </c>
      <c r="C50" t="inlineStr">
        <is>
          <t>其他</t>
        </is>
      </c>
      <c r="D50" t="inlineStr">
        <is>
          <t>CNY</t>
        </is>
      </c>
      <c r="E50" t="inlineStr">
        <is>
          <t>扣通道费后金额</t>
        </is>
      </c>
      <c r="F50" t="inlineStr">
        <is>
          <t>2026-09-22｜七星剧浪｜CND3E｜CNY｜账号级</t>
        </is>
      </c>
      <c r="G50" t="inlineStr">
        <is>
          <t>0</t>
        </is>
      </c>
      <c r="H50" t="inlineStr">
        <is>
          <t>0.00</t>
        </is>
      </c>
      <c r="I50" t="inlineStr">
        <is>
          <t>0.00</t>
        </is>
      </c>
      <c r="J50" t="inlineStr">
        <is>
          <t>0.00</t>
        </is>
      </c>
      <c r="K50" t="inlineStr">
        <is>
          <t>0.00</t>
        </is>
      </c>
      <c r="L50"/>
      <c r="M50"/>
      <c r="N50" t="inlineStr">
        <is>
          <t>部分完成</t>
        </is>
      </c>
      <c r="O50" t="inlineStr">
        <is>
          <t>同步工具根据CPS账号数据明细自动生成，关联1条明细。来源未提供具体剧场，MoboBoost归入MoboReels，其余归入其他。</t>
        </is>
      </c>
      <c r="P50" t="inlineStr">
        <is>
          <t>未分剧名/平台合计</t>
        </is>
      </c>
    </row>
    <row r="51" ht="25.5" customHeight="1">
      <c r="A51" t="inlineStr">
        <is>
          <t>2026-09-22｜ReelShort｜USD｜用户充值金额｜72fcb6ec07358025</t>
        </is>
      </c>
      <c r="B51" s="5">
        <v>46287</v>
      </c>
      <c r="C51" t="inlineStr">
        <is>
          <t>ReelShort</t>
        </is>
      </c>
      <c r="D51" t="inlineStr">
        <is>
          <t>USD</t>
        </is>
      </c>
      <c r="E51" t="inlineStr">
        <is>
          <t>用户充值金额</t>
        </is>
      </c>
      <c r="F51" t="inlineStr">
        <is>
          <t>2026-09-22｜RSBoost｜2967267838@qq.com｜ReelShort｜USD｜单剧｜72fcb6ec07358025</t>
        </is>
      </c>
      <c r="G51" t="inlineStr">
        <is>
          <t>0</t>
        </is>
      </c>
      <c r="H51" t="inlineStr">
        <is>
          <t>0.00</t>
        </is>
      </c>
      <c r="I51"/>
      <c r="J51" t="inlineStr">
        <is>
          <t>0.00</t>
        </is>
      </c>
      <c r="K51"/>
      <c r="L51"/>
      <c r="M51"/>
      <c r="N51" t="inlineStr">
        <is>
          <t>部分完成</t>
        </is>
      </c>
      <c r="O51" t="inlineStr">
        <is>
          <t>同步工具根据CPS账号数据明细自动生成，关联1条明细。</t>
        </is>
      </c>
      <c r="P51" t="inlineStr">
        <is>
          <t>Blood Moon Roommates</t>
        </is>
      </c>
    </row>
    <row r="52" ht="25.5" customHeight="1">
      <c r="A52" t="inlineStr">
        <is>
          <t>2026-09-22｜ReelShort｜USD｜用户充值金额｜05fb54d0c5c79a21</t>
        </is>
      </c>
      <c r="B52" s="5">
        <v>46287</v>
      </c>
      <c r="C52" t="inlineStr">
        <is>
          <t>ReelShort</t>
        </is>
      </c>
      <c r="D52" t="inlineStr">
        <is>
          <t>USD</t>
        </is>
      </c>
      <c r="E52" t="inlineStr">
        <is>
          <t>用户充值金额</t>
        </is>
      </c>
      <c r="F52" t="inlineStr">
        <is>
          <t>2026-09-22｜RSBoost｜2967267838@qq.com｜ReelShort｜USD｜单剧｜05fb54d0c5c79a21</t>
        </is>
      </c>
      <c r="G52" t="inlineStr">
        <is>
          <t>0</t>
        </is>
      </c>
      <c r="H52" t="inlineStr">
        <is>
          <t>0.00</t>
        </is>
      </c>
      <c r="I52"/>
      <c r="J52" t="inlineStr">
        <is>
          <t>0.00</t>
        </is>
      </c>
      <c r="K52"/>
      <c r="L52"/>
      <c r="M52"/>
      <c r="N52" t="inlineStr">
        <is>
          <t>部分完成</t>
        </is>
      </c>
      <c r="O52" t="inlineStr">
        <is>
          <t>同步工具根据CPS账号数据明细自动生成，关联1条明细。</t>
        </is>
      </c>
      <c r="P52" t="inlineStr">
        <is>
          <t>Bully at School, Sugar on Live</t>
        </is>
      </c>
    </row>
    <row r="53" ht="25.5" customHeight="1">
      <c r="A53" t="inlineStr">
        <is>
          <t>2026-09-22｜ReelShort｜USD｜用户充值金额｜af3e88885fef4554</t>
        </is>
      </c>
      <c r="B53" s="5">
        <v>46287</v>
      </c>
      <c r="C53" t="inlineStr">
        <is>
          <t>ReelShort</t>
        </is>
      </c>
      <c r="D53" t="inlineStr">
        <is>
          <t>USD</t>
        </is>
      </c>
      <c r="E53" t="inlineStr">
        <is>
          <t>用户充值金额</t>
        </is>
      </c>
      <c r="F53" t="inlineStr">
        <is>
          <t>2026-09-22｜RSBoost｜2967267838@qq.com｜ReelShort｜USD｜单剧｜af3e88885fef4554</t>
        </is>
      </c>
      <c r="G53" t="inlineStr">
        <is>
          <t>1</t>
        </is>
      </c>
      <c r="H53" t="inlineStr">
        <is>
          <t>20.99</t>
        </is>
      </c>
      <c r="I53"/>
      <c r="J53" t="inlineStr">
        <is>
          <t>0.00</t>
        </is>
      </c>
      <c r="K53"/>
      <c r="L53"/>
      <c r="M53"/>
      <c r="N53" t="inlineStr">
        <is>
          <t>部分完成</t>
        </is>
      </c>
      <c r="O53" t="inlineStr">
        <is>
          <t>同步工具根据CPS账号数据明细自动生成，关联1条明细。</t>
        </is>
      </c>
      <c r="P53" t="inlineStr">
        <is>
          <t>Private Tutoring</t>
        </is>
      </c>
    </row>
    <row r="54" ht="25.5" customHeight="1">
      <c r="A54" t="inlineStr">
        <is>
          <t>2026-09-22｜ReelShort｜USD｜用户充值金额｜68dc69c3be7c9afc</t>
        </is>
      </c>
      <c r="B54" s="5">
        <v>46287</v>
      </c>
      <c r="C54" t="inlineStr">
        <is>
          <t>ReelShort</t>
        </is>
      </c>
      <c r="D54" t="inlineStr">
        <is>
          <t>USD</t>
        </is>
      </c>
      <c r="E54" t="inlineStr">
        <is>
          <t>用户充值金额</t>
        </is>
      </c>
      <c r="F54" t="inlineStr">
        <is>
          <t>2026-09-22｜RSBoost｜2967267838@qq.com｜ReelShort｜USD｜单剧｜68dc69c3be7c9afc</t>
        </is>
      </c>
      <c r="G54" t="inlineStr">
        <is>
          <t>0</t>
        </is>
      </c>
      <c r="H54" t="inlineStr">
        <is>
          <t>0.00</t>
        </is>
      </c>
      <c r="I54"/>
      <c r="J54" t="inlineStr">
        <is>
          <t>0.00</t>
        </is>
      </c>
      <c r="K54"/>
      <c r="L54"/>
      <c r="M54"/>
      <c r="N54" t="inlineStr">
        <is>
          <t>部分完成</t>
        </is>
      </c>
      <c r="O54" t="inlineStr">
        <is>
          <t>同步工具根据CPS账号数据明细自动生成，关联1条明细。</t>
        </is>
      </c>
      <c r="P54" t="inlineStr">
        <is>
          <t>Romance Lessons with My Quarterback</t>
        </is>
      </c>
    </row>
    <row r="55" ht="25.5" customHeight="1">
      <c r="A55" t="inlineStr">
        <is>
          <t>2026-09-22｜ReelShort｜USD｜用户充值金额｜7e2e07cf66b7db0c</t>
        </is>
      </c>
      <c r="B55" s="5">
        <v>46287</v>
      </c>
      <c r="C55" t="inlineStr">
        <is>
          <t>ReelShort</t>
        </is>
      </c>
      <c r="D55" t="inlineStr">
        <is>
          <t>USD</t>
        </is>
      </c>
      <c r="E55" t="inlineStr">
        <is>
          <t>用户充值金额</t>
        </is>
      </c>
      <c r="F55" t="inlineStr">
        <is>
          <t>2026-09-22｜RSBoost｜2967267838@qq.com｜ReelShort｜USD｜单剧｜7e2e07cf66b7db0c</t>
        </is>
      </c>
      <c r="G55" t="inlineStr">
        <is>
          <t>1</t>
        </is>
      </c>
      <c r="H55" t="inlineStr">
        <is>
          <t>6.99</t>
        </is>
      </c>
      <c r="I55"/>
      <c r="J55" t="inlineStr">
        <is>
          <t>0.00</t>
        </is>
      </c>
      <c r="K55"/>
      <c r="L55"/>
      <c r="M55"/>
      <c r="N55" t="inlineStr">
        <is>
          <t>部分完成</t>
        </is>
      </c>
      <c r="O55" t="inlineStr">
        <is>
          <t>同步工具根据CPS账号数据明细自动生成，关联1条明细。</t>
        </is>
      </c>
      <c r="P55" t="inlineStr">
        <is>
          <t>The Omega's Command</t>
        </is>
      </c>
    </row>
    <row r="56" ht="25.5" customHeight="1">
      <c r="A56" t="inlineStr">
        <is>
          <t>2026-09-22｜ReelShort｜USD｜用户充值金额｜3405794871f0c7e6</t>
        </is>
      </c>
      <c r="B56" s="5">
        <v>46287</v>
      </c>
      <c r="C56" t="inlineStr">
        <is>
          <t>ReelShort</t>
        </is>
      </c>
      <c r="D56" t="inlineStr">
        <is>
          <t>USD</t>
        </is>
      </c>
      <c r="E56" t="inlineStr">
        <is>
          <t>用户充值金额</t>
        </is>
      </c>
      <c r="F56" t="inlineStr">
        <is>
          <t>2026-09-22｜RSBoost｜2967267838@qq.com｜ReelShort｜USD｜单剧｜3405794871f0c7e6</t>
        </is>
      </c>
      <c r="G56" t="inlineStr">
        <is>
          <t>0</t>
        </is>
      </c>
      <c r="H56" t="inlineStr">
        <is>
          <t>0.00</t>
        </is>
      </c>
      <c r="I56"/>
      <c r="J56" t="inlineStr">
        <is>
          <t>0.00</t>
        </is>
      </c>
      <c r="K56"/>
      <c r="L56"/>
      <c r="M56"/>
      <c r="N56" t="inlineStr">
        <is>
          <t>部分完成</t>
        </is>
      </c>
      <c r="O56" t="inlineStr">
        <is>
          <t>同步工具根据CPS账号数据明细自动生成，关联1条明细。</t>
        </is>
      </c>
      <c r="P56" t="inlineStr">
        <is>
          <t>Under One Lane</t>
        </is>
      </c>
    </row>
    <row r="57" ht="25.5" customHeight="1">
      <c r="A57" t="inlineStr">
        <is>
          <t>2026-09-21｜MoboReels｜CNY｜待确认｜22744f0f5b6a4aa8</t>
        </is>
      </c>
      <c r="B57" s="5">
        <v>46286</v>
      </c>
      <c r="C57" t="inlineStr">
        <is>
          <t>MoboReels</t>
        </is>
      </c>
      <c r="D57" t="inlineStr">
        <is>
          <t>CNY</t>
        </is>
      </c>
      <c r="E57" t="inlineStr">
        <is>
          <t>待确认</t>
        </is>
      </c>
      <c r="F57" t="inlineStr">
        <is>
          <t>2026-09-21｜MoboBoost｜pengman@gengrowth.ai｜CNY｜账号级</t>
        </is>
      </c>
      <c r="G57" t="inlineStr">
        <is>
          <t>0</t>
        </is>
      </c>
      <c r="H57" t="inlineStr">
        <is>
          <t>0.00</t>
        </is>
      </c>
      <c r="I57" t="inlineStr">
        <is>
          <t>0.00</t>
        </is>
      </c>
      <c r="J57" t="inlineStr">
        <is>
          <t>0.00</t>
        </is>
      </c>
      <c r="K57" t="inlineStr">
        <is>
          <t>0.00</t>
        </is>
      </c>
      <c r="L57"/>
      <c r="M57"/>
      <c r="N57" t="inlineStr">
        <is>
          <t>部分完成</t>
        </is>
      </c>
      <c r="O57" t="inlineStr">
        <is>
          <t>同步工具根据CPS账号数据明细自动生成，关联1条明细。来源未提供具体剧场，MoboBoost归入MoboReels，其余归入其他。</t>
        </is>
      </c>
      <c r="P57" t="inlineStr">
        <is>
          <t>未分剧名/平台合计</t>
        </is>
      </c>
    </row>
    <row r="58" ht="25.5" customHeight="1">
      <c r="A58" t="inlineStr">
        <is>
          <t>2026-09-21｜其他｜CNY｜待确认｜22744f0f5b6a4aa8</t>
        </is>
      </c>
      <c r="B58" s="5">
        <v>46286</v>
      </c>
      <c r="C58" t="inlineStr">
        <is>
          <t>其他</t>
        </is>
      </c>
      <c r="D58" t="inlineStr">
        <is>
          <t>CNY</t>
        </is>
      </c>
      <c r="E58" t="inlineStr">
        <is>
          <t>待确认</t>
        </is>
      </c>
      <c r="F58" t="inlineStr">
        <is>
          <t>2026-09-21｜鹊娱｜pmm｜CNY｜账号级</t>
        </is>
      </c>
      <c r="G58" t="inlineStr">
        <is>
          <t>0</t>
        </is>
      </c>
      <c r="H58" t="inlineStr">
        <is>
          <t>0.00</t>
        </is>
      </c>
      <c r="I58"/>
      <c r="J58" t="inlineStr">
        <is>
          <t>0.00</t>
        </is>
      </c>
      <c r="K58" t="inlineStr">
        <is>
          <t>0.00</t>
        </is>
      </c>
      <c r="L58"/>
      <c r="M58"/>
      <c r="N58" t="inlineStr">
        <is>
          <t>部分完成</t>
        </is>
      </c>
      <c r="O58" t="inlineStr">
        <is>
          <t>同步工具根据CPS账号数据明细自动生成，关联1条明细。来源未提供具体剧场，MoboBoost归入MoboReels，其余归入其他。</t>
        </is>
      </c>
      <c r="P58" t="inlineStr">
        <is>
          <t>未分剧名/平台合计</t>
        </is>
      </c>
    </row>
    <row r="59" ht="25.5" customHeight="1">
      <c r="A59" t="inlineStr">
        <is>
          <t>2026-09-21｜其他｜USD｜待确认｜22744f0f5b6a4aa8</t>
        </is>
      </c>
      <c r="B59" s="5">
        <v>46286</v>
      </c>
      <c r="C59" t="inlineStr">
        <is>
          <t>其他</t>
        </is>
      </c>
      <c r="D59" t="inlineStr">
        <is>
          <t>USD</t>
        </is>
      </c>
      <c r="E59" t="inlineStr">
        <is>
          <t>待确认</t>
        </is>
      </c>
      <c r="F59" t="inlineStr">
        <is>
          <t>2026-09-21｜鹊娱｜pmm｜USD｜账号级</t>
        </is>
      </c>
      <c r="G59" t="inlineStr">
        <is>
          <t>0</t>
        </is>
      </c>
      <c r="H59" t="inlineStr">
        <is>
          <t>0.00</t>
        </is>
      </c>
      <c r="I59"/>
      <c r="J59" t="inlineStr">
        <is>
          <t>0.00</t>
        </is>
      </c>
      <c r="K59" t="inlineStr">
        <is>
          <t>0.00</t>
        </is>
      </c>
      <c r="L59"/>
      <c r="M59"/>
      <c r="N59" t="inlineStr">
        <is>
          <t>部分完成</t>
        </is>
      </c>
      <c r="O59" t="inlineStr">
        <is>
          <t>同步工具根据CPS账号数据明细自动生成，关联1条明细。来源未提供具体剧场，MoboBoost归入MoboReels，其余归入其他。</t>
        </is>
      </c>
      <c r="P59" t="inlineStr">
        <is>
          <t>未分剧名/平台合计</t>
        </is>
      </c>
    </row>
    <row r="60" ht="25.5" customHeight="1">
      <c r="A60" t="inlineStr">
        <is>
          <t>2026-09-21｜其他｜CNY｜扣通道费后金额｜22744f0f5b6a4aa8</t>
        </is>
      </c>
      <c r="B60" s="5">
        <v>46286</v>
      </c>
      <c r="C60" t="inlineStr">
        <is>
          <t>其他</t>
        </is>
      </c>
      <c r="D60" t="inlineStr">
        <is>
          <t>CNY</t>
        </is>
      </c>
      <c r="E60" t="inlineStr">
        <is>
          <t>扣通道费后金额</t>
        </is>
      </c>
      <c r="F60" t="inlineStr">
        <is>
          <t>2026-09-21｜七星剧浪｜CND3E｜CNY｜账号级</t>
        </is>
      </c>
      <c r="G60" t="inlineStr">
        <is>
          <t>0</t>
        </is>
      </c>
      <c r="H60" t="inlineStr">
        <is>
          <t>0.00</t>
        </is>
      </c>
      <c r="I60" t="inlineStr">
        <is>
          <t>0.00</t>
        </is>
      </c>
      <c r="J60" t="inlineStr">
        <is>
          <t>0.00</t>
        </is>
      </c>
      <c r="K60" t="inlineStr">
        <is>
          <t>0.00</t>
        </is>
      </c>
      <c r="L60"/>
      <c r="M60"/>
      <c r="N60" t="inlineStr">
        <is>
          <t>部分完成</t>
        </is>
      </c>
      <c r="O60" t="inlineStr">
        <is>
          <t>同步工具根据CPS账号数据明细自动生成，关联1条明细。来源未提供具体剧场，MoboBoost归入MoboReels，其余归入其他。</t>
        </is>
      </c>
      <c r="P60" t="inlineStr">
        <is>
          <t>未分剧名/平台合计</t>
        </is>
      </c>
    </row>
    <row r="61" ht="25.5" customHeight="1">
      <c r="A61" t="inlineStr">
        <is>
          <t>2026-09-21｜ReelShort｜USD｜用户充值金额｜e8498ca1ac961055</t>
        </is>
      </c>
      <c r="B61" s="5">
        <v>46286</v>
      </c>
      <c r="C61" t="inlineStr">
        <is>
          <t>ReelShort</t>
        </is>
      </c>
      <c r="D61" t="inlineStr">
        <is>
          <t>USD</t>
        </is>
      </c>
      <c r="E61" t="inlineStr">
        <is>
          <t>用户充值金额</t>
        </is>
      </c>
      <c r="F61" t="inlineStr">
        <is>
          <t>2026-09-21｜RSBoost｜2967267838@qq.com｜ReelShort｜USD｜单剧｜e8498ca1ac961055</t>
        </is>
      </c>
      <c r="G61" t="inlineStr">
        <is>
          <t>0</t>
        </is>
      </c>
      <c r="H61" t="inlineStr">
        <is>
          <t>0.00</t>
        </is>
      </c>
      <c r="I61"/>
      <c r="J61" t="inlineStr">
        <is>
          <t>0.00</t>
        </is>
      </c>
      <c r="K61"/>
      <c r="L61"/>
      <c r="M61"/>
      <c r="N61" t="inlineStr">
        <is>
          <t>部分完成</t>
        </is>
      </c>
      <c r="O61" t="inlineStr">
        <is>
          <t>同步工具根据CPS账号数据明细自动生成，关联1条明细。</t>
        </is>
      </c>
      <c r="P61" t="inlineStr">
        <is>
          <t>Bully Me? I Run the Mob!</t>
        </is>
      </c>
    </row>
    <row r="62" ht="25.5" customHeight="1">
      <c r="A62" t="inlineStr">
        <is>
          <t>2026-09-21｜ReelShort｜USD｜用户充值金额｜d436ca048a300b95</t>
        </is>
      </c>
      <c r="B62" s="5">
        <v>46286</v>
      </c>
      <c r="C62" t="inlineStr">
        <is>
          <t>ReelShort</t>
        </is>
      </c>
      <c r="D62" t="inlineStr">
        <is>
          <t>USD</t>
        </is>
      </c>
      <c r="E62" t="inlineStr">
        <is>
          <t>用户充值金额</t>
        </is>
      </c>
      <c r="F62" t="inlineStr">
        <is>
          <t>2026-09-21｜RSBoost｜2967267838@qq.com｜ReelShort｜USD｜单剧｜d436ca048a300b95</t>
        </is>
      </c>
      <c r="G62" t="inlineStr">
        <is>
          <t>0</t>
        </is>
      </c>
      <c r="H62" t="inlineStr">
        <is>
          <t>0.00</t>
        </is>
      </c>
      <c r="I62"/>
      <c r="J62" t="inlineStr">
        <is>
          <t>0.00</t>
        </is>
      </c>
      <c r="K62"/>
      <c r="L62"/>
      <c r="M62"/>
      <c r="N62" t="inlineStr">
        <is>
          <t>部分完成</t>
        </is>
      </c>
      <c r="O62" t="inlineStr">
        <is>
          <t>同步工具根据CPS账号数据明细自动生成，关联1条明细。</t>
        </is>
      </c>
      <c r="P62" t="inlineStr">
        <is>
          <t>Hunter's Prey</t>
        </is>
      </c>
    </row>
    <row r="63" ht="25.5" customHeight="1">
      <c r="A63" t="inlineStr">
        <is>
          <t>2026-09-21｜ReelShort｜USD｜用户充值金额｜0fcef1b8970d217c</t>
        </is>
      </c>
      <c r="B63" s="5">
        <v>46286</v>
      </c>
      <c r="C63" t="inlineStr">
        <is>
          <t>ReelShort</t>
        </is>
      </c>
      <c r="D63" t="inlineStr">
        <is>
          <t>USD</t>
        </is>
      </c>
      <c r="E63" t="inlineStr">
        <is>
          <t>用户充值金额</t>
        </is>
      </c>
      <c r="F63" t="inlineStr">
        <is>
          <t>2026-09-21｜RSBoost｜2967267838@qq.com｜ReelShort｜USD｜单剧｜0fcef1b8970d217c</t>
        </is>
      </c>
      <c r="G63" t="inlineStr">
        <is>
          <t>0</t>
        </is>
      </c>
      <c r="H63" t="inlineStr">
        <is>
          <t>0.00</t>
        </is>
      </c>
      <c r="I63"/>
      <c r="J63" t="inlineStr">
        <is>
          <t>0.00</t>
        </is>
      </c>
      <c r="K63"/>
      <c r="L63"/>
      <c r="M63"/>
      <c r="N63" t="inlineStr">
        <is>
          <t>部分完成</t>
        </is>
      </c>
      <c r="O63" t="inlineStr">
        <is>
          <t>同步工具根据CPS账号数据明细自动生成，关联1条明细。</t>
        </is>
      </c>
      <c r="P63" t="inlineStr">
        <is>
          <t>My Racing Nemesis Kissed Me</t>
        </is>
      </c>
    </row>
    <row r="64" ht="25.5" customHeight="1">
      <c r="A64" t="inlineStr">
        <is>
          <t>2026-09-21｜ReelShort｜USD｜用户充值金额｜af3e88885fef4554</t>
        </is>
      </c>
      <c r="B64" s="5">
        <v>46286</v>
      </c>
      <c r="C64" t="inlineStr">
        <is>
          <t>ReelShort</t>
        </is>
      </c>
      <c r="D64" t="inlineStr">
        <is>
          <t>USD</t>
        </is>
      </c>
      <c r="E64" t="inlineStr">
        <is>
          <t>用户充值金额</t>
        </is>
      </c>
      <c r="F64" t="inlineStr">
        <is>
          <t>2026-09-21｜RSBoost｜2967267838@qq.com｜ReelShort｜USD｜单剧｜af3e88885fef4554</t>
        </is>
      </c>
      <c r="G64" t="inlineStr">
        <is>
          <t>0</t>
        </is>
      </c>
      <c r="H64" t="inlineStr">
        <is>
          <t>0.00</t>
        </is>
      </c>
      <c r="I64"/>
      <c r="J64" t="inlineStr">
        <is>
          <t>0.00</t>
        </is>
      </c>
      <c r="K64"/>
      <c r="L64"/>
      <c r="M64"/>
      <c r="N64" t="inlineStr">
        <is>
          <t>部分完成</t>
        </is>
      </c>
      <c r="O64" t="inlineStr">
        <is>
          <t>同步工具根据CPS账号数据明细自动生成，关联1条明细。</t>
        </is>
      </c>
      <c r="P64" t="inlineStr">
        <is>
          <t>Private Tutoring</t>
        </is>
      </c>
    </row>
    <row r="65" ht="25.5" customHeight="1">
      <c r="A65" t="inlineStr">
        <is>
          <t>2026-09-21｜ReelShort｜USD｜用户充值金额｜960814eee99616a6</t>
        </is>
      </c>
      <c r="B65" s="5">
        <v>46286</v>
      </c>
      <c r="C65" t="inlineStr">
        <is>
          <t>ReelShort</t>
        </is>
      </c>
      <c r="D65" t="inlineStr">
        <is>
          <t>USD</t>
        </is>
      </c>
      <c r="E65" t="inlineStr">
        <is>
          <t>用户充值金额</t>
        </is>
      </c>
      <c r="F65" t="inlineStr">
        <is>
          <t>2026-09-21｜RSBoost｜2967267838@qq.com｜ReelShort｜USD｜单剧｜960814eee99616a6</t>
        </is>
      </c>
      <c r="G65" t="inlineStr">
        <is>
          <t>0</t>
        </is>
      </c>
      <c r="H65" t="inlineStr">
        <is>
          <t>0.00</t>
        </is>
      </c>
      <c r="I65"/>
      <c r="J65" t="inlineStr">
        <is>
          <t>0.00</t>
        </is>
      </c>
      <c r="K65"/>
      <c r="L65"/>
      <c r="M65"/>
      <c r="N65" t="inlineStr">
        <is>
          <t>部分完成</t>
        </is>
      </c>
      <c r="O65" t="inlineStr">
        <is>
          <t>同步工具根据CPS账号数据明细自动生成，关联1条明细。</t>
        </is>
      </c>
      <c r="P65" t="inlineStr">
        <is>
          <t>The Don's Obsession</t>
        </is>
      </c>
    </row>
    <row r="66" ht="25.5" customHeight="1">
      <c r="A66" t="inlineStr">
        <is>
          <t>2026-09-21｜ReelShort｜USD｜用户充值金额｜7e2e07cf66b7db0c</t>
        </is>
      </c>
      <c r="B66" s="5">
        <v>46286</v>
      </c>
      <c r="C66" t="inlineStr">
        <is>
          <t>ReelShort</t>
        </is>
      </c>
      <c r="D66" t="inlineStr">
        <is>
          <t>USD</t>
        </is>
      </c>
      <c r="E66" t="inlineStr">
        <is>
          <t>用户充值金额</t>
        </is>
      </c>
      <c r="F66" t="inlineStr">
        <is>
          <t>2026-09-21｜RSBoost｜2967267838@qq.com｜ReelShort｜USD｜单剧｜7e2e07cf66b7db0c</t>
        </is>
      </c>
      <c r="G66" t="inlineStr">
        <is>
          <t>0</t>
        </is>
      </c>
      <c r="H66" t="inlineStr">
        <is>
          <t>0.00</t>
        </is>
      </c>
      <c r="I66"/>
      <c r="J66" t="inlineStr">
        <is>
          <t>0.00</t>
        </is>
      </c>
      <c r="K66"/>
      <c r="L66"/>
      <c r="M66"/>
      <c r="N66" t="inlineStr">
        <is>
          <t>部分完成</t>
        </is>
      </c>
      <c r="O66" t="inlineStr">
        <is>
          <t>同步工具根据CPS账号数据明细自动生成，关联1条明细。</t>
        </is>
      </c>
      <c r="P66" t="inlineStr">
        <is>
          <t>The Omega's Command</t>
        </is>
      </c>
    </row>
    <row r="67" ht="25.5" customHeight="1">
      <c r="A67" t="inlineStr">
        <is>
          <t>2026-09-21｜ReelShort｜USD｜用户充值金额｜dd4fd452958c2058</t>
        </is>
      </c>
      <c r="B67" s="5">
        <v>46286</v>
      </c>
      <c r="C67" t="inlineStr">
        <is>
          <t>ReelShort</t>
        </is>
      </c>
      <c r="D67" t="inlineStr">
        <is>
          <t>USD</t>
        </is>
      </c>
      <c r="E67" t="inlineStr">
        <is>
          <t>用户充值金额</t>
        </is>
      </c>
      <c r="F67" t="inlineStr">
        <is>
          <t>2026-09-21｜RSBoost｜2967267838@qq.com｜ReelShort｜USD｜单剧｜dd4fd452958c2058</t>
        </is>
      </c>
      <c r="G67" t="inlineStr">
        <is>
          <t>0</t>
        </is>
      </c>
      <c r="H67" t="inlineStr">
        <is>
          <t>0.00</t>
        </is>
      </c>
      <c r="I67"/>
      <c r="J67" t="inlineStr">
        <is>
          <t>0.00</t>
        </is>
      </c>
      <c r="K67"/>
      <c r="L67"/>
      <c r="M67"/>
      <c r="N67" t="inlineStr">
        <is>
          <t>部分完成</t>
        </is>
      </c>
      <c r="O67" t="inlineStr">
        <is>
          <t>同步工具根据CPS账号数据明细自动生成，关联1条明细。</t>
        </is>
      </c>
      <c r="P67" t="inlineStr">
        <is>
          <t>Winds of the Atlantic</t>
        </is>
      </c>
    </row>
    <row r="68" ht="25.5" customHeight="1">
      <c r="A68" t="inlineStr">
        <is>
          <t>2026-09-20｜MoboReels｜CNY｜待确认｜22744f0f5b6a4aa8</t>
        </is>
      </c>
      <c r="B68" s="5">
        <v>46285</v>
      </c>
      <c r="C68" t="inlineStr">
        <is>
          <t>MoboReels</t>
        </is>
      </c>
      <c r="D68" t="inlineStr">
        <is>
          <t>CNY</t>
        </is>
      </c>
      <c r="E68" t="inlineStr">
        <is>
          <t>待确认</t>
        </is>
      </c>
      <c r="F68" t="inlineStr">
        <is>
          <t>2026-09-20｜MoboBoost｜pengman@gengrowth.ai｜CNY｜账号级</t>
        </is>
      </c>
      <c r="G68" t="inlineStr">
        <is>
          <t>0</t>
        </is>
      </c>
      <c r="H68" t="inlineStr">
        <is>
          <t>0.00</t>
        </is>
      </c>
      <c r="I68" t="inlineStr">
        <is>
          <t>0.00</t>
        </is>
      </c>
      <c r="J68" t="inlineStr">
        <is>
          <t>0.00</t>
        </is>
      </c>
      <c r="K68" t="inlineStr">
        <is>
          <t>0.00</t>
        </is>
      </c>
      <c r="L68"/>
      <c r="M68"/>
      <c r="N68" t="inlineStr">
        <is>
          <t>部分完成</t>
        </is>
      </c>
      <c r="O68" t="inlineStr">
        <is>
          <t>同步工具根据CPS账号数据明细自动生成，关联1条明细。来源未提供具体剧场，MoboBoost归入MoboReels，其余归入其他。</t>
        </is>
      </c>
      <c r="P68" t="inlineStr">
        <is>
          <t>未分剧名/平台合计</t>
        </is>
      </c>
    </row>
    <row r="69" ht="25.5" customHeight="1">
      <c r="A69" t="inlineStr">
        <is>
          <t>2026-09-20｜其他｜CNY｜待确认｜22744f0f5b6a4aa8</t>
        </is>
      </c>
      <c r="B69" s="5">
        <v>46285</v>
      </c>
      <c r="C69" t="inlineStr">
        <is>
          <t>其他</t>
        </is>
      </c>
      <c r="D69" t="inlineStr">
        <is>
          <t>CNY</t>
        </is>
      </c>
      <c r="E69" t="inlineStr">
        <is>
          <t>待确认</t>
        </is>
      </c>
      <c r="F69" t="inlineStr">
        <is>
          <t>2026-09-20｜鹊娱｜pmm｜CNY｜账号级</t>
        </is>
      </c>
      <c r="G69" t="inlineStr">
        <is>
          <t>0</t>
        </is>
      </c>
      <c r="H69" t="inlineStr">
        <is>
          <t>0.00</t>
        </is>
      </c>
      <c r="I69"/>
      <c r="J69" t="inlineStr">
        <is>
          <t>0.00</t>
        </is>
      </c>
      <c r="K69" t="inlineStr">
        <is>
          <t>0.00</t>
        </is>
      </c>
      <c r="L69"/>
      <c r="M69"/>
      <c r="N69" t="inlineStr">
        <is>
          <t>部分完成</t>
        </is>
      </c>
      <c r="O69" t="inlineStr">
        <is>
          <t>同步工具根据CPS账号数据明细自动生成，关联1条明细。来源未提供具体剧场，MoboBoost归入MoboReels，其余归入其他。</t>
        </is>
      </c>
      <c r="P69" t="inlineStr">
        <is>
          <t>未分剧名/平台合计</t>
        </is>
      </c>
    </row>
    <row r="70" ht="25.5" customHeight="1">
      <c r="A70" t="inlineStr">
        <is>
          <t>2026-09-20｜其他｜USD｜待确认｜22744f0f5b6a4aa8</t>
        </is>
      </c>
      <c r="B70" s="5">
        <v>46285</v>
      </c>
      <c r="C70" t="inlineStr">
        <is>
          <t>其他</t>
        </is>
      </c>
      <c r="D70" t="inlineStr">
        <is>
          <t>USD</t>
        </is>
      </c>
      <c r="E70" t="inlineStr">
        <is>
          <t>待确认</t>
        </is>
      </c>
      <c r="F70" t="inlineStr">
        <is>
          <t>2026-09-20｜鹊娱｜pmm｜USD｜账号级</t>
        </is>
      </c>
      <c r="G70" t="inlineStr">
        <is>
          <t>0</t>
        </is>
      </c>
      <c r="H70" t="inlineStr">
        <is>
          <t>0.00</t>
        </is>
      </c>
      <c r="I70"/>
      <c r="J70" t="inlineStr">
        <is>
          <t>0.00</t>
        </is>
      </c>
      <c r="K70" t="inlineStr">
        <is>
          <t>0.00</t>
        </is>
      </c>
      <c r="L70"/>
      <c r="M70"/>
      <c r="N70" t="inlineStr">
        <is>
          <t>部分完成</t>
        </is>
      </c>
      <c r="O70" t="inlineStr">
        <is>
          <t>同步工具根据CPS账号数据明细自动生成，关联1条明细。来源未提供具体剧场，MoboBoost归入MoboReels，其余归入其他。</t>
        </is>
      </c>
      <c r="P70" t="inlineStr">
        <is>
          <t>未分剧名/平台合计</t>
        </is>
      </c>
    </row>
    <row r="71" ht="25.5" customHeight="1">
      <c r="A71" t="inlineStr">
        <is>
          <t>2026-09-20｜其他｜CNY｜扣通道费后金额｜22744f0f5b6a4aa8</t>
        </is>
      </c>
      <c r="B71" s="5">
        <v>46285</v>
      </c>
      <c r="C71" t="inlineStr">
        <is>
          <t>其他</t>
        </is>
      </c>
      <c r="D71" t="inlineStr">
        <is>
          <t>CNY</t>
        </is>
      </c>
      <c r="E71" t="inlineStr">
        <is>
          <t>扣通道费后金额</t>
        </is>
      </c>
      <c r="F71" t="inlineStr">
        <is>
          <t>2026-09-20｜七星剧浪｜CND3E｜CNY｜账号级</t>
        </is>
      </c>
      <c r="G71" t="inlineStr">
        <is>
          <t>0</t>
        </is>
      </c>
      <c r="H71" t="inlineStr">
        <is>
          <t>0.00</t>
        </is>
      </c>
      <c r="I71" t="inlineStr">
        <is>
          <t>0.00</t>
        </is>
      </c>
      <c r="J71" t="inlineStr">
        <is>
          <t>0.00</t>
        </is>
      </c>
      <c r="K71" t="inlineStr">
        <is>
          <t>0.00</t>
        </is>
      </c>
      <c r="L71"/>
      <c r="M71"/>
      <c r="N71" t="inlineStr">
        <is>
          <t>部分完成</t>
        </is>
      </c>
      <c r="O71" t="inlineStr">
        <is>
          <t>同步工具根据CPS账号数据明细自动生成，关联1条明细。来源未提供具体剧场，MoboBoost归入MoboReels，其余归入其他。</t>
        </is>
      </c>
      <c r="P71" t="inlineStr">
        <is>
          <t>未分剧名/平台合计</t>
        </is>
      </c>
    </row>
    <row r="72" ht="25.5" customHeight="1">
      <c r="A72" t="inlineStr">
        <is>
          <t>2026-09-20｜ReelShort｜USD｜用户充值金额｜22744f0f5b6a4aa8｜已停用</t>
        </is>
      </c>
      <c r="B72" s="5">
        <v>46285</v>
      </c>
      <c r="C72" t="inlineStr">
        <is>
          <t>ReelShort</t>
        </is>
      </c>
      <c r="D72" t="inlineStr">
        <is>
          <t>USD</t>
        </is>
      </c>
      <c r="E72" t="inlineStr">
        <is>
          <t>用户充值金额</t>
        </is>
      </c>
      <c r="F72"/>
      <c r="G72"/>
      <c r="H72"/>
      <c r="I72"/>
      <c r="J72"/>
      <c r="K72"/>
      <c r="L72"/>
      <c r="M72"/>
      <c r="N72" t="inlineStr">
        <is>
          <t>部分完成</t>
        </is>
      </c>
      <c r="O72" t="inlineStr">
        <is>
          <t>旧汇总已迁移；关联已清空，不参与统计。</t>
        </is>
      </c>
      <c r="P72" t="inlineStr">
        <is>
          <t>已停用</t>
        </is>
      </c>
    </row>
    <row r="73" ht="25.5" customHeight="1">
      <c r="A73" t="inlineStr">
        <is>
          <t>2026-09-20｜ReelShort｜USD｜用户充值金额｜e8498ca1ac961055</t>
        </is>
      </c>
      <c r="B73" s="5">
        <v>46285</v>
      </c>
      <c r="C73" t="inlineStr">
        <is>
          <t>ReelShort</t>
        </is>
      </c>
      <c r="D73" t="inlineStr">
        <is>
          <t>USD</t>
        </is>
      </c>
      <c r="E73" t="inlineStr">
        <is>
          <t>用户充值金额</t>
        </is>
      </c>
      <c r="F73" t="inlineStr">
        <is>
          <t>2026-09-20｜RSBoost｜2967267838@qq.com｜ReelShort｜USD｜单剧｜e8498ca1ac961055</t>
        </is>
      </c>
      <c r="G73" t="inlineStr">
        <is>
          <t>0</t>
        </is>
      </c>
      <c r="H73" t="inlineStr">
        <is>
          <t>0.00</t>
        </is>
      </c>
      <c r="I73"/>
      <c r="J73" t="inlineStr">
        <is>
          <t>0.00</t>
        </is>
      </c>
      <c r="K73"/>
      <c r="L73"/>
      <c r="M73"/>
      <c r="N73" t="inlineStr">
        <is>
          <t>部分完成</t>
        </is>
      </c>
      <c r="O73" t="inlineStr">
        <is>
          <t>同步工具根据CPS账号数据明细自动生成，关联1条明细。</t>
        </is>
      </c>
      <c r="P73" t="inlineStr">
        <is>
          <t>Bully Me? I Run the Mob!</t>
        </is>
      </c>
    </row>
    <row r="74" ht="25.5" customHeight="1">
      <c r="A74" t="inlineStr">
        <is>
          <t>2026-09-20｜ReelShort｜USD｜用户充值金额｜0fcef1b8970d217c</t>
        </is>
      </c>
      <c r="B74" s="5">
        <v>46285</v>
      </c>
      <c r="C74" t="inlineStr">
        <is>
          <t>ReelShort</t>
        </is>
      </c>
      <c r="D74" t="inlineStr">
        <is>
          <t>USD</t>
        </is>
      </c>
      <c r="E74" t="inlineStr">
        <is>
          <t>用户充值金额</t>
        </is>
      </c>
      <c r="F74" t="inlineStr">
        <is>
          <t>2026-09-20｜RSBoost｜2967267838@qq.com｜ReelShort｜USD｜单剧｜0fcef1b8970d217c</t>
        </is>
      </c>
      <c r="G74" t="inlineStr">
        <is>
          <t>0</t>
        </is>
      </c>
      <c r="H74" t="inlineStr">
        <is>
          <t>0.00</t>
        </is>
      </c>
      <c r="I74"/>
      <c r="J74" t="inlineStr">
        <is>
          <t>0.00</t>
        </is>
      </c>
      <c r="K74"/>
      <c r="L74"/>
      <c r="M74"/>
      <c r="N74" t="inlineStr">
        <is>
          <t>部分完成</t>
        </is>
      </c>
      <c r="O74" t="inlineStr">
        <is>
          <t>同步工具根据CPS账号数据明细自动生成，关联1条明细。</t>
        </is>
      </c>
      <c r="P74" t="inlineStr">
        <is>
          <t>My Racing Nemesis Kissed Me</t>
        </is>
      </c>
    </row>
    <row r="75" ht="25.5" customHeight="1">
      <c r="A75" t="inlineStr">
        <is>
          <t>2026-09-20｜ReelShort｜USD｜用户充值金额｜af3e88885fef4554</t>
        </is>
      </c>
      <c r="B75" s="5">
        <v>46285</v>
      </c>
      <c r="C75" t="inlineStr">
        <is>
          <t>ReelShort</t>
        </is>
      </c>
      <c r="D75" t="inlineStr">
        <is>
          <t>USD</t>
        </is>
      </c>
      <c r="E75" t="inlineStr">
        <is>
          <t>用户充值金额</t>
        </is>
      </c>
      <c r="F75" t="inlineStr">
        <is>
          <t>2026-09-20｜RSBoost｜2967267838@qq.com｜ReelShort｜USD｜单剧｜af3e88885fef4554</t>
        </is>
      </c>
      <c r="G75" t="inlineStr">
        <is>
          <t>0</t>
        </is>
      </c>
      <c r="H75" t="inlineStr">
        <is>
          <t>0.00</t>
        </is>
      </c>
      <c r="I75"/>
      <c r="J75" t="inlineStr">
        <is>
          <t>0.00</t>
        </is>
      </c>
      <c r="K75"/>
      <c r="L75"/>
      <c r="M75"/>
      <c r="N75" t="inlineStr">
        <is>
          <t>部分完成</t>
        </is>
      </c>
      <c r="O75" t="inlineStr">
        <is>
          <t>同步工具根据CPS账号数据明细自动生成，关联1条明细。</t>
        </is>
      </c>
      <c r="P75" t="inlineStr">
        <is>
          <t>Private Tutoring</t>
        </is>
      </c>
    </row>
    <row r="76" ht="25.5" customHeight="1">
      <c r="A76" t="inlineStr">
        <is>
          <t>2026-09-20｜ReelShort｜USD｜用户充值金额｜68dc69c3be7c9afc</t>
        </is>
      </c>
      <c r="B76" s="5">
        <v>46285</v>
      </c>
      <c r="C76" t="inlineStr">
        <is>
          <t>ReelShort</t>
        </is>
      </c>
      <c r="D76" t="inlineStr">
        <is>
          <t>USD</t>
        </is>
      </c>
      <c r="E76" t="inlineStr">
        <is>
          <t>用户充值金额</t>
        </is>
      </c>
      <c r="F76" t="inlineStr">
        <is>
          <t>2026-09-20｜RSBoost｜2967267838@qq.com｜ReelShort｜USD｜单剧｜68dc69c3be7c9afc</t>
        </is>
      </c>
      <c r="G76" t="inlineStr">
        <is>
          <t>0</t>
        </is>
      </c>
      <c r="H76" t="inlineStr">
        <is>
          <t>0.00</t>
        </is>
      </c>
      <c r="I76"/>
      <c r="J76" t="inlineStr">
        <is>
          <t>0.00</t>
        </is>
      </c>
      <c r="K76"/>
      <c r="L76"/>
      <c r="M76"/>
      <c r="N76" t="inlineStr">
        <is>
          <t>部分完成</t>
        </is>
      </c>
      <c r="O76" t="inlineStr">
        <is>
          <t>同步工具根据CPS账号数据明细自动生成，关联1条明细。</t>
        </is>
      </c>
      <c r="P76" t="inlineStr">
        <is>
          <t>Romance Lessons with My Quarterback</t>
        </is>
      </c>
    </row>
    <row r="77" ht="25.5" customHeight="1">
      <c r="A77" t="inlineStr">
        <is>
          <t>2026-09-20｜ReelShort｜USD｜用户充值金额｜960814eee99616a6</t>
        </is>
      </c>
      <c r="B77" s="5">
        <v>46285</v>
      </c>
      <c r="C77" t="inlineStr">
        <is>
          <t>ReelShort</t>
        </is>
      </c>
      <c r="D77" t="inlineStr">
        <is>
          <t>USD</t>
        </is>
      </c>
      <c r="E77" t="inlineStr">
        <is>
          <t>用户充值金额</t>
        </is>
      </c>
      <c r="F77" t="inlineStr">
        <is>
          <t>2026-09-20｜RSBoost｜2967267838@qq.com｜ReelShort｜USD｜单剧｜960814eee99616a6</t>
        </is>
      </c>
      <c r="G77" t="inlineStr">
        <is>
          <t>0</t>
        </is>
      </c>
      <c r="H77" t="inlineStr">
        <is>
          <t>0.00</t>
        </is>
      </c>
      <c r="I77"/>
      <c r="J77" t="inlineStr">
        <is>
          <t>0.00</t>
        </is>
      </c>
      <c r="K77"/>
      <c r="L77"/>
      <c r="M77"/>
      <c r="N77" t="inlineStr">
        <is>
          <t>部分完成</t>
        </is>
      </c>
      <c r="O77" t="inlineStr">
        <is>
          <t>同步工具根据CPS账号数据明细自动生成，关联1条明细。</t>
        </is>
      </c>
      <c r="P77" t="inlineStr">
        <is>
          <t>The Don's Obsession</t>
        </is>
      </c>
    </row>
    <row r="78" ht="25.5" customHeight="1">
      <c r="A78" t="inlineStr">
        <is>
          <t>2026-09-20｜ReelShort｜USD｜用户充值金额｜7e2e07cf66b7db0c</t>
        </is>
      </c>
      <c r="B78" s="5">
        <v>46285</v>
      </c>
      <c r="C78" t="inlineStr">
        <is>
          <t>ReelShort</t>
        </is>
      </c>
      <c r="D78" t="inlineStr">
        <is>
          <t>USD</t>
        </is>
      </c>
      <c r="E78" t="inlineStr">
        <is>
          <t>用户充值金额</t>
        </is>
      </c>
      <c r="F78" t="inlineStr">
        <is>
          <t>2026-09-20｜RSBoost｜2967267838@qq.com｜ReelShort｜USD｜单剧｜7e2e07cf66b7db0c</t>
        </is>
      </c>
      <c r="G78" t="inlineStr">
        <is>
          <t>1</t>
        </is>
      </c>
      <c r="H78" t="inlineStr">
        <is>
          <t>0.69</t>
        </is>
      </c>
      <c r="I78"/>
      <c r="J78" t="inlineStr">
        <is>
          <t>0.00</t>
        </is>
      </c>
      <c r="K78"/>
      <c r="L78"/>
      <c r="M78"/>
      <c r="N78" t="inlineStr">
        <is>
          <t>部分完成</t>
        </is>
      </c>
      <c r="O78" t="inlineStr">
        <is>
          <t>同步工具根据CPS账号数据明细自动生成，关联1条明细。</t>
        </is>
      </c>
      <c r="P78" t="inlineStr">
        <is>
          <t>The Omega's Command</t>
        </is>
      </c>
    </row>
    <row r="79" ht="25.5" customHeight="1">
      <c r="A79" t="inlineStr">
        <is>
          <t>2026-09-19｜MoboReels｜CNY｜待确认｜22744f0f5b6a4aa8</t>
        </is>
      </c>
      <c r="B79" s="5">
        <v>46284</v>
      </c>
      <c r="C79" t="inlineStr">
        <is>
          <t>MoboReels</t>
        </is>
      </c>
      <c r="D79" t="inlineStr">
        <is>
          <t>CNY</t>
        </is>
      </c>
      <c r="E79" t="inlineStr">
        <is>
          <t>待确认</t>
        </is>
      </c>
      <c r="F79" t="inlineStr">
        <is>
          <t>2026-09-19｜MoboBoost｜pengman@gengrowth.ai｜CNY｜账号级,2026-09-19｜MoboBoost｜gaoxuan@gengrowth.ai｜CNY｜账号级</t>
        </is>
      </c>
      <c r="G79" t="inlineStr">
        <is>
          <t>0</t>
        </is>
      </c>
      <c r="H79" t="inlineStr">
        <is>
          <t>0.00</t>
        </is>
      </c>
      <c r="I79" t="inlineStr">
        <is>
          <t>0.00</t>
        </is>
      </c>
      <c r="J79" t="inlineStr">
        <is>
          <t>0.00</t>
        </is>
      </c>
      <c r="K79" t="inlineStr">
        <is>
          <t>0.00</t>
        </is>
      </c>
      <c r="L79"/>
      <c r="M79"/>
      <c r="N79" t="inlineStr">
        <is>
          <t>部分完成</t>
        </is>
      </c>
      <c r="O79" t="inlineStr">
        <is>
          <t>同步工具根据CPS账号数据明细自动生成，关联2条明细。来源未提供具体剧场，MoboBoost归入MoboReels，其余归入其他。</t>
        </is>
      </c>
      <c r="P79" t="inlineStr">
        <is>
          <t>未分剧名/平台合计</t>
        </is>
      </c>
    </row>
    <row r="80" ht="25.5" customHeight="1">
      <c r="A80" t="inlineStr">
        <is>
          <t>2026-09-19｜ReelShort｜USD｜用户充值金额｜22744f0f5b6a4aa8</t>
        </is>
      </c>
      <c r="B80" s="5">
        <v>46284</v>
      </c>
      <c r="C80" t="inlineStr">
        <is>
          <t>ReelShort</t>
        </is>
      </c>
      <c r="D80" t="inlineStr">
        <is>
          <t>USD</t>
        </is>
      </c>
      <c r="E80" t="inlineStr">
        <is>
          <t>用户充值金额</t>
        </is>
      </c>
      <c r="F80" t="inlineStr">
        <is>
          <t>2026-09-19｜RSBoost｜gaoxuan@gengrowth.ai｜ReelShort｜USD｜账号级</t>
        </is>
      </c>
      <c r="G80" t="inlineStr">
        <is>
          <t>0</t>
        </is>
      </c>
      <c r="H80" t="inlineStr">
        <is>
          <t>0.00</t>
        </is>
      </c>
      <c r="I80"/>
      <c r="J80" t="inlineStr">
        <is>
          <t>0.00</t>
        </is>
      </c>
      <c r="K80"/>
      <c r="L80"/>
      <c r="M80"/>
      <c r="N80" t="inlineStr">
        <is>
          <t>部分完成</t>
        </is>
      </c>
      <c r="O80" t="inlineStr">
        <is>
          <t>同步工具根据CPS账号数据明细自动生成，关联1条明细。</t>
        </is>
      </c>
      <c r="P80" t="inlineStr">
        <is>
          <t>未分剧名/平台合计</t>
        </is>
      </c>
    </row>
    <row r="81" ht="25.5" customHeight="1">
      <c r="A81" t="inlineStr">
        <is>
          <t>2026-09-19｜其他｜CNY｜待确认｜22744f0f5b6a4aa8</t>
        </is>
      </c>
      <c r="B81" s="5">
        <v>46284</v>
      </c>
      <c r="C81" t="inlineStr">
        <is>
          <t>其他</t>
        </is>
      </c>
      <c r="D81" t="inlineStr">
        <is>
          <t>CNY</t>
        </is>
      </c>
      <c r="E81" t="inlineStr">
        <is>
          <t>待确认</t>
        </is>
      </c>
      <c r="F81" t="inlineStr">
        <is>
          <t>2026-09-19｜鹊娱｜pmm｜CNY｜账号级</t>
        </is>
      </c>
      <c r="G81" t="inlineStr">
        <is>
          <t>0</t>
        </is>
      </c>
      <c r="H81" t="inlineStr">
        <is>
          <t>0.00</t>
        </is>
      </c>
      <c r="I81"/>
      <c r="J81" t="inlineStr">
        <is>
          <t>0.00</t>
        </is>
      </c>
      <c r="K81" t="inlineStr">
        <is>
          <t>0.00</t>
        </is>
      </c>
      <c r="L81"/>
      <c r="M81"/>
      <c r="N81" t="inlineStr">
        <is>
          <t>部分完成</t>
        </is>
      </c>
      <c r="O81" t="inlineStr">
        <is>
          <t>同步工具根据CPS账号数据明细自动生成，关联1条明细。来源未提供具体剧场，MoboBoost归入MoboReels，其余归入其他。</t>
        </is>
      </c>
      <c r="P81" t="inlineStr">
        <is>
          <t>未分剧名/平台合计</t>
        </is>
      </c>
    </row>
    <row r="82" ht="25.5" customHeight="1">
      <c r="A82" t="inlineStr">
        <is>
          <t>2026-09-19｜其他｜CNY｜扣通道费后金额｜22744f0f5b6a4aa8</t>
        </is>
      </c>
      <c r="B82" s="5">
        <v>46284</v>
      </c>
      <c r="C82" t="inlineStr">
        <is>
          <t>其他</t>
        </is>
      </c>
      <c r="D82" t="inlineStr">
        <is>
          <t>CNY</t>
        </is>
      </c>
      <c r="E82" t="inlineStr">
        <is>
          <t>扣通道费后金额</t>
        </is>
      </c>
      <c r="F82" t="inlineStr">
        <is>
          <t>2026-09-19｜七星剧浪｜CND3E｜CNY｜账号级</t>
        </is>
      </c>
      <c r="G82" t="inlineStr">
        <is>
          <t>0</t>
        </is>
      </c>
      <c r="H82" t="inlineStr">
        <is>
          <t>0.00</t>
        </is>
      </c>
      <c r="I82" t="inlineStr">
        <is>
          <t>0.00</t>
        </is>
      </c>
      <c r="J82" t="inlineStr">
        <is>
          <t>0.00</t>
        </is>
      </c>
      <c r="K82" t="inlineStr">
        <is>
          <t>0.00</t>
        </is>
      </c>
      <c r="L82"/>
      <c r="M82"/>
      <c r="N82" t="inlineStr">
        <is>
          <t>部分完成</t>
        </is>
      </c>
      <c r="O82" t="inlineStr">
        <is>
          <t>同步工具根据CPS账号数据明细自动生成，关联1条明细。来源未提供具体剧场，MoboBoost归入MoboReels，其余归入其他。</t>
        </is>
      </c>
      <c r="P82" t="inlineStr">
        <is>
          <t>未分剧名/平台合计</t>
        </is>
      </c>
    </row>
    <row r="83" ht="25.5" customHeight="1">
      <c r="A83" t="inlineStr">
        <is>
          <t>2026-09-19｜其他｜USD｜待确认｜22744f0f5b6a4aa8</t>
        </is>
      </c>
      <c r="B83" s="5">
        <v>46284</v>
      </c>
      <c r="C83" t="inlineStr">
        <is>
          <t>其他</t>
        </is>
      </c>
      <c r="D83" t="inlineStr">
        <is>
          <t>USD</t>
        </is>
      </c>
      <c r="E83" t="inlineStr">
        <is>
          <t>待确认</t>
        </is>
      </c>
      <c r="F83" t="inlineStr">
        <is>
          <t>2026-09-19｜鹊娱｜pmm｜USD｜账号级</t>
        </is>
      </c>
      <c r="G83" t="inlineStr">
        <is>
          <t>0</t>
        </is>
      </c>
      <c r="H83" t="inlineStr">
        <is>
          <t>0.00</t>
        </is>
      </c>
      <c r="I83"/>
      <c r="J83" t="inlineStr">
        <is>
          <t>0.00</t>
        </is>
      </c>
      <c r="K83" t="inlineStr">
        <is>
          <t>0.00</t>
        </is>
      </c>
      <c r="L83"/>
      <c r="M83"/>
      <c r="N83" t="inlineStr">
        <is>
          <t>部分完成</t>
        </is>
      </c>
      <c r="O83" t="inlineStr">
        <is>
          <t>同步工具根据CPS账号数据明细自动生成，关联1条明细。来源未提供具体剧场，MoboBoost归入MoboReels，其余归入其他。</t>
        </is>
      </c>
      <c r="P83" t="inlineStr">
        <is>
          <t>未分剧名/平台合计</t>
        </is>
      </c>
    </row>
    <row r="84" ht="25.5" customHeight="1">
      <c r="A84" t="inlineStr">
        <is>
          <t>2026-09-19｜ReelShort｜USD｜用户充值金额｜0fcef1b8970d217c</t>
        </is>
      </c>
      <c r="B84" s="5">
        <v>46284</v>
      </c>
      <c r="C84" t="inlineStr">
        <is>
          <t>ReelShort</t>
        </is>
      </c>
      <c r="D84" t="inlineStr">
        <is>
          <t>USD</t>
        </is>
      </c>
      <c r="E84" t="inlineStr">
        <is>
          <t>用户充值金额</t>
        </is>
      </c>
      <c r="F84" t="inlineStr">
        <is>
          <t>2026-09-19｜RSBoost｜2967267838@qq.com｜ReelShort｜USD｜单剧｜0fcef1b8970d217c</t>
        </is>
      </c>
      <c r="G84" t="inlineStr">
        <is>
          <t>0</t>
        </is>
      </c>
      <c r="H84" t="inlineStr">
        <is>
          <t>0.00</t>
        </is>
      </c>
      <c r="I84"/>
      <c r="J84" t="inlineStr">
        <is>
          <t>0.00</t>
        </is>
      </c>
      <c r="K84"/>
      <c r="L84"/>
      <c r="M84"/>
      <c r="N84" t="inlineStr">
        <is>
          <t>部分完成</t>
        </is>
      </c>
      <c r="O84" t="inlineStr">
        <is>
          <t>同步工具根据CPS账号数据明细自动生成，关联1条明细。</t>
        </is>
      </c>
      <c r="P84" t="inlineStr">
        <is>
          <t>My Racing Nemesis Kissed Me</t>
        </is>
      </c>
    </row>
    <row r="85" ht="25.5" customHeight="1">
      <c r="A85" t="inlineStr">
        <is>
          <t>2026-09-19｜ReelShort｜USD｜用户充值金额｜ed97f251c46d4eb0</t>
        </is>
      </c>
      <c r="B85" s="5">
        <v>46284</v>
      </c>
      <c r="C85" t="inlineStr">
        <is>
          <t>ReelShort</t>
        </is>
      </c>
      <c r="D85" t="inlineStr">
        <is>
          <t>USD</t>
        </is>
      </c>
      <c r="E85" t="inlineStr">
        <is>
          <t>用户充值金额</t>
        </is>
      </c>
      <c r="F85" t="inlineStr">
        <is>
          <t>2026-09-19｜RSBoost｜2967267838@qq.com｜ReelShort｜USD｜单剧｜ed97f251c46d4eb0</t>
        </is>
      </c>
      <c r="G85" t="inlineStr">
        <is>
          <t>0</t>
        </is>
      </c>
      <c r="H85" t="inlineStr">
        <is>
          <t>0.00</t>
        </is>
      </c>
      <c r="I85"/>
      <c r="J85" t="inlineStr">
        <is>
          <t>0.00</t>
        </is>
      </c>
      <c r="K85"/>
      <c r="L85"/>
      <c r="M85"/>
      <c r="N85" t="inlineStr">
        <is>
          <t>部分完成</t>
        </is>
      </c>
      <c r="O85" t="inlineStr">
        <is>
          <t>同步工具根据CPS账号数据明细自动生成，关联1条明细。</t>
        </is>
      </c>
      <c r="P85" t="inlineStr">
        <is>
          <t>Off the Ice</t>
        </is>
      </c>
    </row>
    <row r="86" ht="25.5" customHeight="1">
      <c r="A86" t="inlineStr">
        <is>
          <t>2026-09-19｜ReelShort｜USD｜用户充值金额｜af3e88885fef4554</t>
        </is>
      </c>
      <c r="B86" s="5">
        <v>46284</v>
      </c>
      <c r="C86" t="inlineStr">
        <is>
          <t>ReelShort</t>
        </is>
      </c>
      <c r="D86" t="inlineStr">
        <is>
          <t>USD</t>
        </is>
      </c>
      <c r="E86" t="inlineStr">
        <is>
          <t>用户充值金额</t>
        </is>
      </c>
      <c r="F86" t="inlineStr">
        <is>
          <t>2026-09-19｜RSBoost｜2967267838@qq.com｜ReelShort｜USD｜单剧｜af3e88885fef4554</t>
        </is>
      </c>
      <c r="G86" t="inlineStr">
        <is>
          <t>0</t>
        </is>
      </c>
      <c r="H86" t="inlineStr">
        <is>
          <t>0.00</t>
        </is>
      </c>
      <c r="I86"/>
      <c r="J86" t="inlineStr">
        <is>
          <t>0.00</t>
        </is>
      </c>
      <c r="K86"/>
      <c r="L86"/>
      <c r="M86"/>
      <c r="N86" t="inlineStr">
        <is>
          <t>部分完成</t>
        </is>
      </c>
      <c r="O86" t="inlineStr">
        <is>
          <t>同步工具根据CPS账号数据明细自动生成，关联1条明细。</t>
        </is>
      </c>
      <c r="P86" t="inlineStr">
        <is>
          <t>Private Tutoring</t>
        </is>
      </c>
    </row>
    <row r="87" ht="25.5" customHeight="1">
      <c r="A87" t="inlineStr">
        <is>
          <t>2026-09-19｜ReelShort｜USD｜用户充值金额｜960814eee99616a6</t>
        </is>
      </c>
      <c r="B87" s="5">
        <v>46284</v>
      </c>
      <c r="C87" t="inlineStr">
        <is>
          <t>ReelShort</t>
        </is>
      </c>
      <c r="D87" t="inlineStr">
        <is>
          <t>USD</t>
        </is>
      </c>
      <c r="E87" t="inlineStr">
        <is>
          <t>用户充值金额</t>
        </is>
      </c>
      <c r="F87" t="inlineStr">
        <is>
          <t>2026-09-19｜RSBoost｜2967267838@qq.com｜ReelShort｜USD｜单剧｜960814eee99616a6</t>
        </is>
      </c>
      <c r="G87" t="inlineStr">
        <is>
          <t>0</t>
        </is>
      </c>
      <c r="H87" t="inlineStr">
        <is>
          <t>0.00</t>
        </is>
      </c>
      <c r="I87"/>
      <c r="J87" t="inlineStr">
        <is>
          <t>0.00</t>
        </is>
      </c>
      <c r="K87"/>
      <c r="L87"/>
      <c r="M87"/>
      <c r="N87" t="inlineStr">
        <is>
          <t>部分完成</t>
        </is>
      </c>
      <c r="O87" t="inlineStr">
        <is>
          <t>同步工具根据CPS账号数据明细自动生成，关联1条明细。</t>
        </is>
      </c>
      <c r="P87" t="inlineStr">
        <is>
          <t>The Don's Obsession</t>
        </is>
      </c>
    </row>
    <row r="88" ht="25.5" customHeight="1">
      <c r="A88" t="inlineStr">
        <is>
          <t>2026-09-19｜ReelShort｜USD｜用户充值金额｜7e2e07cf66b7db0c</t>
        </is>
      </c>
      <c r="B88" s="5">
        <v>46284</v>
      </c>
      <c r="C88" t="inlineStr">
        <is>
          <t>ReelShort</t>
        </is>
      </c>
      <c r="D88" t="inlineStr">
        <is>
          <t>USD</t>
        </is>
      </c>
      <c r="E88" t="inlineStr">
        <is>
          <t>用户充值金额</t>
        </is>
      </c>
      <c r="F88" t="inlineStr">
        <is>
          <t>2026-09-19｜RSBoost｜2967267838@qq.com｜ReelShort｜USD｜单剧｜7e2e07cf66b7db0c</t>
        </is>
      </c>
      <c r="G88" t="inlineStr">
        <is>
          <t>0</t>
        </is>
      </c>
      <c r="H88" t="inlineStr">
        <is>
          <t>0.00</t>
        </is>
      </c>
      <c r="I88"/>
      <c r="J88" t="inlineStr">
        <is>
          <t>0.00</t>
        </is>
      </c>
      <c r="K88"/>
      <c r="L88"/>
      <c r="M88"/>
      <c r="N88" t="inlineStr">
        <is>
          <t>部分完成</t>
        </is>
      </c>
      <c r="O88" t="inlineStr">
        <is>
          <t>同步工具根据CPS账号数据明细自动生成，关联1条明细。</t>
        </is>
      </c>
      <c r="P88" t="inlineStr">
        <is>
          <t>The Omega's Command</t>
        </is>
      </c>
    </row>
    <row r="89" ht="25.5" customHeight="1">
      <c r="A89" t="inlineStr">
        <is>
          <t>2026-09-18｜ReelShort｜USD｜用户充值金额｜22744f0f5b6a4aa8｜已停用</t>
        </is>
      </c>
      <c r="B89" s="5">
        <v>46283</v>
      </c>
      <c r="C89" t="inlineStr">
        <is>
          <t>ReelShort</t>
        </is>
      </c>
      <c r="D89" t="inlineStr">
        <is>
          <t>USD</t>
        </is>
      </c>
      <c r="E89" t="inlineStr">
        <is>
          <t>用户充值金额</t>
        </is>
      </c>
      <c r="F89"/>
      <c r="G89"/>
      <c r="H89"/>
      <c r="I89"/>
      <c r="J89"/>
      <c r="K89"/>
      <c r="L89"/>
      <c r="M89"/>
      <c r="N89" t="inlineStr">
        <is>
          <t>部分完成</t>
        </is>
      </c>
      <c r="O89" t="inlineStr">
        <is>
          <t>旧汇总已迁移；关联已清空，不参与统计。</t>
        </is>
      </c>
      <c r="P89" t="inlineStr">
        <is>
          <t>已停用</t>
        </is>
      </c>
    </row>
    <row r="90" ht="25.5" customHeight="1">
      <c r="A90" t="inlineStr">
        <is>
          <t>2026-09-18｜MoboReels｜CNY｜待确认｜22744f0f5b6a4aa8</t>
        </is>
      </c>
      <c r="B90" s="5">
        <v>46283</v>
      </c>
      <c r="C90" t="inlineStr">
        <is>
          <t>MoboReels</t>
        </is>
      </c>
      <c r="D90" t="inlineStr">
        <is>
          <t>CNY</t>
        </is>
      </c>
      <c r="E90" t="inlineStr">
        <is>
          <t>待确认</t>
        </is>
      </c>
      <c r="F90" t="inlineStr">
        <is>
          <t>2026-09-18｜MoboBoost｜pengman@gengrowth.ai｜CNY｜账号级,2026-09-18｜MoboBoost｜gaoxuan@gengrowth.ai｜CNY｜账号级</t>
        </is>
      </c>
      <c r="G90" t="inlineStr">
        <is>
          <t>0</t>
        </is>
      </c>
      <c r="H90" t="inlineStr">
        <is>
          <t>0.00</t>
        </is>
      </c>
      <c r="I90" t="inlineStr">
        <is>
          <t>0.00</t>
        </is>
      </c>
      <c r="J90" t="inlineStr">
        <is>
          <t>0.00</t>
        </is>
      </c>
      <c r="K90" t="inlineStr">
        <is>
          <t>0.00</t>
        </is>
      </c>
      <c r="L90"/>
      <c r="M90"/>
      <c r="N90" t="inlineStr">
        <is>
          <t>部分完成</t>
        </is>
      </c>
      <c r="O90" t="inlineStr">
        <is>
          <t>同步工具根据CPS账号数据明细自动生成，关联2条明细。来源未提供具体剧场，MoboBoost归入MoboReels，其余归入其他。</t>
        </is>
      </c>
      <c r="P90" t="inlineStr">
        <is>
          <t>未分剧名/平台合计</t>
        </is>
      </c>
    </row>
    <row r="91" ht="25.5" customHeight="1">
      <c r="A91" t="inlineStr">
        <is>
          <t>2026-09-18｜其他｜CNY｜待确认｜22744f0f5b6a4aa8</t>
        </is>
      </c>
      <c r="B91" s="5">
        <v>46283</v>
      </c>
      <c r="C91" t="inlineStr">
        <is>
          <t>其他</t>
        </is>
      </c>
      <c r="D91" t="inlineStr">
        <is>
          <t>CNY</t>
        </is>
      </c>
      <c r="E91" t="inlineStr">
        <is>
          <t>待确认</t>
        </is>
      </c>
      <c r="F91" t="inlineStr">
        <is>
          <t>2026-09-18｜鹊娱｜pmm｜CNY｜账号级</t>
        </is>
      </c>
      <c r="G91" t="inlineStr">
        <is>
          <t>0</t>
        </is>
      </c>
      <c r="H91" t="inlineStr">
        <is>
          <t>0.00</t>
        </is>
      </c>
      <c r="I91"/>
      <c r="J91" t="inlineStr">
        <is>
          <t>0.00</t>
        </is>
      </c>
      <c r="K91" t="inlineStr">
        <is>
          <t>0.00</t>
        </is>
      </c>
      <c r="L91"/>
      <c r="M91"/>
      <c r="N91" t="inlineStr">
        <is>
          <t>部分完成</t>
        </is>
      </c>
      <c r="O91" t="inlineStr">
        <is>
          <t>同步工具根据CPS账号数据明细自动生成，关联1条明细。来源未提供具体剧场，MoboBoost归入MoboReels，其余归入其他。</t>
        </is>
      </c>
      <c r="P91" t="inlineStr">
        <is>
          <t>未分剧名/平台合计</t>
        </is>
      </c>
    </row>
    <row r="92" ht="25.5" customHeight="1">
      <c r="A92" t="inlineStr">
        <is>
          <t>2026-09-18｜其他｜CNY｜扣通道费后金额｜22744f0f5b6a4aa8</t>
        </is>
      </c>
      <c r="B92" s="5">
        <v>46283</v>
      </c>
      <c r="C92" t="inlineStr">
        <is>
          <t>其他</t>
        </is>
      </c>
      <c r="D92" t="inlineStr">
        <is>
          <t>CNY</t>
        </is>
      </c>
      <c r="E92" t="inlineStr">
        <is>
          <t>扣通道费后金额</t>
        </is>
      </c>
      <c r="F92" t="inlineStr">
        <is>
          <t>2026-09-18｜七星剧浪｜CND3E｜CNY｜账号级</t>
        </is>
      </c>
      <c r="G92" t="inlineStr">
        <is>
          <t>0</t>
        </is>
      </c>
      <c r="H92" t="inlineStr">
        <is>
          <t>0.00</t>
        </is>
      </c>
      <c r="I92" t="inlineStr">
        <is>
          <t>0.00</t>
        </is>
      </c>
      <c r="J92" t="inlineStr">
        <is>
          <t>0.00</t>
        </is>
      </c>
      <c r="K92" t="inlineStr">
        <is>
          <t>0.00</t>
        </is>
      </c>
      <c r="L92"/>
      <c r="M92"/>
      <c r="N92" t="inlineStr">
        <is>
          <t>部分完成</t>
        </is>
      </c>
      <c r="O92" t="inlineStr">
        <is>
          <t>同步工具根据CPS账号数据明细自动生成，关联1条明细。来源未提供具体剧场，MoboBoost归入MoboReels，其余归入其他。</t>
        </is>
      </c>
      <c r="P92" t="inlineStr">
        <is>
          <t>未分剧名/平台合计</t>
        </is>
      </c>
    </row>
    <row r="93" ht="25.5" customHeight="1">
      <c r="A93" t="inlineStr">
        <is>
          <t>2026-09-18｜其他｜USD｜待确认｜22744f0f5b6a4aa8</t>
        </is>
      </c>
      <c r="B93" s="5">
        <v>46283</v>
      </c>
      <c r="C93" t="inlineStr">
        <is>
          <t>其他</t>
        </is>
      </c>
      <c r="D93" t="inlineStr">
        <is>
          <t>USD</t>
        </is>
      </c>
      <c r="E93" t="inlineStr">
        <is>
          <t>待确认</t>
        </is>
      </c>
      <c r="F93" t="inlineStr">
        <is>
          <t>2026-09-18｜鹊娱｜pmm｜USD｜账号级</t>
        </is>
      </c>
      <c r="G93" t="inlineStr">
        <is>
          <t>0</t>
        </is>
      </c>
      <c r="H93" t="inlineStr">
        <is>
          <t>0.00</t>
        </is>
      </c>
      <c r="I93"/>
      <c r="J93" t="inlineStr">
        <is>
          <t>0.00</t>
        </is>
      </c>
      <c r="K93" t="inlineStr">
        <is>
          <t>0.00</t>
        </is>
      </c>
      <c r="L93"/>
      <c r="M93"/>
      <c r="N93" t="inlineStr">
        <is>
          <t>部分完成</t>
        </is>
      </c>
      <c r="O93" t="inlineStr">
        <is>
          <t>同步工具根据CPS账号数据明细自动生成，关联1条明细。来源未提供具体剧场，MoboBoost归入MoboReels，其余归入其他。</t>
        </is>
      </c>
      <c r="P93" t="inlineStr">
        <is>
          <t>未分剧名/平台合计</t>
        </is>
      </c>
    </row>
    <row r="94" ht="25.5" customHeight="1">
      <c r="A94" t="inlineStr">
        <is>
          <t>2026-09-18｜ReelShort｜USD｜用户充值金额｜72fcb6ec07358025</t>
        </is>
      </c>
      <c r="B94" s="5">
        <v>46283</v>
      </c>
      <c r="C94" t="inlineStr">
        <is>
          <t>ReelShort</t>
        </is>
      </c>
      <c r="D94" t="inlineStr">
        <is>
          <t>USD</t>
        </is>
      </c>
      <c r="E94" t="inlineStr">
        <is>
          <t>用户充值金额</t>
        </is>
      </c>
      <c r="F94" t="inlineStr">
        <is>
          <t>2026-09-18｜RSBoost｜2967267838@qq.com｜ReelShort｜USD｜单剧｜72fcb6ec07358025</t>
        </is>
      </c>
      <c r="G94" t="inlineStr">
        <is>
          <t>0</t>
        </is>
      </c>
      <c r="H94" t="inlineStr">
        <is>
          <t>0.00</t>
        </is>
      </c>
      <c r="I94"/>
      <c r="J94" t="inlineStr">
        <is>
          <t>0.00</t>
        </is>
      </c>
      <c r="K94"/>
      <c r="L94"/>
      <c r="M94"/>
      <c r="N94" t="inlineStr">
        <is>
          <t>部分完成</t>
        </is>
      </c>
      <c r="O94" t="inlineStr">
        <is>
          <t>同步工具根据CPS账号数据明细自动生成，关联1条明细。</t>
        </is>
      </c>
      <c r="P94" t="inlineStr">
        <is>
          <t>Blood Moon Roommates</t>
        </is>
      </c>
    </row>
    <row r="95" ht="25.5" customHeight="1">
      <c r="A95" t="inlineStr">
        <is>
          <t>2026-09-18｜ReelShort｜USD｜用户充值金额｜0fcef1b8970d217c</t>
        </is>
      </c>
      <c r="B95" s="5">
        <v>46283</v>
      </c>
      <c r="C95" t="inlineStr">
        <is>
          <t>ReelShort</t>
        </is>
      </c>
      <c r="D95" t="inlineStr">
        <is>
          <t>USD</t>
        </is>
      </c>
      <c r="E95" t="inlineStr">
        <is>
          <t>用户充值金额</t>
        </is>
      </c>
      <c r="F95" t="inlineStr">
        <is>
          <t>2026-09-18｜RSBoost｜2967267838@qq.com｜ReelShort｜USD｜单剧｜0fcef1b8970d217c</t>
        </is>
      </c>
      <c r="G95" t="inlineStr">
        <is>
          <t>0</t>
        </is>
      </c>
      <c r="H95" t="inlineStr">
        <is>
          <t>0.00</t>
        </is>
      </c>
      <c r="I95"/>
      <c r="J95" t="inlineStr">
        <is>
          <t>0.00</t>
        </is>
      </c>
      <c r="K95"/>
      <c r="L95"/>
      <c r="M95"/>
      <c r="N95" t="inlineStr">
        <is>
          <t>部分完成</t>
        </is>
      </c>
      <c r="O95" t="inlineStr">
        <is>
          <t>同步工具根据CPS账号数据明细自动生成，关联1条明细。</t>
        </is>
      </c>
      <c r="P95" t="inlineStr">
        <is>
          <t>My Racing Nemesis Kissed Me</t>
        </is>
      </c>
    </row>
    <row r="96" ht="25.5" customHeight="1">
      <c r="A96" t="inlineStr">
        <is>
          <t>2026-09-18｜ReelShort｜USD｜用户充值金额｜af3e88885fef4554</t>
        </is>
      </c>
      <c r="B96" s="5">
        <v>46283</v>
      </c>
      <c r="C96" t="inlineStr">
        <is>
          <t>ReelShort</t>
        </is>
      </c>
      <c r="D96" t="inlineStr">
        <is>
          <t>USD</t>
        </is>
      </c>
      <c r="E96" t="inlineStr">
        <is>
          <t>用户充值金额</t>
        </is>
      </c>
      <c r="F96" t="inlineStr">
        <is>
          <t>2026-09-18｜RSBoost｜2967267838@qq.com｜ReelShort｜USD｜单剧｜af3e88885fef4554</t>
        </is>
      </c>
      <c r="G96" t="inlineStr">
        <is>
          <t>0</t>
        </is>
      </c>
      <c r="H96" t="inlineStr">
        <is>
          <t>0.00</t>
        </is>
      </c>
      <c r="I96"/>
      <c r="J96" t="inlineStr">
        <is>
          <t>0.00</t>
        </is>
      </c>
      <c r="K96"/>
      <c r="L96"/>
      <c r="M96"/>
      <c r="N96" t="inlineStr">
        <is>
          <t>部分完成</t>
        </is>
      </c>
      <c r="O96" t="inlineStr">
        <is>
          <t>同步工具根据CPS账号数据明细自动生成，关联1条明细。</t>
        </is>
      </c>
      <c r="P96" t="inlineStr">
        <is>
          <t>Private Tutoring</t>
        </is>
      </c>
    </row>
    <row r="97" ht="25.5" customHeight="1">
      <c r="A97" t="inlineStr">
        <is>
          <t>2026-09-18｜ReelShort｜USD｜用户充值金额｜68dc69c3be7c9afc</t>
        </is>
      </c>
      <c r="B97" s="5">
        <v>46283</v>
      </c>
      <c r="C97" t="inlineStr">
        <is>
          <t>ReelShort</t>
        </is>
      </c>
      <c r="D97" t="inlineStr">
        <is>
          <t>USD</t>
        </is>
      </c>
      <c r="E97" t="inlineStr">
        <is>
          <t>用户充值金额</t>
        </is>
      </c>
      <c r="F97" t="inlineStr">
        <is>
          <t>2026-09-18｜RSBoost｜2967267838@qq.com｜ReelShort｜USD｜单剧｜68dc69c3be7c9afc</t>
        </is>
      </c>
      <c r="G97" t="inlineStr">
        <is>
          <t>0</t>
        </is>
      </c>
      <c r="H97" t="inlineStr">
        <is>
          <t>0.00</t>
        </is>
      </c>
      <c r="I97"/>
      <c r="J97" t="inlineStr">
        <is>
          <t>0.00</t>
        </is>
      </c>
      <c r="K97"/>
      <c r="L97"/>
      <c r="M97"/>
      <c r="N97" t="inlineStr">
        <is>
          <t>部分完成</t>
        </is>
      </c>
      <c r="O97" t="inlineStr">
        <is>
          <t>同步工具根据CPS账号数据明细自动生成，关联1条明细。</t>
        </is>
      </c>
      <c r="P97" t="inlineStr">
        <is>
          <t>Romance Lessons with My Quarterback</t>
        </is>
      </c>
    </row>
    <row r="98" ht="25.5" customHeight="1">
      <c r="A98" t="inlineStr">
        <is>
          <t>2026-09-18｜ReelShort｜USD｜用户充值金额｜960814eee99616a6</t>
        </is>
      </c>
      <c r="B98" s="5">
        <v>46283</v>
      </c>
      <c r="C98" t="inlineStr">
        <is>
          <t>ReelShort</t>
        </is>
      </c>
      <c r="D98" t="inlineStr">
        <is>
          <t>USD</t>
        </is>
      </c>
      <c r="E98" t="inlineStr">
        <is>
          <t>用户充值金额</t>
        </is>
      </c>
      <c r="F98" t="inlineStr">
        <is>
          <t>2026-09-18｜RSBoost｜2967267838@qq.com｜ReelShort｜USD｜单剧｜960814eee99616a6</t>
        </is>
      </c>
      <c r="G98" t="inlineStr">
        <is>
          <t>0</t>
        </is>
      </c>
      <c r="H98" t="inlineStr">
        <is>
          <t>0.00</t>
        </is>
      </c>
      <c r="I98"/>
      <c r="J98" t="inlineStr">
        <is>
          <t>0.00</t>
        </is>
      </c>
      <c r="K98"/>
      <c r="L98"/>
      <c r="M98"/>
      <c r="N98" t="inlineStr">
        <is>
          <t>部分完成</t>
        </is>
      </c>
      <c r="O98" t="inlineStr">
        <is>
          <t>同步工具根据CPS账号数据明细自动生成，关联1条明细。</t>
        </is>
      </c>
      <c r="P98" t="inlineStr">
        <is>
          <t>The Don's Obsession</t>
        </is>
      </c>
    </row>
    <row r="99" ht="25.5" customHeight="1">
      <c r="A99" t="inlineStr">
        <is>
          <t>2026-09-18｜ReelShort｜USD｜用户充值金额｜7e2e07cf66b7db0c</t>
        </is>
      </c>
      <c r="B99" s="5">
        <v>46283</v>
      </c>
      <c r="C99" t="inlineStr">
        <is>
          <t>ReelShort</t>
        </is>
      </c>
      <c r="D99" t="inlineStr">
        <is>
          <t>USD</t>
        </is>
      </c>
      <c r="E99" t="inlineStr">
        <is>
          <t>用户充值金额</t>
        </is>
      </c>
      <c r="F99" t="inlineStr">
        <is>
          <t>2026-09-18｜RSBoost｜2967267838@qq.com｜ReelShort｜USD｜单剧｜7e2e07cf66b7db0c</t>
        </is>
      </c>
      <c r="G99" t="inlineStr">
        <is>
          <t>1</t>
        </is>
      </c>
      <c r="H99" t="inlineStr">
        <is>
          <t>0.69</t>
        </is>
      </c>
      <c r="I99"/>
      <c r="J99" t="inlineStr">
        <is>
          <t>0.00</t>
        </is>
      </c>
      <c r="K99"/>
      <c r="L99"/>
      <c r="M99"/>
      <c r="N99" t="inlineStr">
        <is>
          <t>部分完成</t>
        </is>
      </c>
      <c r="O99" t="inlineStr">
        <is>
          <t>同步工具根据CPS账号数据明细自动生成，关联1条明细。</t>
        </is>
      </c>
      <c r="P99" t="inlineStr">
        <is>
          <t>The Omega's Command</t>
        </is>
      </c>
    </row>
    <row r="100" ht="25.5" customHeight="1">
      <c r="A100" t="inlineStr">
        <is>
          <t>2026-09-17｜MoboReels｜CNY｜待确认｜22744f0f5b6a4aa8</t>
        </is>
      </c>
      <c r="B100" s="5">
        <v>46282</v>
      </c>
      <c r="C100" t="inlineStr">
        <is>
          <t>MoboReels</t>
        </is>
      </c>
      <c r="D100" t="inlineStr">
        <is>
          <t>CNY</t>
        </is>
      </c>
      <c r="E100" t="inlineStr">
        <is>
          <t>待确认</t>
        </is>
      </c>
      <c r="F100" t="inlineStr">
        <is>
          <t>2026-09-17｜MoboBoost｜pengman@gengrowth.ai｜CNY｜账号级,2026-09-17｜MoboBoost｜gaoxuan@gengrowth.ai｜CNY｜账号级</t>
        </is>
      </c>
      <c r="G100" t="inlineStr">
        <is>
          <t>0</t>
        </is>
      </c>
      <c r="H100" t="inlineStr">
        <is>
          <t>0.00</t>
        </is>
      </c>
      <c r="I100" t="inlineStr">
        <is>
          <t>0.00</t>
        </is>
      </c>
      <c r="J100" t="inlineStr">
        <is>
          <t>0.00</t>
        </is>
      </c>
      <c r="K100" t="inlineStr">
        <is>
          <t>0.00</t>
        </is>
      </c>
      <c r="L100"/>
      <c r="M100"/>
      <c r="N100" t="inlineStr">
        <is>
          <t>部分完成</t>
        </is>
      </c>
      <c r="O100" t="inlineStr">
        <is>
          <t>同步工具根据CPS账号数据明细自动生成，关联2条明细。来源未提供具体剧场，MoboBoost归入MoboReels，其余归入其他。</t>
        </is>
      </c>
      <c r="P100" t="inlineStr">
        <is>
          <t>未分剧名/平台合计</t>
        </is>
      </c>
    </row>
    <row r="101" ht="25.5" customHeight="1">
      <c r="A101" t="inlineStr">
        <is>
          <t>2026-09-17｜ReelShort｜USD｜用户充值金额｜22744f0f5b6a4aa8｜已停用</t>
        </is>
      </c>
      <c r="B101" s="5">
        <v>46282</v>
      </c>
      <c r="C101" t="inlineStr">
        <is>
          <t>ReelShort</t>
        </is>
      </c>
      <c r="D101" t="inlineStr">
        <is>
          <t>USD</t>
        </is>
      </c>
      <c r="E101" t="inlineStr">
        <is>
          <t>用户充值金额</t>
        </is>
      </c>
      <c r="F101"/>
      <c r="G101"/>
      <c r="H101"/>
      <c r="I101"/>
      <c r="J101"/>
      <c r="K101"/>
      <c r="L101"/>
      <c r="M101"/>
      <c r="N101" t="inlineStr">
        <is>
          <t>部分完成</t>
        </is>
      </c>
      <c r="O101" t="inlineStr">
        <is>
          <t>旧汇总已迁移；关联已清空，不参与统计。</t>
        </is>
      </c>
      <c r="P101" t="inlineStr">
        <is>
          <t>已停用</t>
        </is>
      </c>
    </row>
    <row r="102" ht="25.5" customHeight="1">
      <c r="A102" t="inlineStr">
        <is>
          <t>2026-09-17｜其他｜CNY｜待确认｜22744f0f5b6a4aa8</t>
        </is>
      </c>
      <c r="B102" s="5">
        <v>46282</v>
      </c>
      <c r="C102" t="inlineStr">
        <is>
          <t>其他</t>
        </is>
      </c>
      <c r="D102" t="inlineStr">
        <is>
          <t>CNY</t>
        </is>
      </c>
      <c r="E102" t="inlineStr">
        <is>
          <t>待确认</t>
        </is>
      </c>
      <c r="F102" t="inlineStr">
        <is>
          <t>2026-09-17｜鹊娱｜pmm｜CNY｜账号级</t>
        </is>
      </c>
      <c r="G102" t="inlineStr">
        <is>
          <t>0</t>
        </is>
      </c>
      <c r="H102" t="inlineStr">
        <is>
          <t>0.00</t>
        </is>
      </c>
      <c r="I102"/>
      <c r="J102" t="inlineStr">
        <is>
          <t>0.00</t>
        </is>
      </c>
      <c r="K102" t="inlineStr">
        <is>
          <t>0.00</t>
        </is>
      </c>
      <c r="L102"/>
      <c r="M102"/>
      <c r="N102" t="inlineStr">
        <is>
          <t>部分完成</t>
        </is>
      </c>
      <c r="O102" t="inlineStr">
        <is>
          <t>同步工具根据CPS账号数据明细自动生成，关联1条明细。来源未提供具体剧场，MoboBoost归入MoboReels，其余归入其他。</t>
        </is>
      </c>
      <c r="P102" t="inlineStr">
        <is>
          <t>未分剧名/平台合计</t>
        </is>
      </c>
    </row>
    <row r="103" ht="25.5" customHeight="1">
      <c r="A103" t="inlineStr">
        <is>
          <t>2026-09-17｜其他｜CNY｜扣通道费后金额｜22744f0f5b6a4aa8</t>
        </is>
      </c>
      <c r="B103" s="5">
        <v>46282</v>
      </c>
      <c r="C103" t="inlineStr">
        <is>
          <t>其他</t>
        </is>
      </c>
      <c r="D103" t="inlineStr">
        <is>
          <t>CNY</t>
        </is>
      </c>
      <c r="E103" t="inlineStr">
        <is>
          <t>扣通道费后金额</t>
        </is>
      </c>
      <c r="F103" t="inlineStr">
        <is>
          <t>2026-09-17｜七星剧浪｜CND3E｜CNY｜账号级</t>
        </is>
      </c>
      <c r="G103" t="inlineStr">
        <is>
          <t>0</t>
        </is>
      </c>
      <c r="H103" t="inlineStr">
        <is>
          <t>0.00</t>
        </is>
      </c>
      <c r="I103" t="inlineStr">
        <is>
          <t>0.00</t>
        </is>
      </c>
      <c r="J103" t="inlineStr">
        <is>
          <t>0.00</t>
        </is>
      </c>
      <c r="K103" t="inlineStr">
        <is>
          <t>0.00</t>
        </is>
      </c>
      <c r="L103"/>
      <c r="M103"/>
      <c r="N103" t="inlineStr">
        <is>
          <t>部分完成</t>
        </is>
      </c>
      <c r="O103" t="inlineStr">
        <is>
          <t>同步工具根据CPS账号数据明细自动生成，关联1条明细。来源未提供具体剧场，MoboBoost归入MoboReels，其余归入其他。</t>
        </is>
      </c>
      <c r="P103" t="inlineStr">
        <is>
          <t>未分剧名/平台合计</t>
        </is>
      </c>
    </row>
    <row r="104" ht="25.5" customHeight="1">
      <c r="A104" t="inlineStr">
        <is>
          <t>2026-09-17｜其他｜USD｜待确认｜22744f0f5b6a4aa8</t>
        </is>
      </c>
      <c r="B104" s="5">
        <v>46282</v>
      </c>
      <c r="C104" t="inlineStr">
        <is>
          <t>其他</t>
        </is>
      </c>
      <c r="D104" t="inlineStr">
        <is>
          <t>USD</t>
        </is>
      </c>
      <c r="E104" t="inlineStr">
        <is>
          <t>待确认</t>
        </is>
      </c>
      <c r="F104" t="inlineStr">
        <is>
          <t>2026-09-17｜鹊娱｜pmm｜USD｜账号级</t>
        </is>
      </c>
      <c r="G104" t="inlineStr">
        <is>
          <t>0</t>
        </is>
      </c>
      <c r="H104" t="inlineStr">
        <is>
          <t>0.00</t>
        </is>
      </c>
      <c r="I104"/>
      <c r="J104" t="inlineStr">
        <is>
          <t>0.00</t>
        </is>
      </c>
      <c r="K104" t="inlineStr">
        <is>
          <t>0.00</t>
        </is>
      </c>
      <c r="L104"/>
      <c r="M104"/>
      <c r="N104" t="inlineStr">
        <is>
          <t>部分完成</t>
        </is>
      </c>
      <c r="O104" t="inlineStr">
        <is>
          <t>同步工具根据CPS账号数据明细自动生成，关联1条明细。来源未提供具体剧场，MoboBoost归入MoboReels，其余归入其他。</t>
        </is>
      </c>
      <c r="P104" t="inlineStr">
        <is>
          <t>未分剧名/平台合计</t>
        </is>
      </c>
    </row>
    <row r="105" ht="25.5" customHeight="1">
      <c r="A105" t="inlineStr">
        <is>
          <t>2026-09-17｜ReelShort｜USD｜用户充值金额｜0fcef1b8970d217c</t>
        </is>
      </c>
      <c r="B105" s="5">
        <v>46282</v>
      </c>
      <c r="C105" t="inlineStr">
        <is>
          <t>ReelShort</t>
        </is>
      </c>
      <c r="D105" t="inlineStr">
        <is>
          <t>USD</t>
        </is>
      </c>
      <c r="E105" t="inlineStr">
        <is>
          <t>用户充值金额</t>
        </is>
      </c>
      <c r="F105" t="inlineStr">
        <is>
          <t>2026-09-17｜RSBoost｜2967267838@qq.com｜ReelShort｜USD｜单剧｜0fcef1b8970d217c</t>
        </is>
      </c>
      <c r="G105" t="inlineStr">
        <is>
          <t>0</t>
        </is>
      </c>
      <c r="H105" t="inlineStr">
        <is>
          <t>0.00</t>
        </is>
      </c>
      <c r="I105"/>
      <c r="J105" t="inlineStr">
        <is>
          <t>0.00</t>
        </is>
      </c>
      <c r="K105"/>
      <c r="L105"/>
      <c r="M105"/>
      <c r="N105" t="inlineStr">
        <is>
          <t>部分完成</t>
        </is>
      </c>
      <c r="O105" t="inlineStr">
        <is>
          <t>同步工具根据CPS账号数据明细自动生成，关联1条明细。</t>
        </is>
      </c>
      <c r="P105" t="inlineStr">
        <is>
          <t>My Racing Nemesis Kissed Me</t>
        </is>
      </c>
    </row>
    <row r="106" ht="25.5" customHeight="1">
      <c r="A106" t="inlineStr">
        <is>
          <t>2026-09-17｜ReelShort｜USD｜用户充值金额｜af3e88885fef4554</t>
        </is>
      </c>
      <c r="B106" s="5">
        <v>46282</v>
      </c>
      <c r="C106" t="inlineStr">
        <is>
          <t>ReelShort</t>
        </is>
      </c>
      <c r="D106" t="inlineStr">
        <is>
          <t>USD</t>
        </is>
      </c>
      <c r="E106" t="inlineStr">
        <is>
          <t>用户充值金额</t>
        </is>
      </c>
      <c r="F106" t="inlineStr">
        <is>
          <t>2026-09-17｜RSBoost｜2967267838@qq.com｜ReelShort｜USD｜单剧｜af3e88885fef4554</t>
        </is>
      </c>
      <c r="G106" t="inlineStr">
        <is>
          <t>0</t>
        </is>
      </c>
      <c r="H106" t="inlineStr">
        <is>
          <t>0.00</t>
        </is>
      </c>
      <c r="I106"/>
      <c r="J106" t="inlineStr">
        <is>
          <t>0.00</t>
        </is>
      </c>
      <c r="K106"/>
      <c r="L106"/>
      <c r="M106"/>
      <c r="N106" t="inlineStr">
        <is>
          <t>部分完成</t>
        </is>
      </c>
      <c r="O106" t="inlineStr">
        <is>
          <t>同步工具根据CPS账号数据明细自动生成，关联1条明细。</t>
        </is>
      </c>
      <c r="P106" t="inlineStr">
        <is>
          <t>Private Tutoring</t>
        </is>
      </c>
    </row>
    <row r="107" ht="25.5" customHeight="1">
      <c r="A107" t="inlineStr">
        <is>
          <t>2026-09-17｜ReelShort｜USD｜用户充值金额｜960814eee99616a6</t>
        </is>
      </c>
      <c r="B107" s="5">
        <v>46282</v>
      </c>
      <c r="C107" t="inlineStr">
        <is>
          <t>ReelShort</t>
        </is>
      </c>
      <c r="D107" t="inlineStr">
        <is>
          <t>USD</t>
        </is>
      </c>
      <c r="E107" t="inlineStr">
        <is>
          <t>用户充值金额</t>
        </is>
      </c>
      <c r="F107" t="inlineStr">
        <is>
          <t>2026-09-17｜RSBoost｜2967267838@qq.com｜ReelShort｜USD｜单剧｜960814eee99616a6</t>
        </is>
      </c>
      <c r="G107" t="inlineStr">
        <is>
          <t>0</t>
        </is>
      </c>
      <c r="H107" t="inlineStr">
        <is>
          <t>0.00</t>
        </is>
      </c>
      <c r="I107"/>
      <c r="J107" t="inlineStr">
        <is>
          <t>0.00</t>
        </is>
      </c>
      <c r="K107"/>
      <c r="L107"/>
      <c r="M107"/>
      <c r="N107" t="inlineStr">
        <is>
          <t>部分完成</t>
        </is>
      </c>
      <c r="O107" t="inlineStr">
        <is>
          <t>同步工具根据CPS账号数据明细自动生成，关联1条明细。</t>
        </is>
      </c>
      <c r="P107" t="inlineStr">
        <is>
          <t>The Don's Obsession</t>
        </is>
      </c>
    </row>
    <row r="108" ht="25.5" customHeight="1">
      <c r="A108" t="inlineStr">
        <is>
          <t>2026-09-17｜ReelShort｜USD｜用户充值金额｜7e2e07cf66b7db0c</t>
        </is>
      </c>
      <c r="B108" s="5">
        <v>46282</v>
      </c>
      <c r="C108" t="inlineStr">
        <is>
          <t>ReelShort</t>
        </is>
      </c>
      <c r="D108" t="inlineStr">
        <is>
          <t>USD</t>
        </is>
      </c>
      <c r="E108" t="inlineStr">
        <is>
          <t>用户充值金额</t>
        </is>
      </c>
      <c r="F108" t="inlineStr">
        <is>
          <t>2026-09-17｜RSBoost｜2967267838@qq.com｜ReelShort｜USD｜单剧｜7e2e07cf66b7db0c</t>
        </is>
      </c>
      <c r="G108" t="inlineStr">
        <is>
          <t>0</t>
        </is>
      </c>
      <c r="H108" t="inlineStr">
        <is>
          <t>0.00</t>
        </is>
      </c>
      <c r="I108"/>
      <c r="J108" t="inlineStr">
        <is>
          <t>0.00</t>
        </is>
      </c>
      <c r="K108"/>
      <c r="L108"/>
      <c r="M108"/>
      <c r="N108" t="inlineStr">
        <is>
          <t>部分完成</t>
        </is>
      </c>
      <c r="O108" t="inlineStr">
        <is>
          <t>同步工具根据CPS账号数据明细自动生成，关联1条明细。</t>
        </is>
      </c>
      <c r="P108" t="inlineStr">
        <is>
          <t>The Omega's Command</t>
        </is>
      </c>
    </row>
    <row r="109" ht="25.5" customHeight="1">
      <c r="A109" t="inlineStr">
        <is>
          <t>2026-09-17｜ReelShort｜USD｜用户充值金额｜dd4fd452958c2058</t>
        </is>
      </c>
      <c r="B109" s="5">
        <v>46282</v>
      </c>
      <c r="C109" t="inlineStr">
        <is>
          <t>ReelShort</t>
        </is>
      </c>
      <c r="D109" t="inlineStr">
        <is>
          <t>USD</t>
        </is>
      </c>
      <c r="E109" t="inlineStr">
        <is>
          <t>用户充值金额</t>
        </is>
      </c>
      <c r="F109" t="inlineStr">
        <is>
          <t>2026-09-17｜RSBoost｜2967267838@qq.com｜ReelShort｜USD｜单剧｜dd4fd452958c2058</t>
        </is>
      </c>
      <c r="G109" t="inlineStr">
        <is>
          <t>0</t>
        </is>
      </c>
      <c r="H109" t="inlineStr">
        <is>
          <t>0.00</t>
        </is>
      </c>
      <c r="I109"/>
      <c r="J109" t="inlineStr">
        <is>
          <t>0.00</t>
        </is>
      </c>
      <c r="K109"/>
      <c r="L109"/>
      <c r="M109"/>
      <c r="N109" t="inlineStr">
        <is>
          <t>部分完成</t>
        </is>
      </c>
      <c r="O109" t="inlineStr">
        <is>
          <t>同步工具根据CPS账号数据明细自动生成，关联1条明细。</t>
        </is>
      </c>
      <c r="P109" t="inlineStr">
        <is>
          <t>Winds of the Atlantic</t>
        </is>
      </c>
    </row>
    <row r="110" ht="25.5" customHeight="1">
      <c r="A110" t="inlineStr">
        <is>
          <t>2026-09-16｜MoboReels｜CNY｜待确认｜22744f0f5b6a4aa8</t>
        </is>
      </c>
      <c r="B110" s="5">
        <v>46281</v>
      </c>
      <c r="C110" t="inlineStr">
        <is>
          <t>MoboReels</t>
        </is>
      </c>
      <c r="D110" t="inlineStr">
        <is>
          <t>CNY</t>
        </is>
      </c>
      <c r="E110" t="inlineStr">
        <is>
          <t>待确认</t>
        </is>
      </c>
      <c r="F110" t="inlineStr">
        <is>
          <t>2026-09-16｜MoboBoost｜pengman@gengrowth.ai｜CNY｜账号级,2026-09-16｜MoboBoost｜gaoxuan@gengrowth.ai｜CNY｜账号级</t>
        </is>
      </c>
      <c r="G110" t="inlineStr">
        <is>
          <t>0</t>
        </is>
      </c>
      <c r="H110" t="inlineStr">
        <is>
          <t>0.00</t>
        </is>
      </c>
      <c r="I110" t="inlineStr">
        <is>
          <t>0.00</t>
        </is>
      </c>
      <c r="J110" t="inlineStr">
        <is>
          <t>0.00</t>
        </is>
      </c>
      <c r="K110" t="inlineStr">
        <is>
          <t>0.00</t>
        </is>
      </c>
      <c r="L110"/>
      <c r="M110"/>
      <c r="N110" t="inlineStr">
        <is>
          <t>部分完成</t>
        </is>
      </c>
      <c r="O110" t="inlineStr">
        <is>
          <t>同步工具根据CPS账号数据明细自动生成，关联2条明细。来源未提供具体剧场，MoboBoost归入MoboReels，其余归入其他。</t>
        </is>
      </c>
      <c r="P110" t="inlineStr">
        <is>
          <t>未分剧名/平台合计</t>
        </is>
      </c>
    </row>
    <row r="111" ht="25.5" customHeight="1">
      <c r="A111" t="inlineStr">
        <is>
          <t>2026-09-16｜ReelShort｜USD｜用户充值金额｜22744f0f5b6a4aa8｜已停用</t>
        </is>
      </c>
      <c r="B111" s="5">
        <v>46281</v>
      </c>
      <c r="C111" t="inlineStr">
        <is>
          <t>ReelShort</t>
        </is>
      </c>
      <c r="D111" t="inlineStr">
        <is>
          <t>USD</t>
        </is>
      </c>
      <c r="E111" t="inlineStr">
        <is>
          <t>用户充值金额</t>
        </is>
      </c>
      <c r="F111"/>
      <c r="G111"/>
      <c r="H111"/>
      <c r="I111"/>
      <c r="J111"/>
      <c r="K111"/>
      <c r="L111"/>
      <c r="M111"/>
      <c r="N111" t="inlineStr">
        <is>
          <t>部分完成</t>
        </is>
      </c>
      <c r="O111" t="inlineStr">
        <is>
          <t>旧汇总已迁移；关联已清空，不参与统计。</t>
        </is>
      </c>
      <c r="P111" t="inlineStr">
        <is>
          <t>已停用</t>
        </is>
      </c>
    </row>
    <row r="112" ht="25.5" customHeight="1">
      <c r="A112" t="inlineStr">
        <is>
          <t>2026-09-16｜其他｜CNY｜待确认｜22744f0f5b6a4aa8</t>
        </is>
      </c>
      <c r="B112" s="5">
        <v>46281</v>
      </c>
      <c r="C112" t="inlineStr">
        <is>
          <t>其他</t>
        </is>
      </c>
      <c r="D112" t="inlineStr">
        <is>
          <t>CNY</t>
        </is>
      </c>
      <c r="E112" t="inlineStr">
        <is>
          <t>待确认</t>
        </is>
      </c>
      <c r="F112" t="inlineStr">
        <is>
          <t>2026-09-16｜鹊娱｜pmm｜CNY｜账号级</t>
        </is>
      </c>
      <c r="G112" t="inlineStr">
        <is>
          <t>0</t>
        </is>
      </c>
      <c r="H112" t="inlineStr">
        <is>
          <t>0.00</t>
        </is>
      </c>
      <c r="I112"/>
      <c r="J112" t="inlineStr">
        <is>
          <t>0.00</t>
        </is>
      </c>
      <c r="K112" t="inlineStr">
        <is>
          <t>0.00</t>
        </is>
      </c>
      <c r="L112"/>
      <c r="M112"/>
      <c r="N112" t="inlineStr">
        <is>
          <t>部分完成</t>
        </is>
      </c>
      <c r="O112" t="inlineStr">
        <is>
          <t>同步工具根据CPS账号数据明细自动生成，关联1条明细。来源未提供具体剧场，MoboBoost归入MoboReels，其余归入其他。</t>
        </is>
      </c>
      <c r="P112" t="inlineStr">
        <is>
          <t>未分剧名/平台合计</t>
        </is>
      </c>
    </row>
    <row r="113" ht="25.5" customHeight="1">
      <c r="A113" t="inlineStr">
        <is>
          <t>2026-09-16｜其他｜CNY｜扣通道费后金额｜22744f0f5b6a4aa8</t>
        </is>
      </c>
      <c r="B113" s="5">
        <v>46281</v>
      </c>
      <c r="C113" t="inlineStr">
        <is>
          <t>其他</t>
        </is>
      </c>
      <c r="D113" t="inlineStr">
        <is>
          <t>CNY</t>
        </is>
      </c>
      <c r="E113" t="inlineStr">
        <is>
          <t>扣通道费后金额</t>
        </is>
      </c>
      <c r="F113" t="inlineStr">
        <is>
          <t>2026-09-16｜七星剧浪｜CND3E｜CNY｜账号级</t>
        </is>
      </c>
      <c r="G113" t="inlineStr">
        <is>
          <t>0</t>
        </is>
      </c>
      <c r="H113" t="inlineStr">
        <is>
          <t>0.00</t>
        </is>
      </c>
      <c r="I113" t="inlineStr">
        <is>
          <t>0.00</t>
        </is>
      </c>
      <c r="J113" t="inlineStr">
        <is>
          <t>0.00</t>
        </is>
      </c>
      <c r="K113" t="inlineStr">
        <is>
          <t>0.00</t>
        </is>
      </c>
      <c r="L113"/>
      <c r="M113"/>
      <c r="N113" t="inlineStr">
        <is>
          <t>部分完成</t>
        </is>
      </c>
      <c r="O113" t="inlineStr">
        <is>
          <t>同步工具根据CPS账号数据明细自动生成，关联1条明细。来源未提供具体剧场，MoboBoost归入MoboReels，其余归入其他。</t>
        </is>
      </c>
      <c r="P113" t="inlineStr">
        <is>
          <t>未分剧名/平台合计</t>
        </is>
      </c>
    </row>
    <row r="114" ht="25.5" customHeight="1">
      <c r="A114" t="inlineStr">
        <is>
          <t>2026-09-16｜其他｜USD｜待确认｜22744f0f5b6a4aa8</t>
        </is>
      </c>
      <c r="B114" s="5">
        <v>46281</v>
      </c>
      <c r="C114" t="inlineStr">
        <is>
          <t>其他</t>
        </is>
      </c>
      <c r="D114" t="inlineStr">
        <is>
          <t>USD</t>
        </is>
      </c>
      <c r="E114" t="inlineStr">
        <is>
          <t>待确认</t>
        </is>
      </c>
      <c r="F114" t="inlineStr">
        <is>
          <t>2026-09-16｜鹊娱｜pmm｜USD｜账号级</t>
        </is>
      </c>
      <c r="G114" t="inlineStr">
        <is>
          <t>0</t>
        </is>
      </c>
      <c r="H114" t="inlineStr">
        <is>
          <t>0.00</t>
        </is>
      </c>
      <c r="I114"/>
      <c r="J114" t="inlineStr">
        <is>
          <t>0.00</t>
        </is>
      </c>
      <c r="K114" t="inlineStr">
        <is>
          <t>0.00</t>
        </is>
      </c>
      <c r="L114"/>
      <c r="M114"/>
      <c r="N114" t="inlineStr">
        <is>
          <t>部分完成</t>
        </is>
      </c>
      <c r="O114" t="inlineStr">
        <is>
          <t>同步工具根据CPS账号数据明细自动生成，关联1条明细。来源未提供具体剧场，MoboBoost归入MoboReels，其余归入其他。</t>
        </is>
      </c>
      <c r="P114" t="inlineStr">
        <is>
          <t>未分剧名/平台合计</t>
        </is>
      </c>
    </row>
    <row r="115" ht="25.5" customHeight="1">
      <c r="A115" t="inlineStr">
        <is>
          <t>2026-09-16｜ReelShort｜USD｜用户充值金额｜0fcef1b8970d217c</t>
        </is>
      </c>
      <c r="B115" s="5">
        <v>46281</v>
      </c>
      <c r="C115" t="inlineStr">
        <is>
          <t>ReelShort</t>
        </is>
      </c>
      <c r="D115" t="inlineStr">
        <is>
          <t>USD</t>
        </is>
      </c>
      <c r="E115" t="inlineStr">
        <is>
          <t>用户充值金额</t>
        </is>
      </c>
      <c r="F115" t="inlineStr">
        <is>
          <t>2026-09-16｜RSBoost｜2967267838@qq.com｜ReelShort｜USD｜单剧｜0fcef1b8970d217c</t>
        </is>
      </c>
      <c r="G115" t="inlineStr">
        <is>
          <t>0</t>
        </is>
      </c>
      <c r="H115" t="inlineStr">
        <is>
          <t>0.00</t>
        </is>
      </c>
      <c r="I115"/>
      <c r="J115" t="inlineStr">
        <is>
          <t>0.00</t>
        </is>
      </c>
      <c r="K115"/>
      <c r="L115"/>
      <c r="M115"/>
      <c r="N115" t="inlineStr">
        <is>
          <t>部分完成</t>
        </is>
      </c>
      <c r="O115" t="inlineStr">
        <is>
          <t>同步工具根据CPS账号数据明细自动生成，关联1条明细。</t>
        </is>
      </c>
      <c r="P115" t="inlineStr">
        <is>
          <t>My Racing Nemesis Kissed Me</t>
        </is>
      </c>
    </row>
    <row r="116" ht="25.5" customHeight="1">
      <c r="A116" t="inlineStr">
        <is>
          <t>2026-09-16｜ReelShort｜USD｜用户充值金额｜af3e88885fef4554</t>
        </is>
      </c>
      <c r="B116" s="5">
        <v>46281</v>
      </c>
      <c r="C116" t="inlineStr">
        <is>
          <t>ReelShort</t>
        </is>
      </c>
      <c r="D116" t="inlineStr">
        <is>
          <t>USD</t>
        </is>
      </c>
      <c r="E116" t="inlineStr">
        <is>
          <t>用户充值金额</t>
        </is>
      </c>
      <c r="F116" t="inlineStr">
        <is>
          <t>2026-09-16｜RSBoost｜2967267838@qq.com｜ReelShort｜USD｜单剧｜af3e88885fef4554</t>
        </is>
      </c>
      <c r="G116" t="inlineStr">
        <is>
          <t>0</t>
        </is>
      </c>
      <c r="H116" t="inlineStr">
        <is>
          <t>0.00</t>
        </is>
      </c>
      <c r="I116"/>
      <c r="J116" t="inlineStr">
        <is>
          <t>0.00</t>
        </is>
      </c>
      <c r="K116"/>
      <c r="L116"/>
      <c r="M116"/>
      <c r="N116" t="inlineStr">
        <is>
          <t>部分完成</t>
        </is>
      </c>
      <c r="O116" t="inlineStr">
        <is>
          <t>同步工具根据CPS账号数据明细自动生成，关联1条明细。</t>
        </is>
      </c>
      <c r="P116" t="inlineStr">
        <is>
          <t>Private Tutoring</t>
        </is>
      </c>
    </row>
    <row r="117" ht="25.5" customHeight="1">
      <c r="A117" t="inlineStr">
        <is>
          <t>2026-09-16｜ReelShort｜USD｜用户充值金额｜960814eee99616a6</t>
        </is>
      </c>
      <c r="B117" s="5">
        <v>46281</v>
      </c>
      <c r="C117" t="inlineStr">
        <is>
          <t>ReelShort</t>
        </is>
      </c>
      <c r="D117" t="inlineStr">
        <is>
          <t>USD</t>
        </is>
      </c>
      <c r="E117" t="inlineStr">
        <is>
          <t>用户充值金额</t>
        </is>
      </c>
      <c r="F117" t="inlineStr">
        <is>
          <t>2026-09-16｜RSBoost｜2967267838@qq.com｜ReelShort｜USD｜单剧｜960814eee99616a6</t>
        </is>
      </c>
      <c r="G117" t="inlineStr">
        <is>
          <t>0</t>
        </is>
      </c>
      <c r="H117" t="inlineStr">
        <is>
          <t>0.00</t>
        </is>
      </c>
      <c r="I117"/>
      <c r="J117" t="inlineStr">
        <is>
          <t>0.00</t>
        </is>
      </c>
      <c r="K117"/>
      <c r="L117"/>
      <c r="M117"/>
      <c r="N117" t="inlineStr">
        <is>
          <t>部分完成</t>
        </is>
      </c>
      <c r="O117" t="inlineStr">
        <is>
          <t>同步工具根据CPS账号数据明细自动生成，关联1条明细。</t>
        </is>
      </c>
      <c r="P117" t="inlineStr">
        <is>
          <t>The Don's Obsession</t>
        </is>
      </c>
    </row>
    <row r="118" ht="25.5" customHeight="1">
      <c r="A118" t="inlineStr">
        <is>
          <t>2026-09-16｜ReelShort｜USD｜用户充值金额｜7e2e07cf66b7db0c</t>
        </is>
      </c>
      <c r="B118" s="5">
        <v>46281</v>
      </c>
      <c r="C118" t="inlineStr">
        <is>
          <t>ReelShort</t>
        </is>
      </c>
      <c r="D118" t="inlineStr">
        <is>
          <t>USD</t>
        </is>
      </c>
      <c r="E118" t="inlineStr">
        <is>
          <t>用户充值金额</t>
        </is>
      </c>
      <c r="F118" t="inlineStr">
        <is>
          <t>2026-09-16｜RSBoost｜2967267838@qq.com｜ReelShort｜USD｜单剧｜7e2e07cf66b7db0c</t>
        </is>
      </c>
      <c r="G118" t="inlineStr">
        <is>
          <t>0</t>
        </is>
      </c>
      <c r="H118" t="inlineStr">
        <is>
          <t>0.00</t>
        </is>
      </c>
      <c r="I118"/>
      <c r="J118" t="inlineStr">
        <is>
          <t>0.00</t>
        </is>
      </c>
      <c r="K118"/>
      <c r="L118"/>
      <c r="M118"/>
      <c r="N118" t="inlineStr">
        <is>
          <t>部分完成</t>
        </is>
      </c>
      <c r="O118" t="inlineStr">
        <is>
          <t>同步工具根据CPS账号数据明细自动生成，关联1条明细。</t>
        </is>
      </c>
      <c r="P118" t="inlineStr">
        <is>
          <t>The Omega's Command</t>
        </is>
      </c>
    </row>
    <row r="119" ht="25.5" customHeight="1">
      <c r="A119" t="inlineStr">
        <is>
          <t>2026-09-16｜ReelShort｜USD｜用户充值金额｜3405794871f0c7e6</t>
        </is>
      </c>
      <c r="B119" s="5">
        <v>46281</v>
      </c>
      <c r="C119" t="inlineStr">
        <is>
          <t>ReelShort</t>
        </is>
      </c>
      <c r="D119" t="inlineStr">
        <is>
          <t>USD</t>
        </is>
      </c>
      <c r="E119" t="inlineStr">
        <is>
          <t>用户充值金额</t>
        </is>
      </c>
      <c r="F119" t="inlineStr">
        <is>
          <t>2026-09-16｜RSBoost｜2967267838@qq.com｜ReelShort｜USD｜单剧｜3405794871f0c7e6</t>
        </is>
      </c>
      <c r="G119" t="inlineStr">
        <is>
          <t>0</t>
        </is>
      </c>
      <c r="H119" t="inlineStr">
        <is>
          <t>0.00</t>
        </is>
      </c>
      <c r="I119"/>
      <c r="J119" t="inlineStr">
        <is>
          <t>0.00</t>
        </is>
      </c>
      <c r="K119"/>
      <c r="L119"/>
      <c r="M119"/>
      <c r="N119" t="inlineStr">
        <is>
          <t>部分完成</t>
        </is>
      </c>
      <c r="O119" t="inlineStr">
        <is>
          <t>同步工具根据CPS账号数据明细自动生成，关联1条明细。</t>
        </is>
      </c>
      <c r="P119" t="inlineStr">
        <is>
          <t>Under One Lane</t>
        </is>
      </c>
    </row>
    <row r="120" ht="25.5" customHeight="1">
      <c r="A120" t="inlineStr">
        <is>
          <t>2026-09-16｜ReelShort｜USD｜用户充值金额｜dd4fd452958c2058</t>
        </is>
      </c>
      <c r="B120" s="5">
        <v>46281</v>
      </c>
      <c r="C120" t="inlineStr">
        <is>
          <t>ReelShort</t>
        </is>
      </c>
      <c r="D120" t="inlineStr">
        <is>
          <t>USD</t>
        </is>
      </c>
      <c r="E120" t="inlineStr">
        <is>
          <t>用户充值金额</t>
        </is>
      </c>
      <c r="F120" t="inlineStr">
        <is>
          <t>2026-09-16｜RSBoost｜2967267838@qq.com｜ReelShort｜USD｜单剧｜dd4fd452958c2058</t>
        </is>
      </c>
      <c r="G120" t="inlineStr">
        <is>
          <t>0</t>
        </is>
      </c>
      <c r="H120" t="inlineStr">
        <is>
          <t>0.00</t>
        </is>
      </c>
      <c r="I120"/>
      <c r="J120" t="inlineStr">
        <is>
          <t>0.00</t>
        </is>
      </c>
      <c r="K120"/>
      <c r="L120"/>
      <c r="M120"/>
      <c r="N120" t="inlineStr">
        <is>
          <t>部分完成</t>
        </is>
      </c>
      <c r="O120" t="inlineStr">
        <is>
          <t>同步工具根据CPS账号数据明细自动生成，关联1条明细。</t>
        </is>
      </c>
      <c r="P120" t="inlineStr">
        <is>
          <t>Winds of the Atlantic</t>
        </is>
      </c>
    </row>
    <row r="121" ht="25.5" customHeight="1">
      <c r="A121" t="inlineStr">
        <is>
          <t>2026-09-15｜MoboReels｜CNY｜待确认｜22744f0f5b6a4aa8</t>
        </is>
      </c>
      <c r="B121" s="5">
        <v>46280</v>
      </c>
      <c r="C121" t="inlineStr">
        <is>
          <t>MoboReels</t>
        </is>
      </c>
      <c r="D121" t="inlineStr">
        <is>
          <t>CNY</t>
        </is>
      </c>
      <c r="E121" t="inlineStr">
        <is>
          <t>待确认</t>
        </is>
      </c>
      <c r="F121" t="inlineStr">
        <is>
          <t>2026-09-15｜MoboBoost｜pengman@gengrowth.ai｜CNY｜账号级,2026-09-15｜MoboBoost｜gaoxuan@gengrowth.ai｜CNY｜账号级</t>
        </is>
      </c>
      <c r="G121" t="inlineStr">
        <is>
          <t>0</t>
        </is>
      </c>
      <c r="H121" t="inlineStr">
        <is>
          <t>0.00</t>
        </is>
      </c>
      <c r="I121" t="inlineStr">
        <is>
          <t>0.00</t>
        </is>
      </c>
      <c r="J121" t="inlineStr">
        <is>
          <t>0.00</t>
        </is>
      </c>
      <c r="K121" t="inlineStr">
        <is>
          <t>0.00</t>
        </is>
      </c>
      <c r="L121"/>
      <c r="M121"/>
      <c r="N121" t="inlineStr">
        <is>
          <t>部分完成</t>
        </is>
      </c>
      <c r="O121" t="inlineStr">
        <is>
          <t>同步工具根据CPS账号数据明细自动生成，关联2条明细。来源未提供具体剧场，MoboBoost归入MoboReels，其余归入其他。</t>
        </is>
      </c>
      <c r="P121" t="inlineStr">
        <is>
          <t>未分剧名/平台合计</t>
        </is>
      </c>
    </row>
    <row r="122" ht="25.5" customHeight="1">
      <c r="A122" t="inlineStr">
        <is>
          <t>2026-09-15｜ReelShort｜USD｜用户充值金额｜22744f0f5b6a4aa8｜已停用</t>
        </is>
      </c>
      <c r="B122" s="5">
        <v>46280</v>
      </c>
      <c r="C122" t="inlineStr">
        <is>
          <t>ReelShort</t>
        </is>
      </c>
      <c r="D122" t="inlineStr">
        <is>
          <t>USD</t>
        </is>
      </c>
      <c r="E122" t="inlineStr">
        <is>
          <t>用户充值金额</t>
        </is>
      </c>
      <c r="F122"/>
      <c r="G122"/>
      <c r="H122"/>
      <c r="I122"/>
      <c r="J122"/>
      <c r="K122"/>
      <c r="L122"/>
      <c r="M122"/>
      <c r="N122" t="inlineStr">
        <is>
          <t>部分完成</t>
        </is>
      </c>
      <c r="O122" t="inlineStr">
        <is>
          <t>旧汇总已迁移；关联已清空，不参与统计。</t>
        </is>
      </c>
      <c r="P122" t="inlineStr">
        <is>
          <t>已停用</t>
        </is>
      </c>
    </row>
    <row r="123" ht="25.5" customHeight="1">
      <c r="A123" t="inlineStr">
        <is>
          <t>2026-09-15｜其他｜CNY｜待确认｜22744f0f5b6a4aa8</t>
        </is>
      </c>
      <c r="B123" s="5">
        <v>46280</v>
      </c>
      <c r="C123" t="inlineStr">
        <is>
          <t>其他</t>
        </is>
      </c>
      <c r="D123" t="inlineStr">
        <is>
          <t>CNY</t>
        </is>
      </c>
      <c r="E123" t="inlineStr">
        <is>
          <t>待确认</t>
        </is>
      </c>
      <c r="F123" t="inlineStr">
        <is>
          <t>2026-09-15｜鹊娱｜pmm｜CNY｜账号级</t>
        </is>
      </c>
      <c r="G123" t="inlineStr">
        <is>
          <t>0</t>
        </is>
      </c>
      <c r="H123" t="inlineStr">
        <is>
          <t>0.00</t>
        </is>
      </c>
      <c r="I123"/>
      <c r="J123" t="inlineStr">
        <is>
          <t>0.00</t>
        </is>
      </c>
      <c r="K123" t="inlineStr">
        <is>
          <t>0.00</t>
        </is>
      </c>
      <c r="L123"/>
      <c r="M123"/>
      <c r="N123" t="inlineStr">
        <is>
          <t>部分完成</t>
        </is>
      </c>
      <c r="O123" t="inlineStr">
        <is>
          <t>同步工具根据CPS账号数据明细自动生成，关联1条明细。来源未提供具体剧场，MoboBoost归入MoboReels，其余归入其他。</t>
        </is>
      </c>
      <c r="P123" t="inlineStr">
        <is>
          <t>未分剧名/平台合计</t>
        </is>
      </c>
    </row>
    <row r="124" ht="25.5" customHeight="1">
      <c r="A124" t="inlineStr">
        <is>
          <t>2026-09-15｜其他｜CNY｜扣通道费后金额｜22744f0f5b6a4aa8</t>
        </is>
      </c>
      <c r="B124" s="5">
        <v>46280</v>
      </c>
      <c r="C124" t="inlineStr">
        <is>
          <t>其他</t>
        </is>
      </c>
      <c r="D124" t="inlineStr">
        <is>
          <t>CNY</t>
        </is>
      </c>
      <c r="E124" t="inlineStr">
        <is>
          <t>扣通道费后金额</t>
        </is>
      </c>
      <c r="F124" t="inlineStr">
        <is>
          <t>2026-09-15｜七星剧浪｜CND3E｜CNY｜账号级</t>
        </is>
      </c>
      <c r="G124" t="inlineStr">
        <is>
          <t>0</t>
        </is>
      </c>
      <c r="H124" t="inlineStr">
        <is>
          <t>0.00</t>
        </is>
      </c>
      <c r="I124" t="inlineStr">
        <is>
          <t>0.00</t>
        </is>
      </c>
      <c r="J124" t="inlineStr">
        <is>
          <t>0.00</t>
        </is>
      </c>
      <c r="K124" t="inlineStr">
        <is>
          <t>0.00</t>
        </is>
      </c>
      <c r="L124"/>
      <c r="M124"/>
      <c r="N124" t="inlineStr">
        <is>
          <t>部分完成</t>
        </is>
      </c>
      <c r="O124" t="inlineStr">
        <is>
          <t>同步工具根据CPS账号数据明细自动生成，关联1条明细。来源未提供具体剧场，MoboBoost归入MoboReels，其余归入其他。</t>
        </is>
      </c>
      <c r="P124" t="inlineStr">
        <is>
          <t>未分剧名/平台合计</t>
        </is>
      </c>
    </row>
    <row r="125" ht="25.5" customHeight="1">
      <c r="A125" t="inlineStr">
        <is>
          <t>2026-09-15｜其他｜USD｜待确认｜22744f0f5b6a4aa8</t>
        </is>
      </c>
      <c r="B125" s="5">
        <v>46280</v>
      </c>
      <c r="C125" t="inlineStr">
        <is>
          <t>其他</t>
        </is>
      </c>
      <c r="D125" t="inlineStr">
        <is>
          <t>USD</t>
        </is>
      </c>
      <c r="E125" t="inlineStr">
        <is>
          <t>待确认</t>
        </is>
      </c>
      <c r="F125" t="inlineStr">
        <is>
          <t>2026-09-15｜鹊娱｜pmm｜USD｜账号级</t>
        </is>
      </c>
      <c r="G125" t="inlineStr">
        <is>
          <t>0</t>
        </is>
      </c>
      <c r="H125" t="inlineStr">
        <is>
          <t>0.00</t>
        </is>
      </c>
      <c r="I125"/>
      <c r="J125" t="inlineStr">
        <is>
          <t>0.00</t>
        </is>
      </c>
      <c r="K125" t="inlineStr">
        <is>
          <t>0.00</t>
        </is>
      </c>
      <c r="L125"/>
      <c r="M125"/>
      <c r="N125" t="inlineStr">
        <is>
          <t>部分完成</t>
        </is>
      </c>
      <c r="O125" t="inlineStr">
        <is>
          <t>同步工具根据CPS账号数据明细自动生成，关联1条明细。来源未提供具体剧场，MoboBoost归入MoboReels，其余归入其他。</t>
        </is>
      </c>
      <c r="P125" t="inlineStr">
        <is>
          <t>未分剧名/平台合计</t>
        </is>
      </c>
    </row>
    <row r="126" ht="25.5" customHeight="1">
      <c r="A126" t="inlineStr">
        <is>
          <t>2026-09-15｜ReelShort｜USD｜用户充值金额｜0fcef1b8970d217c</t>
        </is>
      </c>
      <c r="B126" s="5">
        <v>46280</v>
      </c>
      <c r="C126" t="inlineStr">
        <is>
          <t>ReelShort</t>
        </is>
      </c>
      <c r="D126" t="inlineStr">
        <is>
          <t>USD</t>
        </is>
      </c>
      <c r="E126" t="inlineStr">
        <is>
          <t>用户充值金额</t>
        </is>
      </c>
      <c r="F126" t="inlineStr">
        <is>
          <t>2026-09-15｜RSBoost｜2967267838@qq.com｜ReelShort｜USD｜单剧｜0fcef1b8970d217c</t>
        </is>
      </c>
      <c r="G126" t="inlineStr">
        <is>
          <t>0</t>
        </is>
      </c>
      <c r="H126" t="inlineStr">
        <is>
          <t>0.00</t>
        </is>
      </c>
      <c r="I126"/>
      <c r="J126" t="inlineStr">
        <is>
          <t>0.00</t>
        </is>
      </c>
      <c r="K126"/>
      <c r="L126"/>
      <c r="M126"/>
      <c r="N126" t="inlineStr">
        <is>
          <t>部分完成</t>
        </is>
      </c>
      <c r="O126" t="inlineStr">
        <is>
          <t>同步工具根据CPS账号数据明细自动生成，关联1条明细。</t>
        </is>
      </c>
      <c r="P126" t="inlineStr">
        <is>
          <t>My Racing Nemesis Kissed Me</t>
        </is>
      </c>
    </row>
    <row r="127" ht="25.5" customHeight="1">
      <c r="A127" t="inlineStr">
        <is>
          <t>2026-09-15｜ReelShort｜USD｜用户充值金额｜960814eee99616a6</t>
        </is>
      </c>
      <c r="B127" s="5">
        <v>46280</v>
      </c>
      <c r="C127" t="inlineStr">
        <is>
          <t>ReelShort</t>
        </is>
      </c>
      <c r="D127" t="inlineStr">
        <is>
          <t>USD</t>
        </is>
      </c>
      <c r="E127" t="inlineStr">
        <is>
          <t>用户充值金额</t>
        </is>
      </c>
      <c r="F127" t="inlineStr">
        <is>
          <t>2026-09-15｜RSBoost｜2967267838@qq.com｜ReelShort｜USD｜单剧｜960814eee99616a6</t>
        </is>
      </c>
      <c r="G127" t="inlineStr">
        <is>
          <t>0</t>
        </is>
      </c>
      <c r="H127" t="inlineStr">
        <is>
          <t>0.00</t>
        </is>
      </c>
      <c r="I127"/>
      <c r="J127" t="inlineStr">
        <is>
          <t>0.00</t>
        </is>
      </c>
      <c r="K127"/>
      <c r="L127"/>
      <c r="M127"/>
      <c r="N127" t="inlineStr">
        <is>
          <t>部分完成</t>
        </is>
      </c>
      <c r="O127" t="inlineStr">
        <is>
          <t>同步工具根据CPS账号数据明细自动生成，关联1条明细。</t>
        </is>
      </c>
      <c r="P127" t="inlineStr">
        <is>
          <t>The Don's Obsession</t>
        </is>
      </c>
    </row>
    <row r="128" ht="25.5" customHeight="1">
      <c r="A128" t="inlineStr">
        <is>
          <t>2026-09-15｜ReelShort｜USD｜用户充值金额｜7e2e07cf66b7db0c</t>
        </is>
      </c>
      <c r="B128" s="5">
        <v>46280</v>
      </c>
      <c r="C128" t="inlineStr">
        <is>
          <t>ReelShort</t>
        </is>
      </c>
      <c r="D128" t="inlineStr">
        <is>
          <t>USD</t>
        </is>
      </c>
      <c r="E128" t="inlineStr">
        <is>
          <t>用户充值金额</t>
        </is>
      </c>
      <c r="F128" t="inlineStr">
        <is>
          <t>2026-09-15｜RSBoost｜2967267838@qq.com｜ReelShort｜USD｜单剧｜7e2e07cf66b7db0c</t>
        </is>
      </c>
      <c r="G128" t="inlineStr">
        <is>
          <t>1</t>
        </is>
      </c>
      <c r="H128" t="inlineStr">
        <is>
          <t>6.99</t>
        </is>
      </c>
      <c r="I128"/>
      <c r="J128" t="inlineStr">
        <is>
          <t>0.00</t>
        </is>
      </c>
      <c r="K128"/>
      <c r="L128"/>
      <c r="M128"/>
      <c r="N128" t="inlineStr">
        <is>
          <t>部分完成</t>
        </is>
      </c>
      <c r="O128" t="inlineStr">
        <is>
          <t>同步工具根据CPS账号数据明细自动生成，关联1条明细。</t>
        </is>
      </c>
      <c r="P128" t="inlineStr">
        <is>
          <t>The Omega's Command</t>
        </is>
      </c>
    </row>
    <row r="129" ht="25.5" customHeight="1">
      <c r="A129" t="inlineStr">
        <is>
          <t>2026-09-14｜MoboReels｜CNY｜待确认｜22744f0f5b6a4aa8</t>
        </is>
      </c>
      <c r="B129" s="5">
        <v>46279</v>
      </c>
      <c r="C129" t="inlineStr">
        <is>
          <t>MoboReels</t>
        </is>
      </c>
      <c r="D129" t="inlineStr">
        <is>
          <t>CNY</t>
        </is>
      </c>
      <c r="E129" t="inlineStr">
        <is>
          <t>待确认</t>
        </is>
      </c>
      <c r="F129" t="inlineStr">
        <is>
          <t>2026-09-14｜MoboBoost｜pengman@gengrowth.ai｜CNY｜账号级,2026-09-14｜MoboBoost｜gaoxuan@gengrowth.ai｜CNY｜账号级</t>
        </is>
      </c>
      <c r="G129" t="inlineStr">
        <is>
          <t>0</t>
        </is>
      </c>
      <c r="H129" t="inlineStr">
        <is>
          <t>0.00</t>
        </is>
      </c>
      <c r="I129" t="inlineStr">
        <is>
          <t>0.00</t>
        </is>
      </c>
      <c r="J129" t="inlineStr">
        <is>
          <t>0.00</t>
        </is>
      </c>
      <c r="K129" t="inlineStr">
        <is>
          <t>0.00</t>
        </is>
      </c>
      <c r="L129"/>
      <c r="M129"/>
      <c r="N129" t="inlineStr">
        <is>
          <t>部分完成</t>
        </is>
      </c>
      <c r="O129" t="inlineStr">
        <is>
          <t>同步工具根据CPS账号数据明细自动生成，关联2条明细。来源未提供具体剧场，MoboBoost归入MoboReels，其余归入其他。</t>
        </is>
      </c>
      <c r="P129" t="inlineStr">
        <is>
          <t>未分剧名/平台合计</t>
        </is>
      </c>
    </row>
    <row r="130" ht="25.5" customHeight="1">
      <c r="A130" t="inlineStr">
        <is>
          <t>2026-09-14｜ReelShort｜USD｜用户充值金额｜22744f0f5b6a4aa8｜已停用</t>
        </is>
      </c>
      <c r="B130" s="5">
        <v>46279</v>
      </c>
      <c r="C130" t="inlineStr">
        <is>
          <t>ReelShort</t>
        </is>
      </c>
      <c r="D130" t="inlineStr">
        <is>
          <t>USD</t>
        </is>
      </c>
      <c r="E130" t="inlineStr">
        <is>
          <t>用户充值金额</t>
        </is>
      </c>
      <c r="F130"/>
      <c r="G130"/>
      <c r="H130"/>
      <c r="I130"/>
      <c r="J130"/>
      <c r="K130"/>
      <c r="L130"/>
      <c r="M130"/>
      <c r="N130" t="inlineStr">
        <is>
          <t>部分完成</t>
        </is>
      </c>
      <c r="O130" t="inlineStr">
        <is>
          <t>旧汇总已迁移；关联已清空，不参与统计。</t>
        </is>
      </c>
      <c r="P130" t="inlineStr">
        <is>
          <t>已停用</t>
        </is>
      </c>
    </row>
    <row r="131" ht="25.5" customHeight="1">
      <c r="A131" t="inlineStr">
        <is>
          <t>2026-09-14｜其他｜CNY｜待确认｜22744f0f5b6a4aa8</t>
        </is>
      </c>
      <c r="B131" s="5">
        <v>46279</v>
      </c>
      <c r="C131" t="inlineStr">
        <is>
          <t>其他</t>
        </is>
      </c>
      <c r="D131" t="inlineStr">
        <is>
          <t>CNY</t>
        </is>
      </c>
      <c r="E131" t="inlineStr">
        <is>
          <t>待确认</t>
        </is>
      </c>
      <c r="F131" t="inlineStr">
        <is>
          <t>2026-09-14｜鹊娱｜pmm｜CNY｜账号级</t>
        </is>
      </c>
      <c r="G131" t="inlineStr">
        <is>
          <t>0</t>
        </is>
      </c>
      <c r="H131" t="inlineStr">
        <is>
          <t>0.00</t>
        </is>
      </c>
      <c r="I131"/>
      <c r="J131" t="inlineStr">
        <is>
          <t>0.00</t>
        </is>
      </c>
      <c r="K131" t="inlineStr">
        <is>
          <t>0.00</t>
        </is>
      </c>
      <c r="L131"/>
      <c r="M131"/>
      <c r="N131" t="inlineStr">
        <is>
          <t>部分完成</t>
        </is>
      </c>
      <c r="O131" t="inlineStr">
        <is>
          <t>同步工具根据CPS账号数据明细自动生成，关联1条明细。来源未提供具体剧场，MoboBoost归入MoboReels，其余归入其他。</t>
        </is>
      </c>
      <c r="P131" t="inlineStr">
        <is>
          <t>未分剧名/平台合计</t>
        </is>
      </c>
    </row>
    <row r="132" ht="25.5" customHeight="1">
      <c r="A132" t="inlineStr">
        <is>
          <t>2026-09-14｜其他｜CNY｜扣通道费后金额｜22744f0f5b6a4aa8</t>
        </is>
      </c>
      <c r="B132" s="5">
        <v>46279</v>
      </c>
      <c r="C132" t="inlineStr">
        <is>
          <t>其他</t>
        </is>
      </c>
      <c r="D132" t="inlineStr">
        <is>
          <t>CNY</t>
        </is>
      </c>
      <c r="E132" t="inlineStr">
        <is>
          <t>扣通道费后金额</t>
        </is>
      </c>
      <c r="F132" t="inlineStr">
        <is>
          <t>2026-09-14｜七星剧浪｜CND3E｜CNY｜账号级</t>
        </is>
      </c>
      <c r="G132" t="inlineStr">
        <is>
          <t>0</t>
        </is>
      </c>
      <c r="H132" t="inlineStr">
        <is>
          <t>0.00</t>
        </is>
      </c>
      <c r="I132" t="inlineStr">
        <is>
          <t>0.00</t>
        </is>
      </c>
      <c r="J132" t="inlineStr">
        <is>
          <t>0.00</t>
        </is>
      </c>
      <c r="K132" t="inlineStr">
        <is>
          <t>0.00</t>
        </is>
      </c>
      <c r="L132"/>
      <c r="M132"/>
      <c r="N132" t="inlineStr">
        <is>
          <t>部分完成</t>
        </is>
      </c>
      <c r="O132" t="inlineStr">
        <is>
          <t>同步工具根据CPS账号数据明细自动生成，关联1条明细。来源未提供具体剧场，MoboBoost归入MoboReels，其余归入其他。</t>
        </is>
      </c>
      <c r="P132" t="inlineStr">
        <is>
          <t>未分剧名/平台合计</t>
        </is>
      </c>
    </row>
    <row r="133" ht="25.5" customHeight="1">
      <c r="A133" t="inlineStr">
        <is>
          <t>2026-09-14｜其他｜USD｜待确认｜22744f0f5b6a4aa8</t>
        </is>
      </c>
      <c r="B133" s="5">
        <v>46279</v>
      </c>
      <c r="C133" t="inlineStr">
        <is>
          <t>其他</t>
        </is>
      </c>
      <c r="D133" t="inlineStr">
        <is>
          <t>USD</t>
        </is>
      </c>
      <c r="E133" t="inlineStr">
        <is>
          <t>待确认</t>
        </is>
      </c>
      <c r="F133" t="inlineStr">
        <is>
          <t>2026-09-14｜鹊娱｜pmm｜USD｜账号级</t>
        </is>
      </c>
      <c r="G133" t="inlineStr">
        <is>
          <t>0</t>
        </is>
      </c>
      <c r="H133" t="inlineStr">
        <is>
          <t>0.00</t>
        </is>
      </c>
      <c r="I133"/>
      <c r="J133" t="inlineStr">
        <is>
          <t>0.00</t>
        </is>
      </c>
      <c r="K133" t="inlineStr">
        <is>
          <t>0.00</t>
        </is>
      </c>
      <c r="L133"/>
      <c r="M133"/>
      <c r="N133" t="inlineStr">
        <is>
          <t>部分完成</t>
        </is>
      </c>
      <c r="O133" t="inlineStr">
        <is>
          <t>同步工具根据CPS账号数据明细自动生成，关联1条明细。来源未提供具体剧场，MoboBoost归入MoboReels，其余归入其他。</t>
        </is>
      </c>
      <c r="P133" t="inlineStr">
        <is>
          <t>未分剧名/平台合计</t>
        </is>
      </c>
    </row>
    <row r="134" ht="25.5" customHeight="1">
      <c r="A134" t="inlineStr">
        <is>
          <t>2026-09-14｜ReelShort｜USD｜用户充值金额｜0fcef1b8970d217c</t>
        </is>
      </c>
      <c r="B134" s="5">
        <v>46279</v>
      </c>
      <c r="C134" t="inlineStr">
        <is>
          <t>ReelShort</t>
        </is>
      </c>
      <c r="D134" t="inlineStr">
        <is>
          <t>USD</t>
        </is>
      </c>
      <c r="E134" t="inlineStr">
        <is>
          <t>用户充值金额</t>
        </is>
      </c>
      <c r="F134" t="inlineStr">
        <is>
          <t>2026-09-14｜RSBoost｜2967267838@qq.com｜ReelShort｜USD｜单剧｜0fcef1b8970d217c</t>
        </is>
      </c>
      <c r="G134" t="inlineStr">
        <is>
          <t>0</t>
        </is>
      </c>
      <c r="H134" t="inlineStr">
        <is>
          <t>0.00</t>
        </is>
      </c>
      <c r="I134"/>
      <c r="J134" t="inlineStr">
        <is>
          <t>0.00</t>
        </is>
      </c>
      <c r="K134"/>
      <c r="L134"/>
      <c r="M134"/>
      <c r="N134" t="inlineStr">
        <is>
          <t>部分完成</t>
        </is>
      </c>
      <c r="O134" t="inlineStr">
        <is>
          <t>同步工具根据CPS账号数据明细自动生成，关联1条明细。</t>
        </is>
      </c>
      <c r="P134" t="inlineStr">
        <is>
          <t>My Racing Nemesis Kissed Me</t>
        </is>
      </c>
    </row>
    <row r="135" ht="25.5" customHeight="1">
      <c r="A135" t="inlineStr">
        <is>
          <t>2026-09-14｜ReelShort｜USD｜用户充值金额｜af3e88885fef4554</t>
        </is>
      </c>
      <c r="B135" s="5">
        <v>46279</v>
      </c>
      <c r="C135" t="inlineStr">
        <is>
          <t>ReelShort</t>
        </is>
      </c>
      <c r="D135" t="inlineStr">
        <is>
          <t>USD</t>
        </is>
      </c>
      <c r="E135" t="inlineStr">
        <is>
          <t>用户充值金额</t>
        </is>
      </c>
      <c r="F135" t="inlineStr">
        <is>
          <t>2026-09-14｜RSBoost｜2967267838@qq.com｜ReelShort｜USD｜单剧｜af3e88885fef4554</t>
        </is>
      </c>
      <c r="G135" t="inlineStr">
        <is>
          <t>0</t>
        </is>
      </c>
      <c r="H135" t="inlineStr">
        <is>
          <t>0.00</t>
        </is>
      </c>
      <c r="I135"/>
      <c r="J135" t="inlineStr">
        <is>
          <t>0.00</t>
        </is>
      </c>
      <c r="K135"/>
      <c r="L135"/>
      <c r="M135"/>
      <c r="N135" t="inlineStr">
        <is>
          <t>部分完成</t>
        </is>
      </c>
      <c r="O135" t="inlineStr">
        <is>
          <t>同步工具根据CPS账号数据明细自动生成，关联1条明细。</t>
        </is>
      </c>
      <c r="P135" t="inlineStr">
        <is>
          <t>Private Tutoring</t>
        </is>
      </c>
    </row>
    <row r="136" ht="25.5" customHeight="1">
      <c r="A136" t="inlineStr">
        <is>
          <t>2026-09-14｜ReelShort｜USD｜用户充值金额｜960814eee99616a6</t>
        </is>
      </c>
      <c r="B136" s="5">
        <v>46279</v>
      </c>
      <c r="C136" t="inlineStr">
        <is>
          <t>ReelShort</t>
        </is>
      </c>
      <c r="D136" t="inlineStr">
        <is>
          <t>USD</t>
        </is>
      </c>
      <c r="E136" t="inlineStr">
        <is>
          <t>用户充值金额</t>
        </is>
      </c>
      <c r="F136" t="inlineStr">
        <is>
          <t>2026-09-14｜RSBoost｜2967267838@qq.com｜ReelShort｜USD｜单剧｜960814eee99616a6</t>
        </is>
      </c>
      <c r="G136" t="inlineStr">
        <is>
          <t>0</t>
        </is>
      </c>
      <c r="H136" t="inlineStr">
        <is>
          <t>0.00</t>
        </is>
      </c>
      <c r="I136"/>
      <c r="J136" t="inlineStr">
        <is>
          <t>0.00</t>
        </is>
      </c>
      <c r="K136"/>
      <c r="L136"/>
      <c r="M136"/>
      <c r="N136" t="inlineStr">
        <is>
          <t>部分完成</t>
        </is>
      </c>
      <c r="O136" t="inlineStr">
        <is>
          <t>同步工具根据CPS账号数据明细自动生成，关联1条明细。</t>
        </is>
      </c>
      <c r="P136" t="inlineStr">
        <is>
          <t>The Don's Obsession</t>
        </is>
      </c>
    </row>
    <row r="137" ht="25.5" customHeight="1">
      <c r="A137" t="inlineStr">
        <is>
          <t>2026-09-14｜ReelShort｜USD｜用户充值金额｜7e2e07cf66b7db0c</t>
        </is>
      </c>
      <c r="B137" s="5">
        <v>46279</v>
      </c>
      <c r="C137" t="inlineStr">
        <is>
          <t>ReelShort</t>
        </is>
      </c>
      <c r="D137" t="inlineStr">
        <is>
          <t>USD</t>
        </is>
      </c>
      <c r="E137" t="inlineStr">
        <is>
          <t>用户充值金额</t>
        </is>
      </c>
      <c r="F137" t="inlineStr">
        <is>
          <t>2026-09-14｜RSBoost｜2967267838@qq.com｜ReelShort｜USD｜单剧｜7e2e07cf66b7db0c</t>
        </is>
      </c>
      <c r="G137" t="inlineStr">
        <is>
          <t>1</t>
        </is>
      </c>
      <c r="H137" t="inlineStr">
        <is>
          <t>3.49</t>
        </is>
      </c>
      <c r="I137"/>
      <c r="J137" t="inlineStr">
        <is>
          <t>0.00</t>
        </is>
      </c>
      <c r="K137"/>
      <c r="L137"/>
      <c r="M137"/>
      <c r="N137" t="inlineStr">
        <is>
          <t>部分完成</t>
        </is>
      </c>
      <c r="O137" t="inlineStr">
        <is>
          <t>同步工具根据CPS账号数据明细自动生成，关联1条明细。</t>
        </is>
      </c>
      <c r="P137" t="inlineStr">
        <is>
          <t>The Omega's Command</t>
        </is>
      </c>
    </row>
    <row r="138" ht="25.5" customHeight="1">
      <c r="A138" t="inlineStr">
        <is>
          <t>2026-09-13｜MoboReels｜CNY｜待确认｜22744f0f5b6a4aa8</t>
        </is>
      </c>
      <c r="B138" s="5">
        <v>46278</v>
      </c>
      <c r="C138" t="inlineStr">
        <is>
          <t>MoboReels</t>
        </is>
      </c>
      <c r="D138" t="inlineStr">
        <is>
          <t>CNY</t>
        </is>
      </c>
      <c r="E138" t="inlineStr">
        <is>
          <t>待确认</t>
        </is>
      </c>
      <c r="F138" t="inlineStr">
        <is>
          <t>2026-09-13｜MoboBoost｜pengman@gengrowth.ai｜CNY｜账号级,2026-09-13｜MoboBoost｜gaoxuan@gengrowth.ai｜CNY｜账号级</t>
        </is>
      </c>
      <c r="G138" t="inlineStr">
        <is>
          <t>0</t>
        </is>
      </c>
      <c r="H138" t="inlineStr">
        <is>
          <t>0.00</t>
        </is>
      </c>
      <c r="I138" t="inlineStr">
        <is>
          <t>0.00</t>
        </is>
      </c>
      <c r="J138" t="inlineStr">
        <is>
          <t>0.00</t>
        </is>
      </c>
      <c r="K138" t="inlineStr">
        <is>
          <t>0.00</t>
        </is>
      </c>
      <c r="L138"/>
      <c r="M138"/>
      <c r="N138" t="inlineStr">
        <is>
          <t>部分完成</t>
        </is>
      </c>
      <c r="O138" t="inlineStr">
        <is>
          <t>同步工具根据CPS账号数据明细自动生成，关联2条明细。来源未提供具体剧场，MoboBoost归入MoboReels，其余归入其他。</t>
        </is>
      </c>
      <c r="P138" t="inlineStr">
        <is>
          <t>未分剧名/平台合计</t>
        </is>
      </c>
    </row>
    <row r="139" ht="25.5" customHeight="1">
      <c r="A139" t="inlineStr">
        <is>
          <t>2026-09-13｜ReelShort｜USD｜用户充值金额｜22744f0f5b6a4aa8｜已停用</t>
        </is>
      </c>
      <c r="B139" s="5">
        <v>46278</v>
      </c>
      <c r="C139" t="inlineStr">
        <is>
          <t>ReelShort</t>
        </is>
      </c>
      <c r="D139" t="inlineStr">
        <is>
          <t>USD</t>
        </is>
      </c>
      <c r="E139" t="inlineStr">
        <is>
          <t>用户充值金额</t>
        </is>
      </c>
      <c r="F139"/>
      <c r="G139"/>
      <c r="H139"/>
      <c r="I139"/>
      <c r="J139"/>
      <c r="K139"/>
      <c r="L139"/>
      <c r="M139"/>
      <c r="N139" t="inlineStr">
        <is>
          <t>部分完成</t>
        </is>
      </c>
      <c r="O139" t="inlineStr">
        <is>
          <t>旧汇总已迁移；关联已清空，不参与统计。</t>
        </is>
      </c>
      <c r="P139" t="inlineStr">
        <is>
          <t>已停用</t>
        </is>
      </c>
    </row>
    <row r="140" ht="25.5" customHeight="1">
      <c r="A140" t="inlineStr">
        <is>
          <t>2026-09-13｜其他｜CNY｜待确认｜22744f0f5b6a4aa8</t>
        </is>
      </c>
      <c r="B140" s="5">
        <v>46278</v>
      </c>
      <c r="C140" t="inlineStr">
        <is>
          <t>其他</t>
        </is>
      </c>
      <c r="D140" t="inlineStr">
        <is>
          <t>CNY</t>
        </is>
      </c>
      <c r="E140" t="inlineStr">
        <is>
          <t>待确认</t>
        </is>
      </c>
      <c r="F140" t="inlineStr">
        <is>
          <t>2026-09-13｜鹊娱｜pmm｜CNY｜账号级</t>
        </is>
      </c>
      <c r="G140" t="inlineStr">
        <is>
          <t>0</t>
        </is>
      </c>
      <c r="H140" t="inlineStr">
        <is>
          <t>0.00</t>
        </is>
      </c>
      <c r="I140"/>
      <c r="J140" t="inlineStr">
        <is>
          <t>0.00</t>
        </is>
      </c>
      <c r="K140" t="inlineStr">
        <is>
          <t>0.00</t>
        </is>
      </c>
      <c r="L140"/>
      <c r="M140"/>
      <c r="N140" t="inlineStr">
        <is>
          <t>部分完成</t>
        </is>
      </c>
      <c r="O140" t="inlineStr">
        <is>
          <t>同步工具根据CPS账号数据明细自动生成，关联1条明细。来源未提供具体剧场，MoboBoost归入MoboReels，其余归入其他。</t>
        </is>
      </c>
      <c r="P140" t="inlineStr">
        <is>
          <t>未分剧名/平台合计</t>
        </is>
      </c>
    </row>
    <row r="141" ht="25.5" customHeight="1">
      <c r="A141" t="inlineStr">
        <is>
          <t>2026-09-13｜其他｜CNY｜扣通道费后金额｜22744f0f5b6a4aa8</t>
        </is>
      </c>
      <c r="B141" s="5">
        <v>46278</v>
      </c>
      <c r="C141" t="inlineStr">
        <is>
          <t>其他</t>
        </is>
      </c>
      <c r="D141" t="inlineStr">
        <is>
          <t>CNY</t>
        </is>
      </c>
      <c r="E141" t="inlineStr">
        <is>
          <t>扣通道费后金额</t>
        </is>
      </c>
      <c r="F141" t="inlineStr">
        <is>
          <t>2026-09-13｜七星剧浪｜CND3E｜CNY｜账号级</t>
        </is>
      </c>
      <c r="G141" t="inlineStr">
        <is>
          <t>0</t>
        </is>
      </c>
      <c r="H141" t="inlineStr">
        <is>
          <t>0.00</t>
        </is>
      </c>
      <c r="I141" t="inlineStr">
        <is>
          <t>0.00</t>
        </is>
      </c>
      <c r="J141" t="inlineStr">
        <is>
          <t>0.00</t>
        </is>
      </c>
      <c r="K141" t="inlineStr">
        <is>
          <t>0.00</t>
        </is>
      </c>
      <c r="L141"/>
      <c r="M141"/>
      <c r="N141" t="inlineStr">
        <is>
          <t>部分完成</t>
        </is>
      </c>
      <c r="O141" t="inlineStr">
        <is>
          <t>同步工具根据CPS账号数据明细自动生成，关联1条明细。来源未提供具体剧场，MoboBoost归入MoboReels，其余归入其他。</t>
        </is>
      </c>
      <c r="P141" t="inlineStr">
        <is>
          <t>未分剧名/平台合计</t>
        </is>
      </c>
    </row>
    <row r="142" ht="25.5" customHeight="1">
      <c r="A142" t="inlineStr">
        <is>
          <t>2026-09-13｜其他｜USD｜待确认｜22744f0f5b6a4aa8</t>
        </is>
      </c>
      <c r="B142" s="5">
        <v>46278</v>
      </c>
      <c r="C142" t="inlineStr">
        <is>
          <t>其他</t>
        </is>
      </c>
      <c r="D142" t="inlineStr">
        <is>
          <t>USD</t>
        </is>
      </c>
      <c r="E142" t="inlineStr">
        <is>
          <t>待确认</t>
        </is>
      </c>
      <c r="F142" t="inlineStr">
        <is>
          <t>2026-09-13｜鹊娱｜pmm｜USD｜账号级</t>
        </is>
      </c>
      <c r="G142" t="inlineStr">
        <is>
          <t>0</t>
        </is>
      </c>
      <c r="H142" t="inlineStr">
        <is>
          <t>0.00</t>
        </is>
      </c>
      <c r="I142"/>
      <c r="J142" t="inlineStr">
        <is>
          <t>0.00</t>
        </is>
      </c>
      <c r="K142" t="inlineStr">
        <is>
          <t>0.00</t>
        </is>
      </c>
      <c r="L142"/>
      <c r="M142"/>
      <c r="N142" t="inlineStr">
        <is>
          <t>部分完成</t>
        </is>
      </c>
      <c r="O142" t="inlineStr">
        <is>
          <t>同步工具根据CPS账号数据明细自动生成，关联1条明细。来源未提供具体剧场，MoboBoost归入MoboReels，其余归入其他。</t>
        </is>
      </c>
      <c r="P142" t="inlineStr">
        <is>
          <t>未分剧名/平台合计</t>
        </is>
      </c>
    </row>
    <row r="143" ht="25.5" customHeight="1">
      <c r="A143" t="inlineStr">
        <is>
          <t>2026-09-13｜ReelShort｜USD｜用户充值金额｜b4212a4a4dd1402e</t>
        </is>
      </c>
      <c r="B143" s="5">
        <v>46278</v>
      </c>
      <c r="C143" t="inlineStr">
        <is>
          <t>ReelShort</t>
        </is>
      </c>
      <c r="D143" t="inlineStr">
        <is>
          <t>USD</t>
        </is>
      </c>
      <c r="E143" t="inlineStr">
        <is>
          <t>用户充值金额</t>
        </is>
      </c>
      <c r="F143" t="inlineStr">
        <is>
          <t>2026-09-13｜RSBoost｜2967267838@qq.com｜ReelShort｜USD｜单剧｜b4212a4a4dd1402e</t>
        </is>
      </c>
      <c r="G143" t="inlineStr">
        <is>
          <t>0</t>
        </is>
      </c>
      <c r="H143" t="inlineStr">
        <is>
          <t>0.00</t>
        </is>
      </c>
      <c r="I143"/>
      <c r="J143" t="inlineStr">
        <is>
          <t>0.00</t>
        </is>
      </c>
      <c r="K143"/>
      <c r="L143"/>
      <c r="M143"/>
      <c r="N143" t="inlineStr">
        <is>
          <t>部分完成</t>
        </is>
      </c>
      <c r="O143" t="inlineStr">
        <is>
          <t>同步工具根据CPS账号数据明细自动生成，关联1条明细。</t>
        </is>
      </c>
      <c r="P143" t="inlineStr">
        <is>
          <t>Ashes for My Sister's Destiny</t>
        </is>
      </c>
    </row>
    <row r="144" ht="25.5" customHeight="1">
      <c r="A144" t="inlineStr">
        <is>
          <t>2026-09-13｜ReelShort｜USD｜用户充值金额｜0fcef1b8970d217c</t>
        </is>
      </c>
      <c r="B144" s="5">
        <v>46278</v>
      </c>
      <c r="C144" t="inlineStr">
        <is>
          <t>ReelShort</t>
        </is>
      </c>
      <c r="D144" t="inlineStr">
        <is>
          <t>USD</t>
        </is>
      </c>
      <c r="E144" t="inlineStr">
        <is>
          <t>用户充值金额</t>
        </is>
      </c>
      <c r="F144" t="inlineStr">
        <is>
          <t>2026-09-13｜RSBoost｜2967267838@qq.com｜ReelShort｜USD｜单剧｜0fcef1b8970d217c</t>
        </is>
      </c>
      <c r="G144" t="inlineStr">
        <is>
          <t>0</t>
        </is>
      </c>
      <c r="H144" t="inlineStr">
        <is>
          <t>0.00</t>
        </is>
      </c>
      <c r="I144"/>
      <c r="J144" t="inlineStr">
        <is>
          <t>0.00</t>
        </is>
      </c>
      <c r="K144"/>
      <c r="L144"/>
      <c r="M144"/>
      <c r="N144" t="inlineStr">
        <is>
          <t>部分完成</t>
        </is>
      </c>
      <c r="O144" t="inlineStr">
        <is>
          <t>同步工具根据CPS账号数据明细自动生成，关联1条明细。</t>
        </is>
      </c>
      <c r="P144" t="inlineStr">
        <is>
          <t>My Racing Nemesis Kissed Me</t>
        </is>
      </c>
    </row>
    <row r="145" ht="25.5" customHeight="1">
      <c r="A145" t="inlineStr">
        <is>
          <t>2026-09-13｜ReelShort｜USD｜用户充值金额｜af3e88885fef4554</t>
        </is>
      </c>
      <c r="B145" s="5">
        <v>46278</v>
      </c>
      <c r="C145" t="inlineStr">
        <is>
          <t>ReelShort</t>
        </is>
      </c>
      <c r="D145" t="inlineStr">
        <is>
          <t>USD</t>
        </is>
      </c>
      <c r="E145" t="inlineStr">
        <is>
          <t>用户充值金额</t>
        </is>
      </c>
      <c r="F145" t="inlineStr">
        <is>
          <t>2026-09-13｜RSBoost｜2967267838@qq.com｜ReelShort｜USD｜单剧｜af3e88885fef4554</t>
        </is>
      </c>
      <c r="G145" t="inlineStr">
        <is>
          <t>0</t>
        </is>
      </c>
      <c r="H145" t="inlineStr">
        <is>
          <t>0.00</t>
        </is>
      </c>
      <c r="I145"/>
      <c r="J145" t="inlineStr">
        <is>
          <t>0.00</t>
        </is>
      </c>
      <c r="K145"/>
      <c r="L145"/>
      <c r="M145"/>
      <c r="N145" t="inlineStr">
        <is>
          <t>部分完成</t>
        </is>
      </c>
      <c r="O145" t="inlineStr">
        <is>
          <t>同步工具根据CPS账号数据明细自动生成，关联1条明细。</t>
        </is>
      </c>
      <c r="P145" t="inlineStr">
        <is>
          <t>Private Tutoring</t>
        </is>
      </c>
    </row>
    <row r="146" ht="25.5" customHeight="1">
      <c r="A146" t="inlineStr">
        <is>
          <t>2026-09-13｜ReelShort｜USD｜用户充值金额｜960814eee99616a6</t>
        </is>
      </c>
      <c r="B146" s="5">
        <v>46278</v>
      </c>
      <c r="C146" t="inlineStr">
        <is>
          <t>ReelShort</t>
        </is>
      </c>
      <c r="D146" t="inlineStr">
        <is>
          <t>USD</t>
        </is>
      </c>
      <c r="E146" t="inlineStr">
        <is>
          <t>用户充值金额</t>
        </is>
      </c>
      <c r="F146" t="inlineStr">
        <is>
          <t>2026-09-13｜RSBoost｜2967267838@qq.com｜ReelShort｜USD｜单剧｜960814eee99616a6</t>
        </is>
      </c>
      <c r="G146" t="inlineStr">
        <is>
          <t>0</t>
        </is>
      </c>
      <c r="H146" t="inlineStr">
        <is>
          <t>0.00</t>
        </is>
      </c>
      <c r="I146"/>
      <c r="J146" t="inlineStr">
        <is>
          <t>0.00</t>
        </is>
      </c>
      <c r="K146"/>
      <c r="L146"/>
      <c r="M146"/>
      <c r="N146" t="inlineStr">
        <is>
          <t>部分完成</t>
        </is>
      </c>
      <c r="O146" t="inlineStr">
        <is>
          <t>同步工具根据CPS账号数据明细自动生成，关联1条明细。</t>
        </is>
      </c>
      <c r="P146" t="inlineStr">
        <is>
          <t>The Don's Obsession</t>
        </is>
      </c>
    </row>
    <row r="147" ht="25.5" customHeight="1">
      <c r="A147" t="inlineStr">
        <is>
          <t>2026-09-13｜ReelShort｜USD｜用户充值金额｜7e2e07cf66b7db0c</t>
        </is>
      </c>
      <c r="B147" s="5">
        <v>46278</v>
      </c>
      <c r="C147" t="inlineStr">
        <is>
          <t>ReelShort</t>
        </is>
      </c>
      <c r="D147" t="inlineStr">
        <is>
          <t>USD</t>
        </is>
      </c>
      <c r="E147" t="inlineStr">
        <is>
          <t>用户充值金额</t>
        </is>
      </c>
      <c r="F147" t="inlineStr">
        <is>
          <t>2026-09-13｜RSBoost｜2967267838@qq.com｜ReelShort｜USD｜单剧｜7e2e07cf66b7db0c</t>
        </is>
      </c>
      <c r="G147" t="inlineStr">
        <is>
          <t>0</t>
        </is>
      </c>
      <c r="H147" t="inlineStr">
        <is>
          <t>0.00</t>
        </is>
      </c>
      <c r="I147"/>
      <c r="J147" t="inlineStr">
        <is>
          <t>0.00</t>
        </is>
      </c>
      <c r="K147"/>
      <c r="L147"/>
      <c r="M147"/>
      <c r="N147" t="inlineStr">
        <is>
          <t>部分完成</t>
        </is>
      </c>
      <c r="O147" t="inlineStr">
        <is>
          <t>同步工具根据CPS账号数据明细自动生成，关联1条明细。</t>
        </is>
      </c>
      <c r="P147" t="inlineStr">
        <is>
          <t>The Omega's Command</t>
        </is>
      </c>
    </row>
    <row r="148" ht="25.5" customHeight="1">
      <c r="A148" t="inlineStr">
        <is>
          <t>2026-09-12｜MoboReels｜CNY｜待确认｜22744f0f5b6a4aa8</t>
        </is>
      </c>
      <c r="B148" s="5">
        <v>46277</v>
      </c>
      <c r="C148" t="inlineStr">
        <is>
          <t>MoboReels</t>
        </is>
      </c>
      <c r="D148" t="inlineStr">
        <is>
          <t>CNY</t>
        </is>
      </c>
      <c r="E148" t="inlineStr">
        <is>
          <t>待确认</t>
        </is>
      </c>
      <c r="F148" t="inlineStr">
        <is>
          <t>2026-09-12｜MoboBoost｜pengman@gengrowth.ai｜CNY｜账号级,2026-09-12｜MoboBoost｜gaoxuan@gengrowth.ai｜CNY｜账号级</t>
        </is>
      </c>
      <c r="G148" t="inlineStr">
        <is>
          <t>0</t>
        </is>
      </c>
      <c r="H148" t="inlineStr">
        <is>
          <t>0.00</t>
        </is>
      </c>
      <c r="I148" t="inlineStr">
        <is>
          <t>0.00</t>
        </is>
      </c>
      <c r="J148" t="inlineStr">
        <is>
          <t>0.00</t>
        </is>
      </c>
      <c r="K148" t="inlineStr">
        <is>
          <t>0.00</t>
        </is>
      </c>
      <c r="L148"/>
      <c r="M148"/>
      <c r="N148" t="inlineStr">
        <is>
          <t>部分完成</t>
        </is>
      </c>
      <c r="O148" t="inlineStr">
        <is>
          <t>同步工具根据CPS账号数据明细自动生成，关联2条明细。来源未提供具体剧场，MoboBoost归入MoboReels，其余归入其他。</t>
        </is>
      </c>
      <c r="P148" t="inlineStr">
        <is>
          <t>未分剧名/平台合计</t>
        </is>
      </c>
    </row>
    <row r="149" ht="25.5" customHeight="1">
      <c r="A149" t="inlineStr">
        <is>
          <t>2026-09-12｜ReelShort｜USD｜用户充值金额｜22744f0f5b6a4aa8｜已停用</t>
        </is>
      </c>
      <c r="B149" s="5">
        <v>46277</v>
      </c>
      <c r="C149" t="inlineStr">
        <is>
          <t>ReelShort</t>
        </is>
      </c>
      <c r="D149" t="inlineStr">
        <is>
          <t>USD</t>
        </is>
      </c>
      <c r="E149" t="inlineStr">
        <is>
          <t>用户充值金额</t>
        </is>
      </c>
      <c r="F149"/>
      <c r="G149"/>
      <c r="H149"/>
      <c r="I149"/>
      <c r="J149"/>
      <c r="K149"/>
      <c r="L149"/>
      <c r="M149"/>
      <c r="N149" t="inlineStr">
        <is>
          <t>部分完成</t>
        </is>
      </c>
      <c r="O149" t="inlineStr">
        <is>
          <t>旧汇总已迁移；关联已清空，不参与统计。</t>
        </is>
      </c>
      <c r="P149" t="inlineStr">
        <is>
          <t>已停用</t>
        </is>
      </c>
    </row>
    <row r="150" ht="25.5" customHeight="1">
      <c r="A150" t="inlineStr">
        <is>
          <t>2026-09-12｜其他｜CNY｜待确认｜22744f0f5b6a4aa8</t>
        </is>
      </c>
      <c r="B150" s="5">
        <v>46277</v>
      </c>
      <c r="C150" t="inlineStr">
        <is>
          <t>其他</t>
        </is>
      </c>
      <c r="D150" t="inlineStr">
        <is>
          <t>CNY</t>
        </is>
      </c>
      <c r="E150" t="inlineStr">
        <is>
          <t>待确认</t>
        </is>
      </c>
      <c r="F150" t="inlineStr">
        <is>
          <t>2026-09-12｜鹊娱｜pmm｜CNY｜账号级</t>
        </is>
      </c>
      <c r="G150" t="inlineStr">
        <is>
          <t>0</t>
        </is>
      </c>
      <c r="H150" t="inlineStr">
        <is>
          <t>0.00</t>
        </is>
      </c>
      <c r="I150"/>
      <c r="J150" t="inlineStr">
        <is>
          <t>0.00</t>
        </is>
      </c>
      <c r="K150" t="inlineStr">
        <is>
          <t>0.00</t>
        </is>
      </c>
      <c r="L150"/>
      <c r="M150"/>
      <c r="N150" t="inlineStr">
        <is>
          <t>部分完成</t>
        </is>
      </c>
      <c r="O150" t="inlineStr">
        <is>
          <t>同步工具根据CPS账号数据明细自动生成，关联1条明细。来源未提供具体剧场，MoboBoost归入MoboReels，其余归入其他。</t>
        </is>
      </c>
      <c r="P150" t="inlineStr">
        <is>
          <t>未分剧名/平台合计</t>
        </is>
      </c>
    </row>
    <row r="151" ht="25.5" customHeight="1">
      <c r="A151" t="inlineStr">
        <is>
          <t>2026-09-12｜其他｜CNY｜扣通道费后金额｜22744f0f5b6a4aa8</t>
        </is>
      </c>
      <c r="B151" s="5">
        <v>46277</v>
      </c>
      <c r="C151" t="inlineStr">
        <is>
          <t>其他</t>
        </is>
      </c>
      <c r="D151" t="inlineStr">
        <is>
          <t>CNY</t>
        </is>
      </c>
      <c r="E151" t="inlineStr">
        <is>
          <t>扣通道费后金额</t>
        </is>
      </c>
      <c r="F151" t="inlineStr">
        <is>
          <t>2026-09-12｜七星剧浪｜CND3E｜CNY｜账号级</t>
        </is>
      </c>
      <c r="G151" t="inlineStr">
        <is>
          <t>0</t>
        </is>
      </c>
      <c r="H151" t="inlineStr">
        <is>
          <t>0.00</t>
        </is>
      </c>
      <c r="I151" t="inlineStr">
        <is>
          <t>0.00</t>
        </is>
      </c>
      <c r="J151" t="inlineStr">
        <is>
          <t>0.00</t>
        </is>
      </c>
      <c r="K151" t="inlineStr">
        <is>
          <t>0.00</t>
        </is>
      </c>
      <c r="L151"/>
      <c r="M151"/>
      <c r="N151" t="inlineStr">
        <is>
          <t>部分完成</t>
        </is>
      </c>
      <c r="O151" t="inlineStr">
        <is>
          <t>同步工具根据CPS账号数据明细自动生成，关联1条明细。来源未提供具体剧场，MoboBoost归入MoboReels，其余归入其他。</t>
        </is>
      </c>
      <c r="P151" t="inlineStr">
        <is>
          <t>未分剧名/平台合计</t>
        </is>
      </c>
    </row>
    <row r="152" ht="25.5" customHeight="1">
      <c r="A152" t="inlineStr">
        <is>
          <t>2026-09-12｜其他｜USD｜待确认｜22744f0f5b6a4aa8</t>
        </is>
      </c>
      <c r="B152" s="5">
        <v>46277</v>
      </c>
      <c r="C152" t="inlineStr">
        <is>
          <t>其他</t>
        </is>
      </c>
      <c r="D152" t="inlineStr">
        <is>
          <t>USD</t>
        </is>
      </c>
      <c r="E152" t="inlineStr">
        <is>
          <t>待确认</t>
        </is>
      </c>
      <c r="F152" t="inlineStr">
        <is>
          <t>2026-09-12｜鹊娱｜pmm｜USD｜账号级</t>
        </is>
      </c>
      <c r="G152" t="inlineStr">
        <is>
          <t>0</t>
        </is>
      </c>
      <c r="H152" t="inlineStr">
        <is>
          <t>0.00</t>
        </is>
      </c>
      <c r="I152"/>
      <c r="J152" t="inlineStr">
        <is>
          <t>0.00</t>
        </is>
      </c>
      <c r="K152" t="inlineStr">
        <is>
          <t>0.00</t>
        </is>
      </c>
      <c r="L152"/>
      <c r="M152"/>
      <c r="N152" t="inlineStr">
        <is>
          <t>部分完成</t>
        </is>
      </c>
      <c r="O152" t="inlineStr">
        <is>
          <t>同步工具根据CPS账号数据明细自动生成，关联1条明细。来源未提供具体剧场，MoboBoost归入MoboReels，其余归入其他。</t>
        </is>
      </c>
      <c r="P152" t="inlineStr">
        <is>
          <t>未分剧名/平台合计</t>
        </is>
      </c>
    </row>
    <row r="153" ht="25.5" customHeight="1">
      <c r="A153" t="inlineStr">
        <is>
          <t>2026-09-12｜ReelShort｜USD｜用户充值金额｜960814eee99616a6</t>
        </is>
      </c>
      <c r="B153" s="5">
        <v>46277</v>
      </c>
      <c r="C153" t="inlineStr">
        <is>
          <t>ReelShort</t>
        </is>
      </c>
      <c r="D153" t="inlineStr">
        <is>
          <t>USD</t>
        </is>
      </c>
      <c r="E153" t="inlineStr">
        <is>
          <t>用户充值金额</t>
        </is>
      </c>
      <c r="F153" t="inlineStr">
        <is>
          <t>2026-09-12｜RSBoost｜2967267838@qq.com｜ReelShort｜USD｜单剧｜960814eee99616a6</t>
        </is>
      </c>
      <c r="G153" t="inlineStr">
        <is>
          <t>0</t>
        </is>
      </c>
      <c r="H153" t="inlineStr">
        <is>
          <t>0.00</t>
        </is>
      </c>
      <c r="I153"/>
      <c r="J153" t="inlineStr">
        <is>
          <t>0.00</t>
        </is>
      </c>
      <c r="K153"/>
      <c r="L153"/>
      <c r="M153"/>
      <c r="N153" t="inlineStr">
        <is>
          <t>部分完成</t>
        </is>
      </c>
      <c r="O153" t="inlineStr">
        <is>
          <t>同步工具根据CPS账号数据明细自动生成，关联1条明细。</t>
        </is>
      </c>
      <c r="P153" t="inlineStr">
        <is>
          <t>The Don's Obsession</t>
        </is>
      </c>
    </row>
    <row r="154" ht="25.5" customHeight="1">
      <c r="A154" t="inlineStr">
        <is>
          <t>2026-09-12｜ReelShort｜USD｜用户充值金额｜3405794871f0c7e6</t>
        </is>
      </c>
      <c r="B154" s="5">
        <v>46277</v>
      </c>
      <c r="C154" t="inlineStr">
        <is>
          <t>ReelShort</t>
        </is>
      </c>
      <c r="D154" t="inlineStr">
        <is>
          <t>USD</t>
        </is>
      </c>
      <c r="E154" t="inlineStr">
        <is>
          <t>用户充值金额</t>
        </is>
      </c>
      <c r="F154" t="inlineStr">
        <is>
          <t>2026-09-12｜RSBoost｜2967267838@qq.com｜ReelShort｜USD｜单剧｜3405794871f0c7e6</t>
        </is>
      </c>
      <c r="G154" t="inlineStr">
        <is>
          <t>0</t>
        </is>
      </c>
      <c r="H154" t="inlineStr">
        <is>
          <t>0.00</t>
        </is>
      </c>
      <c r="I154"/>
      <c r="J154" t="inlineStr">
        <is>
          <t>0.00</t>
        </is>
      </c>
      <c r="K154"/>
      <c r="L154"/>
      <c r="M154"/>
      <c r="N154" t="inlineStr">
        <is>
          <t>部分完成</t>
        </is>
      </c>
      <c r="O154" t="inlineStr">
        <is>
          <t>同步工具根据CPS账号数据明细自动生成，关联1条明细。</t>
        </is>
      </c>
      <c r="P154" t="inlineStr">
        <is>
          <t>Under One Lane</t>
        </is>
      </c>
    </row>
    <row r="155" ht="25.5" customHeight="1">
      <c r="A155" t="inlineStr">
        <is>
          <t>2026-09-11｜MoboReels｜CNY｜待确认｜22744f0f5b6a4aa8</t>
        </is>
      </c>
      <c r="B155" s="5">
        <v>46276</v>
      </c>
      <c r="C155" t="inlineStr">
        <is>
          <t>MoboReels</t>
        </is>
      </c>
      <c r="D155" t="inlineStr">
        <is>
          <t>CNY</t>
        </is>
      </c>
      <c r="E155" t="inlineStr">
        <is>
          <t>待确认</t>
        </is>
      </c>
      <c r="F155" t="inlineStr">
        <is>
          <t>2026-09-11｜MoboBoost｜pengman@gengrowth.ai｜CNY｜账号级,2026-09-11｜MoboBoost｜gaoxuan@gengrowth.ai｜CNY｜账号级</t>
        </is>
      </c>
      <c r="G155" t="inlineStr">
        <is>
          <t>0</t>
        </is>
      </c>
      <c r="H155" t="inlineStr">
        <is>
          <t>0.00</t>
        </is>
      </c>
      <c r="I155" t="inlineStr">
        <is>
          <t>0.00</t>
        </is>
      </c>
      <c r="J155" t="inlineStr">
        <is>
          <t>0.00</t>
        </is>
      </c>
      <c r="K155" t="inlineStr">
        <is>
          <t>0.00</t>
        </is>
      </c>
      <c r="L155"/>
      <c r="M155"/>
      <c r="N155" t="inlineStr">
        <is>
          <t>部分完成</t>
        </is>
      </c>
      <c r="O155" t="inlineStr">
        <is>
          <t>同步工具根据CPS账号数据明细自动生成，关联2条明细。来源未提供具体剧场，MoboBoost归入MoboReels，其余归入其他。</t>
        </is>
      </c>
      <c r="P155" t="inlineStr">
        <is>
          <t>未分剧名/平台合计</t>
        </is>
      </c>
    </row>
    <row r="156" ht="25.5" customHeight="1">
      <c r="A156" t="inlineStr">
        <is>
          <t>2026-09-11｜ReelShort｜USD｜用户充值金额｜22744f0f5b6a4aa8｜已停用</t>
        </is>
      </c>
      <c r="B156" s="5">
        <v>46276</v>
      </c>
      <c r="C156" t="inlineStr">
        <is>
          <t>ReelShort</t>
        </is>
      </c>
      <c r="D156" t="inlineStr">
        <is>
          <t>USD</t>
        </is>
      </c>
      <c r="E156" t="inlineStr">
        <is>
          <t>用户充值金额</t>
        </is>
      </c>
      <c r="F156"/>
      <c r="G156"/>
      <c r="H156"/>
      <c r="I156"/>
      <c r="J156"/>
      <c r="K156"/>
      <c r="L156"/>
      <c r="M156"/>
      <c r="N156" t="inlineStr">
        <is>
          <t>部分完成</t>
        </is>
      </c>
      <c r="O156" t="inlineStr">
        <is>
          <t>旧汇总已迁移；关联已清空，不参与统计。</t>
        </is>
      </c>
      <c r="P156" t="inlineStr">
        <is>
          <t>已停用</t>
        </is>
      </c>
    </row>
    <row r="157" ht="25.5" customHeight="1">
      <c r="A157" t="inlineStr">
        <is>
          <t>2026-09-11｜其他｜CNY｜待确认｜22744f0f5b6a4aa8</t>
        </is>
      </c>
      <c r="B157" s="5">
        <v>46276</v>
      </c>
      <c r="C157" t="inlineStr">
        <is>
          <t>其他</t>
        </is>
      </c>
      <c r="D157" t="inlineStr">
        <is>
          <t>CNY</t>
        </is>
      </c>
      <c r="E157" t="inlineStr">
        <is>
          <t>待确认</t>
        </is>
      </c>
      <c r="F157" t="inlineStr">
        <is>
          <t>2026-09-11｜鹊娱｜pmm｜CNY｜账号级</t>
        </is>
      </c>
      <c r="G157" t="inlineStr">
        <is>
          <t>0</t>
        </is>
      </c>
      <c r="H157" t="inlineStr">
        <is>
          <t>0.00</t>
        </is>
      </c>
      <c r="I157"/>
      <c r="J157" t="inlineStr">
        <is>
          <t>0.00</t>
        </is>
      </c>
      <c r="K157" t="inlineStr">
        <is>
          <t>0.00</t>
        </is>
      </c>
      <c r="L157"/>
      <c r="M157"/>
      <c r="N157" t="inlineStr">
        <is>
          <t>部分完成</t>
        </is>
      </c>
      <c r="O157" t="inlineStr">
        <is>
          <t>同步工具根据CPS账号数据明细自动生成，关联1条明细。来源未提供具体剧场，MoboBoost归入MoboReels，其余归入其他。</t>
        </is>
      </c>
      <c r="P157" t="inlineStr">
        <is>
          <t>未分剧名/平台合计</t>
        </is>
      </c>
    </row>
    <row r="158" ht="25.5" customHeight="1">
      <c r="A158" t="inlineStr">
        <is>
          <t>2026-09-11｜其他｜CNY｜扣通道费后金额｜22744f0f5b6a4aa8</t>
        </is>
      </c>
      <c r="B158" s="5">
        <v>46276</v>
      </c>
      <c r="C158" t="inlineStr">
        <is>
          <t>其他</t>
        </is>
      </c>
      <c r="D158" t="inlineStr">
        <is>
          <t>CNY</t>
        </is>
      </c>
      <c r="E158" t="inlineStr">
        <is>
          <t>扣通道费后金额</t>
        </is>
      </c>
      <c r="F158" t="inlineStr">
        <is>
          <t>2026-09-11｜七星剧浪｜CND3E｜CNY｜账号级</t>
        </is>
      </c>
      <c r="G158" t="inlineStr">
        <is>
          <t>0</t>
        </is>
      </c>
      <c r="H158" t="inlineStr">
        <is>
          <t>0.00</t>
        </is>
      </c>
      <c r="I158" t="inlineStr">
        <is>
          <t>0.00</t>
        </is>
      </c>
      <c r="J158" t="inlineStr">
        <is>
          <t>0.00</t>
        </is>
      </c>
      <c r="K158" t="inlineStr">
        <is>
          <t>0.00</t>
        </is>
      </c>
      <c r="L158"/>
      <c r="M158"/>
      <c r="N158" t="inlineStr">
        <is>
          <t>部分完成</t>
        </is>
      </c>
      <c r="O158" t="inlineStr">
        <is>
          <t>同步工具根据CPS账号数据明细自动生成，关联1条明细。来源未提供具体剧场，MoboBoost归入MoboReels，其余归入其他。</t>
        </is>
      </c>
      <c r="P158" t="inlineStr">
        <is>
          <t>未分剧名/平台合计</t>
        </is>
      </c>
    </row>
    <row r="159" ht="25.5" customHeight="1">
      <c r="A159" t="inlineStr">
        <is>
          <t>2026-09-11｜其他｜USD｜待确认｜22744f0f5b6a4aa8</t>
        </is>
      </c>
      <c r="B159" s="5">
        <v>46276</v>
      </c>
      <c r="C159" t="inlineStr">
        <is>
          <t>其他</t>
        </is>
      </c>
      <c r="D159" t="inlineStr">
        <is>
          <t>USD</t>
        </is>
      </c>
      <c r="E159" t="inlineStr">
        <is>
          <t>待确认</t>
        </is>
      </c>
      <c r="F159" t="inlineStr">
        <is>
          <t>2026-09-11｜鹊娱｜pmm｜USD｜账号级</t>
        </is>
      </c>
      <c r="G159" t="inlineStr">
        <is>
          <t>0</t>
        </is>
      </c>
      <c r="H159" t="inlineStr">
        <is>
          <t>0.00</t>
        </is>
      </c>
      <c r="I159"/>
      <c r="J159" t="inlineStr">
        <is>
          <t>0.00</t>
        </is>
      </c>
      <c r="K159" t="inlineStr">
        <is>
          <t>0.00</t>
        </is>
      </c>
      <c r="L159"/>
      <c r="M159"/>
      <c r="N159" t="inlineStr">
        <is>
          <t>部分完成</t>
        </is>
      </c>
      <c r="O159" t="inlineStr">
        <is>
          <t>同步工具根据CPS账号数据明细自动生成，关联1条明细。来源未提供具体剧场，MoboBoost归入MoboReels，其余归入其他。</t>
        </is>
      </c>
      <c r="P159" t="inlineStr">
        <is>
          <t>未分剧名/平台合计</t>
        </is>
      </c>
    </row>
    <row r="160" ht="25.5" customHeight="1">
      <c r="A160" t="inlineStr">
        <is>
          <t>2026-09-11｜ReelShort｜USD｜用户充值金额｜af3e88885fef4554</t>
        </is>
      </c>
      <c r="B160" s="5">
        <v>46276</v>
      </c>
      <c r="C160" t="inlineStr">
        <is>
          <t>ReelShort</t>
        </is>
      </c>
      <c r="D160" t="inlineStr">
        <is>
          <t>USD</t>
        </is>
      </c>
      <c r="E160" t="inlineStr">
        <is>
          <t>用户充值金额</t>
        </is>
      </c>
      <c r="F160" t="inlineStr">
        <is>
          <t>2026-09-11｜RSBoost｜2967267838@qq.com｜ReelShort｜USD｜单剧｜af3e88885fef4554</t>
        </is>
      </c>
      <c r="G160" t="inlineStr">
        <is>
          <t>0</t>
        </is>
      </c>
      <c r="H160" t="inlineStr">
        <is>
          <t>0.00</t>
        </is>
      </c>
      <c r="I160"/>
      <c r="J160" t="inlineStr">
        <is>
          <t>0.00</t>
        </is>
      </c>
      <c r="K160"/>
      <c r="L160"/>
      <c r="M160"/>
      <c r="N160" t="inlineStr">
        <is>
          <t>部分完成</t>
        </is>
      </c>
      <c r="O160" t="inlineStr">
        <is>
          <t>同步工具根据CPS账号数据明细自动生成，关联1条明细。</t>
        </is>
      </c>
      <c r="P160" t="inlineStr">
        <is>
          <t>Private Tutoring</t>
        </is>
      </c>
    </row>
    <row r="161" ht="25.5" customHeight="1">
      <c r="A161" t="inlineStr">
        <is>
          <t>2026-09-11｜ReelShort｜USD｜用户充值金额｜960814eee99616a6</t>
        </is>
      </c>
      <c r="B161" s="5">
        <v>46276</v>
      </c>
      <c r="C161" t="inlineStr">
        <is>
          <t>ReelShort</t>
        </is>
      </c>
      <c r="D161" t="inlineStr">
        <is>
          <t>USD</t>
        </is>
      </c>
      <c r="E161" t="inlineStr">
        <is>
          <t>用户充值金额</t>
        </is>
      </c>
      <c r="F161" t="inlineStr">
        <is>
          <t>2026-09-11｜RSBoost｜2967267838@qq.com｜ReelShort｜USD｜单剧｜960814eee99616a6</t>
        </is>
      </c>
      <c r="G161" t="inlineStr">
        <is>
          <t>2</t>
        </is>
      </c>
      <c r="H161" t="inlineStr">
        <is>
          <t>1.38</t>
        </is>
      </c>
      <c r="I161"/>
      <c r="J161" t="inlineStr">
        <is>
          <t>0.00</t>
        </is>
      </c>
      <c r="K161"/>
      <c r="L161"/>
      <c r="M161"/>
      <c r="N161" t="inlineStr">
        <is>
          <t>部分完成</t>
        </is>
      </c>
      <c r="O161" t="inlineStr">
        <is>
          <t>同步工具根据CPS账号数据明细自动生成，关联1条明细。</t>
        </is>
      </c>
      <c r="P161" t="inlineStr">
        <is>
          <t>The Don's Obsession</t>
        </is>
      </c>
    </row>
    <row r="162" ht="25.5" customHeight="1">
      <c r="A162" t="inlineStr">
        <is>
          <t>2026-09-10｜MoboReels｜CNY｜待确认｜22744f0f5b6a4aa8</t>
        </is>
      </c>
      <c r="B162" s="5">
        <v>46275</v>
      </c>
      <c r="C162" t="inlineStr">
        <is>
          <t>MoboReels</t>
        </is>
      </c>
      <c r="D162" t="inlineStr">
        <is>
          <t>CNY</t>
        </is>
      </c>
      <c r="E162" t="inlineStr">
        <is>
          <t>待确认</t>
        </is>
      </c>
      <c r="F162" t="inlineStr">
        <is>
          <t>2026-09-10｜MoboBoost｜pengman@gengrowth.ai｜CNY｜账号级,2026-09-10｜MoboBoost｜gaoxuan@gengrowth.ai｜CNY｜账号级</t>
        </is>
      </c>
      <c r="G162" t="inlineStr">
        <is>
          <t>0</t>
        </is>
      </c>
      <c r="H162" t="inlineStr">
        <is>
          <t>0.00</t>
        </is>
      </c>
      <c r="I162" t="inlineStr">
        <is>
          <t>0.00</t>
        </is>
      </c>
      <c r="J162" t="inlineStr">
        <is>
          <t>0.00</t>
        </is>
      </c>
      <c r="K162" t="inlineStr">
        <is>
          <t>0.00</t>
        </is>
      </c>
      <c r="L162"/>
      <c r="M162"/>
      <c r="N162" t="inlineStr">
        <is>
          <t>部分完成</t>
        </is>
      </c>
      <c r="O162" t="inlineStr">
        <is>
          <t>同步工具根据CPS账号数据明细自动生成，关联2条明细。来源未提供具体剧场，MoboBoost归入MoboReels，其余归入其他。</t>
        </is>
      </c>
      <c r="P162" t="inlineStr">
        <is>
          <t>未分剧名/平台合计</t>
        </is>
      </c>
    </row>
    <row r="163" ht="25.5" customHeight="1">
      <c r="A163" t="inlineStr">
        <is>
          <t>2026-09-10｜ReelShort｜USD｜用户充值金额｜22744f0f5b6a4aa8｜已停用</t>
        </is>
      </c>
      <c r="B163" s="5">
        <v>46275</v>
      </c>
      <c r="C163" t="inlineStr">
        <is>
          <t>ReelShort</t>
        </is>
      </c>
      <c r="D163" t="inlineStr">
        <is>
          <t>USD</t>
        </is>
      </c>
      <c r="E163" t="inlineStr">
        <is>
          <t>用户充值金额</t>
        </is>
      </c>
      <c r="F163"/>
      <c r="G163"/>
      <c r="H163"/>
      <c r="I163"/>
      <c r="J163"/>
      <c r="K163"/>
      <c r="L163"/>
      <c r="M163"/>
      <c r="N163" t="inlineStr">
        <is>
          <t>部分完成</t>
        </is>
      </c>
      <c r="O163" t="inlineStr">
        <is>
          <t>旧汇总已迁移；关联已清空，不参与统计。</t>
        </is>
      </c>
      <c r="P163" t="inlineStr">
        <is>
          <t>已停用</t>
        </is>
      </c>
    </row>
    <row r="164" ht="25.5" customHeight="1">
      <c r="A164" t="inlineStr">
        <is>
          <t>2026-09-10｜其他｜CNY｜待确认｜22744f0f5b6a4aa8</t>
        </is>
      </c>
      <c r="B164" s="5">
        <v>46275</v>
      </c>
      <c r="C164" t="inlineStr">
        <is>
          <t>其他</t>
        </is>
      </c>
      <c r="D164" t="inlineStr">
        <is>
          <t>CNY</t>
        </is>
      </c>
      <c r="E164" t="inlineStr">
        <is>
          <t>待确认</t>
        </is>
      </c>
      <c r="F164" t="inlineStr">
        <is>
          <t>2026-09-10｜鹊娱｜pmm｜CNY｜账号级</t>
        </is>
      </c>
      <c r="G164" t="inlineStr">
        <is>
          <t>0</t>
        </is>
      </c>
      <c r="H164" t="inlineStr">
        <is>
          <t>0.00</t>
        </is>
      </c>
      <c r="I164"/>
      <c r="J164" t="inlineStr">
        <is>
          <t>0.00</t>
        </is>
      </c>
      <c r="K164" t="inlineStr">
        <is>
          <t>0.00</t>
        </is>
      </c>
      <c r="L164"/>
      <c r="M164"/>
      <c r="N164" t="inlineStr">
        <is>
          <t>部分完成</t>
        </is>
      </c>
      <c r="O164" t="inlineStr">
        <is>
          <t>同步工具根据CPS账号数据明细自动生成，关联1条明细。来源未提供具体剧场，MoboBoost归入MoboReels，其余归入其他。</t>
        </is>
      </c>
      <c r="P164" t="inlineStr">
        <is>
          <t>未分剧名/平台合计</t>
        </is>
      </c>
    </row>
    <row r="165" ht="25.5" customHeight="1">
      <c r="A165" t="inlineStr">
        <is>
          <t>2026-09-10｜其他｜CNY｜扣通道费后金额｜22744f0f5b6a4aa8</t>
        </is>
      </c>
      <c r="B165" s="5">
        <v>46275</v>
      </c>
      <c r="C165" t="inlineStr">
        <is>
          <t>其他</t>
        </is>
      </c>
      <c r="D165" t="inlineStr">
        <is>
          <t>CNY</t>
        </is>
      </c>
      <c r="E165" t="inlineStr">
        <is>
          <t>扣通道费后金额</t>
        </is>
      </c>
      <c r="F165" t="inlineStr">
        <is>
          <t>2026-09-10｜七星剧浪｜CND3E｜CNY｜账号级</t>
        </is>
      </c>
      <c r="G165" t="inlineStr">
        <is>
          <t>0</t>
        </is>
      </c>
      <c r="H165" t="inlineStr">
        <is>
          <t>0.00</t>
        </is>
      </c>
      <c r="I165" t="inlineStr">
        <is>
          <t>0.00</t>
        </is>
      </c>
      <c r="J165" t="inlineStr">
        <is>
          <t>0.00</t>
        </is>
      </c>
      <c r="K165" t="inlineStr">
        <is>
          <t>0.00</t>
        </is>
      </c>
      <c r="L165"/>
      <c r="M165"/>
      <c r="N165" t="inlineStr">
        <is>
          <t>部分完成</t>
        </is>
      </c>
      <c r="O165" t="inlineStr">
        <is>
          <t>同步工具根据CPS账号数据明细自动生成，关联1条明细。来源未提供具体剧场，MoboBoost归入MoboReels，其余归入其他。</t>
        </is>
      </c>
      <c r="P165" t="inlineStr">
        <is>
          <t>未分剧名/平台合计</t>
        </is>
      </c>
    </row>
    <row r="166" ht="25.5" customHeight="1">
      <c r="A166" t="inlineStr">
        <is>
          <t>2026-09-10｜其他｜USD｜待确认｜22744f0f5b6a4aa8</t>
        </is>
      </c>
      <c r="B166" s="5">
        <v>46275</v>
      </c>
      <c r="C166" t="inlineStr">
        <is>
          <t>其他</t>
        </is>
      </c>
      <c r="D166" t="inlineStr">
        <is>
          <t>USD</t>
        </is>
      </c>
      <c r="E166" t="inlineStr">
        <is>
          <t>待确认</t>
        </is>
      </c>
      <c r="F166" t="inlineStr">
        <is>
          <t>2026-09-10｜鹊娱｜pmm｜USD｜账号级</t>
        </is>
      </c>
      <c r="G166" t="inlineStr">
        <is>
          <t>0</t>
        </is>
      </c>
      <c r="H166" t="inlineStr">
        <is>
          <t>0.00</t>
        </is>
      </c>
      <c r="I166"/>
      <c r="J166" t="inlineStr">
        <is>
          <t>0.00</t>
        </is>
      </c>
      <c r="K166" t="inlineStr">
        <is>
          <t>0.00</t>
        </is>
      </c>
      <c r="L166"/>
      <c r="M166"/>
      <c r="N166" t="inlineStr">
        <is>
          <t>部分完成</t>
        </is>
      </c>
      <c r="O166" t="inlineStr">
        <is>
          <t>同步工具根据CPS账号数据明细自动生成，关联1条明细。来源未提供具体剧场，MoboBoost归入MoboReels，其余归入其他。</t>
        </is>
      </c>
      <c r="P166" t="inlineStr">
        <is>
          <t>未分剧名/平台合计</t>
        </is>
      </c>
    </row>
    <row r="167" ht="25.5" customHeight="1">
      <c r="A167" t="inlineStr">
        <is>
          <t>2026-09-10｜ReelShort｜USD｜用户充值金额｜0fcef1b8970d217c</t>
        </is>
      </c>
      <c r="B167" s="5">
        <v>46275</v>
      </c>
      <c r="C167" t="inlineStr">
        <is>
          <t>ReelShort</t>
        </is>
      </c>
      <c r="D167" t="inlineStr">
        <is>
          <t>USD</t>
        </is>
      </c>
      <c r="E167" t="inlineStr">
        <is>
          <t>用户充值金额</t>
        </is>
      </c>
      <c r="F167" t="inlineStr">
        <is>
          <t>2026-09-10｜RSBoost｜2967267838@qq.com｜ReelShort｜USD｜单剧｜0fcef1b8970d217c</t>
        </is>
      </c>
      <c r="G167" t="inlineStr">
        <is>
          <t>0</t>
        </is>
      </c>
      <c r="H167" t="inlineStr">
        <is>
          <t>0.00</t>
        </is>
      </c>
      <c r="I167"/>
      <c r="J167" t="inlineStr">
        <is>
          <t>0.00</t>
        </is>
      </c>
      <c r="K167"/>
      <c r="L167"/>
      <c r="M167"/>
      <c r="N167" t="inlineStr">
        <is>
          <t>部分完成</t>
        </is>
      </c>
      <c r="O167" t="inlineStr">
        <is>
          <t>同步工具根据CPS账号数据明细自动生成，关联1条明细。</t>
        </is>
      </c>
      <c r="P167" t="inlineStr">
        <is>
          <t>My Racing Nemesis Kissed Me</t>
        </is>
      </c>
    </row>
    <row r="168" ht="25.5" customHeight="1">
      <c r="A168" t="inlineStr">
        <is>
          <t>2026-09-10｜ReelShort｜USD｜用户充值金额｜960814eee99616a6</t>
        </is>
      </c>
      <c r="B168" s="5">
        <v>46275</v>
      </c>
      <c r="C168" t="inlineStr">
        <is>
          <t>ReelShort</t>
        </is>
      </c>
      <c r="D168" t="inlineStr">
        <is>
          <t>USD</t>
        </is>
      </c>
      <c r="E168" t="inlineStr">
        <is>
          <t>用户充值金额</t>
        </is>
      </c>
      <c r="F168" t="inlineStr">
        <is>
          <t>2026-09-10｜RSBoost｜2967267838@qq.com｜ReelShort｜USD｜单剧｜960814eee99616a6</t>
        </is>
      </c>
      <c r="G168" t="inlineStr">
        <is>
          <t>0</t>
        </is>
      </c>
      <c r="H168" t="inlineStr">
        <is>
          <t>0.00</t>
        </is>
      </c>
      <c r="I168"/>
      <c r="J168" t="inlineStr">
        <is>
          <t>0.00</t>
        </is>
      </c>
      <c r="K168"/>
      <c r="L168"/>
      <c r="M168"/>
      <c r="N168" t="inlineStr">
        <is>
          <t>部分完成</t>
        </is>
      </c>
      <c r="O168" t="inlineStr">
        <is>
          <t>同步工具根据CPS账号数据明细自动生成，关联1条明细。</t>
        </is>
      </c>
      <c r="P168" t="inlineStr">
        <is>
          <t>The Don's Obsession</t>
        </is>
      </c>
    </row>
    <row r="169" ht="25.5" customHeight="1">
      <c r="A169" t="inlineStr">
        <is>
          <t>2026-09-09｜MoboReels｜CNY｜待确认｜22744f0f5b6a4aa8</t>
        </is>
      </c>
      <c r="B169" s="5">
        <v>46274</v>
      </c>
      <c r="C169" t="inlineStr">
        <is>
          <t>MoboReels</t>
        </is>
      </c>
      <c r="D169" t="inlineStr">
        <is>
          <t>CNY</t>
        </is>
      </c>
      <c r="E169" t="inlineStr">
        <is>
          <t>待确认</t>
        </is>
      </c>
      <c r="F169" t="inlineStr">
        <is>
          <t>2026-09-09｜MoboBoost｜pengman@gengrowth.ai｜CNY｜账号级,2026-09-09｜MoboBoost｜gaoxuan@gengrowth.ai｜CNY｜账号级</t>
        </is>
      </c>
      <c r="G169" t="inlineStr">
        <is>
          <t>0</t>
        </is>
      </c>
      <c r="H169" t="inlineStr">
        <is>
          <t>0.00</t>
        </is>
      </c>
      <c r="I169" t="inlineStr">
        <is>
          <t>0.00</t>
        </is>
      </c>
      <c r="J169" t="inlineStr">
        <is>
          <t>0.00</t>
        </is>
      </c>
      <c r="K169" t="inlineStr">
        <is>
          <t>0.00</t>
        </is>
      </c>
      <c r="L169"/>
      <c r="M169"/>
      <c r="N169" t="inlineStr">
        <is>
          <t>部分完成</t>
        </is>
      </c>
      <c r="O169" t="inlineStr">
        <is>
          <t>同步工具根据CPS账号数据明细自动生成，关联2条明细。来源未提供具体剧场，MoboBoost归入MoboReels，其余归入其他。</t>
        </is>
      </c>
      <c r="P169" t="inlineStr">
        <is>
          <t>未分剧名/平台合计</t>
        </is>
      </c>
    </row>
    <row r="170" ht="25.5" customHeight="1">
      <c r="A170" t="inlineStr">
        <is>
          <t>2026-09-09｜ReelShort｜USD｜用户充值金额｜22744f0f5b6a4aa8</t>
        </is>
      </c>
      <c r="B170" s="5">
        <v>46274</v>
      </c>
      <c r="C170" t="inlineStr">
        <is>
          <t>ReelShort</t>
        </is>
      </c>
      <c r="D170" t="inlineStr">
        <is>
          <t>USD</t>
        </is>
      </c>
      <c r="E170" t="inlineStr">
        <is>
          <t>用户充值金额</t>
        </is>
      </c>
      <c r="F170" t="inlineStr">
        <is>
          <t>2026-09-09｜RSBoost｜2967267838@qq.com｜ReelShort｜USD｜账号级</t>
        </is>
      </c>
      <c r="G170" t="inlineStr">
        <is>
          <t>0</t>
        </is>
      </c>
      <c r="H170" t="inlineStr">
        <is>
          <t>0.00</t>
        </is>
      </c>
      <c r="I170"/>
      <c r="J170" t="inlineStr">
        <is>
          <t>0.00</t>
        </is>
      </c>
      <c r="K170"/>
      <c r="L170"/>
      <c r="M170"/>
      <c r="N170" t="inlineStr">
        <is>
          <t>部分完成</t>
        </is>
      </c>
      <c r="O170" t="inlineStr">
        <is>
          <t>同步工具根据CPS账号数据明细自动生成，关联1条明细。</t>
        </is>
      </c>
      <c r="P170" t="inlineStr">
        <is>
          <t>未分剧名/平台合计</t>
        </is>
      </c>
    </row>
    <row r="171" ht="25.5" customHeight="1">
      <c r="A171" t="inlineStr">
        <is>
          <t>2026-09-09｜其他｜CNY｜待确认｜22744f0f5b6a4aa8</t>
        </is>
      </c>
      <c r="B171" s="5">
        <v>46274</v>
      </c>
      <c r="C171" t="inlineStr">
        <is>
          <t>其他</t>
        </is>
      </c>
      <c r="D171" t="inlineStr">
        <is>
          <t>CNY</t>
        </is>
      </c>
      <c r="E171" t="inlineStr">
        <is>
          <t>待确认</t>
        </is>
      </c>
      <c r="F171" t="inlineStr">
        <is>
          <t>2026-09-09｜鹊娱｜pmm｜CNY｜账号级</t>
        </is>
      </c>
      <c r="G171" t="inlineStr">
        <is>
          <t>0</t>
        </is>
      </c>
      <c r="H171" t="inlineStr">
        <is>
          <t>0.00</t>
        </is>
      </c>
      <c r="I171"/>
      <c r="J171" t="inlineStr">
        <is>
          <t>0.00</t>
        </is>
      </c>
      <c r="K171" t="inlineStr">
        <is>
          <t>0.00</t>
        </is>
      </c>
      <c r="L171"/>
      <c r="M171"/>
      <c r="N171" t="inlineStr">
        <is>
          <t>部分完成</t>
        </is>
      </c>
      <c r="O171" t="inlineStr">
        <is>
          <t>同步工具根据CPS账号数据明细自动生成，关联1条明细。来源未提供具体剧场，MoboBoost归入MoboReels，其余归入其他。</t>
        </is>
      </c>
      <c r="P171" t="inlineStr">
        <is>
          <t>未分剧名/平台合计</t>
        </is>
      </c>
    </row>
    <row r="172" ht="25.5" customHeight="1">
      <c r="A172" t="inlineStr">
        <is>
          <t>2026-09-09｜其他｜CNY｜扣通道费后金额｜22744f0f5b6a4aa8</t>
        </is>
      </c>
      <c r="B172" s="5">
        <v>46274</v>
      </c>
      <c r="C172" t="inlineStr">
        <is>
          <t>其他</t>
        </is>
      </c>
      <c r="D172" t="inlineStr">
        <is>
          <t>CNY</t>
        </is>
      </c>
      <c r="E172" t="inlineStr">
        <is>
          <t>扣通道费后金额</t>
        </is>
      </c>
      <c r="F172" t="inlineStr">
        <is>
          <t>2026-09-09｜七星剧浪｜CND3E｜CNY｜账号级</t>
        </is>
      </c>
      <c r="G172" t="inlineStr">
        <is>
          <t>0</t>
        </is>
      </c>
      <c r="H172" t="inlineStr">
        <is>
          <t>0.00</t>
        </is>
      </c>
      <c r="I172" t="inlineStr">
        <is>
          <t>0.00</t>
        </is>
      </c>
      <c r="J172" t="inlineStr">
        <is>
          <t>0.00</t>
        </is>
      </c>
      <c r="K172" t="inlineStr">
        <is>
          <t>0.00</t>
        </is>
      </c>
      <c r="L172"/>
      <c r="M172"/>
      <c r="N172" t="inlineStr">
        <is>
          <t>部分完成</t>
        </is>
      </c>
      <c r="O172" t="inlineStr">
        <is>
          <t>同步工具根据CPS账号数据明细自动生成，关联1条明细。来源未提供具体剧场，MoboBoost归入MoboReels，其余归入其他。</t>
        </is>
      </c>
      <c r="P172" t="inlineStr">
        <is>
          <t>未分剧名/平台合计</t>
        </is>
      </c>
    </row>
    <row r="173" ht="25.5" customHeight="1">
      <c r="A173" t="inlineStr">
        <is>
          <t>2026-09-09｜其他｜USD｜待确认｜22744f0f5b6a4aa8</t>
        </is>
      </c>
      <c r="B173" s="5">
        <v>46274</v>
      </c>
      <c r="C173" t="inlineStr">
        <is>
          <t>其他</t>
        </is>
      </c>
      <c r="D173" t="inlineStr">
        <is>
          <t>USD</t>
        </is>
      </c>
      <c r="E173" t="inlineStr">
        <is>
          <t>待确认</t>
        </is>
      </c>
      <c r="F173" t="inlineStr">
        <is>
          <t>2026-09-09｜鹊娱｜pmm｜USD｜账号级</t>
        </is>
      </c>
      <c r="G173" t="inlineStr">
        <is>
          <t>0</t>
        </is>
      </c>
      <c r="H173" t="inlineStr">
        <is>
          <t>0.00</t>
        </is>
      </c>
      <c r="I173"/>
      <c r="J173" t="inlineStr">
        <is>
          <t>0.00</t>
        </is>
      </c>
      <c r="K173" t="inlineStr">
        <is>
          <t>0.00</t>
        </is>
      </c>
      <c r="L173"/>
      <c r="M173"/>
      <c r="N173" t="inlineStr">
        <is>
          <t>部分完成</t>
        </is>
      </c>
      <c r="O173" t="inlineStr">
        <is>
          <t>同步工具根据CPS账号数据明细自动生成，关联1条明细。来源未提供具体剧场，MoboBoost归入MoboReels，其余归入其他。</t>
        </is>
      </c>
      <c r="P173" t="inlineStr">
        <is>
          <t>未分剧名/平台合计</t>
        </is>
      </c>
    </row>
    <row r="174" ht="25.5" customHeight="1">
      <c r="A174" t="inlineStr">
        <is>
          <t>2026-09-08｜MoboReels｜CNY｜待确认｜22744f0f5b6a4aa8</t>
        </is>
      </c>
      <c r="B174" s="5">
        <v>46273</v>
      </c>
      <c r="C174" t="inlineStr">
        <is>
          <t>MoboReels</t>
        </is>
      </c>
      <c r="D174" t="inlineStr">
        <is>
          <t>CNY</t>
        </is>
      </c>
      <c r="E174" t="inlineStr">
        <is>
          <t>待确认</t>
        </is>
      </c>
      <c r="F174" t="inlineStr">
        <is>
          <t>2026-09-08｜MoboBoost｜pengman@gengrowth.ai｜CNY｜账号级,2026-09-08｜MoboBoost｜gaoxuan@gengrowth.ai｜CNY｜账号级</t>
        </is>
      </c>
      <c r="G174" t="inlineStr">
        <is>
          <t>0</t>
        </is>
      </c>
      <c r="H174" t="inlineStr">
        <is>
          <t>0.00</t>
        </is>
      </c>
      <c r="I174" t="inlineStr">
        <is>
          <t>0.00</t>
        </is>
      </c>
      <c r="J174" t="inlineStr">
        <is>
          <t>0.00</t>
        </is>
      </c>
      <c r="K174" t="inlineStr">
        <is>
          <t>0.00</t>
        </is>
      </c>
      <c r="L174"/>
      <c r="M174"/>
      <c r="N174" t="inlineStr">
        <is>
          <t>部分完成</t>
        </is>
      </c>
      <c r="O174" t="inlineStr">
        <is>
          <t>同步工具根据CPS账号数据明细自动生成，关联2条明细。来源未提供具体剧场，MoboBoost归入MoboReels，其余归入其他。</t>
        </is>
      </c>
      <c r="P174" t="inlineStr">
        <is>
          <t>未分剧名/平台合计</t>
        </is>
      </c>
    </row>
    <row r="175" ht="25.5" customHeight="1">
      <c r="A175" t="inlineStr">
        <is>
          <t>2026-09-08｜ReelShort｜USD｜用户充值金额｜22744f0f5b6a4aa8</t>
        </is>
      </c>
      <c r="B175" s="5">
        <v>46273</v>
      </c>
      <c r="C175" t="inlineStr">
        <is>
          <t>ReelShort</t>
        </is>
      </c>
      <c r="D175" t="inlineStr">
        <is>
          <t>USD</t>
        </is>
      </c>
      <c r="E175" t="inlineStr">
        <is>
          <t>用户充值金额</t>
        </is>
      </c>
      <c r="F175" t="inlineStr">
        <is>
          <t>2026-09-08｜RSBoost｜2967267838@qq.com｜ReelShort｜USD｜账号级</t>
        </is>
      </c>
      <c r="G175" t="inlineStr">
        <is>
          <t>0</t>
        </is>
      </c>
      <c r="H175" t="inlineStr">
        <is>
          <t>0.00</t>
        </is>
      </c>
      <c r="I175"/>
      <c r="J175" t="inlineStr">
        <is>
          <t>0.00</t>
        </is>
      </c>
      <c r="K175"/>
      <c r="L175"/>
      <c r="M175"/>
      <c r="N175" t="inlineStr">
        <is>
          <t>部分完成</t>
        </is>
      </c>
      <c r="O175" t="inlineStr">
        <is>
          <t>同步工具根据CPS账号数据明细自动生成，关联1条明细。</t>
        </is>
      </c>
      <c r="P175" t="inlineStr">
        <is>
          <t>未分剧名/平台合计</t>
        </is>
      </c>
    </row>
    <row r="176" ht="25.5" customHeight="1">
      <c r="A176" t="inlineStr">
        <is>
          <t>2026-09-08｜其他｜CNY｜待确认｜22744f0f5b6a4aa8</t>
        </is>
      </c>
      <c r="B176" s="5">
        <v>46273</v>
      </c>
      <c r="C176" t="inlineStr">
        <is>
          <t>其他</t>
        </is>
      </c>
      <c r="D176" t="inlineStr">
        <is>
          <t>CNY</t>
        </is>
      </c>
      <c r="E176" t="inlineStr">
        <is>
          <t>待确认</t>
        </is>
      </c>
      <c r="F176" t="inlineStr">
        <is>
          <t>2026-09-08｜鹊娱｜pmm｜CNY｜账号级</t>
        </is>
      </c>
      <c r="G176" t="inlineStr">
        <is>
          <t>0</t>
        </is>
      </c>
      <c r="H176" t="inlineStr">
        <is>
          <t>0.00</t>
        </is>
      </c>
      <c r="I176"/>
      <c r="J176" t="inlineStr">
        <is>
          <t>0.00</t>
        </is>
      </c>
      <c r="K176" t="inlineStr">
        <is>
          <t>0.00</t>
        </is>
      </c>
      <c r="L176"/>
      <c r="M176"/>
      <c r="N176" t="inlineStr">
        <is>
          <t>部分完成</t>
        </is>
      </c>
      <c r="O176" t="inlineStr">
        <is>
          <t>同步工具根据CPS账号数据明细自动生成，关联1条明细。来源未提供具体剧场，MoboBoost归入MoboReels，其余归入其他。</t>
        </is>
      </c>
      <c r="P176" t="inlineStr">
        <is>
          <t>未分剧名/平台合计</t>
        </is>
      </c>
    </row>
    <row r="177" ht="25.5" customHeight="1">
      <c r="A177" t="inlineStr">
        <is>
          <t>2026-09-08｜其他｜CNY｜扣通道费后金额｜22744f0f5b6a4aa8</t>
        </is>
      </c>
      <c r="B177" s="5">
        <v>46273</v>
      </c>
      <c r="C177" t="inlineStr">
        <is>
          <t>其他</t>
        </is>
      </c>
      <c r="D177" t="inlineStr">
        <is>
          <t>CNY</t>
        </is>
      </c>
      <c r="E177" t="inlineStr">
        <is>
          <t>扣通道费后金额</t>
        </is>
      </c>
      <c r="F177" t="inlineStr">
        <is>
          <t>2026-09-08｜七星剧浪｜CND3E｜CNY｜账号级</t>
        </is>
      </c>
      <c r="G177" t="inlineStr">
        <is>
          <t>0</t>
        </is>
      </c>
      <c r="H177" t="inlineStr">
        <is>
          <t>0.00</t>
        </is>
      </c>
      <c r="I177" t="inlineStr">
        <is>
          <t>0.00</t>
        </is>
      </c>
      <c r="J177" t="inlineStr">
        <is>
          <t>0.00</t>
        </is>
      </c>
      <c r="K177" t="inlineStr">
        <is>
          <t>0.00</t>
        </is>
      </c>
      <c r="L177"/>
      <c r="M177"/>
      <c r="N177" t="inlineStr">
        <is>
          <t>部分完成</t>
        </is>
      </c>
      <c r="O177" t="inlineStr">
        <is>
          <t>同步工具根据CPS账号数据明细自动生成，关联1条明细。来源未提供具体剧场，MoboBoost归入MoboReels，其余归入其他。</t>
        </is>
      </c>
      <c r="P177" t="inlineStr">
        <is>
          <t>未分剧名/平台合计</t>
        </is>
      </c>
    </row>
    <row r="178" ht="25.5" customHeight="1">
      <c r="A178" t="inlineStr">
        <is>
          <t>2026-09-08｜其他｜USD｜待确认｜22744f0f5b6a4aa8</t>
        </is>
      </c>
      <c r="B178" s="5">
        <v>46273</v>
      </c>
      <c r="C178" t="inlineStr">
        <is>
          <t>其他</t>
        </is>
      </c>
      <c r="D178" t="inlineStr">
        <is>
          <t>USD</t>
        </is>
      </c>
      <c r="E178" t="inlineStr">
        <is>
          <t>待确认</t>
        </is>
      </c>
      <c r="F178" t="inlineStr">
        <is>
          <t>2026-09-08｜鹊娱｜pmm｜USD｜账号级</t>
        </is>
      </c>
      <c r="G178" t="inlineStr">
        <is>
          <t>0</t>
        </is>
      </c>
      <c r="H178" t="inlineStr">
        <is>
          <t>0.00</t>
        </is>
      </c>
      <c r="I178"/>
      <c r="J178" t="inlineStr">
        <is>
          <t>0.00</t>
        </is>
      </c>
      <c r="K178" t="inlineStr">
        <is>
          <t>0.00</t>
        </is>
      </c>
      <c r="L178"/>
      <c r="M178"/>
      <c r="N178" t="inlineStr">
        <is>
          <t>部分完成</t>
        </is>
      </c>
      <c r="O178" t="inlineStr">
        <is>
          <t>同步工具根据CPS账号数据明细自动生成，关联1条明细。来源未提供具体剧场，MoboBoost归入MoboReels，其余归入其他。</t>
        </is>
      </c>
      <c r="P178" t="inlineStr">
        <is>
          <t>未分剧名/平台合计</t>
        </is>
      </c>
    </row>
    <row r="179" ht="25.5" customHeight="1">
      <c r="A179" t="inlineStr">
        <is>
          <t>2026-09-07｜MoboReels｜CNY｜待确认｜22744f0f5b6a4aa8</t>
        </is>
      </c>
      <c r="B179" s="5">
        <v>46272</v>
      </c>
      <c r="C179" t="inlineStr">
        <is>
          <t>MoboReels</t>
        </is>
      </c>
      <c r="D179" t="inlineStr">
        <is>
          <t>CNY</t>
        </is>
      </c>
      <c r="E179" t="inlineStr">
        <is>
          <t>待确认</t>
        </is>
      </c>
      <c r="F179" t="inlineStr">
        <is>
          <t>2026-09-07｜MoboBoost｜pengman@gengrowth.ai｜CNY｜账号级,2026-09-07｜MoboBoost｜gaoxuan@gengrowth.ai｜CNY｜账号级</t>
        </is>
      </c>
      <c r="G179" t="inlineStr">
        <is>
          <t>0</t>
        </is>
      </c>
      <c r="H179" t="inlineStr">
        <is>
          <t>0.00</t>
        </is>
      </c>
      <c r="I179" t="inlineStr">
        <is>
          <t>0.00</t>
        </is>
      </c>
      <c r="J179" t="inlineStr">
        <is>
          <t>0.00</t>
        </is>
      </c>
      <c r="K179" t="inlineStr">
        <is>
          <t>0.00</t>
        </is>
      </c>
      <c r="L179"/>
      <c r="M179"/>
      <c r="N179" t="inlineStr">
        <is>
          <t>部分完成</t>
        </is>
      </c>
      <c r="O179" t="inlineStr">
        <is>
          <t>同步工具根据CPS账号数据明细自动生成，关联2条明细。来源未提供具体剧场，MoboBoost归入MoboReels，其余归入其他。</t>
        </is>
      </c>
      <c r="P179" t="inlineStr">
        <is>
          <t>未分剧名/平台合计</t>
        </is>
      </c>
    </row>
    <row r="180" ht="25.5" customHeight="1">
      <c r="A180" t="inlineStr">
        <is>
          <t>2026-09-07｜ReelShort｜USD｜用户充值金额｜22744f0f5b6a4aa8</t>
        </is>
      </c>
      <c r="B180" s="5">
        <v>46272</v>
      </c>
      <c r="C180" t="inlineStr">
        <is>
          <t>ReelShort</t>
        </is>
      </c>
      <c r="D180" t="inlineStr">
        <is>
          <t>USD</t>
        </is>
      </c>
      <c r="E180" t="inlineStr">
        <is>
          <t>用户充值金额</t>
        </is>
      </c>
      <c r="F180" t="inlineStr">
        <is>
          <t>2026-09-07｜RSBoost｜2967267838@qq.com｜ReelShort｜USD｜账号级</t>
        </is>
      </c>
      <c r="G180" t="inlineStr">
        <is>
          <t>0</t>
        </is>
      </c>
      <c r="H180" t="inlineStr">
        <is>
          <t>0.00</t>
        </is>
      </c>
      <c r="I180"/>
      <c r="J180" t="inlineStr">
        <is>
          <t>0.00</t>
        </is>
      </c>
      <c r="K180"/>
      <c r="L180"/>
      <c r="M180"/>
      <c r="N180" t="inlineStr">
        <is>
          <t>部分完成</t>
        </is>
      </c>
      <c r="O180" t="inlineStr">
        <is>
          <t>同步工具根据CPS账号数据明细自动生成，关联1条明细。</t>
        </is>
      </c>
      <c r="P180" t="inlineStr">
        <is>
          <t>未分剧名/平台合计</t>
        </is>
      </c>
    </row>
    <row r="181" ht="25.5" customHeight="1">
      <c r="A181" t="inlineStr">
        <is>
          <t>2026-09-07｜其他｜CNY｜待确认｜22744f0f5b6a4aa8</t>
        </is>
      </c>
      <c r="B181" s="5">
        <v>46272</v>
      </c>
      <c r="C181" t="inlineStr">
        <is>
          <t>其他</t>
        </is>
      </c>
      <c r="D181" t="inlineStr">
        <is>
          <t>CNY</t>
        </is>
      </c>
      <c r="E181" t="inlineStr">
        <is>
          <t>待确认</t>
        </is>
      </c>
      <c r="F181" t="inlineStr">
        <is>
          <t>2026-09-07｜鹊娱｜pmm｜CNY｜账号级</t>
        </is>
      </c>
      <c r="G181" t="inlineStr">
        <is>
          <t>0</t>
        </is>
      </c>
      <c r="H181" t="inlineStr">
        <is>
          <t>0.00</t>
        </is>
      </c>
      <c r="I181"/>
      <c r="J181" t="inlineStr">
        <is>
          <t>0.00</t>
        </is>
      </c>
      <c r="K181" t="inlineStr">
        <is>
          <t>0.00</t>
        </is>
      </c>
      <c r="L181"/>
      <c r="M181"/>
      <c r="N181" t="inlineStr">
        <is>
          <t>部分完成</t>
        </is>
      </c>
      <c r="O181" t="inlineStr">
        <is>
          <t>同步工具根据CPS账号数据明细自动生成，关联1条明细。来源未提供具体剧场，MoboBoost归入MoboReels，其余归入其他。</t>
        </is>
      </c>
      <c r="P181" t="inlineStr">
        <is>
          <t>未分剧名/平台合计</t>
        </is>
      </c>
    </row>
    <row r="182" ht="25.5" customHeight="1">
      <c r="A182" t="inlineStr">
        <is>
          <t>2026-09-07｜其他｜CNY｜扣通道费后金额｜22744f0f5b6a4aa8</t>
        </is>
      </c>
      <c r="B182" s="5">
        <v>46272</v>
      </c>
      <c r="C182" t="inlineStr">
        <is>
          <t>其他</t>
        </is>
      </c>
      <c r="D182" t="inlineStr">
        <is>
          <t>CNY</t>
        </is>
      </c>
      <c r="E182" t="inlineStr">
        <is>
          <t>扣通道费后金额</t>
        </is>
      </c>
      <c r="F182" t="inlineStr">
        <is>
          <t>2026-09-07｜七星剧浪｜CND3E｜CNY｜账号级</t>
        </is>
      </c>
      <c r="G182" t="inlineStr">
        <is>
          <t>0</t>
        </is>
      </c>
      <c r="H182" t="inlineStr">
        <is>
          <t>0.00</t>
        </is>
      </c>
      <c r="I182" t="inlineStr">
        <is>
          <t>0.00</t>
        </is>
      </c>
      <c r="J182" t="inlineStr">
        <is>
          <t>0.00</t>
        </is>
      </c>
      <c r="K182" t="inlineStr">
        <is>
          <t>0.00</t>
        </is>
      </c>
      <c r="L182"/>
      <c r="M182"/>
      <c r="N182" t="inlineStr">
        <is>
          <t>部分完成</t>
        </is>
      </c>
      <c r="O182" t="inlineStr">
        <is>
          <t>同步工具根据CPS账号数据明细自动生成，关联1条明细。来源未提供具体剧场，MoboBoost归入MoboReels，其余归入其他。</t>
        </is>
      </c>
      <c r="P182" t="inlineStr">
        <is>
          <t>未分剧名/平台合计</t>
        </is>
      </c>
    </row>
    <row r="183" ht="25.5" customHeight="1">
      <c r="A183" t="inlineStr">
        <is>
          <t>2026-09-07｜其他｜USD｜待确认｜22744f0f5b6a4aa8</t>
        </is>
      </c>
      <c r="B183" s="5">
        <v>46272</v>
      </c>
      <c r="C183" t="inlineStr">
        <is>
          <t>其他</t>
        </is>
      </c>
      <c r="D183" t="inlineStr">
        <is>
          <t>USD</t>
        </is>
      </c>
      <c r="E183" t="inlineStr">
        <is>
          <t>待确认</t>
        </is>
      </c>
      <c r="F183" t="inlineStr">
        <is>
          <t>2026-09-07｜鹊娱｜pmm｜USD｜账号级</t>
        </is>
      </c>
      <c r="G183" t="inlineStr">
        <is>
          <t>0</t>
        </is>
      </c>
      <c r="H183" t="inlineStr">
        <is>
          <t>0.00</t>
        </is>
      </c>
      <c r="I183"/>
      <c r="J183" t="inlineStr">
        <is>
          <t>0.00</t>
        </is>
      </c>
      <c r="K183" t="inlineStr">
        <is>
          <t>0.00</t>
        </is>
      </c>
      <c r="L183"/>
      <c r="M183"/>
      <c r="N183" t="inlineStr">
        <is>
          <t>部分完成</t>
        </is>
      </c>
      <c r="O183" t="inlineStr">
        <is>
          <t>同步工具根据CPS账号数据明细自动生成，关联1条明细。来源未提供具体剧场，MoboBoost归入MoboReels，其余归入其他。</t>
        </is>
      </c>
      <c r="P183" t="inlineStr">
        <is>
          <t>未分剧名/平台合计</t>
        </is>
      </c>
    </row>
    <row r="184" ht="25.5" customHeight="1">
      <c r="A184" t="inlineStr">
        <is>
          <t>2026-09-07｜MoboReels｜USD｜待确认｜22744f0f5b6a4aa8｜已停用</t>
        </is>
      </c>
      <c r="B184" s="5">
        <v>46272</v>
      </c>
      <c r="C184" t="inlineStr">
        <is>
          <t>MoboReels</t>
        </is>
      </c>
      <c r="D184" t="inlineStr">
        <is>
          <t>USD</t>
        </is>
      </c>
      <c r="E184" t="inlineStr">
        <is>
          <t>待确认</t>
        </is>
      </c>
      <c r="F184"/>
      <c r="G184"/>
      <c r="H184"/>
      <c r="I184"/>
      <c r="J184"/>
      <c r="K184"/>
      <c r="L184"/>
      <c r="M184"/>
      <c r="N184" t="inlineStr">
        <is>
          <t>部分完成</t>
        </is>
      </c>
      <c r="O184" t="inlineStr">
        <is>
          <t>旧汇总已迁移；关联已清空，不参与统计。</t>
        </is>
      </c>
      <c r="P184" t="inlineStr">
        <is>
          <t>已停用</t>
        </is>
      </c>
    </row>
    <row r="185" ht="25.5" customHeight="1">
      <c r="A185" t="inlineStr">
        <is>
          <t>2026-09-07｜MoboReels｜USD｜待确认｜a415d95625c37dd1</t>
        </is>
      </c>
      <c r="B185" s="5">
        <v>46272</v>
      </c>
      <c r="C185" t="inlineStr">
        <is>
          <t>MoboReels</t>
        </is>
      </c>
      <c r="D185" t="inlineStr">
        <is>
          <t>USD</t>
        </is>
      </c>
      <c r="E185" t="inlineStr">
        <is>
          <t>待确认</t>
        </is>
      </c>
      <c r="F185" t="inlineStr">
        <is>
          <t>2026-09-07｜MoboBoost｜pengman@gengrowth.ai｜MoboReels｜USD｜单剧｜a415d95625c37dd1</t>
        </is>
      </c>
      <c r="G185" t="inlineStr">
        <is>
          <t>0</t>
        </is>
      </c>
      <c r="H185" t="inlineStr">
        <is>
          <t>0.00</t>
        </is>
      </c>
      <c r="I185" t="inlineStr">
        <is>
          <t>0.00</t>
        </is>
      </c>
      <c r="J185" t="inlineStr">
        <is>
          <t>0.07</t>
        </is>
      </c>
      <c r="K185" t="inlineStr">
        <is>
          <t>0.00</t>
        </is>
      </c>
      <c r="L185"/>
      <c r="M185"/>
      <c r="N185" t="inlineStr">
        <is>
          <t>部分完成</t>
        </is>
      </c>
      <c r="O185" t="inlineStr">
        <is>
          <t>同步工具根据CPS账号数据明细自动生成，关联1条明细。</t>
        </is>
      </c>
      <c r="P185" t="inlineStr">
        <is>
          <t>Doctor by Day, Mrs. Dixon by Night</t>
        </is>
      </c>
    </row>
    <row r="186" ht="25.5" customHeight="1">
      <c r="A186" t="inlineStr">
        <is>
          <t>2026-09-06｜MoboReels｜CNY｜待确认｜22744f0f5b6a4aa8</t>
        </is>
      </c>
      <c r="B186" s="5">
        <v>46271</v>
      </c>
      <c r="C186" t="inlineStr">
        <is>
          <t>MoboReels</t>
        </is>
      </c>
      <c r="D186" t="inlineStr">
        <is>
          <t>CNY</t>
        </is>
      </c>
      <c r="E186" t="inlineStr">
        <is>
          <t>待确认</t>
        </is>
      </c>
      <c r="F186" t="inlineStr">
        <is>
          <t>2026-09-06｜MoboBoost｜pengman@gengrowth.ai｜CNY｜账号级,2026-09-06｜MoboBoost｜gaoxuan@gengrowth.ai｜CNY｜账号级</t>
        </is>
      </c>
      <c r="G186" t="inlineStr">
        <is>
          <t>0</t>
        </is>
      </c>
      <c r="H186" t="inlineStr">
        <is>
          <t>0.00</t>
        </is>
      </c>
      <c r="I186" t="inlineStr">
        <is>
          <t>0.00</t>
        </is>
      </c>
      <c r="J186" t="inlineStr">
        <is>
          <t>0.00</t>
        </is>
      </c>
      <c r="K186" t="inlineStr">
        <is>
          <t>0.00</t>
        </is>
      </c>
      <c r="L186"/>
      <c r="M186"/>
      <c r="N186" t="inlineStr">
        <is>
          <t>部分完成</t>
        </is>
      </c>
      <c r="O186" t="inlineStr">
        <is>
          <t>同步工具根据CPS账号数据明细自动生成，关联2条明细。来源未提供具体剧场，MoboBoost归入MoboReels，其余归入其他。</t>
        </is>
      </c>
      <c r="P186" t="inlineStr">
        <is>
          <t>未分剧名/平台合计</t>
        </is>
      </c>
    </row>
    <row r="187" ht="25.5" customHeight="1">
      <c r="A187" t="inlineStr">
        <is>
          <t>2026-09-06｜ReelShort｜USD｜用户充值金额｜22744f0f5b6a4aa8</t>
        </is>
      </c>
      <c r="B187" s="5">
        <v>46271</v>
      </c>
      <c r="C187" t="inlineStr">
        <is>
          <t>ReelShort</t>
        </is>
      </c>
      <c r="D187" t="inlineStr">
        <is>
          <t>USD</t>
        </is>
      </c>
      <c r="E187" t="inlineStr">
        <is>
          <t>用户充值金额</t>
        </is>
      </c>
      <c r="F187" t="inlineStr">
        <is>
          <t>2026-09-06｜RSBoost｜2967267838@qq.com｜ReelShort｜USD｜账号级</t>
        </is>
      </c>
      <c r="G187" t="inlineStr">
        <is>
          <t>0</t>
        </is>
      </c>
      <c r="H187" t="inlineStr">
        <is>
          <t>0.00</t>
        </is>
      </c>
      <c r="I187"/>
      <c r="J187" t="inlineStr">
        <is>
          <t>0.00</t>
        </is>
      </c>
      <c r="K187"/>
      <c r="L187"/>
      <c r="M187"/>
      <c r="N187" t="inlineStr">
        <is>
          <t>部分完成</t>
        </is>
      </c>
      <c r="O187" t="inlineStr">
        <is>
          <t>同步工具根据CPS账号数据明细自动生成，关联1条明细。</t>
        </is>
      </c>
      <c r="P187" t="inlineStr">
        <is>
          <t>未分剧名/平台合计</t>
        </is>
      </c>
    </row>
    <row r="188" ht="25.5" customHeight="1">
      <c r="A188" t="inlineStr">
        <is>
          <t>2026-09-06｜其他｜CNY｜待确认｜22744f0f5b6a4aa8</t>
        </is>
      </c>
      <c r="B188" s="5">
        <v>46271</v>
      </c>
      <c r="C188" t="inlineStr">
        <is>
          <t>其他</t>
        </is>
      </c>
      <c r="D188" t="inlineStr">
        <is>
          <t>CNY</t>
        </is>
      </c>
      <c r="E188" t="inlineStr">
        <is>
          <t>待确认</t>
        </is>
      </c>
      <c r="F188" t="inlineStr">
        <is>
          <t>2026-09-06｜鹊娱｜pmm｜CNY｜账号级</t>
        </is>
      </c>
      <c r="G188" t="inlineStr">
        <is>
          <t>0</t>
        </is>
      </c>
      <c r="H188" t="inlineStr">
        <is>
          <t>0.00</t>
        </is>
      </c>
      <c r="I188"/>
      <c r="J188" t="inlineStr">
        <is>
          <t>0.00</t>
        </is>
      </c>
      <c r="K188" t="inlineStr">
        <is>
          <t>0.00</t>
        </is>
      </c>
      <c r="L188"/>
      <c r="M188"/>
      <c r="N188" t="inlineStr">
        <is>
          <t>部分完成</t>
        </is>
      </c>
      <c r="O188" t="inlineStr">
        <is>
          <t>同步工具根据CPS账号数据明细自动生成，关联1条明细。来源未提供具体剧场，MoboBoost归入MoboReels，其余归入其他。</t>
        </is>
      </c>
      <c r="P188" t="inlineStr">
        <is>
          <t>未分剧名/平台合计</t>
        </is>
      </c>
    </row>
    <row r="189" ht="25.5" customHeight="1">
      <c r="A189" t="inlineStr">
        <is>
          <t>2026-09-06｜其他｜CNY｜扣通道费后金额｜22744f0f5b6a4aa8</t>
        </is>
      </c>
      <c r="B189" s="5">
        <v>46271</v>
      </c>
      <c r="C189" t="inlineStr">
        <is>
          <t>其他</t>
        </is>
      </c>
      <c r="D189" t="inlineStr">
        <is>
          <t>CNY</t>
        </is>
      </c>
      <c r="E189" t="inlineStr">
        <is>
          <t>扣通道费后金额</t>
        </is>
      </c>
      <c r="F189" t="inlineStr">
        <is>
          <t>2026-09-06｜七星剧浪｜CND3E｜CNY｜账号级</t>
        </is>
      </c>
      <c r="G189" t="inlineStr">
        <is>
          <t>0</t>
        </is>
      </c>
      <c r="H189" t="inlineStr">
        <is>
          <t>0.00</t>
        </is>
      </c>
      <c r="I189" t="inlineStr">
        <is>
          <t>0.00</t>
        </is>
      </c>
      <c r="J189" t="inlineStr">
        <is>
          <t>0.00</t>
        </is>
      </c>
      <c r="K189" t="inlineStr">
        <is>
          <t>0.00</t>
        </is>
      </c>
      <c r="L189"/>
      <c r="M189"/>
      <c r="N189" t="inlineStr">
        <is>
          <t>部分完成</t>
        </is>
      </c>
      <c r="O189" t="inlineStr">
        <is>
          <t>同步工具根据CPS账号数据明细自动生成，关联1条明细。来源未提供具体剧场，MoboBoost归入MoboReels，其余归入其他。</t>
        </is>
      </c>
      <c r="P189" t="inlineStr">
        <is>
          <t>未分剧名/平台合计</t>
        </is>
      </c>
    </row>
    <row r="190" ht="25.5" customHeight="1">
      <c r="A190" t="inlineStr">
        <is>
          <t>2026-09-06｜其他｜USD｜待确认｜22744f0f5b6a4aa8</t>
        </is>
      </c>
      <c r="B190" s="5">
        <v>46271</v>
      </c>
      <c r="C190" t="inlineStr">
        <is>
          <t>其他</t>
        </is>
      </c>
      <c r="D190" t="inlineStr">
        <is>
          <t>USD</t>
        </is>
      </c>
      <c r="E190" t="inlineStr">
        <is>
          <t>待确认</t>
        </is>
      </c>
      <c r="F190" t="inlineStr">
        <is>
          <t>2026-09-06｜鹊娱｜pmm｜USD｜账号级</t>
        </is>
      </c>
      <c r="G190" t="inlineStr">
        <is>
          <t>0</t>
        </is>
      </c>
      <c r="H190" t="inlineStr">
        <is>
          <t>0.00</t>
        </is>
      </c>
      <c r="I190"/>
      <c r="J190" t="inlineStr">
        <is>
          <t>0.00</t>
        </is>
      </c>
      <c r="K190" t="inlineStr">
        <is>
          <t>0.00</t>
        </is>
      </c>
      <c r="L190"/>
      <c r="M190"/>
      <c r="N190" t="inlineStr">
        <is>
          <t>部分完成</t>
        </is>
      </c>
      <c r="O190" t="inlineStr">
        <is>
          <t>同步工具根据CPS账号数据明细自动生成，关联1条明细。来源未提供具体剧场，MoboBoost归入MoboReels，其余归入其他。</t>
        </is>
      </c>
      <c r="P190" t="inlineStr">
        <is>
          <t>未分剧名/平台合计</t>
        </is>
      </c>
    </row>
    <row r="191" ht="25.5" customHeight="1">
      <c r="A191" t="inlineStr">
        <is>
          <t>2026-09-05｜MoboReels｜CNY｜待确认｜22744f0f5b6a4aa8</t>
        </is>
      </c>
      <c r="B191" s="5">
        <v>46270</v>
      </c>
      <c r="C191" t="inlineStr">
        <is>
          <t>MoboReels</t>
        </is>
      </c>
      <c r="D191" t="inlineStr">
        <is>
          <t>CNY</t>
        </is>
      </c>
      <c r="E191" t="inlineStr">
        <is>
          <t>待确认</t>
        </is>
      </c>
      <c r="F191" t="inlineStr">
        <is>
          <t>2026-09-05｜MoboBoost｜pengman@gengrowth.ai｜CNY｜账号级,2026-09-05｜MoboBoost｜gaoxuan@gengrowth.ai｜CNY｜账号级</t>
        </is>
      </c>
      <c r="G191" t="inlineStr">
        <is>
          <t>0</t>
        </is>
      </c>
      <c r="H191" t="inlineStr">
        <is>
          <t>0.00</t>
        </is>
      </c>
      <c r="I191" t="inlineStr">
        <is>
          <t>0.00</t>
        </is>
      </c>
      <c r="J191" t="inlineStr">
        <is>
          <t>0.00</t>
        </is>
      </c>
      <c r="K191" t="inlineStr">
        <is>
          <t>0.00</t>
        </is>
      </c>
      <c r="L191"/>
      <c r="M191"/>
      <c r="N191" t="inlineStr">
        <is>
          <t>部分完成</t>
        </is>
      </c>
      <c r="O191" t="inlineStr">
        <is>
          <t>同步工具根据CPS账号数据明细自动生成，关联2条明细。来源未提供具体剧场，MoboBoost归入MoboReels，其余归入其他。</t>
        </is>
      </c>
      <c r="P191" t="inlineStr">
        <is>
          <t>未分剧名/平台合计</t>
        </is>
      </c>
    </row>
    <row r="192" ht="25.5" customHeight="1">
      <c r="A192" t="inlineStr">
        <is>
          <t>2026-09-05｜ReelShort｜USD｜用户充值金额｜22744f0f5b6a4aa8</t>
        </is>
      </c>
      <c r="B192" s="5">
        <v>46270</v>
      </c>
      <c r="C192" t="inlineStr">
        <is>
          <t>ReelShort</t>
        </is>
      </c>
      <c r="D192" t="inlineStr">
        <is>
          <t>USD</t>
        </is>
      </c>
      <c r="E192" t="inlineStr">
        <is>
          <t>用户充值金额</t>
        </is>
      </c>
      <c r="F192" t="inlineStr">
        <is>
          <t>2026-09-05｜RSBoost｜2967267838@qq.com｜ReelShort｜USD｜账号级</t>
        </is>
      </c>
      <c r="G192" t="inlineStr">
        <is>
          <t>0</t>
        </is>
      </c>
      <c r="H192" t="inlineStr">
        <is>
          <t>0.00</t>
        </is>
      </c>
      <c r="I192"/>
      <c r="J192" t="inlineStr">
        <is>
          <t>0.00</t>
        </is>
      </c>
      <c r="K192"/>
      <c r="L192"/>
      <c r="M192"/>
      <c r="N192" t="inlineStr">
        <is>
          <t>部分完成</t>
        </is>
      </c>
      <c r="O192" t="inlineStr">
        <is>
          <t>同步工具根据CPS账号数据明细自动生成，关联1条明细。</t>
        </is>
      </c>
      <c r="P192" t="inlineStr">
        <is>
          <t>未分剧名/平台合计</t>
        </is>
      </c>
    </row>
    <row r="193" ht="25.5" customHeight="1">
      <c r="A193" t="inlineStr">
        <is>
          <t>2026-09-05｜其他｜CNY｜待确认｜22744f0f5b6a4aa8</t>
        </is>
      </c>
      <c r="B193" s="5">
        <v>46270</v>
      </c>
      <c r="C193" t="inlineStr">
        <is>
          <t>其他</t>
        </is>
      </c>
      <c r="D193" t="inlineStr">
        <is>
          <t>CNY</t>
        </is>
      </c>
      <c r="E193" t="inlineStr">
        <is>
          <t>待确认</t>
        </is>
      </c>
      <c r="F193" t="inlineStr">
        <is>
          <t>2026-09-05｜鹊娱｜pmm｜CNY｜账号级</t>
        </is>
      </c>
      <c r="G193" t="inlineStr">
        <is>
          <t>0</t>
        </is>
      </c>
      <c r="H193" t="inlineStr">
        <is>
          <t>0.00</t>
        </is>
      </c>
      <c r="I193"/>
      <c r="J193" t="inlineStr">
        <is>
          <t>0.00</t>
        </is>
      </c>
      <c r="K193" t="inlineStr">
        <is>
          <t>0.00</t>
        </is>
      </c>
      <c r="L193"/>
      <c r="M193"/>
      <c r="N193" t="inlineStr">
        <is>
          <t>部分完成</t>
        </is>
      </c>
      <c r="O193" t="inlineStr">
        <is>
          <t>同步工具根据CPS账号数据明细自动生成，关联1条明细。来源未提供具体剧场，MoboBoost归入MoboReels，其余归入其他。</t>
        </is>
      </c>
      <c r="P193" t="inlineStr">
        <is>
          <t>未分剧名/平台合计</t>
        </is>
      </c>
    </row>
    <row r="194" ht="25.5" customHeight="1">
      <c r="A194" t="inlineStr">
        <is>
          <t>2026-09-05｜其他｜CNY｜扣通道费后金额｜22744f0f5b6a4aa8</t>
        </is>
      </c>
      <c r="B194" s="5">
        <v>46270</v>
      </c>
      <c r="C194" t="inlineStr">
        <is>
          <t>其他</t>
        </is>
      </c>
      <c r="D194" t="inlineStr">
        <is>
          <t>CNY</t>
        </is>
      </c>
      <c r="E194" t="inlineStr">
        <is>
          <t>扣通道费后金额</t>
        </is>
      </c>
      <c r="F194" t="inlineStr">
        <is>
          <t>2026-09-05｜七星剧浪｜CND3E｜CNY｜账号级</t>
        </is>
      </c>
      <c r="G194" t="inlineStr">
        <is>
          <t>0</t>
        </is>
      </c>
      <c r="H194" t="inlineStr">
        <is>
          <t>0.00</t>
        </is>
      </c>
      <c r="I194" t="inlineStr">
        <is>
          <t>0.00</t>
        </is>
      </c>
      <c r="J194" t="inlineStr">
        <is>
          <t>0.00</t>
        </is>
      </c>
      <c r="K194" t="inlineStr">
        <is>
          <t>0.00</t>
        </is>
      </c>
      <c r="L194"/>
      <c r="M194"/>
      <c r="N194" t="inlineStr">
        <is>
          <t>部分完成</t>
        </is>
      </c>
      <c r="O194" t="inlineStr">
        <is>
          <t>同步工具根据CPS账号数据明细自动生成，关联1条明细。来源未提供具体剧场，MoboBoost归入MoboReels，其余归入其他。</t>
        </is>
      </c>
      <c r="P194" t="inlineStr">
        <is>
          <t>未分剧名/平台合计</t>
        </is>
      </c>
    </row>
    <row r="195" ht="25.5" customHeight="1">
      <c r="A195" t="inlineStr">
        <is>
          <t>2026-09-05｜其他｜USD｜待确认｜22744f0f5b6a4aa8</t>
        </is>
      </c>
      <c r="B195" s="5">
        <v>46270</v>
      </c>
      <c r="C195" t="inlineStr">
        <is>
          <t>其他</t>
        </is>
      </c>
      <c r="D195" t="inlineStr">
        <is>
          <t>USD</t>
        </is>
      </c>
      <c r="E195" t="inlineStr">
        <is>
          <t>待确认</t>
        </is>
      </c>
      <c r="F195" t="inlineStr">
        <is>
          <t>2026-09-05｜鹊娱｜pmm｜USD｜账号级</t>
        </is>
      </c>
      <c r="G195" t="inlineStr">
        <is>
          <t>0</t>
        </is>
      </c>
      <c r="H195" t="inlineStr">
        <is>
          <t>0.00</t>
        </is>
      </c>
      <c r="I195"/>
      <c r="J195" t="inlineStr">
        <is>
          <t>0.00</t>
        </is>
      </c>
      <c r="K195" t="inlineStr">
        <is>
          <t>0.00</t>
        </is>
      </c>
      <c r="L195"/>
      <c r="M195"/>
      <c r="N195" t="inlineStr">
        <is>
          <t>部分完成</t>
        </is>
      </c>
      <c r="O195" t="inlineStr">
        <is>
          <t>同步工具根据CPS账号数据明细自动生成，关联1条明细。来源未提供具体剧场，MoboBoost归入MoboReels，其余归入其他。</t>
        </is>
      </c>
      <c r="P195" t="inlineStr">
        <is>
          <t>未分剧名/平台合计</t>
        </is>
      </c>
    </row>
    <row r="196" ht="25.5" customHeight="1">
      <c r="A196" t="inlineStr">
        <is>
          <t>2026-09-04｜MoboReels｜CNY｜待确认｜22744f0f5b6a4aa8</t>
        </is>
      </c>
      <c r="B196" s="5">
        <v>46269</v>
      </c>
      <c r="C196" t="inlineStr">
        <is>
          <t>MoboReels</t>
        </is>
      </c>
      <c r="D196" t="inlineStr">
        <is>
          <t>CNY</t>
        </is>
      </c>
      <c r="E196" t="inlineStr">
        <is>
          <t>待确认</t>
        </is>
      </c>
      <c r="F196" t="inlineStr">
        <is>
          <t>2026-09-04｜MoboBoost｜pengman@gengrowth.ai｜CNY｜账号级,2026-09-04｜MoboBoost｜gaoxuan@gengrowth.ai｜CNY｜账号级</t>
        </is>
      </c>
      <c r="G196" t="inlineStr">
        <is>
          <t>0</t>
        </is>
      </c>
      <c r="H196" t="inlineStr">
        <is>
          <t>0.00</t>
        </is>
      </c>
      <c r="I196" t="inlineStr">
        <is>
          <t>0.00</t>
        </is>
      </c>
      <c r="J196" t="inlineStr">
        <is>
          <t>0.00</t>
        </is>
      </c>
      <c r="K196" t="inlineStr">
        <is>
          <t>0.00</t>
        </is>
      </c>
      <c r="L196"/>
      <c r="M196"/>
      <c r="N196" t="inlineStr">
        <is>
          <t>部分完成</t>
        </is>
      </c>
      <c r="O196" t="inlineStr">
        <is>
          <t>同步工具根据CPS账号数据明细自动生成，关联2条明细。来源未提供具体剧场，MoboBoost归入MoboReels，其余归入其他。</t>
        </is>
      </c>
      <c r="P196" t="inlineStr">
        <is>
          <t>未分剧名/平台合计</t>
        </is>
      </c>
    </row>
    <row r="197" ht="25.5" customHeight="1">
      <c r="A197" t="inlineStr">
        <is>
          <t>2026-09-04｜ReelShort｜USD｜用户充值金额｜22744f0f5b6a4aa8</t>
        </is>
      </c>
      <c r="B197" s="5">
        <v>46269</v>
      </c>
      <c r="C197" t="inlineStr">
        <is>
          <t>ReelShort</t>
        </is>
      </c>
      <c r="D197" t="inlineStr">
        <is>
          <t>USD</t>
        </is>
      </c>
      <c r="E197" t="inlineStr">
        <is>
          <t>用户充值金额</t>
        </is>
      </c>
      <c r="F197" t="inlineStr">
        <is>
          <t>2026-09-04｜RSBoost｜2967267838@qq.com｜ReelShort｜USD｜账号级</t>
        </is>
      </c>
      <c r="G197" t="inlineStr">
        <is>
          <t>0</t>
        </is>
      </c>
      <c r="H197" t="inlineStr">
        <is>
          <t>0.00</t>
        </is>
      </c>
      <c r="I197"/>
      <c r="J197" t="inlineStr">
        <is>
          <t>0.00</t>
        </is>
      </c>
      <c r="K197"/>
      <c r="L197"/>
      <c r="M197"/>
      <c r="N197" t="inlineStr">
        <is>
          <t>部分完成</t>
        </is>
      </c>
      <c r="O197" t="inlineStr">
        <is>
          <t>同步工具根据CPS账号数据明细自动生成，关联1条明细。</t>
        </is>
      </c>
      <c r="P197" t="inlineStr">
        <is>
          <t>未分剧名/平台合计</t>
        </is>
      </c>
    </row>
    <row r="198" ht="25.5" customHeight="1">
      <c r="A198" t="inlineStr">
        <is>
          <t>2026-09-04｜其他｜CNY｜待确认｜22744f0f5b6a4aa8</t>
        </is>
      </c>
      <c r="B198" s="5">
        <v>46269</v>
      </c>
      <c r="C198" t="inlineStr">
        <is>
          <t>其他</t>
        </is>
      </c>
      <c r="D198" t="inlineStr">
        <is>
          <t>CNY</t>
        </is>
      </c>
      <c r="E198" t="inlineStr">
        <is>
          <t>待确认</t>
        </is>
      </c>
      <c r="F198" t="inlineStr">
        <is>
          <t>2026-09-04｜鹊娱｜pmm｜CNY｜账号级</t>
        </is>
      </c>
      <c r="G198" t="inlineStr">
        <is>
          <t>0</t>
        </is>
      </c>
      <c r="H198" t="inlineStr">
        <is>
          <t>0.00</t>
        </is>
      </c>
      <c r="I198"/>
      <c r="J198" t="inlineStr">
        <is>
          <t>0.00</t>
        </is>
      </c>
      <c r="K198" t="inlineStr">
        <is>
          <t>0.00</t>
        </is>
      </c>
      <c r="L198"/>
      <c r="M198"/>
      <c r="N198" t="inlineStr">
        <is>
          <t>部分完成</t>
        </is>
      </c>
      <c r="O198" t="inlineStr">
        <is>
          <t>同步工具根据CPS账号数据明细自动生成，关联1条明细。来源未提供具体剧场，MoboBoost归入MoboReels，其余归入其他。</t>
        </is>
      </c>
      <c r="P198" t="inlineStr">
        <is>
          <t>未分剧名/平台合计</t>
        </is>
      </c>
    </row>
    <row r="199" ht="25.5" customHeight="1">
      <c r="A199" t="inlineStr">
        <is>
          <t>2026-09-04｜其他｜CNY｜扣通道费后金额｜22744f0f5b6a4aa8</t>
        </is>
      </c>
      <c r="B199" s="5">
        <v>46269</v>
      </c>
      <c r="C199" t="inlineStr">
        <is>
          <t>其他</t>
        </is>
      </c>
      <c r="D199" t="inlineStr">
        <is>
          <t>CNY</t>
        </is>
      </c>
      <c r="E199" t="inlineStr">
        <is>
          <t>扣通道费后金额</t>
        </is>
      </c>
      <c r="F199" t="inlineStr">
        <is>
          <t>2026-09-04｜七星剧浪｜CND3E｜CNY｜账号级</t>
        </is>
      </c>
      <c r="G199" t="inlineStr">
        <is>
          <t>0</t>
        </is>
      </c>
      <c r="H199" t="inlineStr">
        <is>
          <t>0.00</t>
        </is>
      </c>
      <c r="I199" t="inlineStr">
        <is>
          <t>0.00</t>
        </is>
      </c>
      <c r="J199" t="inlineStr">
        <is>
          <t>0.00</t>
        </is>
      </c>
      <c r="K199" t="inlineStr">
        <is>
          <t>0.00</t>
        </is>
      </c>
      <c r="L199"/>
      <c r="M199"/>
      <c r="N199" t="inlineStr">
        <is>
          <t>部分完成</t>
        </is>
      </c>
      <c r="O199" t="inlineStr">
        <is>
          <t>同步工具根据CPS账号数据明细自动生成，关联1条明细。来源未提供具体剧场，MoboBoost归入MoboReels，其余归入其他。</t>
        </is>
      </c>
      <c r="P199" t="inlineStr">
        <is>
          <t>未分剧名/平台合计</t>
        </is>
      </c>
    </row>
    <row r="200" ht="25.5" customHeight="1">
      <c r="A200" t="inlineStr">
        <is>
          <t>2026-09-04｜其他｜USD｜待确认｜22744f0f5b6a4aa8</t>
        </is>
      </c>
      <c r="B200" s="5">
        <v>46269</v>
      </c>
      <c r="C200" t="inlineStr">
        <is>
          <t>其他</t>
        </is>
      </c>
      <c r="D200" t="inlineStr">
        <is>
          <t>USD</t>
        </is>
      </c>
      <c r="E200" t="inlineStr">
        <is>
          <t>待确认</t>
        </is>
      </c>
      <c r="F200" t="inlineStr">
        <is>
          <t>2026-09-04｜鹊娱｜pmm｜USD｜账号级</t>
        </is>
      </c>
      <c r="G200" t="inlineStr">
        <is>
          <t>0</t>
        </is>
      </c>
      <c r="H200" t="inlineStr">
        <is>
          <t>0.00</t>
        </is>
      </c>
      <c r="I200"/>
      <c r="J200" t="inlineStr">
        <is>
          <t>0.00</t>
        </is>
      </c>
      <c r="K200" t="inlineStr">
        <is>
          <t>0.00</t>
        </is>
      </c>
      <c r="L200"/>
      <c r="M200"/>
      <c r="N200" t="inlineStr">
        <is>
          <t>部分完成</t>
        </is>
      </c>
      <c r="O200" t="inlineStr">
        <is>
          <t>同步工具根据CPS账号数据明细自动生成，关联1条明细。来源未提供具体剧场，MoboBoost归入MoboReels，其余归入其他。</t>
        </is>
      </c>
      <c r="P200" t="inlineStr">
        <is>
          <t>未分剧名/平台合计</t>
        </is>
      </c>
    </row>
    <row r="201" ht="25.5" customHeight="1">
      <c r="A201" t="inlineStr">
        <is>
          <t>2026-09-03｜MoboReels｜CNY｜待确认｜22744f0f5b6a4aa8</t>
        </is>
      </c>
      <c r="B201" s="5">
        <v>46268</v>
      </c>
      <c r="C201" t="inlineStr">
        <is>
          <t>MoboReels</t>
        </is>
      </c>
      <c r="D201" t="inlineStr">
        <is>
          <t>CNY</t>
        </is>
      </c>
      <c r="E201" t="inlineStr">
        <is>
          <t>待确认</t>
        </is>
      </c>
      <c r="F201" t="inlineStr">
        <is>
          <t>2026-09-03｜MoboBoost｜pengman@gengrowth.ai｜CNY｜账号级,2026-09-03｜MoboBoost｜gaoxuan@gengrowth.ai｜CNY｜账号级</t>
        </is>
      </c>
      <c r="G201" t="inlineStr">
        <is>
          <t>0</t>
        </is>
      </c>
      <c r="H201" t="inlineStr">
        <is>
          <t>0.00</t>
        </is>
      </c>
      <c r="I201" t="inlineStr">
        <is>
          <t>0.00</t>
        </is>
      </c>
      <c r="J201" t="inlineStr">
        <is>
          <t>0.00</t>
        </is>
      </c>
      <c r="K201" t="inlineStr">
        <is>
          <t>0.00</t>
        </is>
      </c>
      <c r="L201"/>
      <c r="M201"/>
      <c r="N201" t="inlineStr">
        <is>
          <t>部分完成</t>
        </is>
      </c>
      <c r="O201" t="inlineStr">
        <is>
          <t>同步工具根据CPS账号数据明细自动生成，关联2条明细。来源未提供具体剧场，MoboBoost归入MoboReels，其余归入其他。</t>
        </is>
      </c>
      <c r="P201" t="inlineStr">
        <is>
          <t>未分剧名/平台合计</t>
        </is>
      </c>
    </row>
    <row r="202" ht="25.5" customHeight="1">
      <c r="A202" t="inlineStr">
        <is>
          <t>2026-09-03｜ReelShort｜USD｜用户充值金额｜22744f0f5b6a4aa8</t>
        </is>
      </c>
      <c r="B202" s="5">
        <v>46268</v>
      </c>
      <c r="C202" t="inlineStr">
        <is>
          <t>ReelShort</t>
        </is>
      </c>
      <c r="D202" t="inlineStr">
        <is>
          <t>USD</t>
        </is>
      </c>
      <c r="E202" t="inlineStr">
        <is>
          <t>用户充值金额</t>
        </is>
      </c>
      <c r="F202" t="inlineStr">
        <is>
          <t>2026-09-03｜RSBoost｜2967267838@qq.com｜ReelShort｜USD｜账号级</t>
        </is>
      </c>
      <c r="G202" t="inlineStr">
        <is>
          <t>0</t>
        </is>
      </c>
      <c r="H202" t="inlineStr">
        <is>
          <t>0.00</t>
        </is>
      </c>
      <c r="I202"/>
      <c r="J202" t="inlineStr">
        <is>
          <t>0.00</t>
        </is>
      </c>
      <c r="K202"/>
      <c r="L202"/>
      <c r="M202"/>
      <c r="N202" t="inlineStr">
        <is>
          <t>部分完成</t>
        </is>
      </c>
      <c r="O202" t="inlineStr">
        <is>
          <t>同步工具根据CPS账号数据明细自动生成，关联1条明细。</t>
        </is>
      </c>
      <c r="P202" t="inlineStr">
        <is>
          <t>未分剧名/平台合计</t>
        </is>
      </c>
    </row>
    <row r="203" ht="25.5" customHeight="1">
      <c r="A203" t="inlineStr">
        <is>
          <t>2026-09-03｜其他｜CNY｜待确认｜22744f0f5b6a4aa8</t>
        </is>
      </c>
      <c r="B203" s="5">
        <v>46268</v>
      </c>
      <c r="C203" t="inlineStr">
        <is>
          <t>其他</t>
        </is>
      </c>
      <c r="D203" t="inlineStr">
        <is>
          <t>CNY</t>
        </is>
      </c>
      <c r="E203" t="inlineStr">
        <is>
          <t>待确认</t>
        </is>
      </c>
      <c r="F203" t="inlineStr">
        <is>
          <t>2026-09-03｜鹊娱｜pmm｜CNY｜账号级</t>
        </is>
      </c>
      <c r="G203" t="inlineStr">
        <is>
          <t>0</t>
        </is>
      </c>
      <c r="H203" t="inlineStr">
        <is>
          <t>0.00</t>
        </is>
      </c>
      <c r="I203"/>
      <c r="J203" t="inlineStr">
        <is>
          <t>0.00</t>
        </is>
      </c>
      <c r="K203" t="inlineStr">
        <is>
          <t>0.00</t>
        </is>
      </c>
      <c r="L203"/>
      <c r="M203"/>
      <c r="N203" t="inlineStr">
        <is>
          <t>部分完成</t>
        </is>
      </c>
      <c r="O203" t="inlineStr">
        <is>
          <t>同步工具根据CPS账号数据明细自动生成，关联1条明细。来源未提供具体剧场，MoboBoost归入MoboReels，其余归入其他。</t>
        </is>
      </c>
      <c r="P203" t="inlineStr">
        <is>
          <t>未分剧名/平台合计</t>
        </is>
      </c>
    </row>
    <row r="204" ht="25.5" customHeight="1">
      <c r="A204" t="inlineStr">
        <is>
          <t>2026-09-03｜其他｜CNY｜扣通道费后金额｜22744f0f5b6a4aa8</t>
        </is>
      </c>
      <c r="B204" s="5">
        <v>46268</v>
      </c>
      <c r="C204" t="inlineStr">
        <is>
          <t>其他</t>
        </is>
      </c>
      <c r="D204" t="inlineStr">
        <is>
          <t>CNY</t>
        </is>
      </c>
      <c r="E204" t="inlineStr">
        <is>
          <t>扣通道费后金额</t>
        </is>
      </c>
      <c r="F204" t="inlineStr">
        <is>
          <t>2026-09-03｜七星剧浪｜CND3E｜CNY｜账号级</t>
        </is>
      </c>
      <c r="G204" t="inlineStr">
        <is>
          <t>0</t>
        </is>
      </c>
      <c r="H204" t="inlineStr">
        <is>
          <t>0.00</t>
        </is>
      </c>
      <c r="I204" t="inlineStr">
        <is>
          <t>0.00</t>
        </is>
      </c>
      <c r="J204" t="inlineStr">
        <is>
          <t>0.00</t>
        </is>
      </c>
      <c r="K204" t="inlineStr">
        <is>
          <t>0.00</t>
        </is>
      </c>
      <c r="L204"/>
      <c r="M204"/>
      <c r="N204" t="inlineStr">
        <is>
          <t>部分完成</t>
        </is>
      </c>
      <c r="O204" t="inlineStr">
        <is>
          <t>同步工具根据CPS账号数据明细自动生成，关联1条明细。来源未提供具体剧场，MoboBoost归入MoboReels，其余归入其他。</t>
        </is>
      </c>
      <c r="P204" t="inlineStr">
        <is>
          <t>未分剧名/平台合计</t>
        </is>
      </c>
    </row>
    <row r="205" ht="25.5" customHeight="1">
      <c r="A205" t="inlineStr">
        <is>
          <t>2026-09-03｜其他｜USD｜待确认｜22744f0f5b6a4aa8</t>
        </is>
      </c>
      <c r="B205" s="5">
        <v>46268</v>
      </c>
      <c r="C205" t="inlineStr">
        <is>
          <t>其他</t>
        </is>
      </c>
      <c r="D205" t="inlineStr">
        <is>
          <t>USD</t>
        </is>
      </c>
      <c r="E205" t="inlineStr">
        <is>
          <t>待确认</t>
        </is>
      </c>
      <c r="F205" t="inlineStr">
        <is>
          <t>2026-09-03｜鹊娱｜pmm｜USD｜账号级</t>
        </is>
      </c>
      <c r="G205" t="inlineStr">
        <is>
          <t>0</t>
        </is>
      </c>
      <c r="H205" t="inlineStr">
        <is>
          <t>0.00</t>
        </is>
      </c>
      <c r="I205"/>
      <c r="J205" t="inlineStr">
        <is>
          <t>0.00</t>
        </is>
      </c>
      <c r="K205" t="inlineStr">
        <is>
          <t>0.00</t>
        </is>
      </c>
      <c r="L205"/>
      <c r="M205"/>
      <c r="N205" t="inlineStr">
        <is>
          <t>部分完成</t>
        </is>
      </c>
      <c r="O205" t="inlineStr">
        <is>
          <t>同步工具根据CPS账号数据明细自动生成，关联1条明细。来源未提供具体剧场，MoboBoost归入MoboReels，其余归入其他。</t>
        </is>
      </c>
      <c r="P205" t="inlineStr">
        <is>
          <t>未分剧名/平台合计</t>
        </is>
      </c>
    </row>
    <row r="206" ht="25.5" customHeight="1">
      <c r="A206" t="inlineStr">
        <is>
          <t>2026-09-02｜MoboReels｜CNY｜待确认｜22744f0f5b6a4aa8</t>
        </is>
      </c>
      <c r="B206" s="5">
        <v>46267</v>
      </c>
      <c r="C206" t="inlineStr">
        <is>
          <t>MoboReels</t>
        </is>
      </c>
      <c r="D206" t="inlineStr">
        <is>
          <t>CNY</t>
        </is>
      </c>
      <c r="E206" t="inlineStr">
        <is>
          <t>待确认</t>
        </is>
      </c>
      <c r="F206" t="inlineStr">
        <is>
          <t>2026-09-02｜MoboBoost｜pengman@gengrowth.ai｜CNY｜账号级,2026-09-02｜MoboBoost｜gaoxuan@gengrowth.ai｜CNY｜账号级</t>
        </is>
      </c>
      <c r="G206" t="inlineStr">
        <is>
          <t>0</t>
        </is>
      </c>
      <c r="H206" t="inlineStr">
        <is>
          <t>0.00</t>
        </is>
      </c>
      <c r="I206" t="inlineStr">
        <is>
          <t>0.00</t>
        </is>
      </c>
      <c r="J206" t="inlineStr">
        <is>
          <t>0.00</t>
        </is>
      </c>
      <c r="K206" t="inlineStr">
        <is>
          <t>0.00</t>
        </is>
      </c>
      <c r="L206"/>
      <c r="M206"/>
      <c r="N206" t="inlineStr">
        <is>
          <t>部分完成</t>
        </is>
      </c>
      <c r="O206" t="inlineStr">
        <is>
          <t>同步工具根据CPS账号数据明细自动生成，关联2条明细。来源未提供具体剧场，MoboBoost归入MoboReels，其余归入其他。</t>
        </is>
      </c>
      <c r="P206" t="inlineStr">
        <is>
          <t>未分剧名/平台合计</t>
        </is>
      </c>
    </row>
    <row r="207" ht="25.5" customHeight="1">
      <c r="A207" t="inlineStr">
        <is>
          <t>2026-09-02｜ReelShort｜USD｜用户充值金额｜22744f0f5b6a4aa8</t>
        </is>
      </c>
      <c r="B207" s="5">
        <v>46267</v>
      </c>
      <c r="C207" t="inlineStr">
        <is>
          <t>ReelShort</t>
        </is>
      </c>
      <c r="D207" t="inlineStr">
        <is>
          <t>USD</t>
        </is>
      </c>
      <c r="E207" t="inlineStr">
        <is>
          <t>用户充值金额</t>
        </is>
      </c>
      <c r="F207" t="inlineStr">
        <is>
          <t>2026-09-02｜RSBoost｜2967267838@qq.com｜ReelShort｜USD｜账号级</t>
        </is>
      </c>
      <c r="G207" t="inlineStr">
        <is>
          <t>0</t>
        </is>
      </c>
      <c r="H207" t="inlineStr">
        <is>
          <t>0.00</t>
        </is>
      </c>
      <c r="I207"/>
      <c r="J207" t="inlineStr">
        <is>
          <t>0.00</t>
        </is>
      </c>
      <c r="K207"/>
      <c r="L207"/>
      <c r="M207"/>
      <c r="N207" t="inlineStr">
        <is>
          <t>部分完成</t>
        </is>
      </c>
      <c r="O207" t="inlineStr">
        <is>
          <t>同步工具根据CPS账号数据明细自动生成，关联1条明细。</t>
        </is>
      </c>
      <c r="P207" t="inlineStr">
        <is>
          <t>未分剧名/平台合计</t>
        </is>
      </c>
    </row>
    <row r="208" ht="25.5" customHeight="1">
      <c r="A208" t="inlineStr">
        <is>
          <t>2026-09-02｜其他｜CNY｜待确认｜22744f0f5b6a4aa8</t>
        </is>
      </c>
      <c r="B208" s="5">
        <v>46267</v>
      </c>
      <c r="C208" t="inlineStr">
        <is>
          <t>其他</t>
        </is>
      </c>
      <c r="D208" t="inlineStr">
        <is>
          <t>CNY</t>
        </is>
      </c>
      <c r="E208" t="inlineStr">
        <is>
          <t>待确认</t>
        </is>
      </c>
      <c r="F208" t="inlineStr">
        <is>
          <t>2026-09-02｜鹊娱｜pmm｜CNY｜账号级</t>
        </is>
      </c>
      <c r="G208" t="inlineStr">
        <is>
          <t>0</t>
        </is>
      </c>
      <c r="H208" t="inlineStr">
        <is>
          <t>0.00</t>
        </is>
      </c>
      <c r="I208"/>
      <c r="J208" t="inlineStr">
        <is>
          <t>0.00</t>
        </is>
      </c>
      <c r="K208" t="inlineStr">
        <is>
          <t>0.00</t>
        </is>
      </c>
      <c r="L208"/>
      <c r="M208"/>
      <c r="N208" t="inlineStr">
        <is>
          <t>部分完成</t>
        </is>
      </c>
      <c r="O208" t="inlineStr">
        <is>
          <t>同步工具根据CPS账号数据明细自动生成，关联1条明细。来源未提供具体剧场，MoboBoost归入MoboReels，其余归入其他。</t>
        </is>
      </c>
      <c r="P208" t="inlineStr">
        <is>
          <t>未分剧名/平台合计</t>
        </is>
      </c>
    </row>
    <row r="209" ht="25.5" customHeight="1">
      <c r="A209" t="inlineStr">
        <is>
          <t>2026-09-02｜其他｜CNY｜扣通道费后金额｜22744f0f5b6a4aa8</t>
        </is>
      </c>
      <c r="B209" s="5">
        <v>46267</v>
      </c>
      <c r="C209" t="inlineStr">
        <is>
          <t>其他</t>
        </is>
      </c>
      <c r="D209" t="inlineStr">
        <is>
          <t>CNY</t>
        </is>
      </c>
      <c r="E209" t="inlineStr">
        <is>
          <t>扣通道费后金额</t>
        </is>
      </c>
      <c r="F209" t="inlineStr">
        <is>
          <t>2026-09-02｜七星剧浪｜CND3E｜CNY｜账号级</t>
        </is>
      </c>
      <c r="G209" t="inlineStr">
        <is>
          <t>0</t>
        </is>
      </c>
      <c r="H209" t="inlineStr">
        <is>
          <t>0.00</t>
        </is>
      </c>
      <c r="I209" t="inlineStr">
        <is>
          <t>0.00</t>
        </is>
      </c>
      <c r="J209" t="inlineStr">
        <is>
          <t>0.00</t>
        </is>
      </c>
      <c r="K209" t="inlineStr">
        <is>
          <t>0.00</t>
        </is>
      </c>
      <c r="L209"/>
      <c r="M209"/>
      <c r="N209" t="inlineStr">
        <is>
          <t>部分完成</t>
        </is>
      </c>
      <c r="O209" t="inlineStr">
        <is>
          <t>同步工具根据CPS账号数据明细自动生成，关联1条明细。来源未提供具体剧场，MoboBoost归入MoboReels，其余归入其他。</t>
        </is>
      </c>
      <c r="P209" t="inlineStr">
        <is>
          <t>未分剧名/平台合计</t>
        </is>
      </c>
    </row>
    <row r="210" ht="25.5" customHeight="1">
      <c r="A210" t="inlineStr">
        <is>
          <t>2026-09-02｜其他｜USD｜待确认｜22744f0f5b6a4aa8</t>
        </is>
      </c>
      <c r="B210" s="5">
        <v>46267</v>
      </c>
      <c r="C210" t="inlineStr">
        <is>
          <t>其他</t>
        </is>
      </c>
      <c r="D210" t="inlineStr">
        <is>
          <t>USD</t>
        </is>
      </c>
      <c r="E210" t="inlineStr">
        <is>
          <t>待确认</t>
        </is>
      </c>
      <c r="F210" t="inlineStr">
        <is>
          <t>2026-09-02｜鹊娱｜pmm｜USD｜账号级</t>
        </is>
      </c>
      <c r="G210" t="inlineStr">
        <is>
          <t>0</t>
        </is>
      </c>
      <c r="H210" t="inlineStr">
        <is>
          <t>0.00</t>
        </is>
      </c>
      <c r="I210"/>
      <c r="J210" t="inlineStr">
        <is>
          <t>0.00</t>
        </is>
      </c>
      <c r="K210" t="inlineStr">
        <is>
          <t>0.00</t>
        </is>
      </c>
      <c r="L210"/>
      <c r="M210"/>
      <c r="N210" t="inlineStr">
        <is>
          <t>部分完成</t>
        </is>
      </c>
      <c r="O210" t="inlineStr">
        <is>
          <t>同步工具根据CPS账号数据明细自动生成，关联1条明细。来源未提供具体剧场，MoboBoost归入MoboReels，其余归入其他。</t>
        </is>
      </c>
      <c r="P210" t="inlineStr">
        <is>
          <t>未分剧名/平台合计</t>
        </is>
      </c>
    </row>
    <row r="211" ht="25.5" customHeight="1">
      <c r="A211" t="inlineStr">
        <is>
          <t>2026-09-01｜MoboReels｜CNY｜待确认｜22744f0f5b6a4aa8</t>
        </is>
      </c>
      <c r="B211" s="5">
        <v>46266</v>
      </c>
      <c r="C211" t="inlineStr">
        <is>
          <t>MoboReels</t>
        </is>
      </c>
      <c r="D211" t="inlineStr">
        <is>
          <t>CNY</t>
        </is>
      </c>
      <c r="E211" t="inlineStr">
        <is>
          <t>待确认</t>
        </is>
      </c>
      <c r="F211" t="inlineStr">
        <is>
          <t>2026-09-01｜MoboBoost｜pengman@gengrowth.ai｜CNY｜账号级,2026-09-01｜MoboBoost｜gaoxuan@gengrowth.ai｜CNY｜账号级</t>
        </is>
      </c>
      <c r="G211" t="inlineStr">
        <is>
          <t>0</t>
        </is>
      </c>
      <c r="H211" t="inlineStr">
        <is>
          <t>0.00</t>
        </is>
      </c>
      <c r="I211" t="inlineStr">
        <is>
          <t>0.00</t>
        </is>
      </c>
      <c r="J211" t="inlineStr">
        <is>
          <t>0.00</t>
        </is>
      </c>
      <c r="K211" t="inlineStr">
        <is>
          <t>0.00</t>
        </is>
      </c>
      <c r="L211"/>
      <c r="M211"/>
      <c r="N211" t="inlineStr">
        <is>
          <t>部分完成</t>
        </is>
      </c>
      <c r="O211" t="inlineStr">
        <is>
          <t>同步工具根据CPS账号数据明细自动生成，关联2条明细。来源未提供具体剧场，MoboBoost归入MoboReels，其余归入其他。</t>
        </is>
      </c>
      <c r="P211" t="inlineStr">
        <is>
          <t>未分剧名/平台合计</t>
        </is>
      </c>
    </row>
    <row r="212" ht="25.5" customHeight="1">
      <c r="A212" t="inlineStr">
        <is>
          <t>2026-09-01｜ReelShort｜USD｜用户充值金额｜22744f0f5b6a4aa8</t>
        </is>
      </c>
      <c r="B212" s="5">
        <v>46266</v>
      </c>
      <c r="C212" t="inlineStr">
        <is>
          <t>ReelShort</t>
        </is>
      </c>
      <c r="D212" t="inlineStr">
        <is>
          <t>USD</t>
        </is>
      </c>
      <c r="E212" t="inlineStr">
        <is>
          <t>用户充值金额</t>
        </is>
      </c>
      <c r="F212" t="inlineStr">
        <is>
          <t>2026-09-01｜RSBoost｜2967267838@qq.com｜ReelShort｜USD｜账号级</t>
        </is>
      </c>
      <c r="G212" t="inlineStr">
        <is>
          <t>0</t>
        </is>
      </c>
      <c r="H212" t="inlineStr">
        <is>
          <t>0.00</t>
        </is>
      </c>
      <c r="I212"/>
      <c r="J212" t="inlineStr">
        <is>
          <t>0.00</t>
        </is>
      </c>
      <c r="K212"/>
      <c r="L212"/>
      <c r="M212"/>
      <c r="N212" t="inlineStr">
        <is>
          <t>部分完成</t>
        </is>
      </c>
      <c r="O212" t="inlineStr">
        <is>
          <t>同步工具根据CPS账号数据明细自动生成，关联1条明细。</t>
        </is>
      </c>
      <c r="P212" t="inlineStr">
        <is>
          <t>未分剧名/平台合计</t>
        </is>
      </c>
    </row>
    <row r="213" ht="25.5" customHeight="1">
      <c r="A213" t="inlineStr">
        <is>
          <t>2026-09-01｜其他｜CNY｜待确认｜22744f0f5b6a4aa8</t>
        </is>
      </c>
      <c r="B213" s="5">
        <v>46266</v>
      </c>
      <c r="C213" t="inlineStr">
        <is>
          <t>其他</t>
        </is>
      </c>
      <c r="D213" t="inlineStr">
        <is>
          <t>CNY</t>
        </is>
      </c>
      <c r="E213" t="inlineStr">
        <is>
          <t>待确认</t>
        </is>
      </c>
      <c r="F213" t="inlineStr">
        <is>
          <t>2026-09-01｜鹊娱｜pmm｜CNY｜账号级</t>
        </is>
      </c>
      <c r="G213" t="inlineStr">
        <is>
          <t>0</t>
        </is>
      </c>
      <c r="H213" t="inlineStr">
        <is>
          <t>0.00</t>
        </is>
      </c>
      <c r="I213"/>
      <c r="J213" t="inlineStr">
        <is>
          <t>0.00</t>
        </is>
      </c>
      <c r="K213" t="inlineStr">
        <is>
          <t>0.00</t>
        </is>
      </c>
      <c r="L213"/>
      <c r="M213"/>
      <c r="N213" t="inlineStr">
        <is>
          <t>部分完成</t>
        </is>
      </c>
      <c r="O213" t="inlineStr">
        <is>
          <t>同步工具根据CPS账号数据明细自动生成，关联1条明细。来源未提供具体剧场，MoboBoost归入MoboReels，其余归入其他。</t>
        </is>
      </c>
      <c r="P213" t="inlineStr">
        <is>
          <t>未分剧名/平台合计</t>
        </is>
      </c>
    </row>
    <row r="214" ht="25.5" customHeight="1">
      <c r="A214" t="inlineStr">
        <is>
          <t>2026-09-01｜其他｜CNY｜扣通道费后金额｜22744f0f5b6a4aa8</t>
        </is>
      </c>
      <c r="B214" s="5">
        <v>46266</v>
      </c>
      <c r="C214" t="inlineStr">
        <is>
          <t>其他</t>
        </is>
      </c>
      <c r="D214" t="inlineStr">
        <is>
          <t>CNY</t>
        </is>
      </c>
      <c r="E214" t="inlineStr">
        <is>
          <t>扣通道费后金额</t>
        </is>
      </c>
      <c r="F214" t="inlineStr">
        <is>
          <t>2026-09-01｜七星剧浪｜CND3E｜CNY｜账号级</t>
        </is>
      </c>
      <c r="G214" t="inlineStr">
        <is>
          <t>0</t>
        </is>
      </c>
      <c r="H214" t="inlineStr">
        <is>
          <t>0.00</t>
        </is>
      </c>
      <c r="I214" t="inlineStr">
        <is>
          <t>0.00</t>
        </is>
      </c>
      <c r="J214" t="inlineStr">
        <is>
          <t>0.00</t>
        </is>
      </c>
      <c r="K214" t="inlineStr">
        <is>
          <t>0.00</t>
        </is>
      </c>
      <c r="L214"/>
      <c r="M214"/>
      <c r="N214" t="inlineStr">
        <is>
          <t>部分完成</t>
        </is>
      </c>
      <c r="O214" t="inlineStr">
        <is>
          <t>同步工具根据CPS账号数据明细自动生成，关联1条明细。来源未提供具体剧场，MoboBoost归入MoboReels，其余归入其他。</t>
        </is>
      </c>
      <c r="P214" t="inlineStr">
        <is>
          <t>未分剧名/平台合计</t>
        </is>
      </c>
    </row>
    <row r="215" ht="25.5" customHeight="1">
      <c r="A215" t="inlineStr">
        <is>
          <t>2026-09-01｜其他｜USD｜待确认｜22744f0f5b6a4aa8</t>
        </is>
      </c>
      <c r="B215" s="5">
        <v>46266</v>
      </c>
      <c r="C215" t="inlineStr">
        <is>
          <t>其他</t>
        </is>
      </c>
      <c r="D215" t="inlineStr">
        <is>
          <t>USD</t>
        </is>
      </c>
      <c r="E215" t="inlineStr">
        <is>
          <t>待确认</t>
        </is>
      </c>
      <c r="F215" t="inlineStr">
        <is>
          <t>2026-09-01｜鹊娱｜pmm｜USD｜账号级</t>
        </is>
      </c>
      <c r="G215" t="inlineStr">
        <is>
          <t>0</t>
        </is>
      </c>
      <c r="H215" t="inlineStr">
        <is>
          <t>0.00</t>
        </is>
      </c>
      <c r="I215"/>
      <c r="J215" t="inlineStr">
        <is>
          <t>0.00</t>
        </is>
      </c>
      <c r="K215" t="inlineStr">
        <is>
          <t>0.00</t>
        </is>
      </c>
      <c r="L215"/>
      <c r="M215"/>
      <c r="N215" t="inlineStr">
        <is>
          <t>部分完成</t>
        </is>
      </c>
      <c r="O215" t="inlineStr">
        <is>
          <t>同步工具根据CPS账号数据明细自动生成，关联1条明细。来源未提供具体剧场，MoboBoost归入MoboReels，其余归入其他。</t>
        </is>
      </c>
      <c r="P215" t="inlineStr">
        <is>
          <t>未分剧名/平台合计</t>
        </is>
      </c>
    </row>
    <row r="216" ht="25.5" customHeight="1">
      <c r="A216" t="inlineStr">
        <is>
          <t>2026-08-31｜MoboReels｜CNY｜待确认｜22744f0f5b6a4aa8</t>
        </is>
      </c>
      <c r="B216" s="5">
        <v>46265</v>
      </c>
      <c r="C216" t="inlineStr">
        <is>
          <t>MoboReels</t>
        </is>
      </c>
      <c r="D216" t="inlineStr">
        <is>
          <t>CNY</t>
        </is>
      </c>
      <c r="E216" t="inlineStr">
        <is>
          <t>待确认</t>
        </is>
      </c>
      <c r="F216" t="inlineStr">
        <is>
          <t>2026-08-31｜MoboBoost｜gaoxuan@gengrowth.ai｜CNY｜账号级,2026-08-31｜MoboBoost｜pengman@gengrowth.ai｜CNY｜账号级</t>
        </is>
      </c>
      <c r="G216" t="inlineStr">
        <is>
          <t>0</t>
        </is>
      </c>
      <c r="H216" t="inlineStr">
        <is>
          <t>0.00</t>
        </is>
      </c>
      <c r="I216" t="inlineStr">
        <is>
          <t>0.00</t>
        </is>
      </c>
      <c r="J216" t="inlineStr">
        <is>
          <t>0.00</t>
        </is>
      </c>
      <c r="K216" t="inlineStr">
        <is>
          <t>0.00</t>
        </is>
      </c>
      <c r="L216"/>
      <c r="M216"/>
      <c r="N216" t="inlineStr">
        <is>
          <t>部分完成</t>
        </is>
      </c>
      <c r="O216" t="inlineStr">
        <is>
          <t>同步工具根据CPS账号数据明细自动生成，关联2条明细。来源未提供具体剧场，MoboBoost归入MoboReels，其余归入其他。</t>
        </is>
      </c>
      <c r="P216" t="inlineStr">
        <is>
          <t>未分剧名/平台合计</t>
        </is>
      </c>
    </row>
    <row r="217" ht="25.5" customHeight="1">
      <c r="A217" t="inlineStr">
        <is>
          <t>2026-08-31｜其他｜CNY｜待确认｜22744f0f5b6a4aa8</t>
        </is>
      </c>
      <c r="B217" s="5">
        <v>46265</v>
      </c>
      <c r="C217" t="inlineStr">
        <is>
          <t>其他</t>
        </is>
      </c>
      <c r="D217" t="inlineStr">
        <is>
          <t>CNY</t>
        </is>
      </c>
      <c r="E217" t="inlineStr">
        <is>
          <t>待确认</t>
        </is>
      </c>
      <c r="F217" t="inlineStr">
        <is>
          <t>2026-08-31｜鹊娱｜pmm｜CNY｜账号级</t>
        </is>
      </c>
      <c r="G217" t="inlineStr">
        <is>
          <t>0</t>
        </is>
      </c>
      <c r="H217" t="inlineStr">
        <is>
          <t>0.00</t>
        </is>
      </c>
      <c r="I217"/>
      <c r="J217" t="inlineStr">
        <is>
          <t>0.00</t>
        </is>
      </c>
      <c r="K217" t="inlineStr">
        <is>
          <t>0.00</t>
        </is>
      </c>
      <c r="L217"/>
      <c r="M217"/>
      <c r="N217" t="inlineStr">
        <is>
          <t>部分完成</t>
        </is>
      </c>
      <c r="O217" t="inlineStr">
        <is>
          <t>同步工具根据CPS账号数据明细自动生成，关联1条明细。来源未提供具体剧场，MoboBoost归入MoboReels，其余归入其他。</t>
        </is>
      </c>
      <c r="P217" t="inlineStr">
        <is>
          <t>未分剧名/平台合计</t>
        </is>
      </c>
    </row>
    <row r="218" ht="25.5" customHeight="1">
      <c r="A218" t="inlineStr">
        <is>
          <t>2026-08-31｜其他｜USD｜待确认｜22744f0f5b6a4aa8</t>
        </is>
      </c>
      <c r="B218" s="5">
        <v>46265</v>
      </c>
      <c r="C218" t="inlineStr">
        <is>
          <t>其他</t>
        </is>
      </c>
      <c r="D218" t="inlineStr">
        <is>
          <t>USD</t>
        </is>
      </c>
      <c r="E218" t="inlineStr">
        <is>
          <t>待确认</t>
        </is>
      </c>
      <c r="F218" t="inlineStr">
        <is>
          <t>2026-08-31｜鹊娱｜pmm｜USD｜账号级</t>
        </is>
      </c>
      <c r="G218" t="inlineStr">
        <is>
          <t>0</t>
        </is>
      </c>
      <c r="H218" t="inlineStr">
        <is>
          <t>0.00</t>
        </is>
      </c>
      <c r="I218"/>
      <c r="J218" t="inlineStr">
        <is>
          <t>0.00</t>
        </is>
      </c>
      <c r="K218" t="inlineStr">
        <is>
          <t>0.00</t>
        </is>
      </c>
      <c r="L218"/>
      <c r="M218"/>
      <c r="N218" t="inlineStr">
        <is>
          <t>部分完成</t>
        </is>
      </c>
      <c r="O218" t="inlineStr">
        <is>
          <t>同步工具根据CPS账号数据明细自动生成，关联1条明细。来源未提供具体剧场，MoboBoost归入MoboReels，其余归入其他。</t>
        </is>
      </c>
      <c r="P218" t="inlineStr">
        <is>
          <t>未分剧名/平台合计</t>
        </is>
      </c>
    </row>
    <row r="219" ht="25.5" customHeight="1">
      <c r="A219" t="inlineStr">
        <is>
          <t>2026-08-30｜MoboReels｜CNY｜待确认｜22744f0f5b6a4aa8</t>
        </is>
      </c>
      <c r="B219" s="5">
        <v>46264</v>
      </c>
      <c r="C219" t="inlineStr">
        <is>
          <t>MoboReels</t>
        </is>
      </c>
      <c r="D219" t="inlineStr">
        <is>
          <t>CNY</t>
        </is>
      </c>
      <c r="E219" t="inlineStr">
        <is>
          <t>待确认</t>
        </is>
      </c>
      <c r="F219" t="inlineStr">
        <is>
          <t>2026-08-30｜MoboBoost｜gaoxuan@gengrowth.ai｜CNY｜账号级,2026-08-30｜MoboBoost｜pengman@gengrowth.ai｜CNY｜账号级</t>
        </is>
      </c>
      <c r="G219" t="inlineStr">
        <is>
          <t>0</t>
        </is>
      </c>
      <c r="H219" t="inlineStr">
        <is>
          <t>0.00</t>
        </is>
      </c>
      <c r="I219" t="inlineStr">
        <is>
          <t>0.00</t>
        </is>
      </c>
      <c r="J219" t="inlineStr">
        <is>
          <t>0.00</t>
        </is>
      </c>
      <c r="K219" t="inlineStr">
        <is>
          <t>0.00</t>
        </is>
      </c>
      <c r="L219"/>
      <c r="M219"/>
      <c r="N219" t="inlineStr">
        <is>
          <t>部分完成</t>
        </is>
      </c>
      <c r="O219" t="inlineStr">
        <is>
          <t>同步工具根据CPS账号数据明细自动生成，关联2条明细。来源未提供具体剧场，MoboBoost归入MoboReels，其余归入其他。</t>
        </is>
      </c>
      <c r="P219" t="inlineStr">
        <is>
          <t>未分剧名/平台合计</t>
        </is>
      </c>
    </row>
    <row r="220" ht="25.5" customHeight="1">
      <c r="A220" t="inlineStr">
        <is>
          <t>2026-08-30｜其他｜CNY｜待确认｜22744f0f5b6a4aa8</t>
        </is>
      </c>
      <c r="B220" s="5">
        <v>46264</v>
      </c>
      <c r="C220" t="inlineStr">
        <is>
          <t>其他</t>
        </is>
      </c>
      <c r="D220" t="inlineStr">
        <is>
          <t>CNY</t>
        </is>
      </c>
      <c r="E220" t="inlineStr">
        <is>
          <t>待确认</t>
        </is>
      </c>
      <c r="F220" t="inlineStr">
        <is>
          <t>2026-08-30｜鹊娱｜pmm｜CNY｜账号级</t>
        </is>
      </c>
      <c r="G220" t="inlineStr">
        <is>
          <t>0</t>
        </is>
      </c>
      <c r="H220" t="inlineStr">
        <is>
          <t>0.00</t>
        </is>
      </c>
      <c r="I220"/>
      <c r="J220" t="inlineStr">
        <is>
          <t>0.00</t>
        </is>
      </c>
      <c r="K220" t="inlineStr">
        <is>
          <t>0.00</t>
        </is>
      </c>
      <c r="L220"/>
      <c r="M220"/>
      <c r="N220" t="inlineStr">
        <is>
          <t>部分完成</t>
        </is>
      </c>
      <c r="O220" t="inlineStr">
        <is>
          <t>同步工具根据CPS账号数据明细自动生成，关联1条明细。来源未提供具体剧场，MoboBoost归入MoboReels，其余归入其他。</t>
        </is>
      </c>
      <c r="P220" t="inlineStr">
        <is>
          <t>未分剧名/平台合计</t>
        </is>
      </c>
    </row>
    <row r="221" ht="25.5" customHeight="1">
      <c r="A221" t="inlineStr">
        <is>
          <t>2026-08-30｜其他｜USD｜待确认｜22744f0f5b6a4aa8</t>
        </is>
      </c>
      <c r="B221" s="5">
        <v>46264</v>
      </c>
      <c r="C221" t="inlineStr">
        <is>
          <t>其他</t>
        </is>
      </c>
      <c r="D221" t="inlineStr">
        <is>
          <t>USD</t>
        </is>
      </c>
      <c r="E221" t="inlineStr">
        <is>
          <t>待确认</t>
        </is>
      </c>
      <c r="F221" t="inlineStr">
        <is>
          <t>2026-08-30｜鹊娱｜pmm｜USD｜账号级</t>
        </is>
      </c>
      <c r="G221" t="inlineStr">
        <is>
          <t>0</t>
        </is>
      </c>
      <c r="H221" t="inlineStr">
        <is>
          <t>0.00</t>
        </is>
      </c>
      <c r="I221"/>
      <c r="J221" t="inlineStr">
        <is>
          <t>0.00</t>
        </is>
      </c>
      <c r="K221" t="inlineStr">
        <is>
          <t>0.00</t>
        </is>
      </c>
      <c r="L221"/>
      <c r="M221"/>
      <c r="N221" t="inlineStr">
        <is>
          <t>部分完成</t>
        </is>
      </c>
      <c r="O221" t="inlineStr">
        <is>
          <t>同步工具根据CPS账号数据明细自动生成，关联1条明细。来源未提供具体剧场，MoboBoost归入MoboReels，其余归入其他。</t>
        </is>
      </c>
      <c r="P221" t="inlineStr">
        <is>
          <t>未分剧名/平台合计</t>
        </is>
      </c>
    </row>
    <row r="222" ht="25.5" customHeight="1">
      <c r="A222" t="inlineStr">
        <is>
          <t>2026-08-29｜MoboReels｜CNY｜待确认｜22744f0f5b6a4aa8</t>
        </is>
      </c>
      <c r="B222" s="5">
        <v>46263</v>
      </c>
      <c r="C222" t="inlineStr">
        <is>
          <t>MoboReels</t>
        </is>
      </c>
      <c r="D222" t="inlineStr">
        <is>
          <t>CNY</t>
        </is>
      </c>
      <c r="E222" t="inlineStr">
        <is>
          <t>待确认</t>
        </is>
      </c>
      <c r="F222" t="inlineStr">
        <is>
          <t>2026-08-29｜MoboBoost｜gaoxuan@gengrowth.ai｜CNY｜账号级,2026-08-29｜MoboBoost｜pengman@gengrowth.ai｜CNY｜账号级</t>
        </is>
      </c>
      <c r="G222" t="inlineStr">
        <is>
          <t>0</t>
        </is>
      </c>
      <c r="H222" t="inlineStr">
        <is>
          <t>0.00</t>
        </is>
      </c>
      <c r="I222" t="inlineStr">
        <is>
          <t>0.00</t>
        </is>
      </c>
      <c r="J222" t="inlineStr">
        <is>
          <t>0.00</t>
        </is>
      </c>
      <c r="K222" t="inlineStr">
        <is>
          <t>0.00</t>
        </is>
      </c>
      <c r="L222"/>
      <c r="M222"/>
      <c r="N222" t="inlineStr">
        <is>
          <t>部分完成</t>
        </is>
      </c>
      <c r="O222" t="inlineStr">
        <is>
          <t>同步工具根据CPS账号数据明细自动生成，关联2条明细。来源未提供具体剧场，MoboBoost归入MoboReels，其余归入其他。</t>
        </is>
      </c>
      <c r="P222" t="inlineStr">
        <is>
          <t>未分剧名/平台合计</t>
        </is>
      </c>
    </row>
    <row r="223" ht="25.5" customHeight="1">
      <c r="A223" t="inlineStr">
        <is>
          <t>2026-08-29｜其他｜CNY｜待确认｜22744f0f5b6a4aa8</t>
        </is>
      </c>
      <c r="B223" s="5">
        <v>46263</v>
      </c>
      <c r="C223" t="inlineStr">
        <is>
          <t>其他</t>
        </is>
      </c>
      <c r="D223" t="inlineStr">
        <is>
          <t>CNY</t>
        </is>
      </c>
      <c r="E223" t="inlineStr">
        <is>
          <t>待确认</t>
        </is>
      </c>
      <c r="F223" t="inlineStr">
        <is>
          <t>2026-08-29｜鹊娱｜pmm｜CNY｜账号级</t>
        </is>
      </c>
      <c r="G223" t="inlineStr">
        <is>
          <t>0</t>
        </is>
      </c>
      <c r="H223" t="inlineStr">
        <is>
          <t>0.00</t>
        </is>
      </c>
      <c r="I223"/>
      <c r="J223" t="inlineStr">
        <is>
          <t>0.00</t>
        </is>
      </c>
      <c r="K223" t="inlineStr">
        <is>
          <t>0.00</t>
        </is>
      </c>
      <c r="L223"/>
      <c r="M223"/>
      <c r="N223" t="inlineStr">
        <is>
          <t>部分完成</t>
        </is>
      </c>
      <c r="O223" t="inlineStr">
        <is>
          <t>同步工具根据CPS账号数据明细自动生成，关联1条明细。来源未提供具体剧场，MoboBoost归入MoboReels，其余归入其他。</t>
        </is>
      </c>
      <c r="P223" t="inlineStr">
        <is>
          <t>未分剧名/平台合计</t>
        </is>
      </c>
    </row>
    <row r="224" ht="25.5" customHeight="1">
      <c r="A224" t="inlineStr">
        <is>
          <t>2026-08-29｜其他｜USD｜待确认｜22744f0f5b6a4aa8</t>
        </is>
      </c>
      <c r="B224" s="5">
        <v>46263</v>
      </c>
      <c r="C224" t="inlineStr">
        <is>
          <t>其他</t>
        </is>
      </c>
      <c r="D224" t="inlineStr">
        <is>
          <t>USD</t>
        </is>
      </c>
      <c r="E224" t="inlineStr">
        <is>
          <t>待确认</t>
        </is>
      </c>
      <c r="F224" t="inlineStr">
        <is>
          <t>2026-08-29｜鹊娱｜pmm｜USD｜账号级</t>
        </is>
      </c>
      <c r="G224" t="inlineStr">
        <is>
          <t>0</t>
        </is>
      </c>
      <c r="H224" t="inlineStr">
        <is>
          <t>0.00</t>
        </is>
      </c>
      <c r="I224"/>
      <c r="J224" t="inlineStr">
        <is>
          <t>0.00</t>
        </is>
      </c>
      <c r="K224" t="inlineStr">
        <is>
          <t>0.00</t>
        </is>
      </c>
      <c r="L224"/>
      <c r="M224"/>
      <c r="N224" t="inlineStr">
        <is>
          <t>部分完成</t>
        </is>
      </c>
      <c r="O224" t="inlineStr">
        <is>
          <t>同步工具根据CPS账号数据明细自动生成，关联1条明细。来源未提供具体剧场，MoboBoost归入MoboReels，其余归入其他。</t>
        </is>
      </c>
      <c r="P224" t="inlineStr">
        <is>
          <t>未分剧名/平台合计</t>
        </is>
      </c>
    </row>
    <row r="225" ht="25.5" customHeight="1">
      <c r="A225" t="inlineStr">
        <is>
          <t>2026-08-28｜MoboReels｜CNY｜待确认｜22744f0f5b6a4aa8</t>
        </is>
      </c>
      <c r="B225" s="5">
        <v>46262</v>
      </c>
      <c r="C225" t="inlineStr">
        <is>
          <t>MoboReels</t>
        </is>
      </c>
      <c r="D225" t="inlineStr">
        <is>
          <t>CNY</t>
        </is>
      </c>
      <c r="E225" t="inlineStr">
        <is>
          <t>待确认</t>
        </is>
      </c>
      <c r="F225" t="inlineStr">
        <is>
          <t>2026-08-28｜MoboBoost｜gaoxuan@gengrowth.ai｜CNY｜账号级,2026-08-28｜MoboBoost｜pengman@gengrowth.ai｜CNY｜账号级</t>
        </is>
      </c>
      <c r="G225" t="inlineStr">
        <is>
          <t>0</t>
        </is>
      </c>
      <c r="H225" t="inlineStr">
        <is>
          <t>0.00</t>
        </is>
      </c>
      <c r="I225" t="inlineStr">
        <is>
          <t>0.00</t>
        </is>
      </c>
      <c r="J225" t="inlineStr">
        <is>
          <t>0.00</t>
        </is>
      </c>
      <c r="K225" t="inlineStr">
        <is>
          <t>0.00</t>
        </is>
      </c>
      <c r="L225"/>
      <c r="M225"/>
      <c r="N225" t="inlineStr">
        <is>
          <t>部分完成</t>
        </is>
      </c>
      <c r="O225" t="inlineStr">
        <is>
          <t>同步工具根据CPS账号数据明细自动生成，关联2条明细。来源未提供具体剧场，MoboBoost归入MoboReels，其余归入其他。</t>
        </is>
      </c>
      <c r="P225" t="inlineStr">
        <is>
          <t>未分剧名/平台合计</t>
        </is>
      </c>
    </row>
    <row r="226" ht="25.5" customHeight="1">
      <c r="A226" t="inlineStr">
        <is>
          <t>2026-08-28｜其他｜CNY｜待确认｜22744f0f5b6a4aa8</t>
        </is>
      </c>
      <c r="B226" s="5">
        <v>46262</v>
      </c>
      <c r="C226" t="inlineStr">
        <is>
          <t>其他</t>
        </is>
      </c>
      <c r="D226" t="inlineStr">
        <is>
          <t>CNY</t>
        </is>
      </c>
      <c r="E226" t="inlineStr">
        <is>
          <t>待确认</t>
        </is>
      </c>
      <c r="F226" t="inlineStr">
        <is>
          <t>2026-08-28｜鹊娱｜pmm｜CNY｜账号级</t>
        </is>
      </c>
      <c r="G226" t="inlineStr">
        <is>
          <t>0</t>
        </is>
      </c>
      <c r="H226" t="inlineStr">
        <is>
          <t>0.00</t>
        </is>
      </c>
      <c r="I226"/>
      <c r="J226" t="inlineStr">
        <is>
          <t>0.00</t>
        </is>
      </c>
      <c r="K226" t="inlineStr">
        <is>
          <t>0.00</t>
        </is>
      </c>
      <c r="L226"/>
      <c r="M226"/>
      <c r="N226" t="inlineStr">
        <is>
          <t>部分完成</t>
        </is>
      </c>
      <c r="O226" t="inlineStr">
        <is>
          <t>同步工具根据CPS账号数据明细自动生成，关联1条明细。来源未提供具体剧场，MoboBoost归入MoboReels，其余归入其他。</t>
        </is>
      </c>
      <c r="P226" t="inlineStr">
        <is>
          <t>未分剧名/平台合计</t>
        </is>
      </c>
    </row>
    <row r="227" ht="25.5" customHeight="1">
      <c r="A227" t="inlineStr">
        <is>
          <t>2026-08-28｜其他｜USD｜待确认｜22744f0f5b6a4aa8</t>
        </is>
      </c>
      <c r="B227" s="5">
        <v>46262</v>
      </c>
      <c r="C227" t="inlineStr">
        <is>
          <t>其他</t>
        </is>
      </c>
      <c r="D227" t="inlineStr">
        <is>
          <t>USD</t>
        </is>
      </c>
      <c r="E227" t="inlineStr">
        <is>
          <t>待确认</t>
        </is>
      </c>
      <c r="F227" t="inlineStr">
        <is>
          <t>2026-08-28｜鹊娱｜pmm｜USD｜账号级</t>
        </is>
      </c>
      <c r="G227" t="inlineStr">
        <is>
          <t>0</t>
        </is>
      </c>
      <c r="H227" t="inlineStr">
        <is>
          <t>0.00</t>
        </is>
      </c>
      <c r="I227"/>
      <c r="J227" t="inlineStr">
        <is>
          <t>0.00</t>
        </is>
      </c>
      <c r="K227" t="inlineStr">
        <is>
          <t>0.00</t>
        </is>
      </c>
      <c r="L227"/>
      <c r="M227"/>
      <c r="N227" t="inlineStr">
        <is>
          <t>部分完成</t>
        </is>
      </c>
      <c r="O227" t="inlineStr">
        <is>
          <t>同步工具根据CPS账号数据明细自动生成，关联1条明细。来源未提供具体剧场，MoboBoost归入MoboReels，其余归入其他。</t>
        </is>
      </c>
      <c r="P227" t="inlineStr">
        <is>
          <t>未分剧名/平台合计</t>
        </is>
      </c>
    </row>
    <row r="228" ht="25.5" customHeight="1">
      <c r="A228" t="inlineStr">
        <is>
          <t>2026-08-27｜MoboReels｜CNY｜待确认｜22744f0f5b6a4aa8</t>
        </is>
      </c>
      <c r="B228" s="5">
        <v>46261</v>
      </c>
      <c r="C228" t="inlineStr">
        <is>
          <t>MoboReels</t>
        </is>
      </c>
      <c r="D228" t="inlineStr">
        <is>
          <t>CNY</t>
        </is>
      </c>
      <c r="E228" t="inlineStr">
        <is>
          <t>待确认</t>
        </is>
      </c>
      <c r="F228" t="inlineStr">
        <is>
          <t>2026-08-27｜MoboBoost｜gaoxuan@gengrowth.ai｜CNY｜账号级,2026-08-27｜MoboBoost｜pengman@gengrowth.ai｜CNY｜账号级</t>
        </is>
      </c>
      <c r="G228" t="inlineStr">
        <is>
          <t>0</t>
        </is>
      </c>
      <c r="H228" t="inlineStr">
        <is>
          <t>0.00</t>
        </is>
      </c>
      <c r="I228" t="inlineStr">
        <is>
          <t>0.00</t>
        </is>
      </c>
      <c r="J228" t="inlineStr">
        <is>
          <t>0.00</t>
        </is>
      </c>
      <c r="K228" t="inlineStr">
        <is>
          <t>0.00</t>
        </is>
      </c>
      <c r="L228"/>
      <c r="M228"/>
      <c r="N228" t="inlineStr">
        <is>
          <t>部分完成</t>
        </is>
      </c>
      <c r="O228" t="inlineStr">
        <is>
          <t>同步工具根据CPS账号数据明细自动生成，关联2条明细。来源未提供具体剧场，MoboBoost归入MoboReels，其余归入其他。</t>
        </is>
      </c>
      <c r="P228" t="inlineStr">
        <is>
          <t>未分剧名/平台合计</t>
        </is>
      </c>
    </row>
    <row r="229" ht="25.5" customHeight="1">
      <c r="A229" t="inlineStr">
        <is>
          <t>2026-08-27｜其他｜CNY｜待确认｜22744f0f5b6a4aa8</t>
        </is>
      </c>
      <c r="B229" s="5">
        <v>46261</v>
      </c>
      <c r="C229" t="inlineStr">
        <is>
          <t>其他</t>
        </is>
      </c>
      <c r="D229" t="inlineStr">
        <is>
          <t>CNY</t>
        </is>
      </c>
      <c r="E229" t="inlineStr">
        <is>
          <t>待确认</t>
        </is>
      </c>
      <c r="F229" t="inlineStr">
        <is>
          <t>2026-08-27｜鹊娱｜pmm｜CNY｜账号级</t>
        </is>
      </c>
      <c r="G229" t="inlineStr">
        <is>
          <t>0</t>
        </is>
      </c>
      <c r="H229" t="inlineStr">
        <is>
          <t>0.00</t>
        </is>
      </c>
      <c r="I229"/>
      <c r="J229" t="inlineStr">
        <is>
          <t>0.00</t>
        </is>
      </c>
      <c r="K229" t="inlineStr">
        <is>
          <t>0.00</t>
        </is>
      </c>
      <c r="L229"/>
      <c r="M229"/>
      <c r="N229" t="inlineStr">
        <is>
          <t>部分完成</t>
        </is>
      </c>
      <c r="O229" t="inlineStr">
        <is>
          <t>同步工具根据CPS账号数据明细自动生成，关联1条明细。来源未提供具体剧场，MoboBoost归入MoboReels，其余归入其他。</t>
        </is>
      </c>
      <c r="P229" t="inlineStr">
        <is>
          <t>未分剧名/平台合计</t>
        </is>
      </c>
    </row>
    <row r="230" ht="25.5" customHeight="1">
      <c r="A230" t="inlineStr">
        <is>
          <t>2026-08-27｜其他｜USD｜待确认｜22744f0f5b6a4aa8</t>
        </is>
      </c>
      <c r="B230" s="5">
        <v>46261</v>
      </c>
      <c r="C230" t="inlineStr">
        <is>
          <t>其他</t>
        </is>
      </c>
      <c r="D230" t="inlineStr">
        <is>
          <t>USD</t>
        </is>
      </c>
      <c r="E230" t="inlineStr">
        <is>
          <t>待确认</t>
        </is>
      </c>
      <c r="F230" t="inlineStr">
        <is>
          <t>2026-08-27｜鹊娱｜pmm｜USD｜账号级</t>
        </is>
      </c>
      <c r="G230" t="inlineStr">
        <is>
          <t>0</t>
        </is>
      </c>
      <c r="H230" t="inlineStr">
        <is>
          <t>0.00</t>
        </is>
      </c>
      <c r="I230"/>
      <c r="J230" t="inlineStr">
        <is>
          <t>0.00</t>
        </is>
      </c>
      <c r="K230" t="inlineStr">
        <is>
          <t>0.00</t>
        </is>
      </c>
      <c r="L230"/>
      <c r="M230"/>
      <c r="N230" t="inlineStr">
        <is>
          <t>部分完成</t>
        </is>
      </c>
      <c r="O230" t="inlineStr">
        <is>
          <t>同步工具根据CPS账号数据明细自动生成，关联1条明细。来源未提供具体剧场，MoboBoost归入MoboReels，其余归入其他。</t>
        </is>
      </c>
      <c r="P230" t="inlineStr">
        <is>
          <t>未分剧名/平台合计</t>
        </is>
      </c>
    </row>
    <row r="231" ht="25.5" customHeight="1">
      <c r="A231" t="inlineStr">
        <is>
          <t>2026-08-26｜MoboReels｜CNY｜待确认｜22744f0f5b6a4aa8</t>
        </is>
      </c>
      <c r="B231" s="5">
        <v>46260</v>
      </c>
      <c r="C231" t="inlineStr">
        <is>
          <t>MoboReels</t>
        </is>
      </c>
      <c r="D231" t="inlineStr">
        <is>
          <t>CNY</t>
        </is>
      </c>
      <c r="E231" t="inlineStr">
        <is>
          <t>待确认</t>
        </is>
      </c>
      <c r="F231" t="inlineStr">
        <is>
          <t>2026-08-26｜MoboBoost｜gaoxuan@gengrowth.ai｜CNY｜账号级,2026-08-26｜MoboBoost｜pengman@gengrowth.ai｜CNY｜账号级</t>
        </is>
      </c>
      <c r="G231" t="inlineStr">
        <is>
          <t>0</t>
        </is>
      </c>
      <c r="H231" t="inlineStr">
        <is>
          <t>0.00</t>
        </is>
      </c>
      <c r="I231" t="inlineStr">
        <is>
          <t>0.00</t>
        </is>
      </c>
      <c r="J231" t="inlineStr">
        <is>
          <t>0.00</t>
        </is>
      </c>
      <c r="K231" t="inlineStr">
        <is>
          <t>0.00</t>
        </is>
      </c>
      <c r="L231"/>
      <c r="M231"/>
      <c r="N231" t="inlineStr">
        <is>
          <t>部分完成</t>
        </is>
      </c>
      <c r="O231" t="inlineStr">
        <is>
          <t>同步工具根据CPS账号数据明细自动生成，关联2条明细。来源未提供具体剧场，MoboBoost归入MoboReels，其余归入其他。</t>
        </is>
      </c>
      <c r="P231" t="inlineStr">
        <is>
          <t>未分剧名/平台合计</t>
        </is>
      </c>
    </row>
    <row r="232" ht="25.5" customHeight="1">
      <c r="A232" t="inlineStr">
        <is>
          <t>2026-08-26｜其他｜CNY｜待确认｜22744f0f5b6a4aa8</t>
        </is>
      </c>
      <c r="B232" s="5">
        <v>46260</v>
      </c>
      <c r="C232" t="inlineStr">
        <is>
          <t>其他</t>
        </is>
      </c>
      <c r="D232" t="inlineStr">
        <is>
          <t>CNY</t>
        </is>
      </c>
      <c r="E232" t="inlineStr">
        <is>
          <t>待确认</t>
        </is>
      </c>
      <c r="F232" t="inlineStr">
        <is>
          <t>2026-08-26｜鹊娱｜pmm｜CNY｜账号级</t>
        </is>
      </c>
      <c r="G232" t="inlineStr">
        <is>
          <t>0</t>
        </is>
      </c>
      <c r="H232" t="inlineStr">
        <is>
          <t>0.00</t>
        </is>
      </c>
      <c r="I232"/>
      <c r="J232" t="inlineStr">
        <is>
          <t>0.00</t>
        </is>
      </c>
      <c r="K232" t="inlineStr">
        <is>
          <t>0.00</t>
        </is>
      </c>
      <c r="L232"/>
      <c r="M232"/>
      <c r="N232" t="inlineStr">
        <is>
          <t>部分完成</t>
        </is>
      </c>
      <c r="O232" t="inlineStr">
        <is>
          <t>同步工具根据CPS账号数据明细自动生成，关联1条明细。来源未提供具体剧场，MoboBoost归入MoboReels，其余归入其他。</t>
        </is>
      </c>
      <c r="P232" t="inlineStr">
        <is>
          <t>未分剧名/平台合计</t>
        </is>
      </c>
    </row>
    <row r="233" ht="25.5" customHeight="1">
      <c r="A233" t="inlineStr">
        <is>
          <t>2026-08-26｜其他｜USD｜待确认｜22744f0f5b6a4aa8</t>
        </is>
      </c>
      <c r="B233" s="5">
        <v>46260</v>
      </c>
      <c r="C233" t="inlineStr">
        <is>
          <t>其他</t>
        </is>
      </c>
      <c r="D233" t="inlineStr">
        <is>
          <t>USD</t>
        </is>
      </c>
      <c r="E233" t="inlineStr">
        <is>
          <t>待确认</t>
        </is>
      </c>
      <c r="F233" t="inlineStr">
        <is>
          <t>2026-08-26｜鹊娱｜pmm｜USD｜账号级</t>
        </is>
      </c>
      <c r="G233" t="inlineStr">
        <is>
          <t>0</t>
        </is>
      </c>
      <c r="H233" t="inlineStr">
        <is>
          <t>0.00</t>
        </is>
      </c>
      <c r="I233"/>
      <c r="J233" t="inlineStr">
        <is>
          <t>0.00</t>
        </is>
      </c>
      <c r="K233" t="inlineStr">
        <is>
          <t>0.00</t>
        </is>
      </c>
      <c r="L233"/>
      <c r="M233"/>
      <c r="N233" t="inlineStr">
        <is>
          <t>部分完成</t>
        </is>
      </c>
      <c r="O233" t="inlineStr">
        <is>
          <t>同步工具根据CPS账号数据明细自动生成，关联1条明细。来源未提供具体剧场，MoboBoost归入MoboReels，其余归入其他。</t>
        </is>
      </c>
      <c r="P233" t="inlineStr">
        <is>
          <t>未分剧名/平台合计</t>
        </is>
      </c>
    </row>
    <row r="234" ht="25.5" customHeight="1">
      <c r="A234" t="inlineStr">
        <is>
          <t>2026-08-25｜MoboReels｜CNY｜待确认｜22744f0f5b6a4aa8</t>
        </is>
      </c>
      <c r="B234" s="5">
        <v>46259</v>
      </c>
      <c r="C234" t="inlineStr">
        <is>
          <t>MoboReels</t>
        </is>
      </c>
      <c r="D234" t="inlineStr">
        <is>
          <t>CNY</t>
        </is>
      </c>
      <c r="E234" t="inlineStr">
        <is>
          <t>待确认</t>
        </is>
      </c>
      <c r="F234" t="inlineStr">
        <is>
          <t>2026-08-25｜MoboBoost｜gaoxuan@gengrowth.ai｜CNY｜账号级,2026-08-25｜MoboBoost｜pengman@gengrowth.ai｜CNY｜账号级</t>
        </is>
      </c>
      <c r="G234" t="inlineStr">
        <is>
          <t>0</t>
        </is>
      </c>
      <c r="H234" t="inlineStr">
        <is>
          <t>0.00</t>
        </is>
      </c>
      <c r="I234" t="inlineStr">
        <is>
          <t>0.00</t>
        </is>
      </c>
      <c r="J234" t="inlineStr">
        <is>
          <t>0.00</t>
        </is>
      </c>
      <c r="K234" t="inlineStr">
        <is>
          <t>0.00</t>
        </is>
      </c>
      <c r="L234"/>
      <c r="M234"/>
      <c r="N234" t="inlineStr">
        <is>
          <t>部分完成</t>
        </is>
      </c>
      <c r="O234" t="inlineStr">
        <is>
          <t>同步工具根据CPS账号数据明细自动生成，关联2条明细。来源未提供具体剧场，MoboBoost归入MoboReels，其余归入其他。</t>
        </is>
      </c>
      <c r="P234" t="inlineStr">
        <is>
          <t>未分剧名/平台合计</t>
        </is>
      </c>
    </row>
    <row r="235" ht="25.5" customHeight="1">
      <c r="A235" t="inlineStr">
        <is>
          <t>2026-08-25｜其他｜CNY｜待确认｜22744f0f5b6a4aa8</t>
        </is>
      </c>
      <c r="B235" s="5">
        <v>46259</v>
      </c>
      <c r="C235" t="inlineStr">
        <is>
          <t>其他</t>
        </is>
      </c>
      <c r="D235" t="inlineStr">
        <is>
          <t>CNY</t>
        </is>
      </c>
      <c r="E235" t="inlineStr">
        <is>
          <t>待确认</t>
        </is>
      </c>
      <c r="F235" t="inlineStr">
        <is>
          <t>2026-08-25｜鹊娱｜pmm｜CNY｜账号级</t>
        </is>
      </c>
      <c r="G235" t="inlineStr">
        <is>
          <t>0</t>
        </is>
      </c>
      <c r="H235" t="inlineStr">
        <is>
          <t>0.00</t>
        </is>
      </c>
      <c r="I235"/>
      <c r="J235" t="inlineStr">
        <is>
          <t>0.00</t>
        </is>
      </c>
      <c r="K235" t="inlineStr">
        <is>
          <t>0.00</t>
        </is>
      </c>
      <c r="L235"/>
      <c r="M235"/>
      <c r="N235" t="inlineStr">
        <is>
          <t>部分完成</t>
        </is>
      </c>
      <c r="O235" t="inlineStr">
        <is>
          <t>同步工具根据CPS账号数据明细自动生成，关联1条明细。来源未提供具体剧场，MoboBoost归入MoboReels，其余归入其他。</t>
        </is>
      </c>
      <c r="P235" t="inlineStr">
        <is>
          <t>未分剧名/平台合计</t>
        </is>
      </c>
    </row>
    <row r="236" ht="25.5" customHeight="1">
      <c r="A236" t="inlineStr">
        <is>
          <t>2026-08-25｜其他｜USD｜待确认｜22744f0f5b6a4aa8</t>
        </is>
      </c>
      <c r="B236" s="5">
        <v>46259</v>
      </c>
      <c r="C236" t="inlineStr">
        <is>
          <t>其他</t>
        </is>
      </c>
      <c r="D236" t="inlineStr">
        <is>
          <t>USD</t>
        </is>
      </c>
      <c r="E236" t="inlineStr">
        <is>
          <t>待确认</t>
        </is>
      </c>
      <c r="F236" t="inlineStr">
        <is>
          <t>2026-08-25｜鹊娱｜pmm｜USD｜账号级</t>
        </is>
      </c>
      <c r="G236" t="inlineStr">
        <is>
          <t>0</t>
        </is>
      </c>
      <c r="H236" t="inlineStr">
        <is>
          <t>0.00</t>
        </is>
      </c>
      <c r="I236"/>
      <c r="J236" t="inlineStr">
        <is>
          <t>0.00</t>
        </is>
      </c>
      <c r="K236" t="inlineStr">
        <is>
          <t>0.00</t>
        </is>
      </c>
      <c r="L236"/>
      <c r="M236"/>
      <c r="N236" t="inlineStr">
        <is>
          <t>部分完成</t>
        </is>
      </c>
      <c r="O236" t="inlineStr">
        <is>
          <t>同步工具根据CPS账号数据明细自动生成，关联1条明细。来源未提供具体剧场，MoboBoost归入MoboReels，其余归入其他。</t>
        </is>
      </c>
      <c r="P236" t="inlineStr">
        <is>
          <t>未分剧名/平台合计</t>
        </is>
      </c>
    </row>
    <row r="237" ht="25.5" customHeight="1">
      <c r="A237" t="inlineStr">
        <is>
          <t>2026-08-24｜MoboReels｜CNY｜待确认｜22744f0f5b6a4aa8</t>
        </is>
      </c>
      <c r="B237" s="5">
        <v>46258</v>
      </c>
      <c r="C237" t="inlineStr">
        <is>
          <t>MoboReels</t>
        </is>
      </c>
      <c r="D237" t="inlineStr">
        <is>
          <t>CNY</t>
        </is>
      </c>
      <c r="E237" t="inlineStr">
        <is>
          <t>待确认</t>
        </is>
      </c>
      <c r="F237" t="inlineStr">
        <is>
          <t>2026-08-24｜MoboBoost｜gaoxuan@gengrowth.ai｜CNY｜账号级,2026-08-24｜MoboBoost｜pengman@gengrowth.ai｜CNY｜账号级</t>
        </is>
      </c>
      <c r="G237" t="inlineStr">
        <is>
          <t>0</t>
        </is>
      </c>
      <c r="H237" t="inlineStr">
        <is>
          <t>0.00</t>
        </is>
      </c>
      <c r="I237" t="inlineStr">
        <is>
          <t>0.00</t>
        </is>
      </c>
      <c r="J237" t="inlineStr">
        <is>
          <t>0.00</t>
        </is>
      </c>
      <c r="K237" t="inlineStr">
        <is>
          <t>0.00</t>
        </is>
      </c>
      <c r="L237"/>
      <c r="M237"/>
      <c r="N237" t="inlineStr">
        <is>
          <t>部分完成</t>
        </is>
      </c>
      <c r="O237" t="inlineStr">
        <is>
          <t>同步工具根据CPS账号数据明细自动生成，关联2条明细。来源未提供具体剧场，MoboBoost归入MoboReels，其余归入其他。</t>
        </is>
      </c>
      <c r="P237" t="inlineStr">
        <is>
          <t>未分剧名/平台合计</t>
        </is>
      </c>
    </row>
    <row r="238" ht="25.5" customHeight="1">
      <c r="A238" t="inlineStr">
        <is>
          <t>2026-08-24｜其他｜CNY｜待确认｜22744f0f5b6a4aa8</t>
        </is>
      </c>
      <c r="B238" s="5">
        <v>46258</v>
      </c>
      <c r="C238" t="inlineStr">
        <is>
          <t>其他</t>
        </is>
      </c>
      <c r="D238" t="inlineStr">
        <is>
          <t>CNY</t>
        </is>
      </c>
      <c r="E238" t="inlineStr">
        <is>
          <t>待确认</t>
        </is>
      </c>
      <c r="F238" t="inlineStr">
        <is>
          <t>2026-08-24｜鹊娱｜pmm｜CNY｜账号级</t>
        </is>
      </c>
      <c r="G238" t="inlineStr">
        <is>
          <t>0</t>
        </is>
      </c>
      <c r="H238" t="inlineStr">
        <is>
          <t>0.00</t>
        </is>
      </c>
      <c r="I238"/>
      <c r="J238" t="inlineStr">
        <is>
          <t>0.00</t>
        </is>
      </c>
      <c r="K238" t="inlineStr">
        <is>
          <t>0.00</t>
        </is>
      </c>
      <c r="L238"/>
      <c r="M238"/>
      <c r="N238" t="inlineStr">
        <is>
          <t>部分完成</t>
        </is>
      </c>
      <c r="O238" t="inlineStr">
        <is>
          <t>同步工具根据CPS账号数据明细自动生成，关联1条明细。来源未提供具体剧场，MoboBoost归入MoboReels，其余归入其他。</t>
        </is>
      </c>
      <c r="P238" t="inlineStr">
        <is>
          <t>未分剧名/平台合计</t>
        </is>
      </c>
    </row>
    <row r="239" ht="25.5" customHeight="1">
      <c r="A239" t="inlineStr">
        <is>
          <t>2026-08-24｜其他｜USD｜待确认｜22744f0f5b6a4aa8</t>
        </is>
      </c>
      <c r="B239" s="5">
        <v>46258</v>
      </c>
      <c r="C239" t="inlineStr">
        <is>
          <t>其他</t>
        </is>
      </c>
      <c r="D239" t="inlineStr">
        <is>
          <t>USD</t>
        </is>
      </c>
      <c r="E239" t="inlineStr">
        <is>
          <t>待确认</t>
        </is>
      </c>
      <c r="F239" t="inlineStr">
        <is>
          <t>2026-08-24｜鹊娱｜pmm｜USD｜账号级</t>
        </is>
      </c>
      <c r="G239" t="inlineStr">
        <is>
          <t>0</t>
        </is>
      </c>
      <c r="H239" t="inlineStr">
        <is>
          <t>0.00</t>
        </is>
      </c>
      <c r="I239"/>
      <c r="J239" t="inlineStr">
        <is>
          <t>0.00</t>
        </is>
      </c>
      <c r="K239" t="inlineStr">
        <is>
          <t>0.00</t>
        </is>
      </c>
      <c r="L239"/>
      <c r="M239"/>
      <c r="N239" t="inlineStr">
        <is>
          <t>部分完成</t>
        </is>
      </c>
      <c r="O239" t="inlineStr">
        <is>
          <t>同步工具根据CPS账号数据明细自动生成，关联1条明细。来源未提供具体剧场，MoboBoost归入MoboReels，其余归入其他。</t>
        </is>
      </c>
      <c r="P239" t="inlineStr">
        <is>
          <t>未分剧名/平台合计</t>
        </is>
      </c>
    </row>
    <row r="240" ht="25.5" customHeight="1">
      <c r="A240" t="inlineStr">
        <is>
          <t>2026-08-23｜MoboReels｜CNY｜待确认｜22744f0f5b6a4aa8</t>
        </is>
      </c>
      <c r="B240" s="5">
        <v>46257</v>
      </c>
      <c r="C240" t="inlineStr">
        <is>
          <t>MoboReels</t>
        </is>
      </c>
      <c r="D240" t="inlineStr">
        <is>
          <t>CNY</t>
        </is>
      </c>
      <c r="E240" t="inlineStr">
        <is>
          <t>待确认</t>
        </is>
      </c>
      <c r="F240" t="inlineStr">
        <is>
          <t>2026-08-23｜MoboBoost｜gaoxuan@gengrowth.ai｜CNY｜账号级,2026-08-23｜MoboBoost｜pengman@gengrowth.ai｜CNY｜账号级</t>
        </is>
      </c>
      <c r="G240" t="inlineStr">
        <is>
          <t>0</t>
        </is>
      </c>
      <c r="H240" t="inlineStr">
        <is>
          <t>0.00</t>
        </is>
      </c>
      <c r="I240" t="inlineStr">
        <is>
          <t>0.00</t>
        </is>
      </c>
      <c r="J240" t="inlineStr">
        <is>
          <t>0.00</t>
        </is>
      </c>
      <c r="K240" t="inlineStr">
        <is>
          <t>0.00</t>
        </is>
      </c>
      <c r="L240"/>
      <c r="M240"/>
      <c r="N240" t="inlineStr">
        <is>
          <t>部分完成</t>
        </is>
      </c>
      <c r="O240" t="inlineStr">
        <is>
          <t>同步工具根据CPS账号数据明细自动生成，关联2条明细。来源未提供具体剧场，MoboBoost归入MoboReels，其余归入其他。</t>
        </is>
      </c>
      <c r="P240" t="inlineStr">
        <is>
          <t>未分剧名/平台合计</t>
        </is>
      </c>
    </row>
    <row r="241" ht="25.5" customHeight="1">
      <c r="A241" t="inlineStr">
        <is>
          <t>2026-08-23｜其他｜CNY｜待确认｜22744f0f5b6a4aa8</t>
        </is>
      </c>
      <c r="B241" s="5">
        <v>46257</v>
      </c>
      <c r="C241" t="inlineStr">
        <is>
          <t>其他</t>
        </is>
      </c>
      <c r="D241" t="inlineStr">
        <is>
          <t>CNY</t>
        </is>
      </c>
      <c r="E241" t="inlineStr">
        <is>
          <t>待确认</t>
        </is>
      </c>
      <c r="F241" t="inlineStr">
        <is>
          <t>2026-08-23｜鹊娱｜pmm｜CNY｜账号级</t>
        </is>
      </c>
      <c r="G241" t="inlineStr">
        <is>
          <t>0</t>
        </is>
      </c>
      <c r="H241" t="inlineStr">
        <is>
          <t>0.00</t>
        </is>
      </c>
      <c r="I241"/>
      <c r="J241" t="inlineStr">
        <is>
          <t>0.00</t>
        </is>
      </c>
      <c r="K241" t="inlineStr">
        <is>
          <t>0.00</t>
        </is>
      </c>
      <c r="L241"/>
      <c r="M241"/>
      <c r="N241" t="inlineStr">
        <is>
          <t>部分完成</t>
        </is>
      </c>
      <c r="O241" t="inlineStr">
        <is>
          <t>同步工具根据CPS账号数据明细自动生成，关联1条明细。来源未提供具体剧场，MoboBoost归入MoboReels，其余归入其他。</t>
        </is>
      </c>
      <c r="P241" t="inlineStr">
        <is>
          <t>未分剧名/平台合计</t>
        </is>
      </c>
    </row>
    <row r="242" ht="25.5" customHeight="1">
      <c r="A242" t="inlineStr">
        <is>
          <t>2026-08-23｜其他｜USD｜待确认｜22744f0f5b6a4aa8</t>
        </is>
      </c>
      <c r="B242" s="5">
        <v>46257</v>
      </c>
      <c r="C242" t="inlineStr">
        <is>
          <t>其他</t>
        </is>
      </c>
      <c r="D242" t="inlineStr">
        <is>
          <t>USD</t>
        </is>
      </c>
      <c r="E242" t="inlineStr">
        <is>
          <t>待确认</t>
        </is>
      </c>
      <c r="F242" t="inlineStr">
        <is>
          <t>2026-08-23｜鹊娱｜pmm｜USD｜账号级</t>
        </is>
      </c>
      <c r="G242" t="inlineStr">
        <is>
          <t>0</t>
        </is>
      </c>
      <c r="H242" t="inlineStr">
        <is>
          <t>0.00</t>
        </is>
      </c>
      <c r="I242"/>
      <c r="J242" t="inlineStr">
        <is>
          <t>0.00</t>
        </is>
      </c>
      <c r="K242" t="inlineStr">
        <is>
          <t>0.00</t>
        </is>
      </c>
      <c r="L242"/>
      <c r="M242"/>
      <c r="N242" t="inlineStr">
        <is>
          <t>部分完成</t>
        </is>
      </c>
      <c r="O242" t="inlineStr">
        <is>
          <t>同步工具根据CPS账号数据明细自动生成，关联1条明细。来源未提供具体剧场，MoboBoost归入MoboReels，其余归入其他。</t>
        </is>
      </c>
      <c r="P242" t="inlineStr">
        <is>
          <t>未分剧名/平台合计</t>
        </is>
      </c>
    </row>
    <row r="243" ht="25.5" customHeight="1">
      <c r="A243" t="inlineStr">
        <is>
          <t>2026-08-22｜MoboReels｜CNY｜待确认｜22744f0f5b6a4aa8</t>
        </is>
      </c>
      <c r="B243" s="5">
        <v>46256</v>
      </c>
      <c r="C243" t="inlineStr">
        <is>
          <t>MoboReels</t>
        </is>
      </c>
      <c r="D243" t="inlineStr">
        <is>
          <t>CNY</t>
        </is>
      </c>
      <c r="E243" t="inlineStr">
        <is>
          <t>待确认</t>
        </is>
      </c>
      <c r="F243" t="inlineStr">
        <is>
          <t>2026-08-22｜MoboBoost｜gaoxuan@gengrowth.ai｜CNY｜账号级,2026-08-22｜MoboBoost｜pengman@gengrowth.ai｜CNY｜账号级</t>
        </is>
      </c>
      <c r="G243" t="inlineStr">
        <is>
          <t>0</t>
        </is>
      </c>
      <c r="H243" t="inlineStr">
        <is>
          <t>0.00</t>
        </is>
      </c>
      <c r="I243" t="inlineStr">
        <is>
          <t>0.00</t>
        </is>
      </c>
      <c r="J243" t="inlineStr">
        <is>
          <t>0.00</t>
        </is>
      </c>
      <c r="K243" t="inlineStr">
        <is>
          <t>0.00</t>
        </is>
      </c>
      <c r="L243"/>
      <c r="M243"/>
      <c r="N243" t="inlineStr">
        <is>
          <t>部分完成</t>
        </is>
      </c>
      <c r="O243" t="inlineStr">
        <is>
          <t>同步工具根据CPS账号数据明细自动生成，关联2条明细。来源未提供具体剧场，MoboBoost归入MoboReels，其余归入其他。</t>
        </is>
      </c>
      <c r="P243" t="inlineStr">
        <is>
          <t>未分剧名/平台合计</t>
        </is>
      </c>
    </row>
    <row r="244" ht="25.5" customHeight="1">
      <c r="A244" t="inlineStr">
        <is>
          <t>2026-08-22｜其他｜CNY｜待确认｜22744f0f5b6a4aa8</t>
        </is>
      </c>
      <c r="B244" s="5">
        <v>46256</v>
      </c>
      <c r="C244" t="inlineStr">
        <is>
          <t>其他</t>
        </is>
      </c>
      <c r="D244" t="inlineStr">
        <is>
          <t>CNY</t>
        </is>
      </c>
      <c r="E244" t="inlineStr">
        <is>
          <t>待确认</t>
        </is>
      </c>
      <c r="F244" t="inlineStr">
        <is>
          <t>2026-08-22｜鹊娱｜pmm｜CNY｜账号级</t>
        </is>
      </c>
      <c r="G244" t="inlineStr">
        <is>
          <t>0</t>
        </is>
      </c>
      <c r="H244" t="inlineStr">
        <is>
          <t>0.00</t>
        </is>
      </c>
      <c r="I244"/>
      <c r="J244" t="inlineStr">
        <is>
          <t>0.00</t>
        </is>
      </c>
      <c r="K244" t="inlineStr">
        <is>
          <t>0.00</t>
        </is>
      </c>
      <c r="L244"/>
      <c r="M244"/>
      <c r="N244" t="inlineStr">
        <is>
          <t>部分完成</t>
        </is>
      </c>
      <c r="O244" t="inlineStr">
        <is>
          <t>同步工具根据CPS账号数据明细自动生成，关联1条明细。来源未提供具体剧场，MoboBoost归入MoboReels，其余归入其他。</t>
        </is>
      </c>
      <c r="P244" t="inlineStr">
        <is>
          <t>未分剧名/平台合计</t>
        </is>
      </c>
    </row>
    <row r="245" ht="25.5" customHeight="1">
      <c r="A245" t="inlineStr">
        <is>
          <t>2026-08-22｜其他｜USD｜待确认｜22744f0f5b6a4aa8</t>
        </is>
      </c>
      <c r="B245" s="5">
        <v>46256</v>
      </c>
      <c r="C245" t="inlineStr">
        <is>
          <t>其他</t>
        </is>
      </c>
      <c r="D245" t="inlineStr">
        <is>
          <t>USD</t>
        </is>
      </c>
      <c r="E245" t="inlineStr">
        <is>
          <t>待确认</t>
        </is>
      </c>
      <c r="F245" t="inlineStr">
        <is>
          <t>2026-08-22｜鹊娱｜pmm｜USD｜账号级</t>
        </is>
      </c>
      <c r="G245" t="inlineStr">
        <is>
          <t>0</t>
        </is>
      </c>
      <c r="H245" t="inlineStr">
        <is>
          <t>0.00</t>
        </is>
      </c>
      <c r="I245"/>
      <c r="J245" t="inlineStr">
        <is>
          <t>0.00</t>
        </is>
      </c>
      <c r="K245" t="inlineStr">
        <is>
          <t>0.00</t>
        </is>
      </c>
      <c r="L245"/>
      <c r="M245"/>
      <c r="N245" t="inlineStr">
        <is>
          <t>部分完成</t>
        </is>
      </c>
      <c r="O245" t="inlineStr">
        <is>
          <t>同步工具根据CPS账号数据明细自动生成，关联1条明细。来源未提供具体剧场，MoboBoost归入MoboReels，其余归入其他。</t>
        </is>
      </c>
      <c r="P245" t="inlineStr">
        <is>
          <t>未分剧名/平台合计</t>
        </is>
      </c>
    </row>
    <row r="246" ht="25.5" customHeight="1">
      <c r="A246" t="inlineStr">
        <is>
          <t>2026-08-21｜MoboReels｜CNY｜待确认｜22744f0f5b6a4aa8</t>
        </is>
      </c>
      <c r="B246" s="5">
        <v>46255</v>
      </c>
      <c r="C246" t="inlineStr">
        <is>
          <t>MoboReels</t>
        </is>
      </c>
      <c r="D246" t="inlineStr">
        <is>
          <t>CNY</t>
        </is>
      </c>
      <c r="E246" t="inlineStr">
        <is>
          <t>待确认</t>
        </is>
      </c>
      <c r="F246" t="inlineStr">
        <is>
          <t>2026-08-21｜MoboBoost｜gaoxuan@gengrowth.ai｜CNY｜账号级,2026-08-21｜MoboBoost｜pengman@gengrowth.ai｜CNY｜账号级</t>
        </is>
      </c>
      <c r="G246" t="inlineStr">
        <is>
          <t>0</t>
        </is>
      </c>
      <c r="H246" t="inlineStr">
        <is>
          <t>0.00</t>
        </is>
      </c>
      <c r="I246" t="inlineStr">
        <is>
          <t>0.00</t>
        </is>
      </c>
      <c r="J246" t="inlineStr">
        <is>
          <t>0.00</t>
        </is>
      </c>
      <c r="K246" t="inlineStr">
        <is>
          <t>0.00</t>
        </is>
      </c>
      <c r="L246"/>
      <c r="M246"/>
      <c r="N246" t="inlineStr">
        <is>
          <t>部分完成</t>
        </is>
      </c>
      <c r="O246" t="inlineStr">
        <is>
          <t>同步工具根据CPS账号数据明细自动生成，关联2条明细。来源未提供具体剧场，MoboBoost归入MoboReels，其余归入其他。</t>
        </is>
      </c>
      <c r="P246" t="inlineStr">
        <is>
          <t>未分剧名/平台合计</t>
        </is>
      </c>
    </row>
    <row r="247" ht="25.5" customHeight="1">
      <c r="A247" t="inlineStr">
        <is>
          <t>2026-08-21｜其他｜CNY｜待确认｜22744f0f5b6a4aa8</t>
        </is>
      </c>
      <c r="B247" s="5">
        <v>46255</v>
      </c>
      <c r="C247" t="inlineStr">
        <is>
          <t>其他</t>
        </is>
      </c>
      <c r="D247" t="inlineStr">
        <is>
          <t>CNY</t>
        </is>
      </c>
      <c r="E247" t="inlineStr">
        <is>
          <t>待确认</t>
        </is>
      </c>
      <c r="F247" t="inlineStr">
        <is>
          <t>2026-08-21｜鹊娱｜pmm｜CNY｜账号级</t>
        </is>
      </c>
      <c r="G247" t="inlineStr">
        <is>
          <t>0</t>
        </is>
      </c>
      <c r="H247" t="inlineStr">
        <is>
          <t>0.00</t>
        </is>
      </c>
      <c r="I247"/>
      <c r="J247" t="inlineStr">
        <is>
          <t>0.00</t>
        </is>
      </c>
      <c r="K247" t="inlineStr">
        <is>
          <t>0.00</t>
        </is>
      </c>
      <c r="L247"/>
      <c r="M247"/>
      <c r="N247" t="inlineStr">
        <is>
          <t>部分完成</t>
        </is>
      </c>
      <c r="O247" t="inlineStr">
        <is>
          <t>同步工具根据CPS账号数据明细自动生成，关联1条明细。来源未提供具体剧场，MoboBoost归入MoboReels，其余归入其他。</t>
        </is>
      </c>
      <c r="P247" t="inlineStr">
        <is>
          <t>未分剧名/平台合计</t>
        </is>
      </c>
    </row>
    <row r="248" ht="25.5" customHeight="1">
      <c r="A248" t="inlineStr">
        <is>
          <t>2026-08-21｜其他｜USD｜待确认｜22744f0f5b6a4aa8</t>
        </is>
      </c>
      <c r="B248" s="5">
        <v>46255</v>
      </c>
      <c r="C248" t="inlineStr">
        <is>
          <t>其他</t>
        </is>
      </c>
      <c r="D248" t="inlineStr">
        <is>
          <t>USD</t>
        </is>
      </c>
      <c r="E248" t="inlineStr">
        <is>
          <t>待确认</t>
        </is>
      </c>
      <c r="F248" t="inlineStr">
        <is>
          <t>2026-08-21｜鹊娱｜pmm｜USD｜账号级</t>
        </is>
      </c>
      <c r="G248" t="inlineStr">
        <is>
          <t>0</t>
        </is>
      </c>
      <c r="H248" t="inlineStr">
        <is>
          <t>0.00</t>
        </is>
      </c>
      <c r="I248"/>
      <c r="J248" t="inlineStr">
        <is>
          <t>0.00</t>
        </is>
      </c>
      <c r="K248" t="inlineStr">
        <is>
          <t>0.00</t>
        </is>
      </c>
      <c r="L248"/>
      <c r="M248"/>
      <c r="N248" t="inlineStr">
        <is>
          <t>部分完成</t>
        </is>
      </c>
      <c r="O248" t="inlineStr">
        <is>
          <t>同步工具根据CPS账号数据明细自动生成，关联1条明细。来源未提供具体剧场，MoboBoost归入MoboReels，其余归入其他。</t>
        </is>
      </c>
      <c r="P248" t="inlineStr">
        <is>
          <t>未分剧名/平台合计</t>
        </is>
      </c>
    </row>
    <row r="249" ht="25.5" customHeight="1">
      <c r="A249" t="inlineStr">
        <is>
          <t>2026-08-20｜MoboReels｜CNY｜待确认｜22744f0f5b6a4aa8</t>
        </is>
      </c>
      <c r="B249" s="5">
        <v>46254</v>
      </c>
      <c r="C249" t="inlineStr">
        <is>
          <t>MoboReels</t>
        </is>
      </c>
      <c r="D249" t="inlineStr">
        <is>
          <t>CNY</t>
        </is>
      </c>
      <c r="E249" t="inlineStr">
        <is>
          <t>待确认</t>
        </is>
      </c>
      <c r="F249" t="inlineStr">
        <is>
          <t>2026-08-20｜MoboBoost｜gaoxuan@gengrowth.ai｜CNY｜账号级,2026-08-20｜MoboBoost｜pengman@gengrowth.ai｜CNY｜账号级</t>
        </is>
      </c>
      <c r="G249" t="inlineStr">
        <is>
          <t>0</t>
        </is>
      </c>
      <c r="H249" t="inlineStr">
        <is>
          <t>0.00</t>
        </is>
      </c>
      <c r="I249" t="inlineStr">
        <is>
          <t>0.00</t>
        </is>
      </c>
      <c r="J249" t="inlineStr">
        <is>
          <t>0.00</t>
        </is>
      </c>
      <c r="K249" t="inlineStr">
        <is>
          <t>0.00</t>
        </is>
      </c>
      <c r="L249"/>
      <c r="M249"/>
      <c r="N249" t="inlineStr">
        <is>
          <t>部分完成</t>
        </is>
      </c>
      <c r="O249" t="inlineStr">
        <is>
          <t>同步工具根据CPS账号数据明细自动生成，关联2条明细。来源未提供具体剧场，MoboBoost归入MoboReels，其余归入其他。</t>
        </is>
      </c>
      <c r="P249" t="inlineStr">
        <is>
          <t>未分剧名/平台合计</t>
        </is>
      </c>
    </row>
    <row r="250" ht="25.5" customHeight="1">
      <c r="A250" t="inlineStr">
        <is>
          <t>2026-08-20｜其他｜CNY｜待确认｜22744f0f5b6a4aa8</t>
        </is>
      </c>
      <c r="B250" s="5">
        <v>46254</v>
      </c>
      <c r="C250" t="inlineStr">
        <is>
          <t>其他</t>
        </is>
      </c>
      <c r="D250" t="inlineStr">
        <is>
          <t>CNY</t>
        </is>
      </c>
      <c r="E250" t="inlineStr">
        <is>
          <t>待确认</t>
        </is>
      </c>
      <c r="F250" t="inlineStr">
        <is>
          <t>2026-08-20｜鹊娱｜pmm｜CNY｜账号级</t>
        </is>
      </c>
      <c r="G250" t="inlineStr">
        <is>
          <t>0</t>
        </is>
      </c>
      <c r="H250" t="inlineStr">
        <is>
          <t>0.00</t>
        </is>
      </c>
      <c r="I250"/>
      <c r="J250" t="inlineStr">
        <is>
          <t>0.00</t>
        </is>
      </c>
      <c r="K250" t="inlineStr">
        <is>
          <t>0.00</t>
        </is>
      </c>
      <c r="L250"/>
      <c r="M250"/>
      <c r="N250" t="inlineStr">
        <is>
          <t>部分完成</t>
        </is>
      </c>
      <c r="O250" t="inlineStr">
        <is>
          <t>同步工具根据CPS账号数据明细自动生成，关联1条明细。来源未提供具体剧场，MoboBoost归入MoboReels，其余归入其他。</t>
        </is>
      </c>
      <c r="P250" t="inlineStr">
        <is>
          <t>未分剧名/平台合计</t>
        </is>
      </c>
    </row>
    <row r="251" ht="25.5" customHeight="1">
      <c r="A251" t="inlineStr">
        <is>
          <t>2026-08-20｜其他｜USD｜待确认｜22744f0f5b6a4aa8</t>
        </is>
      </c>
      <c r="B251" s="5">
        <v>46254</v>
      </c>
      <c r="C251" t="inlineStr">
        <is>
          <t>其他</t>
        </is>
      </c>
      <c r="D251" t="inlineStr">
        <is>
          <t>USD</t>
        </is>
      </c>
      <c r="E251" t="inlineStr">
        <is>
          <t>待确认</t>
        </is>
      </c>
      <c r="F251" t="inlineStr">
        <is>
          <t>2026-08-20｜鹊娱｜pmm｜USD｜账号级</t>
        </is>
      </c>
      <c r="G251" t="inlineStr">
        <is>
          <t>0</t>
        </is>
      </c>
      <c r="H251" t="inlineStr">
        <is>
          <t>0.00</t>
        </is>
      </c>
      <c r="I251"/>
      <c r="J251" t="inlineStr">
        <is>
          <t>0.00</t>
        </is>
      </c>
      <c r="K251" t="inlineStr">
        <is>
          <t>0.00</t>
        </is>
      </c>
      <c r="L251"/>
      <c r="M251"/>
      <c r="N251" t="inlineStr">
        <is>
          <t>部分完成</t>
        </is>
      </c>
      <c r="O251" t="inlineStr">
        <is>
          <t>同步工具根据CPS账号数据明细自动生成，关联1条明细。来源未提供具体剧场，MoboBoost归入MoboReels，其余归入其他。</t>
        </is>
      </c>
      <c r="P251" t="inlineStr">
        <is>
          <t>未分剧名/平台合计</t>
        </is>
      </c>
    </row>
    <row r="252" ht="25.5" customHeight="1">
      <c r="A252" t="inlineStr">
        <is>
          <t>2026-08-19｜MoboReels｜CNY｜待确认｜已停用</t>
        </is>
      </c>
      <c r="B252" s="5">
        <v>46253</v>
      </c>
      <c r="C252" t="inlineStr">
        <is>
          <t>MoboReels</t>
        </is>
      </c>
      <c r="D252" t="inlineStr">
        <is>
          <t>CNY</t>
        </is>
      </c>
      <c r="E252" t="inlineStr">
        <is>
          <t>待确认</t>
        </is>
      </c>
      <c r="F252"/>
      <c r="G252"/>
      <c r="H252"/>
      <c r="I252"/>
      <c r="J252"/>
      <c r="K252"/>
      <c r="L252"/>
      <c r="M252"/>
      <c r="N252" t="inlineStr">
        <is>
          <t>部分完成</t>
        </is>
      </c>
      <c r="O252" t="inlineStr">
        <is>
          <t>旧汇总已迁移；关联已清空，不参与统计。</t>
        </is>
      </c>
      <c r="P252" t="inlineStr">
        <is>
          <t>已停用</t>
        </is>
      </c>
    </row>
    <row r="253" ht="25.5" customHeight="1">
      <c r="A253" t="inlineStr">
        <is>
          <t>2026-08-19｜MoboReels｜CNY｜待确认｜22744f0f5b6a4aa8</t>
        </is>
      </c>
      <c r="B253" s="5">
        <v>46253</v>
      </c>
      <c r="C253" t="inlineStr">
        <is>
          <t>MoboReels</t>
        </is>
      </c>
      <c r="D253" t="inlineStr">
        <is>
          <t>CNY</t>
        </is>
      </c>
      <c r="E253" t="inlineStr">
        <is>
          <t>待确认</t>
        </is>
      </c>
      <c r="F253" t="inlineStr">
        <is>
          <t>2026-08-19｜MoboBoost｜gaoxuan@gengrowth.ai｜CNY｜账号级</t>
        </is>
      </c>
      <c r="G253" t="inlineStr">
        <is>
          <t>0</t>
        </is>
      </c>
      <c r="H253" t="inlineStr">
        <is>
          <t>0.00</t>
        </is>
      </c>
      <c r="I253" t="inlineStr">
        <is>
          <t>0.00</t>
        </is>
      </c>
      <c r="J253" t="inlineStr">
        <is>
          <t>0.00</t>
        </is>
      </c>
      <c r="K253" t="inlineStr">
        <is>
          <t>0.00</t>
        </is>
      </c>
      <c r="L253"/>
      <c r="M253"/>
      <c r="N253" t="inlineStr">
        <is>
          <t>部分完成</t>
        </is>
      </c>
      <c r="O253" t="inlineStr">
        <is>
          <t>同步工具根据CPS账号数据明细自动生成，关联1条明细。来源未提供具体剧场，MoboBoost归入MoboReels，其余归入其他。</t>
        </is>
      </c>
      <c r="P253" t="inlineStr">
        <is>
          <t>未分剧名/平台合计</t>
        </is>
      </c>
    </row>
    <row r="254" ht="25.5" customHeight="1">
      <c r="A254" t="inlineStr">
        <is>
          <t>2026-08-18｜MoboReels｜CNY｜待确认｜已停用</t>
        </is>
      </c>
      <c r="B254" s="5">
        <v>46252</v>
      </c>
      <c r="C254" t="inlineStr">
        <is>
          <t>MoboReels</t>
        </is>
      </c>
      <c r="D254" t="inlineStr">
        <is>
          <t>CNY</t>
        </is>
      </c>
      <c r="E254" t="inlineStr">
        <is>
          <t>待确认</t>
        </is>
      </c>
      <c r="F254"/>
      <c r="G254"/>
      <c r="H254"/>
      <c r="I254"/>
      <c r="J254"/>
      <c r="K254"/>
      <c r="L254"/>
      <c r="M254"/>
      <c r="N254" t="inlineStr">
        <is>
          <t>部分完成</t>
        </is>
      </c>
      <c r="O254" t="inlineStr">
        <is>
          <t>旧汇总已迁移；关联已清空，不参与统计。</t>
        </is>
      </c>
      <c r="P254" t="inlineStr">
        <is>
          <t>已停用</t>
        </is>
      </c>
    </row>
    <row r="255" ht="25.5" customHeight="1">
      <c r="A255" t="inlineStr">
        <is>
          <t>2026-08-18｜MoboReels｜CNY｜待确认｜22744f0f5b6a4aa8</t>
        </is>
      </c>
      <c r="B255" s="5">
        <v>46252</v>
      </c>
      <c r="C255" t="inlineStr">
        <is>
          <t>MoboReels</t>
        </is>
      </c>
      <c r="D255" t="inlineStr">
        <is>
          <t>CNY</t>
        </is>
      </c>
      <c r="E255" t="inlineStr">
        <is>
          <t>待确认</t>
        </is>
      </c>
      <c r="F255" t="inlineStr">
        <is>
          <t>2026-08-18｜MoboBoost｜gaoxuan@gengrowth.ai｜CNY｜账号级</t>
        </is>
      </c>
      <c r="G255" t="inlineStr">
        <is>
          <t>0</t>
        </is>
      </c>
      <c r="H255" t="inlineStr">
        <is>
          <t>0.00</t>
        </is>
      </c>
      <c r="I255" t="inlineStr">
        <is>
          <t>0.00</t>
        </is>
      </c>
      <c r="J255" t="inlineStr">
        <is>
          <t>0.00</t>
        </is>
      </c>
      <c r="K255" t="inlineStr">
        <is>
          <t>0.00</t>
        </is>
      </c>
      <c r="L255"/>
      <c r="M255"/>
      <c r="N255" t="inlineStr">
        <is>
          <t>部分完成</t>
        </is>
      </c>
      <c r="O255" t="inlineStr">
        <is>
          <t>同步工具根据CPS账号数据明细自动生成，关联1条明细。来源未提供具体剧场，MoboBoost归入MoboReels，其余归入其他。</t>
        </is>
      </c>
      <c r="P255" t="inlineStr">
        <is>
          <t>未分剧名/平台合计</t>
        </is>
      </c>
    </row>
    <row r="256" ht="25.5" customHeight="1">
      <c r="A256" t="inlineStr">
        <is>
          <t>2026-08-17｜MoboReels｜CNY｜待确认｜已停用</t>
        </is>
      </c>
      <c r="B256" s="5">
        <v>46251</v>
      </c>
      <c r="C256" t="inlineStr">
        <is>
          <t>MoboReels</t>
        </is>
      </c>
      <c r="D256" t="inlineStr">
        <is>
          <t>CNY</t>
        </is>
      </c>
      <c r="E256" t="inlineStr">
        <is>
          <t>待确认</t>
        </is>
      </c>
      <c r="F256"/>
      <c r="G256"/>
      <c r="H256"/>
      <c r="I256"/>
      <c r="J256"/>
      <c r="K256"/>
      <c r="L256"/>
      <c r="M256"/>
      <c r="N256" t="inlineStr">
        <is>
          <t>部分完成</t>
        </is>
      </c>
      <c r="O256" t="inlineStr">
        <is>
          <t>旧汇总已迁移；关联已清空，不参与统计。</t>
        </is>
      </c>
      <c r="P256" t="inlineStr">
        <is>
          <t>已停用</t>
        </is>
      </c>
    </row>
    <row r="257" ht="25.5" customHeight="1">
      <c r="A257" t="inlineStr">
        <is>
          <t>2026-08-17｜MoboReels｜CNY｜待确认｜22744f0f5b6a4aa8</t>
        </is>
      </c>
      <c r="B257" s="5">
        <v>46251</v>
      </c>
      <c r="C257" t="inlineStr">
        <is>
          <t>MoboReels</t>
        </is>
      </c>
      <c r="D257" t="inlineStr">
        <is>
          <t>CNY</t>
        </is>
      </c>
      <c r="E257" t="inlineStr">
        <is>
          <t>待确认</t>
        </is>
      </c>
      <c r="F257" t="inlineStr">
        <is>
          <t>2026-08-17｜MoboBoost｜gaoxuan@gengrowth.ai｜CNY｜账号级</t>
        </is>
      </c>
      <c r="G257" t="inlineStr">
        <is>
          <t>0</t>
        </is>
      </c>
      <c r="H257" t="inlineStr">
        <is>
          <t>0.00</t>
        </is>
      </c>
      <c r="I257" t="inlineStr">
        <is>
          <t>0.00</t>
        </is>
      </c>
      <c r="J257" t="inlineStr">
        <is>
          <t>0.00</t>
        </is>
      </c>
      <c r="K257" t="inlineStr">
        <is>
          <t>0.00</t>
        </is>
      </c>
      <c r="L257"/>
      <c r="M257"/>
      <c r="N257" t="inlineStr">
        <is>
          <t>部分完成</t>
        </is>
      </c>
      <c r="O257" t="inlineStr">
        <is>
          <t>同步工具根据CPS账号数据明细自动生成，关联1条明细。来源未提供具体剧场，MoboBoost归入MoboReels，其余归入其他。</t>
        </is>
      </c>
      <c r="P257" t="inlineStr">
        <is>
          <t>未分剧名/平台合计</t>
        </is>
      </c>
    </row>
  </sheetData>
  <dataValidations count="4">
    <dataValidation allowBlank="false" sqref="C2:C256" type="list">
      <formula1>"ReelShort,MoboReels,DramaBox,NetShort,GoodShort,ShortMax,KalosTV,其他"</formula1>
    </dataValidation>
    <dataValidation allowBlank="false" sqref="D2:D256" type="list">
      <formula1>"USD,CNY"</formula1>
    </dataValidation>
    <dataValidation allowBlank="false" sqref="E2:E256" type="list">
      <formula1>"用户充值金额,扣通道费后金额,待确认"</formula1>
    </dataValidation>
    <dataValidation allowBlank="false" sqref="N2:N256" type="list">
      <formula1>"待同步,部分完成,完整,待核对"</formula1>
    </dataValidation>
  </dataValidations>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s>
  <sheetData>
    <row r="1" ht="13" customHeight="1">
      <c r="A1" s="1" t="inlineStr">
        <is>
          <t>汇总名称</t>
        </is>
      </c>
      <c r="B1" s="1" t="inlineStr">
        <is>
          <t>日期</t>
        </is>
      </c>
      <c r="C1" s="1" t="inlineStr">
        <is>
          <t>币种</t>
        </is>
      </c>
      <c r="D1" s="1" t="inlineStr">
        <is>
          <t>订单金额口径</t>
        </is>
      </c>
      <c r="E1" s="1" t="inlineStr">
        <is>
          <t>剧场收益记录</t>
        </is>
      </c>
      <c r="F1" s="1" t="inlineStr">
        <is>
          <t>订单数</t>
        </is>
      </c>
      <c r="G1" s="1" t="inlineStr">
        <is>
          <t>订单金额</t>
        </is>
      </c>
      <c r="H1" s="1" t="inlineStr">
        <is>
          <t>退款金额</t>
        </is>
      </c>
      <c r="I1" s="1" t="inlineStr">
        <is>
          <t>分成收益</t>
        </is>
      </c>
      <c r="J1" s="1" t="inlineStr">
        <is>
          <t>广告收益</t>
        </is>
      </c>
      <c r="K1" s="1" t="inlineStr">
        <is>
          <t>抽佣收益</t>
        </is>
      </c>
      <c r="L1" s="1" t="inlineStr">
        <is>
          <t>奖金</t>
        </is>
      </c>
      <c r="M1" s="1" t="inlineStr">
        <is>
          <t>应同步账号数</t>
        </is>
      </c>
      <c r="N1" s="1" t="inlineStr">
        <is>
          <t>已同步账号数</t>
        </is>
      </c>
      <c r="O1" s="1" t="inlineStr">
        <is>
          <t>数据完整性</t>
        </is>
      </c>
      <c r="P1" s="1" t="inlineStr">
        <is>
          <t>备注</t>
        </is>
      </c>
      <c r="Q1" s="1" t="inlineStr">
        <is>
          <t>剧名</t>
        </is>
      </c>
      <c r="R1" s="1" t="inlineStr">
        <is>
          <t>手动明细记录</t>
        </is>
      </c>
    </row>
    <row r="2" ht="25.5" customHeight="1">
      <c r="A2" t="inlineStr">
        <is>
          <t>2026-10-07｜CNY｜扣通道费后金额｜22744f0f5b6a4aa8</t>
        </is>
      </c>
      <c r="B2" s="5">
        <v>46302</v>
      </c>
      <c r="C2" t="inlineStr">
        <is>
          <t>CNY</t>
        </is>
      </c>
      <c r="D2" t="inlineStr">
        <is>
          <t>扣通道费后金额</t>
        </is>
      </c>
      <c r="E2" t="inlineStr">
        <is>
          <t>2026-10-07｜其他｜CNY｜扣通道费后金额｜22744f0f5b6a4aa8</t>
        </is>
      </c>
      <c r="F2" t="inlineStr">
        <is>
          <t>0</t>
        </is>
      </c>
      <c r="G2" t="inlineStr">
        <is>
          <t>0.00</t>
        </is>
      </c>
      <c r="H2" t="inlineStr">
        <is>
          <t>0.00</t>
        </is>
      </c>
      <c r="I2" t="inlineStr">
        <is>
          <t>0.00</t>
        </is>
      </c>
      <c r="J2" t="inlineStr">
        <is>
          <t>0.00</t>
        </is>
      </c>
      <c r="K2"/>
      <c r="L2"/>
      <c r="M2">
        <v>12</v>
      </c>
      <c r="N2">
        <v>1</v>
      </c>
      <c r="O2" t="inlineStr">
        <is>
          <t>部分完成</t>
        </is>
      </c>
      <c r="P2" t="inlineStr">
        <is>
          <t>同步工具自动汇总；当前关联1条剧场记录，已同步1/12个账号。不同币种和金额口径分别统计。</t>
        </is>
      </c>
      <c r="Q2" t="inlineStr">
        <is>
          <t>未分剧名/平台合计</t>
        </is>
      </c>
      <c r="R2"/>
    </row>
    <row r="3" ht="25.5" customHeight="1">
      <c r="A3" t="inlineStr">
        <is>
          <t>2026-10-06｜USD｜用户充值金额｜f82b5f123e325651</t>
        </is>
      </c>
      <c r="B3" s="5">
        <v>46301</v>
      </c>
      <c r="C3" t="inlineStr">
        <is>
          <t>USD</t>
        </is>
      </c>
      <c r="D3" t="inlineStr">
        <is>
          <t>用户充值金额</t>
        </is>
      </c>
      <c r="E3" t="inlineStr">
        <is>
          <t>2026-10-06｜ReelShort｜USD｜用户充值金额｜f82b5f123e325651</t>
        </is>
      </c>
      <c r="F3" t="inlineStr">
        <is>
          <t>0</t>
        </is>
      </c>
      <c r="G3" t="inlineStr">
        <is>
          <t>0.00</t>
        </is>
      </c>
      <c r="H3"/>
      <c r="I3" t="inlineStr">
        <is>
          <t>0.00</t>
        </is>
      </c>
      <c r="J3"/>
      <c r="K3"/>
      <c r="L3"/>
      <c r="M3">
        <v>12</v>
      </c>
      <c r="N3">
        <v>1</v>
      </c>
      <c r="O3" t="inlineStr">
        <is>
          <t>部分完成</t>
        </is>
      </c>
      <c r="P3" t="inlineStr">
        <is>
          <t>同步工具自动汇总；当前关联1条剧场记录，已同步1/12个账号。不同币种和金额口径分别统计。</t>
        </is>
      </c>
      <c r="Q3" t="inlineStr">
        <is>
          <t>Cursed Alpha’s Fated Luna</t>
        </is>
      </c>
      <c r="R3"/>
    </row>
    <row r="4" ht="25.5" customHeight="1">
      <c r="A4" t="inlineStr">
        <is>
          <t>2026-10-06｜USD｜用户充值金额｜4c9bfe3e0a61d4a7</t>
        </is>
      </c>
      <c r="B4" s="5">
        <v>46301</v>
      </c>
      <c r="C4" t="inlineStr">
        <is>
          <t>USD</t>
        </is>
      </c>
      <c r="D4" t="inlineStr">
        <is>
          <t>用户充值金额</t>
        </is>
      </c>
      <c r="E4" t="inlineStr">
        <is>
          <t>2026-10-06｜ReelShort｜USD｜用户充值金额｜4c9bfe3e0a61d4a7</t>
        </is>
      </c>
      <c r="F4" t="inlineStr">
        <is>
          <t>0</t>
        </is>
      </c>
      <c r="G4" t="inlineStr">
        <is>
          <t>0.00</t>
        </is>
      </c>
      <c r="H4"/>
      <c r="I4" t="inlineStr">
        <is>
          <t>0.00</t>
        </is>
      </c>
      <c r="J4"/>
      <c r="K4"/>
      <c r="L4"/>
      <c r="M4">
        <v>12</v>
      </c>
      <c r="N4">
        <v>1</v>
      </c>
      <c r="O4" t="inlineStr">
        <is>
          <t>部分完成</t>
        </is>
      </c>
      <c r="P4" t="inlineStr">
        <is>
          <t>同步工具自动汇总；当前关联1条剧场记录，已同步1/12个账号。不同币种和金额口径分别统计。</t>
        </is>
      </c>
      <c r="Q4" t="inlineStr">
        <is>
          <t>Fake Dating My Football Rival</t>
        </is>
      </c>
      <c r="R4"/>
    </row>
    <row r="5" ht="25.5" customHeight="1">
      <c r="A5" t="inlineStr">
        <is>
          <t>2026-10-06｜USD｜用户充值金额｜b909bd0d82d2f9b7</t>
        </is>
      </c>
      <c r="B5" s="5">
        <v>46301</v>
      </c>
      <c r="C5" t="inlineStr">
        <is>
          <t>USD</t>
        </is>
      </c>
      <c r="D5" t="inlineStr">
        <is>
          <t>用户充值金额</t>
        </is>
      </c>
      <c r="E5" t="inlineStr">
        <is>
          <t>2026-10-06｜ReelShort｜USD｜用户充值金额｜b909bd0d82d2f9b7</t>
        </is>
      </c>
      <c r="F5" t="inlineStr">
        <is>
          <t>0</t>
        </is>
      </c>
      <c r="G5" t="inlineStr">
        <is>
          <t>0.00</t>
        </is>
      </c>
      <c r="H5"/>
      <c r="I5" t="inlineStr">
        <is>
          <t>0.00</t>
        </is>
      </c>
      <c r="J5"/>
      <c r="K5"/>
      <c r="L5"/>
      <c r="M5">
        <v>12</v>
      </c>
      <c r="N5">
        <v>1</v>
      </c>
      <c r="O5" t="inlineStr">
        <is>
          <t>部分完成</t>
        </is>
      </c>
      <c r="P5" t="inlineStr">
        <is>
          <t>同步工具自动汇总；当前关联1条剧场记录，已同步1/12个账号。不同币种和金额口径分别统计。</t>
        </is>
      </c>
      <c r="Q5" t="inlineStr">
        <is>
          <t>He Called It a Prank，I Called It Goodbye</t>
        </is>
      </c>
      <c r="R5"/>
    </row>
    <row r="6" ht="25.5" customHeight="1">
      <c r="A6" t="inlineStr">
        <is>
          <t>2026-10-06｜USD｜用户充值金额｜938027aabce19789</t>
        </is>
      </c>
      <c r="B6" s="5">
        <v>46301</v>
      </c>
      <c r="C6" t="inlineStr">
        <is>
          <t>USD</t>
        </is>
      </c>
      <c r="D6" t="inlineStr">
        <is>
          <t>用户充值金额</t>
        </is>
      </c>
      <c r="E6" t="inlineStr">
        <is>
          <t>2026-10-06｜ReelShort｜USD｜用户充值金额｜938027aabce19789</t>
        </is>
      </c>
      <c r="F6" t="inlineStr">
        <is>
          <t>0</t>
        </is>
      </c>
      <c r="G6" t="inlineStr">
        <is>
          <t>0.00</t>
        </is>
      </c>
      <c r="H6"/>
      <c r="I6" t="inlineStr">
        <is>
          <t>0.00</t>
        </is>
      </c>
      <c r="J6"/>
      <c r="K6"/>
      <c r="L6"/>
      <c r="M6">
        <v>12</v>
      </c>
      <c r="N6">
        <v>1</v>
      </c>
      <c r="O6" t="inlineStr">
        <is>
          <t>部分完成</t>
        </is>
      </c>
      <c r="P6" t="inlineStr">
        <is>
          <t>同步工具自动汇总；当前关联1条剧场记录，已同步1/12个账号。不同币种和金额口径分别统计。</t>
        </is>
      </c>
      <c r="Q6" t="inlineStr">
        <is>
          <t>My Two Spy Daddies</t>
        </is>
      </c>
      <c r="R6"/>
    </row>
    <row r="7" ht="25.5" customHeight="1">
      <c r="A7" t="inlineStr">
        <is>
          <t>2026-09-29｜CNY｜扣通道费后金额｜22744f0f5b6a4aa8</t>
        </is>
      </c>
      <c r="B7" s="5">
        <v>46294</v>
      </c>
      <c r="C7" t="inlineStr">
        <is>
          <t>CNY</t>
        </is>
      </c>
      <c r="D7" t="inlineStr">
        <is>
          <t>扣通道费后金额</t>
        </is>
      </c>
      <c r="E7" t="inlineStr">
        <is>
          <t>2026-09-29｜其他｜CNY｜扣通道费后金额｜22744f0f5b6a4aa8</t>
        </is>
      </c>
      <c r="F7" t="inlineStr">
        <is>
          <t>0</t>
        </is>
      </c>
      <c r="G7" t="inlineStr">
        <is>
          <t>0.00</t>
        </is>
      </c>
      <c r="H7" t="inlineStr">
        <is>
          <t>0.00</t>
        </is>
      </c>
      <c r="I7" t="inlineStr">
        <is>
          <t>0.00</t>
        </is>
      </c>
      <c r="J7" t="inlineStr">
        <is>
          <t>0.00</t>
        </is>
      </c>
      <c r="K7"/>
      <c r="L7"/>
      <c r="M7">
        <v>12</v>
      </c>
      <c r="N7">
        <v>1</v>
      </c>
      <c r="O7" t="inlineStr">
        <is>
          <t>部分完成</t>
        </is>
      </c>
      <c r="P7" t="inlineStr">
        <is>
          <t>同步工具自动汇总；当前关联1条剧场记录，已同步1/12个账号。不同币种和金额口径分别统计。</t>
        </is>
      </c>
      <c r="Q7" t="inlineStr">
        <is>
          <t>未分剧名/平台合计</t>
        </is>
      </c>
      <c r="R7"/>
    </row>
    <row r="8" ht="25.5" customHeight="1">
      <c r="A8" t="inlineStr">
        <is>
          <t>2026-09-28｜CNY｜待确认｜22744f0f5b6a4aa8</t>
        </is>
      </c>
      <c r="B8" s="5">
        <v>46293</v>
      </c>
      <c r="C8" t="inlineStr">
        <is>
          <t>CNY</t>
        </is>
      </c>
      <c r="D8" t="inlineStr">
        <is>
          <t>待确认</t>
        </is>
      </c>
      <c r="E8" t="inlineStr">
        <is>
          <t>2026-09-28｜MoboReels｜CNY｜待确认｜22744f0f5b6a4aa8</t>
        </is>
      </c>
      <c r="F8" t="inlineStr">
        <is>
          <t>0</t>
        </is>
      </c>
      <c r="G8" t="inlineStr">
        <is>
          <t>0.00</t>
        </is>
      </c>
      <c r="H8" t="inlineStr">
        <is>
          <t>0.00</t>
        </is>
      </c>
      <c r="I8" t="inlineStr">
        <is>
          <t>0.00</t>
        </is>
      </c>
      <c r="J8" t="inlineStr">
        <is>
          <t>0.00</t>
        </is>
      </c>
      <c r="K8"/>
      <c r="L8"/>
      <c r="M8">
        <v>12</v>
      </c>
      <c r="N8">
        <v>1</v>
      </c>
      <c r="O8" t="inlineStr">
        <is>
          <t>部分完成</t>
        </is>
      </c>
      <c r="P8" t="inlineStr">
        <is>
          <t>同步工具自动汇总；当前关联1条剧场记录，已同步1/12个账号。不同币种和金额口径分别统计。</t>
        </is>
      </c>
      <c r="Q8" t="inlineStr">
        <is>
          <t>未分剧名/平台合计</t>
        </is>
      </c>
      <c r="R8"/>
    </row>
    <row r="9" ht="25.5" customHeight="1">
      <c r="A9" t="inlineStr">
        <is>
          <t>2026-09-28｜CNY｜扣通道费后金额｜22744f0f5b6a4aa8</t>
        </is>
      </c>
      <c r="B9" s="5">
        <v>46293</v>
      </c>
      <c r="C9" t="inlineStr">
        <is>
          <t>CNY</t>
        </is>
      </c>
      <c r="D9" t="inlineStr">
        <is>
          <t>扣通道费后金额</t>
        </is>
      </c>
      <c r="E9" t="inlineStr">
        <is>
          <t>2026-09-28｜其他｜CNY｜扣通道费后金额｜22744f0f5b6a4aa8</t>
        </is>
      </c>
      <c r="F9" t="inlineStr">
        <is>
          <t>0</t>
        </is>
      </c>
      <c r="G9" t="inlineStr">
        <is>
          <t>0.00</t>
        </is>
      </c>
      <c r="H9" t="inlineStr">
        <is>
          <t>0.00</t>
        </is>
      </c>
      <c r="I9" t="inlineStr">
        <is>
          <t>0.00</t>
        </is>
      </c>
      <c r="J9" t="inlineStr">
        <is>
          <t>0.00</t>
        </is>
      </c>
      <c r="K9"/>
      <c r="L9"/>
      <c r="M9">
        <v>12</v>
      </c>
      <c r="N9">
        <v>1</v>
      </c>
      <c r="O9" t="inlineStr">
        <is>
          <t>部分完成</t>
        </is>
      </c>
      <c r="P9" t="inlineStr">
        <is>
          <t>同步工具自动汇总；当前关联1条剧场记录，已同步1/12个账号。不同币种和金额口径分别统计。</t>
        </is>
      </c>
      <c r="Q9" t="inlineStr">
        <is>
          <t>未分剧名/平台合计</t>
        </is>
      </c>
      <c r="R9"/>
    </row>
    <row r="10" ht="25.5" customHeight="1">
      <c r="A10" t="inlineStr">
        <is>
          <t>2026-09-28｜USD｜待确认｜22744f0f5b6a4aa8</t>
        </is>
      </c>
      <c r="B10" s="5">
        <v>46293</v>
      </c>
      <c r="C10" t="inlineStr">
        <is>
          <t>USD</t>
        </is>
      </c>
      <c r="D10" t="inlineStr">
        <is>
          <t>待确认</t>
        </is>
      </c>
      <c r="E10" t="inlineStr">
        <is>
          <t>2026-09-28｜MoboReels｜USD｜待确认｜22744f0f5b6a4aa8</t>
        </is>
      </c>
      <c r="F10" t="inlineStr">
        <is>
          <t>0</t>
        </is>
      </c>
      <c r="G10" t="inlineStr">
        <is>
          <t>0.00</t>
        </is>
      </c>
      <c r="H10" t="inlineStr">
        <is>
          <t>0.00</t>
        </is>
      </c>
      <c r="I10" t="inlineStr">
        <is>
          <t>0.00</t>
        </is>
      </c>
      <c r="J10" t="inlineStr">
        <is>
          <t>0.00</t>
        </is>
      </c>
      <c r="K10"/>
      <c r="L10"/>
      <c r="M10">
        <v>12</v>
      </c>
      <c r="N10">
        <v>1</v>
      </c>
      <c r="O10" t="inlineStr">
        <is>
          <t>部分完成</t>
        </is>
      </c>
      <c r="P10" t="inlineStr">
        <is>
          <t>同步工具自动汇总；当前关联1条剧场记录，已同步1/12个账号。不同币种和金额口径分别统计。</t>
        </is>
      </c>
      <c r="Q10" t="inlineStr">
        <is>
          <t>未分剧名/平台合计</t>
        </is>
      </c>
      <c r="R10"/>
    </row>
    <row r="11" ht="25.5" customHeight="1">
      <c r="A11" t="inlineStr">
        <is>
          <t>2026-09-28｜USD｜用户充值金额｜b909bd0d82d2f9b7</t>
        </is>
      </c>
      <c r="B11" s="5">
        <v>46293</v>
      </c>
      <c r="C11" t="inlineStr">
        <is>
          <t>USD</t>
        </is>
      </c>
      <c r="D11" t="inlineStr">
        <is>
          <t>用户充值金额</t>
        </is>
      </c>
      <c r="E11" t="inlineStr">
        <is>
          <t>2026-09-28｜ReelShort｜USD｜用户充值金额｜b909bd0d82d2f9b7</t>
        </is>
      </c>
      <c r="F11" t="inlineStr">
        <is>
          <t>0</t>
        </is>
      </c>
      <c r="G11" t="inlineStr">
        <is>
          <t>0.00</t>
        </is>
      </c>
      <c r="H11"/>
      <c r="I11" t="inlineStr">
        <is>
          <t>0.00</t>
        </is>
      </c>
      <c r="J11"/>
      <c r="K11"/>
      <c r="L11"/>
      <c r="M11">
        <v>12</v>
      </c>
      <c r="N11">
        <v>1</v>
      </c>
      <c r="O11" t="inlineStr">
        <is>
          <t>部分完成</t>
        </is>
      </c>
      <c r="P11" t="inlineStr">
        <is>
          <t>同步工具自动汇总；当前关联1条剧场记录，已同步1/12个账号。不同币种和金额口径分别统计。</t>
        </is>
      </c>
      <c r="Q11" t="inlineStr">
        <is>
          <t>He Called It a Prank，I Called It Goodbye</t>
        </is>
      </c>
      <c r="R11"/>
    </row>
    <row r="12" ht="25.5" customHeight="1">
      <c r="A12" t="inlineStr">
        <is>
          <t>2026-09-28｜USD｜用户充值金额｜fd3655de7ebfeabf</t>
        </is>
      </c>
      <c r="B12" s="5">
        <v>46293</v>
      </c>
      <c r="C12" t="inlineStr">
        <is>
          <t>USD</t>
        </is>
      </c>
      <c r="D12" t="inlineStr">
        <is>
          <t>用户充值金额</t>
        </is>
      </c>
      <c r="E12" t="inlineStr">
        <is>
          <t>2026-09-28｜ReelShort｜USD｜用户充值金额｜fd3655de7ebfeabf</t>
        </is>
      </c>
      <c r="F12" t="inlineStr">
        <is>
          <t>0</t>
        </is>
      </c>
      <c r="G12" t="inlineStr">
        <is>
          <t>0.00</t>
        </is>
      </c>
      <c r="H12"/>
      <c r="I12" t="inlineStr">
        <is>
          <t>0.00</t>
        </is>
      </c>
      <c r="J12"/>
      <c r="K12"/>
      <c r="L12"/>
      <c r="M12">
        <v>12</v>
      </c>
      <c r="N12">
        <v>1</v>
      </c>
      <c r="O12" t="inlineStr">
        <is>
          <t>部分完成</t>
        </is>
      </c>
      <c r="P12" t="inlineStr">
        <is>
          <t>同步工具自动汇总；当前关联1条剧场记录，已同步1/12个账号。不同币种和金额口径分别统计。</t>
        </is>
      </c>
      <c r="Q12" t="inlineStr">
        <is>
          <t>Kiss the Vampire or Die</t>
        </is>
      </c>
      <c r="R12"/>
    </row>
    <row r="13" ht="25.5" customHeight="1">
      <c r="A13" t="inlineStr">
        <is>
          <t>2026-09-28｜USD｜用户充值金额｜0fcef1b8970d217c</t>
        </is>
      </c>
      <c r="B13" s="5">
        <v>46293</v>
      </c>
      <c r="C13" t="inlineStr">
        <is>
          <t>USD</t>
        </is>
      </c>
      <c r="D13" t="inlineStr">
        <is>
          <t>用户充值金额</t>
        </is>
      </c>
      <c r="E13" t="inlineStr">
        <is>
          <t>2026-09-28｜ReelShort｜USD｜用户充值金额｜0fcef1b8970d217c</t>
        </is>
      </c>
      <c r="F13" t="inlineStr">
        <is>
          <t>0</t>
        </is>
      </c>
      <c r="G13" t="inlineStr">
        <is>
          <t>0.00</t>
        </is>
      </c>
      <c r="H13"/>
      <c r="I13" t="inlineStr">
        <is>
          <t>0.00</t>
        </is>
      </c>
      <c r="J13"/>
      <c r="K13"/>
      <c r="L13"/>
      <c r="M13">
        <v>12</v>
      </c>
      <c r="N13">
        <v>1</v>
      </c>
      <c r="O13" t="inlineStr">
        <is>
          <t>部分完成</t>
        </is>
      </c>
      <c r="P13" t="inlineStr">
        <is>
          <t>同步工具自动汇总；当前关联1条剧场记录，已同步1/12个账号。不同币种和金额口径分别统计。</t>
        </is>
      </c>
      <c r="Q13" t="inlineStr">
        <is>
          <t>My Racing Nemesis Kissed Me</t>
        </is>
      </c>
      <c r="R13"/>
    </row>
    <row r="14" ht="25.5" customHeight="1">
      <c r="A14" t="inlineStr">
        <is>
          <t>2026-09-28｜USD｜用户充值金额｜af3e88885fef4554</t>
        </is>
      </c>
      <c r="B14" s="5">
        <v>46293</v>
      </c>
      <c r="C14" t="inlineStr">
        <is>
          <t>USD</t>
        </is>
      </c>
      <c r="D14" t="inlineStr">
        <is>
          <t>用户充值金额</t>
        </is>
      </c>
      <c r="E14" t="inlineStr">
        <is>
          <t>2026-09-28｜ReelShort｜USD｜用户充值金额｜af3e88885fef4554</t>
        </is>
      </c>
      <c r="F14" t="inlineStr">
        <is>
          <t>0</t>
        </is>
      </c>
      <c r="G14" t="inlineStr">
        <is>
          <t>0.00</t>
        </is>
      </c>
      <c r="H14"/>
      <c r="I14" t="inlineStr">
        <is>
          <t>0.00</t>
        </is>
      </c>
      <c r="J14"/>
      <c r="K14"/>
      <c r="L14"/>
      <c r="M14">
        <v>12</v>
      </c>
      <c r="N14">
        <v>1</v>
      </c>
      <c r="O14" t="inlineStr">
        <is>
          <t>部分完成</t>
        </is>
      </c>
      <c r="P14" t="inlineStr">
        <is>
          <t>同步工具自动汇总；当前关联1条剧场记录，已同步1/12个账号。不同币种和金额口径分别统计。</t>
        </is>
      </c>
      <c r="Q14" t="inlineStr">
        <is>
          <t>Private Tutoring</t>
        </is>
      </c>
      <c r="R14"/>
    </row>
    <row r="15" ht="25.5" customHeight="1">
      <c r="A15" t="inlineStr">
        <is>
          <t>2026-09-27｜CNY｜待确认｜22744f0f5b6a4aa8</t>
        </is>
      </c>
      <c r="B15" s="5">
        <v>46292</v>
      </c>
      <c r="C15" t="inlineStr">
        <is>
          <t>CNY</t>
        </is>
      </c>
      <c r="D15" t="inlineStr">
        <is>
          <t>待确认</t>
        </is>
      </c>
      <c r="E15" t="inlineStr">
        <is>
          <t>2026-09-27｜MoboReels｜CNY｜待确认｜22744f0f5b6a4aa8</t>
        </is>
      </c>
      <c r="F15" t="inlineStr">
        <is>
          <t>0</t>
        </is>
      </c>
      <c r="G15" t="inlineStr">
        <is>
          <t>0.00</t>
        </is>
      </c>
      <c r="H15" t="inlineStr">
        <is>
          <t>0.00</t>
        </is>
      </c>
      <c r="I15" t="inlineStr">
        <is>
          <t>0.00</t>
        </is>
      </c>
      <c r="J15" t="inlineStr">
        <is>
          <t>0.00</t>
        </is>
      </c>
      <c r="K15"/>
      <c r="L15"/>
      <c r="M15">
        <v>12</v>
      </c>
      <c r="N15">
        <v>1</v>
      </c>
      <c r="O15" t="inlineStr">
        <is>
          <t>部分完成</t>
        </is>
      </c>
      <c r="P15" t="inlineStr">
        <is>
          <t>同步工具自动汇总；当前关联1条剧场记录，已同步1/12个账号。不同币种和金额口径分别统计。</t>
        </is>
      </c>
      <c r="Q15" t="inlineStr">
        <is>
          <t>未分剧名/平台合计</t>
        </is>
      </c>
      <c r="R15"/>
    </row>
    <row r="16" ht="25.5" customHeight="1">
      <c r="A16" t="inlineStr">
        <is>
          <t>2026-09-27｜CNY｜扣通道费后金额｜22744f0f5b6a4aa8</t>
        </is>
      </c>
      <c r="B16" s="5">
        <v>46292</v>
      </c>
      <c r="C16" t="inlineStr">
        <is>
          <t>CNY</t>
        </is>
      </c>
      <c r="D16" t="inlineStr">
        <is>
          <t>扣通道费后金额</t>
        </is>
      </c>
      <c r="E16" t="inlineStr">
        <is>
          <t>2026-09-27｜其他｜CNY｜扣通道费后金额｜22744f0f5b6a4aa8</t>
        </is>
      </c>
      <c r="F16" t="inlineStr">
        <is>
          <t>0</t>
        </is>
      </c>
      <c r="G16" t="inlineStr">
        <is>
          <t>0.00</t>
        </is>
      </c>
      <c r="H16" t="inlineStr">
        <is>
          <t>0.00</t>
        </is>
      </c>
      <c r="I16" t="inlineStr">
        <is>
          <t>0.00</t>
        </is>
      </c>
      <c r="J16" t="inlineStr">
        <is>
          <t>0.00</t>
        </is>
      </c>
      <c r="K16"/>
      <c r="L16"/>
      <c r="M16">
        <v>12</v>
      </c>
      <c r="N16">
        <v>1</v>
      </c>
      <c r="O16" t="inlineStr">
        <is>
          <t>部分完成</t>
        </is>
      </c>
      <c r="P16" t="inlineStr">
        <is>
          <t>同步工具自动汇总；当前关联1条剧场记录，已同步1/12个账号。不同币种和金额口径分别统计。</t>
        </is>
      </c>
      <c r="Q16" t="inlineStr">
        <is>
          <t>未分剧名/平台合计</t>
        </is>
      </c>
      <c r="R16"/>
    </row>
    <row r="17" ht="25.5" customHeight="1">
      <c r="A17" t="inlineStr">
        <is>
          <t>2026-09-27｜USD｜待确认｜bbc942765d62feac</t>
        </is>
      </c>
      <c r="B17" s="5">
        <v>46292</v>
      </c>
      <c r="C17" t="inlineStr">
        <is>
          <t>USD</t>
        </is>
      </c>
      <c r="D17" t="inlineStr">
        <is>
          <t>待确认</t>
        </is>
      </c>
      <c r="E17" t="inlineStr">
        <is>
          <t>2026-09-27｜MoboReels｜USD｜待确认｜bbc942765d62feac</t>
        </is>
      </c>
      <c r="F17" t="inlineStr">
        <is>
          <t>0</t>
        </is>
      </c>
      <c r="G17" t="inlineStr">
        <is>
          <t>0.00</t>
        </is>
      </c>
      <c r="H17" t="inlineStr">
        <is>
          <t>0.00</t>
        </is>
      </c>
      <c r="I17" t="inlineStr">
        <is>
          <t>0.01</t>
        </is>
      </c>
      <c r="J17" t="inlineStr">
        <is>
          <t>0.00</t>
        </is>
      </c>
      <c r="K17"/>
      <c r="L17"/>
      <c r="M17">
        <v>12</v>
      </c>
      <c r="N17">
        <v>1</v>
      </c>
      <c r="O17" t="inlineStr">
        <is>
          <t>部分完成</t>
        </is>
      </c>
      <c r="P17" t="inlineStr">
        <is>
          <t>同步工具自动汇总；当前关联1条剧场记录，已同步1/12个账号。不同币种和金额口径分别统计。</t>
        </is>
      </c>
      <c r="Q17" t="inlineStr">
        <is>
          <t>Fight me,Love me</t>
        </is>
      </c>
      <c r="R17"/>
    </row>
    <row r="18" ht="25.5" customHeight="1">
      <c r="A18" t="inlineStr">
        <is>
          <t>2026-09-27｜USD｜用户充值金额｜72fcb6ec07358025</t>
        </is>
      </c>
      <c r="B18" s="5">
        <v>46292</v>
      </c>
      <c r="C18" t="inlineStr">
        <is>
          <t>USD</t>
        </is>
      </c>
      <c r="D18" t="inlineStr">
        <is>
          <t>用户充值金额</t>
        </is>
      </c>
      <c r="E18" t="inlineStr">
        <is>
          <t>2026-09-27｜ReelShort｜USD｜用户充值金额｜72fcb6ec07358025</t>
        </is>
      </c>
      <c r="F18" t="inlineStr">
        <is>
          <t>0</t>
        </is>
      </c>
      <c r="G18" t="inlineStr">
        <is>
          <t>0.00</t>
        </is>
      </c>
      <c r="H18"/>
      <c r="I18" t="inlineStr">
        <is>
          <t>0.00</t>
        </is>
      </c>
      <c r="J18"/>
      <c r="K18"/>
      <c r="L18"/>
      <c r="M18">
        <v>12</v>
      </c>
      <c r="N18">
        <v>1</v>
      </c>
      <c r="O18" t="inlineStr">
        <is>
          <t>部分完成</t>
        </is>
      </c>
      <c r="P18" t="inlineStr">
        <is>
          <t>同步工具自动汇总；当前关联1条剧场记录，已同步1/12个账号。不同币种和金额口径分别统计。</t>
        </is>
      </c>
      <c r="Q18" t="inlineStr">
        <is>
          <t>Blood Moon Roommates</t>
        </is>
      </c>
      <c r="R18"/>
    </row>
    <row r="19" ht="25.5" customHeight="1">
      <c r="A19" t="inlineStr">
        <is>
          <t>2026-09-27｜USD｜用户充值金额｜05fb54d0c5c79a21</t>
        </is>
      </c>
      <c r="B19" s="5">
        <v>46292</v>
      </c>
      <c r="C19" t="inlineStr">
        <is>
          <t>USD</t>
        </is>
      </c>
      <c r="D19" t="inlineStr">
        <is>
          <t>用户充值金额</t>
        </is>
      </c>
      <c r="E19" t="inlineStr">
        <is>
          <t>2026-09-27｜ReelShort｜USD｜用户充值金额｜05fb54d0c5c79a21</t>
        </is>
      </c>
      <c r="F19" t="inlineStr">
        <is>
          <t>0</t>
        </is>
      </c>
      <c r="G19" t="inlineStr">
        <is>
          <t>0.00</t>
        </is>
      </c>
      <c r="H19"/>
      <c r="I19" t="inlineStr">
        <is>
          <t>0.00</t>
        </is>
      </c>
      <c r="J19"/>
      <c r="K19"/>
      <c r="L19"/>
      <c r="M19">
        <v>12</v>
      </c>
      <c r="N19">
        <v>1</v>
      </c>
      <c r="O19" t="inlineStr">
        <is>
          <t>部分完成</t>
        </is>
      </c>
      <c r="P19" t="inlineStr">
        <is>
          <t>同步工具自动汇总；当前关联1条剧场记录，已同步1/12个账号。不同币种和金额口径分别统计。</t>
        </is>
      </c>
      <c r="Q19" t="inlineStr">
        <is>
          <t>Bully at School, Sugar on Live</t>
        </is>
      </c>
      <c r="R19"/>
    </row>
    <row r="20" ht="25.5" customHeight="1">
      <c r="A20" t="inlineStr">
        <is>
          <t>2026-09-27｜USD｜用户充值金额｜fd3655de7ebfeabf</t>
        </is>
      </c>
      <c r="B20" s="5">
        <v>46292</v>
      </c>
      <c r="C20" t="inlineStr">
        <is>
          <t>USD</t>
        </is>
      </c>
      <c r="D20" t="inlineStr">
        <is>
          <t>用户充值金额</t>
        </is>
      </c>
      <c r="E20" t="inlineStr">
        <is>
          <t>2026-09-27｜ReelShort｜USD｜用户充值金额｜fd3655de7ebfeabf</t>
        </is>
      </c>
      <c r="F20" t="inlineStr">
        <is>
          <t>0</t>
        </is>
      </c>
      <c r="G20" t="inlineStr">
        <is>
          <t>0.00</t>
        </is>
      </c>
      <c r="H20"/>
      <c r="I20" t="inlineStr">
        <is>
          <t>0.00</t>
        </is>
      </c>
      <c r="J20"/>
      <c r="K20"/>
      <c r="L20"/>
      <c r="M20">
        <v>12</v>
      </c>
      <c r="N20">
        <v>1</v>
      </c>
      <c r="O20" t="inlineStr">
        <is>
          <t>部分完成</t>
        </is>
      </c>
      <c r="P20" t="inlineStr">
        <is>
          <t>同步工具自动汇总；当前关联1条剧场记录，已同步1/12个账号。不同币种和金额口径分别统计。</t>
        </is>
      </c>
      <c r="Q20" t="inlineStr">
        <is>
          <t>Kiss the Vampire or Die</t>
        </is>
      </c>
      <c r="R20"/>
    </row>
    <row r="21" ht="25.5" customHeight="1">
      <c r="A21" t="inlineStr">
        <is>
          <t>2026-09-27｜USD｜用户充值金额｜0fcef1b8970d217c</t>
        </is>
      </c>
      <c r="B21" s="5">
        <v>46292</v>
      </c>
      <c r="C21" t="inlineStr">
        <is>
          <t>USD</t>
        </is>
      </c>
      <c r="D21" t="inlineStr">
        <is>
          <t>用户充值金额</t>
        </is>
      </c>
      <c r="E21" t="inlineStr">
        <is>
          <t>2026-09-27｜ReelShort｜USD｜用户充值金额｜0fcef1b8970d217c</t>
        </is>
      </c>
      <c r="F21" t="inlineStr">
        <is>
          <t>0</t>
        </is>
      </c>
      <c r="G21" t="inlineStr">
        <is>
          <t>0.00</t>
        </is>
      </c>
      <c r="H21"/>
      <c r="I21" t="inlineStr">
        <is>
          <t>0.00</t>
        </is>
      </c>
      <c r="J21"/>
      <c r="K21"/>
      <c r="L21"/>
      <c r="M21">
        <v>12</v>
      </c>
      <c r="N21">
        <v>1</v>
      </c>
      <c r="O21" t="inlineStr">
        <is>
          <t>部分完成</t>
        </is>
      </c>
      <c r="P21" t="inlineStr">
        <is>
          <t>同步工具自动汇总；当前关联1条剧场记录，已同步1/12个账号。不同币种和金额口径分别统计。</t>
        </is>
      </c>
      <c r="Q21" t="inlineStr">
        <is>
          <t>My Racing Nemesis Kissed Me</t>
        </is>
      </c>
      <c r="R21"/>
    </row>
    <row r="22" ht="25.5" customHeight="1">
      <c r="A22" t="inlineStr">
        <is>
          <t>2026-09-27｜USD｜用户充值金额｜af3e88885fef4554</t>
        </is>
      </c>
      <c r="B22" s="5">
        <v>46292</v>
      </c>
      <c r="C22" t="inlineStr">
        <is>
          <t>USD</t>
        </is>
      </c>
      <c r="D22" t="inlineStr">
        <is>
          <t>用户充值金额</t>
        </is>
      </c>
      <c r="E22" t="inlineStr">
        <is>
          <t>2026-09-27｜ReelShort｜USD｜用户充值金额｜af3e88885fef4554</t>
        </is>
      </c>
      <c r="F22" t="inlineStr">
        <is>
          <t>0</t>
        </is>
      </c>
      <c r="G22" t="inlineStr">
        <is>
          <t>0.00</t>
        </is>
      </c>
      <c r="H22"/>
      <c r="I22" t="inlineStr">
        <is>
          <t>0.00</t>
        </is>
      </c>
      <c r="J22"/>
      <c r="K22"/>
      <c r="L22"/>
      <c r="M22">
        <v>12</v>
      </c>
      <c r="N22">
        <v>1</v>
      </c>
      <c r="O22" t="inlineStr">
        <is>
          <t>部分完成</t>
        </is>
      </c>
      <c r="P22" t="inlineStr">
        <is>
          <t>同步工具自动汇总；当前关联1条剧场记录，已同步1/12个账号。不同币种和金额口径分别统计。</t>
        </is>
      </c>
      <c r="Q22" t="inlineStr">
        <is>
          <t>Private Tutoring</t>
        </is>
      </c>
      <c r="R22"/>
    </row>
    <row r="23" ht="25.5" customHeight="1">
      <c r="A23" t="inlineStr">
        <is>
          <t>2026-09-27｜USD｜用户充值金额｜68dc69c3be7c9afc</t>
        </is>
      </c>
      <c r="B23" s="5">
        <v>46292</v>
      </c>
      <c r="C23" t="inlineStr">
        <is>
          <t>USD</t>
        </is>
      </c>
      <c r="D23" t="inlineStr">
        <is>
          <t>用户充值金额</t>
        </is>
      </c>
      <c r="E23" t="inlineStr">
        <is>
          <t>2026-09-27｜ReelShort｜USD｜用户充值金额｜68dc69c3be7c9afc</t>
        </is>
      </c>
      <c r="F23" t="inlineStr">
        <is>
          <t>0</t>
        </is>
      </c>
      <c r="G23" t="inlineStr">
        <is>
          <t>0.00</t>
        </is>
      </c>
      <c r="H23"/>
      <c r="I23" t="inlineStr">
        <is>
          <t>0.00</t>
        </is>
      </c>
      <c r="J23"/>
      <c r="K23"/>
      <c r="L23"/>
      <c r="M23">
        <v>12</v>
      </c>
      <c r="N23">
        <v>1</v>
      </c>
      <c r="O23" t="inlineStr">
        <is>
          <t>部分完成</t>
        </is>
      </c>
      <c r="P23" t="inlineStr">
        <is>
          <t>同步工具自动汇总；当前关联1条剧场记录，已同步1/12个账号。不同币种和金额口径分别统计。</t>
        </is>
      </c>
      <c r="Q23" t="inlineStr">
        <is>
          <t>Romance Lessons with My Quarterback</t>
        </is>
      </c>
      <c r="R23"/>
    </row>
    <row r="24" ht="25.5" customHeight="1">
      <c r="A24" t="inlineStr">
        <is>
          <t>2026-09-27｜USD｜用户充值金额｜7e2e07cf66b7db0c</t>
        </is>
      </c>
      <c r="B24" s="5">
        <v>46292</v>
      </c>
      <c r="C24" t="inlineStr">
        <is>
          <t>USD</t>
        </is>
      </c>
      <c r="D24" t="inlineStr">
        <is>
          <t>用户充值金额</t>
        </is>
      </c>
      <c r="E24" t="inlineStr">
        <is>
          <t>2026-09-27｜ReelShort｜USD｜用户充值金额｜7e2e07cf66b7db0c</t>
        </is>
      </c>
      <c r="F24" t="inlineStr">
        <is>
          <t>0</t>
        </is>
      </c>
      <c r="G24" t="inlineStr">
        <is>
          <t>0.00</t>
        </is>
      </c>
      <c r="H24"/>
      <c r="I24" t="inlineStr">
        <is>
          <t>0.00</t>
        </is>
      </c>
      <c r="J24"/>
      <c r="K24"/>
      <c r="L24"/>
      <c r="M24">
        <v>12</v>
      </c>
      <c r="N24">
        <v>1</v>
      </c>
      <c r="O24" t="inlineStr">
        <is>
          <t>部分完成</t>
        </is>
      </c>
      <c r="P24" t="inlineStr">
        <is>
          <t>同步工具自动汇总；当前关联1条剧场记录，已同步1/12个账号。不同币种和金额口径分别统计。</t>
        </is>
      </c>
      <c r="Q24" t="inlineStr">
        <is>
          <t>The Omega's Command</t>
        </is>
      </c>
      <c r="R24"/>
    </row>
    <row r="25" ht="25.5" customHeight="1">
      <c r="A25" t="inlineStr">
        <is>
          <t>2026-09-26｜CNY｜待确认｜22744f0f5b6a4aa8</t>
        </is>
      </c>
      <c r="B25" s="5">
        <v>46291</v>
      </c>
      <c r="C25" t="inlineStr">
        <is>
          <t>CNY</t>
        </is>
      </c>
      <c r="D25" t="inlineStr">
        <is>
          <t>待确认</t>
        </is>
      </c>
      <c r="E25" t="inlineStr">
        <is>
          <t>2026-09-26｜MoboReels｜CNY｜待确认｜22744f0f5b6a4aa8</t>
        </is>
      </c>
      <c r="F25" t="inlineStr">
        <is>
          <t>0</t>
        </is>
      </c>
      <c r="G25" t="inlineStr">
        <is>
          <t>0.00</t>
        </is>
      </c>
      <c r="H25" t="inlineStr">
        <is>
          <t>0.00</t>
        </is>
      </c>
      <c r="I25" t="inlineStr">
        <is>
          <t>0.00</t>
        </is>
      </c>
      <c r="J25" t="inlineStr">
        <is>
          <t>0.00</t>
        </is>
      </c>
      <c r="K25"/>
      <c r="L25"/>
      <c r="M25">
        <v>12</v>
      </c>
      <c r="N25">
        <v>1</v>
      </c>
      <c r="O25" t="inlineStr">
        <is>
          <t>部分完成</t>
        </is>
      </c>
      <c r="P25" t="inlineStr">
        <is>
          <t>同步工具自动汇总；当前关联1条剧场记录，已同步1/12个账号。不同币种和金额口径分别统计。</t>
        </is>
      </c>
      <c r="Q25" t="inlineStr">
        <is>
          <t>未分剧名/平台合计</t>
        </is>
      </c>
      <c r="R25"/>
    </row>
    <row r="26" ht="25.5" customHeight="1">
      <c r="A26" t="inlineStr">
        <is>
          <t>2026-09-26｜CNY｜扣通道费后金额｜22744f0f5b6a4aa8</t>
        </is>
      </c>
      <c r="B26" s="5">
        <v>46291</v>
      </c>
      <c r="C26" t="inlineStr">
        <is>
          <t>CNY</t>
        </is>
      </c>
      <c r="D26" t="inlineStr">
        <is>
          <t>扣通道费后金额</t>
        </is>
      </c>
      <c r="E26" t="inlineStr">
        <is>
          <t>2026-09-26｜其他｜CNY｜扣通道费后金额｜22744f0f5b6a4aa8</t>
        </is>
      </c>
      <c r="F26" t="inlineStr">
        <is>
          <t>0</t>
        </is>
      </c>
      <c r="G26" t="inlineStr">
        <is>
          <t>0.00</t>
        </is>
      </c>
      <c r="H26" t="inlineStr">
        <is>
          <t>0.00</t>
        </is>
      </c>
      <c r="I26" t="inlineStr">
        <is>
          <t>0.00</t>
        </is>
      </c>
      <c r="J26" t="inlineStr">
        <is>
          <t>0.00</t>
        </is>
      </c>
      <c r="K26"/>
      <c r="L26"/>
      <c r="M26">
        <v>12</v>
      </c>
      <c r="N26">
        <v>1</v>
      </c>
      <c r="O26" t="inlineStr">
        <is>
          <t>部分完成</t>
        </is>
      </c>
      <c r="P26" t="inlineStr">
        <is>
          <t>同步工具自动汇总；当前关联1条剧场记录，已同步1/12个账号。不同币种和金额口径分别统计。</t>
        </is>
      </c>
      <c r="Q26" t="inlineStr">
        <is>
          <t>未分剧名/平台合计</t>
        </is>
      </c>
      <c r="R26"/>
    </row>
    <row r="27" ht="25.5" customHeight="1">
      <c r="A27" t="inlineStr">
        <is>
          <t>2026-09-26｜USD｜待确认｜22744f0f5b6a4aa8</t>
        </is>
      </c>
      <c r="B27" s="5">
        <v>46291</v>
      </c>
      <c r="C27" t="inlineStr">
        <is>
          <t>USD</t>
        </is>
      </c>
      <c r="D27" t="inlineStr">
        <is>
          <t>待确认</t>
        </is>
      </c>
      <c r="E27" t="inlineStr">
        <is>
          <t>2026-09-26｜MoboReels｜USD｜待确认｜22744f0f5b6a4aa8</t>
        </is>
      </c>
      <c r="F27" t="inlineStr">
        <is>
          <t>0</t>
        </is>
      </c>
      <c r="G27" t="inlineStr">
        <is>
          <t>0.00</t>
        </is>
      </c>
      <c r="H27" t="inlineStr">
        <is>
          <t>0.00</t>
        </is>
      </c>
      <c r="I27" t="inlineStr">
        <is>
          <t>0.00</t>
        </is>
      </c>
      <c r="J27" t="inlineStr">
        <is>
          <t>0.00</t>
        </is>
      </c>
      <c r="K27"/>
      <c r="L27"/>
      <c r="M27">
        <v>12</v>
      </c>
      <c r="N27">
        <v>1</v>
      </c>
      <c r="O27" t="inlineStr">
        <is>
          <t>部分完成</t>
        </is>
      </c>
      <c r="P27" t="inlineStr">
        <is>
          <t>同步工具自动汇总；当前关联1条剧场记录，已同步1/12个账号。不同币种和金额口径分别统计。</t>
        </is>
      </c>
      <c r="Q27" t="inlineStr">
        <is>
          <t>未分剧名/平台合计</t>
        </is>
      </c>
      <c r="R27"/>
    </row>
    <row r="28" ht="25.5" customHeight="1">
      <c r="A28" t="inlineStr">
        <is>
          <t>2026-09-26｜USD｜用户充值金额｜4c9bfe3e0a61d4a7</t>
        </is>
      </c>
      <c r="B28" s="5">
        <v>46291</v>
      </c>
      <c r="C28" t="inlineStr">
        <is>
          <t>USD</t>
        </is>
      </c>
      <c r="D28" t="inlineStr">
        <is>
          <t>用户充值金额</t>
        </is>
      </c>
      <c r="E28" t="inlineStr">
        <is>
          <t>2026-09-26｜ReelShort｜USD｜用户充值金额｜4c9bfe3e0a61d4a7</t>
        </is>
      </c>
      <c r="F28" t="inlineStr">
        <is>
          <t>0</t>
        </is>
      </c>
      <c r="G28" t="inlineStr">
        <is>
          <t>0.00</t>
        </is>
      </c>
      <c r="H28"/>
      <c r="I28" t="inlineStr">
        <is>
          <t>0.00</t>
        </is>
      </c>
      <c r="J28"/>
      <c r="K28"/>
      <c r="L28"/>
      <c r="M28">
        <v>12</v>
      </c>
      <c r="N28">
        <v>1</v>
      </c>
      <c r="O28" t="inlineStr">
        <is>
          <t>部分完成</t>
        </is>
      </c>
      <c r="P28" t="inlineStr">
        <is>
          <t>同步工具自动汇总；当前关联1条剧场记录，已同步1/12个账号。不同币种和金额口径分别统计。</t>
        </is>
      </c>
      <c r="Q28" t="inlineStr">
        <is>
          <t>Fake Dating My Football Rival</t>
        </is>
      </c>
      <c r="R28"/>
    </row>
    <row r="29" ht="25.5" customHeight="1">
      <c r="A29" t="inlineStr">
        <is>
          <t>2026-09-26｜USD｜用户充值金额｜b909bd0d82d2f9b7</t>
        </is>
      </c>
      <c r="B29" s="5">
        <v>46291</v>
      </c>
      <c r="C29" t="inlineStr">
        <is>
          <t>USD</t>
        </is>
      </c>
      <c r="D29" t="inlineStr">
        <is>
          <t>用户充值金额</t>
        </is>
      </c>
      <c r="E29" t="inlineStr">
        <is>
          <t>2026-09-26｜ReelShort｜USD｜用户充值金额｜b909bd0d82d2f9b7</t>
        </is>
      </c>
      <c r="F29" t="inlineStr">
        <is>
          <t>0</t>
        </is>
      </c>
      <c r="G29" t="inlineStr">
        <is>
          <t>0.00</t>
        </is>
      </c>
      <c r="H29"/>
      <c r="I29" t="inlineStr">
        <is>
          <t>0.00</t>
        </is>
      </c>
      <c r="J29"/>
      <c r="K29"/>
      <c r="L29"/>
      <c r="M29">
        <v>12</v>
      </c>
      <c r="N29">
        <v>1</v>
      </c>
      <c r="O29" t="inlineStr">
        <is>
          <t>部分完成</t>
        </is>
      </c>
      <c r="P29" t="inlineStr">
        <is>
          <t>同步工具自动汇总；当前关联1条剧场记录，已同步1/12个账号。不同币种和金额口径分别统计。</t>
        </is>
      </c>
      <c r="Q29" t="inlineStr">
        <is>
          <t>He Called It a Prank，I Called It Goodbye</t>
        </is>
      </c>
      <c r="R29"/>
    </row>
    <row r="30" ht="25.5" customHeight="1">
      <c r="A30" t="inlineStr">
        <is>
          <t>2026-09-26｜USD｜用户充值金额｜fd3655de7ebfeabf</t>
        </is>
      </c>
      <c r="B30" s="5">
        <v>46291</v>
      </c>
      <c r="C30" t="inlineStr">
        <is>
          <t>USD</t>
        </is>
      </c>
      <c r="D30" t="inlineStr">
        <is>
          <t>用户充值金额</t>
        </is>
      </c>
      <c r="E30" t="inlineStr">
        <is>
          <t>2026-09-26｜ReelShort｜USD｜用户充值金额｜fd3655de7ebfeabf</t>
        </is>
      </c>
      <c r="F30" t="inlineStr">
        <is>
          <t>0</t>
        </is>
      </c>
      <c r="G30" t="inlineStr">
        <is>
          <t>0.00</t>
        </is>
      </c>
      <c r="H30"/>
      <c r="I30" t="inlineStr">
        <is>
          <t>0.00</t>
        </is>
      </c>
      <c r="J30"/>
      <c r="K30"/>
      <c r="L30"/>
      <c r="M30">
        <v>12</v>
      </c>
      <c r="N30">
        <v>1</v>
      </c>
      <c r="O30" t="inlineStr">
        <is>
          <t>部分完成</t>
        </is>
      </c>
      <c r="P30" t="inlineStr">
        <is>
          <t>同步工具自动汇总；当前关联1条剧场记录，已同步1/12个账号。不同币种和金额口径分别统计。</t>
        </is>
      </c>
      <c r="Q30" t="inlineStr">
        <is>
          <t>Kiss the Vampire or Die</t>
        </is>
      </c>
      <c r="R30"/>
    </row>
    <row r="31" ht="25.5" customHeight="1">
      <c r="A31" t="inlineStr">
        <is>
          <t>2026-09-26｜USD｜用户充值金额｜2a3cacb520bd8785</t>
        </is>
      </c>
      <c r="B31" s="5">
        <v>46291</v>
      </c>
      <c r="C31" t="inlineStr">
        <is>
          <t>USD</t>
        </is>
      </c>
      <c r="D31" t="inlineStr">
        <is>
          <t>用户充值金额</t>
        </is>
      </c>
      <c r="E31" t="inlineStr">
        <is>
          <t>2026-09-26｜ReelShort｜USD｜用户充值金额｜2a3cacb520bd8785</t>
        </is>
      </c>
      <c r="F31" t="inlineStr">
        <is>
          <t>0</t>
        </is>
      </c>
      <c r="G31" t="inlineStr">
        <is>
          <t>0.00</t>
        </is>
      </c>
      <c r="H31"/>
      <c r="I31" t="inlineStr">
        <is>
          <t>0.00</t>
        </is>
      </c>
      <c r="J31"/>
      <c r="K31"/>
      <c r="L31"/>
      <c r="M31">
        <v>12</v>
      </c>
      <c r="N31">
        <v>1</v>
      </c>
      <c r="O31" t="inlineStr">
        <is>
          <t>部分完成</t>
        </is>
      </c>
      <c r="P31" t="inlineStr">
        <is>
          <t>同步工具自动汇总；当前关联1条剧场记录，已同步1/12个账号。不同币种和金额口径分别统计。</t>
        </is>
      </c>
      <c r="Q31" t="inlineStr">
        <is>
          <t>My X-Ray Vision Sees Right Through You</t>
        </is>
      </c>
      <c r="R31"/>
    </row>
    <row r="32" ht="25.5" customHeight="1">
      <c r="A32" t="inlineStr">
        <is>
          <t>2026-09-26｜USD｜用户充值金额｜ed97f251c46d4eb0</t>
        </is>
      </c>
      <c r="B32" s="5">
        <v>46291</v>
      </c>
      <c r="C32" t="inlineStr">
        <is>
          <t>USD</t>
        </is>
      </c>
      <c r="D32" t="inlineStr">
        <is>
          <t>用户充值金额</t>
        </is>
      </c>
      <c r="E32" t="inlineStr">
        <is>
          <t>2026-09-26｜ReelShort｜USD｜用户充值金额｜ed97f251c46d4eb0</t>
        </is>
      </c>
      <c r="F32" t="inlineStr">
        <is>
          <t>0</t>
        </is>
      </c>
      <c r="G32" t="inlineStr">
        <is>
          <t>0.00</t>
        </is>
      </c>
      <c r="H32"/>
      <c r="I32" t="inlineStr">
        <is>
          <t>0.00</t>
        </is>
      </c>
      <c r="J32"/>
      <c r="K32"/>
      <c r="L32"/>
      <c r="M32">
        <v>12</v>
      </c>
      <c r="N32">
        <v>1</v>
      </c>
      <c r="O32" t="inlineStr">
        <is>
          <t>部分完成</t>
        </is>
      </c>
      <c r="P32" t="inlineStr">
        <is>
          <t>同步工具自动汇总；当前关联1条剧场记录，已同步1/12个账号。不同币种和金额口径分别统计。</t>
        </is>
      </c>
      <c r="Q32" t="inlineStr">
        <is>
          <t>Off the Ice</t>
        </is>
      </c>
      <c r="R32"/>
    </row>
    <row r="33" ht="25.5" customHeight="1">
      <c r="A33" t="inlineStr">
        <is>
          <t>2026-09-26｜USD｜用户充值金额｜af3e88885fef4554</t>
        </is>
      </c>
      <c r="B33" s="5">
        <v>46291</v>
      </c>
      <c r="C33" t="inlineStr">
        <is>
          <t>USD</t>
        </is>
      </c>
      <c r="D33" t="inlineStr">
        <is>
          <t>用户充值金额</t>
        </is>
      </c>
      <c r="E33" t="inlineStr">
        <is>
          <t>2026-09-26｜ReelShort｜USD｜用户充值金额｜af3e88885fef4554</t>
        </is>
      </c>
      <c r="F33" t="inlineStr">
        <is>
          <t>0</t>
        </is>
      </c>
      <c r="G33" t="inlineStr">
        <is>
          <t>0.00</t>
        </is>
      </c>
      <c r="H33"/>
      <c r="I33" t="inlineStr">
        <is>
          <t>0.00</t>
        </is>
      </c>
      <c r="J33"/>
      <c r="K33"/>
      <c r="L33"/>
      <c r="M33">
        <v>12</v>
      </c>
      <c r="N33">
        <v>1</v>
      </c>
      <c r="O33" t="inlineStr">
        <is>
          <t>部分完成</t>
        </is>
      </c>
      <c r="P33" t="inlineStr">
        <is>
          <t>同步工具自动汇总；当前关联1条剧场记录，已同步1/12个账号。不同币种和金额口径分别统计。</t>
        </is>
      </c>
      <c r="Q33" t="inlineStr">
        <is>
          <t>Private Tutoring</t>
        </is>
      </c>
      <c r="R33"/>
    </row>
    <row r="34" ht="25.5" customHeight="1">
      <c r="A34" t="inlineStr">
        <is>
          <t>2026-09-26｜USD｜用户充值金额｜7e2e07cf66b7db0c</t>
        </is>
      </c>
      <c r="B34" s="5">
        <v>46291</v>
      </c>
      <c r="C34" t="inlineStr">
        <is>
          <t>USD</t>
        </is>
      </c>
      <c r="D34" t="inlineStr">
        <is>
          <t>用户充值金额</t>
        </is>
      </c>
      <c r="E34" t="inlineStr">
        <is>
          <t>2026-09-26｜ReelShort｜USD｜用户充值金额｜7e2e07cf66b7db0c</t>
        </is>
      </c>
      <c r="F34" t="inlineStr">
        <is>
          <t>1</t>
        </is>
      </c>
      <c r="G34" t="inlineStr">
        <is>
          <t>3.49</t>
        </is>
      </c>
      <c r="H34"/>
      <c r="I34" t="inlineStr">
        <is>
          <t>0.00</t>
        </is>
      </c>
      <c r="J34"/>
      <c r="K34"/>
      <c r="L34"/>
      <c r="M34">
        <v>12</v>
      </c>
      <c r="N34">
        <v>1</v>
      </c>
      <c r="O34" t="inlineStr">
        <is>
          <t>部分完成</t>
        </is>
      </c>
      <c r="P34" t="inlineStr">
        <is>
          <t>同步工具自动汇总；当前关联1条剧场记录，已同步1/12个账号。不同币种和金额口径分别统计。</t>
        </is>
      </c>
      <c r="Q34" t="inlineStr">
        <is>
          <t>The Omega's Command</t>
        </is>
      </c>
      <c r="R34"/>
    </row>
    <row r="35" ht="25.5" customHeight="1">
      <c r="A35" t="inlineStr">
        <is>
          <t>2026-09-26｜USD｜用户充值金额｜dd4fd452958c2058</t>
        </is>
      </c>
      <c r="B35" s="5">
        <v>46291</v>
      </c>
      <c r="C35" t="inlineStr">
        <is>
          <t>USD</t>
        </is>
      </c>
      <c r="D35" t="inlineStr">
        <is>
          <t>用户充值金额</t>
        </is>
      </c>
      <c r="E35" t="inlineStr">
        <is>
          <t>2026-09-26｜ReelShort｜USD｜用户充值金额｜dd4fd452958c2058</t>
        </is>
      </c>
      <c r="F35" t="inlineStr">
        <is>
          <t>0</t>
        </is>
      </c>
      <c r="G35" t="inlineStr">
        <is>
          <t>0.00</t>
        </is>
      </c>
      <c r="H35"/>
      <c r="I35" t="inlineStr">
        <is>
          <t>0.00</t>
        </is>
      </c>
      <c r="J35"/>
      <c r="K35"/>
      <c r="L35"/>
      <c r="M35">
        <v>12</v>
      </c>
      <c r="N35">
        <v>1</v>
      </c>
      <c r="O35" t="inlineStr">
        <is>
          <t>部分完成</t>
        </is>
      </c>
      <c r="P35" t="inlineStr">
        <is>
          <t>同步工具自动汇总；当前关联1条剧场记录，已同步1/12个账号。不同币种和金额口径分别统计。</t>
        </is>
      </c>
      <c r="Q35" t="inlineStr">
        <is>
          <t>Winds of the Atlantic</t>
        </is>
      </c>
      <c r="R35"/>
    </row>
    <row r="36" ht="25.5" customHeight="1">
      <c r="A36" t="inlineStr">
        <is>
          <t>2026-09-25｜CNY｜待确认｜22744f0f5b6a4aa8</t>
        </is>
      </c>
      <c r="B36" s="5">
        <v>46290</v>
      </c>
      <c r="C36" t="inlineStr">
        <is>
          <t>CNY</t>
        </is>
      </c>
      <c r="D36" t="inlineStr">
        <is>
          <t>待确认</t>
        </is>
      </c>
      <c r="E36" t="inlineStr">
        <is>
          <t>2026-09-25｜MoboReels｜CNY｜待确认｜22744f0f5b6a4aa8</t>
        </is>
      </c>
      <c r="F36" t="inlineStr">
        <is>
          <t>0</t>
        </is>
      </c>
      <c r="G36" t="inlineStr">
        <is>
          <t>0.00</t>
        </is>
      </c>
      <c r="H36" t="inlineStr">
        <is>
          <t>0.00</t>
        </is>
      </c>
      <c r="I36" t="inlineStr">
        <is>
          <t>0.00</t>
        </is>
      </c>
      <c r="J36" t="inlineStr">
        <is>
          <t>0.00</t>
        </is>
      </c>
      <c r="K36"/>
      <c r="L36"/>
      <c r="M36">
        <v>12</v>
      </c>
      <c r="N36">
        <v>1</v>
      </c>
      <c r="O36" t="inlineStr">
        <is>
          <t>部分完成</t>
        </is>
      </c>
      <c r="P36" t="inlineStr">
        <is>
          <t>同步工具自动汇总；当前关联1条剧场记录，已同步1/12个账号。不同币种和金额口径分别统计。</t>
        </is>
      </c>
      <c r="Q36" t="inlineStr">
        <is>
          <t>未分剧名/平台合计</t>
        </is>
      </c>
      <c r="R36"/>
    </row>
    <row r="37" ht="25.5" customHeight="1">
      <c r="A37" t="inlineStr">
        <is>
          <t>2026-09-25｜CNY｜扣通道费后金额｜22744f0f5b6a4aa8</t>
        </is>
      </c>
      <c r="B37" s="5">
        <v>46290</v>
      </c>
      <c r="C37" t="inlineStr">
        <is>
          <t>CNY</t>
        </is>
      </c>
      <c r="D37" t="inlineStr">
        <is>
          <t>扣通道费后金额</t>
        </is>
      </c>
      <c r="E37" t="inlineStr">
        <is>
          <t>2026-09-25｜其他｜CNY｜扣通道费后金额｜22744f0f5b6a4aa8</t>
        </is>
      </c>
      <c r="F37" t="inlineStr">
        <is>
          <t>0</t>
        </is>
      </c>
      <c r="G37" t="inlineStr">
        <is>
          <t>0.00</t>
        </is>
      </c>
      <c r="H37" t="inlineStr">
        <is>
          <t>0.00</t>
        </is>
      </c>
      <c r="I37" t="inlineStr">
        <is>
          <t>0.00</t>
        </is>
      </c>
      <c r="J37" t="inlineStr">
        <is>
          <t>0.00</t>
        </is>
      </c>
      <c r="K37"/>
      <c r="L37"/>
      <c r="M37">
        <v>12</v>
      </c>
      <c r="N37">
        <v>1</v>
      </c>
      <c r="O37" t="inlineStr">
        <is>
          <t>部分完成</t>
        </is>
      </c>
      <c r="P37" t="inlineStr">
        <is>
          <t>同步工具自动汇总；当前关联1条剧场记录，已同步1/12个账号。不同币种和金额口径分别统计。</t>
        </is>
      </c>
      <c r="Q37" t="inlineStr">
        <is>
          <t>未分剧名/平台合计</t>
        </is>
      </c>
      <c r="R37"/>
    </row>
    <row r="38" ht="25.5" customHeight="1">
      <c r="A38" t="inlineStr">
        <is>
          <t>2026-09-25｜USD｜待确认｜22744f0f5b6a4aa8</t>
        </is>
      </c>
      <c r="B38" s="5">
        <v>46290</v>
      </c>
      <c r="C38" t="inlineStr">
        <is>
          <t>USD</t>
        </is>
      </c>
      <c r="D38" t="inlineStr">
        <is>
          <t>待确认</t>
        </is>
      </c>
      <c r="E38" t="inlineStr">
        <is>
          <t>2026-09-25｜MoboReels｜USD｜待确认｜22744f0f5b6a4aa8</t>
        </is>
      </c>
      <c r="F38" t="inlineStr">
        <is>
          <t>0</t>
        </is>
      </c>
      <c r="G38" t="inlineStr">
        <is>
          <t>0.00</t>
        </is>
      </c>
      <c r="H38" t="inlineStr">
        <is>
          <t>0.00</t>
        </is>
      </c>
      <c r="I38" t="inlineStr">
        <is>
          <t>0.00</t>
        </is>
      </c>
      <c r="J38" t="inlineStr">
        <is>
          <t>0.00</t>
        </is>
      </c>
      <c r="K38"/>
      <c r="L38"/>
      <c r="M38">
        <v>12</v>
      </c>
      <c r="N38">
        <v>1</v>
      </c>
      <c r="O38" t="inlineStr">
        <is>
          <t>部分完成</t>
        </is>
      </c>
      <c r="P38" t="inlineStr">
        <is>
          <t>同步工具自动汇总；当前关联1条剧场记录，已同步1/12个账号。不同币种和金额口径分别统计。</t>
        </is>
      </c>
      <c r="Q38" t="inlineStr">
        <is>
          <t>未分剧名/平台合计</t>
        </is>
      </c>
      <c r="R38"/>
    </row>
    <row r="39" ht="25.5" customHeight="1">
      <c r="A39" t="inlineStr">
        <is>
          <t>2026-09-24｜CNY｜待确认｜22744f0f5b6a4aa8</t>
        </is>
      </c>
      <c r="B39" s="5">
        <v>46289</v>
      </c>
      <c r="C39" t="inlineStr">
        <is>
          <t>CNY</t>
        </is>
      </c>
      <c r="D39" t="inlineStr">
        <is>
          <t>待确认</t>
        </is>
      </c>
      <c r="E39" t="inlineStr">
        <is>
          <t>2026-09-24｜MoboReels｜CNY｜待确认｜22744f0f5b6a4aa8</t>
        </is>
      </c>
      <c r="F39" t="inlineStr">
        <is>
          <t>0</t>
        </is>
      </c>
      <c r="G39" t="inlineStr">
        <is>
          <t>0.00</t>
        </is>
      </c>
      <c r="H39" t="inlineStr">
        <is>
          <t>0.00</t>
        </is>
      </c>
      <c r="I39" t="inlineStr">
        <is>
          <t>0.00</t>
        </is>
      </c>
      <c r="J39" t="inlineStr">
        <is>
          <t>0.00</t>
        </is>
      </c>
      <c r="K39"/>
      <c r="L39"/>
      <c r="M39">
        <v>12</v>
      </c>
      <c r="N39">
        <v>1</v>
      </c>
      <c r="O39" t="inlineStr">
        <is>
          <t>部分完成</t>
        </is>
      </c>
      <c r="P39" t="inlineStr">
        <is>
          <t>同步工具自动汇总；当前关联1条剧场记录，已同步1/12个账号。不同币种和金额口径分别统计。</t>
        </is>
      </c>
      <c r="Q39" t="inlineStr">
        <is>
          <t>未分剧名/平台合计</t>
        </is>
      </c>
      <c r="R39"/>
    </row>
    <row r="40" ht="25.5" customHeight="1">
      <c r="A40" t="inlineStr">
        <is>
          <t>2026-09-24｜CNY｜扣通道费后金额｜22744f0f5b6a4aa8</t>
        </is>
      </c>
      <c r="B40" s="5">
        <v>46289</v>
      </c>
      <c r="C40" t="inlineStr">
        <is>
          <t>CNY</t>
        </is>
      </c>
      <c r="D40" t="inlineStr">
        <is>
          <t>扣通道费后金额</t>
        </is>
      </c>
      <c r="E40" t="inlineStr">
        <is>
          <t>2026-09-24｜其他｜CNY｜扣通道费后金额｜22744f0f5b6a4aa8</t>
        </is>
      </c>
      <c r="F40" t="inlineStr">
        <is>
          <t>0</t>
        </is>
      </c>
      <c r="G40" t="inlineStr">
        <is>
          <t>0.00</t>
        </is>
      </c>
      <c r="H40" t="inlineStr">
        <is>
          <t>0.00</t>
        </is>
      </c>
      <c r="I40" t="inlineStr">
        <is>
          <t>0.00</t>
        </is>
      </c>
      <c r="J40" t="inlineStr">
        <is>
          <t>0.00</t>
        </is>
      </c>
      <c r="K40"/>
      <c r="L40"/>
      <c r="M40">
        <v>12</v>
      </c>
      <c r="N40">
        <v>1</v>
      </c>
      <c r="O40" t="inlineStr">
        <is>
          <t>部分完成</t>
        </is>
      </c>
      <c r="P40" t="inlineStr">
        <is>
          <t>同步工具自动汇总；当前关联1条剧场记录，已同步1/12个账号。不同币种和金额口径分别统计。</t>
        </is>
      </c>
      <c r="Q40" t="inlineStr">
        <is>
          <t>未分剧名/平台合计</t>
        </is>
      </c>
      <c r="R40"/>
    </row>
    <row r="41" ht="25.5" customHeight="1">
      <c r="A41" t="inlineStr">
        <is>
          <t>2026-09-24｜USD｜待确认｜ff56a97b13b7afaf</t>
        </is>
      </c>
      <c r="B41" s="5">
        <v>46289</v>
      </c>
      <c r="C41" t="inlineStr">
        <is>
          <t>USD</t>
        </is>
      </c>
      <c r="D41" t="inlineStr">
        <is>
          <t>待确认</t>
        </is>
      </c>
      <c r="E41" t="inlineStr">
        <is>
          <t>2026-09-24｜MoboReels｜USD｜待确认｜ff56a97b13b7afaf</t>
        </is>
      </c>
      <c r="F41" t="inlineStr">
        <is>
          <t>0</t>
        </is>
      </c>
      <c r="G41" t="inlineStr">
        <is>
          <t>0.00</t>
        </is>
      </c>
      <c r="H41" t="inlineStr">
        <is>
          <t>0.00</t>
        </is>
      </c>
      <c r="I41" t="inlineStr">
        <is>
          <t>0.00</t>
        </is>
      </c>
      <c r="J41" t="inlineStr">
        <is>
          <t>0.00</t>
        </is>
      </c>
      <c r="K41"/>
      <c r="L41"/>
      <c r="M41">
        <v>12</v>
      </c>
      <c r="N41">
        <v>1</v>
      </c>
      <c r="O41" t="inlineStr">
        <is>
          <t>部分完成</t>
        </is>
      </c>
      <c r="P41" t="inlineStr">
        <is>
          <t>同步工具自动汇总；当前关联1条剧场记录，已同步1/12个账号。不同币种和金额口径分别统计。</t>
        </is>
      </c>
      <c r="Q41" t="inlineStr">
        <is>
          <t>The Abandoned Wife Is An AI Tycoon</t>
        </is>
      </c>
      <c r="R41"/>
    </row>
    <row r="42" ht="25.5" customHeight="1">
      <c r="A42" t="inlineStr">
        <is>
          <t>2026-09-23｜CNY｜扣通道费后金额｜22744f0f5b6a4aa8</t>
        </is>
      </c>
      <c r="B42" s="5">
        <v>46288</v>
      </c>
      <c r="C42" t="inlineStr">
        <is>
          <t>CNY</t>
        </is>
      </c>
      <c r="D42" t="inlineStr">
        <is>
          <t>扣通道费后金额</t>
        </is>
      </c>
      <c r="E42" t="inlineStr">
        <is>
          <t>2026-09-23｜其他｜CNY｜扣通道费后金额｜22744f0f5b6a4aa8</t>
        </is>
      </c>
      <c r="F42" t="inlineStr">
        <is>
          <t>0</t>
        </is>
      </c>
      <c r="G42" t="inlineStr">
        <is>
          <t>0.00</t>
        </is>
      </c>
      <c r="H42" t="inlineStr">
        <is>
          <t>0.00</t>
        </is>
      </c>
      <c r="I42" t="inlineStr">
        <is>
          <t>0.00</t>
        </is>
      </c>
      <c r="J42" t="inlineStr">
        <is>
          <t>0.00</t>
        </is>
      </c>
      <c r="K42"/>
      <c r="L42"/>
      <c r="M42">
        <v>12</v>
      </c>
      <c r="N42">
        <v>1</v>
      </c>
      <c r="O42" t="inlineStr">
        <is>
          <t>部分完成</t>
        </is>
      </c>
      <c r="P42" t="inlineStr">
        <is>
          <t>同步工具自动汇总；当前关联1条剧场记录，已同步1/12个账号。不同币种和金额口径分别统计。</t>
        </is>
      </c>
      <c r="Q42" t="inlineStr">
        <is>
          <t>未分剧名/平台合计</t>
        </is>
      </c>
      <c r="R42"/>
    </row>
    <row r="43" ht="25.5" customHeight="1">
      <c r="A43" t="inlineStr">
        <is>
          <t>2026-09-23｜USD｜用户充值金额｜2a3cacb520bd8785</t>
        </is>
      </c>
      <c r="B43" s="5">
        <v>46288</v>
      </c>
      <c r="C43" t="inlineStr">
        <is>
          <t>USD</t>
        </is>
      </c>
      <c r="D43" t="inlineStr">
        <is>
          <t>用户充值金额</t>
        </is>
      </c>
      <c r="E43" t="inlineStr">
        <is>
          <t>2026-09-23｜ReelShort｜USD｜用户充值金额｜2a3cacb520bd8785</t>
        </is>
      </c>
      <c r="F43" t="inlineStr">
        <is>
          <t>0</t>
        </is>
      </c>
      <c r="G43" t="inlineStr">
        <is>
          <t>0.00</t>
        </is>
      </c>
      <c r="H43"/>
      <c r="I43" t="inlineStr">
        <is>
          <t>0.00</t>
        </is>
      </c>
      <c r="J43"/>
      <c r="K43"/>
      <c r="L43"/>
      <c r="M43">
        <v>12</v>
      </c>
      <c r="N43">
        <v>1</v>
      </c>
      <c r="O43" t="inlineStr">
        <is>
          <t>部分完成</t>
        </is>
      </c>
      <c r="P43" t="inlineStr">
        <is>
          <t>同步工具自动汇总；当前关联1条剧场记录，已同步1/12个账号。不同币种和金额口径分别统计。</t>
        </is>
      </c>
      <c r="Q43" t="inlineStr">
        <is>
          <t>My X-Ray Vision Sees Right Through You</t>
        </is>
      </c>
      <c r="R43"/>
    </row>
    <row r="44" ht="25.5" customHeight="1">
      <c r="A44" t="inlineStr">
        <is>
          <t>2026-09-23｜USD｜用户充值金额｜68dc69c3be7c9afc</t>
        </is>
      </c>
      <c r="B44" s="5">
        <v>46288</v>
      </c>
      <c r="C44" t="inlineStr">
        <is>
          <t>USD</t>
        </is>
      </c>
      <c r="D44" t="inlineStr">
        <is>
          <t>用户充值金额</t>
        </is>
      </c>
      <c r="E44" t="inlineStr">
        <is>
          <t>2026-09-23｜ReelShort｜USD｜用户充值金额｜68dc69c3be7c9afc</t>
        </is>
      </c>
      <c r="F44" t="inlineStr">
        <is>
          <t>0</t>
        </is>
      </c>
      <c r="G44" t="inlineStr">
        <is>
          <t>0.00</t>
        </is>
      </c>
      <c r="H44"/>
      <c r="I44" t="inlineStr">
        <is>
          <t>0.00</t>
        </is>
      </c>
      <c r="J44"/>
      <c r="K44"/>
      <c r="L44"/>
      <c r="M44">
        <v>12</v>
      </c>
      <c r="N44">
        <v>1</v>
      </c>
      <c r="O44" t="inlineStr">
        <is>
          <t>部分完成</t>
        </is>
      </c>
      <c r="P44" t="inlineStr">
        <is>
          <t>同步工具自动汇总；当前关联1条剧场记录，已同步1/12个账号。不同币种和金额口径分别统计。</t>
        </is>
      </c>
      <c r="Q44" t="inlineStr">
        <is>
          <t>Romance Lessons with My Quarterback</t>
        </is>
      </c>
      <c r="R44"/>
    </row>
    <row r="45" ht="25.5" customHeight="1">
      <c r="A45" t="inlineStr">
        <is>
          <t>2026-09-23｜CNY｜待确认｜22744f0f5b6a4aa8</t>
        </is>
      </c>
      <c r="B45" s="5">
        <v>46288</v>
      </c>
      <c r="C45" t="inlineStr">
        <is>
          <t>CNY</t>
        </is>
      </c>
      <c r="D45" t="inlineStr">
        <is>
          <t>待确认</t>
        </is>
      </c>
      <c r="E45" t="inlineStr">
        <is>
          <t>2026-09-23｜MoboReels｜CNY｜待确认｜22744f0f5b6a4aa8</t>
        </is>
      </c>
      <c r="F45" t="inlineStr">
        <is>
          <t>0</t>
        </is>
      </c>
      <c r="G45" t="inlineStr">
        <is>
          <t>0.00</t>
        </is>
      </c>
      <c r="H45" t="inlineStr">
        <is>
          <t>0.00</t>
        </is>
      </c>
      <c r="I45" t="inlineStr">
        <is>
          <t>0.00</t>
        </is>
      </c>
      <c r="J45" t="inlineStr">
        <is>
          <t>0.00</t>
        </is>
      </c>
      <c r="K45"/>
      <c r="L45"/>
      <c r="M45">
        <v>12</v>
      </c>
      <c r="N45">
        <v>1</v>
      </c>
      <c r="O45" t="inlineStr">
        <is>
          <t>部分完成</t>
        </is>
      </c>
      <c r="P45" t="inlineStr">
        <is>
          <t>同步工具自动汇总；当前关联1条剧场记录，已同步1/12个账号。不同币种和金额口径分别统计。</t>
        </is>
      </c>
      <c r="Q45" t="inlineStr">
        <is>
          <t>未分剧名/平台合计</t>
        </is>
      </c>
      <c r="R45"/>
    </row>
    <row r="46" ht="25.5" customHeight="1">
      <c r="A46" t="inlineStr">
        <is>
          <t>2026-09-23｜USD｜待确认｜22744f0f5b6a4aa8</t>
        </is>
      </c>
      <c r="B46" s="5">
        <v>46288</v>
      </c>
      <c r="C46" t="inlineStr">
        <is>
          <t>USD</t>
        </is>
      </c>
      <c r="D46" t="inlineStr">
        <is>
          <t>待确认</t>
        </is>
      </c>
      <c r="E46" t="inlineStr">
        <is>
          <t>2026-09-23｜MoboReels｜USD｜待确认｜22744f0f5b6a4aa8</t>
        </is>
      </c>
      <c r="F46" t="inlineStr">
        <is>
          <t>0</t>
        </is>
      </c>
      <c r="G46" t="inlineStr">
        <is>
          <t>0.00</t>
        </is>
      </c>
      <c r="H46" t="inlineStr">
        <is>
          <t>0.00</t>
        </is>
      </c>
      <c r="I46" t="inlineStr">
        <is>
          <t>0.00</t>
        </is>
      </c>
      <c r="J46" t="inlineStr">
        <is>
          <t>0.00</t>
        </is>
      </c>
      <c r="K46"/>
      <c r="L46"/>
      <c r="M46">
        <v>12</v>
      </c>
      <c r="N46">
        <v>1</v>
      </c>
      <c r="O46" t="inlineStr">
        <is>
          <t>部分完成</t>
        </is>
      </c>
      <c r="P46" t="inlineStr">
        <is>
          <t>同步工具自动汇总；当前关联1条剧场记录，已同步1/12个账号。不同币种和金额口径分别统计。</t>
        </is>
      </c>
      <c r="Q46" t="inlineStr">
        <is>
          <t>未分剧名/平台合计</t>
        </is>
      </c>
      <c r="R46"/>
    </row>
    <row r="47" ht="25.5" customHeight="1">
      <c r="A47" t="inlineStr">
        <is>
          <t>2026-09-22｜CNY｜待确认｜22744f0f5b6a4aa8</t>
        </is>
      </c>
      <c r="B47" s="5">
        <v>46287</v>
      </c>
      <c r="C47" t="inlineStr">
        <is>
          <t>CNY</t>
        </is>
      </c>
      <c r="D47" t="inlineStr">
        <is>
          <t>待确认</t>
        </is>
      </c>
      <c r="E47" t="inlineStr">
        <is>
          <t>2026-09-22｜MoboReels｜CNY｜待确认｜22744f0f5b6a4aa8,2026-09-22｜其他｜CNY｜待确认｜22744f0f5b6a4aa8</t>
        </is>
      </c>
      <c r="F47" t="inlineStr">
        <is>
          <t>0</t>
        </is>
      </c>
      <c r="G47" t="inlineStr">
        <is>
          <t>0.00</t>
        </is>
      </c>
      <c r="H47" t="inlineStr">
        <is>
          <t>0.00</t>
        </is>
      </c>
      <c r="I47" t="inlineStr">
        <is>
          <t>0.00</t>
        </is>
      </c>
      <c r="J47" t="inlineStr">
        <is>
          <t>0.00</t>
        </is>
      </c>
      <c r="K47"/>
      <c r="L47"/>
      <c r="M47">
        <v>12</v>
      </c>
      <c r="N47">
        <v>2</v>
      </c>
      <c r="O47" t="inlineStr">
        <is>
          <t>部分完成</t>
        </is>
      </c>
      <c r="P47" t="inlineStr">
        <is>
          <t>同步工具自动汇总；当前关联2条剧场记录，已同步2/12个账号。不同币种和金额口径分别统计。</t>
        </is>
      </c>
      <c r="Q47" t="inlineStr">
        <is>
          <t>未分剧名/平台合计</t>
        </is>
      </c>
      <c r="R47"/>
    </row>
    <row r="48" ht="25.5" customHeight="1">
      <c r="A48" t="inlineStr">
        <is>
          <t>2026-09-22｜USD｜待确认｜22744f0f5b6a4aa8</t>
        </is>
      </c>
      <c r="B48" s="5">
        <v>46287</v>
      </c>
      <c r="C48" t="inlineStr">
        <is>
          <t>USD</t>
        </is>
      </c>
      <c r="D48" t="inlineStr">
        <is>
          <t>待确认</t>
        </is>
      </c>
      <c r="E48" t="inlineStr">
        <is>
          <t>2026-09-22｜其他｜USD｜待确认｜22744f0f5b6a4aa8</t>
        </is>
      </c>
      <c r="F48" t="inlineStr">
        <is>
          <t>0</t>
        </is>
      </c>
      <c r="G48" t="inlineStr">
        <is>
          <t>0.00</t>
        </is>
      </c>
      <c r="H48"/>
      <c r="I48" t="inlineStr">
        <is>
          <t>0.00</t>
        </is>
      </c>
      <c r="J48" t="inlineStr">
        <is>
          <t>0.00</t>
        </is>
      </c>
      <c r="K48"/>
      <c r="L48"/>
      <c r="M48">
        <v>12</v>
      </c>
      <c r="N48">
        <v>1</v>
      </c>
      <c r="O48" t="inlineStr">
        <is>
          <t>部分完成</t>
        </is>
      </c>
      <c r="P48" t="inlineStr">
        <is>
          <t>同步工具自动汇总；当前关联1条剧场记录，已同步1/12个账号。不同币种和金额口径分别统计。</t>
        </is>
      </c>
      <c r="Q48" t="inlineStr">
        <is>
          <t>未分剧名/平台合计</t>
        </is>
      </c>
      <c r="R48"/>
    </row>
    <row r="49" ht="25.5" customHeight="1">
      <c r="A49" t="inlineStr">
        <is>
          <t>2026-09-22｜CNY｜扣通道费后金额｜22744f0f5b6a4aa8</t>
        </is>
      </c>
      <c r="B49" s="5">
        <v>46287</v>
      </c>
      <c r="C49" t="inlineStr">
        <is>
          <t>CNY</t>
        </is>
      </c>
      <c r="D49" t="inlineStr">
        <is>
          <t>扣通道费后金额</t>
        </is>
      </c>
      <c r="E49" t="inlineStr">
        <is>
          <t>2026-09-22｜其他｜CNY｜扣通道费后金额｜22744f0f5b6a4aa8</t>
        </is>
      </c>
      <c r="F49" t="inlineStr">
        <is>
          <t>0</t>
        </is>
      </c>
      <c r="G49" t="inlineStr">
        <is>
          <t>0.00</t>
        </is>
      </c>
      <c r="H49" t="inlineStr">
        <is>
          <t>0.00</t>
        </is>
      </c>
      <c r="I49" t="inlineStr">
        <is>
          <t>0.00</t>
        </is>
      </c>
      <c r="J49" t="inlineStr">
        <is>
          <t>0.00</t>
        </is>
      </c>
      <c r="K49"/>
      <c r="L49"/>
      <c r="M49">
        <v>12</v>
      </c>
      <c r="N49">
        <v>1</v>
      </c>
      <c r="O49" t="inlineStr">
        <is>
          <t>部分完成</t>
        </is>
      </c>
      <c r="P49" t="inlineStr">
        <is>
          <t>同步工具自动汇总；当前关联1条剧场记录，已同步1/12个账号。不同币种和金额口径分别统计。</t>
        </is>
      </c>
      <c r="Q49" t="inlineStr">
        <is>
          <t>未分剧名/平台合计</t>
        </is>
      </c>
      <c r="R49"/>
    </row>
    <row r="50" ht="25.5" customHeight="1">
      <c r="A50" t="inlineStr">
        <is>
          <t>2026-09-22｜USD｜用户充值金额｜72fcb6ec07358025</t>
        </is>
      </c>
      <c r="B50" s="5">
        <v>46287</v>
      </c>
      <c r="C50" t="inlineStr">
        <is>
          <t>USD</t>
        </is>
      </c>
      <c r="D50" t="inlineStr">
        <is>
          <t>用户充值金额</t>
        </is>
      </c>
      <c r="E50" t="inlineStr">
        <is>
          <t>2026-09-22｜ReelShort｜USD｜用户充值金额｜72fcb6ec07358025</t>
        </is>
      </c>
      <c r="F50" t="inlineStr">
        <is>
          <t>0</t>
        </is>
      </c>
      <c r="G50" t="inlineStr">
        <is>
          <t>0.00</t>
        </is>
      </c>
      <c r="H50"/>
      <c r="I50" t="inlineStr">
        <is>
          <t>0.00</t>
        </is>
      </c>
      <c r="J50"/>
      <c r="K50"/>
      <c r="L50"/>
      <c r="M50">
        <v>12</v>
      </c>
      <c r="N50">
        <v>1</v>
      </c>
      <c r="O50" t="inlineStr">
        <is>
          <t>部分完成</t>
        </is>
      </c>
      <c r="P50" t="inlineStr">
        <is>
          <t>同步工具自动汇总；当前关联1条剧场记录，已同步1/12个账号。不同币种和金额口径分别统计。</t>
        </is>
      </c>
      <c r="Q50" t="inlineStr">
        <is>
          <t>Blood Moon Roommates</t>
        </is>
      </c>
      <c r="R50"/>
    </row>
    <row r="51" ht="25.5" customHeight="1">
      <c r="A51" t="inlineStr">
        <is>
          <t>2026-09-22｜USD｜用户充值金额｜05fb54d0c5c79a21</t>
        </is>
      </c>
      <c r="B51" s="5">
        <v>46287</v>
      </c>
      <c r="C51" t="inlineStr">
        <is>
          <t>USD</t>
        </is>
      </c>
      <c r="D51" t="inlineStr">
        <is>
          <t>用户充值金额</t>
        </is>
      </c>
      <c r="E51" t="inlineStr">
        <is>
          <t>2026-09-22｜ReelShort｜USD｜用户充值金额｜05fb54d0c5c79a21</t>
        </is>
      </c>
      <c r="F51" t="inlineStr">
        <is>
          <t>0</t>
        </is>
      </c>
      <c r="G51" t="inlineStr">
        <is>
          <t>0.00</t>
        </is>
      </c>
      <c r="H51"/>
      <c r="I51" t="inlineStr">
        <is>
          <t>0.00</t>
        </is>
      </c>
      <c r="J51"/>
      <c r="K51"/>
      <c r="L51"/>
      <c r="M51">
        <v>12</v>
      </c>
      <c r="N51">
        <v>1</v>
      </c>
      <c r="O51" t="inlineStr">
        <is>
          <t>部分完成</t>
        </is>
      </c>
      <c r="P51" t="inlineStr">
        <is>
          <t>同步工具自动汇总；当前关联1条剧场记录，已同步1/12个账号。不同币种和金额口径分别统计。</t>
        </is>
      </c>
      <c r="Q51" t="inlineStr">
        <is>
          <t>Bully at School, Sugar on Live</t>
        </is>
      </c>
      <c r="R51"/>
    </row>
    <row r="52" ht="25.5" customHeight="1">
      <c r="A52" t="inlineStr">
        <is>
          <t>2026-09-22｜USD｜用户充值金额｜af3e88885fef4554</t>
        </is>
      </c>
      <c r="B52" s="5">
        <v>46287</v>
      </c>
      <c r="C52" t="inlineStr">
        <is>
          <t>USD</t>
        </is>
      </c>
      <c r="D52" t="inlineStr">
        <is>
          <t>用户充值金额</t>
        </is>
      </c>
      <c r="E52" t="inlineStr">
        <is>
          <t>2026-09-22｜ReelShort｜USD｜用户充值金额｜af3e88885fef4554</t>
        </is>
      </c>
      <c r="F52" t="inlineStr">
        <is>
          <t>1</t>
        </is>
      </c>
      <c r="G52" t="inlineStr">
        <is>
          <t>20.99</t>
        </is>
      </c>
      <c r="H52"/>
      <c r="I52" t="inlineStr">
        <is>
          <t>0.00</t>
        </is>
      </c>
      <c r="J52"/>
      <c r="K52"/>
      <c r="L52"/>
      <c r="M52">
        <v>12</v>
      </c>
      <c r="N52">
        <v>1</v>
      </c>
      <c r="O52" t="inlineStr">
        <is>
          <t>部分完成</t>
        </is>
      </c>
      <c r="P52" t="inlineStr">
        <is>
          <t>同步工具自动汇总；当前关联1条剧场记录，已同步1/12个账号。不同币种和金额口径分别统计。</t>
        </is>
      </c>
      <c r="Q52" t="inlineStr">
        <is>
          <t>Private Tutoring</t>
        </is>
      </c>
      <c r="R52"/>
    </row>
    <row r="53" ht="25.5" customHeight="1">
      <c r="A53" t="inlineStr">
        <is>
          <t>2026-09-22｜USD｜用户充值金额｜68dc69c3be7c9afc</t>
        </is>
      </c>
      <c r="B53" s="5">
        <v>46287</v>
      </c>
      <c r="C53" t="inlineStr">
        <is>
          <t>USD</t>
        </is>
      </c>
      <c r="D53" t="inlineStr">
        <is>
          <t>用户充值金额</t>
        </is>
      </c>
      <c r="E53" t="inlineStr">
        <is>
          <t>2026-09-22｜ReelShort｜USD｜用户充值金额｜68dc69c3be7c9afc</t>
        </is>
      </c>
      <c r="F53" t="inlineStr">
        <is>
          <t>0</t>
        </is>
      </c>
      <c r="G53" t="inlineStr">
        <is>
          <t>0.00</t>
        </is>
      </c>
      <c r="H53"/>
      <c r="I53" t="inlineStr">
        <is>
          <t>0.00</t>
        </is>
      </c>
      <c r="J53"/>
      <c r="K53"/>
      <c r="L53"/>
      <c r="M53">
        <v>12</v>
      </c>
      <c r="N53">
        <v>1</v>
      </c>
      <c r="O53" t="inlineStr">
        <is>
          <t>部分完成</t>
        </is>
      </c>
      <c r="P53" t="inlineStr">
        <is>
          <t>同步工具自动汇总；当前关联1条剧场记录，已同步1/12个账号。不同币种和金额口径分别统计。</t>
        </is>
      </c>
      <c r="Q53" t="inlineStr">
        <is>
          <t>Romance Lessons with My Quarterback</t>
        </is>
      </c>
      <c r="R53"/>
    </row>
    <row r="54" ht="25.5" customHeight="1">
      <c r="A54" t="inlineStr">
        <is>
          <t>2026-09-22｜USD｜用户充值金额｜7e2e07cf66b7db0c</t>
        </is>
      </c>
      <c r="B54" s="5">
        <v>46287</v>
      </c>
      <c r="C54" t="inlineStr">
        <is>
          <t>USD</t>
        </is>
      </c>
      <c r="D54" t="inlineStr">
        <is>
          <t>用户充值金额</t>
        </is>
      </c>
      <c r="E54" t="inlineStr">
        <is>
          <t>2026-09-22｜ReelShort｜USD｜用户充值金额｜7e2e07cf66b7db0c</t>
        </is>
      </c>
      <c r="F54" t="inlineStr">
        <is>
          <t>1</t>
        </is>
      </c>
      <c r="G54" t="inlineStr">
        <is>
          <t>6.99</t>
        </is>
      </c>
      <c r="H54"/>
      <c r="I54" t="inlineStr">
        <is>
          <t>0.00</t>
        </is>
      </c>
      <c r="J54"/>
      <c r="K54"/>
      <c r="L54"/>
      <c r="M54">
        <v>12</v>
      </c>
      <c r="N54">
        <v>1</v>
      </c>
      <c r="O54" t="inlineStr">
        <is>
          <t>部分完成</t>
        </is>
      </c>
      <c r="P54" t="inlineStr">
        <is>
          <t>同步工具自动汇总；当前关联1条剧场记录，已同步1/12个账号。不同币种和金额口径分别统计。</t>
        </is>
      </c>
      <c r="Q54" t="inlineStr">
        <is>
          <t>The Omega's Command</t>
        </is>
      </c>
      <c r="R54"/>
    </row>
    <row r="55" ht="25.5" customHeight="1">
      <c r="A55" t="inlineStr">
        <is>
          <t>2026-09-22｜USD｜用户充值金额｜3405794871f0c7e6</t>
        </is>
      </c>
      <c r="B55" s="5">
        <v>46287</v>
      </c>
      <c r="C55" t="inlineStr">
        <is>
          <t>USD</t>
        </is>
      </c>
      <c r="D55" t="inlineStr">
        <is>
          <t>用户充值金额</t>
        </is>
      </c>
      <c r="E55" t="inlineStr">
        <is>
          <t>2026-09-22｜ReelShort｜USD｜用户充值金额｜3405794871f0c7e6</t>
        </is>
      </c>
      <c r="F55" t="inlineStr">
        <is>
          <t>0</t>
        </is>
      </c>
      <c r="G55" t="inlineStr">
        <is>
          <t>0.00</t>
        </is>
      </c>
      <c r="H55"/>
      <c r="I55" t="inlineStr">
        <is>
          <t>0.00</t>
        </is>
      </c>
      <c r="J55"/>
      <c r="K55"/>
      <c r="L55"/>
      <c r="M55">
        <v>12</v>
      </c>
      <c r="N55">
        <v>1</v>
      </c>
      <c r="O55" t="inlineStr">
        <is>
          <t>部分完成</t>
        </is>
      </c>
      <c r="P55" t="inlineStr">
        <is>
          <t>同步工具自动汇总；当前关联1条剧场记录，已同步1/12个账号。不同币种和金额口径分别统计。</t>
        </is>
      </c>
      <c r="Q55" t="inlineStr">
        <is>
          <t>Under One Lane</t>
        </is>
      </c>
      <c r="R55"/>
    </row>
    <row r="56" ht="25.5" customHeight="1">
      <c r="A56" t="inlineStr">
        <is>
          <t>2026-09-21｜CNY｜待确认｜22744f0f5b6a4aa8</t>
        </is>
      </c>
      <c r="B56" s="5">
        <v>46286</v>
      </c>
      <c r="C56" t="inlineStr">
        <is>
          <t>CNY</t>
        </is>
      </c>
      <c r="D56" t="inlineStr">
        <is>
          <t>待确认</t>
        </is>
      </c>
      <c r="E56" t="inlineStr">
        <is>
          <t>2026-09-21｜其他｜CNY｜待确认｜22744f0f5b6a4aa8,2026-09-21｜MoboReels｜CNY｜待确认｜22744f0f5b6a4aa8</t>
        </is>
      </c>
      <c r="F56" t="inlineStr">
        <is>
          <t>0</t>
        </is>
      </c>
      <c r="G56" t="inlineStr">
        <is>
          <t>0.00</t>
        </is>
      </c>
      <c r="H56" t="inlineStr">
        <is>
          <t>0.00</t>
        </is>
      </c>
      <c r="I56" t="inlineStr">
        <is>
          <t>0.00</t>
        </is>
      </c>
      <c r="J56" t="inlineStr">
        <is>
          <t>0.00</t>
        </is>
      </c>
      <c r="K56"/>
      <c r="L56"/>
      <c r="M56">
        <v>12</v>
      </c>
      <c r="N56">
        <v>2</v>
      </c>
      <c r="O56" t="inlineStr">
        <is>
          <t>部分完成</t>
        </is>
      </c>
      <c r="P56" t="inlineStr">
        <is>
          <t>同步工具自动汇总；当前关联2条剧场记录，已同步2/12个账号。不同币种和金额口径分别统计。</t>
        </is>
      </c>
      <c r="Q56" t="inlineStr">
        <is>
          <t>未分剧名/平台合计</t>
        </is>
      </c>
      <c r="R56"/>
    </row>
    <row r="57" ht="25.5" customHeight="1">
      <c r="A57" t="inlineStr">
        <is>
          <t>2026-09-21｜USD｜待确认｜22744f0f5b6a4aa8</t>
        </is>
      </c>
      <c r="B57" s="5">
        <v>46286</v>
      </c>
      <c r="C57" t="inlineStr">
        <is>
          <t>USD</t>
        </is>
      </c>
      <c r="D57" t="inlineStr">
        <is>
          <t>待确认</t>
        </is>
      </c>
      <c r="E57" t="inlineStr">
        <is>
          <t>2026-09-21｜其他｜USD｜待确认｜22744f0f5b6a4aa8</t>
        </is>
      </c>
      <c r="F57" t="inlineStr">
        <is>
          <t>0</t>
        </is>
      </c>
      <c r="G57" t="inlineStr">
        <is>
          <t>0.00</t>
        </is>
      </c>
      <c r="H57"/>
      <c r="I57" t="inlineStr">
        <is>
          <t>0.00</t>
        </is>
      </c>
      <c r="J57" t="inlineStr">
        <is>
          <t>0.00</t>
        </is>
      </c>
      <c r="K57"/>
      <c r="L57"/>
      <c r="M57">
        <v>12</v>
      </c>
      <c r="N57">
        <v>1</v>
      </c>
      <c r="O57" t="inlineStr">
        <is>
          <t>部分完成</t>
        </is>
      </c>
      <c r="P57" t="inlineStr">
        <is>
          <t>同步工具自动汇总；当前关联1条剧场记录，已同步1/12个账号。不同币种和金额口径分别统计。</t>
        </is>
      </c>
      <c r="Q57" t="inlineStr">
        <is>
          <t>未分剧名/平台合计</t>
        </is>
      </c>
      <c r="R57"/>
    </row>
    <row r="58" ht="25.5" customHeight="1">
      <c r="A58" t="inlineStr">
        <is>
          <t>2026-09-21｜CNY｜扣通道费后金额｜22744f0f5b6a4aa8</t>
        </is>
      </c>
      <c r="B58" s="5">
        <v>46286</v>
      </c>
      <c r="C58" t="inlineStr">
        <is>
          <t>CNY</t>
        </is>
      </c>
      <c r="D58" t="inlineStr">
        <is>
          <t>扣通道费后金额</t>
        </is>
      </c>
      <c r="E58" t="inlineStr">
        <is>
          <t>2026-09-21｜其他｜CNY｜扣通道费后金额｜22744f0f5b6a4aa8</t>
        </is>
      </c>
      <c r="F58" t="inlineStr">
        <is>
          <t>0</t>
        </is>
      </c>
      <c r="G58" t="inlineStr">
        <is>
          <t>0.00</t>
        </is>
      </c>
      <c r="H58" t="inlineStr">
        <is>
          <t>0.00</t>
        </is>
      </c>
      <c r="I58" t="inlineStr">
        <is>
          <t>0.00</t>
        </is>
      </c>
      <c r="J58" t="inlineStr">
        <is>
          <t>0.00</t>
        </is>
      </c>
      <c r="K58"/>
      <c r="L58"/>
      <c r="M58">
        <v>12</v>
      </c>
      <c r="N58">
        <v>1</v>
      </c>
      <c r="O58" t="inlineStr">
        <is>
          <t>部分完成</t>
        </is>
      </c>
      <c r="P58" t="inlineStr">
        <is>
          <t>同步工具自动汇总；当前关联1条剧场记录，已同步1/12个账号。不同币种和金额口径分别统计。</t>
        </is>
      </c>
      <c r="Q58" t="inlineStr">
        <is>
          <t>未分剧名/平台合计</t>
        </is>
      </c>
      <c r="R58"/>
    </row>
    <row r="59" ht="25.5" customHeight="1">
      <c r="A59" t="inlineStr">
        <is>
          <t>2026-09-21｜USD｜用户充值金额｜e8498ca1ac961055</t>
        </is>
      </c>
      <c r="B59" s="5">
        <v>46286</v>
      </c>
      <c r="C59" t="inlineStr">
        <is>
          <t>USD</t>
        </is>
      </c>
      <c r="D59" t="inlineStr">
        <is>
          <t>用户充值金额</t>
        </is>
      </c>
      <c r="E59" t="inlineStr">
        <is>
          <t>2026-09-21｜ReelShort｜USD｜用户充值金额｜e8498ca1ac961055</t>
        </is>
      </c>
      <c r="F59" t="inlineStr">
        <is>
          <t>0</t>
        </is>
      </c>
      <c r="G59" t="inlineStr">
        <is>
          <t>0.00</t>
        </is>
      </c>
      <c r="H59"/>
      <c r="I59" t="inlineStr">
        <is>
          <t>0.00</t>
        </is>
      </c>
      <c r="J59"/>
      <c r="K59"/>
      <c r="L59"/>
      <c r="M59">
        <v>12</v>
      </c>
      <c r="N59">
        <v>1</v>
      </c>
      <c r="O59" t="inlineStr">
        <is>
          <t>部分完成</t>
        </is>
      </c>
      <c r="P59" t="inlineStr">
        <is>
          <t>同步工具自动汇总；当前关联1条剧场记录，已同步1/12个账号。不同币种和金额口径分别统计。</t>
        </is>
      </c>
      <c r="Q59" t="inlineStr">
        <is>
          <t>Bully Me? I Run the Mob!</t>
        </is>
      </c>
      <c r="R59"/>
    </row>
    <row r="60" ht="25.5" customHeight="1">
      <c r="A60" t="inlineStr">
        <is>
          <t>2026-09-21｜USD｜用户充值金额｜d436ca048a300b95</t>
        </is>
      </c>
      <c r="B60" s="5">
        <v>46286</v>
      </c>
      <c r="C60" t="inlineStr">
        <is>
          <t>USD</t>
        </is>
      </c>
      <c r="D60" t="inlineStr">
        <is>
          <t>用户充值金额</t>
        </is>
      </c>
      <c r="E60" t="inlineStr">
        <is>
          <t>2026-09-21｜ReelShort｜USD｜用户充值金额｜d436ca048a300b95</t>
        </is>
      </c>
      <c r="F60" t="inlineStr">
        <is>
          <t>0</t>
        </is>
      </c>
      <c r="G60" t="inlineStr">
        <is>
          <t>0.00</t>
        </is>
      </c>
      <c r="H60"/>
      <c r="I60" t="inlineStr">
        <is>
          <t>0.00</t>
        </is>
      </c>
      <c r="J60"/>
      <c r="K60"/>
      <c r="L60"/>
      <c r="M60">
        <v>12</v>
      </c>
      <c r="N60">
        <v>1</v>
      </c>
      <c r="O60" t="inlineStr">
        <is>
          <t>部分完成</t>
        </is>
      </c>
      <c r="P60" t="inlineStr">
        <is>
          <t>同步工具自动汇总；当前关联1条剧场记录，已同步1/12个账号。不同币种和金额口径分别统计。</t>
        </is>
      </c>
      <c r="Q60" t="inlineStr">
        <is>
          <t>Hunter's Prey</t>
        </is>
      </c>
      <c r="R60"/>
    </row>
    <row r="61" ht="25.5" customHeight="1">
      <c r="A61" t="inlineStr">
        <is>
          <t>2026-09-21｜USD｜用户充值金额｜0fcef1b8970d217c</t>
        </is>
      </c>
      <c r="B61" s="5">
        <v>46286</v>
      </c>
      <c r="C61" t="inlineStr">
        <is>
          <t>USD</t>
        </is>
      </c>
      <c r="D61" t="inlineStr">
        <is>
          <t>用户充值金额</t>
        </is>
      </c>
      <c r="E61" t="inlineStr">
        <is>
          <t>2026-09-21｜ReelShort｜USD｜用户充值金额｜0fcef1b8970d217c</t>
        </is>
      </c>
      <c r="F61" t="inlineStr">
        <is>
          <t>0</t>
        </is>
      </c>
      <c r="G61" t="inlineStr">
        <is>
          <t>0.00</t>
        </is>
      </c>
      <c r="H61"/>
      <c r="I61" t="inlineStr">
        <is>
          <t>0.00</t>
        </is>
      </c>
      <c r="J61"/>
      <c r="K61"/>
      <c r="L61"/>
      <c r="M61">
        <v>12</v>
      </c>
      <c r="N61">
        <v>1</v>
      </c>
      <c r="O61" t="inlineStr">
        <is>
          <t>部分完成</t>
        </is>
      </c>
      <c r="P61" t="inlineStr">
        <is>
          <t>同步工具自动汇总；当前关联1条剧场记录，已同步1/12个账号。不同币种和金额口径分别统计。</t>
        </is>
      </c>
      <c r="Q61" t="inlineStr">
        <is>
          <t>My Racing Nemesis Kissed Me</t>
        </is>
      </c>
      <c r="R61"/>
    </row>
    <row r="62" ht="25.5" customHeight="1">
      <c r="A62" t="inlineStr">
        <is>
          <t>2026-09-21｜USD｜用户充值金额｜af3e88885fef4554</t>
        </is>
      </c>
      <c r="B62" s="5">
        <v>46286</v>
      </c>
      <c r="C62" t="inlineStr">
        <is>
          <t>USD</t>
        </is>
      </c>
      <c r="D62" t="inlineStr">
        <is>
          <t>用户充值金额</t>
        </is>
      </c>
      <c r="E62" t="inlineStr">
        <is>
          <t>2026-09-21｜ReelShort｜USD｜用户充值金额｜af3e88885fef4554</t>
        </is>
      </c>
      <c r="F62" t="inlineStr">
        <is>
          <t>0</t>
        </is>
      </c>
      <c r="G62" t="inlineStr">
        <is>
          <t>0.00</t>
        </is>
      </c>
      <c r="H62"/>
      <c r="I62" t="inlineStr">
        <is>
          <t>0.00</t>
        </is>
      </c>
      <c r="J62"/>
      <c r="K62"/>
      <c r="L62"/>
      <c r="M62">
        <v>12</v>
      </c>
      <c r="N62">
        <v>1</v>
      </c>
      <c r="O62" t="inlineStr">
        <is>
          <t>部分完成</t>
        </is>
      </c>
      <c r="P62" t="inlineStr">
        <is>
          <t>同步工具自动汇总；当前关联1条剧场记录，已同步1/12个账号。不同币种和金额口径分别统计。</t>
        </is>
      </c>
      <c r="Q62" t="inlineStr">
        <is>
          <t>Private Tutoring</t>
        </is>
      </c>
      <c r="R62"/>
    </row>
    <row r="63" ht="25.5" customHeight="1">
      <c r="A63" t="inlineStr">
        <is>
          <t>2026-09-21｜USD｜用户充值金额｜960814eee99616a6</t>
        </is>
      </c>
      <c r="B63" s="5">
        <v>46286</v>
      </c>
      <c r="C63" t="inlineStr">
        <is>
          <t>USD</t>
        </is>
      </c>
      <c r="D63" t="inlineStr">
        <is>
          <t>用户充值金额</t>
        </is>
      </c>
      <c r="E63" t="inlineStr">
        <is>
          <t>2026-09-21｜ReelShort｜USD｜用户充值金额｜960814eee99616a6</t>
        </is>
      </c>
      <c r="F63" t="inlineStr">
        <is>
          <t>0</t>
        </is>
      </c>
      <c r="G63" t="inlineStr">
        <is>
          <t>0.00</t>
        </is>
      </c>
      <c r="H63"/>
      <c r="I63" t="inlineStr">
        <is>
          <t>0.00</t>
        </is>
      </c>
      <c r="J63"/>
      <c r="K63"/>
      <c r="L63"/>
      <c r="M63">
        <v>12</v>
      </c>
      <c r="N63">
        <v>1</v>
      </c>
      <c r="O63" t="inlineStr">
        <is>
          <t>部分完成</t>
        </is>
      </c>
      <c r="P63" t="inlineStr">
        <is>
          <t>同步工具自动汇总；当前关联1条剧场记录，已同步1/12个账号。不同币种和金额口径分别统计。</t>
        </is>
      </c>
      <c r="Q63" t="inlineStr">
        <is>
          <t>The Don's Obsession</t>
        </is>
      </c>
      <c r="R63"/>
    </row>
    <row r="64" ht="25.5" customHeight="1">
      <c r="A64" t="inlineStr">
        <is>
          <t>2026-09-21｜USD｜用户充值金额｜7e2e07cf66b7db0c</t>
        </is>
      </c>
      <c r="B64" s="5">
        <v>46286</v>
      </c>
      <c r="C64" t="inlineStr">
        <is>
          <t>USD</t>
        </is>
      </c>
      <c r="D64" t="inlineStr">
        <is>
          <t>用户充值金额</t>
        </is>
      </c>
      <c r="E64" t="inlineStr">
        <is>
          <t>2026-09-21｜ReelShort｜USD｜用户充值金额｜7e2e07cf66b7db0c</t>
        </is>
      </c>
      <c r="F64" t="inlineStr">
        <is>
          <t>0</t>
        </is>
      </c>
      <c r="G64" t="inlineStr">
        <is>
          <t>0.00</t>
        </is>
      </c>
      <c r="H64"/>
      <c r="I64" t="inlineStr">
        <is>
          <t>0.00</t>
        </is>
      </c>
      <c r="J64"/>
      <c r="K64"/>
      <c r="L64"/>
      <c r="M64">
        <v>12</v>
      </c>
      <c r="N64">
        <v>1</v>
      </c>
      <c r="O64" t="inlineStr">
        <is>
          <t>部分完成</t>
        </is>
      </c>
      <c r="P64" t="inlineStr">
        <is>
          <t>同步工具自动汇总；当前关联1条剧场记录，已同步1/12个账号。不同币种和金额口径分别统计。</t>
        </is>
      </c>
      <c r="Q64" t="inlineStr">
        <is>
          <t>The Omega's Command</t>
        </is>
      </c>
      <c r="R64"/>
    </row>
    <row r="65" ht="25.5" customHeight="1">
      <c r="A65" t="inlineStr">
        <is>
          <t>2026-09-21｜USD｜用户充值金额｜dd4fd452958c2058</t>
        </is>
      </c>
      <c r="B65" s="5">
        <v>46286</v>
      </c>
      <c r="C65" t="inlineStr">
        <is>
          <t>USD</t>
        </is>
      </c>
      <c r="D65" t="inlineStr">
        <is>
          <t>用户充值金额</t>
        </is>
      </c>
      <c r="E65" t="inlineStr">
        <is>
          <t>2026-09-21｜ReelShort｜USD｜用户充值金额｜dd4fd452958c2058</t>
        </is>
      </c>
      <c r="F65" t="inlineStr">
        <is>
          <t>0</t>
        </is>
      </c>
      <c r="G65" t="inlineStr">
        <is>
          <t>0.00</t>
        </is>
      </c>
      <c r="H65"/>
      <c r="I65" t="inlineStr">
        <is>
          <t>0.00</t>
        </is>
      </c>
      <c r="J65"/>
      <c r="K65"/>
      <c r="L65"/>
      <c r="M65">
        <v>12</v>
      </c>
      <c r="N65">
        <v>1</v>
      </c>
      <c r="O65" t="inlineStr">
        <is>
          <t>部分完成</t>
        </is>
      </c>
      <c r="P65" t="inlineStr">
        <is>
          <t>同步工具自动汇总；当前关联1条剧场记录，已同步1/12个账号。不同币种和金额口径分别统计。</t>
        </is>
      </c>
      <c r="Q65" t="inlineStr">
        <is>
          <t>Winds of the Atlantic</t>
        </is>
      </c>
      <c r="R65"/>
    </row>
    <row r="66" ht="25.5" customHeight="1">
      <c r="A66" t="inlineStr">
        <is>
          <t>2026-09-20｜CNY｜待确认｜22744f0f5b6a4aa8</t>
        </is>
      </c>
      <c r="B66" s="5">
        <v>46285</v>
      </c>
      <c r="C66" t="inlineStr">
        <is>
          <t>CNY</t>
        </is>
      </c>
      <c r="D66" t="inlineStr">
        <is>
          <t>待确认</t>
        </is>
      </c>
      <c r="E66" t="inlineStr">
        <is>
          <t>2026-09-20｜MoboReels｜CNY｜待确认｜22744f0f5b6a4aa8,2026-09-20｜其他｜CNY｜待确认｜22744f0f5b6a4aa8</t>
        </is>
      </c>
      <c r="F66" t="inlineStr">
        <is>
          <t>0</t>
        </is>
      </c>
      <c r="G66" t="inlineStr">
        <is>
          <t>0.00</t>
        </is>
      </c>
      <c r="H66" t="inlineStr">
        <is>
          <t>0.00</t>
        </is>
      </c>
      <c r="I66" t="inlineStr">
        <is>
          <t>0.00</t>
        </is>
      </c>
      <c r="J66" t="inlineStr">
        <is>
          <t>0.00</t>
        </is>
      </c>
      <c r="K66"/>
      <c r="L66"/>
      <c r="M66">
        <v>12</v>
      </c>
      <c r="N66">
        <v>2</v>
      </c>
      <c r="O66" t="inlineStr">
        <is>
          <t>部分完成</t>
        </is>
      </c>
      <c r="P66" t="inlineStr">
        <is>
          <t>同步工具自动汇总；当前关联2条剧场记录，已同步2/12个账号。不同币种和金额口径分别统计。</t>
        </is>
      </c>
      <c r="Q66" t="inlineStr">
        <is>
          <t>未分剧名/平台合计</t>
        </is>
      </c>
      <c r="R66"/>
    </row>
    <row r="67" ht="25.5" customHeight="1">
      <c r="A67" t="inlineStr">
        <is>
          <t>2026-09-20｜USD｜待确认｜22744f0f5b6a4aa8</t>
        </is>
      </c>
      <c r="B67" s="5">
        <v>46285</v>
      </c>
      <c r="C67" t="inlineStr">
        <is>
          <t>USD</t>
        </is>
      </c>
      <c r="D67" t="inlineStr">
        <is>
          <t>待确认</t>
        </is>
      </c>
      <c r="E67" t="inlineStr">
        <is>
          <t>2026-09-20｜其他｜USD｜待确认｜22744f0f5b6a4aa8</t>
        </is>
      </c>
      <c r="F67" t="inlineStr">
        <is>
          <t>0</t>
        </is>
      </c>
      <c r="G67" t="inlineStr">
        <is>
          <t>0.00</t>
        </is>
      </c>
      <c r="H67"/>
      <c r="I67" t="inlineStr">
        <is>
          <t>0.00</t>
        </is>
      </c>
      <c r="J67" t="inlineStr">
        <is>
          <t>0.00</t>
        </is>
      </c>
      <c r="K67"/>
      <c r="L67"/>
      <c r="M67">
        <v>12</v>
      </c>
      <c r="N67">
        <v>1</v>
      </c>
      <c r="O67" t="inlineStr">
        <is>
          <t>部分完成</t>
        </is>
      </c>
      <c r="P67" t="inlineStr">
        <is>
          <t>同步工具自动汇总；当前关联1条剧场记录，已同步1/12个账号。不同币种和金额口径分别统计。</t>
        </is>
      </c>
      <c r="Q67" t="inlineStr">
        <is>
          <t>未分剧名/平台合计</t>
        </is>
      </c>
      <c r="R67"/>
    </row>
    <row r="68" ht="25.5" customHeight="1">
      <c r="A68" t="inlineStr">
        <is>
          <t>2026-09-20｜CNY｜扣通道费后金额｜22744f0f5b6a4aa8</t>
        </is>
      </c>
      <c r="B68" s="5">
        <v>46285</v>
      </c>
      <c r="C68" t="inlineStr">
        <is>
          <t>CNY</t>
        </is>
      </c>
      <c r="D68" t="inlineStr">
        <is>
          <t>扣通道费后金额</t>
        </is>
      </c>
      <c r="E68" t="inlineStr">
        <is>
          <t>2026-09-20｜其他｜CNY｜扣通道费后金额｜22744f0f5b6a4aa8</t>
        </is>
      </c>
      <c r="F68" t="inlineStr">
        <is>
          <t>0</t>
        </is>
      </c>
      <c r="G68" t="inlineStr">
        <is>
          <t>0.00</t>
        </is>
      </c>
      <c r="H68" t="inlineStr">
        <is>
          <t>0.00</t>
        </is>
      </c>
      <c r="I68" t="inlineStr">
        <is>
          <t>0.00</t>
        </is>
      </c>
      <c r="J68" t="inlineStr">
        <is>
          <t>0.00</t>
        </is>
      </c>
      <c r="K68"/>
      <c r="L68"/>
      <c r="M68">
        <v>12</v>
      </c>
      <c r="N68">
        <v>1</v>
      </c>
      <c r="O68" t="inlineStr">
        <is>
          <t>部分完成</t>
        </is>
      </c>
      <c r="P68" t="inlineStr">
        <is>
          <t>同步工具自动汇总；当前关联1条剧场记录，已同步1/12个账号。不同币种和金额口径分别统计。</t>
        </is>
      </c>
      <c r="Q68" t="inlineStr">
        <is>
          <t>未分剧名/平台合计</t>
        </is>
      </c>
      <c r="R68"/>
    </row>
    <row r="69" ht="25.5" customHeight="1">
      <c r="A69" t="inlineStr">
        <is>
          <t>2026-09-20｜USD｜用户充值金额｜22744f0f5b6a4aa8｜已停用</t>
        </is>
      </c>
      <c r="B69" s="5">
        <v>46285</v>
      </c>
      <c r="C69" t="inlineStr">
        <is>
          <t>USD</t>
        </is>
      </c>
      <c r="D69" t="inlineStr">
        <is>
          <t>用户充值金额</t>
        </is>
      </c>
      <c r="E69"/>
      <c r="F69"/>
      <c r="G69"/>
      <c r="H69"/>
      <c r="I69"/>
      <c r="J69"/>
      <c r="K69"/>
      <c r="L69"/>
      <c r="M69">
        <v>12</v>
      </c>
      <c r="N69">
        <v>1</v>
      </c>
      <c r="O69" t="inlineStr">
        <is>
          <t>部分完成</t>
        </is>
      </c>
      <c r="P69" t="inlineStr">
        <is>
          <t>旧汇总已迁移；关联已清空，不参与统计。</t>
        </is>
      </c>
      <c r="Q69" t="inlineStr">
        <is>
          <t>已停用</t>
        </is>
      </c>
      <c r="R69"/>
    </row>
    <row r="70" ht="25.5" customHeight="1">
      <c r="A70" t="inlineStr">
        <is>
          <t>2026-09-20｜USD｜用户充值金额｜e8498ca1ac961055</t>
        </is>
      </c>
      <c r="B70" s="5">
        <v>46285</v>
      </c>
      <c r="C70" t="inlineStr">
        <is>
          <t>USD</t>
        </is>
      </c>
      <c r="D70" t="inlineStr">
        <is>
          <t>用户充值金额</t>
        </is>
      </c>
      <c r="E70" t="inlineStr">
        <is>
          <t>2026-09-20｜ReelShort｜USD｜用户充值金额｜e8498ca1ac961055</t>
        </is>
      </c>
      <c r="F70" t="inlineStr">
        <is>
          <t>0</t>
        </is>
      </c>
      <c r="G70" t="inlineStr">
        <is>
          <t>0.00</t>
        </is>
      </c>
      <c r="H70"/>
      <c r="I70" t="inlineStr">
        <is>
          <t>0.00</t>
        </is>
      </c>
      <c r="J70"/>
      <c r="K70"/>
      <c r="L70"/>
      <c r="M70">
        <v>12</v>
      </c>
      <c r="N70">
        <v>1</v>
      </c>
      <c r="O70" t="inlineStr">
        <is>
          <t>部分完成</t>
        </is>
      </c>
      <c r="P70" t="inlineStr">
        <is>
          <t>同步工具自动汇总；当前关联1条剧场记录，已同步1/12个账号。不同币种和金额口径分别统计。</t>
        </is>
      </c>
      <c r="Q70" t="inlineStr">
        <is>
          <t>Bully Me? I Run the Mob!</t>
        </is>
      </c>
      <c r="R70"/>
    </row>
    <row r="71" ht="25.5" customHeight="1">
      <c r="A71" t="inlineStr">
        <is>
          <t>2026-09-20｜USD｜用户充值金额｜0fcef1b8970d217c</t>
        </is>
      </c>
      <c r="B71" s="5">
        <v>46285</v>
      </c>
      <c r="C71" t="inlineStr">
        <is>
          <t>USD</t>
        </is>
      </c>
      <c r="D71" t="inlineStr">
        <is>
          <t>用户充值金额</t>
        </is>
      </c>
      <c r="E71" t="inlineStr">
        <is>
          <t>2026-09-20｜ReelShort｜USD｜用户充值金额｜0fcef1b8970d217c</t>
        </is>
      </c>
      <c r="F71" t="inlineStr">
        <is>
          <t>0</t>
        </is>
      </c>
      <c r="G71" t="inlineStr">
        <is>
          <t>0.00</t>
        </is>
      </c>
      <c r="H71"/>
      <c r="I71" t="inlineStr">
        <is>
          <t>0.00</t>
        </is>
      </c>
      <c r="J71"/>
      <c r="K71"/>
      <c r="L71"/>
      <c r="M71">
        <v>12</v>
      </c>
      <c r="N71">
        <v>1</v>
      </c>
      <c r="O71" t="inlineStr">
        <is>
          <t>部分完成</t>
        </is>
      </c>
      <c r="P71" t="inlineStr">
        <is>
          <t>同步工具自动汇总；当前关联1条剧场记录，已同步1/12个账号。不同币种和金额口径分别统计。</t>
        </is>
      </c>
      <c r="Q71" t="inlineStr">
        <is>
          <t>My Racing Nemesis Kissed Me</t>
        </is>
      </c>
      <c r="R71"/>
    </row>
    <row r="72" ht="25.5" customHeight="1">
      <c r="A72" t="inlineStr">
        <is>
          <t>2026-09-20｜USD｜用户充值金额｜af3e88885fef4554</t>
        </is>
      </c>
      <c r="B72" s="5">
        <v>46285</v>
      </c>
      <c r="C72" t="inlineStr">
        <is>
          <t>USD</t>
        </is>
      </c>
      <c r="D72" t="inlineStr">
        <is>
          <t>用户充值金额</t>
        </is>
      </c>
      <c r="E72" t="inlineStr">
        <is>
          <t>2026-09-20｜ReelShort｜USD｜用户充值金额｜af3e88885fef4554</t>
        </is>
      </c>
      <c r="F72" t="inlineStr">
        <is>
          <t>0</t>
        </is>
      </c>
      <c r="G72" t="inlineStr">
        <is>
          <t>0.00</t>
        </is>
      </c>
      <c r="H72"/>
      <c r="I72" t="inlineStr">
        <is>
          <t>0.00</t>
        </is>
      </c>
      <c r="J72"/>
      <c r="K72"/>
      <c r="L72"/>
      <c r="M72">
        <v>12</v>
      </c>
      <c r="N72">
        <v>1</v>
      </c>
      <c r="O72" t="inlineStr">
        <is>
          <t>部分完成</t>
        </is>
      </c>
      <c r="P72" t="inlineStr">
        <is>
          <t>同步工具自动汇总；当前关联1条剧场记录，已同步1/12个账号。不同币种和金额口径分别统计。</t>
        </is>
      </c>
      <c r="Q72" t="inlineStr">
        <is>
          <t>Private Tutoring</t>
        </is>
      </c>
      <c r="R72"/>
    </row>
    <row r="73" ht="25.5" customHeight="1">
      <c r="A73" t="inlineStr">
        <is>
          <t>2026-09-20｜USD｜用户充值金额｜68dc69c3be7c9afc</t>
        </is>
      </c>
      <c r="B73" s="5">
        <v>46285</v>
      </c>
      <c r="C73" t="inlineStr">
        <is>
          <t>USD</t>
        </is>
      </c>
      <c r="D73" t="inlineStr">
        <is>
          <t>用户充值金额</t>
        </is>
      </c>
      <c r="E73" t="inlineStr">
        <is>
          <t>2026-09-20｜ReelShort｜USD｜用户充值金额｜68dc69c3be7c9afc</t>
        </is>
      </c>
      <c r="F73" t="inlineStr">
        <is>
          <t>0</t>
        </is>
      </c>
      <c r="G73" t="inlineStr">
        <is>
          <t>0.00</t>
        </is>
      </c>
      <c r="H73"/>
      <c r="I73" t="inlineStr">
        <is>
          <t>0.00</t>
        </is>
      </c>
      <c r="J73"/>
      <c r="K73"/>
      <c r="L73"/>
      <c r="M73">
        <v>12</v>
      </c>
      <c r="N73">
        <v>1</v>
      </c>
      <c r="O73" t="inlineStr">
        <is>
          <t>部分完成</t>
        </is>
      </c>
      <c r="P73" t="inlineStr">
        <is>
          <t>同步工具自动汇总；当前关联1条剧场记录，已同步1/12个账号。不同币种和金额口径分别统计。</t>
        </is>
      </c>
      <c r="Q73" t="inlineStr">
        <is>
          <t>Romance Lessons with My Quarterback</t>
        </is>
      </c>
      <c r="R73"/>
    </row>
    <row r="74" ht="25.5" customHeight="1">
      <c r="A74" t="inlineStr">
        <is>
          <t>2026-09-20｜USD｜用户充值金额｜960814eee99616a6</t>
        </is>
      </c>
      <c r="B74" s="5">
        <v>46285</v>
      </c>
      <c r="C74" t="inlineStr">
        <is>
          <t>USD</t>
        </is>
      </c>
      <c r="D74" t="inlineStr">
        <is>
          <t>用户充值金额</t>
        </is>
      </c>
      <c r="E74" t="inlineStr">
        <is>
          <t>2026-09-20｜ReelShort｜USD｜用户充值金额｜960814eee99616a6</t>
        </is>
      </c>
      <c r="F74" t="inlineStr">
        <is>
          <t>0</t>
        </is>
      </c>
      <c r="G74" t="inlineStr">
        <is>
          <t>0.00</t>
        </is>
      </c>
      <c r="H74"/>
      <c r="I74" t="inlineStr">
        <is>
          <t>0.00</t>
        </is>
      </c>
      <c r="J74"/>
      <c r="K74"/>
      <c r="L74"/>
      <c r="M74">
        <v>12</v>
      </c>
      <c r="N74">
        <v>1</v>
      </c>
      <c r="O74" t="inlineStr">
        <is>
          <t>部分完成</t>
        </is>
      </c>
      <c r="P74" t="inlineStr">
        <is>
          <t>同步工具自动汇总；当前关联1条剧场记录，已同步1/12个账号。不同币种和金额口径分别统计。</t>
        </is>
      </c>
      <c r="Q74" t="inlineStr">
        <is>
          <t>The Don's Obsession</t>
        </is>
      </c>
      <c r="R74"/>
    </row>
    <row r="75" ht="25.5" customHeight="1">
      <c r="A75" t="inlineStr">
        <is>
          <t>2026-09-20｜USD｜用户充值金额｜7e2e07cf66b7db0c</t>
        </is>
      </c>
      <c r="B75" s="5">
        <v>46285</v>
      </c>
      <c r="C75" t="inlineStr">
        <is>
          <t>USD</t>
        </is>
      </c>
      <c r="D75" t="inlineStr">
        <is>
          <t>用户充值金额</t>
        </is>
      </c>
      <c r="E75" t="inlineStr">
        <is>
          <t>2026-09-20｜ReelShort｜USD｜用户充值金额｜7e2e07cf66b7db0c</t>
        </is>
      </c>
      <c r="F75" t="inlineStr">
        <is>
          <t>1</t>
        </is>
      </c>
      <c r="G75" t="inlineStr">
        <is>
          <t>0.69</t>
        </is>
      </c>
      <c r="H75"/>
      <c r="I75" t="inlineStr">
        <is>
          <t>0.00</t>
        </is>
      </c>
      <c r="J75"/>
      <c r="K75"/>
      <c r="L75"/>
      <c r="M75">
        <v>12</v>
      </c>
      <c r="N75">
        <v>1</v>
      </c>
      <c r="O75" t="inlineStr">
        <is>
          <t>部分完成</t>
        </is>
      </c>
      <c r="P75" t="inlineStr">
        <is>
          <t>同步工具自动汇总；当前关联1条剧场记录，已同步1/12个账号。不同币种和金额口径分别统计。</t>
        </is>
      </c>
      <c r="Q75" t="inlineStr">
        <is>
          <t>The Omega's Command</t>
        </is>
      </c>
      <c r="R75"/>
    </row>
    <row r="76" ht="25.5" customHeight="1">
      <c r="A76" t="inlineStr">
        <is>
          <t>2026-09-19｜CNY｜待确认｜22744f0f5b6a4aa8</t>
        </is>
      </c>
      <c r="B76" s="5">
        <v>46284</v>
      </c>
      <c r="C76" t="inlineStr">
        <is>
          <t>CNY</t>
        </is>
      </c>
      <c r="D76" t="inlineStr">
        <is>
          <t>待确认</t>
        </is>
      </c>
      <c r="E76" t="inlineStr">
        <is>
          <t>2026-09-19｜MoboReels｜CNY｜待确认｜22744f0f5b6a4aa8,2026-09-19｜其他｜CNY｜待确认｜22744f0f5b6a4aa8</t>
        </is>
      </c>
      <c r="F76" t="inlineStr">
        <is>
          <t>0</t>
        </is>
      </c>
      <c r="G76" t="inlineStr">
        <is>
          <t>0.00</t>
        </is>
      </c>
      <c r="H76" t="inlineStr">
        <is>
          <t>0.00</t>
        </is>
      </c>
      <c r="I76" t="inlineStr">
        <is>
          <t>0.00</t>
        </is>
      </c>
      <c r="J76" t="inlineStr">
        <is>
          <t>0.00</t>
        </is>
      </c>
      <c r="K76"/>
      <c r="L76"/>
      <c r="M76">
        <v>12</v>
      </c>
      <c r="N76">
        <v>3</v>
      </c>
      <c r="O76" t="inlineStr">
        <is>
          <t>部分完成</t>
        </is>
      </c>
      <c r="P76" t="inlineStr">
        <is>
          <t>同步工具自动汇总；当前关联2条剧场记录，已同步3/12个账号。不同币种和金额口径分别统计。</t>
        </is>
      </c>
      <c r="Q76" t="inlineStr">
        <is>
          <t>未分剧名/平台合计</t>
        </is>
      </c>
      <c r="R76"/>
    </row>
    <row r="77" ht="25.5" customHeight="1">
      <c r="A77" t="inlineStr">
        <is>
          <t>2026-09-19｜CNY｜扣通道费后金额｜22744f0f5b6a4aa8</t>
        </is>
      </c>
      <c r="B77" s="5">
        <v>46284</v>
      </c>
      <c r="C77" t="inlineStr">
        <is>
          <t>CNY</t>
        </is>
      </c>
      <c r="D77" t="inlineStr">
        <is>
          <t>扣通道费后金额</t>
        </is>
      </c>
      <c r="E77" t="inlineStr">
        <is>
          <t>2026-09-19｜其他｜CNY｜扣通道费后金额｜22744f0f5b6a4aa8</t>
        </is>
      </c>
      <c r="F77" t="inlineStr">
        <is>
          <t>0</t>
        </is>
      </c>
      <c r="G77" t="inlineStr">
        <is>
          <t>0.00</t>
        </is>
      </c>
      <c r="H77" t="inlineStr">
        <is>
          <t>0.00</t>
        </is>
      </c>
      <c r="I77" t="inlineStr">
        <is>
          <t>0.00</t>
        </is>
      </c>
      <c r="J77" t="inlineStr">
        <is>
          <t>0.00</t>
        </is>
      </c>
      <c r="K77"/>
      <c r="L77"/>
      <c r="M77">
        <v>12</v>
      </c>
      <c r="N77">
        <v>1</v>
      </c>
      <c r="O77" t="inlineStr">
        <is>
          <t>部分完成</t>
        </is>
      </c>
      <c r="P77" t="inlineStr">
        <is>
          <t>同步工具自动汇总；当前关联1条剧场记录，已同步1/12个账号。不同币种和金额口径分别统计。</t>
        </is>
      </c>
      <c r="Q77" t="inlineStr">
        <is>
          <t>未分剧名/平台合计</t>
        </is>
      </c>
      <c r="R77"/>
    </row>
    <row r="78" ht="25.5" customHeight="1">
      <c r="A78" t="inlineStr">
        <is>
          <t>2026-09-19｜USD｜待确认｜22744f0f5b6a4aa8</t>
        </is>
      </c>
      <c r="B78" s="5">
        <v>46284</v>
      </c>
      <c r="C78" t="inlineStr">
        <is>
          <t>USD</t>
        </is>
      </c>
      <c r="D78" t="inlineStr">
        <is>
          <t>待确认</t>
        </is>
      </c>
      <c r="E78" t="inlineStr">
        <is>
          <t>2026-09-19｜其他｜USD｜待确认｜22744f0f5b6a4aa8</t>
        </is>
      </c>
      <c r="F78" t="inlineStr">
        <is>
          <t>0</t>
        </is>
      </c>
      <c r="G78" t="inlineStr">
        <is>
          <t>0.00</t>
        </is>
      </c>
      <c r="H78"/>
      <c r="I78" t="inlineStr">
        <is>
          <t>0.00</t>
        </is>
      </c>
      <c r="J78" t="inlineStr">
        <is>
          <t>0.00</t>
        </is>
      </c>
      <c r="K78"/>
      <c r="L78"/>
      <c r="M78">
        <v>12</v>
      </c>
      <c r="N78">
        <v>1</v>
      </c>
      <c r="O78" t="inlineStr">
        <is>
          <t>部分完成</t>
        </is>
      </c>
      <c r="P78" t="inlineStr">
        <is>
          <t>同步工具自动汇总；当前关联1条剧场记录，已同步1/12个账号。不同币种和金额口径分别统计。</t>
        </is>
      </c>
      <c r="Q78" t="inlineStr">
        <is>
          <t>未分剧名/平台合计</t>
        </is>
      </c>
      <c r="R78"/>
    </row>
    <row r="79" ht="25.5" customHeight="1">
      <c r="A79" t="inlineStr">
        <is>
          <t>2026-09-19｜USD｜用户充值金额｜22744f0f5b6a4aa8</t>
        </is>
      </c>
      <c r="B79" s="5">
        <v>46284</v>
      </c>
      <c r="C79" t="inlineStr">
        <is>
          <t>USD</t>
        </is>
      </c>
      <c r="D79" t="inlineStr">
        <is>
          <t>用户充值金额</t>
        </is>
      </c>
      <c r="E79" t="inlineStr">
        <is>
          <t>2026-09-19｜ReelShort｜USD｜用户充值金额｜22744f0f5b6a4aa8</t>
        </is>
      </c>
      <c r="F79" t="inlineStr">
        <is>
          <t>0</t>
        </is>
      </c>
      <c r="G79" t="inlineStr">
        <is>
          <t>0.00</t>
        </is>
      </c>
      <c r="H79"/>
      <c r="I79" t="inlineStr">
        <is>
          <t>0.00</t>
        </is>
      </c>
      <c r="J79"/>
      <c r="K79"/>
      <c r="L79"/>
      <c r="M79">
        <v>12</v>
      </c>
      <c r="N79">
        <v>1</v>
      </c>
      <c r="O79" t="inlineStr">
        <is>
          <t>部分完成</t>
        </is>
      </c>
      <c r="P79" t="inlineStr">
        <is>
          <t>同步工具自动汇总；当前关联1条剧场记录，已同步1/12个账号。不同币种和金额口径分别统计。</t>
        </is>
      </c>
      <c r="Q79" t="inlineStr">
        <is>
          <t>未分剧名/平台合计</t>
        </is>
      </c>
      <c r="R79"/>
    </row>
    <row r="80" ht="25.5" customHeight="1">
      <c r="A80" t="inlineStr">
        <is>
          <t>2026-09-19｜USD｜用户充值金额｜0fcef1b8970d217c</t>
        </is>
      </c>
      <c r="B80" s="5">
        <v>46284</v>
      </c>
      <c r="C80" t="inlineStr">
        <is>
          <t>USD</t>
        </is>
      </c>
      <c r="D80" t="inlineStr">
        <is>
          <t>用户充值金额</t>
        </is>
      </c>
      <c r="E80" t="inlineStr">
        <is>
          <t>2026-09-19｜ReelShort｜USD｜用户充值金额｜0fcef1b8970d217c</t>
        </is>
      </c>
      <c r="F80" t="inlineStr">
        <is>
          <t>0</t>
        </is>
      </c>
      <c r="G80" t="inlineStr">
        <is>
          <t>0.00</t>
        </is>
      </c>
      <c r="H80"/>
      <c r="I80" t="inlineStr">
        <is>
          <t>0.00</t>
        </is>
      </c>
      <c r="J80"/>
      <c r="K80"/>
      <c r="L80"/>
      <c r="M80">
        <v>12</v>
      </c>
      <c r="N80">
        <v>1</v>
      </c>
      <c r="O80" t="inlineStr">
        <is>
          <t>部分完成</t>
        </is>
      </c>
      <c r="P80" t="inlineStr">
        <is>
          <t>同步工具自动汇总；当前关联1条剧场记录，已同步1/12个账号。不同币种和金额口径分别统计。</t>
        </is>
      </c>
      <c r="Q80" t="inlineStr">
        <is>
          <t>My Racing Nemesis Kissed Me</t>
        </is>
      </c>
      <c r="R80"/>
    </row>
    <row r="81" ht="25.5" customHeight="1">
      <c r="A81" t="inlineStr">
        <is>
          <t>2026-09-19｜USD｜用户充值金额｜ed97f251c46d4eb0</t>
        </is>
      </c>
      <c r="B81" s="5">
        <v>46284</v>
      </c>
      <c r="C81" t="inlineStr">
        <is>
          <t>USD</t>
        </is>
      </c>
      <c r="D81" t="inlineStr">
        <is>
          <t>用户充值金额</t>
        </is>
      </c>
      <c r="E81" t="inlineStr">
        <is>
          <t>2026-09-19｜ReelShort｜USD｜用户充值金额｜ed97f251c46d4eb0</t>
        </is>
      </c>
      <c r="F81" t="inlineStr">
        <is>
          <t>0</t>
        </is>
      </c>
      <c r="G81" t="inlineStr">
        <is>
          <t>0.00</t>
        </is>
      </c>
      <c r="H81"/>
      <c r="I81" t="inlineStr">
        <is>
          <t>0.00</t>
        </is>
      </c>
      <c r="J81"/>
      <c r="K81"/>
      <c r="L81"/>
      <c r="M81">
        <v>12</v>
      </c>
      <c r="N81">
        <v>1</v>
      </c>
      <c r="O81" t="inlineStr">
        <is>
          <t>部分完成</t>
        </is>
      </c>
      <c r="P81" t="inlineStr">
        <is>
          <t>同步工具自动汇总；当前关联1条剧场记录，已同步1/12个账号。不同币种和金额口径分别统计。</t>
        </is>
      </c>
      <c r="Q81" t="inlineStr">
        <is>
          <t>Off the Ice</t>
        </is>
      </c>
      <c r="R81"/>
    </row>
    <row r="82" ht="25.5" customHeight="1">
      <c r="A82" t="inlineStr">
        <is>
          <t>2026-09-19｜USD｜用户充值金额｜af3e88885fef4554</t>
        </is>
      </c>
      <c r="B82" s="5">
        <v>46284</v>
      </c>
      <c r="C82" t="inlineStr">
        <is>
          <t>USD</t>
        </is>
      </c>
      <c r="D82" t="inlineStr">
        <is>
          <t>用户充值金额</t>
        </is>
      </c>
      <c r="E82" t="inlineStr">
        <is>
          <t>2026-09-19｜ReelShort｜USD｜用户充值金额｜af3e88885fef4554</t>
        </is>
      </c>
      <c r="F82" t="inlineStr">
        <is>
          <t>0</t>
        </is>
      </c>
      <c r="G82" t="inlineStr">
        <is>
          <t>0.00</t>
        </is>
      </c>
      <c r="H82"/>
      <c r="I82" t="inlineStr">
        <is>
          <t>0.00</t>
        </is>
      </c>
      <c r="J82"/>
      <c r="K82"/>
      <c r="L82"/>
      <c r="M82">
        <v>12</v>
      </c>
      <c r="N82">
        <v>1</v>
      </c>
      <c r="O82" t="inlineStr">
        <is>
          <t>部分完成</t>
        </is>
      </c>
      <c r="P82" t="inlineStr">
        <is>
          <t>同步工具自动汇总；当前关联1条剧场记录，已同步1/12个账号。不同币种和金额口径分别统计。</t>
        </is>
      </c>
      <c r="Q82" t="inlineStr">
        <is>
          <t>Private Tutoring</t>
        </is>
      </c>
      <c r="R82"/>
    </row>
    <row r="83" ht="25.5" customHeight="1">
      <c r="A83" t="inlineStr">
        <is>
          <t>2026-09-19｜USD｜用户充值金额｜960814eee99616a6</t>
        </is>
      </c>
      <c r="B83" s="5">
        <v>46284</v>
      </c>
      <c r="C83" t="inlineStr">
        <is>
          <t>USD</t>
        </is>
      </c>
      <c r="D83" t="inlineStr">
        <is>
          <t>用户充值金额</t>
        </is>
      </c>
      <c r="E83" t="inlineStr">
        <is>
          <t>2026-09-19｜ReelShort｜USD｜用户充值金额｜960814eee99616a6</t>
        </is>
      </c>
      <c r="F83" t="inlineStr">
        <is>
          <t>0</t>
        </is>
      </c>
      <c r="G83" t="inlineStr">
        <is>
          <t>0.00</t>
        </is>
      </c>
      <c r="H83"/>
      <c r="I83" t="inlineStr">
        <is>
          <t>0.00</t>
        </is>
      </c>
      <c r="J83"/>
      <c r="K83"/>
      <c r="L83"/>
      <c r="M83">
        <v>12</v>
      </c>
      <c r="N83">
        <v>1</v>
      </c>
      <c r="O83" t="inlineStr">
        <is>
          <t>部分完成</t>
        </is>
      </c>
      <c r="P83" t="inlineStr">
        <is>
          <t>同步工具自动汇总；当前关联1条剧场记录，已同步1/12个账号。不同币种和金额口径分别统计。</t>
        </is>
      </c>
      <c r="Q83" t="inlineStr">
        <is>
          <t>The Don's Obsession</t>
        </is>
      </c>
      <c r="R83"/>
    </row>
    <row r="84" ht="25.5" customHeight="1">
      <c r="A84" t="inlineStr">
        <is>
          <t>2026-09-19｜USD｜用户充值金额｜7e2e07cf66b7db0c</t>
        </is>
      </c>
      <c r="B84" s="5">
        <v>46284</v>
      </c>
      <c r="C84" t="inlineStr">
        <is>
          <t>USD</t>
        </is>
      </c>
      <c r="D84" t="inlineStr">
        <is>
          <t>用户充值金额</t>
        </is>
      </c>
      <c r="E84" t="inlineStr">
        <is>
          <t>2026-09-19｜ReelShort｜USD｜用户充值金额｜7e2e07cf66b7db0c</t>
        </is>
      </c>
      <c r="F84" t="inlineStr">
        <is>
          <t>0</t>
        </is>
      </c>
      <c r="G84" t="inlineStr">
        <is>
          <t>0.00</t>
        </is>
      </c>
      <c r="H84"/>
      <c r="I84" t="inlineStr">
        <is>
          <t>0.00</t>
        </is>
      </c>
      <c r="J84"/>
      <c r="K84"/>
      <c r="L84"/>
      <c r="M84">
        <v>12</v>
      </c>
      <c r="N84">
        <v>1</v>
      </c>
      <c r="O84" t="inlineStr">
        <is>
          <t>部分完成</t>
        </is>
      </c>
      <c r="P84" t="inlineStr">
        <is>
          <t>同步工具自动汇总；当前关联1条剧场记录，已同步1/12个账号。不同币种和金额口径分别统计。</t>
        </is>
      </c>
      <c r="Q84" t="inlineStr">
        <is>
          <t>The Omega's Command</t>
        </is>
      </c>
      <c r="R84"/>
    </row>
    <row r="85" ht="25.5" customHeight="1">
      <c r="A85" t="inlineStr">
        <is>
          <t>2026-09-18｜USD｜用户充值金额｜22744f0f5b6a4aa8｜已停用</t>
        </is>
      </c>
      <c r="B85" s="5">
        <v>46283</v>
      </c>
      <c r="C85" t="inlineStr">
        <is>
          <t>USD</t>
        </is>
      </c>
      <c r="D85" t="inlineStr">
        <is>
          <t>用户充值金额</t>
        </is>
      </c>
      <c r="E85"/>
      <c r="F85"/>
      <c r="G85"/>
      <c r="H85"/>
      <c r="I85"/>
      <c r="J85"/>
      <c r="K85"/>
      <c r="L85"/>
      <c r="M85">
        <v>12</v>
      </c>
      <c r="N85">
        <v>1</v>
      </c>
      <c r="O85" t="inlineStr">
        <is>
          <t>部分完成</t>
        </is>
      </c>
      <c r="P85" t="inlineStr">
        <is>
          <t>旧汇总已迁移；关联已清空，不参与统计。</t>
        </is>
      </c>
      <c r="Q85" t="inlineStr">
        <is>
          <t>已停用</t>
        </is>
      </c>
      <c r="R85"/>
    </row>
    <row r="86" ht="25.5" customHeight="1">
      <c r="A86" t="inlineStr">
        <is>
          <t>2026-09-18｜CNY｜待确认｜22744f0f5b6a4aa8</t>
        </is>
      </c>
      <c r="B86" s="5">
        <v>46283</v>
      </c>
      <c r="C86" t="inlineStr">
        <is>
          <t>CNY</t>
        </is>
      </c>
      <c r="D86" t="inlineStr">
        <is>
          <t>待确认</t>
        </is>
      </c>
      <c r="E86" t="inlineStr">
        <is>
          <t>2026-09-18｜MoboReels｜CNY｜待确认｜22744f0f5b6a4aa8,2026-09-18｜其他｜CNY｜待确认｜22744f0f5b6a4aa8</t>
        </is>
      </c>
      <c r="F86" t="inlineStr">
        <is>
          <t>0</t>
        </is>
      </c>
      <c r="G86" t="inlineStr">
        <is>
          <t>0.00</t>
        </is>
      </c>
      <c r="H86" t="inlineStr">
        <is>
          <t>0.00</t>
        </is>
      </c>
      <c r="I86" t="inlineStr">
        <is>
          <t>0.00</t>
        </is>
      </c>
      <c r="J86" t="inlineStr">
        <is>
          <t>0.00</t>
        </is>
      </c>
      <c r="K86"/>
      <c r="L86"/>
      <c r="M86">
        <v>12</v>
      </c>
      <c r="N86">
        <v>3</v>
      </c>
      <c r="O86" t="inlineStr">
        <is>
          <t>部分完成</t>
        </is>
      </c>
      <c r="P86" t="inlineStr">
        <is>
          <t>同步工具自动汇总；当前关联2条剧场记录，已同步3/12个账号。不同币种和金额口径分别统计。</t>
        </is>
      </c>
      <c r="Q86" t="inlineStr">
        <is>
          <t>未分剧名/平台合计</t>
        </is>
      </c>
      <c r="R86"/>
    </row>
    <row r="87" ht="25.5" customHeight="1">
      <c r="A87" t="inlineStr">
        <is>
          <t>2026-09-18｜CNY｜扣通道费后金额｜22744f0f5b6a4aa8</t>
        </is>
      </c>
      <c r="B87" s="5">
        <v>46283</v>
      </c>
      <c r="C87" t="inlineStr">
        <is>
          <t>CNY</t>
        </is>
      </c>
      <c r="D87" t="inlineStr">
        <is>
          <t>扣通道费后金额</t>
        </is>
      </c>
      <c r="E87" t="inlineStr">
        <is>
          <t>2026-09-18｜其他｜CNY｜扣通道费后金额｜22744f0f5b6a4aa8</t>
        </is>
      </c>
      <c r="F87" t="inlineStr">
        <is>
          <t>0</t>
        </is>
      </c>
      <c r="G87" t="inlineStr">
        <is>
          <t>0.00</t>
        </is>
      </c>
      <c r="H87" t="inlineStr">
        <is>
          <t>0.00</t>
        </is>
      </c>
      <c r="I87" t="inlineStr">
        <is>
          <t>0.00</t>
        </is>
      </c>
      <c r="J87" t="inlineStr">
        <is>
          <t>0.00</t>
        </is>
      </c>
      <c r="K87"/>
      <c r="L87"/>
      <c r="M87">
        <v>12</v>
      </c>
      <c r="N87">
        <v>1</v>
      </c>
      <c r="O87" t="inlineStr">
        <is>
          <t>部分完成</t>
        </is>
      </c>
      <c r="P87" t="inlineStr">
        <is>
          <t>同步工具自动汇总；当前关联1条剧场记录，已同步1/12个账号。不同币种和金额口径分别统计。</t>
        </is>
      </c>
      <c r="Q87" t="inlineStr">
        <is>
          <t>未分剧名/平台合计</t>
        </is>
      </c>
      <c r="R87"/>
    </row>
    <row r="88" ht="25.5" customHeight="1">
      <c r="A88" t="inlineStr">
        <is>
          <t>2026-09-18｜USD｜待确认｜22744f0f5b6a4aa8</t>
        </is>
      </c>
      <c r="B88" s="5">
        <v>46283</v>
      </c>
      <c r="C88" t="inlineStr">
        <is>
          <t>USD</t>
        </is>
      </c>
      <c r="D88" t="inlineStr">
        <is>
          <t>待确认</t>
        </is>
      </c>
      <c r="E88" t="inlineStr">
        <is>
          <t>2026-09-18｜其他｜USD｜待确认｜22744f0f5b6a4aa8</t>
        </is>
      </c>
      <c r="F88" t="inlineStr">
        <is>
          <t>0</t>
        </is>
      </c>
      <c r="G88" t="inlineStr">
        <is>
          <t>0.00</t>
        </is>
      </c>
      <c r="H88"/>
      <c r="I88" t="inlineStr">
        <is>
          <t>0.00</t>
        </is>
      </c>
      <c r="J88" t="inlineStr">
        <is>
          <t>0.00</t>
        </is>
      </c>
      <c r="K88"/>
      <c r="L88"/>
      <c r="M88">
        <v>12</v>
      </c>
      <c r="N88">
        <v>1</v>
      </c>
      <c r="O88" t="inlineStr">
        <is>
          <t>部分完成</t>
        </is>
      </c>
      <c r="P88" t="inlineStr">
        <is>
          <t>同步工具自动汇总；当前关联1条剧场记录，已同步1/12个账号。不同币种和金额口径分别统计。</t>
        </is>
      </c>
      <c r="Q88" t="inlineStr">
        <is>
          <t>未分剧名/平台合计</t>
        </is>
      </c>
      <c r="R88"/>
    </row>
    <row r="89" ht="25.5" customHeight="1">
      <c r="A89" t="inlineStr">
        <is>
          <t>2026-09-18｜USD｜用户充值金额｜72fcb6ec07358025</t>
        </is>
      </c>
      <c r="B89" s="5">
        <v>46283</v>
      </c>
      <c r="C89" t="inlineStr">
        <is>
          <t>USD</t>
        </is>
      </c>
      <c r="D89" t="inlineStr">
        <is>
          <t>用户充值金额</t>
        </is>
      </c>
      <c r="E89" t="inlineStr">
        <is>
          <t>2026-09-18｜ReelShort｜USD｜用户充值金额｜72fcb6ec07358025</t>
        </is>
      </c>
      <c r="F89" t="inlineStr">
        <is>
          <t>0</t>
        </is>
      </c>
      <c r="G89" t="inlineStr">
        <is>
          <t>0.00</t>
        </is>
      </c>
      <c r="H89"/>
      <c r="I89" t="inlineStr">
        <is>
          <t>0.00</t>
        </is>
      </c>
      <c r="J89"/>
      <c r="K89"/>
      <c r="L89"/>
      <c r="M89">
        <v>12</v>
      </c>
      <c r="N89">
        <v>1</v>
      </c>
      <c r="O89" t="inlineStr">
        <is>
          <t>部分完成</t>
        </is>
      </c>
      <c r="P89" t="inlineStr">
        <is>
          <t>同步工具自动汇总；当前关联1条剧场记录，已同步1/12个账号。不同币种和金额口径分别统计。</t>
        </is>
      </c>
      <c r="Q89" t="inlineStr">
        <is>
          <t>Blood Moon Roommates</t>
        </is>
      </c>
      <c r="R89"/>
    </row>
    <row r="90" ht="25.5" customHeight="1">
      <c r="A90" t="inlineStr">
        <is>
          <t>2026-09-18｜USD｜用户充值金额｜0fcef1b8970d217c</t>
        </is>
      </c>
      <c r="B90" s="5">
        <v>46283</v>
      </c>
      <c r="C90" t="inlineStr">
        <is>
          <t>USD</t>
        </is>
      </c>
      <c r="D90" t="inlineStr">
        <is>
          <t>用户充值金额</t>
        </is>
      </c>
      <c r="E90" t="inlineStr">
        <is>
          <t>2026-09-18｜ReelShort｜USD｜用户充值金额｜0fcef1b8970d217c</t>
        </is>
      </c>
      <c r="F90" t="inlineStr">
        <is>
          <t>0</t>
        </is>
      </c>
      <c r="G90" t="inlineStr">
        <is>
          <t>0.00</t>
        </is>
      </c>
      <c r="H90"/>
      <c r="I90" t="inlineStr">
        <is>
          <t>0.00</t>
        </is>
      </c>
      <c r="J90"/>
      <c r="K90"/>
      <c r="L90"/>
      <c r="M90">
        <v>12</v>
      </c>
      <c r="N90">
        <v>1</v>
      </c>
      <c r="O90" t="inlineStr">
        <is>
          <t>部分完成</t>
        </is>
      </c>
      <c r="P90" t="inlineStr">
        <is>
          <t>同步工具自动汇总；当前关联1条剧场记录，已同步1/12个账号。不同币种和金额口径分别统计。</t>
        </is>
      </c>
      <c r="Q90" t="inlineStr">
        <is>
          <t>My Racing Nemesis Kissed Me</t>
        </is>
      </c>
      <c r="R90"/>
    </row>
    <row r="91" ht="25.5" customHeight="1">
      <c r="A91" t="inlineStr">
        <is>
          <t>2026-09-18｜USD｜用户充值金额｜af3e88885fef4554</t>
        </is>
      </c>
      <c r="B91" s="5">
        <v>46283</v>
      </c>
      <c r="C91" t="inlineStr">
        <is>
          <t>USD</t>
        </is>
      </c>
      <c r="D91" t="inlineStr">
        <is>
          <t>用户充值金额</t>
        </is>
      </c>
      <c r="E91" t="inlineStr">
        <is>
          <t>2026-09-18｜ReelShort｜USD｜用户充值金额｜af3e88885fef4554</t>
        </is>
      </c>
      <c r="F91" t="inlineStr">
        <is>
          <t>0</t>
        </is>
      </c>
      <c r="G91" t="inlineStr">
        <is>
          <t>0.00</t>
        </is>
      </c>
      <c r="H91"/>
      <c r="I91" t="inlineStr">
        <is>
          <t>0.00</t>
        </is>
      </c>
      <c r="J91"/>
      <c r="K91"/>
      <c r="L91"/>
      <c r="M91">
        <v>12</v>
      </c>
      <c r="N91">
        <v>1</v>
      </c>
      <c r="O91" t="inlineStr">
        <is>
          <t>部分完成</t>
        </is>
      </c>
      <c r="P91" t="inlineStr">
        <is>
          <t>同步工具自动汇总；当前关联1条剧场记录，已同步1/12个账号。不同币种和金额口径分别统计。</t>
        </is>
      </c>
      <c r="Q91" t="inlineStr">
        <is>
          <t>Private Tutoring</t>
        </is>
      </c>
      <c r="R91"/>
    </row>
    <row r="92" ht="25.5" customHeight="1">
      <c r="A92" t="inlineStr">
        <is>
          <t>2026-09-18｜USD｜用户充值金额｜68dc69c3be7c9afc</t>
        </is>
      </c>
      <c r="B92" s="5">
        <v>46283</v>
      </c>
      <c r="C92" t="inlineStr">
        <is>
          <t>USD</t>
        </is>
      </c>
      <c r="D92" t="inlineStr">
        <is>
          <t>用户充值金额</t>
        </is>
      </c>
      <c r="E92" t="inlineStr">
        <is>
          <t>2026-09-18｜ReelShort｜USD｜用户充值金额｜68dc69c3be7c9afc</t>
        </is>
      </c>
      <c r="F92" t="inlineStr">
        <is>
          <t>0</t>
        </is>
      </c>
      <c r="G92" t="inlineStr">
        <is>
          <t>0.00</t>
        </is>
      </c>
      <c r="H92"/>
      <c r="I92" t="inlineStr">
        <is>
          <t>0.00</t>
        </is>
      </c>
      <c r="J92"/>
      <c r="K92"/>
      <c r="L92"/>
      <c r="M92">
        <v>12</v>
      </c>
      <c r="N92">
        <v>1</v>
      </c>
      <c r="O92" t="inlineStr">
        <is>
          <t>部分完成</t>
        </is>
      </c>
      <c r="P92" t="inlineStr">
        <is>
          <t>同步工具自动汇总；当前关联1条剧场记录，已同步1/12个账号。不同币种和金额口径分别统计。</t>
        </is>
      </c>
      <c r="Q92" t="inlineStr">
        <is>
          <t>Romance Lessons with My Quarterback</t>
        </is>
      </c>
      <c r="R92"/>
    </row>
    <row r="93" ht="25.5" customHeight="1">
      <c r="A93" t="inlineStr">
        <is>
          <t>2026-09-18｜USD｜用户充值金额｜960814eee99616a6</t>
        </is>
      </c>
      <c r="B93" s="5">
        <v>46283</v>
      </c>
      <c r="C93" t="inlineStr">
        <is>
          <t>USD</t>
        </is>
      </c>
      <c r="D93" t="inlineStr">
        <is>
          <t>用户充值金额</t>
        </is>
      </c>
      <c r="E93" t="inlineStr">
        <is>
          <t>2026-09-18｜ReelShort｜USD｜用户充值金额｜960814eee99616a6</t>
        </is>
      </c>
      <c r="F93" t="inlineStr">
        <is>
          <t>0</t>
        </is>
      </c>
      <c r="G93" t="inlineStr">
        <is>
          <t>0.00</t>
        </is>
      </c>
      <c r="H93"/>
      <c r="I93" t="inlineStr">
        <is>
          <t>0.00</t>
        </is>
      </c>
      <c r="J93"/>
      <c r="K93"/>
      <c r="L93"/>
      <c r="M93">
        <v>12</v>
      </c>
      <c r="N93">
        <v>1</v>
      </c>
      <c r="O93" t="inlineStr">
        <is>
          <t>部分完成</t>
        </is>
      </c>
      <c r="P93" t="inlineStr">
        <is>
          <t>同步工具自动汇总；当前关联1条剧场记录，已同步1/12个账号。不同币种和金额口径分别统计。</t>
        </is>
      </c>
      <c r="Q93" t="inlineStr">
        <is>
          <t>The Don's Obsession</t>
        </is>
      </c>
      <c r="R93"/>
    </row>
    <row r="94" ht="25.5" customHeight="1">
      <c r="A94" t="inlineStr">
        <is>
          <t>2026-09-18｜USD｜用户充值金额｜7e2e07cf66b7db0c</t>
        </is>
      </c>
      <c r="B94" s="5">
        <v>46283</v>
      </c>
      <c r="C94" t="inlineStr">
        <is>
          <t>USD</t>
        </is>
      </c>
      <c r="D94" t="inlineStr">
        <is>
          <t>用户充值金额</t>
        </is>
      </c>
      <c r="E94" t="inlineStr">
        <is>
          <t>2026-09-18｜ReelShort｜USD｜用户充值金额｜7e2e07cf66b7db0c</t>
        </is>
      </c>
      <c r="F94" t="inlineStr">
        <is>
          <t>1</t>
        </is>
      </c>
      <c r="G94" t="inlineStr">
        <is>
          <t>0.69</t>
        </is>
      </c>
      <c r="H94"/>
      <c r="I94" t="inlineStr">
        <is>
          <t>0.00</t>
        </is>
      </c>
      <c r="J94"/>
      <c r="K94"/>
      <c r="L94"/>
      <c r="M94">
        <v>12</v>
      </c>
      <c r="N94">
        <v>1</v>
      </c>
      <c r="O94" t="inlineStr">
        <is>
          <t>部分完成</t>
        </is>
      </c>
      <c r="P94" t="inlineStr">
        <is>
          <t>同步工具自动汇总；当前关联1条剧场记录，已同步1/12个账号。不同币种和金额口径分别统计。</t>
        </is>
      </c>
      <c r="Q94" t="inlineStr">
        <is>
          <t>The Omega's Command</t>
        </is>
      </c>
      <c r="R94"/>
    </row>
    <row r="95" ht="25.5" customHeight="1">
      <c r="A95" t="inlineStr">
        <is>
          <t>2026-09-17｜CNY｜待确认｜22744f0f5b6a4aa8</t>
        </is>
      </c>
      <c r="B95" s="5">
        <v>46282</v>
      </c>
      <c r="C95" t="inlineStr">
        <is>
          <t>CNY</t>
        </is>
      </c>
      <c r="D95" t="inlineStr">
        <is>
          <t>待确认</t>
        </is>
      </c>
      <c r="E95" t="inlineStr">
        <is>
          <t>2026-09-17｜MoboReels｜CNY｜待确认｜22744f0f5b6a4aa8,2026-09-17｜其他｜CNY｜待确认｜22744f0f5b6a4aa8</t>
        </is>
      </c>
      <c r="F95" t="inlineStr">
        <is>
          <t>0</t>
        </is>
      </c>
      <c r="G95" t="inlineStr">
        <is>
          <t>0.00</t>
        </is>
      </c>
      <c r="H95" t="inlineStr">
        <is>
          <t>0.00</t>
        </is>
      </c>
      <c r="I95" t="inlineStr">
        <is>
          <t>0.00</t>
        </is>
      </c>
      <c r="J95" t="inlineStr">
        <is>
          <t>0.00</t>
        </is>
      </c>
      <c r="K95"/>
      <c r="L95"/>
      <c r="M95">
        <v>12</v>
      </c>
      <c r="N95">
        <v>3</v>
      </c>
      <c r="O95" t="inlineStr">
        <is>
          <t>部分完成</t>
        </is>
      </c>
      <c r="P95" t="inlineStr">
        <is>
          <t>同步工具自动汇总；当前关联2条剧场记录，已同步3/12个账号。不同币种和金额口径分别统计。</t>
        </is>
      </c>
      <c r="Q95" t="inlineStr">
        <is>
          <t>未分剧名/平台合计</t>
        </is>
      </c>
      <c r="R95"/>
    </row>
    <row r="96" ht="25.5" customHeight="1">
      <c r="A96" t="inlineStr">
        <is>
          <t>2026-09-17｜CNY｜扣通道费后金额｜22744f0f5b6a4aa8</t>
        </is>
      </c>
      <c r="B96" s="5">
        <v>46282</v>
      </c>
      <c r="C96" t="inlineStr">
        <is>
          <t>CNY</t>
        </is>
      </c>
      <c r="D96" t="inlineStr">
        <is>
          <t>扣通道费后金额</t>
        </is>
      </c>
      <c r="E96" t="inlineStr">
        <is>
          <t>2026-09-17｜其他｜CNY｜扣通道费后金额｜22744f0f5b6a4aa8</t>
        </is>
      </c>
      <c r="F96" t="inlineStr">
        <is>
          <t>0</t>
        </is>
      </c>
      <c r="G96" t="inlineStr">
        <is>
          <t>0.00</t>
        </is>
      </c>
      <c r="H96" t="inlineStr">
        <is>
          <t>0.00</t>
        </is>
      </c>
      <c r="I96" t="inlineStr">
        <is>
          <t>0.00</t>
        </is>
      </c>
      <c r="J96" t="inlineStr">
        <is>
          <t>0.00</t>
        </is>
      </c>
      <c r="K96"/>
      <c r="L96"/>
      <c r="M96">
        <v>12</v>
      </c>
      <c r="N96">
        <v>1</v>
      </c>
      <c r="O96" t="inlineStr">
        <is>
          <t>部分完成</t>
        </is>
      </c>
      <c r="P96" t="inlineStr">
        <is>
          <t>同步工具自动汇总；当前关联1条剧场记录，已同步1/12个账号。不同币种和金额口径分别统计。</t>
        </is>
      </c>
      <c r="Q96" t="inlineStr">
        <is>
          <t>未分剧名/平台合计</t>
        </is>
      </c>
      <c r="R96"/>
    </row>
    <row r="97" ht="25.5" customHeight="1">
      <c r="A97" t="inlineStr">
        <is>
          <t>2026-09-17｜USD｜待确认｜22744f0f5b6a4aa8</t>
        </is>
      </c>
      <c r="B97" s="5">
        <v>46282</v>
      </c>
      <c r="C97" t="inlineStr">
        <is>
          <t>USD</t>
        </is>
      </c>
      <c r="D97" t="inlineStr">
        <is>
          <t>待确认</t>
        </is>
      </c>
      <c r="E97" t="inlineStr">
        <is>
          <t>2026-09-17｜其他｜USD｜待确认｜22744f0f5b6a4aa8</t>
        </is>
      </c>
      <c r="F97" t="inlineStr">
        <is>
          <t>0</t>
        </is>
      </c>
      <c r="G97" t="inlineStr">
        <is>
          <t>0.00</t>
        </is>
      </c>
      <c r="H97"/>
      <c r="I97" t="inlineStr">
        <is>
          <t>0.00</t>
        </is>
      </c>
      <c r="J97" t="inlineStr">
        <is>
          <t>0.00</t>
        </is>
      </c>
      <c r="K97"/>
      <c r="L97"/>
      <c r="M97">
        <v>12</v>
      </c>
      <c r="N97">
        <v>1</v>
      </c>
      <c r="O97" t="inlineStr">
        <is>
          <t>部分完成</t>
        </is>
      </c>
      <c r="P97" t="inlineStr">
        <is>
          <t>同步工具自动汇总；当前关联1条剧场记录，已同步1/12个账号。不同币种和金额口径分别统计。</t>
        </is>
      </c>
      <c r="Q97" t="inlineStr">
        <is>
          <t>未分剧名/平台合计</t>
        </is>
      </c>
      <c r="R97"/>
    </row>
    <row r="98" ht="25.5" customHeight="1">
      <c r="A98" t="inlineStr">
        <is>
          <t>2026-09-17｜USD｜用户充值金额｜22744f0f5b6a4aa8｜已停用</t>
        </is>
      </c>
      <c r="B98" s="5">
        <v>46282</v>
      </c>
      <c r="C98" t="inlineStr">
        <is>
          <t>USD</t>
        </is>
      </c>
      <c r="D98" t="inlineStr">
        <is>
          <t>用户充值金额</t>
        </is>
      </c>
      <c r="E98"/>
      <c r="F98"/>
      <c r="G98"/>
      <c r="H98"/>
      <c r="I98"/>
      <c r="J98"/>
      <c r="K98"/>
      <c r="L98"/>
      <c r="M98">
        <v>12</v>
      </c>
      <c r="N98">
        <v>1</v>
      </c>
      <c r="O98" t="inlineStr">
        <is>
          <t>部分完成</t>
        </is>
      </c>
      <c r="P98" t="inlineStr">
        <is>
          <t>旧汇总已迁移；关联已清空，不参与统计。</t>
        </is>
      </c>
      <c r="Q98" t="inlineStr">
        <is>
          <t>已停用</t>
        </is>
      </c>
      <c r="R98"/>
    </row>
    <row r="99" ht="25.5" customHeight="1">
      <c r="A99" t="inlineStr">
        <is>
          <t>2026-09-17｜USD｜用户充值金额｜0fcef1b8970d217c</t>
        </is>
      </c>
      <c r="B99" s="5">
        <v>46282</v>
      </c>
      <c r="C99" t="inlineStr">
        <is>
          <t>USD</t>
        </is>
      </c>
      <c r="D99" t="inlineStr">
        <is>
          <t>用户充值金额</t>
        </is>
      </c>
      <c r="E99" t="inlineStr">
        <is>
          <t>2026-09-17｜ReelShort｜USD｜用户充值金额｜0fcef1b8970d217c</t>
        </is>
      </c>
      <c r="F99" t="inlineStr">
        <is>
          <t>0</t>
        </is>
      </c>
      <c r="G99" t="inlineStr">
        <is>
          <t>0.00</t>
        </is>
      </c>
      <c r="H99"/>
      <c r="I99" t="inlineStr">
        <is>
          <t>0.00</t>
        </is>
      </c>
      <c r="J99"/>
      <c r="K99"/>
      <c r="L99"/>
      <c r="M99">
        <v>12</v>
      </c>
      <c r="N99">
        <v>1</v>
      </c>
      <c r="O99" t="inlineStr">
        <is>
          <t>部分完成</t>
        </is>
      </c>
      <c r="P99" t="inlineStr">
        <is>
          <t>同步工具自动汇总；当前关联1条剧场记录，已同步1/12个账号。不同币种和金额口径分别统计。</t>
        </is>
      </c>
      <c r="Q99" t="inlineStr">
        <is>
          <t>My Racing Nemesis Kissed Me</t>
        </is>
      </c>
      <c r="R99"/>
    </row>
    <row r="100" ht="25.5" customHeight="1">
      <c r="A100" t="inlineStr">
        <is>
          <t>2026-09-17｜USD｜用户充值金额｜af3e88885fef4554</t>
        </is>
      </c>
      <c r="B100" s="5">
        <v>46282</v>
      </c>
      <c r="C100" t="inlineStr">
        <is>
          <t>USD</t>
        </is>
      </c>
      <c r="D100" t="inlineStr">
        <is>
          <t>用户充值金额</t>
        </is>
      </c>
      <c r="E100" t="inlineStr">
        <is>
          <t>2026-09-17｜ReelShort｜USD｜用户充值金额｜af3e88885fef4554</t>
        </is>
      </c>
      <c r="F100" t="inlineStr">
        <is>
          <t>0</t>
        </is>
      </c>
      <c r="G100" t="inlineStr">
        <is>
          <t>0.00</t>
        </is>
      </c>
      <c r="H100"/>
      <c r="I100" t="inlineStr">
        <is>
          <t>0.00</t>
        </is>
      </c>
      <c r="J100"/>
      <c r="K100"/>
      <c r="L100"/>
      <c r="M100">
        <v>12</v>
      </c>
      <c r="N100">
        <v>1</v>
      </c>
      <c r="O100" t="inlineStr">
        <is>
          <t>部分完成</t>
        </is>
      </c>
      <c r="P100" t="inlineStr">
        <is>
          <t>同步工具自动汇总；当前关联1条剧场记录，已同步1/12个账号。不同币种和金额口径分别统计。</t>
        </is>
      </c>
      <c r="Q100" t="inlineStr">
        <is>
          <t>Private Tutoring</t>
        </is>
      </c>
      <c r="R100"/>
    </row>
    <row r="101" ht="25.5" customHeight="1">
      <c r="A101" t="inlineStr">
        <is>
          <t>2026-09-17｜USD｜用户充值金额｜960814eee99616a6</t>
        </is>
      </c>
      <c r="B101" s="5">
        <v>46282</v>
      </c>
      <c r="C101" t="inlineStr">
        <is>
          <t>USD</t>
        </is>
      </c>
      <c r="D101" t="inlineStr">
        <is>
          <t>用户充值金额</t>
        </is>
      </c>
      <c r="E101" t="inlineStr">
        <is>
          <t>2026-09-17｜ReelShort｜USD｜用户充值金额｜960814eee99616a6</t>
        </is>
      </c>
      <c r="F101" t="inlineStr">
        <is>
          <t>0</t>
        </is>
      </c>
      <c r="G101" t="inlineStr">
        <is>
          <t>0.00</t>
        </is>
      </c>
      <c r="H101"/>
      <c r="I101" t="inlineStr">
        <is>
          <t>0.00</t>
        </is>
      </c>
      <c r="J101"/>
      <c r="K101"/>
      <c r="L101"/>
      <c r="M101">
        <v>12</v>
      </c>
      <c r="N101">
        <v>1</v>
      </c>
      <c r="O101" t="inlineStr">
        <is>
          <t>部分完成</t>
        </is>
      </c>
      <c r="P101" t="inlineStr">
        <is>
          <t>同步工具自动汇总；当前关联1条剧场记录，已同步1/12个账号。不同币种和金额口径分别统计。</t>
        </is>
      </c>
      <c r="Q101" t="inlineStr">
        <is>
          <t>The Don's Obsession</t>
        </is>
      </c>
      <c r="R101"/>
    </row>
    <row r="102" ht="25.5" customHeight="1">
      <c r="A102" t="inlineStr">
        <is>
          <t>2026-09-17｜USD｜用户充值金额｜7e2e07cf66b7db0c</t>
        </is>
      </c>
      <c r="B102" s="5">
        <v>46282</v>
      </c>
      <c r="C102" t="inlineStr">
        <is>
          <t>USD</t>
        </is>
      </c>
      <c r="D102" t="inlineStr">
        <is>
          <t>用户充值金额</t>
        </is>
      </c>
      <c r="E102" t="inlineStr">
        <is>
          <t>2026-09-17｜ReelShort｜USD｜用户充值金额｜7e2e07cf66b7db0c</t>
        </is>
      </c>
      <c r="F102" t="inlineStr">
        <is>
          <t>0</t>
        </is>
      </c>
      <c r="G102" t="inlineStr">
        <is>
          <t>0.00</t>
        </is>
      </c>
      <c r="H102"/>
      <c r="I102" t="inlineStr">
        <is>
          <t>0.00</t>
        </is>
      </c>
      <c r="J102"/>
      <c r="K102"/>
      <c r="L102"/>
      <c r="M102">
        <v>12</v>
      </c>
      <c r="N102">
        <v>1</v>
      </c>
      <c r="O102" t="inlineStr">
        <is>
          <t>部分完成</t>
        </is>
      </c>
      <c r="P102" t="inlineStr">
        <is>
          <t>同步工具自动汇总；当前关联1条剧场记录，已同步1/12个账号。不同币种和金额口径分别统计。</t>
        </is>
      </c>
      <c r="Q102" t="inlineStr">
        <is>
          <t>The Omega's Command</t>
        </is>
      </c>
      <c r="R102"/>
    </row>
    <row r="103" ht="25.5" customHeight="1">
      <c r="A103" t="inlineStr">
        <is>
          <t>2026-09-17｜USD｜用户充值金额｜dd4fd452958c2058</t>
        </is>
      </c>
      <c r="B103" s="5">
        <v>46282</v>
      </c>
      <c r="C103" t="inlineStr">
        <is>
          <t>USD</t>
        </is>
      </c>
      <c r="D103" t="inlineStr">
        <is>
          <t>用户充值金额</t>
        </is>
      </c>
      <c r="E103" t="inlineStr">
        <is>
          <t>2026-09-17｜ReelShort｜USD｜用户充值金额｜dd4fd452958c2058</t>
        </is>
      </c>
      <c r="F103" t="inlineStr">
        <is>
          <t>0</t>
        </is>
      </c>
      <c r="G103" t="inlineStr">
        <is>
          <t>0.00</t>
        </is>
      </c>
      <c r="H103"/>
      <c r="I103" t="inlineStr">
        <is>
          <t>0.00</t>
        </is>
      </c>
      <c r="J103"/>
      <c r="K103"/>
      <c r="L103"/>
      <c r="M103">
        <v>12</v>
      </c>
      <c r="N103">
        <v>1</v>
      </c>
      <c r="O103" t="inlineStr">
        <is>
          <t>部分完成</t>
        </is>
      </c>
      <c r="P103" t="inlineStr">
        <is>
          <t>同步工具自动汇总；当前关联1条剧场记录，已同步1/12个账号。不同币种和金额口径分别统计。</t>
        </is>
      </c>
      <c r="Q103" t="inlineStr">
        <is>
          <t>Winds of the Atlantic</t>
        </is>
      </c>
      <c r="R103"/>
    </row>
    <row r="104" ht="25.5" customHeight="1">
      <c r="A104" t="inlineStr">
        <is>
          <t>2026-09-16｜CNY｜待确认｜22744f0f5b6a4aa8</t>
        </is>
      </c>
      <c r="B104" s="5">
        <v>46281</v>
      </c>
      <c r="C104" t="inlineStr">
        <is>
          <t>CNY</t>
        </is>
      </c>
      <c r="D104" t="inlineStr">
        <is>
          <t>待确认</t>
        </is>
      </c>
      <c r="E104" t="inlineStr">
        <is>
          <t>2026-09-16｜MoboReels｜CNY｜待确认｜22744f0f5b6a4aa8,2026-09-16｜其他｜CNY｜待确认｜22744f0f5b6a4aa8</t>
        </is>
      </c>
      <c r="F104" t="inlineStr">
        <is>
          <t>0</t>
        </is>
      </c>
      <c r="G104" t="inlineStr">
        <is>
          <t>0.00</t>
        </is>
      </c>
      <c r="H104" t="inlineStr">
        <is>
          <t>0.00</t>
        </is>
      </c>
      <c r="I104" t="inlineStr">
        <is>
          <t>0.00</t>
        </is>
      </c>
      <c r="J104" t="inlineStr">
        <is>
          <t>0.00</t>
        </is>
      </c>
      <c r="K104"/>
      <c r="L104"/>
      <c r="M104">
        <v>12</v>
      </c>
      <c r="N104">
        <v>3</v>
      </c>
      <c r="O104" t="inlineStr">
        <is>
          <t>部分完成</t>
        </is>
      </c>
      <c r="P104" t="inlineStr">
        <is>
          <t>同步工具自动汇总；当前关联2条剧场记录，已同步3/12个账号。不同币种和金额口径分别统计。</t>
        </is>
      </c>
      <c r="Q104" t="inlineStr">
        <is>
          <t>未分剧名/平台合计</t>
        </is>
      </c>
      <c r="R104"/>
    </row>
    <row r="105" ht="25.5" customHeight="1">
      <c r="A105" t="inlineStr">
        <is>
          <t>2026-09-16｜CNY｜扣通道费后金额｜22744f0f5b6a4aa8</t>
        </is>
      </c>
      <c r="B105" s="5">
        <v>46281</v>
      </c>
      <c r="C105" t="inlineStr">
        <is>
          <t>CNY</t>
        </is>
      </c>
      <c r="D105" t="inlineStr">
        <is>
          <t>扣通道费后金额</t>
        </is>
      </c>
      <c r="E105" t="inlineStr">
        <is>
          <t>2026-09-16｜其他｜CNY｜扣通道费后金额｜22744f0f5b6a4aa8</t>
        </is>
      </c>
      <c r="F105" t="inlineStr">
        <is>
          <t>0</t>
        </is>
      </c>
      <c r="G105" t="inlineStr">
        <is>
          <t>0.00</t>
        </is>
      </c>
      <c r="H105" t="inlineStr">
        <is>
          <t>0.00</t>
        </is>
      </c>
      <c r="I105" t="inlineStr">
        <is>
          <t>0.00</t>
        </is>
      </c>
      <c r="J105" t="inlineStr">
        <is>
          <t>0.00</t>
        </is>
      </c>
      <c r="K105"/>
      <c r="L105"/>
      <c r="M105">
        <v>12</v>
      </c>
      <c r="N105">
        <v>1</v>
      </c>
      <c r="O105" t="inlineStr">
        <is>
          <t>部分完成</t>
        </is>
      </c>
      <c r="P105" t="inlineStr">
        <is>
          <t>同步工具自动汇总；当前关联1条剧场记录，已同步1/12个账号。不同币种和金额口径分别统计。</t>
        </is>
      </c>
      <c r="Q105" t="inlineStr">
        <is>
          <t>未分剧名/平台合计</t>
        </is>
      </c>
      <c r="R105"/>
    </row>
    <row r="106" ht="25.5" customHeight="1">
      <c r="A106" t="inlineStr">
        <is>
          <t>2026-09-16｜USD｜待确认｜22744f0f5b6a4aa8</t>
        </is>
      </c>
      <c r="B106" s="5">
        <v>46281</v>
      </c>
      <c r="C106" t="inlineStr">
        <is>
          <t>USD</t>
        </is>
      </c>
      <c r="D106" t="inlineStr">
        <is>
          <t>待确认</t>
        </is>
      </c>
      <c r="E106" t="inlineStr">
        <is>
          <t>2026-09-16｜其他｜USD｜待确认｜22744f0f5b6a4aa8</t>
        </is>
      </c>
      <c r="F106" t="inlineStr">
        <is>
          <t>0</t>
        </is>
      </c>
      <c r="G106" t="inlineStr">
        <is>
          <t>0.00</t>
        </is>
      </c>
      <c r="H106"/>
      <c r="I106" t="inlineStr">
        <is>
          <t>0.00</t>
        </is>
      </c>
      <c r="J106" t="inlineStr">
        <is>
          <t>0.00</t>
        </is>
      </c>
      <c r="K106"/>
      <c r="L106"/>
      <c r="M106">
        <v>12</v>
      </c>
      <c r="N106">
        <v>1</v>
      </c>
      <c r="O106" t="inlineStr">
        <is>
          <t>部分完成</t>
        </is>
      </c>
      <c r="P106" t="inlineStr">
        <is>
          <t>同步工具自动汇总；当前关联1条剧场记录，已同步1/12个账号。不同币种和金额口径分别统计。</t>
        </is>
      </c>
      <c r="Q106" t="inlineStr">
        <is>
          <t>未分剧名/平台合计</t>
        </is>
      </c>
      <c r="R106"/>
    </row>
    <row r="107" ht="25.5" customHeight="1">
      <c r="A107" t="inlineStr">
        <is>
          <t>2026-09-16｜USD｜用户充值金额｜22744f0f5b6a4aa8｜已停用</t>
        </is>
      </c>
      <c r="B107" s="5">
        <v>46281</v>
      </c>
      <c r="C107" t="inlineStr">
        <is>
          <t>USD</t>
        </is>
      </c>
      <c r="D107" t="inlineStr">
        <is>
          <t>用户充值金额</t>
        </is>
      </c>
      <c r="E107"/>
      <c r="F107"/>
      <c r="G107"/>
      <c r="H107"/>
      <c r="I107"/>
      <c r="J107"/>
      <c r="K107"/>
      <c r="L107"/>
      <c r="M107">
        <v>12</v>
      </c>
      <c r="N107">
        <v>1</v>
      </c>
      <c r="O107" t="inlineStr">
        <is>
          <t>部分完成</t>
        </is>
      </c>
      <c r="P107" t="inlineStr">
        <is>
          <t>旧汇总已迁移；关联已清空，不参与统计。</t>
        </is>
      </c>
      <c r="Q107" t="inlineStr">
        <is>
          <t>已停用</t>
        </is>
      </c>
      <c r="R107"/>
    </row>
    <row r="108" ht="25.5" customHeight="1">
      <c r="A108" t="inlineStr">
        <is>
          <t>2026-09-16｜USD｜用户充值金额｜0fcef1b8970d217c</t>
        </is>
      </c>
      <c r="B108" s="5">
        <v>46281</v>
      </c>
      <c r="C108" t="inlineStr">
        <is>
          <t>USD</t>
        </is>
      </c>
      <c r="D108" t="inlineStr">
        <is>
          <t>用户充值金额</t>
        </is>
      </c>
      <c r="E108" t="inlineStr">
        <is>
          <t>2026-09-16｜ReelShort｜USD｜用户充值金额｜0fcef1b8970d217c</t>
        </is>
      </c>
      <c r="F108" t="inlineStr">
        <is>
          <t>0</t>
        </is>
      </c>
      <c r="G108" t="inlineStr">
        <is>
          <t>0.00</t>
        </is>
      </c>
      <c r="H108"/>
      <c r="I108" t="inlineStr">
        <is>
          <t>0.00</t>
        </is>
      </c>
      <c r="J108"/>
      <c r="K108"/>
      <c r="L108"/>
      <c r="M108">
        <v>12</v>
      </c>
      <c r="N108">
        <v>1</v>
      </c>
      <c r="O108" t="inlineStr">
        <is>
          <t>部分完成</t>
        </is>
      </c>
      <c r="P108" t="inlineStr">
        <is>
          <t>同步工具自动汇总；当前关联1条剧场记录，已同步1/12个账号。不同币种和金额口径分别统计。</t>
        </is>
      </c>
      <c r="Q108" t="inlineStr">
        <is>
          <t>My Racing Nemesis Kissed Me</t>
        </is>
      </c>
      <c r="R108"/>
    </row>
    <row r="109" ht="25.5" customHeight="1">
      <c r="A109" t="inlineStr">
        <is>
          <t>2026-09-16｜USD｜用户充值金额｜af3e88885fef4554</t>
        </is>
      </c>
      <c r="B109" s="5">
        <v>46281</v>
      </c>
      <c r="C109" t="inlineStr">
        <is>
          <t>USD</t>
        </is>
      </c>
      <c r="D109" t="inlineStr">
        <is>
          <t>用户充值金额</t>
        </is>
      </c>
      <c r="E109" t="inlineStr">
        <is>
          <t>2026-09-16｜ReelShort｜USD｜用户充值金额｜af3e88885fef4554</t>
        </is>
      </c>
      <c r="F109" t="inlineStr">
        <is>
          <t>0</t>
        </is>
      </c>
      <c r="G109" t="inlineStr">
        <is>
          <t>0.00</t>
        </is>
      </c>
      <c r="H109"/>
      <c r="I109" t="inlineStr">
        <is>
          <t>0.00</t>
        </is>
      </c>
      <c r="J109"/>
      <c r="K109"/>
      <c r="L109"/>
      <c r="M109">
        <v>12</v>
      </c>
      <c r="N109">
        <v>1</v>
      </c>
      <c r="O109" t="inlineStr">
        <is>
          <t>部分完成</t>
        </is>
      </c>
      <c r="P109" t="inlineStr">
        <is>
          <t>同步工具自动汇总；当前关联1条剧场记录，已同步1/12个账号。不同币种和金额口径分别统计。</t>
        </is>
      </c>
      <c r="Q109" t="inlineStr">
        <is>
          <t>Private Tutoring</t>
        </is>
      </c>
      <c r="R109"/>
    </row>
    <row r="110" ht="25.5" customHeight="1">
      <c r="A110" t="inlineStr">
        <is>
          <t>2026-09-16｜USD｜用户充值金额｜960814eee99616a6</t>
        </is>
      </c>
      <c r="B110" s="5">
        <v>46281</v>
      </c>
      <c r="C110" t="inlineStr">
        <is>
          <t>USD</t>
        </is>
      </c>
      <c r="D110" t="inlineStr">
        <is>
          <t>用户充值金额</t>
        </is>
      </c>
      <c r="E110" t="inlineStr">
        <is>
          <t>2026-09-16｜ReelShort｜USD｜用户充值金额｜960814eee99616a6</t>
        </is>
      </c>
      <c r="F110" t="inlineStr">
        <is>
          <t>0</t>
        </is>
      </c>
      <c r="G110" t="inlineStr">
        <is>
          <t>0.00</t>
        </is>
      </c>
      <c r="H110"/>
      <c r="I110" t="inlineStr">
        <is>
          <t>0.00</t>
        </is>
      </c>
      <c r="J110"/>
      <c r="K110"/>
      <c r="L110"/>
      <c r="M110">
        <v>12</v>
      </c>
      <c r="N110">
        <v>1</v>
      </c>
      <c r="O110" t="inlineStr">
        <is>
          <t>部分完成</t>
        </is>
      </c>
      <c r="P110" t="inlineStr">
        <is>
          <t>同步工具自动汇总；当前关联1条剧场记录，已同步1/12个账号。不同币种和金额口径分别统计。</t>
        </is>
      </c>
      <c r="Q110" t="inlineStr">
        <is>
          <t>The Don's Obsession</t>
        </is>
      </c>
      <c r="R110"/>
    </row>
    <row r="111" ht="25.5" customHeight="1">
      <c r="A111" t="inlineStr">
        <is>
          <t>2026-09-16｜USD｜用户充值金额｜7e2e07cf66b7db0c</t>
        </is>
      </c>
      <c r="B111" s="5">
        <v>46281</v>
      </c>
      <c r="C111" t="inlineStr">
        <is>
          <t>USD</t>
        </is>
      </c>
      <c r="D111" t="inlineStr">
        <is>
          <t>用户充值金额</t>
        </is>
      </c>
      <c r="E111" t="inlineStr">
        <is>
          <t>2026-09-16｜ReelShort｜USD｜用户充值金额｜7e2e07cf66b7db0c</t>
        </is>
      </c>
      <c r="F111" t="inlineStr">
        <is>
          <t>0</t>
        </is>
      </c>
      <c r="G111" t="inlineStr">
        <is>
          <t>0.00</t>
        </is>
      </c>
      <c r="H111"/>
      <c r="I111" t="inlineStr">
        <is>
          <t>0.00</t>
        </is>
      </c>
      <c r="J111"/>
      <c r="K111"/>
      <c r="L111"/>
      <c r="M111">
        <v>12</v>
      </c>
      <c r="N111">
        <v>1</v>
      </c>
      <c r="O111" t="inlineStr">
        <is>
          <t>部分完成</t>
        </is>
      </c>
      <c r="P111" t="inlineStr">
        <is>
          <t>同步工具自动汇总；当前关联1条剧场记录，已同步1/12个账号。不同币种和金额口径分别统计。</t>
        </is>
      </c>
      <c r="Q111" t="inlineStr">
        <is>
          <t>The Omega's Command</t>
        </is>
      </c>
      <c r="R111"/>
    </row>
    <row r="112" ht="25.5" customHeight="1">
      <c r="A112" t="inlineStr">
        <is>
          <t>2026-09-16｜USD｜用户充值金额｜3405794871f0c7e6</t>
        </is>
      </c>
      <c r="B112" s="5">
        <v>46281</v>
      </c>
      <c r="C112" t="inlineStr">
        <is>
          <t>USD</t>
        </is>
      </c>
      <c r="D112" t="inlineStr">
        <is>
          <t>用户充值金额</t>
        </is>
      </c>
      <c r="E112" t="inlineStr">
        <is>
          <t>2026-09-16｜ReelShort｜USD｜用户充值金额｜3405794871f0c7e6</t>
        </is>
      </c>
      <c r="F112" t="inlineStr">
        <is>
          <t>0</t>
        </is>
      </c>
      <c r="G112" t="inlineStr">
        <is>
          <t>0.00</t>
        </is>
      </c>
      <c r="H112"/>
      <c r="I112" t="inlineStr">
        <is>
          <t>0.00</t>
        </is>
      </c>
      <c r="J112"/>
      <c r="K112"/>
      <c r="L112"/>
      <c r="M112">
        <v>12</v>
      </c>
      <c r="N112">
        <v>1</v>
      </c>
      <c r="O112" t="inlineStr">
        <is>
          <t>部分完成</t>
        </is>
      </c>
      <c r="P112" t="inlineStr">
        <is>
          <t>同步工具自动汇总；当前关联1条剧场记录，已同步1/12个账号。不同币种和金额口径分别统计。</t>
        </is>
      </c>
      <c r="Q112" t="inlineStr">
        <is>
          <t>Under One Lane</t>
        </is>
      </c>
      <c r="R112"/>
    </row>
    <row r="113" ht="25.5" customHeight="1">
      <c r="A113" t="inlineStr">
        <is>
          <t>2026-09-16｜USD｜用户充值金额｜dd4fd452958c2058</t>
        </is>
      </c>
      <c r="B113" s="5">
        <v>46281</v>
      </c>
      <c r="C113" t="inlineStr">
        <is>
          <t>USD</t>
        </is>
      </c>
      <c r="D113" t="inlineStr">
        <is>
          <t>用户充值金额</t>
        </is>
      </c>
      <c r="E113" t="inlineStr">
        <is>
          <t>2026-09-16｜ReelShort｜USD｜用户充值金额｜dd4fd452958c2058</t>
        </is>
      </c>
      <c r="F113" t="inlineStr">
        <is>
          <t>0</t>
        </is>
      </c>
      <c r="G113" t="inlineStr">
        <is>
          <t>0.00</t>
        </is>
      </c>
      <c r="H113"/>
      <c r="I113" t="inlineStr">
        <is>
          <t>0.00</t>
        </is>
      </c>
      <c r="J113"/>
      <c r="K113"/>
      <c r="L113"/>
      <c r="M113">
        <v>12</v>
      </c>
      <c r="N113">
        <v>1</v>
      </c>
      <c r="O113" t="inlineStr">
        <is>
          <t>部分完成</t>
        </is>
      </c>
      <c r="P113" t="inlineStr">
        <is>
          <t>同步工具自动汇总；当前关联1条剧场记录，已同步1/12个账号。不同币种和金额口径分别统计。</t>
        </is>
      </c>
      <c r="Q113" t="inlineStr">
        <is>
          <t>Winds of the Atlantic</t>
        </is>
      </c>
      <c r="R113"/>
    </row>
    <row r="114" ht="25.5" customHeight="1">
      <c r="A114" t="inlineStr">
        <is>
          <t>2026-09-15｜CNY｜待确认｜22744f0f5b6a4aa8</t>
        </is>
      </c>
      <c r="B114" s="5">
        <v>46280</v>
      </c>
      <c r="C114" t="inlineStr">
        <is>
          <t>CNY</t>
        </is>
      </c>
      <c r="D114" t="inlineStr">
        <is>
          <t>待确认</t>
        </is>
      </c>
      <c r="E114" t="inlineStr">
        <is>
          <t>2026-09-15｜MoboReels｜CNY｜待确认｜22744f0f5b6a4aa8,2026-09-15｜其他｜CNY｜待确认｜22744f0f5b6a4aa8</t>
        </is>
      </c>
      <c r="F114" t="inlineStr">
        <is>
          <t>0</t>
        </is>
      </c>
      <c r="G114" t="inlineStr">
        <is>
          <t>0.00</t>
        </is>
      </c>
      <c r="H114" t="inlineStr">
        <is>
          <t>0.00</t>
        </is>
      </c>
      <c r="I114" t="inlineStr">
        <is>
          <t>0.00</t>
        </is>
      </c>
      <c r="J114" t="inlineStr">
        <is>
          <t>0.00</t>
        </is>
      </c>
      <c r="K114"/>
      <c r="L114"/>
      <c r="M114">
        <v>12</v>
      </c>
      <c r="N114">
        <v>3</v>
      </c>
      <c r="O114" t="inlineStr">
        <is>
          <t>部分完成</t>
        </is>
      </c>
      <c r="P114" t="inlineStr">
        <is>
          <t>同步工具自动汇总；当前关联2条剧场记录，已同步3/12个账号。不同币种和金额口径分别统计。</t>
        </is>
      </c>
      <c r="Q114" t="inlineStr">
        <is>
          <t>未分剧名/平台合计</t>
        </is>
      </c>
      <c r="R114"/>
    </row>
    <row r="115" ht="25.5" customHeight="1">
      <c r="A115" t="inlineStr">
        <is>
          <t>2026-09-15｜CNY｜扣通道费后金额｜22744f0f5b6a4aa8</t>
        </is>
      </c>
      <c r="B115" s="5">
        <v>46280</v>
      </c>
      <c r="C115" t="inlineStr">
        <is>
          <t>CNY</t>
        </is>
      </c>
      <c r="D115" t="inlineStr">
        <is>
          <t>扣通道费后金额</t>
        </is>
      </c>
      <c r="E115" t="inlineStr">
        <is>
          <t>2026-09-15｜其他｜CNY｜扣通道费后金额｜22744f0f5b6a4aa8</t>
        </is>
      </c>
      <c r="F115" t="inlineStr">
        <is>
          <t>0</t>
        </is>
      </c>
      <c r="G115" t="inlineStr">
        <is>
          <t>0.00</t>
        </is>
      </c>
      <c r="H115" t="inlineStr">
        <is>
          <t>0.00</t>
        </is>
      </c>
      <c r="I115" t="inlineStr">
        <is>
          <t>0.00</t>
        </is>
      </c>
      <c r="J115" t="inlineStr">
        <is>
          <t>0.00</t>
        </is>
      </c>
      <c r="K115"/>
      <c r="L115"/>
      <c r="M115">
        <v>12</v>
      </c>
      <c r="N115">
        <v>1</v>
      </c>
      <c r="O115" t="inlineStr">
        <is>
          <t>部分完成</t>
        </is>
      </c>
      <c r="P115" t="inlineStr">
        <is>
          <t>同步工具自动汇总；当前关联1条剧场记录，已同步1/12个账号。不同币种和金额口径分别统计。</t>
        </is>
      </c>
      <c r="Q115" t="inlineStr">
        <is>
          <t>未分剧名/平台合计</t>
        </is>
      </c>
      <c r="R115"/>
    </row>
    <row r="116" ht="25.5" customHeight="1">
      <c r="A116" t="inlineStr">
        <is>
          <t>2026-09-15｜USD｜待确认｜22744f0f5b6a4aa8</t>
        </is>
      </c>
      <c r="B116" s="5">
        <v>46280</v>
      </c>
      <c r="C116" t="inlineStr">
        <is>
          <t>USD</t>
        </is>
      </c>
      <c r="D116" t="inlineStr">
        <is>
          <t>待确认</t>
        </is>
      </c>
      <c r="E116" t="inlineStr">
        <is>
          <t>2026-09-15｜其他｜USD｜待确认｜22744f0f5b6a4aa8</t>
        </is>
      </c>
      <c r="F116" t="inlineStr">
        <is>
          <t>0</t>
        </is>
      </c>
      <c r="G116" t="inlineStr">
        <is>
          <t>0.00</t>
        </is>
      </c>
      <c r="H116"/>
      <c r="I116" t="inlineStr">
        <is>
          <t>0.00</t>
        </is>
      </c>
      <c r="J116" t="inlineStr">
        <is>
          <t>0.00</t>
        </is>
      </c>
      <c r="K116"/>
      <c r="L116"/>
      <c r="M116">
        <v>12</v>
      </c>
      <c r="N116">
        <v>1</v>
      </c>
      <c r="O116" t="inlineStr">
        <is>
          <t>部分完成</t>
        </is>
      </c>
      <c r="P116" t="inlineStr">
        <is>
          <t>同步工具自动汇总；当前关联1条剧场记录，已同步1/12个账号。不同币种和金额口径分别统计。</t>
        </is>
      </c>
      <c r="Q116" t="inlineStr">
        <is>
          <t>未分剧名/平台合计</t>
        </is>
      </c>
      <c r="R116"/>
    </row>
    <row r="117" ht="25.5" customHeight="1">
      <c r="A117" t="inlineStr">
        <is>
          <t>2026-09-15｜USD｜用户充值金额｜22744f0f5b6a4aa8｜已停用</t>
        </is>
      </c>
      <c r="B117" s="5">
        <v>46280</v>
      </c>
      <c r="C117" t="inlineStr">
        <is>
          <t>USD</t>
        </is>
      </c>
      <c r="D117" t="inlineStr">
        <is>
          <t>用户充值金额</t>
        </is>
      </c>
      <c r="E117"/>
      <c r="F117"/>
      <c r="G117"/>
      <c r="H117"/>
      <c r="I117"/>
      <c r="J117"/>
      <c r="K117"/>
      <c r="L117"/>
      <c r="M117">
        <v>12</v>
      </c>
      <c r="N117">
        <v>1</v>
      </c>
      <c r="O117" t="inlineStr">
        <is>
          <t>部分完成</t>
        </is>
      </c>
      <c r="P117" t="inlineStr">
        <is>
          <t>旧汇总已迁移；关联已清空，不参与统计。</t>
        </is>
      </c>
      <c r="Q117" t="inlineStr">
        <is>
          <t>已停用</t>
        </is>
      </c>
      <c r="R117"/>
    </row>
    <row r="118" ht="25.5" customHeight="1">
      <c r="A118" t="inlineStr">
        <is>
          <t>2026-09-15｜USD｜用户充值金额｜0fcef1b8970d217c</t>
        </is>
      </c>
      <c r="B118" s="5">
        <v>46280</v>
      </c>
      <c r="C118" t="inlineStr">
        <is>
          <t>USD</t>
        </is>
      </c>
      <c r="D118" t="inlineStr">
        <is>
          <t>用户充值金额</t>
        </is>
      </c>
      <c r="E118" t="inlineStr">
        <is>
          <t>2026-09-15｜ReelShort｜USD｜用户充值金额｜0fcef1b8970d217c</t>
        </is>
      </c>
      <c r="F118" t="inlineStr">
        <is>
          <t>0</t>
        </is>
      </c>
      <c r="G118" t="inlineStr">
        <is>
          <t>0.00</t>
        </is>
      </c>
      <c r="H118"/>
      <c r="I118" t="inlineStr">
        <is>
          <t>0.00</t>
        </is>
      </c>
      <c r="J118"/>
      <c r="K118"/>
      <c r="L118"/>
      <c r="M118">
        <v>12</v>
      </c>
      <c r="N118">
        <v>1</v>
      </c>
      <c r="O118" t="inlineStr">
        <is>
          <t>部分完成</t>
        </is>
      </c>
      <c r="P118" t="inlineStr">
        <is>
          <t>同步工具自动汇总；当前关联1条剧场记录，已同步1/12个账号。不同币种和金额口径分别统计。</t>
        </is>
      </c>
      <c r="Q118" t="inlineStr">
        <is>
          <t>My Racing Nemesis Kissed Me</t>
        </is>
      </c>
      <c r="R118"/>
    </row>
    <row r="119" ht="25.5" customHeight="1">
      <c r="A119" t="inlineStr">
        <is>
          <t>2026-09-15｜USD｜用户充值金额｜960814eee99616a6</t>
        </is>
      </c>
      <c r="B119" s="5">
        <v>46280</v>
      </c>
      <c r="C119" t="inlineStr">
        <is>
          <t>USD</t>
        </is>
      </c>
      <c r="D119" t="inlineStr">
        <is>
          <t>用户充值金额</t>
        </is>
      </c>
      <c r="E119" t="inlineStr">
        <is>
          <t>2026-09-15｜ReelShort｜USD｜用户充值金额｜960814eee99616a6</t>
        </is>
      </c>
      <c r="F119" t="inlineStr">
        <is>
          <t>0</t>
        </is>
      </c>
      <c r="G119" t="inlineStr">
        <is>
          <t>0.00</t>
        </is>
      </c>
      <c r="H119"/>
      <c r="I119" t="inlineStr">
        <is>
          <t>0.00</t>
        </is>
      </c>
      <c r="J119"/>
      <c r="K119"/>
      <c r="L119"/>
      <c r="M119">
        <v>12</v>
      </c>
      <c r="N119">
        <v>1</v>
      </c>
      <c r="O119" t="inlineStr">
        <is>
          <t>部分完成</t>
        </is>
      </c>
      <c r="P119" t="inlineStr">
        <is>
          <t>同步工具自动汇总；当前关联1条剧场记录，已同步1/12个账号。不同币种和金额口径分别统计。</t>
        </is>
      </c>
      <c r="Q119" t="inlineStr">
        <is>
          <t>The Don's Obsession</t>
        </is>
      </c>
      <c r="R119"/>
    </row>
    <row r="120" ht="25.5" customHeight="1">
      <c r="A120" t="inlineStr">
        <is>
          <t>2026-09-15｜USD｜用户充值金额｜7e2e07cf66b7db0c</t>
        </is>
      </c>
      <c r="B120" s="5">
        <v>46280</v>
      </c>
      <c r="C120" t="inlineStr">
        <is>
          <t>USD</t>
        </is>
      </c>
      <c r="D120" t="inlineStr">
        <is>
          <t>用户充值金额</t>
        </is>
      </c>
      <c r="E120" t="inlineStr">
        <is>
          <t>2026-09-15｜ReelShort｜USD｜用户充值金额｜7e2e07cf66b7db0c</t>
        </is>
      </c>
      <c r="F120" t="inlineStr">
        <is>
          <t>1</t>
        </is>
      </c>
      <c r="G120" t="inlineStr">
        <is>
          <t>6.99</t>
        </is>
      </c>
      <c r="H120"/>
      <c r="I120" t="inlineStr">
        <is>
          <t>0.00</t>
        </is>
      </c>
      <c r="J120"/>
      <c r="K120"/>
      <c r="L120"/>
      <c r="M120">
        <v>12</v>
      </c>
      <c r="N120">
        <v>1</v>
      </c>
      <c r="O120" t="inlineStr">
        <is>
          <t>部分完成</t>
        </is>
      </c>
      <c r="P120" t="inlineStr">
        <is>
          <t>同步工具自动汇总；当前关联1条剧场记录，已同步1/12个账号。不同币种和金额口径分别统计。</t>
        </is>
      </c>
      <c r="Q120" t="inlineStr">
        <is>
          <t>The Omega's Command</t>
        </is>
      </c>
      <c r="R120"/>
    </row>
    <row r="121" ht="25.5" customHeight="1">
      <c r="A121" t="inlineStr">
        <is>
          <t>2026-09-14｜CNY｜待确认｜22744f0f5b6a4aa8</t>
        </is>
      </c>
      <c r="B121" s="5">
        <v>46279</v>
      </c>
      <c r="C121" t="inlineStr">
        <is>
          <t>CNY</t>
        </is>
      </c>
      <c r="D121" t="inlineStr">
        <is>
          <t>待确认</t>
        </is>
      </c>
      <c r="E121" t="inlineStr">
        <is>
          <t>2026-09-14｜MoboReels｜CNY｜待确认｜22744f0f5b6a4aa8,2026-09-14｜其他｜CNY｜待确认｜22744f0f5b6a4aa8</t>
        </is>
      </c>
      <c r="F121" t="inlineStr">
        <is>
          <t>0</t>
        </is>
      </c>
      <c r="G121" t="inlineStr">
        <is>
          <t>0.00</t>
        </is>
      </c>
      <c r="H121" t="inlineStr">
        <is>
          <t>0.00</t>
        </is>
      </c>
      <c r="I121" t="inlineStr">
        <is>
          <t>0.00</t>
        </is>
      </c>
      <c r="J121" t="inlineStr">
        <is>
          <t>0.00</t>
        </is>
      </c>
      <c r="K121"/>
      <c r="L121"/>
      <c r="M121">
        <v>12</v>
      </c>
      <c r="N121">
        <v>3</v>
      </c>
      <c r="O121" t="inlineStr">
        <is>
          <t>部分完成</t>
        </is>
      </c>
      <c r="P121" t="inlineStr">
        <is>
          <t>同步工具自动汇总；当前关联2条剧场记录，已同步3/12个账号。不同币种和金额口径分别统计。</t>
        </is>
      </c>
      <c r="Q121" t="inlineStr">
        <is>
          <t>未分剧名/平台合计</t>
        </is>
      </c>
      <c r="R121"/>
    </row>
    <row r="122" ht="25.5" customHeight="1">
      <c r="A122" t="inlineStr">
        <is>
          <t>2026-09-14｜CNY｜扣通道费后金额｜22744f0f5b6a4aa8</t>
        </is>
      </c>
      <c r="B122" s="5">
        <v>46279</v>
      </c>
      <c r="C122" t="inlineStr">
        <is>
          <t>CNY</t>
        </is>
      </c>
      <c r="D122" t="inlineStr">
        <is>
          <t>扣通道费后金额</t>
        </is>
      </c>
      <c r="E122" t="inlineStr">
        <is>
          <t>2026-09-14｜其他｜CNY｜扣通道费后金额｜22744f0f5b6a4aa8</t>
        </is>
      </c>
      <c r="F122" t="inlineStr">
        <is>
          <t>0</t>
        </is>
      </c>
      <c r="G122" t="inlineStr">
        <is>
          <t>0.00</t>
        </is>
      </c>
      <c r="H122" t="inlineStr">
        <is>
          <t>0.00</t>
        </is>
      </c>
      <c r="I122" t="inlineStr">
        <is>
          <t>0.00</t>
        </is>
      </c>
      <c r="J122" t="inlineStr">
        <is>
          <t>0.00</t>
        </is>
      </c>
      <c r="K122"/>
      <c r="L122"/>
      <c r="M122">
        <v>12</v>
      </c>
      <c r="N122">
        <v>1</v>
      </c>
      <c r="O122" t="inlineStr">
        <is>
          <t>部分完成</t>
        </is>
      </c>
      <c r="P122" t="inlineStr">
        <is>
          <t>同步工具自动汇总；当前关联1条剧场记录，已同步1/12个账号。不同币种和金额口径分别统计。</t>
        </is>
      </c>
      <c r="Q122" t="inlineStr">
        <is>
          <t>未分剧名/平台合计</t>
        </is>
      </c>
      <c r="R122"/>
    </row>
    <row r="123" ht="25.5" customHeight="1">
      <c r="A123" t="inlineStr">
        <is>
          <t>2026-09-14｜USD｜待确认｜22744f0f5b6a4aa8</t>
        </is>
      </c>
      <c r="B123" s="5">
        <v>46279</v>
      </c>
      <c r="C123" t="inlineStr">
        <is>
          <t>USD</t>
        </is>
      </c>
      <c r="D123" t="inlineStr">
        <is>
          <t>待确认</t>
        </is>
      </c>
      <c r="E123" t="inlineStr">
        <is>
          <t>2026-09-14｜其他｜USD｜待确认｜22744f0f5b6a4aa8</t>
        </is>
      </c>
      <c r="F123" t="inlineStr">
        <is>
          <t>0</t>
        </is>
      </c>
      <c r="G123" t="inlineStr">
        <is>
          <t>0.00</t>
        </is>
      </c>
      <c r="H123"/>
      <c r="I123" t="inlineStr">
        <is>
          <t>0.00</t>
        </is>
      </c>
      <c r="J123" t="inlineStr">
        <is>
          <t>0.00</t>
        </is>
      </c>
      <c r="K123"/>
      <c r="L123"/>
      <c r="M123">
        <v>12</v>
      </c>
      <c r="N123">
        <v>1</v>
      </c>
      <c r="O123" t="inlineStr">
        <is>
          <t>部分完成</t>
        </is>
      </c>
      <c r="P123" t="inlineStr">
        <is>
          <t>同步工具自动汇总；当前关联1条剧场记录，已同步1/12个账号。不同币种和金额口径分别统计。</t>
        </is>
      </c>
      <c r="Q123" t="inlineStr">
        <is>
          <t>未分剧名/平台合计</t>
        </is>
      </c>
      <c r="R123"/>
    </row>
    <row r="124" ht="25.5" customHeight="1">
      <c r="A124" t="inlineStr">
        <is>
          <t>2026-09-14｜USD｜用户充值金额｜22744f0f5b6a4aa8｜已停用</t>
        </is>
      </c>
      <c r="B124" s="5">
        <v>46279</v>
      </c>
      <c r="C124" t="inlineStr">
        <is>
          <t>USD</t>
        </is>
      </c>
      <c r="D124" t="inlineStr">
        <is>
          <t>用户充值金额</t>
        </is>
      </c>
      <c r="E124"/>
      <c r="F124"/>
      <c r="G124"/>
      <c r="H124"/>
      <c r="I124"/>
      <c r="J124"/>
      <c r="K124"/>
      <c r="L124"/>
      <c r="M124">
        <v>12</v>
      </c>
      <c r="N124">
        <v>1</v>
      </c>
      <c r="O124" t="inlineStr">
        <is>
          <t>部分完成</t>
        </is>
      </c>
      <c r="P124" t="inlineStr">
        <is>
          <t>旧汇总已迁移；关联已清空，不参与统计。</t>
        </is>
      </c>
      <c r="Q124" t="inlineStr">
        <is>
          <t>已停用</t>
        </is>
      </c>
      <c r="R124"/>
    </row>
    <row r="125" ht="25.5" customHeight="1">
      <c r="A125" t="inlineStr">
        <is>
          <t>2026-09-14｜USD｜用户充值金额｜0fcef1b8970d217c</t>
        </is>
      </c>
      <c r="B125" s="5">
        <v>46279</v>
      </c>
      <c r="C125" t="inlineStr">
        <is>
          <t>USD</t>
        </is>
      </c>
      <c r="D125" t="inlineStr">
        <is>
          <t>用户充值金额</t>
        </is>
      </c>
      <c r="E125" t="inlineStr">
        <is>
          <t>2026-09-14｜ReelShort｜USD｜用户充值金额｜0fcef1b8970d217c</t>
        </is>
      </c>
      <c r="F125" t="inlineStr">
        <is>
          <t>0</t>
        </is>
      </c>
      <c r="G125" t="inlineStr">
        <is>
          <t>0.00</t>
        </is>
      </c>
      <c r="H125"/>
      <c r="I125" t="inlineStr">
        <is>
          <t>0.00</t>
        </is>
      </c>
      <c r="J125"/>
      <c r="K125"/>
      <c r="L125"/>
      <c r="M125">
        <v>12</v>
      </c>
      <c r="N125">
        <v>1</v>
      </c>
      <c r="O125" t="inlineStr">
        <is>
          <t>部分完成</t>
        </is>
      </c>
      <c r="P125" t="inlineStr">
        <is>
          <t>同步工具自动汇总；当前关联1条剧场记录，已同步1/12个账号。不同币种和金额口径分别统计。</t>
        </is>
      </c>
      <c r="Q125" t="inlineStr">
        <is>
          <t>My Racing Nemesis Kissed Me</t>
        </is>
      </c>
      <c r="R125"/>
    </row>
    <row r="126" ht="25.5" customHeight="1">
      <c r="A126" t="inlineStr">
        <is>
          <t>2026-09-14｜USD｜用户充值金额｜af3e88885fef4554</t>
        </is>
      </c>
      <c r="B126" s="5">
        <v>46279</v>
      </c>
      <c r="C126" t="inlineStr">
        <is>
          <t>USD</t>
        </is>
      </c>
      <c r="D126" t="inlineStr">
        <is>
          <t>用户充值金额</t>
        </is>
      </c>
      <c r="E126" t="inlineStr">
        <is>
          <t>2026-09-14｜ReelShort｜USD｜用户充值金额｜af3e88885fef4554</t>
        </is>
      </c>
      <c r="F126" t="inlineStr">
        <is>
          <t>0</t>
        </is>
      </c>
      <c r="G126" t="inlineStr">
        <is>
          <t>0.00</t>
        </is>
      </c>
      <c r="H126"/>
      <c r="I126" t="inlineStr">
        <is>
          <t>0.00</t>
        </is>
      </c>
      <c r="J126"/>
      <c r="K126"/>
      <c r="L126"/>
      <c r="M126">
        <v>12</v>
      </c>
      <c r="N126">
        <v>1</v>
      </c>
      <c r="O126" t="inlineStr">
        <is>
          <t>部分完成</t>
        </is>
      </c>
      <c r="P126" t="inlineStr">
        <is>
          <t>同步工具自动汇总；当前关联1条剧场记录，已同步1/12个账号。不同币种和金额口径分别统计。</t>
        </is>
      </c>
      <c r="Q126" t="inlineStr">
        <is>
          <t>Private Tutoring</t>
        </is>
      </c>
      <c r="R126"/>
    </row>
    <row r="127" ht="25.5" customHeight="1">
      <c r="A127" t="inlineStr">
        <is>
          <t>2026-09-14｜USD｜用户充值金额｜960814eee99616a6</t>
        </is>
      </c>
      <c r="B127" s="5">
        <v>46279</v>
      </c>
      <c r="C127" t="inlineStr">
        <is>
          <t>USD</t>
        </is>
      </c>
      <c r="D127" t="inlineStr">
        <is>
          <t>用户充值金额</t>
        </is>
      </c>
      <c r="E127" t="inlineStr">
        <is>
          <t>2026-09-14｜ReelShort｜USD｜用户充值金额｜960814eee99616a6</t>
        </is>
      </c>
      <c r="F127" t="inlineStr">
        <is>
          <t>0</t>
        </is>
      </c>
      <c r="G127" t="inlineStr">
        <is>
          <t>0.00</t>
        </is>
      </c>
      <c r="H127"/>
      <c r="I127" t="inlineStr">
        <is>
          <t>0.00</t>
        </is>
      </c>
      <c r="J127"/>
      <c r="K127"/>
      <c r="L127"/>
      <c r="M127">
        <v>12</v>
      </c>
      <c r="N127">
        <v>1</v>
      </c>
      <c r="O127" t="inlineStr">
        <is>
          <t>部分完成</t>
        </is>
      </c>
      <c r="P127" t="inlineStr">
        <is>
          <t>同步工具自动汇总；当前关联1条剧场记录，已同步1/12个账号。不同币种和金额口径分别统计。</t>
        </is>
      </c>
      <c r="Q127" t="inlineStr">
        <is>
          <t>The Don's Obsession</t>
        </is>
      </c>
      <c r="R127"/>
    </row>
    <row r="128" ht="25.5" customHeight="1">
      <c r="A128" t="inlineStr">
        <is>
          <t>2026-09-14｜USD｜用户充值金额｜7e2e07cf66b7db0c</t>
        </is>
      </c>
      <c r="B128" s="5">
        <v>46279</v>
      </c>
      <c r="C128" t="inlineStr">
        <is>
          <t>USD</t>
        </is>
      </c>
      <c r="D128" t="inlineStr">
        <is>
          <t>用户充值金额</t>
        </is>
      </c>
      <c r="E128" t="inlineStr">
        <is>
          <t>2026-09-14｜ReelShort｜USD｜用户充值金额｜7e2e07cf66b7db0c</t>
        </is>
      </c>
      <c r="F128" t="inlineStr">
        <is>
          <t>1</t>
        </is>
      </c>
      <c r="G128" t="inlineStr">
        <is>
          <t>3.49</t>
        </is>
      </c>
      <c r="H128"/>
      <c r="I128" t="inlineStr">
        <is>
          <t>0.00</t>
        </is>
      </c>
      <c r="J128"/>
      <c r="K128"/>
      <c r="L128"/>
      <c r="M128">
        <v>12</v>
      </c>
      <c r="N128">
        <v>1</v>
      </c>
      <c r="O128" t="inlineStr">
        <is>
          <t>部分完成</t>
        </is>
      </c>
      <c r="P128" t="inlineStr">
        <is>
          <t>同步工具自动汇总；当前关联1条剧场记录，已同步1/12个账号。不同币种和金额口径分别统计。</t>
        </is>
      </c>
      <c r="Q128" t="inlineStr">
        <is>
          <t>The Omega's Command</t>
        </is>
      </c>
      <c r="R128"/>
    </row>
    <row r="129" ht="25.5" customHeight="1">
      <c r="A129" t="inlineStr">
        <is>
          <t>2026-09-13｜CNY｜待确认｜22744f0f5b6a4aa8</t>
        </is>
      </c>
      <c r="B129" s="5">
        <v>46278</v>
      </c>
      <c r="C129" t="inlineStr">
        <is>
          <t>CNY</t>
        </is>
      </c>
      <c r="D129" t="inlineStr">
        <is>
          <t>待确认</t>
        </is>
      </c>
      <c r="E129" t="inlineStr">
        <is>
          <t>2026-09-13｜MoboReels｜CNY｜待确认｜22744f0f5b6a4aa8,2026-09-13｜其他｜CNY｜待确认｜22744f0f5b6a4aa8</t>
        </is>
      </c>
      <c r="F129" t="inlineStr">
        <is>
          <t>0</t>
        </is>
      </c>
      <c r="G129" t="inlineStr">
        <is>
          <t>0.00</t>
        </is>
      </c>
      <c r="H129" t="inlineStr">
        <is>
          <t>0.00</t>
        </is>
      </c>
      <c r="I129" t="inlineStr">
        <is>
          <t>0.00</t>
        </is>
      </c>
      <c r="J129" t="inlineStr">
        <is>
          <t>0.00</t>
        </is>
      </c>
      <c r="K129"/>
      <c r="L129"/>
      <c r="M129">
        <v>12</v>
      </c>
      <c r="N129">
        <v>3</v>
      </c>
      <c r="O129" t="inlineStr">
        <is>
          <t>部分完成</t>
        </is>
      </c>
      <c r="P129" t="inlineStr">
        <is>
          <t>同步工具自动汇总；当前关联2条剧场记录，已同步3/12个账号。不同币种和金额口径分别统计。</t>
        </is>
      </c>
      <c r="Q129" t="inlineStr">
        <is>
          <t>未分剧名/平台合计</t>
        </is>
      </c>
      <c r="R129"/>
    </row>
    <row r="130" ht="25.5" customHeight="1">
      <c r="A130" t="inlineStr">
        <is>
          <t>2026-09-13｜CNY｜扣通道费后金额｜22744f0f5b6a4aa8</t>
        </is>
      </c>
      <c r="B130" s="5">
        <v>46278</v>
      </c>
      <c r="C130" t="inlineStr">
        <is>
          <t>CNY</t>
        </is>
      </c>
      <c r="D130" t="inlineStr">
        <is>
          <t>扣通道费后金额</t>
        </is>
      </c>
      <c r="E130" t="inlineStr">
        <is>
          <t>2026-09-13｜其他｜CNY｜扣通道费后金额｜22744f0f5b6a4aa8</t>
        </is>
      </c>
      <c r="F130" t="inlineStr">
        <is>
          <t>0</t>
        </is>
      </c>
      <c r="G130" t="inlineStr">
        <is>
          <t>0.00</t>
        </is>
      </c>
      <c r="H130" t="inlineStr">
        <is>
          <t>0.00</t>
        </is>
      </c>
      <c r="I130" t="inlineStr">
        <is>
          <t>0.00</t>
        </is>
      </c>
      <c r="J130" t="inlineStr">
        <is>
          <t>0.00</t>
        </is>
      </c>
      <c r="K130"/>
      <c r="L130"/>
      <c r="M130">
        <v>12</v>
      </c>
      <c r="N130">
        <v>1</v>
      </c>
      <c r="O130" t="inlineStr">
        <is>
          <t>部分完成</t>
        </is>
      </c>
      <c r="P130" t="inlineStr">
        <is>
          <t>同步工具自动汇总；当前关联1条剧场记录，已同步1/12个账号。不同币种和金额口径分别统计。</t>
        </is>
      </c>
      <c r="Q130" t="inlineStr">
        <is>
          <t>未分剧名/平台合计</t>
        </is>
      </c>
      <c r="R130"/>
    </row>
    <row r="131" ht="25.5" customHeight="1">
      <c r="A131" t="inlineStr">
        <is>
          <t>2026-09-13｜USD｜待确认｜22744f0f5b6a4aa8</t>
        </is>
      </c>
      <c r="B131" s="5">
        <v>46278</v>
      </c>
      <c r="C131" t="inlineStr">
        <is>
          <t>USD</t>
        </is>
      </c>
      <c r="D131" t="inlineStr">
        <is>
          <t>待确认</t>
        </is>
      </c>
      <c r="E131" t="inlineStr">
        <is>
          <t>2026-09-13｜其他｜USD｜待确认｜22744f0f5b6a4aa8</t>
        </is>
      </c>
      <c r="F131" t="inlineStr">
        <is>
          <t>0</t>
        </is>
      </c>
      <c r="G131" t="inlineStr">
        <is>
          <t>0.00</t>
        </is>
      </c>
      <c r="H131"/>
      <c r="I131" t="inlineStr">
        <is>
          <t>0.00</t>
        </is>
      </c>
      <c r="J131" t="inlineStr">
        <is>
          <t>0.00</t>
        </is>
      </c>
      <c r="K131"/>
      <c r="L131"/>
      <c r="M131">
        <v>12</v>
      </c>
      <c r="N131">
        <v>1</v>
      </c>
      <c r="O131" t="inlineStr">
        <is>
          <t>部分完成</t>
        </is>
      </c>
      <c r="P131" t="inlineStr">
        <is>
          <t>同步工具自动汇总；当前关联1条剧场记录，已同步1/12个账号。不同币种和金额口径分别统计。</t>
        </is>
      </c>
      <c r="Q131" t="inlineStr">
        <is>
          <t>未分剧名/平台合计</t>
        </is>
      </c>
      <c r="R131"/>
    </row>
    <row r="132" ht="25.5" customHeight="1">
      <c r="A132" t="inlineStr">
        <is>
          <t>2026-09-13｜USD｜用户充值金额｜22744f0f5b6a4aa8｜已停用</t>
        </is>
      </c>
      <c r="B132" s="5">
        <v>46278</v>
      </c>
      <c r="C132" t="inlineStr">
        <is>
          <t>USD</t>
        </is>
      </c>
      <c r="D132" t="inlineStr">
        <is>
          <t>用户充值金额</t>
        </is>
      </c>
      <c r="E132"/>
      <c r="F132"/>
      <c r="G132"/>
      <c r="H132"/>
      <c r="I132"/>
      <c r="J132"/>
      <c r="K132"/>
      <c r="L132"/>
      <c r="M132">
        <v>12</v>
      </c>
      <c r="N132">
        <v>1</v>
      </c>
      <c r="O132" t="inlineStr">
        <is>
          <t>部分完成</t>
        </is>
      </c>
      <c r="P132" t="inlineStr">
        <is>
          <t>旧汇总已迁移；关联已清空，不参与统计。</t>
        </is>
      </c>
      <c r="Q132" t="inlineStr">
        <is>
          <t>已停用</t>
        </is>
      </c>
      <c r="R132"/>
    </row>
    <row r="133" ht="25.5" customHeight="1">
      <c r="A133" t="inlineStr">
        <is>
          <t>2026-09-13｜USD｜用户充值金额｜b4212a4a4dd1402e</t>
        </is>
      </c>
      <c r="B133" s="5">
        <v>46278</v>
      </c>
      <c r="C133" t="inlineStr">
        <is>
          <t>USD</t>
        </is>
      </c>
      <c r="D133" t="inlineStr">
        <is>
          <t>用户充值金额</t>
        </is>
      </c>
      <c r="E133" t="inlineStr">
        <is>
          <t>2026-09-13｜ReelShort｜USD｜用户充值金额｜b4212a4a4dd1402e</t>
        </is>
      </c>
      <c r="F133" t="inlineStr">
        <is>
          <t>0</t>
        </is>
      </c>
      <c r="G133" t="inlineStr">
        <is>
          <t>0.00</t>
        </is>
      </c>
      <c r="H133"/>
      <c r="I133" t="inlineStr">
        <is>
          <t>0.00</t>
        </is>
      </c>
      <c r="J133"/>
      <c r="K133"/>
      <c r="L133"/>
      <c r="M133">
        <v>12</v>
      </c>
      <c r="N133">
        <v>1</v>
      </c>
      <c r="O133" t="inlineStr">
        <is>
          <t>部分完成</t>
        </is>
      </c>
      <c r="P133" t="inlineStr">
        <is>
          <t>同步工具自动汇总；当前关联1条剧场记录，已同步1/12个账号。不同币种和金额口径分别统计。</t>
        </is>
      </c>
      <c r="Q133" t="inlineStr">
        <is>
          <t>Ashes for My Sister's Destiny</t>
        </is>
      </c>
      <c r="R133"/>
    </row>
    <row r="134" ht="25.5" customHeight="1">
      <c r="A134" t="inlineStr">
        <is>
          <t>2026-09-13｜USD｜用户充值金额｜0fcef1b8970d217c</t>
        </is>
      </c>
      <c r="B134" s="5">
        <v>46278</v>
      </c>
      <c r="C134" t="inlineStr">
        <is>
          <t>USD</t>
        </is>
      </c>
      <c r="D134" t="inlineStr">
        <is>
          <t>用户充值金额</t>
        </is>
      </c>
      <c r="E134" t="inlineStr">
        <is>
          <t>2026-09-13｜ReelShort｜USD｜用户充值金额｜0fcef1b8970d217c</t>
        </is>
      </c>
      <c r="F134" t="inlineStr">
        <is>
          <t>0</t>
        </is>
      </c>
      <c r="G134" t="inlineStr">
        <is>
          <t>0.00</t>
        </is>
      </c>
      <c r="H134"/>
      <c r="I134" t="inlineStr">
        <is>
          <t>0.00</t>
        </is>
      </c>
      <c r="J134"/>
      <c r="K134"/>
      <c r="L134"/>
      <c r="M134">
        <v>12</v>
      </c>
      <c r="N134">
        <v>1</v>
      </c>
      <c r="O134" t="inlineStr">
        <is>
          <t>部分完成</t>
        </is>
      </c>
      <c r="P134" t="inlineStr">
        <is>
          <t>同步工具自动汇总；当前关联1条剧场记录，已同步1/12个账号。不同币种和金额口径分别统计。</t>
        </is>
      </c>
      <c r="Q134" t="inlineStr">
        <is>
          <t>My Racing Nemesis Kissed Me</t>
        </is>
      </c>
      <c r="R134"/>
    </row>
    <row r="135" ht="25.5" customHeight="1">
      <c r="A135" t="inlineStr">
        <is>
          <t>2026-09-13｜USD｜用户充值金额｜af3e88885fef4554</t>
        </is>
      </c>
      <c r="B135" s="5">
        <v>46278</v>
      </c>
      <c r="C135" t="inlineStr">
        <is>
          <t>USD</t>
        </is>
      </c>
      <c r="D135" t="inlineStr">
        <is>
          <t>用户充值金额</t>
        </is>
      </c>
      <c r="E135" t="inlineStr">
        <is>
          <t>2026-09-13｜ReelShort｜USD｜用户充值金额｜af3e88885fef4554</t>
        </is>
      </c>
      <c r="F135" t="inlineStr">
        <is>
          <t>0</t>
        </is>
      </c>
      <c r="G135" t="inlineStr">
        <is>
          <t>0.00</t>
        </is>
      </c>
      <c r="H135"/>
      <c r="I135" t="inlineStr">
        <is>
          <t>0.00</t>
        </is>
      </c>
      <c r="J135"/>
      <c r="K135"/>
      <c r="L135"/>
      <c r="M135">
        <v>12</v>
      </c>
      <c r="N135">
        <v>1</v>
      </c>
      <c r="O135" t="inlineStr">
        <is>
          <t>部分完成</t>
        </is>
      </c>
      <c r="P135" t="inlineStr">
        <is>
          <t>同步工具自动汇总；当前关联1条剧场记录，已同步1/12个账号。不同币种和金额口径分别统计。</t>
        </is>
      </c>
      <c r="Q135" t="inlineStr">
        <is>
          <t>Private Tutoring</t>
        </is>
      </c>
      <c r="R135"/>
    </row>
    <row r="136" ht="25.5" customHeight="1">
      <c r="A136" t="inlineStr">
        <is>
          <t>2026-09-13｜USD｜用户充值金额｜960814eee99616a6</t>
        </is>
      </c>
      <c r="B136" s="5">
        <v>46278</v>
      </c>
      <c r="C136" t="inlineStr">
        <is>
          <t>USD</t>
        </is>
      </c>
      <c r="D136" t="inlineStr">
        <is>
          <t>用户充值金额</t>
        </is>
      </c>
      <c r="E136" t="inlineStr">
        <is>
          <t>2026-09-13｜ReelShort｜USD｜用户充值金额｜960814eee99616a6</t>
        </is>
      </c>
      <c r="F136" t="inlineStr">
        <is>
          <t>0</t>
        </is>
      </c>
      <c r="G136" t="inlineStr">
        <is>
          <t>0.00</t>
        </is>
      </c>
      <c r="H136"/>
      <c r="I136" t="inlineStr">
        <is>
          <t>0.00</t>
        </is>
      </c>
      <c r="J136"/>
      <c r="K136"/>
      <c r="L136"/>
      <c r="M136">
        <v>12</v>
      </c>
      <c r="N136">
        <v>1</v>
      </c>
      <c r="O136" t="inlineStr">
        <is>
          <t>部分完成</t>
        </is>
      </c>
      <c r="P136" t="inlineStr">
        <is>
          <t>同步工具自动汇总；当前关联1条剧场记录，已同步1/12个账号。不同币种和金额口径分别统计。</t>
        </is>
      </c>
      <c r="Q136" t="inlineStr">
        <is>
          <t>The Don's Obsession</t>
        </is>
      </c>
      <c r="R136"/>
    </row>
    <row r="137" ht="25.5" customHeight="1">
      <c r="A137" t="inlineStr">
        <is>
          <t>2026-09-13｜USD｜用户充值金额｜7e2e07cf66b7db0c</t>
        </is>
      </c>
      <c r="B137" s="5">
        <v>46278</v>
      </c>
      <c r="C137" t="inlineStr">
        <is>
          <t>USD</t>
        </is>
      </c>
      <c r="D137" t="inlineStr">
        <is>
          <t>用户充值金额</t>
        </is>
      </c>
      <c r="E137" t="inlineStr">
        <is>
          <t>2026-09-13｜ReelShort｜USD｜用户充值金额｜7e2e07cf66b7db0c</t>
        </is>
      </c>
      <c r="F137" t="inlineStr">
        <is>
          <t>0</t>
        </is>
      </c>
      <c r="G137" t="inlineStr">
        <is>
          <t>0.00</t>
        </is>
      </c>
      <c r="H137"/>
      <c r="I137" t="inlineStr">
        <is>
          <t>0.00</t>
        </is>
      </c>
      <c r="J137"/>
      <c r="K137"/>
      <c r="L137"/>
      <c r="M137">
        <v>12</v>
      </c>
      <c r="N137">
        <v>1</v>
      </c>
      <c r="O137" t="inlineStr">
        <is>
          <t>部分完成</t>
        </is>
      </c>
      <c r="P137" t="inlineStr">
        <is>
          <t>同步工具自动汇总；当前关联1条剧场记录，已同步1/12个账号。不同币种和金额口径分别统计。</t>
        </is>
      </c>
      <c r="Q137" t="inlineStr">
        <is>
          <t>The Omega's Command</t>
        </is>
      </c>
      <c r="R137"/>
    </row>
    <row r="138" ht="25.5" customHeight="1">
      <c r="A138" t="inlineStr">
        <is>
          <t>2026-09-12｜CNY｜待确认｜22744f0f5b6a4aa8</t>
        </is>
      </c>
      <c r="B138" s="5">
        <v>46277</v>
      </c>
      <c r="C138" t="inlineStr">
        <is>
          <t>CNY</t>
        </is>
      </c>
      <c r="D138" t="inlineStr">
        <is>
          <t>待确认</t>
        </is>
      </c>
      <c r="E138" t="inlineStr">
        <is>
          <t>2026-09-12｜MoboReels｜CNY｜待确认｜22744f0f5b6a4aa8,2026-09-12｜其他｜CNY｜待确认｜22744f0f5b6a4aa8</t>
        </is>
      </c>
      <c r="F138" t="inlineStr">
        <is>
          <t>0</t>
        </is>
      </c>
      <c r="G138" t="inlineStr">
        <is>
          <t>0.00</t>
        </is>
      </c>
      <c r="H138" t="inlineStr">
        <is>
          <t>0.00</t>
        </is>
      </c>
      <c r="I138" t="inlineStr">
        <is>
          <t>0.00</t>
        </is>
      </c>
      <c r="J138" t="inlineStr">
        <is>
          <t>0.00</t>
        </is>
      </c>
      <c r="K138"/>
      <c r="L138"/>
      <c r="M138">
        <v>12</v>
      </c>
      <c r="N138">
        <v>3</v>
      </c>
      <c r="O138" t="inlineStr">
        <is>
          <t>部分完成</t>
        </is>
      </c>
      <c r="P138" t="inlineStr">
        <is>
          <t>同步工具自动汇总；当前关联2条剧场记录，已同步3/12个账号。不同币种和金额口径分别统计。</t>
        </is>
      </c>
      <c r="Q138" t="inlineStr">
        <is>
          <t>未分剧名/平台合计</t>
        </is>
      </c>
      <c r="R138"/>
    </row>
    <row r="139" ht="25.5" customHeight="1">
      <c r="A139" t="inlineStr">
        <is>
          <t>2026-09-12｜CNY｜扣通道费后金额｜22744f0f5b6a4aa8</t>
        </is>
      </c>
      <c r="B139" s="5">
        <v>46277</v>
      </c>
      <c r="C139" t="inlineStr">
        <is>
          <t>CNY</t>
        </is>
      </c>
      <c r="D139" t="inlineStr">
        <is>
          <t>扣通道费后金额</t>
        </is>
      </c>
      <c r="E139" t="inlineStr">
        <is>
          <t>2026-09-12｜其他｜CNY｜扣通道费后金额｜22744f0f5b6a4aa8</t>
        </is>
      </c>
      <c r="F139" t="inlineStr">
        <is>
          <t>0</t>
        </is>
      </c>
      <c r="G139" t="inlineStr">
        <is>
          <t>0.00</t>
        </is>
      </c>
      <c r="H139" t="inlineStr">
        <is>
          <t>0.00</t>
        </is>
      </c>
      <c r="I139" t="inlineStr">
        <is>
          <t>0.00</t>
        </is>
      </c>
      <c r="J139" t="inlineStr">
        <is>
          <t>0.00</t>
        </is>
      </c>
      <c r="K139"/>
      <c r="L139"/>
      <c r="M139">
        <v>12</v>
      </c>
      <c r="N139">
        <v>1</v>
      </c>
      <c r="O139" t="inlineStr">
        <is>
          <t>部分完成</t>
        </is>
      </c>
      <c r="P139" t="inlineStr">
        <is>
          <t>同步工具自动汇总；当前关联1条剧场记录，已同步1/12个账号。不同币种和金额口径分别统计。</t>
        </is>
      </c>
      <c r="Q139" t="inlineStr">
        <is>
          <t>未分剧名/平台合计</t>
        </is>
      </c>
      <c r="R139"/>
    </row>
    <row r="140" ht="25.5" customHeight="1">
      <c r="A140" t="inlineStr">
        <is>
          <t>2026-09-12｜USD｜待确认｜22744f0f5b6a4aa8</t>
        </is>
      </c>
      <c r="B140" s="5">
        <v>46277</v>
      </c>
      <c r="C140" t="inlineStr">
        <is>
          <t>USD</t>
        </is>
      </c>
      <c r="D140" t="inlineStr">
        <is>
          <t>待确认</t>
        </is>
      </c>
      <c r="E140" t="inlineStr">
        <is>
          <t>2026-09-12｜其他｜USD｜待确认｜22744f0f5b6a4aa8</t>
        </is>
      </c>
      <c r="F140" t="inlineStr">
        <is>
          <t>0</t>
        </is>
      </c>
      <c r="G140" t="inlineStr">
        <is>
          <t>0.00</t>
        </is>
      </c>
      <c r="H140"/>
      <c r="I140" t="inlineStr">
        <is>
          <t>0.00</t>
        </is>
      </c>
      <c r="J140" t="inlineStr">
        <is>
          <t>0.00</t>
        </is>
      </c>
      <c r="K140"/>
      <c r="L140"/>
      <c r="M140">
        <v>12</v>
      </c>
      <c r="N140">
        <v>1</v>
      </c>
      <c r="O140" t="inlineStr">
        <is>
          <t>部分完成</t>
        </is>
      </c>
      <c r="P140" t="inlineStr">
        <is>
          <t>同步工具自动汇总；当前关联1条剧场记录，已同步1/12个账号。不同币种和金额口径分别统计。</t>
        </is>
      </c>
      <c r="Q140" t="inlineStr">
        <is>
          <t>未分剧名/平台合计</t>
        </is>
      </c>
      <c r="R140"/>
    </row>
    <row r="141" ht="25.5" customHeight="1">
      <c r="A141" t="inlineStr">
        <is>
          <t>2026-09-12｜USD｜用户充值金额｜22744f0f5b6a4aa8｜已停用</t>
        </is>
      </c>
      <c r="B141" s="5">
        <v>46277</v>
      </c>
      <c r="C141" t="inlineStr">
        <is>
          <t>USD</t>
        </is>
      </c>
      <c r="D141" t="inlineStr">
        <is>
          <t>用户充值金额</t>
        </is>
      </c>
      <c r="E141"/>
      <c r="F141"/>
      <c r="G141"/>
      <c r="H141"/>
      <c r="I141"/>
      <c r="J141"/>
      <c r="K141"/>
      <c r="L141"/>
      <c r="M141">
        <v>12</v>
      </c>
      <c r="N141">
        <v>1</v>
      </c>
      <c r="O141" t="inlineStr">
        <is>
          <t>部分完成</t>
        </is>
      </c>
      <c r="P141" t="inlineStr">
        <is>
          <t>旧汇总已迁移；关联已清空，不参与统计。</t>
        </is>
      </c>
      <c r="Q141" t="inlineStr">
        <is>
          <t>已停用</t>
        </is>
      </c>
      <c r="R141"/>
    </row>
    <row r="142" ht="25.5" customHeight="1">
      <c r="A142" t="inlineStr">
        <is>
          <t>2026-09-12｜USD｜用户充值金额｜960814eee99616a6</t>
        </is>
      </c>
      <c r="B142" s="5">
        <v>46277</v>
      </c>
      <c r="C142" t="inlineStr">
        <is>
          <t>USD</t>
        </is>
      </c>
      <c r="D142" t="inlineStr">
        <is>
          <t>用户充值金额</t>
        </is>
      </c>
      <c r="E142" t="inlineStr">
        <is>
          <t>2026-09-12｜ReelShort｜USD｜用户充值金额｜960814eee99616a6</t>
        </is>
      </c>
      <c r="F142" t="inlineStr">
        <is>
          <t>0</t>
        </is>
      </c>
      <c r="G142" t="inlineStr">
        <is>
          <t>0.00</t>
        </is>
      </c>
      <c r="H142"/>
      <c r="I142" t="inlineStr">
        <is>
          <t>0.00</t>
        </is>
      </c>
      <c r="J142"/>
      <c r="K142"/>
      <c r="L142"/>
      <c r="M142">
        <v>12</v>
      </c>
      <c r="N142">
        <v>1</v>
      </c>
      <c r="O142" t="inlineStr">
        <is>
          <t>部分完成</t>
        </is>
      </c>
      <c r="P142" t="inlineStr">
        <is>
          <t>同步工具自动汇总；当前关联1条剧场记录，已同步1/12个账号。不同币种和金额口径分别统计。</t>
        </is>
      </c>
      <c r="Q142" t="inlineStr">
        <is>
          <t>The Don's Obsession</t>
        </is>
      </c>
      <c r="R142"/>
    </row>
    <row r="143" ht="25.5" customHeight="1">
      <c r="A143" t="inlineStr">
        <is>
          <t>2026-09-12｜USD｜用户充值金额｜3405794871f0c7e6</t>
        </is>
      </c>
      <c r="B143" s="5">
        <v>46277</v>
      </c>
      <c r="C143" t="inlineStr">
        <is>
          <t>USD</t>
        </is>
      </c>
      <c r="D143" t="inlineStr">
        <is>
          <t>用户充值金额</t>
        </is>
      </c>
      <c r="E143" t="inlineStr">
        <is>
          <t>2026-09-12｜ReelShort｜USD｜用户充值金额｜3405794871f0c7e6</t>
        </is>
      </c>
      <c r="F143" t="inlineStr">
        <is>
          <t>0</t>
        </is>
      </c>
      <c r="G143" t="inlineStr">
        <is>
          <t>0.00</t>
        </is>
      </c>
      <c r="H143"/>
      <c r="I143" t="inlineStr">
        <is>
          <t>0.00</t>
        </is>
      </c>
      <c r="J143"/>
      <c r="K143"/>
      <c r="L143"/>
      <c r="M143">
        <v>12</v>
      </c>
      <c r="N143">
        <v>1</v>
      </c>
      <c r="O143" t="inlineStr">
        <is>
          <t>部分完成</t>
        </is>
      </c>
      <c r="P143" t="inlineStr">
        <is>
          <t>同步工具自动汇总；当前关联1条剧场记录，已同步1/12个账号。不同币种和金额口径分别统计。</t>
        </is>
      </c>
      <c r="Q143" t="inlineStr">
        <is>
          <t>Under One Lane</t>
        </is>
      </c>
      <c r="R143"/>
    </row>
    <row r="144" ht="25.5" customHeight="1">
      <c r="A144" t="inlineStr">
        <is>
          <t>2026-09-11｜CNY｜待确认｜22744f0f5b6a4aa8</t>
        </is>
      </c>
      <c r="B144" s="5">
        <v>46276</v>
      </c>
      <c r="C144" t="inlineStr">
        <is>
          <t>CNY</t>
        </is>
      </c>
      <c r="D144" t="inlineStr">
        <is>
          <t>待确认</t>
        </is>
      </c>
      <c r="E144" t="inlineStr">
        <is>
          <t>2026-09-11｜MoboReels｜CNY｜待确认｜22744f0f5b6a4aa8,2026-09-11｜其他｜CNY｜待确认｜22744f0f5b6a4aa8</t>
        </is>
      </c>
      <c r="F144" t="inlineStr">
        <is>
          <t>0</t>
        </is>
      </c>
      <c r="G144" t="inlineStr">
        <is>
          <t>0.00</t>
        </is>
      </c>
      <c r="H144" t="inlineStr">
        <is>
          <t>0.00</t>
        </is>
      </c>
      <c r="I144" t="inlineStr">
        <is>
          <t>0.00</t>
        </is>
      </c>
      <c r="J144" t="inlineStr">
        <is>
          <t>0.00</t>
        </is>
      </c>
      <c r="K144"/>
      <c r="L144"/>
      <c r="M144">
        <v>12</v>
      </c>
      <c r="N144">
        <v>3</v>
      </c>
      <c r="O144" t="inlineStr">
        <is>
          <t>部分完成</t>
        </is>
      </c>
      <c r="P144" t="inlineStr">
        <is>
          <t>同步工具自动汇总；当前关联2条剧场记录，已同步3/12个账号。不同币种和金额口径分别统计。</t>
        </is>
      </c>
      <c r="Q144" t="inlineStr">
        <is>
          <t>未分剧名/平台合计</t>
        </is>
      </c>
      <c r="R144"/>
    </row>
    <row r="145" ht="25.5" customHeight="1">
      <c r="A145" t="inlineStr">
        <is>
          <t>2026-09-11｜CNY｜扣通道费后金额｜22744f0f5b6a4aa8</t>
        </is>
      </c>
      <c r="B145" s="5">
        <v>46276</v>
      </c>
      <c r="C145" t="inlineStr">
        <is>
          <t>CNY</t>
        </is>
      </c>
      <c r="D145" t="inlineStr">
        <is>
          <t>扣通道费后金额</t>
        </is>
      </c>
      <c r="E145" t="inlineStr">
        <is>
          <t>2026-09-11｜其他｜CNY｜扣通道费后金额｜22744f0f5b6a4aa8</t>
        </is>
      </c>
      <c r="F145" t="inlineStr">
        <is>
          <t>0</t>
        </is>
      </c>
      <c r="G145" t="inlineStr">
        <is>
          <t>0.00</t>
        </is>
      </c>
      <c r="H145" t="inlineStr">
        <is>
          <t>0.00</t>
        </is>
      </c>
      <c r="I145" t="inlineStr">
        <is>
          <t>0.00</t>
        </is>
      </c>
      <c r="J145" t="inlineStr">
        <is>
          <t>0.00</t>
        </is>
      </c>
      <c r="K145"/>
      <c r="L145"/>
      <c r="M145">
        <v>12</v>
      </c>
      <c r="N145">
        <v>1</v>
      </c>
      <c r="O145" t="inlineStr">
        <is>
          <t>部分完成</t>
        </is>
      </c>
      <c r="P145" t="inlineStr">
        <is>
          <t>同步工具自动汇总；当前关联1条剧场记录，已同步1/12个账号。不同币种和金额口径分别统计。</t>
        </is>
      </c>
      <c r="Q145" t="inlineStr">
        <is>
          <t>未分剧名/平台合计</t>
        </is>
      </c>
      <c r="R145"/>
    </row>
    <row r="146" ht="25.5" customHeight="1">
      <c r="A146" t="inlineStr">
        <is>
          <t>2026-09-11｜USD｜待确认｜22744f0f5b6a4aa8</t>
        </is>
      </c>
      <c r="B146" s="5">
        <v>46276</v>
      </c>
      <c r="C146" t="inlineStr">
        <is>
          <t>USD</t>
        </is>
      </c>
      <c r="D146" t="inlineStr">
        <is>
          <t>待确认</t>
        </is>
      </c>
      <c r="E146" t="inlineStr">
        <is>
          <t>2026-09-11｜其他｜USD｜待确认｜22744f0f5b6a4aa8</t>
        </is>
      </c>
      <c r="F146" t="inlineStr">
        <is>
          <t>0</t>
        </is>
      </c>
      <c r="G146" t="inlineStr">
        <is>
          <t>0.00</t>
        </is>
      </c>
      <c r="H146"/>
      <c r="I146" t="inlineStr">
        <is>
          <t>0.00</t>
        </is>
      </c>
      <c r="J146" t="inlineStr">
        <is>
          <t>0.00</t>
        </is>
      </c>
      <c r="K146"/>
      <c r="L146"/>
      <c r="M146">
        <v>12</v>
      </c>
      <c r="N146">
        <v>1</v>
      </c>
      <c r="O146" t="inlineStr">
        <is>
          <t>部分完成</t>
        </is>
      </c>
      <c r="P146" t="inlineStr">
        <is>
          <t>同步工具自动汇总；当前关联1条剧场记录，已同步1/12个账号。不同币种和金额口径分别统计。</t>
        </is>
      </c>
      <c r="Q146" t="inlineStr">
        <is>
          <t>未分剧名/平台合计</t>
        </is>
      </c>
      <c r="R146"/>
    </row>
    <row r="147" ht="25.5" customHeight="1">
      <c r="A147" t="inlineStr">
        <is>
          <t>2026-09-11｜USD｜用户充值金额｜22744f0f5b6a4aa8｜已停用</t>
        </is>
      </c>
      <c r="B147" s="5">
        <v>46276</v>
      </c>
      <c r="C147" t="inlineStr">
        <is>
          <t>USD</t>
        </is>
      </c>
      <c r="D147" t="inlineStr">
        <is>
          <t>用户充值金额</t>
        </is>
      </c>
      <c r="E147"/>
      <c r="F147"/>
      <c r="G147"/>
      <c r="H147"/>
      <c r="I147"/>
      <c r="J147"/>
      <c r="K147"/>
      <c r="L147"/>
      <c r="M147">
        <v>12</v>
      </c>
      <c r="N147">
        <v>1</v>
      </c>
      <c r="O147" t="inlineStr">
        <is>
          <t>部分完成</t>
        </is>
      </c>
      <c r="P147" t="inlineStr">
        <is>
          <t>旧汇总已迁移；关联已清空，不参与统计。</t>
        </is>
      </c>
      <c r="Q147" t="inlineStr">
        <is>
          <t>已停用</t>
        </is>
      </c>
      <c r="R147"/>
    </row>
    <row r="148" ht="25.5" customHeight="1">
      <c r="A148" t="inlineStr">
        <is>
          <t>2026-09-11｜USD｜用户充值金额｜af3e88885fef4554</t>
        </is>
      </c>
      <c r="B148" s="5">
        <v>46276</v>
      </c>
      <c r="C148" t="inlineStr">
        <is>
          <t>USD</t>
        </is>
      </c>
      <c r="D148" t="inlineStr">
        <is>
          <t>用户充值金额</t>
        </is>
      </c>
      <c r="E148" t="inlineStr">
        <is>
          <t>2026-09-11｜ReelShort｜USD｜用户充值金额｜af3e88885fef4554</t>
        </is>
      </c>
      <c r="F148" t="inlineStr">
        <is>
          <t>0</t>
        </is>
      </c>
      <c r="G148" t="inlineStr">
        <is>
          <t>0.00</t>
        </is>
      </c>
      <c r="H148"/>
      <c r="I148" t="inlineStr">
        <is>
          <t>0.00</t>
        </is>
      </c>
      <c r="J148"/>
      <c r="K148"/>
      <c r="L148"/>
      <c r="M148">
        <v>12</v>
      </c>
      <c r="N148">
        <v>1</v>
      </c>
      <c r="O148" t="inlineStr">
        <is>
          <t>部分完成</t>
        </is>
      </c>
      <c r="P148" t="inlineStr">
        <is>
          <t>同步工具自动汇总；当前关联1条剧场记录，已同步1/12个账号。不同币种和金额口径分别统计。</t>
        </is>
      </c>
      <c r="Q148" t="inlineStr">
        <is>
          <t>Private Tutoring</t>
        </is>
      </c>
      <c r="R148"/>
    </row>
    <row r="149" ht="25.5" customHeight="1">
      <c r="A149" t="inlineStr">
        <is>
          <t>2026-09-11｜USD｜用户充值金额｜960814eee99616a6</t>
        </is>
      </c>
      <c r="B149" s="5">
        <v>46276</v>
      </c>
      <c r="C149" t="inlineStr">
        <is>
          <t>USD</t>
        </is>
      </c>
      <c r="D149" t="inlineStr">
        <is>
          <t>用户充值金额</t>
        </is>
      </c>
      <c r="E149" t="inlineStr">
        <is>
          <t>2026-09-11｜ReelShort｜USD｜用户充值金额｜960814eee99616a6</t>
        </is>
      </c>
      <c r="F149" t="inlineStr">
        <is>
          <t>2</t>
        </is>
      </c>
      <c r="G149" t="inlineStr">
        <is>
          <t>1.38</t>
        </is>
      </c>
      <c r="H149"/>
      <c r="I149" t="inlineStr">
        <is>
          <t>0.00</t>
        </is>
      </c>
      <c r="J149"/>
      <c r="K149"/>
      <c r="L149"/>
      <c r="M149">
        <v>12</v>
      </c>
      <c r="N149">
        <v>1</v>
      </c>
      <c r="O149" t="inlineStr">
        <is>
          <t>部分完成</t>
        </is>
      </c>
      <c r="P149" t="inlineStr">
        <is>
          <t>同步工具自动汇总；当前关联1条剧场记录，已同步1/12个账号。不同币种和金额口径分别统计。</t>
        </is>
      </c>
      <c r="Q149" t="inlineStr">
        <is>
          <t>The Don's Obsession</t>
        </is>
      </c>
      <c r="R149"/>
    </row>
    <row r="150" ht="25.5" customHeight="1">
      <c r="A150" t="inlineStr">
        <is>
          <t>2026-09-10｜CNY｜待确认｜22744f0f5b6a4aa8</t>
        </is>
      </c>
      <c r="B150" s="5">
        <v>46275</v>
      </c>
      <c r="C150" t="inlineStr">
        <is>
          <t>CNY</t>
        </is>
      </c>
      <c r="D150" t="inlineStr">
        <is>
          <t>待确认</t>
        </is>
      </c>
      <c r="E150" t="inlineStr">
        <is>
          <t>2026-09-10｜MoboReels｜CNY｜待确认｜22744f0f5b6a4aa8,2026-09-10｜其他｜CNY｜待确认｜22744f0f5b6a4aa8</t>
        </is>
      </c>
      <c r="F150" t="inlineStr">
        <is>
          <t>0</t>
        </is>
      </c>
      <c r="G150" t="inlineStr">
        <is>
          <t>0.00</t>
        </is>
      </c>
      <c r="H150" t="inlineStr">
        <is>
          <t>0.00</t>
        </is>
      </c>
      <c r="I150" t="inlineStr">
        <is>
          <t>0.00</t>
        </is>
      </c>
      <c r="J150" t="inlineStr">
        <is>
          <t>0.00</t>
        </is>
      </c>
      <c r="K150"/>
      <c r="L150"/>
      <c r="M150">
        <v>12</v>
      </c>
      <c r="N150">
        <v>3</v>
      </c>
      <c r="O150" t="inlineStr">
        <is>
          <t>部分完成</t>
        </is>
      </c>
      <c r="P150" t="inlineStr">
        <is>
          <t>同步工具自动汇总；当前关联2条剧场记录，已同步3/12个账号。不同币种和金额口径分别统计。</t>
        </is>
      </c>
      <c r="Q150" t="inlineStr">
        <is>
          <t>未分剧名/平台合计</t>
        </is>
      </c>
      <c r="R150"/>
    </row>
    <row r="151" ht="25.5" customHeight="1">
      <c r="A151" t="inlineStr">
        <is>
          <t>2026-09-10｜CNY｜扣通道费后金额｜22744f0f5b6a4aa8</t>
        </is>
      </c>
      <c r="B151" s="5">
        <v>46275</v>
      </c>
      <c r="C151" t="inlineStr">
        <is>
          <t>CNY</t>
        </is>
      </c>
      <c r="D151" t="inlineStr">
        <is>
          <t>扣通道费后金额</t>
        </is>
      </c>
      <c r="E151" t="inlineStr">
        <is>
          <t>2026-09-10｜其他｜CNY｜扣通道费后金额｜22744f0f5b6a4aa8</t>
        </is>
      </c>
      <c r="F151" t="inlineStr">
        <is>
          <t>0</t>
        </is>
      </c>
      <c r="G151" t="inlineStr">
        <is>
          <t>0.00</t>
        </is>
      </c>
      <c r="H151" t="inlineStr">
        <is>
          <t>0.00</t>
        </is>
      </c>
      <c r="I151" t="inlineStr">
        <is>
          <t>0.00</t>
        </is>
      </c>
      <c r="J151" t="inlineStr">
        <is>
          <t>0.00</t>
        </is>
      </c>
      <c r="K151"/>
      <c r="L151"/>
      <c r="M151">
        <v>12</v>
      </c>
      <c r="N151">
        <v>1</v>
      </c>
      <c r="O151" t="inlineStr">
        <is>
          <t>部分完成</t>
        </is>
      </c>
      <c r="P151" t="inlineStr">
        <is>
          <t>同步工具自动汇总；当前关联1条剧场记录，已同步1/12个账号。不同币种和金额口径分别统计。</t>
        </is>
      </c>
      <c r="Q151" t="inlineStr">
        <is>
          <t>未分剧名/平台合计</t>
        </is>
      </c>
      <c r="R151"/>
    </row>
    <row r="152" ht="25.5" customHeight="1">
      <c r="A152" t="inlineStr">
        <is>
          <t>2026-09-10｜USD｜待确认｜22744f0f5b6a4aa8</t>
        </is>
      </c>
      <c r="B152" s="5">
        <v>46275</v>
      </c>
      <c r="C152" t="inlineStr">
        <is>
          <t>USD</t>
        </is>
      </c>
      <c r="D152" t="inlineStr">
        <is>
          <t>待确认</t>
        </is>
      </c>
      <c r="E152" t="inlineStr">
        <is>
          <t>2026-09-10｜其他｜USD｜待确认｜22744f0f5b6a4aa8</t>
        </is>
      </c>
      <c r="F152" t="inlineStr">
        <is>
          <t>0</t>
        </is>
      </c>
      <c r="G152" t="inlineStr">
        <is>
          <t>0.00</t>
        </is>
      </c>
      <c r="H152"/>
      <c r="I152" t="inlineStr">
        <is>
          <t>0.00</t>
        </is>
      </c>
      <c r="J152" t="inlineStr">
        <is>
          <t>0.00</t>
        </is>
      </c>
      <c r="K152"/>
      <c r="L152"/>
      <c r="M152">
        <v>12</v>
      </c>
      <c r="N152">
        <v>1</v>
      </c>
      <c r="O152" t="inlineStr">
        <is>
          <t>部分完成</t>
        </is>
      </c>
      <c r="P152" t="inlineStr">
        <is>
          <t>同步工具自动汇总；当前关联1条剧场记录，已同步1/12个账号。不同币种和金额口径分别统计。</t>
        </is>
      </c>
      <c r="Q152" t="inlineStr">
        <is>
          <t>未分剧名/平台合计</t>
        </is>
      </c>
      <c r="R152"/>
    </row>
    <row r="153" ht="25.5" customHeight="1">
      <c r="A153" t="inlineStr">
        <is>
          <t>2026-09-10｜USD｜用户充值金额｜22744f0f5b6a4aa8｜已停用</t>
        </is>
      </c>
      <c r="B153" s="5">
        <v>46275</v>
      </c>
      <c r="C153" t="inlineStr">
        <is>
          <t>USD</t>
        </is>
      </c>
      <c r="D153" t="inlineStr">
        <is>
          <t>用户充值金额</t>
        </is>
      </c>
      <c r="E153"/>
      <c r="F153"/>
      <c r="G153"/>
      <c r="H153"/>
      <c r="I153"/>
      <c r="J153"/>
      <c r="K153"/>
      <c r="L153"/>
      <c r="M153">
        <v>12</v>
      </c>
      <c r="N153">
        <v>1</v>
      </c>
      <c r="O153" t="inlineStr">
        <is>
          <t>部分完成</t>
        </is>
      </c>
      <c r="P153" t="inlineStr">
        <is>
          <t>旧汇总已迁移；关联已清空，不参与统计。</t>
        </is>
      </c>
      <c r="Q153" t="inlineStr">
        <is>
          <t>已停用</t>
        </is>
      </c>
      <c r="R153"/>
    </row>
    <row r="154" ht="25.5" customHeight="1">
      <c r="A154" t="inlineStr">
        <is>
          <t>2026-09-10｜USD｜用户充值金额｜0fcef1b8970d217c</t>
        </is>
      </c>
      <c r="B154" s="5">
        <v>46275</v>
      </c>
      <c r="C154" t="inlineStr">
        <is>
          <t>USD</t>
        </is>
      </c>
      <c r="D154" t="inlineStr">
        <is>
          <t>用户充值金额</t>
        </is>
      </c>
      <c r="E154" t="inlineStr">
        <is>
          <t>2026-09-10｜ReelShort｜USD｜用户充值金额｜0fcef1b8970d217c</t>
        </is>
      </c>
      <c r="F154" t="inlineStr">
        <is>
          <t>0</t>
        </is>
      </c>
      <c r="G154" t="inlineStr">
        <is>
          <t>0.00</t>
        </is>
      </c>
      <c r="H154"/>
      <c r="I154" t="inlineStr">
        <is>
          <t>0.00</t>
        </is>
      </c>
      <c r="J154"/>
      <c r="K154"/>
      <c r="L154"/>
      <c r="M154">
        <v>12</v>
      </c>
      <c r="N154">
        <v>1</v>
      </c>
      <c r="O154" t="inlineStr">
        <is>
          <t>部分完成</t>
        </is>
      </c>
      <c r="P154" t="inlineStr">
        <is>
          <t>同步工具自动汇总；当前关联1条剧场记录，已同步1/12个账号。不同币种和金额口径分别统计。</t>
        </is>
      </c>
      <c r="Q154" t="inlineStr">
        <is>
          <t>My Racing Nemesis Kissed Me</t>
        </is>
      </c>
      <c r="R154"/>
    </row>
    <row r="155" ht="25.5" customHeight="1">
      <c r="A155" t="inlineStr">
        <is>
          <t>2026-09-10｜USD｜用户充值金额｜960814eee99616a6</t>
        </is>
      </c>
      <c r="B155" s="5">
        <v>46275</v>
      </c>
      <c r="C155" t="inlineStr">
        <is>
          <t>USD</t>
        </is>
      </c>
      <c r="D155" t="inlineStr">
        <is>
          <t>用户充值金额</t>
        </is>
      </c>
      <c r="E155" t="inlineStr">
        <is>
          <t>2026-09-10｜ReelShort｜USD｜用户充值金额｜960814eee99616a6</t>
        </is>
      </c>
      <c r="F155" t="inlineStr">
        <is>
          <t>0</t>
        </is>
      </c>
      <c r="G155" t="inlineStr">
        <is>
          <t>0.00</t>
        </is>
      </c>
      <c r="H155"/>
      <c r="I155" t="inlineStr">
        <is>
          <t>0.00</t>
        </is>
      </c>
      <c r="J155"/>
      <c r="K155"/>
      <c r="L155"/>
      <c r="M155">
        <v>12</v>
      </c>
      <c r="N155">
        <v>1</v>
      </c>
      <c r="O155" t="inlineStr">
        <is>
          <t>部分完成</t>
        </is>
      </c>
      <c r="P155" t="inlineStr">
        <is>
          <t>同步工具自动汇总；当前关联1条剧场记录，已同步1/12个账号。不同币种和金额口径分别统计。</t>
        </is>
      </c>
      <c r="Q155" t="inlineStr">
        <is>
          <t>The Don's Obsession</t>
        </is>
      </c>
      <c r="R155"/>
    </row>
    <row r="156" ht="25.5" customHeight="1">
      <c r="A156" t="inlineStr">
        <is>
          <t>2026-09-09｜CNY｜待确认｜22744f0f5b6a4aa8</t>
        </is>
      </c>
      <c r="B156" s="5">
        <v>46274</v>
      </c>
      <c r="C156" t="inlineStr">
        <is>
          <t>CNY</t>
        </is>
      </c>
      <c r="D156" t="inlineStr">
        <is>
          <t>待确认</t>
        </is>
      </c>
      <c r="E156" t="inlineStr">
        <is>
          <t>2026-09-09｜MoboReels｜CNY｜待确认｜22744f0f5b6a4aa8,2026-09-09｜其他｜CNY｜待确认｜22744f0f5b6a4aa8</t>
        </is>
      </c>
      <c r="F156" t="inlineStr">
        <is>
          <t>0</t>
        </is>
      </c>
      <c r="G156" t="inlineStr">
        <is>
          <t>0.00</t>
        </is>
      </c>
      <c r="H156" t="inlineStr">
        <is>
          <t>0.00</t>
        </is>
      </c>
      <c r="I156" t="inlineStr">
        <is>
          <t>0.00</t>
        </is>
      </c>
      <c r="J156" t="inlineStr">
        <is>
          <t>0.00</t>
        </is>
      </c>
      <c r="K156"/>
      <c r="L156"/>
      <c r="M156">
        <v>12</v>
      </c>
      <c r="N156">
        <v>3</v>
      </c>
      <c r="O156" t="inlineStr">
        <is>
          <t>部分完成</t>
        </is>
      </c>
      <c r="P156" t="inlineStr">
        <is>
          <t>同步工具自动汇总；当前关联2条剧场记录，已同步3/12个账号。不同币种和金额口径分别统计。</t>
        </is>
      </c>
      <c r="Q156" t="inlineStr">
        <is>
          <t>未分剧名/平台合计</t>
        </is>
      </c>
      <c r="R156"/>
    </row>
    <row r="157" ht="25.5" customHeight="1">
      <c r="A157" t="inlineStr">
        <is>
          <t>2026-09-09｜CNY｜扣通道费后金额｜22744f0f5b6a4aa8</t>
        </is>
      </c>
      <c r="B157" s="5">
        <v>46274</v>
      </c>
      <c r="C157" t="inlineStr">
        <is>
          <t>CNY</t>
        </is>
      </c>
      <c r="D157" t="inlineStr">
        <is>
          <t>扣通道费后金额</t>
        </is>
      </c>
      <c r="E157" t="inlineStr">
        <is>
          <t>2026-09-09｜其他｜CNY｜扣通道费后金额｜22744f0f5b6a4aa8</t>
        </is>
      </c>
      <c r="F157" t="inlineStr">
        <is>
          <t>0</t>
        </is>
      </c>
      <c r="G157" t="inlineStr">
        <is>
          <t>0.00</t>
        </is>
      </c>
      <c r="H157" t="inlineStr">
        <is>
          <t>0.00</t>
        </is>
      </c>
      <c r="I157" t="inlineStr">
        <is>
          <t>0.00</t>
        </is>
      </c>
      <c r="J157" t="inlineStr">
        <is>
          <t>0.00</t>
        </is>
      </c>
      <c r="K157"/>
      <c r="L157"/>
      <c r="M157">
        <v>12</v>
      </c>
      <c r="N157">
        <v>1</v>
      </c>
      <c r="O157" t="inlineStr">
        <is>
          <t>部分完成</t>
        </is>
      </c>
      <c r="P157" t="inlineStr">
        <is>
          <t>同步工具自动汇总；当前关联1条剧场记录，已同步1/12个账号。不同币种和金额口径分别统计。</t>
        </is>
      </c>
      <c r="Q157" t="inlineStr">
        <is>
          <t>未分剧名/平台合计</t>
        </is>
      </c>
      <c r="R157"/>
    </row>
    <row r="158" ht="25.5" customHeight="1">
      <c r="A158" t="inlineStr">
        <is>
          <t>2026-09-09｜USD｜待确认｜22744f0f5b6a4aa8</t>
        </is>
      </c>
      <c r="B158" s="5">
        <v>46274</v>
      </c>
      <c r="C158" t="inlineStr">
        <is>
          <t>USD</t>
        </is>
      </c>
      <c r="D158" t="inlineStr">
        <is>
          <t>待确认</t>
        </is>
      </c>
      <c r="E158" t="inlineStr">
        <is>
          <t>2026-09-09｜其他｜USD｜待确认｜22744f0f5b6a4aa8</t>
        </is>
      </c>
      <c r="F158" t="inlineStr">
        <is>
          <t>0</t>
        </is>
      </c>
      <c r="G158" t="inlineStr">
        <is>
          <t>0.00</t>
        </is>
      </c>
      <c r="H158"/>
      <c r="I158" t="inlineStr">
        <is>
          <t>0.00</t>
        </is>
      </c>
      <c r="J158" t="inlineStr">
        <is>
          <t>0.00</t>
        </is>
      </c>
      <c r="K158"/>
      <c r="L158"/>
      <c r="M158">
        <v>12</v>
      </c>
      <c r="N158">
        <v>1</v>
      </c>
      <c r="O158" t="inlineStr">
        <is>
          <t>部分完成</t>
        </is>
      </c>
      <c r="P158" t="inlineStr">
        <is>
          <t>同步工具自动汇总；当前关联1条剧场记录，已同步1/12个账号。不同币种和金额口径分别统计。</t>
        </is>
      </c>
      <c r="Q158" t="inlineStr">
        <is>
          <t>未分剧名/平台合计</t>
        </is>
      </c>
      <c r="R158"/>
    </row>
    <row r="159" ht="25.5" customHeight="1">
      <c r="A159" t="inlineStr">
        <is>
          <t>2026-09-09｜USD｜用户充值金额｜22744f0f5b6a4aa8</t>
        </is>
      </c>
      <c r="B159" s="5">
        <v>46274</v>
      </c>
      <c r="C159" t="inlineStr">
        <is>
          <t>USD</t>
        </is>
      </c>
      <c r="D159" t="inlineStr">
        <is>
          <t>用户充值金额</t>
        </is>
      </c>
      <c r="E159" t="inlineStr">
        <is>
          <t>2026-09-09｜ReelShort｜USD｜用户充值金额｜22744f0f5b6a4aa8</t>
        </is>
      </c>
      <c r="F159" t="inlineStr">
        <is>
          <t>0</t>
        </is>
      </c>
      <c r="G159" t="inlineStr">
        <is>
          <t>0.00</t>
        </is>
      </c>
      <c r="H159"/>
      <c r="I159" t="inlineStr">
        <is>
          <t>0.00</t>
        </is>
      </c>
      <c r="J159"/>
      <c r="K159"/>
      <c r="L159"/>
      <c r="M159">
        <v>12</v>
      </c>
      <c r="N159">
        <v>1</v>
      </c>
      <c r="O159" t="inlineStr">
        <is>
          <t>部分完成</t>
        </is>
      </c>
      <c r="P159" t="inlineStr">
        <is>
          <t>同步工具自动汇总；当前关联1条剧场记录，已同步1/12个账号。不同币种和金额口径分别统计。</t>
        </is>
      </c>
      <c r="Q159" t="inlineStr">
        <is>
          <t>未分剧名/平台合计</t>
        </is>
      </c>
      <c r="R159"/>
    </row>
    <row r="160" ht="25.5" customHeight="1">
      <c r="A160" t="inlineStr">
        <is>
          <t>2026-09-08｜CNY｜待确认｜22744f0f5b6a4aa8</t>
        </is>
      </c>
      <c r="B160" s="5">
        <v>46273</v>
      </c>
      <c r="C160" t="inlineStr">
        <is>
          <t>CNY</t>
        </is>
      </c>
      <c r="D160" t="inlineStr">
        <is>
          <t>待确认</t>
        </is>
      </c>
      <c r="E160" t="inlineStr">
        <is>
          <t>2026-09-08｜MoboReels｜CNY｜待确认｜22744f0f5b6a4aa8,2026-09-08｜其他｜CNY｜待确认｜22744f0f5b6a4aa8</t>
        </is>
      </c>
      <c r="F160" t="inlineStr">
        <is>
          <t>0</t>
        </is>
      </c>
      <c r="G160" t="inlineStr">
        <is>
          <t>0.00</t>
        </is>
      </c>
      <c r="H160" t="inlineStr">
        <is>
          <t>0.00</t>
        </is>
      </c>
      <c r="I160" t="inlineStr">
        <is>
          <t>0.00</t>
        </is>
      </c>
      <c r="J160" t="inlineStr">
        <is>
          <t>0.00</t>
        </is>
      </c>
      <c r="K160"/>
      <c r="L160"/>
      <c r="M160">
        <v>12</v>
      </c>
      <c r="N160">
        <v>3</v>
      </c>
      <c r="O160" t="inlineStr">
        <is>
          <t>部分完成</t>
        </is>
      </c>
      <c r="P160" t="inlineStr">
        <is>
          <t>同步工具自动汇总；当前关联2条剧场记录，已同步3/12个账号。不同币种和金额口径分别统计。</t>
        </is>
      </c>
      <c r="Q160" t="inlineStr">
        <is>
          <t>未分剧名/平台合计</t>
        </is>
      </c>
      <c r="R160"/>
    </row>
    <row r="161" ht="25.5" customHeight="1">
      <c r="A161" t="inlineStr">
        <is>
          <t>2026-09-08｜CNY｜扣通道费后金额｜22744f0f5b6a4aa8</t>
        </is>
      </c>
      <c r="B161" s="5">
        <v>46273</v>
      </c>
      <c r="C161" t="inlineStr">
        <is>
          <t>CNY</t>
        </is>
      </c>
      <c r="D161" t="inlineStr">
        <is>
          <t>扣通道费后金额</t>
        </is>
      </c>
      <c r="E161" t="inlineStr">
        <is>
          <t>2026-09-08｜其他｜CNY｜扣通道费后金额｜22744f0f5b6a4aa8</t>
        </is>
      </c>
      <c r="F161" t="inlineStr">
        <is>
          <t>0</t>
        </is>
      </c>
      <c r="G161" t="inlineStr">
        <is>
          <t>0.00</t>
        </is>
      </c>
      <c r="H161" t="inlineStr">
        <is>
          <t>0.00</t>
        </is>
      </c>
      <c r="I161" t="inlineStr">
        <is>
          <t>0.00</t>
        </is>
      </c>
      <c r="J161" t="inlineStr">
        <is>
          <t>0.00</t>
        </is>
      </c>
      <c r="K161"/>
      <c r="L161"/>
      <c r="M161">
        <v>12</v>
      </c>
      <c r="N161">
        <v>1</v>
      </c>
      <c r="O161" t="inlineStr">
        <is>
          <t>部分完成</t>
        </is>
      </c>
      <c r="P161" t="inlineStr">
        <is>
          <t>同步工具自动汇总；当前关联1条剧场记录，已同步1/12个账号。不同币种和金额口径分别统计。</t>
        </is>
      </c>
      <c r="Q161" t="inlineStr">
        <is>
          <t>未分剧名/平台合计</t>
        </is>
      </c>
      <c r="R161"/>
    </row>
    <row r="162" ht="25.5" customHeight="1">
      <c r="A162" t="inlineStr">
        <is>
          <t>2026-09-08｜USD｜待确认｜22744f0f5b6a4aa8</t>
        </is>
      </c>
      <c r="B162" s="5">
        <v>46273</v>
      </c>
      <c r="C162" t="inlineStr">
        <is>
          <t>USD</t>
        </is>
      </c>
      <c r="D162" t="inlineStr">
        <is>
          <t>待确认</t>
        </is>
      </c>
      <c r="E162" t="inlineStr">
        <is>
          <t>2026-09-08｜其他｜USD｜待确认｜22744f0f5b6a4aa8</t>
        </is>
      </c>
      <c r="F162" t="inlineStr">
        <is>
          <t>0</t>
        </is>
      </c>
      <c r="G162" t="inlineStr">
        <is>
          <t>0.00</t>
        </is>
      </c>
      <c r="H162"/>
      <c r="I162" t="inlineStr">
        <is>
          <t>0.00</t>
        </is>
      </c>
      <c r="J162" t="inlineStr">
        <is>
          <t>0.00</t>
        </is>
      </c>
      <c r="K162"/>
      <c r="L162"/>
      <c r="M162">
        <v>12</v>
      </c>
      <c r="N162">
        <v>1</v>
      </c>
      <c r="O162" t="inlineStr">
        <is>
          <t>部分完成</t>
        </is>
      </c>
      <c r="P162" t="inlineStr">
        <is>
          <t>同步工具自动汇总；当前关联1条剧场记录，已同步1/12个账号。不同币种和金额口径分别统计。</t>
        </is>
      </c>
      <c r="Q162" t="inlineStr">
        <is>
          <t>未分剧名/平台合计</t>
        </is>
      </c>
      <c r="R162"/>
    </row>
    <row r="163" ht="25.5" customHeight="1">
      <c r="A163" t="inlineStr">
        <is>
          <t>2026-09-08｜USD｜用户充值金额｜22744f0f5b6a4aa8</t>
        </is>
      </c>
      <c r="B163" s="5">
        <v>46273</v>
      </c>
      <c r="C163" t="inlineStr">
        <is>
          <t>USD</t>
        </is>
      </c>
      <c r="D163" t="inlineStr">
        <is>
          <t>用户充值金额</t>
        </is>
      </c>
      <c r="E163" t="inlineStr">
        <is>
          <t>2026-09-08｜ReelShort｜USD｜用户充值金额｜22744f0f5b6a4aa8</t>
        </is>
      </c>
      <c r="F163" t="inlineStr">
        <is>
          <t>0</t>
        </is>
      </c>
      <c r="G163" t="inlineStr">
        <is>
          <t>0.00</t>
        </is>
      </c>
      <c r="H163"/>
      <c r="I163" t="inlineStr">
        <is>
          <t>0.00</t>
        </is>
      </c>
      <c r="J163"/>
      <c r="K163"/>
      <c r="L163"/>
      <c r="M163">
        <v>12</v>
      </c>
      <c r="N163">
        <v>1</v>
      </c>
      <c r="O163" t="inlineStr">
        <is>
          <t>部分完成</t>
        </is>
      </c>
      <c r="P163" t="inlineStr">
        <is>
          <t>同步工具自动汇总；当前关联1条剧场记录，已同步1/12个账号。不同币种和金额口径分别统计。</t>
        </is>
      </c>
      <c r="Q163" t="inlineStr">
        <is>
          <t>未分剧名/平台合计</t>
        </is>
      </c>
      <c r="R163"/>
    </row>
    <row r="164" ht="25.5" customHeight="1">
      <c r="A164" t="inlineStr">
        <is>
          <t>2026-09-07｜CNY｜待确认｜22744f0f5b6a4aa8</t>
        </is>
      </c>
      <c r="B164" s="5">
        <v>46272</v>
      </c>
      <c r="C164" t="inlineStr">
        <is>
          <t>CNY</t>
        </is>
      </c>
      <c r="D164" t="inlineStr">
        <is>
          <t>待确认</t>
        </is>
      </c>
      <c r="E164" t="inlineStr">
        <is>
          <t>2026-09-07｜MoboReels｜CNY｜待确认｜22744f0f5b6a4aa8,2026-09-07｜其他｜CNY｜待确认｜22744f0f5b6a4aa8</t>
        </is>
      </c>
      <c r="F164" t="inlineStr">
        <is>
          <t>0</t>
        </is>
      </c>
      <c r="G164" t="inlineStr">
        <is>
          <t>0.00</t>
        </is>
      </c>
      <c r="H164" t="inlineStr">
        <is>
          <t>0.00</t>
        </is>
      </c>
      <c r="I164" t="inlineStr">
        <is>
          <t>0.00</t>
        </is>
      </c>
      <c r="J164" t="inlineStr">
        <is>
          <t>0.00</t>
        </is>
      </c>
      <c r="K164"/>
      <c r="L164"/>
      <c r="M164">
        <v>12</v>
      </c>
      <c r="N164">
        <v>3</v>
      </c>
      <c r="O164" t="inlineStr">
        <is>
          <t>部分完成</t>
        </is>
      </c>
      <c r="P164" t="inlineStr">
        <is>
          <t>同步工具自动汇总；当前关联2条剧场记录，已同步3/12个账号。不同币种和金额口径分别统计。</t>
        </is>
      </c>
      <c r="Q164" t="inlineStr">
        <is>
          <t>未分剧名/平台合计</t>
        </is>
      </c>
      <c r="R164"/>
    </row>
    <row r="165" ht="25.5" customHeight="1">
      <c r="A165" t="inlineStr">
        <is>
          <t>2026-09-07｜CNY｜扣通道费后金额｜22744f0f5b6a4aa8</t>
        </is>
      </c>
      <c r="B165" s="5">
        <v>46272</v>
      </c>
      <c r="C165" t="inlineStr">
        <is>
          <t>CNY</t>
        </is>
      </c>
      <c r="D165" t="inlineStr">
        <is>
          <t>扣通道费后金额</t>
        </is>
      </c>
      <c r="E165" t="inlineStr">
        <is>
          <t>2026-09-07｜其他｜CNY｜扣通道费后金额｜22744f0f5b6a4aa8</t>
        </is>
      </c>
      <c r="F165" t="inlineStr">
        <is>
          <t>0</t>
        </is>
      </c>
      <c r="G165" t="inlineStr">
        <is>
          <t>0.00</t>
        </is>
      </c>
      <c r="H165" t="inlineStr">
        <is>
          <t>0.00</t>
        </is>
      </c>
      <c r="I165" t="inlineStr">
        <is>
          <t>0.00</t>
        </is>
      </c>
      <c r="J165" t="inlineStr">
        <is>
          <t>0.00</t>
        </is>
      </c>
      <c r="K165"/>
      <c r="L165"/>
      <c r="M165">
        <v>12</v>
      </c>
      <c r="N165">
        <v>1</v>
      </c>
      <c r="O165" t="inlineStr">
        <is>
          <t>部分完成</t>
        </is>
      </c>
      <c r="P165" t="inlineStr">
        <is>
          <t>同步工具自动汇总；当前关联1条剧场记录，已同步1/12个账号。不同币种和金额口径分别统计。</t>
        </is>
      </c>
      <c r="Q165" t="inlineStr">
        <is>
          <t>未分剧名/平台合计</t>
        </is>
      </c>
      <c r="R165"/>
    </row>
    <row r="166" ht="25.5" customHeight="1">
      <c r="A166" t="inlineStr">
        <is>
          <t>2026-09-07｜USD｜待确认｜22744f0f5b6a4aa8</t>
        </is>
      </c>
      <c r="B166" s="5">
        <v>46272</v>
      </c>
      <c r="C166" t="inlineStr">
        <is>
          <t>USD</t>
        </is>
      </c>
      <c r="D166" t="inlineStr">
        <is>
          <t>待确认</t>
        </is>
      </c>
      <c r="E166" t="inlineStr">
        <is>
          <t>2026-09-07｜其他｜USD｜待确认｜22744f0f5b6a4aa8</t>
        </is>
      </c>
      <c r="F166" t="inlineStr">
        <is>
          <t>0</t>
        </is>
      </c>
      <c r="G166" t="inlineStr">
        <is>
          <t>0.00</t>
        </is>
      </c>
      <c r="H166"/>
      <c r="I166" t="inlineStr">
        <is>
          <t>0.00</t>
        </is>
      </c>
      <c r="J166" t="inlineStr">
        <is>
          <t>0.00</t>
        </is>
      </c>
      <c r="K166"/>
      <c r="L166"/>
      <c r="M166">
        <v>12</v>
      </c>
      <c r="N166">
        <v>1</v>
      </c>
      <c r="O166" t="inlineStr">
        <is>
          <t>部分完成</t>
        </is>
      </c>
      <c r="P166" t="inlineStr">
        <is>
          <t>同步工具自动汇总；当前关联1条剧场记录，已同步1/12个账号。不同币种和金额口径分别统计。</t>
        </is>
      </c>
      <c r="Q166" t="inlineStr">
        <is>
          <t>未分剧名/平台合计</t>
        </is>
      </c>
      <c r="R166"/>
    </row>
    <row r="167" ht="25.5" customHeight="1">
      <c r="A167" t="inlineStr">
        <is>
          <t>2026-09-07｜USD｜用户充值金额｜22744f0f5b6a4aa8</t>
        </is>
      </c>
      <c r="B167" s="5">
        <v>46272</v>
      </c>
      <c r="C167" t="inlineStr">
        <is>
          <t>USD</t>
        </is>
      </c>
      <c r="D167" t="inlineStr">
        <is>
          <t>用户充值金额</t>
        </is>
      </c>
      <c r="E167" t="inlineStr">
        <is>
          <t>2026-09-07｜ReelShort｜USD｜用户充值金额｜22744f0f5b6a4aa8</t>
        </is>
      </c>
      <c r="F167" t="inlineStr">
        <is>
          <t>0</t>
        </is>
      </c>
      <c r="G167" t="inlineStr">
        <is>
          <t>0.00</t>
        </is>
      </c>
      <c r="H167"/>
      <c r="I167" t="inlineStr">
        <is>
          <t>0.00</t>
        </is>
      </c>
      <c r="J167"/>
      <c r="K167"/>
      <c r="L167"/>
      <c r="M167">
        <v>12</v>
      </c>
      <c r="N167">
        <v>1</v>
      </c>
      <c r="O167" t="inlineStr">
        <is>
          <t>部分完成</t>
        </is>
      </c>
      <c r="P167" t="inlineStr">
        <is>
          <t>同步工具自动汇总；当前关联1条剧场记录，已同步1/12个账号。不同币种和金额口径分别统计。</t>
        </is>
      </c>
      <c r="Q167" t="inlineStr">
        <is>
          <t>未分剧名/平台合计</t>
        </is>
      </c>
      <c r="R167"/>
    </row>
    <row r="168" ht="25.5" customHeight="1">
      <c r="A168" t="inlineStr">
        <is>
          <t>2026-09-07｜USD｜待确认｜a415d95625c37dd1</t>
        </is>
      </c>
      <c r="B168" s="5">
        <v>46272</v>
      </c>
      <c r="C168" t="inlineStr">
        <is>
          <t>USD</t>
        </is>
      </c>
      <c r="D168" t="inlineStr">
        <is>
          <t>待确认</t>
        </is>
      </c>
      <c r="E168" t="inlineStr">
        <is>
          <t>2026-09-07｜MoboReels｜USD｜待确认｜a415d95625c37dd1</t>
        </is>
      </c>
      <c r="F168" t="inlineStr">
        <is>
          <t>0</t>
        </is>
      </c>
      <c r="G168" t="inlineStr">
        <is>
          <t>0.00</t>
        </is>
      </c>
      <c r="H168" t="inlineStr">
        <is>
          <t>0.00</t>
        </is>
      </c>
      <c r="I168" t="inlineStr">
        <is>
          <t>0.07</t>
        </is>
      </c>
      <c r="J168" t="inlineStr">
        <is>
          <t>0.00</t>
        </is>
      </c>
      <c r="K168"/>
      <c r="L168"/>
      <c r="M168">
        <v>12</v>
      </c>
      <c r="N168">
        <v>1</v>
      </c>
      <c r="O168" t="inlineStr">
        <is>
          <t>部分完成</t>
        </is>
      </c>
      <c r="P168" t="inlineStr">
        <is>
          <t>同步工具自动汇总；当前关联1条剧场记录，已同步1/12个账号。不同币种和金额口径分别统计。</t>
        </is>
      </c>
      <c r="Q168" t="inlineStr">
        <is>
          <t>Doctor by Day, Mrs. Dixon by Night</t>
        </is>
      </c>
      <c r="R168"/>
    </row>
    <row r="169" ht="25.5" customHeight="1">
      <c r="A169" t="inlineStr">
        <is>
          <t>2026-09-06｜CNY｜待确认｜22744f0f5b6a4aa8</t>
        </is>
      </c>
      <c r="B169" s="5">
        <v>46271</v>
      </c>
      <c r="C169" t="inlineStr">
        <is>
          <t>CNY</t>
        </is>
      </c>
      <c r="D169" t="inlineStr">
        <is>
          <t>待确认</t>
        </is>
      </c>
      <c r="E169" t="inlineStr">
        <is>
          <t>2026-09-06｜MoboReels｜CNY｜待确认｜22744f0f5b6a4aa8,2026-09-06｜其他｜CNY｜待确认｜22744f0f5b6a4aa8</t>
        </is>
      </c>
      <c r="F169" t="inlineStr">
        <is>
          <t>0</t>
        </is>
      </c>
      <c r="G169" t="inlineStr">
        <is>
          <t>0.00</t>
        </is>
      </c>
      <c r="H169" t="inlineStr">
        <is>
          <t>0.00</t>
        </is>
      </c>
      <c r="I169" t="inlineStr">
        <is>
          <t>0.00</t>
        </is>
      </c>
      <c r="J169" t="inlineStr">
        <is>
          <t>0.00</t>
        </is>
      </c>
      <c r="K169"/>
      <c r="L169"/>
      <c r="M169">
        <v>12</v>
      </c>
      <c r="N169">
        <v>3</v>
      </c>
      <c r="O169" t="inlineStr">
        <is>
          <t>部分完成</t>
        </is>
      </c>
      <c r="P169" t="inlineStr">
        <is>
          <t>同步工具自动汇总；当前关联2条剧场记录，已同步3/12个账号。不同币种和金额口径分别统计。</t>
        </is>
      </c>
      <c r="Q169" t="inlineStr">
        <is>
          <t>未分剧名/平台合计</t>
        </is>
      </c>
      <c r="R169"/>
    </row>
    <row r="170" ht="25.5" customHeight="1">
      <c r="A170" t="inlineStr">
        <is>
          <t>2026-09-06｜CNY｜扣通道费后金额｜22744f0f5b6a4aa8</t>
        </is>
      </c>
      <c r="B170" s="5">
        <v>46271</v>
      </c>
      <c r="C170" t="inlineStr">
        <is>
          <t>CNY</t>
        </is>
      </c>
      <c r="D170" t="inlineStr">
        <is>
          <t>扣通道费后金额</t>
        </is>
      </c>
      <c r="E170" t="inlineStr">
        <is>
          <t>2026-09-06｜其他｜CNY｜扣通道费后金额｜22744f0f5b6a4aa8</t>
        </is>
      </c>
      <c r="F170" t="inlineStr">
        <is>
          <t>0</t>
        </is>
      </c>
      <c r="G170" t="inlineStr">
        <is>
          <t>0.00</t>
        </is>
      </c>
      <c r="H170" t="inlineStr">
        <is>
          <t>0.00</t>
        </is>
      </c>
      <c r="I170" t="inlineStr">
        <is>
          <t>0.00</t>
        </is>
      </c>
      <c r="J170" t="inlineStr">
        <is>
          <t>0.00</t>
        </is>
      </c>
      <c r="K170"/>
      <c r="L170"/>
      <c r="M170">
        <v>12</v>
      </c>
      <c r="N170">
        <v>1</v>
      </c>
      <c r="O170" t="inlineStr">
        <is>
          <t>部分完成</t>
        </is>
      </c>
      <c r="P170" t="inlineStr">
        <is>
          <t>同步工具自动汇总；当前关联1条剧场记录，已同步1/12个账号。不同币种和金额口径分别统计。</t>
        </is>
      </c>
      <c r="Q170" t="inlineStr">
        <is>
          <t>未分剧名/平台合计</t>
        </is>
      </c>
      <c r="R170"/>
    </row>
    <row r="171" ht="25.5" customHeight="1">
      <c r="A171" t="inlineStr">
        <is>
          <t>2026-09-06｜USD｜待确认｜22744f0f5b6a4aa8</t>
        </is>
      </c>
      <c r="B171" s="5">
        <v>46271</v>
      </c>
      <c r="C171" t="inlineStr">
        <is>
          <t>USD</t>
        </is>
      </c>
      <c r="D171" t="inlineStr">
        <is>
          <t>待确认</t>
        </is>
      </c>
      <c r="E171" t="inlineStr">
        <is>
          <t>2026-09-06｜其他｜USD｜待确认｜22744f0f5b6a4aa8</t>
        </is>
      </c>
      <c r="F171" t="inlineStr">
        <is>
          <t>0</t>
        </is>
      </c>
      <c r="G171" t="inlineStr">
        <is>
          <t>0.00</t>
        </is>
      </c>
      <c r="H171"/>
      <c r="I171" t="inlineStr">
        <is>
          <t>0.00</t>
        </is>
      </c>
      <c r="J171" t="inlineStr">
        <is>
          <t>0.00</t>
        </is>
      </c>
      <c r="K171"/>
      <c r="L171"/>
      <c r="M171">
        <v>12</v>
      </c>
      <c r="N171">
        <v>1</v>
      </c>
      <c r="O171" t="inlineStr">
        <is>
          <t>部分完成</t>
        </is>
      </c>
      <c r="P171" t="inlineStr">
        <is>
          <t>同步工具自动汇总；当前关联1条剧场记录，已同步1/12个账号。不同币种和金额口径分别统计。</t>
        </is>
      </c>
      <c r="Q171" t="inlineStr">
        <is>
          <t>未分剧名/平台合计</t>
        </is>
      </c>
      <c r="R171"/>
    </row>
    <row r="172" ht="25.5" customHeight="1">
      <c r="A172" t="inlineStr">
        <is>
          <t>2026-09-06｜USD｜用户充值金额｜22744f0f5b6a4aa8</t>
        </is>
      </c>
      <c r="B172" s="5">
        <v>46271</v>
      </c>
      <c r="C172" t="inlineStr">
        <is>
          <t>USD</t>
        </is>
      </c>
      <c r="D172" t="inlineStr">
        <is>
          <t>用户充值金额</t>
        </is>
      </c>
      <c r="E172" t="inlineStr">
        <is>
          <t>2026-09-06｜ReelShort｜USD｜用户充值金额｜22744f0f5b6a4aa8</t>
        </is>
      </c>
      <c r="F172" t="inlineStr">
        <is>
          <t>0</t>
        </is>
      </c>
      <c r="G172" t="inlineStr">
        <is>
          <t>0.00</t>
        </is>
      </c>
      <c r="H172"/>
      <c r="I172" t="inlineStr">
        <is>
          <t>0.00</t>
        </is>
      </c>
      <c r="J172"/>
      <c r="K172"/>
      <c r="L172"/>
      <c r="M172">
        <v>12</v>
      </c>
      <c r="N172">
        <v>1</v>
      </c>
      <c r="O172" t="inlineStr">
        <is>
          <t>部分完成</t>
        </is>
      </c>
      <c r="P172" t="inlineStr">
        <is>
          <t>同步工具自动汇总；当前关联1条剧场记录，已同步1/12个账号。不同币种和金额口径分别统计。</t>
        </is>
      </c>
      <c r="Q172" t="inlineStr">
        <is>
          <t>未分剧名/平台合计</t>
        </is>
      </c>
      <c r="R172"/>
    </row>
    <row r="173" ht="25.5" customHeight="1">
      <c r="A173" t="inlineStr">
        <is>
          <t>2026-09-05｜CNY｜待确认｜22744f0f5b6a4aa8</t>
        </is>
      </c>
      <c r="B173" s="5">
        <v>46270</v>
      </c>
      <c r="C173" t="inlineStr">
        <is>
          <t>CNY</t>
        </is>
      </c>
      <c r="D173" t="inlineStr">
        <is>
          <t>待确认</t>
        </is>
      </c>
      <c r="E173" t="inlineStr">
        <is>
          <t>2026-09-05｜MoboReels｜CNY｜待确认｜22744f0f5b6a4aa8,2026-09-05｜其他｜CNY｜待确认｜22744f0f5b6a4aa8</t>
        </is>
      </c>
      <c r="F173" t="inlineStr">
        <is>
          <t>0</t>
        </is>
      </c>
      <c r="G173" t="inlineStr">
        <is>
          <t>0.00</t>
        </is>
      </c>
      <c r="H173" t="inlineStr">
        <is>
          <t>0.00</t>
        </is>
      </c>
      <c r="I173" t="inlineStr">
        <is>
          <t>0.00</t>
        </is>
      </c>
      <c r="J173" t="inlineStr">
        <is>
          <t>0.00</t>
        </is>
      </c>
      <c r="K173"/>
      <c r="L173"/>
      <c r="M173">
        <v>12</v>
      </c>
      <c r="N173">
        <v>3</v>
      </c>
      <c r="O173" t="inlineStr">
        <is>
          <t>部分完成</t>
        </is>
      </c>
      <c r="P173" t="inlineStr">
        <is>
          <t>同步工具自动汇总；当前关联2条剧场记录，已同步3/12个账号。不同币种和金额口径分别统计。</t>
        </is>
      </c>
      <c r="Q173" t="inlineStr">
        <is>
          <t>未分剧名/平台合计</t>
        </is>
      </c>
      <c r="R173"/>
    </row>
    <row r="174" ht="25.5" customHeight="1">
      <c r="A174" t="inlineStr">
        <is>
          <t>2026-09-05｜CNY｜扣通道费后金额｜22744f0f5b6a4aa8</t>
        </is>
      </c>
      <c r="B174" s="5">
        <v>46270</v>
      </c>
      <c r="C174" t="inlineStr">
        <is>
          <t>CNY</t>
        </is>
      </c>
      <c r="D174" t="inlineStr">
        <is>
          <t>扣通道费后金额</t>
        </is>
      </c>
      <c r="E174" t="inlineStr">
        <is>
          <t>2026-09-05｜其他｜CNY｜扣通道费后金额｜22744f0f5b6a4aa8</t>
        </is>
      </c>
      <c r="F174" t="inlineStr">
        <is>
          <t>0</t>
        </is>
      </c>
      <c r="G174" t="inlineStr">
        <is>
          <t>0.00</t>
        </is>
      </c>
      <c r="H174" t="inlineStr">
        <is>
          <t>0.00</t>
        </is>
      </c>
      <c r="I174" t="inlineStr">
        <is>
          <t>0.00</t>
        </is>
      </c>
      <c r="J174" t="inlineStr">
        <is>
          <t>0.00</t>
        </is>
      </c>
      <c r="K174"/>
      <c r="L174"/>
      <c r="M174">
        <v>12</v>
      </c>
      <c r="N174">
        <v>1</v>
      </c>
      <c r="O174" t="inlineStr">
        <is>
          <t>部分完成</t>
        </is>
      </c>
      <c r="P174" t="inlineStr">
        <is>
          <t>同步工具自动汇总；当前关联1条剧场记录，已同步1/12个账号。不同币种和金额口径分别统计。</t>
        </is>
      </c>
      <c r="Q174" t="inlineStr">
        <is>
          <t>未分剧名/平台合计</t>
        </is>
      </c>
      <c r="R174"/>
    </row>
    <row r="175" ht="25.5" customHeight="1">
      <c r="A175" t="inlineStr">
        <is>
          <t>2026-09-05｜USD｜待确认｜22744f0f5b6a4aa8</t>
        </is>
      </c>
      <c r="B175" s="5">
        <v>46270</v>
      </c>
      <c r="C175" t="inlineStr">
        <is>
          <t>USD</t>
        </is>
      </c>
      <c r="D175" t="inlineStr">
        <is>
          <t>待确认</t>
        </is>
      </c>
      <c r="E175" t="inlineStr">
        <is>
          <t>2026-09-05｜其他｜USD｜待确认｜22744f0f5b6a4aa8</t>
        </is>
      </c>
      <c r="F175" t="inlineStr">
        <is>
          <t>0</t>
        </is>
      </c>
      <c r="G175" t="inlineStr">
        <is>
          <t>0.00</t>
        </is>
      </c>
      <c r="H175"/>
      <c r="I175" t="inlineStr">
        <is>
          <t>0.00</t>
        </is>
      </c>
      <c r="J175" t="inlineStr">
        <is>
          <t>0.00</t>
        </is>
      </c>
      <c r="K175"/>
      <c r="L175"/>
      <c r="M175">
        <v>12</v>
      </c>
      <c r="N175">
        <v>1</v>
      </c>
      <c r="O175" t="inlineStr">
        <is>
          <t>部分完成</t>
        </is>
      </c>
      <c r="P175" t="inlineStr">
        <is>
          <t>同步工具自动汇总；当前关联1条剧场记录，已同步1/12个账号。不同币种和金额口径分别统计。</t>
        </is>
      </c>
      <c r="Q175" t="inlineStr">
        <is>
          <t>未分剧名/平台合计</t>
        </is>
      </c>
      <c r="R175"/>
    </row>
    <row r="176" ht="25.5" customHeight="1">
      <c r="A176" t="inlineStr">
        <is>
          <t>2026-09-05｜USD｜用户充值金额｜22744f0f5b6a4aa8</t>
        </is>
      </c>
      <c r="B176" s="5">
        <v>46270</v>
      </c>
      <c r="C176" t="inlineStr">
        <is>
          <t>USD</t>
        </is>
      </c>
      <c r="D176" t="inlineStr">
        <is>
          <t>用户充值金额</t>
        </is>
      </c>
      <c r="E176" t="inlineStr">
        <is>
          <t>2026-09-05｜ReelShort｜USD｜用户充值金额｜22744f0f5b6a4aa8</t>
        </is>
      </c>
      <c r="F176" t="inlineStr">
        <is>
          <t>0</t>
        </is>
      </c>
      <c r="G176" t="inlineStr">
        <is>
          <t>0.00</t>
        </is>
      </c>
      <c r="H176"/>
      <c r="I176" t="inlineStr">
        <is>
          <t>0.00</t>
        </is>
      </c>
      <c r="J176"/>
      <c r="K176"/>
      <c r="L176"/>
      <c r="M176">
        <v>12</v>
      </c>
      <c r="N176">
        <v>1</v>
      </c>
      <c r="O176" t="inlineStr">
        <is>
          <t>部分完成</t>
        </is>
      </c>
      <c r="P176" t="inlineStr">
        <is>
          <t>同步工具自动汇总；当前关联1条剧场记录，已同步1/12个账号。不同币种和金额口径分别统计。</t>
        </is>
      </c>
      <c r="Q176" t="inlineStr">
        <is>
          <t>未分剧名/平台合计</t>
        </is>
      </c>
      <c r="R176"/>
    </row>
    <row r="177" ht="25.5" customHeight="1">
      <c r="A177" t="inlineStr">
        <is>
          <t>2026-09-04｜CNY｜待确认｜22744f0f5b6a4aa8</t>
        </is>
      </c>
      <c r="B177" s="5">
        <v>46269</v>
      </c>
      <c r="C177" t="inlineStr">
        <is>
          <t>CNY</t>
        </is>
      </c>
      <c r="D177" t="inlineStr">
        <is>
          <t>待确认</t>
        </is>
      </c>
      <c r="E177" t="inlineStr">
        <is>
          <t>2026-09-04｜MoboReels｜CNY｜待确认｜22744f0f5b6a4aa8,2026-09-04｜其他｜CNY｜待确认｜22744f0f5b6a4aa8</t>
        </is>
      </c>
      <c r="F177" t="inlineStr">
        <is>
          <t>0</t>
        </is>
      </c>
      <c r="G177" t="inlineStr">
        <is>
          <t>0.00</t>
        </is>
      </c>
      <c r="H177" t="inlineStr">
        <is>
          <t>0.00</t>
        </is>
      </c>
      <c r="I177" t="inlineStr">
        <is>
          <t>0.00</t>
        </is>
      </c>
      <c r="J177" t="inlineStr">
        <is>
          <t>0.00</t>
        </is>
      </c>
      <c r="K177"/>
      <c r="L177"/>
      <c r="M177">
        <v>12</v>
      </c>
      <c r="N177">
        <v>3</v>
      </c>
      <c r="O177" t="inlineStr">
        <is>
          <t>部分完成</t>
        </is>
      </c>
      <c r="P177" t="inlineStr">
        <is>
          <t>同步工具自动汇总；当前关联2条剧场记录，已同步3/12个账号。不同币种和金额口径分别统计。</t>
        </is>
      </c>
      <c r="Q177" t="inlineStr">
        <is>
          <t>未分剧名/平台合计</t>
        </is>
      </c>
      <c r="R177"/>
    </row>
    <row r="178" ht="25.5" customHeight="1">
      <c r="A178" t="inlineStr">
        <is>
          <t>2026-09-04｜CNY｜扣通道费后金额｜22744f0f5b6a4aa8</t>
        </is>
      </c>
      <c r="B178" s="5">
        <v>46269</v>
      </c>
      <c r="C178" t="inlineStr">
        <is>
          <t>CNY</t>
        </is>
      </c>
      <c r="D178" t="inlineStr">
        <is>
          <t>扣通道费后金额</t>
        </is>
      </c>
      <c r="E178" t="inlineStr">
        <is>
          <t>2026-09-04｜其他｜CNY｜扣通道费后金额｜22744f0f5b6a4aa8</t>
        </is>
      </c>
      <c r="F178" t="inlineStr">
        <is>
          <t>0</t>
        </is>
      </c>
      <c r="G178" t="inlineStr">
        <is>
          <t>0.00</t>
        </is>
      </c>
      <c r="H178" t="inlineStr">
        <is>
          <t>0.00</t>
        </is>
      </c>
      <c r="I178" t="inlineStr">
        <is>
          <t>0.00</t>
        </is>
      </c>
      <c r="J178" t="inlineStr">
        <is>
          <t>0.00</t>
        </is>
      </c>
      <c r="K178"/>
      <c r="L178"/>
      <c r="M178">
        <v>12</v>
      </c>
      <c r="N178">
        <v>1</v>
      </c>
      <c r="O178" t="inlineStr">
        <is>
          <t>部分完成</t>
        </is>
      </c>
      <c r="P178" t="inlineStr">
        <is>
          <t>同步工具自动汇总；当前关联1条剧场记录，已同步1/12个账号。不同币种和金额口径分别统计。</t>
        </is>
      </c>
      <c r="Q178" t="inlineStr">
        <is>
          <t>未分剧名/平台合计</t>
        </is>
      </c>
      <c r="R178"/>
    </row>
    <row r="179" ht="25.5" customHeight="1">
      <c r="A179" t="inlineStr">
        <is>
          <t>2026-09-04｜USD｜待确认｜22744f0f5b6a4aa8</t>
        </is>
      </c>
      <c r="B179" s="5">
        <v>46269</v>
      </c>
      <c r="C179" t="inlineStr">
        <is>
          <t>USD</t>
        </is>
      </c>
      <c r="D179" t="inlineStr">
        <is>
          <t>待确认</t>
        </is>
      </c>
      <c r="E179" t="inlineStr">
        <is>
          <t>2026-09-04｜其他｜USD｜待确认｜22744f0f5b6a4aa8</t>
        </is>
      </c>
      <c r="F179" t="inlineStr">
        <is>
          <t>0</t>
        </is>
      </c>
      <c r="G179" t="inlineStr">
        <is>
          <t>0.00</t>
        </is>
      </c>
      <c r="H179"/>
      <c r="I179" t="inlineStr">
        <is>
          <t>0.00</t>
        </is>
      </c>
      <c r="J179" t="inlineStr">
        <is>
          <t>0.00</t>
        </is>
      </c>
      <c r="K179"/>
      <c r="L179"/>
      <c r="M179">
        <v>12</v>
      </c>
      <c r="N179">
        <v>1</v>
      </c>
      <c r="O179" t="inlineStr">
        <is>
          <t>部分完成</t>
        </is>
      </c>
      <c r="P179" t="inlineStr">
        <is>
          <t>同步工具自动汇总；当前关联1条剧场记录，已同步1/12个账号。不同币种和金额口径分别统计。</t>
        </is>
      </c>
      <c r="Q179" t="inlineStr">
        <is>
          <t>未分剧名/平台合计</t>
        </is>
      </c>
      <c r="R179"/>
    </row>
    <row r="180" ht="25.5" customHeight="1">
      <c r="A180" t="inlineStr">
        <is>
          <t>2026-09-04｜USD｜用户充值金额｜22744f0f5b6a4aa8</t>
        </is>
      </c>
      <c r="B180" s="5">
        <v>46269</v>
      </c>
      <c r="C180" t="inlineStr">
        <is>
          <t>USD</t>
        </is>
      </c>
      <c r="D180" t="inlineStr">
        <is>
          <t>用户充值金额</t>
        </is>
      </c>
      <c r="E180" t="inlineStr">
        <is>
          <t>2026-09-04｜ReelShort｜USD｜用户充值金额｜22744f0f5b6a4aa8</t>
        </is>
      </c>
      <c r="F180" t="inlineStr">
        <is>
          <t>0</t>
        </is>
      </c>
      <c r="G180" t="inlineStr">
        <is>
          <t>0.00</t>
        </is>
      </c>
      <c r="H180"/>
      <c r="I180" t="inlineStr">
        <is>
          <t>0.00</t>
        </is>
      </c>
      <c r="J180"/>
      <c r="K180"/>
      <c r="L180"/>
      <c r="M180">
        <v>12</v>
      </c>
      <c r="N180">
        <v>1</v>
      </c>
      <c r="O180" t="inlineStr">
        <is>
          <t>部分完成</t>
        </is>
      </c>
      <c r="P180" t="inlineStr">
        <is>
          <t>同步工具自动汇总；当前关联1条剧场记录，已同步1/12个账号。不同币种和金额口径分别统计。</t>
        </is>
      </c>
      <c r="Q180" t="inlineStr">
        <is>
          <t>未分剧名/平台合计</t>
        </is>
      </c>
      <c r="R180"/>
    </row>
    <row r="181" ht="25.5" customHeight="1">
      <c r="A181" t="inlineStr">
        <is>
          <t>2026-09-03｜CNY｜待确认｜22744f0f5b6a4aa8</t>
        </is>
      </c>
      <c r="B181" s="5">
        <v>46268</v>
      </c>
      <c r="C181" t="inlineStr">
        <is>
          <t>CNY</t>
        </is>
      </c>
      <c r="D181" t="inlineStr">
        <is>
          <t>待确认</t>
        </is>
      </c>
      <c r="E181" t="inlineStr">
        <is>
          <t>2026-09-03｜MoboReels｜CNY｜待确认｜22744f0f5b6a4aa8,2026-09-03｜其他｜CNY｜待确认｜22744f0f5b6a4aa8</t>
        </is>
      </c>
      <c r="F181" t="inlineStr">
        <is>
          <t>0</t>
        </is>
      </c>
      <c r="G181" t="inlineStr">
        <is>
          <t>0.00</t>
        </is>
      </c>
      <c r="H181" t="inlineStr">
        <is>
          <t>0.00</t>
        </is>
      </c>
      <c r="I181" t="inlineStr">
        <is>
          <t>0.00</t>
        </is>
      </c>
      <c r="J181" t="inlineStr">
        <is>
          <t>0.00</t>
        </is>
      </c>
      <c r="K181"/>
      <c r="L181"/>
      <c r="M181">
        <v>12</v>
      </c>
      <c r="N181">
        <v>3</v>
      </c>
      <c r="O181" t="inlineStr">
        <is>
          <t>部分完成</t>
        </is>
      </c>
      <c r="P181" t="inlineStr">
        <is>
          <t>同步工具自动汇总；当前关联2条剧场记录，已同步3/12个账号。不同币种和金额口径分别统计。</t>
        </is>
      </c>
      <c r="Q181" t="inlineStr">
        <is>
          <t>未分剧名/平台合计</t>
        </is>
      </c>
      <c r="R181"/>
    </row>
    <row r="182" ht="25.5" customHeight="1">
      <c r="A182" t="inlineStr">
        <is>
          <t>2026-09-03｜CNY｜扣通道费后金额｜22744f0f5b6a4aa8</t>
        </is>
      </c>
      <c r="B182" s="5">
        <v>46268</v>
      </c>
      <c r="C182" t="inlineStr">
        <is>
          <t>CNY</t>
        </is>
      </c>
      <c r="D182" t="inlineStr">
        <is>
          <t>扣通道费后金额</t>
        </is>
      </c>
      <c r="E182" t="inlineStr">
        <is>
          <t>2026-09-03｜其他｜CNY｜扣通道费后金额｜22744f0f5b6a4aa8</t>
        </is>
      </c>
      <c r="F182" t="inlineStr">
        <is>
          <t>0</t>
        </is>
      </c>
      <c r="G182" t="inlineStr">
        <is>
          <t>0.00</t>
        </is>
      </c>
      <c r="H182" t="inlineStr">
        <is>
          <t>0.00</t>
        </is>
      </c>
      <c r="I182" t="inlineStr">
        <is>
          <t>0.00</t>
        </is>
      </c>
      <c r="J182" t="inlineStr">
        <is>
          <t>0.00</t>
        </is>
      </c>
      <c r="K182"/>
      <c r="L182"/>
      <c r="M182">
        <v>12</v>
      </c>
      <c r="N182">
        <v>1</v>
      </c>
      <c r="O182" t="inlineStr">
        <is>
          <t>部分完成</t>
        </is>
      </c>
      <c r="P182" t="inlineStr">
        <is>
          <t>同步工具自动汇总；当前关联1条剧场记录，已同步1/12个账号。不同币种和金额口径分别统计。</t>
        </is>
      </c>
      <c r="Q182" t="inlineStr">
        <is>
          <t>未分剧名/平台合计</t>
        </is>
      </c>
      <c r="R182"/>
    </row>
    <row r="183" ht="25.5" customHeight="1">
      <c r="A183" t="inlineStr">
        <is>
          <t>2026-09-03｜USD｜待确认｜22744f0f5b6a4aa8</t>
        </is>
      </c>
      <c r="B183" s="5">
        <v>46268</v>
      </c>
      <c r="C183" t="inlineStr">
        <is>
          <t>USD</t>
        </is>
      </c>
      <c r="D183" t="inlineStr">
        <is>
          <t>待确认</t>
        </is>
      </c>
      <c r="E183" t="inlineStr">
        <is>
          <t>2026-09-03｜其他｜USD｜待确认｜22744f0f5b6a4aa8</t>
        </is>
      </c>
      <c r="F183" t="inlineStr">
        <is>
          <t>0</t>
        </is>
      </c>
      <c r="G183" t="inlineStr">
        <is>
          <t>0.00</t>
        </is>
      </c>
      <c r="H183"/>
      <c r="I183" t="inlineStr">
        <is>
          <t>0.00</t>
        </is>
      </c>
      <c r="J183" t="inlineStr">
        <is>
          <t>0.00</t>
        </is>
      </c>
      <c r="K183"/>
      <c r="L183"/>
      <c r="M183">
        <v>12</v>
      </c>
      <c r="N183">
        <v>1</v>
      </c>
      <c r="O183" t="inlineStr">
        <is>
          <t>部分完成</t>
        </is>
      </c>
      <c r="P183" t="inlineStr">
        <is>
          <t>同步工具自动汇总；当前关联1条剧场记录，已同步1/12个账号。不同币种和金额口径分别统计。</t>
        </is>
      </c>
      <c r="Q183" t="inlineStr">
        <is>
          <t>未分剧名/平台合计</t>
        </is>
      </c>
      <c r="R183"/>
    </row>
    <row r="184" ht="25.5" customHeight="1">
      <c r="A184" t="inlineStr">
        <is>
          <t>2026-09-03｜USD｜用户充值金额｜22744f0f5b6a4aa8</t>
        </is>
      </c>
      <c r="B184" s="5">
        <v>46268</v>
      </c>
      <c r="C184" t="inlineStr">
        <is>
          <t>USD</t>
        </is>
      </c>
      <c r="D184" t="inlineStr">
        <is>
          <t>用户充值金额</t>
        </is>
      </c>
      <c r="E184" t="inlineStr">
        <is>
          <t>2026-09-03｜ReelShort｜USD｜用户充值金额｜22744f0f5b6a4aa8</t>
        </is>
      </c>
      <c r="F184" t="inlineStr">
        <is>
          <t>0</t>
        </is>
      </c>
      <c r="G184" t="inlineStr">
        <is>
          <t>0.00</t>
        </is>
      </c>
      <c r="H184"/>
      <c r="I184" t="inlineStr">
        <is>
          <t>0.00</t>
        </is>
      </c>
      <c r="J184"/>
      <c r="K184"/>
      <c r="L184"/>
      <c r="M184">
        <v>12</v>
      </c>
      <c r="N184">
        <v>1</v>
      </c>
      <c r="O184" t="inlineStr">
        <is>
          <t>部分完成</t>
        </is>
      </c>
      <c r="P184" t="inlineStr">
        <is>
          <t>同步工具自动汇总；当前关联1条剧场记录，已同步1/12个账号。不同币种和金额口径分别统计。</t>
        </is>
      </c>
      <c r="Q184" t="inlineStr">
        <is>
          <t>未分剧名/平台合计</t>
        </is>
      </c>
      <c r="R184"/>
    </row>
    <row r="185" ht="25.5" customHeight="1">
      <c r="A185" t="inlineStr">
        <is>
          <t>2026-09-02｜CNY｜待确认｜22744f0f5b6a4aa8</t>
        </is>
      </c>
      <c r="B185" s="5">
        <v>46267</v>
      </c>
      <c r="C185" t="inlineStr">
        <is>
          <t>CNY</t>
        </is>
      </c>
      <c r="D185" t="inlineStr">
        <is>
          <t>待确认</t>
        </is>
      </c>
      <c r="E185" t="inlineStr">
        <is>
          <t>2026-09-02｜MoboReels｜CNY｜待确认｜22744f0f5b6a4aa8,2026-09-02｜其他｜CNY｜待确认｜22744f0f5b6a4aa8</t>
        </is>
      </c>
      <c r="F185" t="inlineStr">
        <is>
          <t>0</t>
        </is>
      </c>
      <c r="G185" t="inlineStr">
        <is>
          <t>0.00</t>
        </is>
      </c>
      <c r="H185" t="inlineStr">
        <is>
          <t>0.00</t>
        </is>
      </c>
      <c r="I185" t="inlineStr">
        <is>
          <t>0.00</t>
        </is>
      </c>
      <c r="J185" t="inlineStr">
        <is>
          <t>0.00</t>
        </is>
      </c>
      <c r="K185"/>
      <c r="L185"/>
      <c r="M185">
        <v>12</v>
      </c>
      <c r="N185">
        <v>3</v>
      </c>
      <c r="O185" t="inlineStr">
        <is>
          <t>部分完成</t>
        </is>
      </c>
      <c r="P185" t="inlineStr">
        <is>
          <t>同步工具自动汇总；当前关联2条剧场记录，已同步3/12个账号。不同币种和金额口径分别统计。</t>
        </is>
      </c>
      <c r="Q185" t="inlineStr">
        <is>
          <t>未分剧名/平台合计</t>
        </is>
      </c>
      <c r="R185"/>
    </row>
    <row r="186" ht="25.5" customHeight="1">
      <c r="A186" t="inlineStr">
        <is>
          <t>2026-09-02｜CNY｜扣通道费后金额｜22744f0f5b6a4aa8</t>
        </is>
      </c>
      <c r="B186" s="5">
        <v>46267</v>
      </c>
      <c r="C186" t="inlineStr">
        <is>
          <t>CNY</t>
        </is>
      </c>
      <c r="D186" t="inlineStr">
        <is>
          <t>扣通道费后金额</t>
        </is>
      </c>
      <c r="E186" t="inlineStr">
        <is>
          <t>2026-09-02｜其他｜CNY｜扣通道费后金额｜22744f0f5b6a4aa8</t>
        </is>
      </c>
      <c r="F186" t="inlineStr">
        <is>
          <t>0</t>
        </is>
      </c>
      <c r="G186" t="inlineStr">
        <is>
          <t>0.00</t>
        </is>
      </c>
      <c r="H186" t="inlineStr">
        <is>
          <t>0.00</t>
        </is>
      </c>
      <c r="I186" t="inlineStr">
        <is>
          <t>0.00</t>
        </is>
      </c>
      <c r="J186" t="inlineStr">
        <is>
          <t>0.00</t>
        </is>
      </c>
      <c r="K186"/>
      <c r="L186"/>
      <c r="M186">
        <v>12</v>
      </c>
      <c r="N186">
        <v>1</v>
      </c>
      <c r="O186" t="inlineStr">
        <is>
          <t>部分完成</t>
        </is>
      </c>
      <c r="P186" t="inlineStr">
        <is>
          <t>同步工具自动汇总；当前关联1条剧场记录，已同步1/12个账号。不同币种和金额口径分别统计。</t>
        </is>
      </c>
      <c r="Q186" t="inlineStr">
        <is>
          <t>未分剧名/平台合计</t>
        </is>
      </c>
      <c r="R186"/>
    </row>
    <row r="187" ht="25.5" customHeight="1">
      <c r="A187" t="inlineStr">
        <is>
          <t>2026-09-02｜USD｜待确认｜22744f0f5b6a4aa8</t>
        </is>
      </c>
      <c r="B187" s="5">
        <v>46267</v>
      </c>
      <c r="C187" t="inlineStr">
        <is>
          <t>USD</t>
        </is>
      </c>
      <c r="D187" t="inlineStr">
        <is>
          <t>待确认</t>
        </is>
      </c>
      <c r="E187" t="inlineStr">
        <is>
          <t>2026-09-02｜其他｜USD｜待确认｜22744f0f5b6a4aa8</t>
        </is>
      </c>
      <c r="F187" t="inlineStr">
        <is>
          <t>0</t>
        </is>
      </c>
      <c r="G187" t="inlineStr">
        <is>
          <t>0.00</t>
        </is>
      </c>
      <c r="H187"/>
      <c r="I187" t="inlineStr">
        <is>
          <t>0.00</t>
        </is>
      </c>
      <c r="J187" t="inlineStr">
        <is>
          <t>0.00</t>
        </is>
      </c>
      <c r="K187"/>
      <c r="L187"/>
      <c r="M187">
        <v>12</v>
      </c>
      <c r="N187">
        <v>1</v>
      </c>
      <c r="O187" t="inlineStr">
        <is>
          <t>部分完成</t>
        </is>
      </c>
      <c r="P187" t="inlineStr">
        <is>
          <t>同步工具自动汇总；当前关联1条剧场记录，已同步1/12个账号。不同币种和金额口径分别统计。</t>
        </is>
      </c>
      <c r="Q187" t="inlineStr">
        <is>
          <t>未分剧名/平台合计</t>
        </is>
      </c>
      <c r="R187"/>
    </row>
    <row r="188" ht="25.5" customHeight="1">
      <c r="A188" t="inlineStr">
        <is>
          <t>2026-09-02｜USD｜用户充值金额｜22744f0f5b6a4aa8</t>
        </is>
      </c>
      <c r="B188" s="5">
        <v>46267</v>
      </c>
      <c r="C188" t="inlineStr">
        <is>
          <t>USD</t>
        </is>
      </c>
      <c r="D188" t="inlineStr">
        <is>
          <t>用户充值金额</t>
        </is>
      </c>
      <c r="E188" t="inlineStr">
        <is>
          <t>2026-09-02｜ReelShort｜USD｜用户充值金额｜22744f0f5b6a4aa8</t>
        </is>
      </c>
      <c r="F188" t="inlineStr">
        <is>
          <t>0</t>
        </is>
      </c>
      <c r="G188" t="inlineStr">
        <is>
          <t>0.00</t>
        </is>
      </c>
      <c r="H188"/>
      <c r="I188" t="inlineStr">
        <is>
          <t>0.00</t>
        </is>
      </c>
      <c r="J188"/>
      <c r="K188"/>
      <c r="L188"/>
      <c r="M188">
        <v>12</v>
      </c>
      <c r="N188">
        <v>1</v>
      </c>
      <c r="O188" t="inlineStr">
        <is>
          <t>部分完成</t>
        </is>
      </c>
      <c r="P188" t="inlineStr">
        <is>
          <t>同步工具自动汇总；当前关联1条剧场记录，已同步1/12个账号。不同币种和金额口径分别统计。</t>
        </is>
      </c>
      <c r="Q188" t="inlineStr">
        <is>
          <t>未分剧名/平台合计</t>
        </is>
      </c>
      <c r="R188"/>
    </row>
    <row r="189" ht="25.5" customHeight="1">
      <c r="A189" t="inlineStr">
        <is>
          <t>2026-09-01｜CNY｜待确认｜22744f0f5b6a4aa8</t>
        </is>
      </c>
      <c r="B189" s="5">
        <v>46266</v>
      </c>
      <c r="C189" t="inlineStr">
        <is>
          <t>CNY</t>
        </is>
      </c>
      <c r="D189" t="inlineStr">
        <is>
          <t>待确认</t>
        </is>
      </c>
      <c r="E189" t="inlineStr">
        <is>
          <t>2026-09-01｜MoboReels｜CNY｜待确认｜22744f0f5b6a4aa8,2026-09-01｜其他｜CNY｜待确认｜22744f0f5b6a4aa8</t>
        </is>
      </c>
      <c r="F189" t="inlineStr">
        <is>
          <t>0</t>
        </is>
      </c>
      <c r="G189" t="inlineStr">
        <is>
          <t>0.00</t>
        </is>
      </c>
      <c r="H189" t="inlineStr">
        <is>
          <t>0.00</t>
        </is>
      </c>
      <c r="I189" t="inlineStr">
        <is>
          <t>0.00</t>
        </is>
      </c>
      <c r="J189" t="inlineStr">
        <is>
          <t>0.00</t>
        </is>
      </c>
      <c r="K189"/>
      <c r="L189"/>
      <c r="M189">
        <v>12</v>
      </c>
      <c r="N189">
        <v>3</v>
      </c>
      <c r="O189" t="inlineStr">
        <is>
          <t>部分完成</t>
        </is>
      </c>
      <c r="P189" t="inlineStr">
        <is>
          <t>同步工具自动汇总；当前关联2条剧场记录，已同步3/12个账号。不同币种和金额口径分别统计。</t>
        </is>
      </c>
      <c r="Q189" t="inlineStr">
        <is>
          <t>未分剧名/平台合计</t>
        </is>
      </c>
      <c r="R189"/>
    </row>
    <row r="190" ht="25.5" customHeight="1">
      <c r="A190" t="inlineStr">
        <is>
          <t>2026-09-01｜CNY｜扣通道费后金额｜22744f0f5b6a4aa8</t>
        </is>
      </c>
      <c r="B190" s="5">
        <v>46266</v>
      </c>
      <c r="C190" t="inlineStr">
        <is>
          <t>CNY</t>
        </is>
      </c>
      <c r="D190" t="inlineStr">
        <is>
          <t>扣通道费后金额</t>
        </is>
      </c>
      <c r="E190" t="inlineStr">
        <is>
          <t>2026-09-01｜其他｜CNY｜扣通道费后金额｜22744f0f5b6a4aa8</t>
        </is>
      </c>
      <c r="F190" t="inlineStr">
        <is>
          <t>0</t>
        </is>
      </c>
      <c r="G190" t="inlineStr">
        <is>
          <t>0.00</t>
        </is>
      </c>
      <c r="H190" t="inlineStr">
        <is>
          <t>0.00</t>
        </is>
      </c>
      <c r="I190" t="inlineStr">
        <is>
          <t>0.00</t>
        </is>
      </c>
      <c r="J190" t="inlineStr">
        <is>
          <t>0.00</t>
        </is>
      </c>
      <c r="K190"/>
      <c r="L190"/>
      <c r="M190">
        <v>12</v>
      </c>
      <c r="N190">
        <v>1</v>
      </c>
      <c r="O190" t="inlineStr">
        <is>
          <t>部分完成</t>
        </is>
      </c>
      <c r="P190" t="inlineStr">
        <is>
          <t>同步工具自动汇总；当前关联1条剧场记录，已同步1/12个账号。不同币种和金额口径分别统计。</t>
        </is>
      </c>
      <c r="Q190" t="inlineStr">
        <is>
          <t>未分剧名/平台合计</t>
        </is>
      </c>
      <c r="R190"/>
    </row>
    <row r="191" ht="25.5" customHeight="1">
      <c r="A191" t="inlineStr">
        <is>
          <t>2026-09-01｜USD｜待确认｜22744f0f5b6a4aa8</t>
        </is>
      </c>
      <c r="B191" s="5">
        <v>46266</v>
      </c>
      <c r="C191" t="inlineStr">
        <is>
          <t>USD</t>
        </is>
      </c>
      <c r="D191" t="inlineStr">
        <is>
          <t>待确认</t>
        </is>
      </c>
      <c r="E191" t="inlineStr">
        <is>
          <t>2026-09-01｜其他｜USD｜待确认｜22744f0f5b6a4aa8</t>
        </is>
      </c>
      <c r="F191" t="inlineStr">
        <is>
          <t>0</t>
        </is>
      </c>
      <c r="G191" t="inlineStr">
        <is>
          <t>0.00</t>
        </is>
      </c>
      <c r="H191"/>
      <c r="I191" t="inlineStr">
        <is>
          <t>0.00</t>
        </is>
      </c>
      <c r="J191" t="inlineStr">
        <is>
          <t>0.00</t>
        </is>
      </c>
      <c r="K191"/>
      <c r="L191"/>
      <c r="M191">
        <v>12</v>
      </c>
      <c r="N191">
        <v>1</v>
      </c>
      <c r="O191" t="inlineStr">
        <is>
          <t>部分完成</t>
        </is>
      </c>
      <c r="P191" t="inlineStr">
        <is>
          <t>同步工具自动汇总；当前关联1条剧场记录，已同步1/12个账号。不同币种和金额口径分别统计。</t>
        </is>
      </c>
      <c r="Q191" t="inlineStr">
        <is>
          <t>未分剧名/平台合计</t>
        </is>
      </c>
      <c r="R191"/>
    </row>
    <row r="192" ht="25.5" customHeight="1">
      <c r="A192" t="inlineStr">
        <is>
          <t>2026-09-01｜USD｜用户充值金额｜22744f0f5b6a4aa8</t>
        </is>
      </c>
      <c r="B192" s="5">
        <v>46266</v>
      </c>
      <c r="C192" t="inlineStr">
        <is>
          <t>USD</t>
        </is>
      </c>
      <c r="D192" t="inlineStr">
        <is>
          <t>用户充值金额</t>
        </is>
      </c>
      <c r="E192" t="inlineStr">
        <is>
          <t>2026-09-01｜ReelShort｜USD｜用户充值金额｜22744f0f5b6a4aa8</t>
        </is>
      </c>
      <c r="F192" t="inlineStr">
        <is>
          <t>0</t>
        </is>
      </c>
      <c r="G192" t="inlineStr">
        <is>
          <t>0.00</t>
        </is>
      </c>
      <c r="H192"/>
      <c r="I192" t="inlineStr">
        <is>
          <t>0.00</t>
        </is>
      </c>
      <c r="J192"/>
      <c r="K192"/>
      <c r="L192"/>
      <c r="M192">
        <v>12</v>
      </c>
      <c r="N192">
        <v>1</v>
      </c>
      <c r="O192" t="inlineStr">
        <is>
          <t>部分完成</t>
        </is>
      </c>
      <c r="P192" t="inlineStr">
        <is>
          <t>同步工具自动汇总；当前关联1条剧场记录，已同步1/12个账号。不同币种和金额口径分别统计。</t>
        </is>
      </c>
      <c r="Q192" t="inlineStr">
        <is>
          <t>未分剧名/平台合计</t>
        </is>
      </c>
      <c r="R192"/>
    </row>
    <row r="193" ht="25.5" customHeight="1">
      <c r="A193" t="inlineStr">
        <is>
          <t>2026-08-31｜CNY｜待确认｜22744f0f5b6a4aa8</t>
        </is>
      </c>
      <c r="B193" s="5">
        <v>46265</v>
      </c>
      <c r="C193" t="inlineStr">
        <is>
          <t>CNY</t>
        </is>
      </c>
      <c r="D193" t="inlineStr">
        <is>
          <t>待确认</t>
        </is>
      </c>
      <c r="E193" t="inlineStr">
        <is>
          <t>2026-08-31｜MoboReels｜CNY｜待确认｜22744f0f5b6a4aa8,2026-08-31｜其他｜CNY｜待确认｜22744f0f5b6a4aa8</t>
        </is>
      </c>
      <c r="F193" t="inlineStr">
        <is>
          <t>0</t>
        </is>
      </c>
      <c r="G193" t="inlineStr">
        <is>
          <t>0.00</t>
        </is>
      </c>
      <c r="H193" t="inlineStr">
        <is>
          <t>0.00</t>
        </is>
      </c>
      <c r="I193" t="inlineStr">
        <is>
          <t>0.00</t>
        </is>
      </c>
      <c r="J193" t="inlineStr">
        <is>
          <t>0.00</t>
        </is>
      </c>
      <c r="K193"/>
      <c r="L193"/>
      <c r="M193">
        <v>12</v>
      </c>
      <c r="N193">
        <v>3</v>
      </c>
      <c r="O193" t="inlineStr">
        <is>
          <t>部分完成</t>
        </is>
      </c>
      <c r="P193" t="inlineStr">
        <is>
          <t>同步工具自动汇总；当前关联2条剧场记录，已同步3/12个账号。不同币种和金额口径分别统计。</t>
        </is>
      </c>
      <c r="Q193" t="inlineStr">
        <is>
          <t>未分剧名/平台合计</t>
        </is>
      </c>
      <c r="R193"/>
    </row>
    <row r="194" ht="25.5" customHeight="1">
      <c r="A194" t="inlineStr">
        <is>
          <t>2026-08-31｜USD｜待确认｜22744f0f5b6a4aa8</t>
        </is>
      </c>
      <c r="B194" s="5">
        <v>46265</v>
      </c>
      <c r="C194" t="inlineStr">
        <is>
          <t>USD</t>
        </is>
      </c>
      <c r="D194" t="inlineStr">
        <is>
          <t>待确认</t>
        </is>
      </c>
      <c r="E194" t="inlineStr">
        <is>
          <t>2026-08-31｜其他｜USD｜待确认｜22744f0f5b6a4aa8</t>
        </is>
      </c>
      <c r="F194" t="inlineStr">
        <is>
          <t>0</t>
        </is>
      </c>
      <c r="G194" t="inlineStr">
        <is>
          <t>0.00</t>
        </is>
      </c>
      <c r="H194"/>
      <c r="I194" t="inlineStr">
        <is>
          <t>0.00</t>
        </is>
      </c>
      <c r="J194" t="inlineStr">
        <is>
          <t>0.00</t>
        </is>
      </c>
      <c r="K194"/>
      <c r="L194"/>
      <c r="M194">
        <v>12</v>
      </c>
      <c r="N194">
        <v>1</v>
      </c>
      <c r="O194" t="inlineStr">
        <is>
          <t>部分完成</t>
        </is>
      </c>
      <c r="P194" t="inlineStr">
        <is>
          <t>同步工具自动汇总；当前关联1条剧场记录，已同步1/12个账号。不同币种和金额口径分别统计。</t>
        </is>
      </c>
      <c r="Q194" t="inlineStr">
        <is>
          <t>未分剧名/平台合计</t>
        </is>
      </c>
      <c r="R194"/>
    </row>
    <row r="195" ht="25.5" customHeight="1">
      <c r="A195" t="inlineStr">
        <is>
          <t>2026-08-30｜CNY｜待确认｜22744f0f5b6a4aa8</t>
        </is>
      </c>
      <c r="B195" s="5">
        <v>46264</v>
      </c>
      <c r="C195" t="inlineStr">
        <is>
          <t>CNY</t>
        </is>
      </c>
      <c r="D195" t="inlineStr">
        <is>
          <t>待确认</t>
        </is>
      </c>
      <c r="E195" t="inlineStr">
        <is>
          <t>2026-08-30｜MoboReels｜CNY｜待确认｜22744f0f5b6a4aa8,2026-08-30｜其他｜CNY｜待确认｜22744f0f5b6a4aa8</t>
        </is>
      </c>
      <c r="F195" t="inlineStr">
        <is>
          <t>0</t>
        </is>
      </c>
      <c r="G195" t="inlineStr">
        <is>
          <t>0.00</t>
        </is>
      </c>
      <c r="H195" t="inlineStr">
        <is>
          <t>0.00</t>
        </is>
      </c>
      <c r="I195" t="inlineStr">
        <is>
          <t>0.00</t>
        </is>
      </c>
      <c r="J195" t="inlineStr">
        <is>
          <t>0.00</t>
        </is>
      </c>
      <c r="K195"/>
      <c r="L195"/>
      <c r="M195">
        <v>12</v>
      </c>
      <c r="N195">
        <v>3</v>
      </c>
      <c r="O195" t="inlineStr">
        <is>
          <t>部分完成</t>
        </is>
      </c>
      <c r="P195" t="inlineStr">
        <is>
          <t>同步工具自动汇总；当前关联2条剧场记录，已同步3/12个账号。不同币种和金额口径分别统计。</t>
        </is>
      </c>
      <c r="Q195" t="inlineStr">
        <is>
          <t>未分剧名/平台合计</t>
        </is>
      </c>
      <c r="R195"/>
    </row>
    <row r="196" ht="25.5" customHeight="1">
      <c r="A196" t="inlineStr">
        <is>
          <t>2026-08-30｜USD｜待确认｜22744f0f5b6a4aa8</t>
        </is>
      </c>
      <c r="B196" s="5">
        <v>46264</v>
      </c>
      <c r="C196" t="inlineStr">
        <is>
          <t>USD</t>
        </is>
      </c>
      <c r="D196" t="inlineStr">
        <is>
          <t>待确认</t>
        </is>
      </c>
      <c r="E196" t="inlineStr">
        <is>
          <t>2026-08-30｜其他｜USD｜待确认｜22744f0f5b6a4aa8</t>
        </is>
      </c>
      <c r="F196" t="inlineStr">
        <is>
          <t>0</t>
        </is>
      </c>
      <c r="G196" t="inlineStr">
        <is>
          <t>0.00</t>
        </is>
      </c>
      <c r="H196"/>
      <c r="I196" t="inlineStr">
        <is>
          <t>0.00</t>
        </is>
      </c>
      <c r="J196" t="inlineStr">
        <is>
          <t>0.00</t>
        </is>
      </c>
      <c r="K196"/>
      <c r="L196"/>
      <c r="M196">
        <v>12</v>
      </c>
      <c r="N196">
        <v>1</v>
      </c>
      <c r="O196" t="inlineStr">
        <is>
          <t>部分完成</t>
        </is>
      </c>
      <c r="P196" t="inlineStr">
        <is>
          <t>同步工具自动汇总；当前关联1条剧场记录，已同步1/12个账号。不同币种和金额口径分别统计。</t>
        </is>
      </c>
      <c r="Q196" t="inlineStr">
        <is>
          <t>未分剧名/平台合计</t>
        </is>
      </c>
      <c r="R196"/>
    </row>
    <row r="197" ht="25.5" customHeight="1">
      <c r="A197" t="inlineStr">
        <is>
          <t>2026-08-29｜CNY｜待确认｜22744f0f5b6a4aa8</t>
        </is>
      </c>
      <c r="B197" s="5">
        <v>46263</v>
      </c>
      <c r="C197" t="inlineStr">
        <is>
          <t>CNY</t>
        </is>
      </c>
      <c r="D197" t="inlineStr">
        <is>
          <t>待确认</t>
        </is>
      </c>
      <c r="E197" t="inlineStr">
        <is>
          <t>2026-08-29｜MoboReels｜CNY｜待确认｜22744f0f5b6a4aa8,2026-08-29｜其他｜CNY｜待确认｜22744f0f5b6a4aa8</t>
        </is>
      </c>
      <c r="F197" t="inlineStr">
        <is>
          <t>0</t>
        </is>
      </c>
      <c r="G197" t="inlineStr">
        <is>
          <t>0.00</t>
        </is>
      </c>
      <c r="H197" t="inlineStr">
        <is>
          <t>0.00</t>
        </is>
      </c>
      <c r="I197" t="inlineStr">
        <is>
          <t>0.00</t>
        </is>
      </c>
      <c r="J197" t="inlineStr">
        <is>
          <t>0.00</t>
        </is>
      </c>
      <c r="K197"/>
      <c r="L197"/>
      <c r="M197">
        <v>12</v>
      </c>
      <c r="N197">
        <v>3</v>
      </c>
      <c r="O197" t="inlineStr">
        <is>
          <t>部分完成</t>
        </is>
      </c>
      <c r="P197" t="inlineStr">
        <is>
          <t>同步工具自动汇总；当前关联2条剧场记录，已同步3/12个账号。不同币种和金额口径分别统计。</t>
        </is>
      </c>
      <c r="Q197" t="inlineStr">
        <is>
          <t>未分剧名/平台合计</t>
        </is>
      </c>
      <c r="R197"/>
    </row>
    <row r="198" ht="25.5" customHeight="1">
      <c r="A198" t="inlineStr">
        <is>
          <t>2026-08-29｜USD｜待确认｜22744f0f5b6a4aa8</t>
        </is>
      </c>
      <c r="B198" s="5">
        <v>46263</v>
      </c>
      <c r="C198" t="inlineStr">
        <is>
          <t>USD</t>
        </is>
      </c>
      <c r="D198" t="inlineStr">
        <is>
          <t>待确认</t>
        </is>
      </c>
      <c r="E198" t="inlineStr">
        <is>
          <t>2026-08-29｜其他｜USD｜待确认｜22744f0f5b6a4aa8</t>
        </is>
      </c>
      <c r="F198" t="inlineStr">
        <is>
          <t>0</t>
        </is>
      </c>
      <c r="G198" t="inlineStr">
        <is>
          <t>0.00</t>
        </is>
      </c>
      <c r="H198"/>
      <c r="I198" t="inlineStr">
        <is>
          <t>0.00</t>
        </is>
      </c>
      <c r="J198" t="inlineStr">
        <is>
          <t>0.00</t>
        </is>
      </c>
      <c r="K198"/>
      <c r="L198"/>
      <c r="M198">
        <v>12</v>
      </c>
      <c r="N198">
        <v>1</v>
      </c>
      <c r="O198" t="inlineStr">
        <is>
          <t>部分完成</t>
        </is>
      </c>
      <c r="P198" t="inlineStr">
        <is>
          <t>同步工具自动汇总；当前关联1条剧场记录，已同步1/12个账号。不同币种和金额口径分别统计。</t>
        </is>
      </c>
      <c r="Q198" t="inlineStr">
        <is>
          <t>未分剧名/平台合计</t>
        </is>
      </c>
      <c r="R198"/>
    </row>
    <row r="199" ht="25.5" customHeight="1">
      <c r="A199" t="inlineStr">
        <is>
          <t>2026-08-28｜CNY｜待确认｜22744f0f5b6a4aa8</t>
        </is>
      </c>
      <c r="B199" s="5">
        <v>46262</v>
      </c>
      <c r="C199" t="inlineStr">
        <is>
          <t>CNY</t>
        </is>
      </c>
      <c r="D199" t="inlineStr">
        <is>
          <t>待确认</t>
        </is>
      </c>
      <c r="E199" t="inlineStr">
        <is>
          <t>2026-08-28｜MoboReels｜CNY｜待确认｜22744f0f5b6a4aa8,2026-08-28｜其他｜CNY｜待确认｜22744f0f5b6a4aa8</t>
        </is>
      </c>
      <c r="F199" t="inlineStr">
        <is>
          <t>0</t>
        </is>
      </c>
      <c r="G199" t="inlineStr">
        <is>
          <t>0.00</t>
        </is>
      </c>
      <c r="H199" t="inlineStr">
        <is>
          <t>0.00</t>
        </is>
      </c>
      <c r="I199" t="inlineStr">
        <is>
          <t>0.00</t>
        </is>
      </c>
      <c r="J199" t="inlineStr">
        <is>
          <t>0.00</t>
        </is>
      </c>
      <c r="K199"/>
      <c r="L199"/>
      <c r="M199">
        <v>12</v>
      </c>
      <c r="N199">
        <v>3</v>
      </c>
      <c r="O199" t="inlineStr">
        <is>
          <t>部分完成</t>
        </is>
      </c>
      <c r="P199" t="inlineStr">
        <is>
          <t>同步工具自动汇总；当前关联2条剧场记录，已同步3/12个账号。不同币种和金额口径分别统计。</t>
        </is>
      </c>
      <c r="Q199" t="inlineStr">
        <is>
          <t>未分剧名/平台合计</t>
        </is>
      </c>
      <c r="R199"/>
    </row>
    <row r="200" ht="25.5" customHeight="1">
      <c r="A200" t="inlineStr">
        <is>
          <t>2026-08-28｜USD｜待确认｜22744f0f5b6a4aa8</t>
        </is>
      </c>
      <c r="B200" s="5">
        <v>46262</v>
      </c>
      <c r="C200" t="inlineStr">
        <is>
          <t>USD</t>
        </is>
      </c>
      <c r="D200" t="inlineStr">
        <is>
          <t>待确认</t>
        </is>
      </c>
      <c r="E200" t="inlineStr">
        <is>
          <t>2026-08-28｜其他｜USD｜待确认｜22744f0f5b6a4aa8</t>
        </is>
      </c>
      <c r="F200" t="inlineStr">
        <is>
          <t>0</t>
        </is>
      </c>
      <c r="G200" t="inlineStr">
        <is>
          <t>0.00</t>
        </is>
      </c>
      <c r="H200"/>
      <c r="I200" t="inlineStr">
        <is>
          <t>0.00</t>
        </is>
      </c>
      <c r="J200" t="inlineStr">
        <is>
          <t>0.00</t>
        </is>
      </c>
      <c r="K200"/>
      <c r="L200"/>
      <c r="M200">
        <v>12</v>
      </c>
      <c r="N200">
        <v>1</v>
      </c>
      <c r="O200" t="inlineStr">
        <is>
          <t>部分完成</t>
        </is>
      </c>
      <c r="P200" t="inlineStr">
        <is>
          <t>同步工具自动汇总；当前关联1条剧场记录，已同步1/12个账号。不同币种和金额口径分别统计。</t>
        </is>
      </c>
      <c r="Q200" t="inlineStr">
        <is>
          <t>未分剧名/平台合计</t>
        </is>
      </c>
      <c r="R200"/>
    </row>
    <row r="201" ht="25.5" customHeight="1">
      <c r="A201" t="inlineStr">
        <is>
          <t>2026-08-27｜CNY｜待确认｜22744f0f5b6a4aa8</t>
        </is>
      </c>
      <c r="B201" s="5">
        <v>46261</v>
      </c>
      <c r="C201" t="inlineStr">
        <is>
          <t>CNY</t>
        </is>
      </c>
      <c r="D201" t="inlineStr">
        <is>
          <t>待确认</t>
        </is>
      </c>
      <c r="E201" t="inlineStr">
        <is>
          <t>2026-08-27｜MoboReels｜CNY｜待确认｜22744f0f5b6a4aa8,2026-08-27｜其他｜CNY｜待确认｜22744f0f5b6a4aa8</t>
        </is>
      </c>
      <c r="F201" t="inlineStr">
        <is>
          <t>0</t>
        </is>
      </c>
      <c r="G201" t="inlineStr">
        <is>
          <t>0.00</t>
        </is>
      </c>
      <c r="H201" t="inlineStr">
        <is>
          <t>0.00</t>
        </is>
      </c>
      <c r="I201" t="inlineStr">
        <is>
          <t>0.00</t>
        </is>
      </c>
      <c r="J201" t="inlineStr">
        <is>
          <t>0.00</t>
        </is>
      </c>
      <c r="K201"/>
      <c r="L201"/>
      <c r="M201">
        <v>12</v>
      </c>
      <c r="N201">
        <v>3</v>
      </c>
      <c r="O201" t="inlineStr">
        <is>
          <t>部分完成</t>
        </is>
      </c>
      <c r="P201" t="inlineStr">
        <is>
          <t>同步工具自动汇总；当前关联2条剧场记录，已同步3/12个账号。不同币种和金额口径分别统计。</t>
        </is>
      </c>
      <c r="Q201" t="inlineStr">
        <is>
          <t>未分剧名/平台合计</t>
        </is>
      </c>
      <c r="R201"/>
    </row>
    <row r="202" ht="25.5" customHeight="1">
      <c r="A202" t="inlineStr">
        <is>
          <t>2026-08-27｜USD｜待确认｜22744f0f5b6a4aa8</t>
        </is>
      </c>
      <c r="B202" s="5">
        <v>46261</v>
      </c>
      <c r="C202" t="inlineStr">
        <is>
          <t>USD</t>
        </is>
      </c>
      <c r="D202" t="inlineStr">
        <is>
          <t>待确认</t>
        </is>
      </c>
      <c r="E202" t="inlineStr">
        <is>
          <t>2026-08-27｜其他｜USD｜待确认｜22744f0f5b6a4aa8</t>
        </is>
      </c>
      <c r="F202" t="inlineStr">
        <is>
          <t>0</t>
        </is>
      </c>
      <c r="G202" t="inlineStr">
        <is>
          <t>0.00</t>
        </is>
      </c>
      <c r="H202"/>
      <c r="I202" t="inlineStr">
        <is>
          <t>0.00</t>
        </is>
      </c>
      <c r="J202" t="inlineStr">
        <is>
          <t>0.00</t>
        </is>
      </c>
      <c r="K202"/>
      <c r="L202"/>
      <c r="M202">
        <v>12</v>
      </c>
      <c r="N202">
        <v>1</v>
      </c>
      <c r="O202" t="inlineStr">
        <is>
          <t>部分完成</t>
        </is>
      </c>
      <c r="P202" t="inlineStr">
        <is>
          <t>同步工具自动汇总；当前关联1条剧场记录，已同步1/12个账号。不同币种和金额口径分别统计。</t>
        </is>
      </c>
      <c r="Q202" t="inlineStr">
        <is>
          <t>未分剧名/平台合计</t>
        </is>
      </c>
      <c r="R202"/>
    </row>
    <row r="203" ht="25.5" customHeight="1">
      <c r="A203" t="inlineStr">
        <is>
          <t>2026-08-26｜CNY｜待确认｜22744f0f5b6a4aa8</t>
        </is>
      </c>
      <c r="B203" s="5">
        <v>46260</v>
      </c>
      <c r="C203" t="inlineStr">
        <is>
          <t>CNY</t>
        </is>
      </c>
      <c r="D203" t="inlineStr">
        <is>
          <t>待确认</t>
        </is>
      </c>
      <c r="E203" t="inlineStr">
        <is>
          <t>2026-08-26｜MoboReels｜CNY｜待确认｜22744f0f5b6a4aa8,2026-08-26｜其他｜CNY｜待确认｜22744f0f5b6a4aa8</t>
        </is>
      </c>
      <c r="F203" t="inlineStr">
        <is>
          <t>0</t>
        </is>
      </c>
      <c r="G203" t="inlineStr">
        <is>
          <t>0.00</t>
        </is>
      </c>
      <c r="H203" t="inlineStr">
        <is>
          <t>0.00</t>
        </is>
      </c>
      <c r="I203" t="inlineStr">
        <is>
          <t>0.00</t>
        </is>
      </c>
      <c r="J203" t="inlineStr">
        <is>
          <t>0.00</t>
        </is>
      </c>
      <c r="K203"/>
      <c r="L203"/>
      <c r="M203">
        <v>12</v>
      </c>
      <c r="N203">
        <v>3</v>
      </c>
      <c r="O203" t="inlineStr">
        <is>
          <t>部分完成</t>
        </is>
      </c>
      <c r="P203" t="inlineStr">
        <is>
          <t>同步工具自动汇总；当前关联2条剧场记录，已同步3/12个账号。不同币种和金额口径分别统计。</t>
        </is>
      </c>
      <c r="Q203" t="inlineStr">
        <is>
          <t>未分剧名/平台合计</t>
        </is>
      </c>
      <c r="R203"/>
    </row>
    <row r="204" ht="25.5" customHeight="1">
      <c r="A204" t="inlineStr">
        <is>
          <t>2026-08-26｜USD｜待确认｜22744f0f5b6a4aa8</t>
        </is>
      </c>
      <c r="B204" s="5">
        <v>46260</v>
      </c>
      <c r="C204" t="inlineStr">
        <is>
          <t>USD</t>
        </is>
      </c>
      <c r="D204" t="inlineStr">
        <is>
          <t>待确认</t>
        </is>
      </c>
      <c r="E204" t="inlineStr">
        <is>
          <t>2026-08-26｜其他｜USD｜待确认｜22744f0f5b6a4aa8</t>
        </is>
      </c>
      <c r="F204" t="inlineStr">
        <is>
          <t>0</t>
        </is>
      </c>
      <c r="G204" t="inlineStr">
        <is>
          <t>0.00</t>
        </is>
      </c>
      <c r="H204"/>
      <c r="I204" t="inlineStr">
        <is>
          <t>0.00</t>
        </is>
      </c>
      <c r="J204" t="inlineStr">
        <is>
          <t>0.00</t>
        </is>
      </c>
      <c r="K204"/>
      <c r="L204"/>
      <c r="M204">
        <v>12</v>
      </c>
      <c r="N204">
        <v>1</v>
      </c>
      <c r="O204" t="inlineStr">
        <is>
          <t>部分完成</t>
        </is>
      </c>
      <c r="P204" t="inlineStr">
        <is>
          <t>同步工具自动汇总；当前关联1条剧场记录，已同步1/12个账号。不同币种和金额口径分别统计。</t>
        </is>
      </c>
      <c r="Q204" t="inlineStr">
        <is>
          <t>未分剧名/平台合计</t>
        </is>
      </c>
      <c r="R204"/>
    </row>
    <row r="205" ht="25.5" customHeight="1">
      <c r="A205" t="inlineStr">
        <is>
          <t>2026-08-25｜CNY｜待确认｜22744f0f5b6a4aa8</t>
        </is>
      </c>
      <c r="B205" s="5">
        <v>46259</v>
      </c>
      <c r="C205" t="inlineStr">
        <is>
          <t>CNY</t>
        </is>
      </c>
      <c r="D205" t="inlineStr">
        <is>
          <t>待确认</t>
        </is>
      </c>
      <c r="E205" t="inlineStr">
        <is>
          <t>2026-08-25｜MoboReels｜CNY｜待确认｜22744f0f5b6a4aa8,2026-08-25｜其他｜CNY｜待确认｜22744f0f5b6a4aa8</t>
        </is>
      </c>
      <c r="F205" t="inlineStr">
        <is>
          <t>0</t>
        </is>
      </c>
      <c r="G205" t="inlineStr">
        <is>
          <t>0.00</t>
        </is>
      </c>
      <c r="H205" t="inlineStr">
        <is>
          <t>0.00</t>
        </is>
      </c>
      <c r="I205" t="inlineStr">
        <is>
          <t>0.00</t>
        </is>
      </c>
      <c r="J205" t="inlineStr">
        <is>
          <t>0.00</t>
        </is>
      </c>
      <c r="K205"/>
      <c r="L205"/>
      <c r="M205">
        <v>12</v>
      </c>
      <c r="N205">
        <v>3</v>
      </c>
      <c r="O205" t="inlineStr">
        <is>
          <t>部分完成</t>
        </is>
      </c>
      <c r="P205" t="inlineStr">
        <is>
          <t>同步工具自动汇总；当前关联2条剧场记录，已同步3/12个账号。不同币种和金额口径分别统计。</t>
        </is>
      </c>
      <c r="Q205" t="inlineStr">
        <is>
          <t>未分剧名/平台合计</t>
        </is>
      </c>
      <c r="R205"/>
    </row>
    <row r="206" ht="25.5" customHeight="1">
      <c r="A206" t="inlineStr">
        <is>
          <t>2026-08-25｜USD｜待确认｜22744f0f5b6a4aa8</t>
        </is>
      </c>
      <c r="B206" s="5">
        <v>46259</v>
      </c>
      <c r="C206" t="inlineStr">
        <is>
          <t>USD</t>
        </is>
      </c>
      <c r="D206" t="inlineStr">
        <is>
          <t>待确认</t>
        </is>
      </c>
      <c r="E206" t="inlineStr">
        <is>
          <t>2026-08-25｜其他｜USD｜待确认｜22744f0f5b6a4aa8</t>
        </is>
      </c>
      <c r="F206" t="inlineStr">
        <is>
          <t>0</t>
        </is>
      </c>
      <c r="G206" t="inlineStr">
        <is>
          <t>0.00</t>
        </is>
      </c>
      <c r="H206"/>
      <c r="I206" t="inlineStr">
        <is>
          <t>0.00</t>
        </is>
      </c>
      <c r="J206" t="inlineStr">
        <is>
          <t>0.00</t>
        </is>
      </c>
      <c r="K206"/>
      <c r="L206"/>
      <c r="M206">
        <v>12</v>
      </c>
      <c r="N206">
        <v>1</v>
      </c>
      <c r="O206" t="inlineStr">
        <is>
          <t>部分完成</t>
        </is>
      </c>
      <c r="P206" t="inlineStr">
        <is>
          <t>同步工具自动汇总；当前关联1条剧场记录，已同步1/12个账号。不同币种和金额口径分别统计。</t>
        </is>
      </c>
      <c r="Q206" t="inlineStr">
        <is>
          <t>未分剧名/平台合计</t>
        </is>
      </c>
      <c r="R206"/>
    </row>
    <row r="207" ht="25.5" customHeight="1">
      <c r="A207" t="inlineStr">
        <is>
          <t>2026-08-24｜CNY｜待确认｜22744f0f5b6a4aa8</t>
        </is>
      </c>
      <c r="B207" s="5">
        <v>46258</v>
      </c>
      <c r="C207" t="inlineStr">
        <is>
          <t>CNY</t>
        </is>
      </c>
      <c r="D207" t="inlineStr">
        <is>
          <t>待确认</t>
        </is>
      </c>
      <c r="E207" t="inlineStr">
        <is>
          <t>2026-08-24｜MoboReels｜CNY｜待确认｜22744f0f5b6a4aa8,2026-08-24｜其他｜CNY｜待确认｜22744f0f5b6a4aa8</t>
        </is>
      </c>
      <c r="F207" t="inlineStr">
        <is>
          <t>0</t>
        </is>
      </c>
      <c r="G207" t="inlineStr">
        <is>
          <t>0.00</t>
        </is>
      </c>
      <c r="H207" t="inlineStr">
        <is>
          <t>0.00</t>
        </is>
      </c>
      <c r="I207" t="inlineStr">
        <is>
          <t>0.00</t>
        </is>
      </c>
      <c r="J207" t="inlineStr">
        <is>
          <t>0.00</t>
        </is>
      </c>
      <c r="K207"/>
      <c r="L207"/>
      <c r="M207">
        <v>12</v>
      </c>
      <c r="N207">
        <v>3</v>
      </c>
      <c r="O207" t="inlineStr">
        <is>
          <t>部分完成</t>
        </is>
      </c>
      <c r="P207" t="inlineStr">
        <is>
          <t>同步工具自动汇总；当前关联2条剧场记录，已同步3/12个账号。不同币种和金额口径分别统计。</t>
        </is>
      </c>
      <c r="Q207" t="inlineStr">
        <is>
          <t>未分剧名/平台合计</t>
        </is>
      </c>
      <c r="R207"/>
    </row>
    <row r="208" ht="25.5" customHeight="1">
      <c r="A208" t="inlineStr">
        <is>
          <t>2026-08-24｜USD｜待确认｜22744f0f5b6a4aa8</t>
        </is>
      </c>
      <c r="B208" s="5">
        <v>46258</v>
      </c>
      <c r="C208" t="inlineStr">
        <is>
          <t>USD</t>
        </is>
      </c>
      <c r="D208" t="inlineStr">
        <is>
          <t>待确认</t>
        </is>
      </c>
      <c r="E208" t="inlineStr">
        <is>
          <t>2026-08-24｜其他｜USD｜待确认｜22744f0f5b6a4aa8</t>
        </is>
      </c>
      <c r="F208" t="inlineStr">
        <is>
          <t>0</t>
        </is>
      </c>
      <c r="G208" t="inlineStr">
        <is>
          <t>0.00</t>
        </is>
      </c>
      <c r="H208"/>
      <c r="I208" t="inlineStr">
        <is>
          <t>0.00</t>
        </is>
      </c>
      <c r="J208" t="inlineStr">
        <is>
          <t>0.00</t>
        </is>
      </c>
      <c r="K208"/>
      <c r="L208"/>
      <c r="M208">
        <v>12</v>
      </c>
      <c r="N208">
        <v>1</v>
      </c>
      <c r="O208" t="inlineStr">
        <is>
          <t>部分完成</t>
        </is>
      </c>
      <c r="P208" t="inlineStr">
        <is>
          <t>同步工具自动汇总；当前关联1条剧场记录，已同步1/12个账号。不同币种和金额口径分别统计。</t>
        </is>
      </c>
      <c r="Q208" t="inlineStr">
        <is>
          <t>未分剧名/平台合计</t>
        </is>
      </c>
      <c r="R208"/>
    </row>
    <row r="209" ht="25.5" customHeight="1">
      <c r="A209" t="inlineStr">
        <is>
          <t>2026-08-23｜CNY｜待确认｜22744f0f5b6a4aa8</t>
        </is>
      </c>
      <c r="B209" s="5">
        <v>46257</v>
      </c>
      <c r="C209" t="inlineStr">
        <is>
          <t>CNY</t>
        </is>
      </c>
      <c r="D209" t="inlineStr">
        <is>
          <t>待确认</t>
        </is>
      </c>
      <c r="E209" t="inlineStr">
        <is>
          <t>2026-08-23｜MoboReels｜CNY｜待确认｜22744f0f5b6a4aa8,2026-08-23｜其他｜CNY｜待确认｜22744f0f5b6a4aa8</t>
        </is>
      </c>
      <c r="F209" t="inlineStr">
        <is>
          <t>0</t>
        </is>
      </c>
      <c r="G209" t="inlineStr">
        <is>
          <t>0.00</t>
        </is>
      </c>
      <c r="H209" t="inlineStr">
        <is>
          <t>0.00</t>
        </is>
      </c>
      <c r="I209" t="inlineStr">
        <is>
          <t>0.00</t>
        </is>
      </c>
      <c r="J209" t="inlineStr">
        <is>
          <t>0.00</t>
        </is>
      </c>
      <c r="K209"/>
      <c r="L209"/>
      <c r="M209">
        <v>12</v>
      </c>
      <c r="N209">
        <v>3</v>
      </c>
      <c r="O209" t="inlineStr">
        <is>
          <t>部分完成</t>
        </is>
      </c>
      <c r="P209" t="inlineStr">
        <is>
          <t>同步工具自动汇总；当前关联2条剧场记录，已同步3/12个账号。不同币种和金额口径分别统计。</t>
        </is>
      </c>
      <c r="Q209" t="inlineStr">
        <is>
          <t>未分剧名/平台合计</t>
        </is>
      </c>
      <c r="R209"/>
    </row>
    <row r="210" ht="25.5" customHeight="1">
      <c r="A210" t="inlineStr">
        <is>
          <t>2026-08-23｜USD｜待确认｜22744f0f5b6a4aa8</t>
        </is>
      </c>
      <c r="B210" s="5">
        <v>46257</v>
      </c>
      <c r="C210" t="inlineStr">
        <is>
          <t>USD</t>
        </is>
      </c>
      <c r="D210" t="inlineStr">
        <is>
          <t>待确认</t>
        </is>
      </c>
      <c r="E210" t="inlineStr">
        <is>
          <t>2026-08-23｜其他｜USD｜待确认｜22744f0f5b6a4aa8</t>
        </is>
      </c>
      <c r="F210" t="inlineStr">
        <is>
          <t>0</t>
        </is>
      </c>
      <c r="G210" t="inlineStr">
        <is>
          <t>0.00</t>
        </is>
      </c>
      <c r="H210"/>
      <c r="I210" t="inlineStr">
        <is>
          <t>0.00</t>
        </is>
      </c>
      <c r="J210" t="inlineStr">
        <is>
          <t>0.00</t>
        </is>
      </c>
      <c r="K210"/>
      <c r="L210"/>
      <c r="M210">
        <v>12</v>
      </c>
      <c r="N210">
        <v>1</v>
      </c>
      <c r="O210" t="inlineStr">
        <is>
          <t>部分完成</t>
        </is>
      </c>
      <c r="P210" t="inlineStr">
        <is>
          <t>同步工具自动汇总；当前关联1条剧场记录，已同步1/12个账号。不同币种和金额口径分别统计。</t>
        </is>
      </c>
      <c r="Q210" t="inlineStr">
        <is>
          <t>未分剧名/平台合计</t>
        </is>
      </c>
      <c r="R210"/>
    </row>
    <row r="211" ht="25.5" customHeight="1">
      <c r="A211" t="inlineStr">
        <is>
          <t>2026-08-22｜CNY｜待确认｜22744f0f5b6a4aa8</t>
        </is>
      </c>
      <c r="B211" s="5">
        <v>46256</v>
      </c>
      <c r="C211" t="inlineStr">
        <is>
          <t>CNY</t>
        </is>
      </c>
      <c r="D211" t="inlineStr">
        <is>
          <t>待确认</t>
        </is>
      </c>
      <c r="E211" t="inlineStr">
        <is>
          <t>2026-08-22｜MoboReels｜CNY｜待确认｜22744f0f5b6a4aa8,2026-08-22｜其他｜CNY｜待确认｜22744f0f5b6a4aa8</t>
        </is>
      </c>
      <c r="F211" t="inlineStr">
        <is>
          <t>0</t>
        </is>
      </c>
      <c r="G211" t="inlineStr">
        <is>
          <t>0.00</t>
        </is>
      </c>
      <c r="H211" t="inlineStr">
        <is>
          <t>0.00</t>
        </is>
      </c>
      <c r="I211" t="inlineStr">
        <is>
          <t>0.00</t>
        </is>
      </c>
      <c r="J211" t="inlineStr">
        <is>
          <t>0.00</t>
        </is>
      </c>
      <c r="K211"/>
      <c r="L211"/>
      <c r="M211">
        <v>12</v>
      </c>
      <c r="N211">
        <v>3</v>
      </c>
      <c r="O211" t="inlineStr">
        <is>
          <t>部分完成</t>
        </is>
      </c>
      <c r="P211" t="inlineStr">
        <is>
          <t>同步工具自动汇总；当前关联2条剧场记录，已同步3/12个账号。不同币种和金额口径分别统计。</t>
        </is>
      </c>
      <c r="Q211" t="inlineStr">
        <is>
          <t>未分剧名/平台合计</t>
        </is>
      </c>
      <c r="R211"/>
    </row>
    <row r="212" ht="25.5" customHeight="1">
      <c r="A212" t="inlineStr">
        <is>
          <t>2026-08-22｜USD｜待确认｜22744f0f5b6a4aa8</t>
        </is>
      </c>
      <c r="B212" s="5">
        <v>46256</v>
      </c>
      <c r="C212" t="inlineStr">
        <is>
          <t>USD</t>
        </is>
      </c>
      <c r="D212" t="inlineStr">
        <is>
          <t>待确认</t>
        </is>
      </c>
      <c r="E212" t="inlineStr">
        <is>
          <t>2026-08-22｜其他｜USD｜待确认｜22744f0f5b6a4aa8</t>
        </is>
      </c>
      <c r="F212" t="inlineStr">
        <is>
          <t>0</t>
        </is>
      </c>
      <c r="G212" t="inlineStr">
        <is>
          <t>0.00</t>
        </is>
      </c>
      <c r="H212"/>
      <c r="I212" t="inlineStr">
        <is>
          <t>0.00</t>
        </is>
      </c>
      <c r="J212" t="inlineStr">
        <is>
          <t>0.00</t>
        </is>
      </c>
      <c r="K212"/>
      <c r="L212"/>
      <c r="M212">
        <v>12</v>
      </c>
      <c r="N212">
        <v>1</v>
      </c>
      <c r="O212" t="inlineStr">
        <is>
          <t>部分完成</t>
        </is>
      </c>
      <c r="P212" t="inlineStr">
        <is>
          <t>同步工具自动汇总；当前关联1条剧场记录，已同步1/12个账号。不同币种和金额口径分别统计。</t>
        </is>
      </c>
      <c r="Q212" t="inlineStr">
        <is>
          <t>未分剧名/平台合计</t>
        </is>
      </c>
      <c r="R212"/>
    </row>
    <row r="213" ht="25.5" customHeight="1">
      <c r="A213" t="inlineStr">
        <is>
          <t>2026-08-21｜CNY｜待确认｜22744f0f5b6a4aa8</t>
        </is>
      </c>
      <c r="B213" s="5">
        <v>46255</v>
      </c>
      <c r="C213" t="inlineStr">
        <is>
          <t>CNY</t>
        </is>
      </c>
      <c r="D213" t="inlineStr">
        <is>
          <t>待确认</t>
        </is>
      </c>
      <c r="E213" t="inlineStr">
        <is>
          <t>2026-08-21｜MoboReels｜CNY｜待确认｜22744f0f5b6a4aa8,2026-08-21｜其他｜CNY｜待确认｜22744f0f5b6a4aa8</t>
        </is>
      </c>
      <c r="F213" t="inlineStr">
        <is>
          <t>0</t>
        </is>
      </c>
      <c r="G213" t="inlineStr">
        <is>
          <t>0.00</t>
        </is>
      </c>
      <c r="H213" t="inlineStr">
        <is>
          <t>0.00</t>
        </is>
      </c>
      <c r="I213" t="inlineStr">
        <is>
          <t>0.00</t>
        </is>
      </c>
      <c r="J213" t="inlineStr">
        <is>
          <t>0.00</t>
        </is>
      </c>
      <c r="K213"/>
      <c r="L213"/>
      <c r="M213">
        <v>12</v>
      </c>
      <c r="N213">
        <v>3</v>
      </c>
      <c r="O213" t="inlineStr">
        <is>
          <t>部分完成</t>
        </is>
      </c>
      <c r="P213" t="inlineStr">
        <is>
          <t>同步工具自动汇总；当前关联2条剧场记录，已同步3/12个账号。不同币种和金额口径分别统计。</t>
        </is>
      </c>
      <c r="Q213" t="inlineStr">
        <is>
          <t>未分剧名/平台合计</t>
        </is>
      </c>
      <c r="R213"/>
    </row>
    <row r="214" ht="25.5" customHeight="1">
      <c r="A214" t="inlineStr">
        <is>
          <t>2026-08-21｜USD｜待确认｜22744f0f5b6a4aa8</t>
        </is>
      </c>
      <c r="B214" s="5">
        <v>46255</v>
      </c>
      <c r="C214" t="inlineStr">
        <is>
          <t>USD</t>
        </is>
      </c>
      <c r="D214" t="inlineStr">
        <is>
          <t>待确认</t>
        </is>
      </c>
      <c r="E214" t="inlineStr">
        <is>
          <t>2026-08-21｜其他｜USD｜待确认｜22744f0f5b6a4aa8</t>
        </is>
      </c>
      <c r="F214" t="inlineStr">
        <is>
          <t>0</t>
        </is>
      </c>
      <c r="G214" t="inlineStr">
        <is>
          <t>0.00</t>
        </is>
      </c>
      <c r="H214"/>
      <c r="I214" t="inlineStr">
        <is>
          <t>0.00</t>
        </is>
      </c>
      <c r="J214" t="inlineStr">
        <is>
          <t>0.00</t>
        </is>
      </c>
      <c r="K214"/>
      <c r="L214"/>
      <c r="M214">
        <v>12</v>
      </c>
      <c r="N214">
        <v>1</v>
      </c>
      <c r="O214" t="inlineStr">
        <is>
          <t>部分完成</t>
        </is>
      </c>
      <c r="P214" t="inlineStr">
        <is>
          <t>同步工具自动汇总；当前关联1条剧场记录，已同步1/12个账号。不同币种和金额口径分别统计。</t>
        </is>
      </c>
      <c r="Q214" t="inlineStr">
        <is>
          <t>未分剧名/平台合计</t>
        </is>
      </c>
      <c r="R214"/>
    </row>
    <row r="215" ht="25.5" customHeight="1">
      <c r="A215" t="inlineStr">
        <is>
          <t>2026-08-20｜CNY｜待确认｜22744f0f5b6a4aa8</t>
        </is>
      </c>
      <c r="B215" s="5">
        <v>46254</v>
      </c>
      <c r="C215" t="inlineStr">
        <is>
          <t>CNY</t>
        </is>
      </c>
      <c r="D215" t="inlineStr">
        <is>
          <t>待确认</t>
        </is>
      </c>
      <c r="E215" t="inlineStr">
        <is>
          <t>2026-08-20｜MoboReels｜CNY｜待确认｜22744f0f5b6a4aa8,2026-08-20｜其他｜CNY｜待确认｜22744f0f5b6a4aa8</t>
        </is>
      </c>
      <c r="F215" t="inlineStr">
        <is>
          <t>0</t>
        </is>
      </c>
      <c r="G215" t="inlineStr">
        <is>
          <t>0.00</t>
        </is>
      </c>
      <c r="H215" t="inlineStr">
        <is>
          <t>0.00</t>
        </is>
      </c>
      <c r="I215" t="inlineStr">
        <is>
          <t>0.00</t>
        </is>
      </c>
      <c r="J215" t="inlineStr">
        <is>
          <t>0.00</t>
        </is>
      </c>
      <c r="K215"/>
      <c r="L215"/>
      <c r="M215">
        <v>12</v>
      </c>
      <c r="N215">
        <v>3</v>
      </c>
      <c r="O215" t="inlineStr">
        <is>
          <t>部分完成</t>
        </is>
      </c>
      <c r="P215" t="inlineStr">
        <is>
          <t>同步工具自动汇总；当前关联2条剧场记录，已同步3/12个账号。不同币种和金额口径分别统计。</t>
        </is>
      </c>
      <c r="Q215" t="inlineStr">
        <is>
          <t>未分剧名/平台合计</t>
        </is>
      </c>
      <c r="R215"/>
    </row>
    <row r="216" ht="25.5" customHeight="1">
      <c r="A216" t="inlineStr">
        <is>
          <t>2026-08-20｜USD｜待确认｜22744f0f5b6a4aa8</t>
        </is>
      </c>
      <c r="B216" s="5">
        <v>46254</v>
      </c>
      <c r="C216" t="inlineStr">
        <is>
          <t>USD</t>
        </is>
      </c>
      <c r="D216" t="inlineStr">
        <is>
          <t>待确认</t>
        </is>
      </c>
      <c r="E216" t="inlineStr">
        <is>
          <t>2026-08-20｜其他｜USD｜待确认｜22744f0f5b6a4aa8</t>
        </is>
      </c>
      <c r="F216" t="inlineStr">
        <is>
          <t>0</t>
        </is>
      </c>
      <c r="G216" t="inlineStr">
        <is>
          <t>0.00</t>
        </is>
      </c>
      <c r="H216"/>
      <c r="I216" t="inlineStr">
        <is>
          <t>0.00</t>
        </is>
      </c>
      <c r="J216" t="inlineStr">
        <is>
          <t>0.00</t>
        </is>
      </c>
      <c r="K216"/>
      <c r="L216"/>
      <c r="M216">
        <v>12</v>
      </c>
      <c r="N216">
        <v>1</v>
      </c>
      <c r="O216" t="inlineStr">
        <is>
          <t>部分完成</t>
        </is>
      </c>
      <c r="P216" t="inlineStr">
        <is>
          <t>同步工具自动汇总；当前关联1条剧场记录，已同步1/12个账号。不同币种和金额口径分别统计。</t>
        </is>
      </c>
      <c r="Q216" t="inlineStr">
        <is>
          <t>未分剧名/平台合计</t>
        </is>
      </c>
      <c r="R216"/>
    </row>
    <row r="217" ht="25.5" customHeight="1">
      <c r="A217" t="inlineStr">
        <is>
          <t>2026-08-19｜CNY｜待确认｜已停用</t>
        </is>
      </c>
      <c r="B217" s="5">
        <v>46253</v>
      </c>
      <c r="C217" t="inlineStr">
        <is>
          <t>CNY</t>
        </is>
      </c>
      <c r="D217" t="inlineStr">
        <is>
          <t>待确认</t>
        </is>
      </c>
      <c r="E217"/>
      <c r="F217"/>
      <c r="G217"/>
      <c r="H217"/>
      <c r="I217"/>
      <c r="J217"/>
      <c r="K217"/>
      <c r="L217"/>
      <c r="M217">
        <v>12</v>
      </c>
      <c r="N217">
        <v>1</v>
      </c>
      <c r="O217" t="inlineStr">
        <is>
          <t>部分完成</t>
        </is>
      </c>
      <c r="P217" t="inlineStr">
        <is>
          <t>旧汇总已迁移；关联已清空，不参与统计。</t>
        </is>
      </c>
      <c r="Q217" t="inlineStr">
        <is>
          <t>已停用</t>
        </is>
      </c>
      <c r="R217"/>
    </row>
    <row r="218" ht="25.5" customHeight="1">
      <c r="A218" t="inlineStr">
        <is>
          <t>2026-08-19｜CNY｜待确认｜22744f0f5b6a4aa8</t>
        </is>
      </c>
      <c r="B218" s="5">
        <v>46253</v>
      </c>
      <c r="C218" t="inlineStr">
        <is>
          <t>CNY</t>
        </is>
      </c>
      <c r="D218" t="inlineStr">
        <is>
          <t>待确认</t>
        </is>
      </c>
      <c r="E218" t="inlineStr">
        <is>
          <t>2026-08-19｜MoboReels｜CNY｜待确认｜22744f0f5b6a4aa8</t>
        </is>
      </c>
      <c r="F218" t="inlineStr">
        <is>
          <t>0</t>
        </is>
      </c>
      <c r="G218" t="inlineStr">
        <is>
          <t>0.00</t>
        </is>
      </c>
      <c r="H218" t="inlineStr">
        <is>
          <t>0.00</t>
        </is>
      </c>
      <c r="I218" t="inlineStr">
        <is>
          <t>0.00</t>
        </is>
      </c>
      <c r="J218" t="inlineStr">
        <is>
          <t>0.00</t>
        </is>
      </c>
      <c r="K218"/>
      <c r="L218"/>
      <c r="M218">
        <v>12</v>
      </c>
      <c r="N218">
        <v>1</v>
      </c>
      <c r="O218" t="inlineStr">
        <is>
          <t>部分完成</t>
        </is>
      </c>
      <c r="P218" t="inlineStr">
        <is>
          <t>同步工具自动汇总；当前关联1条剧场记录，已同步1/12个账号。不同币种和金额口径分别统计。</t>
        </is>
      </c>
      <c r="Q218" t="inlineStr">
        <is>
          <t>未分剧名/平台合计</t>
        </is>
      </c>
      <c r="R218"/>
    </row>
    <row r="219" ht="25.5" customHeight="1">
      <c r="A219" t="inlineStr">
        <is>
          <t>2026-08-18｜CNY｜待确认｜已停用</t>
        </is>
      </c>
      <c r="B219" s="5">
        <v>46252</v>
      </c>
      <c r="C219" t="inlineStr">
        <is>
          <t>CNY</t>
        </is>
      </c>
      <c r="D219" t="inlineStr">
        <is>
          <t>待确认</t>
        </is>
      </c>
      <c r="E219"/>
      <c r="F219"/>
      <c r="G219"/>
      <c r="H219"/>
      <c r="I219"/>
      <c r="J219"/>
      <c r="K219"/>
      <c r="L219"/>
      <c r="M219">
        <v>12</v>
      </c>
      <c r="N219">
        <v>1</v>
      </c>
      <c r="O219" t="inlineStr">
        <is>
          <t>部分完成</t>
        </is>
      </c>
      <c r="P219" t="inlineStr">
        <is>
          <t>旧汇总已迁移；关联已清空，不参与统计。</t>
        </is>
      </c>
      <c r="Q219" t="inlineStr">
        <is>
          <t>已停用</t>
        </is>
      </c>
      <c r="R219"/>
    </row>
    <row r="220" ht="25.5" customHeight="1">
      <c r="A220" t="inlineStr">
        <is>
          <t>2026-08-18｜CNY｜待确认｜22744f0f5b6a4aa8</t>
        </is>
      </c>
      <c r="B220" s="5">
        <v>46252</v>
      </c>
      <c r="C220" t="inlineStr">
        <is>
          <t>CNY</t>
        </is>
      </c>
      <c r="D220" t="inlineStr">
        <is>
          <t>待确认</t>
        </is>
      </c>
      <c r="E220" t="inlineStr">
        <is>
          <t>2026-08-18｜MoboReels｜CNY｜待确认｜22744f0f5b6a4aa8</t>
        </is>
      </c>
      <c r="F220" t="inlineStr">
        <is>
          <t>0</t>
        </is>
      </c>
      <c r="G220" t="inlineStr">
        <is>
          <t>0.00</t>
        </is>
      </c>
      <c r="H220" t="inlineStr">
        <is>
          <t>0.00</t>
        </is>
      </c>
      <c r="I220" t="inlineStr">
        <is>
          <t>0.00</t>
        </is>
      </c>
      <c r="J220" t="inlineStr">
        <is>
          <t>0.00</t>
        </is>
      </c>
      <c r="K220"/>
      <c r="L220"/>
      <c r="M220">
        <v>12</v>
      </c>
      <c r="N220">
        <v>1</v>
      </c>
      <c r="O220" t="inlineStr">
        <is>
          <t>部分完成</t>
        </is>
      </c>
      <c r="P220" t="inlineStr">
        <is>
          <t>同步工具自动汇总；当前关联1条剧场记录，已同步1/12个账号。不同币种和金额口径分别统计。</t>
        </is>
      </c>
      <c r="Q220" t="inlineStr">
        <is>
          <t>未分剧名/平台合计</t>
        </is>
      </c>
      <c r="R220"/>
    </row>
    <row r="221" ht="25.5" customHeight="1">
      <c r="A221" t="inlineStr">
        <is>
          <t>2026-08-17｜CNY｜待确认｜已停用</t>
        </is>
      </c>
      <c r="B221" s="5">
        <v>46251</v>
      </c>
      <c r="C221" t="inlineStr">
        <is>
          <t>CNY</t>
        </is>
      </c>
      <c r="D221" t="inlineStr">
        <is>
          <t>待确认</t>
        </is>
      </c>
      <c r="E221"/>
      <c r="F221"/>
      <c r="G221"/>
      <c r="H221"/>
      <c r="I221"/>
      <c r="J221"/>
      <c r="K221"/>
      <c r="L221"/>
      <c r="M221">
        <v>12</v>
      </c>
      <c r="N221">
        <v>1</v>
      </c>
      <c r="O221" t="inlineStr">
        <is>
          <t>部分完成</t>
        </is>
      </c>
      <c r="P221" t="inlineStr">
        <is>
          <t>旧汇总已迁移；关联已清空，不参与统计。</t>
        </is>
      </c>
      <c r="Q221" t="inlineStr">
        <is>
          <t>已停用</t>
        </is>
      </c>
      <c r="R221"/>
    </row>
    <row r="222" ht="25.5" customHeight="1">
      <c r="A222" t="inlineStr">
        <is>
          <t>2026-08-17｜CNY｜待确认｜22744f0f5b6a4aa8</t>
        </is>
      </c>
      <c r="B222" s="5">
        <v>46251</v>
      </c>
      <c r="C222" t="inlineStr">
        <is>
          <t>CNY</t>
        </is>
      </c>
      <c r="D222" t="inlineStr">
        <is>
          <t>待确认</t>
        </is>
      </c>
      <c r="E222" t="inlineStr">
        <is>
          <t>2026-08-17｜MoboReels｜CNY｜待确认｜22744f0f5b6a4aa8</t>
        </is>
      </c>
      <c r="F222" t="inlineStr">
        <is>
          <t>0</t>
        </is>
      </c>
      <c r="G222" t="inlineStr">
        <is>
          <t>0.00</t>
        </is>
      </c>
      <c r="H222" t="inlineStr">
        <is>
          <t>0.00</t>
        </is>
      </c>
      <c r="I222" t="inlineStr">
        <is>
          <t>0.00</t>
        </is>
      </c>
      <c r="J222" t="inlineStr">
        <is>
          <t>0.00</t>
        </is>
      </c>
      <c r="K222"/>
      <c r="L222"/>
      <c r="M222">
        <v>12</v>
      </c>
      <c r="N222">
        <v>1</v>
      </c>
      <c r="O222" t="inlineStr">
        <is>
          <t>部分完成</t>
        </is>
      </c>
      <c r="P222" t="inlineStr">
        <is>
          <t>同步工具自动汇总；当前关联1条剧场记录，已同步1/12个账号。不同币种和金额口径分别统计。</t>
        </is>
      </c>
      <c r="Q222" t="inlineStr">
        <is>
          <t>未分剧名/平台合计</t>
        </is>
      </c>
      <c r="R222"/>
    </row>
  </sheetData>
  <dataValidations count="3">
    <dataValidation allowBlank="false" sqref="C2:C221" type="list">
      <formula1>"USD,CNY"</formula1>
    </dataValidation>
    <dataValidation allowBlank="false" sqref="D2:D221" type="list">
      <formula1>"用户充值金额,扣通道费后金额,待确认"</formula1>
    </dataValidation>
    <dataValidation allowBlank="false" sqref="O2:O221" type="list">
      <formula1>"待同步,部分完成,完整,待核对"</formula1>
    </dataValidation>
  </dataValidations>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记录</t>
        </is>
      </c>
      <c r="B1" s="1" t="inlineStr">
        <is>
          <t>日期</t>
        </is>
      </c>
      <c r="C1" s="1" t="inlineStr">
        <is>
          <t>运营人员</t>
        </is>
      </c>
      <c r="D1" s="1" t="inlineStr">
        <is>
          <t>帖子数</t>
        </is>
      </c>
      <c r="E1" s="1" t="inlineStr">
        <is>
          <t>剧名数</t>
        </is>
      </c>
      <c r="F1" s="1" t="inlineStr">
        <is>
          <t>播放量</t>
        </is>
      </c>
      <c r="G1" s="1" t="inlineStr">
        <is>
          <t>订单金额</t>
        </is>
      </c>
      <c r="H1" s="1" t="inlineStr">
        <is>
          <t>实际收益</t>
        </is>
      </c>
      <c r="I1" s="1" t="inlineStr">
        <is>
          <t>数据最新日</t>
        </is>
      </c>
      <c r="J1" s="1" t="inlineStr">
        <is>
          <t>近7天</t>
        </is>
      </c>
      <c r="K1" s="1" t="inlineStr">
        <is>
          <t>近7天剧名数</t>
        </is>
      </c>
      <c r="L1" s="1" t="inlineStr">
        <is>
          <t>计入彭满比例</t>
        </is>
      </c>
      <c r="M1" s="1" t="inlineStr">
        <is>
          <t>考核帖子数</t>
        </is>
      </c>
      <c r="N1" s="1" t="inlineStr">
        <is>
          <t>考核剧名数</t>
        </is>
      </c>
      <c r="O1" s="1" t="inlineStr">
        <is>
          <t>考核播放量</t>
        </is>
      </c>
      <c r="P1" s="1" t="inlineStr">
        <is>
          <t>考核实际收益</t>
        </is>
      </c>
    </row>
    <row r="2" ht="25.5" customHeight="1">
      <c r="A2" t="inlineStr">
        <is>
          <t>2026-10-08 · 高璇</t>
        </is>
      </c>
      <c r="B2" s="5">
        <v>46303.003483796296</v>
      </c>
      <c r="C2" t="inlineStr">
        <is>
          <t>高璇</t>
        </is>
      </c>
      <c r="D2" t="inlineStr">
        <is>
          <t>8</t>
        </is>
      </c>
      <c r="E2" t="inlineStr">
        <is>
          <t>7</t>
        </is>
      </c>
      <c r="F2" t="inlineStr">
        <is>
          <t>1490</t>
        </is>
      </c>
      <c r="G2" t="inlineStr">
        <is>
          <t>0</t>
        </is>
      </c>
      <c r="H2" t="inlineStr">
        <is>
          <t>0</t>
        </is>
      </c>
      <c r="I2" t="inlineStr">
        <is>
          <t>2026/10/08</t>
        </is>
      </c>
      <c r="J2" t="inlineStr">
        <is>
          <t>是</t>
        </is>
      </c>
      <c r="K2" t="inlineStr">
        <is>
          <t>27</t>
        </is>
      </c>
      <c r="L2" t="inlineStr">
        <is>
          <t>0.25</t>
        </is>
      </c>
      <c r="M2" t="inlineStr">
        <is>
          <t>8</t>
        </is>
      </c>
      <c r="N2" t="inlineStr">
        <is>
          <t>7</t>
        </is>
      </c>
      <c r="O2" t="inlineStr">
        <is>
          <t>1490</t>
        </is>
      </c>
      <c r="P2" t="inlineStr">
        <is>
          <t>0</t>
        </is>
      </c>
    </row>
    <row r="3" ht="25.5" customHeight="1">
      <c r="A3" t="inlineStr">
        <is>
          <t>2026-10-08 · 彭满</t>
        </is>
      </c>
      <c r="B3" s="5">
        <v>46303.003483796296</v>
      </c>
      <c r="C3" t="inlineStr">
        <is>
          <t>彭满</t>
        </is>
      </c>
      <c r="D3" t="inlineStr">
        <is>
          <t>6</t>
        </is>
      </c>
      <c r="E3" t="inlineStr">
        <is>
          <t>3</t>
        </is>
      </c>
      <c r="F3" t="inlineStr">
        <is>
          <t>1800</t>
        </is>
      </c>
      <c r="G3" t="inlineStr">
        <is>
          <t>0</t>
        </is>
      </c>
      <c r="H3" t="inlineStr">
        <is>
          <t>0</t>
        </is>
      </c>
      <c r="I3" t="inlineStr">
        <is>
          <t>2026/10/08</t>
        </is>
      </c>
      <c r="J3" t="inlineStr">
        <is>
          <t>是</t>
        </is>
      </c>
      <c r="K3" t="inlineStr">
        <is>
          <t>17</t>
        </is>
      </c>
      <c r="L3" t="inlineStr">
        <is>
          <t>0</t>
        </is>
      </c>
      <c r="M3" t="inlineStr">
        <is>
          <t>10.5</t>
        </is>
      </c>
      <c r="N3" t="inlineStr">
        <is>
          <t>6</t>
        </is>
      </c>
      <c r="O3" t="inlineStr">
        <is>
          <t>2781</t>
        </is>
      </c>
      <c r="P3" t="inlineStr">
        <is>
          <t>0</t>
        </is>
      </c>
    </row>
    <row r="4" ht="25.5" customHeight="1">
      <c r="A4" t="inlineStr">
        <is>
          <t>2026-10-08 · 张凯风</t>
        </is>
      </c>
      <c r="B4" s="5">
        <v>46303.003483796296</v>
      </c>
      <c r="C4" t="inlineStr">
        <is>
          <t>张凯风</t>
        </is>
      </c>
      <c r="D4" t="inlineStr">
        <is>
          <t>10</t>
        </is>
      </c>
      <c r="E4" t="inlineStr">
        <is>
          <t>5</t>
        </is>
      </c>
      <c r="F4" t="inlineStr">
        <is>
          <t>2434</t>
        </is>
      </c>
      <c r="G4" t="inlineStr">
        <is>
          <t>0</t>
        </is>
      </c>
      <c r="H4" t="inlineStr">
        <is>
          <t>0</t>
        </is>
      </c>
      <c r="I4" t="inlineStr">
        <is>
          <t>2026/10/08</t>
        </is>
      </c>
      <c r="J4" t="inlineStr">
        <is>
          <t>是</t>
        </is>
      </c>
      <c r="K4" t="inlineStr">
        <is>
          <t>34</t>
        </is>
      </c>
      <c r="L4" t="inlineStr">
        <is>
          <t>0.25</t>
        </is>
      </c>
      <c r="M4" t="inlineStr">
        <is>
          <t>10</t>
        </is>
      </c>
      <c r="N4" t="inlineStr">
        <is>
          <t>5</t>
        </is>
      </c>
      <c r="O4" t="inlineStr">
        <is>
          <t>2434</t>
        </is>
      </c>
      <c r="P4" t="inlineStr">
        <is>
          <t>0</t>
        </is>
      </c>
    </row>
    <row r="5" ht="25.5" customHeight="1">
      <c r="A5" t="inlineStr">
        <is>
          <t>2026-10-08 · 马博洋</t>
        </is>
      </c>
      <c r="B5" s="5">
        <v>46303.003483796296</v>
      </c>
      <c r="C5" t="inlineStr">
        <is>
          <t>马博洋</t>
        </is>
      </c>
      <c r="D5" t="inlineStr">
        <is>
          <t>0</t>
        </is>
      </c>
      <c r="E5" t="inlineStr">
        <is>
          <t>0</t>
        </is>
      </c>
      <c r="F5" t="inlineStr">
        <is>
          <t>0</t>
        </is>
      </c>
      <c r="G5" t="inlineStr">
        <is>
          <t>0</t>
        </is>
      </c>
      <c r="H5" t="inlineStr">
        <is>
          <t>0</t>
        </is>
      </c>
      <c r="I5" t="inlineStr">
        <is>
          <t>2026/10/08</t>
        </is>
      </c>
      <c r="J5" t="inlineStr">
        <is>
          <t>是</t>
        </is>
      </c>
      <c r="K5" t="inlineStr">
        <is>
          <t>0</t>
        </is>
      </c>
      <c r="L5" t="inlineStr">
        <is>
          <t>0</t>
        </is>
      </c>
      <c r="M5" t="inlineStr">
        <is>
          <t>0</t>
        </is>
      </c>
      <c r="N5" t="inlineStr">
        <is>
          <t>0</t>
        </is>
      </c>
      <c r="O5" t="inlineStr">
        <is>
          <t>0</t>
        </is>
      </c>
      <c r="P5" t="inlineStr">
        <is>
          <t>0</t>
        </is>
      </c>
    </row>
    <row r="6" ht="25.5" customHeight="1">
      <c r="A6" t="inlineStr">
        <is>
          <t>2026-10-07 · 高璇</t>
        </is>
      </c>
      <c r="B6" s="5">
        <v>46302.00347222222</v>
      </c>
      <c r="C6" t="inlineStr">
        <is>
          <t>高璇</t>
        </is>
      </c>
      <c r="D6" t="inlineStr">
        <is>
          <t>27</t>
        </is>
      </c>
      <c r="E6" t="inlineStr">
        <is>
          <t>13</t>
        </is>
      </c>
      <c r="F6" t="inlineStr">
        <is>
          <t>15647</t>
        </is>
      </c>
      <c r="G6" t="inlineStr">
        <is>
          <t>6.99</t>
        </is>
      </c>
      <c r="H6" t="inlineStr">
        <is>
          <t>3.495</t>
        </is>
      </c>
      <c r="I6" t="inlineStr">
        <is>
          <t>2026/10/08</t>
        </is>
      </c>
      <c r="J6" t="inlineStr">
        <is>
          <t>是</t>
        </is>
      </c>
      <c r="K6" t="inlineStr">
        <is>
          <t>27</t>
        </is>
      </c>
      <c r="L6" t="inlineStr">
        <is>
          <t>0.25</t>
        </is>
      </c>
      <c r="M6" t="inlineStr">
        <is>
          <t>27</t>
        </is>
      </c>
      <c r="N6" t="inlineStr">
        <is>
          <t>13</t>
        </is>
      </c>
      <c r="O6" t="inlineStr">
        <is>
          <t>15647</t>
        </is>
      </c>
      <c r="P6" t="inlineStr">
        <is>
          <t>3.5</t>
        </is>
      </c>
    </row>
    <row r="7" ht="25.5" customHeight="1">
      <c r="A7" t="inlineStr">
        <is>
          <t>2026-10-07 · 彭满</t>
        </is>
      </c>
      <c r="B7" s="5">
        <v>46302.00347222222</v>
      </c>
      <c r="C7" t="inlineStr">
        <is>
          <t>彭满</t>
        </is>
      </c>
      <c r="D7" t="inlineStr">
        <is>
          <t>9</t>
        </is>
      </c>
      <c r="E7" t="inlineStr">
        <is>
          <t>6</t>
        </is>
      </c>
      <c r="F7" t="inlineStr">
        <is>
          <t>3028</t>
        </is>
      </c>
      <c r="G7" t="inlineStr">
        <is>
          <t>0</t>
        </is>
      </c>
      <c r="H7" t="inlineStr">
        <is>
          <t>0</t>
        </is>
      </c>
      <c r="I7" t="inlineStr">
        <is>
          <t>2026/10/08</t>
        </is>
      </c>
      <c r="J7" t="inlineStr">
        <is>
          <t>是</t>
        </is>
      </c>
      <c r="K7" t="inlineStr">
        <is>
          <t>17</t>
        </is>
      </c>
      <c r="L7" t="inlineStr">
        <is>
          <t>0</t>
        </is>
      </c>
      <c r="M7" t="inlineStr">
        <is>
          <t>19.5</t>
        </is>
      </c>
      <c r="N7" t="inlineStr">
        <is>
          <t>11.75</t>
        </is>
      </c>
      <c r="O7" t="inlineStr">
        <is>
          <t>7807</t>
        </is>
      </c>
      <c r="P7" t="inlineStr">
        <is>
          <t>0.87</t>
        </is>
      </c>
    </row>
    <row r="8" ht="25.5" customHeight="1">
      <c r="A8" t="inlineStr">
        <is>
          <t>2026-10-07 · 张凯风</t>
        </is>
      </c>
      <c r="B8" s="5">
        <v>46302.00347222222</v>
      </c>
      <c r="C8" t="inlineStr">
        <is>
          <t>张凯风</t>
        </is>
      </c>
      <c r="D8" t="inlineStr">
        <is>
          <t>15</t>
        </is>
      </c>
      <c r="E8" t="inlineStr">
        <is>
          <t>10</t>
        </is>
      </c>
      <c r="F8" t="inlineStr">
        <is>
          <t>3468</t>
        </is>
      </c>
      <c r="G8" t="inlineStr">
        <is>
          <t>0</t>
        </is>
      </c>
      <c r="H8" t="inlineStr">
        <is>
          <t>0</t>
        </is>
      </c>
      <c r="I8" t="inlineStr">
        <is>
          <t>2026/10/08</t>
        </is>
      </c>
      <c r="J8" t="inlineStr">
        <is>
          <t>是</t>
        </is>
      </c>
      <c r="K8" t="inlineStr">
        <is>
          <t>34</t>
        </is>
      </c>
      <c r="L8" t="inlineStr">
        <is>
          <t>0.25</t>
        </is>
      </c>
      <c r="M8" t="inlineStr">
        <is>
          <t>15</t>
        </is>
      </c>
      <c r="N8" t="inlineStr">
        <is>
          <t>10</t>
        </is>
      </c>
      <c r="O8" t="inlineStr">
        <is>
          <t>3468</t>
        </is>
      </c>
      <c r="P8" t="inlineStr">
        <is>
          <t>0</t>
        </is>
      </c>
    </row>
    <row r="9" ht="25.5" customHeight="1">
      <c r="A9" t="inlineStr">
        <is>
          <t>2026-10-07 · 马博洋</t>
        </is>
      </c>
      <c r="B9" s="5">
        <v>46302.00347222222</v>
      </c>
      <c r="C9" t="inlineStr">
        <is>
          <t>马博洋</t>
        </is>
      </c>
      <c r="D9" t="inlineStr">
        <is>
          <t>0</t>
        </is>
      </c>
      <c r="E9" t="inlineStr">
        <is>
          <t>0</t>
        </is>
      </c>
      <c r="F9" t="inlineStr">
        <is>
          <t>0</t>
        </is>
      </c>
      <c r="G9" t="inlineStr">
        <is>
          <t>0</t>
        </is>
      </c>
      <c r="H9" t="inlineStr">
        <is>
          <t>0</t>
        </is>
      </c>
      <c r="I9" t="inlineStr">
        <is>
          <t>2026/10/08</t>
        </is>
      </c>
      <c r="J9" t="inlineStr">
        <is>
          <t>是</t>
        </is>
      </c>
      <c r="K9" t="inlineStr">
        <is>
          <t>0</t>
        </is>
      </c>
      <c r="L9" t="inlineStr">
        <is>
          <t>0</t>
        </is>
      </c>
      <c r="M9" t="inlineStr">
        <is>
          <t>0</t>
        </is>
      </c>
      <c r="N9" t="inlineStr">
        <is>
          <t>0</t>
        </is>
      </c>
      <c r="O9" t="inlineStr">
        <is>
          <t>0</t>
        </is>
      </c>
      <c r="P9" t="inlineStr">
        <is>
          <t>0</t>
        </is>
      </c>
    </row>
    <row r="10" ht="25.5" customHeight="1">
      <c r="A10" t="inlineStr">
        <is>
          <t>2026-10-06 · 高璇</t>
        </is>
      </c>
      <c r="B10" s="5">
        <v>46301.00349537037</v>
      </c>
      <c r="C10" t="inlineStr">
        <is>
          <t>高璇</t>
        </is>
      </c>
      <c r="D10" t="inlineStr">
        <is>
          <t>29</t>
        </is>
      </c>
      <c r="E10" t="inlineStr">
        <is>
          <t>13</t>
        </is>
      </c>
      <c r="F10" t="inlineStr">
        <is>
          <t>7856</t>
        </is>
      </c>
      <c r="G10" t="inlineStr">
        <is>
          <t>4.19</t>
        </is>
      </c>
      <c r="H10" t="inlineStr">
        <is>
          <t>2.514</t>
        </is>
      </c>
      <c r="I10" t="inlineStr">
        <is>
          <t>2026/10/08</t>
        </is>
      </c>
      <c r="J10" t="inlineStr">
        <is>
          <t>是</t>
        </is>
      </c>
      <c r="K10" t="inlineStr">
        <is>
          <t>27</t>
        </is>
      </c>
      <c r="L10" t="inlineStr">
        <is>
          <t>0.25</t>
        </is>
      </c>
      <c r="M10" t="inlineStr">
        <is>
          <t>29</t>
        </is>
      </c>
      <c r="N10" t="inlineStr">
        <is>
          <t>13</t>
        </is>
      </c>
      <c r="O10" t="inlineStr">
        <is>
          <t>7856</t>
        </is>
      </c>
      <c r="P10" t="inlineStr">
        <is>
          <t>2.51</t>
        </is>
      </c>
    </row>
    <row r="11" ht="25.5" customHeight="1">
      <c r="A11" t="inlineStr">
        <is>
          <t>2026-10-06 · 彭满</t>
        </is>
      </c>
      <c r="B11" s="5">
        <v>46301.00349537037</v>
      </c>
      <c r="C11" t="inlineStr">
        <is>
          <t>彭满</t>
        </is>
      </c>
      <c r="D11" t="inlineStr">
        <is>
          <t>9</t>
        </is>
      </c>
      <c r="E11" t="inlineStr">
        <is>
          <t>4</t>
        </is>
      </c>
      <c r="F11" t="inlineStr">
        <is>
          <t>7319</t>
        </is>
      </c>
      <c r="G11" t="inlineStr">
        <is>
          <t>0</t>
        </is>
      </c>
      <c r="H11" t="inlineStr">
        <is>
          <t>0</t>
        </is>
      </c>
      <c r="I11" t="inlineStr">
        <is>
          <t>2026/10/08</t>
        </is>
      </c>
      <c r="J11" t="inlineStr">
        <is>
          <t>是</t>
        </is>
      </c>
      <c r="K11" t="inlineStr">
        <is>
          <t>17</t>
        </is>
      </c>
      <c r="L11" t="inlineStr">
        <is>
          <t>0</t>
        </is>
      </c>
      <c r="M11" t="inlineStr">
        <is>
          <t>20</t>
        </is>
      </c>
      <c r="N11" t="inlineStr">
        <is>
          <t>9.5</t>
        </is>
      </c>
      <c r="O11" t="inlineStr">
        <is>
          <t>11055</t>
        </is>
      </c>
      <c r="P11" t="inlineStr">
        <is>
          <t>0.63</t>
        </is>
      </c>
    </row>
    <row r="12" ht="25.5" customHeight="1">
      <c r="A12" t="inlineStr">
        <is>
          <t>2026-10-06 · 张凯风</t>
        </is>
      </c>
      <c r="B12" s="5">
        <v>46301.00349537037</v>
      </c>
      <c r="C12" t="inlineStr">
        <is>
          <t>张凯风</t>
        </is>
      </c>
      <c r="D12" t="inlineStr">
        <is>
          <t>15</t>
        </is>
      </c>
      <c r="E12" t="inlineStr">
        <is>
          <t>9</t>
        </is>
      </c>
      <c r="F12" t="inlineStr">
        <is>
          <t>7088</t>
        </is>
      </c>
      <c r="G12" t="inlineStr">
        <is>
          <t>0</t>
        </is>
      </c>
      <c r="H12" t="inlineStr">
        <is>
          <t>0</t>
        </is>
      </c>
      <c r="I12" t="inlineStr">
        <is>
          <t>2026/10/08</t>
        </is>
      </c>
      <c r="J12" t="inlineStr">
        <is>
          <t>是</t>
        </is>
      </c>
      <c r="K12" t="inlineStr">
        <is>
          <t>34</t>
        </is>
      </c>
      <c r="L12" t="inlineStr">
        <is>
          <t>0.25</t>
        </is>
      </c>
      <c r="M12" t="inlineStr">
        <is>
          <t>15</t>
        </is>
      </c>
      <c r="N12" t="inlineStr">
        <is>
          <t>9</t>
        </is>
      </c>
      <c r="O12" t="inlineStr">
        <is>
          <t>7088</t>
        </is>
      </c>
      <c r="P12" t="inlineStr">
        <is>
          <t>0</t>
        </is>
      </c>
    </row>
    <row r="13" ht="25.5" customHeight="1">
      <c r="A13" t="inlineStr">
        <is>
          <t>2026-10-06 · 马博洋</t>
        </is>
      </c>
      <c r="B13" s="5">
        <v>46301.00349537037</v>
      </c>
      <c r="C13" t="inlineStr">
        <is>
          <t>马博洋</t>
        </is>
      </c>
      <c r="D13" t="inlineStr">
        <is>
          <t>0</t>
        </is>
      </c>
      <c r="E13" t="inlineStr">
        <is>
          <t>0</t>
        </is>
      </c>
      <c r="F13" t="inlineStr">
        <is>
          <t>0</t>
        </is>
      </c>
      <c r="G13" t="inlineStr">
        <is>
          <t>2.09</t>
        </is>
      </c>
      <c r="H13" t="inlineStr">
        <is>
          <t>1.045</t>
        </is>
      </c>
      <c r="I13" t="inlineStr">
        <is>
          <t>2026/10/08</t>
        </is>
      </c>
      <c r="J13" t="inlineStr">
        <is>
          <t>是</t>
        </is>
      </c>
      <c r="K13" t="inlineStr">
        <is>
          <t>0</t>
        </is>
      </c>
      <c r="L13" t="inlineStr">
        <is>
          <t>0</t>
        </is>
      </c>
      <c r="M13" t="inlineStr">
        <is>
          <t>0</t>
        </is>
      </c>
      <c r="N13" t="inlineStr">
        <is>
          <t>0</t>
        </is>
      </c>
      <c r="O13" t="inlineStr">
        <is>
          <t>0</t>
        </is>
      </c>
      <c r="P13" t="inlineStr">
        <is>
          <t>1.05</t>
        </is>
      </c>
    </row>
    <row r="14" ht="25.5" customHeight="1">
      <c r="A14" t="inlineStr">
        <is>
          <t>2026-10-05 · 高璇</t>
        </is>
      </c>
      <c r="B14" s="5">
        <v>46300.00349537037</v>
      </c>
      <c r="C14" t="inlineStr">
        <is>
          <t>高璇</t>
        </is>
      </c>
      <c r="D14" t="inlineStr">
        <is>
          <t>29</t>
        </is>
      </c>
      <c r="E14" t="inlineStr">
        <is>
          <t>12</t>
        </is>
      </c>
      <c r="F14" t="inlineStr">
        <is>
          <t>11890</t>
        </is>
      </c>
      <c r="G14" t="inlineStr">
        <is>
          <t>0</t>
        </is>
      </c>
      <c r="H14" t="inlineStr">
        <is>
          <t>0</t>
        </is>
      </c>
      <c r="I14" t="inlineStr">
        <is>
          <t>2026/10/08</t>
        </is>
      </c>
      <c r="J14" t="inlineStr">
        <is>
          <t>是</t>
        </is>
      </c>
      <c r="K14" t="inlineStr">
        <is>
          <t>27</t>
        </is>
      </c>
      <c r="L14" t="inlineStr">
        <is>
          <t>0.25</t>
        </is>
      </c>
      <c r="M14" t="inlineStr">
        <is>
          <t>29</t>
        </is>
      </c>
      <c r="N14" t="inlineStr">
        <is>
          <t>12</t>
        </is>
      </c>
      <c r="O14" t="inlineStr">
        <is>
          <t>11890</t>
        </is>
      </c>
      <c r="P14" t="inlineStr">
        <is>
          <t>0</t>
        </is>
      </c>
    </row>
    <row r="15" ht="25.5" customHeight="1">
      <c r="A15" t="inlineStr">
        <is>
          <t>2026-10-05 · 彭满</t>
        </is>
      </c>
      <c r="B15" s="5">
        <v>46300.00349537037</v>
      </c>
      <c r="C15" t="inlineStr">
        <is>
          <t>彭满</t>
        </is>
      </c>
      <c r="D15" t="inlineStr">
        <is>
          <t>9</t>
        </is>
      </c>
      <c r="E15" t="inlineStr">
        <is>
          <t>6</t>
        </is>
      </c>
      <c r="F15" t="inlineStr">
        <is>
          <t>8349</t>
        </is>
      </c>
      <c r="G15" t="inlineStr">
        <is>
          <t>0</t>
        </is>
      </c>
      <c r="H15" t="inlineStr">
        <is>
          <t>0</t>
        </is>
      </c>
      <c r="I15" t="inlineStr">
        <is>
          <t>2026/10/08</t>
        </is>
      </c>
      <c r="J15" t="inlineStr">
        <is>
          <t>是</t>
        </is>
      </c>
      <c r="K15" t="inlineStr">
        <is>
          <t>17</t>
        </is>
      </c>
      <c r="L15" t="inlineStr">
        <is>
          <t>0</t>
        </is>
      </c>
      <c r="M15" t="inlineStr">
        <is>
          <t>19.75</t>
        </is>
      </c>
      <c r="N15" t="inlineStr">
        <is>
          <t>11.25</t>
        </is>
      </c>
      <c r="O15" t="inlineStr">
        <is>
          <t>13471</t>
        </is>
      </c>
      <c r="P15" t="inlineStr">
        <is>
          <t>0</t>
        </is>
      </c>
    </row>
    <row r="16" ht="25.5" customHeight="1">
      <c r="A16" t="inlineStr">
        <is>
          <t>2026-10-05 · 张凯风</t>
        </is>
      </c>
      <c r="B16" s="5">
        <v>46300.00349537037</v>
      </c>
      <c r="C16" t="inlineStr">
        <is>
          <t>张凯风</t>
        </is>
      </c>
      <c r="D16" t="inlineStr">
        <is>
          <t>14</t>
        </is>
      </c>
      <c r="E16" t="inlineStr">
        <is>
          <t>9</t>
        </is>
      </c>
      <c r="F16" t="inlineStr">
        <is>
          <t>8599</t>
        </is>
      </c>
      <c r="G16" t="inlineStr">
        <is>
          <t>0</t>
        </is>
      </c>
      <c r="H16" t="inlineStr">
        <is>
          <t>0</t>
        </is>
      </c>
      <c r="I16" t="inlineStr">
        <is>
          <t>2026/10/08</t>
        </is>
      </c>
      <c r="J16" t="inlineStr">
        <is>
          <t>是</t>
        </is>
      </c>
      <c r="K16" t="inlineStr">
        <is>
          <t>34</t>
        </is>
      </c>
      <c r="L16" t="inlineStr">
        <is>
          <t>0.25</t>
        </is>
      </c>
      <c r="M16" t="inlineStr">
        <is>
          <t>14</t>
        </is>
      </c>
      <c r="N16" t="inlineStr">
        <is>
          <t>9</t>
        </is>
      </c>
      <c r="O16" t="inlineStr">
        <is>
          <t>8599</t>
        </is>
      </c>
      <c r="P16" t="inlineStr">
        <is>
          <t>0</t>
        </is>
      </c>
    </row>
    <row r="17" ht="25.5" customHeight="1">
      <c r="A17" t="inlineStr">
        <is>
          <t>2026-10-05 · 马博洋</t>
        </is>
      </c>
      <c r="B17" s="5">
        <v>46300.00349537037</v>
      </c>
      <c r="C17" t="inlineStr">
        <is>
          <t>马博洋</t>
        </is>
      </c>
      <c r="D17" t="inlineStr">
        <is>
          <t>0</t>
        </is>
      </c>
      <c r="E17" t="inlineStr">
        <is>
          <t>0</t>
        </is>
      </c>
      <c r="F17" t="inlineStr">
        <is>
          <t>0</t>
        </is>
      </c>
      <c r="G17" t="inlineStr">
        <is>
          <t>0</t>
        </is>
      </c>
      <c r="H17" t="inlineStr">
        <is>
          <t>0</t>
        </is>
      </c>
      <c r="I17" t="inlineStr">
        <is>
          <t>2026/10/08</t>
        </is>
      </c>
      <c r="J17" t="inlineStr">
        <is>
          <t>是</t>
        </is>
      </c>
      <c r="K17" t="inlineStr">
        <is>
          <t>0</t>
        </is>
      </c>
      <c r="L17" t="inlineStr">
        <is>
          <t>0</t>
        </is>
      </c>
      <c r="M17" t="inlineStr">
        <is>
          <t>0</t>
        </is>
      </c>
      <c r="N17" t="inlineStr">
        <is>
          <t>0</t>
        </is>
      </c>
      <c r="O17" t="inlineStr">
        <is>
          <t>0</t>
        </is>
      </c>
      <c r="P17" t="inlineStr">
        <is>
          <t>0</t>
        </is>
      </c>
    </row>
    <row r="18" ht="25.5" customHeight="1">
      <c r="A18" t="inlineStr">
        <is>
          <t>2026-10-04 · 高璇</t>
        </is>
      </c>
      <c r="B18" s="5">
        <v>46299.00347222222</v>
      </c>
      <c r="C18" t="inlineStr">
        <is>
          <t>高璇</t>
        </is>
      </c>
      <c r="D18" t="inlineStr">
        <is>
          <t>30</t>
        </is>
      </c>
      <c r="E18" t="inlineStr">
        <is>
          <t>13</t>
        </is>
      </c>
      <c r="F18" t="inlineStr">
        <is>
          <t>20665</t>
        </is>
      </c>
      <c r="G18" t="inlineStr">
        <is>
          <t>5.59</t>
        </is>
      </c>
      <c r="H18" t="inlineStr">
        <is>
          <t>2.795</t>
        </is>
      </c>
      <c r="I18" t="inlineStr">
        <is>
          <t>2026/10/08</t>
        </is>
      </c>
      <c r="J18" t="inlineStr">
        <is>
          <t>是</t>
        </is>
      </c>
      <c r="K18" t="inlineStr">
        <is>
          <t>27</t>
        </is>
      </c>
      <c r="L18" t="inlineStr">
        <is>
          <t>0.25</t>
        </is>
      </c>
      <c r="M18" t="inlineStr">
        <is>
          <t>30</t>
        </is>
      </c>
      <c r="N18" t="inlineStr">
        <is>
          <t>13</t>
        </is>
      </c>
      <c r="O18" t="inlineStr">
        <is>
          <t>20665</t>
        </is>
      </c>
      <c r="P18" t="inlineStr">
        <is>
          <t>2.8</t>
        </is>
      </c>
    </row>
    <row r="19" ht="25.5" customHeight="1">
      <c r="A19" t="inlineStr">
        <is>
          <t>2026-10-04 · 彭满</t>
        </is>
      </c>
      <c r="B19" s="5">
        <v>46299.00347222222</v>
      </c>
      <c r="C19" t="inlineStr">
        <is>
          <t>彭满</t>
        </is>
      </c>
      <c r="D19" t="inlineStr">
        <is>
          <t>9</t>
        </is>
      </c>
      <c r="E19" t="inlineStr">
        <is>
          <t>5</t>
        </is>
      </c>
      <c r="F19" t="inlineStr">
        <is>
          <t>4656</t>
        </is>
      </c>
      <c r="G19" t="inlineStr">
        <is>
          <t>0</t>
        </is>
      </c>
      <c r="H19" t="inlineStr">
        <is>
          <t>0</t>
        </is>
      </c>
      <c r="I19" t="inlineStr">
        <is>
          <t>2026/10/08</t>
        </is>
      </c>
      <c r="J19" t="inlineStr">
        <is>
          <t>是</t>
        </is>
      </c>
      <c r="K19" t="inlineStr">
        <is>
          <t>17</t>
        </is>
      </c>
      <c r="L19" t="inlineStr">
        <is>
          <t>0</t>
        </is>
      </c>
      <c r="M19" t="inlineStr">
        <is>
          <t>20.25</t>
        </is>
      </c>
      <c r="N19" t="inlineStr">
        <is>
          <t>10.5</t>
        </is>
      </c>
      <c r="O19" t="inlineStr">
        <is>
          <t>17694</t>
        </is>
      </c>
      <c r="P19" t="inlineStr">
        <is>
          <t>0.7</t>
        </is>
      </c>
    </row>
    <row r="20" ht="25.5" customHeight="1">
      <c r="A20" t="inlineStr">
        <is>
          <t>2026-10-04 · 张凯风</t>
        </is>
      </c>
      <c r="B20" s="5">
        <v>46299.00347222222</v>
      </c>
      <c r="C20" t="inlineStr">
        <is>
          <t>张凯风</t>
        </is>
      </c>
      <c r="D20" t="inlineStr">
        <is>
          <t>15</t>
        </is>
      </c>
      <c r="E20" t="inlineStr">
        <is>
          <t>9</t>
        </is>
      </c>
      <c r="F20" t="inlineStr">
        <is>
          <t>31487</t>
        </is>
      </c>
      <c r="G20" t="inlineStr">
        <is>
          <t>0</t>
        </is>
      </c>
      <c r="H20" t="inlineStr">
        <is>
          <t>0</t>
        </is>
      </c>
      <c r="I20" t="inlineStr">
        <is>
          <t>2026/10/08</t>
        </is>
      </c>
      <c r="J20" t="inlineStr">
        <is>
          <t>是</t>
        </is>
      </c>
      <c r="K20" t="inlineStr">
        <is>
          <t>34</t>
        </is>
      </c>
      <c r="L20" t="inlineStr">
        <is>
          <t>0.25</t>
        </is>
      </c>
      <c r="M20" t="inlineStr">
        <is>
          <t>15</t>
        </is>
      </c>
      <c r="N20" t="inlineStr">
        <is>
          <t>9</t>
        </is>
      </c>
      <c r="O20" t="inlineStr">
        <is>
          <t>31487</t>
        </is>
      </c>
      <c r="P20" t="inlineStr">
        <is>
          <t>0</t>
        </is>
      </c>
    </row>
    <row r="21" ht="25.5" customHeight="1">
      <c r="A21" t="inlineStr">
        <is>
          <t>2026-10-04 · 马博洋</t>
        </is>
      </c>
      <c r="B21" s="5">
        <v>46299.00347222222</v>
      </c>
      <c r="C21" t="inlineStr">
        <is>
          <t>马博洋</t>
        </is>
      </c>
      <c r="D21" t="inlineStr">
        <is>
          <t>0</t>
        </is>
      </c>
      <c r="E21" t="inlineStr">
        <is>
          <t>0</t>
        </is>
      </c>
      <c r="F21" t="inlineStr">
        <is>
          <t>0</t>
        </is>
      </c>
      <c r="G21" t="inlineStr">
        <is>
          <t>0</t>
        </is>
      </c>
      <c r="H21" t="inlineStr">
        <is>
          <t>0</t>
        </is>
      </c>
      <c r="I21" t="inlineStr">
        <is>
          <t>2026/10/08</t>
        </is>
      </c>
      <c r="J21" t="inlineStr">
        <is>
          <t>是</t>
        </is>
      </c>
      <c r="K21" t="inlineStr">
        <is>
          <t>0</t>
        </is>
      </c>
      <c r="L21" t="inlineStr">
        <is>
          <t>0</t>
        </is>
      </c>
      <c r="M21" t="inlineStr">
        <is>
          <t>0</t>
        </is>
      </c>
      <c r="N21" t="inlineStr">
        <is>
          <t>0</t>
        </is>
      </c>
      <c r="O21" t="inlineStr">
        <is>
          <t>0</t>
        </is>
      </c>
      <c r="P21" t="inlineStr">
        <is>
          <t>0</t>
        </is>
      </c>
    </row>
    <row r="22" ht="25.5" customHeight="1">
      <c r="A22" t="inlineStr">
        <is>
          <t>2026-10-03 · 高璇</t>
        </is>
      </c>
      <c r="B22" s="5">
        <v>46298.00350694444</v>
      </c>
      <c r="C22" t="inlineStr">
        <is>
          <t>高璇</t>
        </is>
      </c>
      <c r="D22" t="inlineStr">
        <is>
          <t>28</t>
        </is>
      </c>
      <c r="E22" t="inlineStr">
        <is>
          <t>14</t>
        </is>
      </c>
      <c r="F22" t="inlineStr">
        <is>
          <t>23666</t>
        </is>
      </c>
      <c r="G22" t="inlineStr">
        <is>
          <t>10.55</t>
        </is>
      </c>
      <c r="H22" t="inlineStr">
        <is>
          <t>5.281</t>
        </is>
      </c>
      <c r="I22" t="inlineStr">
        <is>
          <t>2026/10/08</t>
        </is>
      </c>
      <c r="J22" t="inlineStr">
        <is>
          <t>是</t>
        </is>
      </c>
      <c r="K22" t="inlineStr">
        <is>
          <t>27</t>
        </is>
      </c>
      <c r="L22" t="inlineStr">
        <is>
          <t>0.25</t>
        </is>
      </c>
      <c r="M22" t="inlineStr">
        <is>
          <t>28</t>
        </is>
      </c>
      <c r="N22" t="inlineStr">
        <is>
          <t>14</t>
        </is>
      </c>
      <c r="O22" t="inlineStr">
        <is>
          <t>23666</t>
        </is>
      </c>
      <c r="P22" t="inlineStr">
        <is>
          <t>5.28</t>
        </is>
      </c>
    </row>
    <row r="23" ht="25.5" customHeight="1">
      <c r="A23" t="inlineStr">
        <is>
          <t>2026-10-03 · 彭满</t>
        </is>
      </c>
      <c r="B23" s="5">
        <v>46298.00350694444</v>
      </c>
      <c r="C23" t="inlineStr">
        <is>
          <t>彭满</t>
        </is>
      </c>
      <c r="D23" t="inlineStr">
        <is>
          <t>9</t>
        </is>
      </c>
      <c r="E23" t="inlineStr">
        <is>
          <t>4</t>
        </is>
      </c>
      <c r="F23" t="inlineStr">
        <is>
          <t>9632</t>
        </is>
      </c>
      <c r="G23" t="inlineStr">
        <is>
          <t>0.02</t>
        </is>
      </c>
      <c r="H23" t="inlineStr">
        <is>
          <t>0.012</t>
        </is>
      </c>
      <c r="I23" t="inlineStr">
        <is>
          <t>2026/10/08</t>
        </is>
      </c>
      <c r="J23" t="inlineStr">
        <is>
          <t>是</t>
        </is>
      </c>
      <c r="K23" t="inlineStr">
        <is>
          <t>17</t>
        </is>
      </c>
      <c r="L23" t="inlineStr">
        <is>
          <t>0</t>
        </is>
      </c>
      <c r="M23" t="inlineStr">
        <is>
          <t>19.75</t>
        </is>
      </c>
      <c r="N23" t="inlineStr">
        <is>
          <t>9.75</t>
        </is>
      </c>
      <c r="O23" t="inlineStr">
        <is>
          <t>31167</t>
        </is>
      </c>
      <c r="P23" t="inlineStr">
        <is>
          <t>1.33</t>
        </is>
      </c>
    </row>
    <row r="24" ht="25.5" customHeight="1">
      <c r="A24" t="inlineStr">
        <is>
          <t>2026-10-03 · 张凯风</t>
        </is>
      </c>
      <c r="B24" s="5">
        <v>46298.00350694444</v>
      </c>
      <c r="C24" t="inlineStr">
        <is>
          <t>张凯风</t>
        </is>
      </c>
      <c r="D24" t="inlineStr">
        <is>
          <t>15</t>
        </is>
      </c>
      <c r="E24" t="inlineStr">
        <is>
          <t>9</t>
        </is>
      </c>
      <c r="F24" t="inlineStr">
        <is>
          <t>62472</t>
        </is>
      </c>
      <c r="G24" t="inlineStr">
        <is>
          <t>0</t>
        </is>
      </c>
      <c r="H24" t="inlineStr">
        <is>
          <t>0</t>
        </is>
      </c>
      <c r="I24" t="inlineStr">
        <is>
          <t>2026/10/08</t>
        </is>
      </c>
      <c r="J24" t="inlineStr">
        <is>
          <t>是</t>
        </is>
      </c>
      <c r="K24" t="inlineStr">
        <is>
          <t>34</t>
        </is>
      </c>
      <c r="L24" t="inlineStr">
        <is>
          <t>0.25</t>
        </is>
      </c>
      <c r="M24" t="inlineStr">
        <is>
          <t>15</t>
        </is>
      </c>
      <c r="N24" t="inlineStr">
        <is>
          <t>9</t>
        </is>
      </c>
      <c r="O24" t="inlineStr">
        <is>
          <t>62472</t>
        </is>
      </c>
      <c r="P24" t="inlineStr">
        <is>
          <t>0</t>
        </is>
      </c>
    </row>
    <row r="25" ht="25.5" customHeight="1">
      <c r="A25" t="inlineStr">
        <is>
          <t>2026-10-03 · 马博洋</t>
        </is>
      </c>
      <c r="B25" s="5">
        <v>46298.00350694444</v>
      </c>
      <c r="C25" t="inlineStr">
        <is>
          <t>马博洋</t>
        </is>
      </c>
      <c r="D25" t="inlineStr">
        <is>
          <t>0</t>
        </is>
      </c>
      <c r="E25" t="inlineStr">
        <is>
          <t>0</t>
        </is>
      </c>
      <c r="F25" t="inlineStr">
        <is>
          <t>0</t>
        </is>
      </c>
      <c r="G25" t="inlineStr">
        <is>
          <t>0.69</t>
        </is>
      </c>
      <c r="H25" t="inlineStr">
        <is>
          <t>0.345</t>
        </is>
      </c>
      <c r="I25" t="inlineStr">
        <is>
          <t>2026/10/08</t>
        </is>
      </c>
      <c r="J25" t="inlineStr">
        <is>
          <t>是</t>
        </is>
      </c>
      <c r="K25" t="inlineStr">
        <is>
          <t>0</t>
        </is>
      </c>
      <c r="L25" t="inlineStr">
        <is>
          <t>0</t>
        </is>
      </c>
      <c r="M25" t="inlineStr">
        <is>
          <t>0</t>
        </is>
      </c>
      <c r="N25" t="inlineStr">
        <is>
          <t>0</t>
        </is>
      </c>
      <c r="O25" t="inlineStr">
        <is>
          <t>0</t>
        </is>
      </c>
      <c r="P25" t="inlineStr">
        <is>
          <t>0.35</t>
        </is>
      </c>
    </row>
    <row r="26" ht="25.5" customHeight="1">
      <c r="A26" t="inlineStr">
        <is>
          <t>2026-10-02 · 高璇</t>
        </is>
      </c>
      <c r="B26" s="5">
        <v>46297.00350694444</v>
      </c>
      <c r="C26" t="inlineStr">
        <is>
          <t>高璇</t>
        </is>
      </c>
      <c r="D26" t="inlineStr">
        <is>
          <t>29</t>
        </is>
      </c>
      <c r="E26" t="inlineStr">
        <is>
          <t>12</t>
        </is>
      </c>
      <c r="F26" t="inlineStr">
        <is>
          <t>17221</t>
        </is>
      </c>
      <c r="G26" t="inlineStr">
        <is>
          <t>6.99</t>
        </is>
      </c>
      <c r="H26" t="inlineStr">
        <is>
          <t>3.495</t>
        </is>
      </c>
      <c r="I26" t="inlineStr">
        <is>
          <t>2026/10/08</t>
        </is>
      </c>
      <c r="J26" t="inlineStr">
        <is>
          <t>是</t>
        </is>
      </c>
      <c r="K26" t="inlineStr">
        <is>
          <t>27</t>
        </is>
      </c>
      <c r="L26" t="inlineStr">
        <is>
          <t>0.25</t>
        </is>
      </c>
      <c r="M26" t="inlineStr">
        <is>
          <t>29</t>
        </is>
      </c>
      <c r="N26" t="inlineStr">
        <is>
          <t>12</t>
        </is>
      </c>
      <c r="O26" t="inlineStr">
        <is>
          <t>17221</t>
        </is>
      </c>
      <c r="P26" t="inlineStr">
        <is>
          <t>3.5</t>
        </is>
      </c>
    </row>
    <row r="27" ht="25.5" customHeight="1">
      <c r="A27" t="inlineStr">
        <is>
          <t>2026-10-02 · 彭满</t>
        </is>
      </c>
      <c r="B27" s="5">
        <v>46297.00350694444</v>
      </c>
      <c r="C27" t="inlineStr">
        <is>
          <t>彭满</t>
        </is>
      </c>
      <c r="D27" t="inlineStr">
        <is>
          <t>11</t>
        </is>
      </c>
      <c r="E27" t="inlineStr">
        <is>
          <t>5</t>
        </is>
      </c>
      <c r="F27" t="inlineStr">
        <is>
          <t>28854</t>
        </is>
      </c>
      <c r="G27" t="inlineStr">
        <is>
          <t>0</t>
        </is>
      </c>
      <c r="H27" t="inlineStr">
        <is>
          <t>0</t>
        </is>
      </c>
      <c r="I27" t="inlineStr">
        <is>
          <t>2026/10/08</t>
        </is>
      </c>
      <c r="J27" t="inlineStr">
        <is>
          <t>是</t>
        </is>
      </c>
      <c r="K27" t="inlineStr">
        <is>
          <t>17</t>
        </is>
      </c>
      <c r="L27" t="inlineStr">
        <is>
          <t>0</t>
        </is>
      </c>
      <c r="M27" t="inlineStr">
        <is>
          <t>22</t>
        </is>
      </c>
      <c r="N27" t="inlineStr">
        <is>
          <t>10.25</t>
        </is>
      </c>
      <c r="O27" t="inlineStr">
        <is>
          <t>36428</t>
        </is>
      </c>
      <c r="P27" t="inlineStr">
        <is>
          <t>0.87</t>
        </is>
      </c>
    </row>
    <row r="28" ht="25.5" customHeight="1">
      <c r="A28" t="inlineStr">
        <is>
          <t>2026-10-02 · 张凯风</t>
        </is>
      </c>
      <c r="B28" s="5">
        <v>46297.00350694444</v>
      </c>
      <c r="C28" t="inlineStr">
        <is>
          <t>张凯风</t>
        </is>
      </c>
      <c r="D28" t="inlineStr">
        <is>
          <t>15</t>
        </is>
      </c>
      <c r="E28" t="inlineStr">
        <is>
          <t>9</t>
        </is>
      </c>
      <c r="F28" t="inlineStr">
        <is>
          <t>13074</t>
        </is>
      </c>
      <c r="G28" t="inlineStr">
        <is>
          <t>0</t>
        </is>
      </c>
      <c r="H28" t="inlineStr">
        <is>
          <t>0</t>
        </is>
      </c>
      <c r="I28" t="inlineStr">
        <is>
          <t>2026/10/08</t>
        </is>
      </c>
      <c r="J28" t="inlineStr">
        <is>
          <t>是</t>
        </is>
      </c>
      <c r="K28" t="inlineStr">
        <is>
          <t>34</t>
        </is>
      </c>
      <c r="L28" t="inlineStr">
        <is>
          <t>0.25</t>
        </is>
      </c>
      <c r="M28" t="inlineStr">
        <is>
          <t>15</t>
        </is>
      </c>
      <c r="N28" t="inlineStr">
        <is>
          <t>9</t>
        </is>
      </c>
      <c r="O28" t="inlineStr">
        <is>
          <t>13074</t>
        </is>
      </c>
      <c r="P28" t="inlineStr">
        <is>
          <t>0</t>
        </is>
      </c>
    </row>
    <row r="29" ht="25.5" customHeight="1">
      <c r="A29" t="inlineStr">
        <is>
          <t>2026-10-02 · 马博洋</t>
        </is>
      </c>
      <c r="B29" s="5">
        <v>46297.00350694444</v>
      </c>
      <c r="C29" t="inlineStr">
        <is>
          <t>马博洋</t>
        </is>
      </c>
      <c r="D29" t="inlineStr">
        <is>
          <t>0</t>
        </is>
      </c>
      <c r="E29" t="inlineStr">
        <is>
          <t>0</t>
        </is>
      </c>
      <c r="F29" t="inlineStr">
        <is>
          <t>0</t>
        </is>
      </c>
      <c r="G29" t="inlineStr">
        <is>
          <t>5.57</t>
        </is>
      </c>
      <c r="H29" t="inlineStr">
        <is>
          <t>2.785</t>
        </is>
      </c>
      <c r="I29" t="inlineStr">
        <is>
          <t>2026/10/08</t>
        </is>
      </c>
      <c r="J29" t="inlineStr">
        <is>
          <t>是</t>
        </is>
      </c>
      <c r="K29" t="inlineStr">
        <is>
          <t>0</t>
        </is>
      </c>
      <c r="L29" t="inlineStr">
        <is>
          <t>0</t>
        </is>
      </c>
      <c r="M29" t="inlineStr">
        <is>
          <t>0</t>
        </is>
      </c>
      <c r="N29" t="inlineStr">
        <is>
          <t>0</t>
        </is>
      </c>
      <c r="O29" t="inlineStr">
        <is>
          <t>0</t>
        </is>
      </c>
      <c r="P29" t="inlineStr">
        <is>
          <t>2.79</t>
        </is>
      </c>
    </row>
    <row r="30" ht="25.5" customHeight="1">
      <c r="A30" t="inlineStr">
        <is>
          <t>2026-10-01 · 高璇</t>
        </is>
      </c>
      <c r="B30" s="5">
        <v>46296.003483796296</v>
      </c>
      <c r="C30" t="inlineStr">
        <is>
          <t>高璇</t>
        </is>
      </c>
      <c r="D30" t="inlineStr">
        <is>
          <t>21</t>
        </is>
      </c>
      <c r="E30" t="inlineStr">
        <is>
          <t>10</t>
        </is>
      </c>
      <c r="F30" t="inlineStr">
        <is>
          <t>22508</t>
        </is>
      </c>
      <c r="G30" t="inlineStr">
        <is>
          <t>14.01</t>
        </is>
      </c>
      <c r="H30" t="inlineStr">
        <is>
          <t>7.637</t>
        </is>
      </c>
      <c r="I30" t="inlineStr">
        <is>
          <t>2026/10/08</t>
        </is>
      </c>
      <c r="J30" t="inlineStr">
        <is>
          <t>否</t>
        </is>
      </c>
      <c r="K30" t="inlineStr">
        <is>
          <t>27</t>
        </is>
      </c>
      <c r="L30" t="inlineStr">
        <is>
          <t>0.25</t>
        </is>
      </c>
      <c r="M30" t="inlineStr">
        <is>
          <t>21</t>
        </is>
      </c>
      <c r="N30" t="inlineStr">
        <is>
          <t>10</t>
        </is>
      </c>
      <c r="O30" t="inlineStr">
        <is>
          <t>22508</t>
        </is>
      </c>
      <c r="P30" t="inlineStr">
        <is>
          <t>7.64</t>
        </is>
      </c>
    </row>
    <row r="31" ht="25.5" customHeight="1">
      <c r="A31" t="inlineStr">
        <is>
          <t>2026-10-01 · 彭满</t>
        </is>
      </c>
      <c r="B31" s="5">
        <v>46296.003483796296</v>
      </c>
      <c r="C31" t="inlineStr">
        <is>
          <t>彭满</t>
        </is>
      </c>
      <c r="D31" t="inlineStr">
        <is>
          <t>9</t>
        </is>
      </c>
      <c r="E31" t="inlineStr">
        <is>
          <t>5</t>
        </is>
      </c>
      <c r="F31" t="inlineStr">
        <is>
          <t>22351</t>
        </is>
      </c>
      <c r="G31" t="inlineStr">
        <is>
          <t>6.29</t>
        </is>
      </c>
      <c r="H31" t="inlineStr">
        <is>
          <t>3.145</t>
        </is>
      </c>
      <c r="I31" t="inlineStr">
        <is>
          <t>2026/10/08</t>
        </is>
      </c>
      <c r="J31" t="inlineStr">
        <is>
          <t>否</t>
        </is>
      </c>
      <c r="K31" t="inlineStr">
        <is>
          <t>17</t>
        </is>
      </c>
      <c r="L31" t="inlineStr">
        <is>
          <t>0</t>
        </is>
      </c>
      <c r="M31" t="inlineStr">
        <is>
          <t>18</t>
        </is>
      </c>
      <c r="N31" t="inlineStr">
        <is>
          <t>9.75</t>
        </is>
      </c>
      <c r="O31" t="inlineStr">
        <is>
          <t>29699</t>
        </is>
      </c>
      <c r="P31" t="inlineStr">
        <is>
          <t>5.05</t>
        </is>
      </c>
    </row>
    <row r="32" ht="25.5" customHeight="1">
      <c r="A32" t="inlineStr">
        <is>
          <t>2026-10-01 · 张凯风</t>
        </is>
      </c>
      <c r="B32" s="5">
        <v>46296.003483796296</v>
      </c>
      <c r="C32" t="inlineStr">
        <is>
          <t>张凯风</t>
        </is>
      </c>
      <c r="D32" t="inlineStr">
        <is>
          <t>15</t>
        </is>
      </c>
      <c r="E32" t="inlineStr">
        <is>
          <t>9</t>
        </is>
      </c>
      <c r="F32" t="inlineStr">
        <is>
          <t>6885</t>
        </is>
      </c>
      <c r="G32" t="inlineStr">
        <is>
          <t>0</t>
        </is>
      </c>
      <c r="H32" t="inlineStr">
        <is>
          <t>0</t>
        </is>
      </c>
      <c r="I32" t="inlineStr">
        <is>
          <t>2026/10/08</t>
        </is>
      </c>
      <c r="J32" t="inlineStr">
        <is>
          <t>否</t>
        </is>
      </c>
      <c r="K32" t="inlineStr">
        <is>
          <t>34</t>
        </is>
      </c>
      <c r="L32" t="inlineStr">
        <is>
          <t>0.25</t>
        </is>
      </c>
      <c r="M32" t="inlineStr">
        <is>
          <t>15</t>
        </is>
      </c>
      <c r="N32" t="inlineStr">
        <is>
          <t>9</t>
        </is>
      </c>
      <c r="O32" t="inlineStr">
        <is>
          <t>6885</t>
        </is>
      </c>
      <c r="P32" t="inlineStr">
        <is>
          <t>0</t>
        </is>
      </c>
    </row>
    <row r="33" ht="25.5" customHeight="1">
      <c r="A33" t="inlineStr">
        <is>
          <t>2026-10-01 · 马博洋</t>
        </is>
      </c>
      <c r="B33" s="5">
        <v>46296.003483796296</v>
      </c>
      <c r="C33" t="inlineStr">
        <is>
          <t>马博洋</t>
        </is>
      </c>
      <c r="D33" t="inlineStr">
        <is>
          <t>0</t>
        </is>
      </c>
      <c r="E33" t="inlineStr">
        <is>
          <t>0</t>
        </is>
      </c>
      <c r="F33" t="inlineStr">
        <is>
          <t>0</t>
        </is>
      </c>
      <c r="G33" t="inlineStr">
        <is>
          <t>11.88</t>
        </is>
      </c>
      <c r="H33" t="inlineStr">
        <is>
          <t>5.94</t>
        </is>
      </c>
      <c r="I33" t="inlineStr">
        <is>
          <t>2026/10/08</t>
        </is>
      </c>
      <c r="J33" t="inlineStr">
        <is>
          <t>否</t>
        </is>
      </c>
      <c r="K33" t="inlineStr">
        <is>
          <t>0</t>
        </is>
      </c>
      <c r="L33" t="inlineStr">
        <is>
          <t>0</t>
        </is>
      </c>
      <c r="M33" t="inlineStr">
        <is>
          <t>0</t>
        </is>
      </c>
      <c r="N33" t="inlineStr">
        <is>
          <t>0</t>
        </is>
      </c>
      <c r="O33" t="inlineStr">
        <is>
          <t>0</t>
        </is>
      </c>
      <c r="P33" t="inlineStr">
        <is>
          <t>5.94</t>
        </is>
      </c>
    </row>
    <row r="34" ht="25.5" customHeight="1">
      <c r="A34" t="inlineStr">
        <is>
          <t>2026-09-30 · 高璇</t>
        </is>
      </c>
      <c r="B34" s="5">
        <v>46295.00349537037</v>
      </c>
      <c r="C34" t="inlineStr">
        <is>
          <t>高璇</t>
        </is>
      </c>
      <c r="D34" t="inlineStr">
        <is>
          <t>25</t>
        </is>
      </c>
      <c r="E34" t="inlineStr">
        <is>
          <t>9</t>
        </is>
      </c>
      <c r="F34" t="inlineStr">
        <is>
          <t>60901</t>
        </is>
      </c>
      <c r="G34" t="inlineStr">
        <is>
          <t>0.05</t>
        </is>
      </c>
      <c r="H34" t="inlineStr">
        <is>
          <t>0.03</t>
        </is>
      </c>
      <c r="I34" t="inlineStr">
        <is>
          <t>2026/10/08</t>
        </is>
      </c>
      <c r="J34" t="inlineStr">
        <is>
          <t>否</t>
        </is>
      </c>
      <c r="K34" t="inlineStr">
        <is>
          <t>27</t>
        </is>
      </c>
      <c r="L34" t="inlineStr">
        <is>
          <t>0.25</t>
        </is>
      </c>
      <c r="M34" t="inlineStr">
        <is>
          <t>25</t>
        </is>
      </c>
      <c r="N34" t="inlineStr">
        <is>
          <t>9</t>
        </is>
      </c>
      <c r="O34" t="inlineStr">
        <is>
          <t>60901</t>
        </is>
      </c>
      <c r="P34" t="inlineStr">
        <is>
          <t>0.03</t>
        </is>
      </c>
    </row>
    <row r="35" ht="25.5" customHeight="1">
      <c r="A35" t="inlineStr">
        <is>
          <t>2026-09-30 · 彭满</t>
        </is>
      </c>
      <c r="B35" s="5">
        <v>46295.00349537037</v>
      </c>
      <c r="C35" t="inlineStr">
        <is>
          <t>彭满</t>
        </is>
      </c>
      <c r="D35" t="inlineStr">
        <is>
          <t>7</t>
        </is>
      </c>
      <c r="E35" t="inlineStr">
        <is>
          <t>5</t>
        </is>
      </c>
      <c r="F35" t="inlineStr">
        <is>
          <t>13787</t>
        </is>
      </c>
      <c r="G35" t="inlineStr">
        <is>
          <t>0</t>
        </is>
      </c>
      <c r="H35" t="inlineStr">
        <is>
          <t>0</t>
        </is>
      </c>
      <c r="I35" t="inlineStr">
        <is>
          <t>2026/10/08</t>
        </is>
      </c>
      <c r="J35" t="inlineStr">
        <is>
          <t>否</t>
        </is>
      </c>
      <c r="K35" t="inlineStr">
        <is>
          <t>17</t>
        </is>
      </c>
      <c r="L35" t="inlineStr">
        <is>
          <t>0</t>
        </is>
      </c>
      <c r="M35" t="inlineStr">
        <is>
          <t>16.75</t>
        </is>
      </c>
      <c r="N35" t="inlineStr">
        <is>
          <t>9.25</t>
        </is>
      </c>
      <c r="O35" t="inlineStr">
        <is>
          <t>42074</t>
        </is>
      </c>
      <c r="P35" t="inlineStr">
        <is>
          <t>0.01</t>
        </is>
      </c>
    </row>
    <row r="36" ht="25.5" customHeight="1">
      <c r="A36" t="inlineStr">
        <is>
          <t>2026-09-30 · 张凯风</t>
        </is>
      </c>
      <c r="B36" s="5">
        <v>46295.00349537037</v>
      </c>
      <c r="C36" t="inlineStr">
        <is>
          <t>张凯风</t>
        </is>
      </c>
      <c r="D36" t="inlineStr">
        <is>
          <t>14</t>
        </is>
      </c>
      <c r="E36" t="inlineStr">
        <is>
          <t>8</t>
        </is>
      </c>
      <c r="F36" t="inlineStr">
        <is>
          <t>52245</t>
        </is>
      </c>
      <c r="G36" t="inlineStr">
        <is>
          <t>0</t>
        </is>
      </c>
      <c r="H36" t="inlineStr">
        <is>
          <t>0</t>
        </is>
      </c>
      <c r="I36" t="inlineStr">
        <is>
          <t>2026/10/08</t>
        </is>
      </c>
      <c r="J36" t="inlineStr">
        <is>
          <t>否</t>
        </is>
      </c>
      <c r="K36" t="inlineStr">
        <is>
          <t>34</t>
        </is>
      </c>
      <c r="L36" t="inlineStr">
        <is>
          <t>0.25</t>
        </is>
      </c>
      <c r="M36" t="inlineStr">
        <is>
          <t>14</t>
        </is>
      </c>
      <c r="N36" t="inlineStr">
        <is>
          <t>8</t>
        </is>
      </c>
      <c r="O36" t="inlineStr">
        <is>
          <t>52245</t>
        </is>
      </c>
      <c r="P36" t="inlineStr">
        <is>
          <t>0</t>
        </is>
      </c>
    </row>
    <row r="37" ht="25.5" customHeight="1">
      <c r="A37" t="inlineStr">
        <is>
          <t>2026-09-30 · 马博洋</t>
        </is>
      </c>
      <c r="B37" s="5">
        <v>46295.00349537037</v>
      </c>
      <c r="C37" t="inlineStr">
        <is>
          <t>马博洋</t>
        </is>
      </c>
      <c r="D37" t="inlineStr">
        <is>
          <t>0</t>
        </is>
      </c>
      <c r="E37" t="inlineStr">
        <is>
          <t>0</t>
        </is>
      </c>
      <c r="F37" t="inlineStr">
        <is>
          <t>0</t>
        </is>
      </c>
      <c r="G37" t="inlineStr">
        <is>
          <t>3.49</t>
        </is>
      </c>
      <c r="H37" t="inlineStr">
        <is>
          <t>1.745</t>
        </is>
      </c>
      <c r="I37" t="inlineStr">
        <is>
          <t>2026/10/08</t>
        </is>
      </c>
      <c r="J37" t="inlineStr">
        <is>
          <t>否</t>
        </is>
      </c>
      <c r="K37" t="inlineStr">
        <is>
          <t>0</t>
        </is>
      </c>
      <c r="L37" t="inlineStr">
        <is>
          <t>0</t>
        </is>
      </c>
      <c r="M37" t="inlineStr">
        <is>
          <t>0</t>
        </is>
      </c>
      <c r="N37" t="inlineStr">
        <is>
          <t>0</t>
        </is>
      </c>
      <c r="O37" t="inlineStr">
        <is>
          <t>0</t>
        </is>
      </c>
      <c r="P37" t="inlineStr">
        <is>
          <t>1.75</t>
        </is>
      </c>
    </row>
    <row r="38" ht="25.5" customHeight="1">
      <c r="A38" t="inlineStr">
        <is>
          <t>2026-09-29 · 高璇</t>
        </is>
      </c>
      <c r="B38" s="5">
        <v>46294.00349537037</v>
      </c>
      <c r="C38" t="inlineStr">
        <is>
          <t>高璇</t>
        </is>
      </c>
      <c r="D38" t="inlineStr">
        <is>
          <t>13</t>
        </is>
      </c>
      <c r="E38" t="inlineStr">
        <is>
          <t>3</t>
        </is>
      </c>
      <c r="F38" t="inlineStr">
        <is>
          <t>62051</t>
        </is>
      </c>
      <c r="G38" t="inlineStr">
        <is>
          <t>4.19</t>
        </is>
      </c>
      <c r="H38" t="inlineStr">
        <is>
          <t>2.514</t>
        </is>
      </c>
      <c r="I38" t="inlineStr">
        <is>
          <t>2026/10/08</t>
        </is>
      </c>
      <c r="J38" t="inlineStr">
        <is>
          <t>否</t>
        </is>
      </c>
      <c r="K38" t="inlineStr">
        <is>
          <t>27</t>
        </is>
      </c>
      <c r="L38" t="inlineStr">
        <is>
          <t>0.25</t>
        </is>
      </c>
      <c r="M38" t="inlineStr">
        <is>
          <t>13</t>
        </is>
      </c>
      <c r="N38" t="inlineStr">
        <is>
          <t>3</t>
        </is>
      </c>
      <c r="O38" t="inlineStr">
        <is>
          <t>62051</t>
        </is>
      </c>
      <c r="P38" t="inlineStr">
        <is>
          <t>2.51</t>
        </is>
      </c>
    </row>
    <row r="39" ht="25.5" customHeight="1">
      <c r="A39" t="inlineStr">
        <is>
          <t>2026-09-29 · 彭满</t>
        </is>
      </c>
      <c r="B39" s="5">
        <v>46294.00349537037</v>
      </c>
      <c r="C39" t="inlineStr">
        <is>
          <t>彭满</t>
        </is>
      </c>
      <c r="D39" t="inlineStr">
        <is>
          <t>6</t>
        </is>
      </c>
      <c r="E39" t="inlineStr">
        <is>
          <t>3</t>
        </is>
      </c>
      <c r="F39" t="inlineStr">
        <is>
          <t>3746</t>
        </is>
      </c>
      <c r="G39" t="inlineStr">
        <is>
          <t>0</t>
        </is>
      </c>
      <c r="H39" t="inlineStr">
        <is>
          <t>0</t>
        </is>
      </c>
      <c r="I39" t="inlineStr">
        <is>
          <t>2026/10/08</t>
        </is>
      </c>
      <c r="J39" t="inlineStr">
        <is>
          <t>否</t>
        </is>
      </c>
      <c r="K39" t="inlineStr">
        <is>
          <t>17</t>
        </is>
      </c>
      <c r="L39" t="inlineStr">
        <is>
          <t>0</t>
        </is>
      </c>
      <c r="M39" t="inlineStr">
        <is>
          <t>12.25</t>
        </is>
      </c>
      <c r="N39" t="inlineStr">
        <is>
          <t>5.5</t>
        </is>
      </c>
      <c r="O39" t="inlineStr">
        <is>
          <t>23930</t>
        </is>
      </c>
      <c r="P39" t="inlineStr">
        <is>
          <t>0.63</t>
        </is>
      </c>
    </row>
    <row r="40" ht="25.5" customHeight="1">
      <c r="A40" t="inlineStr">
        <is>
          <t>2026-09-29 · 张凯风</t>
        </is>
      </c>
      <c r="B40" s="5">
        <v>46294.00349537037</v>
      </c>
      <c r="C40" t="inlineStr">
        <is>
          <t>张凯风</t>
        </is>
      </c>
      <c r="D40" t="inlineStr">
        <is>
          <t>12</t>
        </is>
      </c>
      <c r="E40" t="inlineStr">
        <is>
          <t>7</t>
        </is>
      </c>
      <c r="F40" t="inlineStr">
        <is>
          <t>18685</t>
        </is>
      </c>
      <c r="G40" t="inlineStr">
        <is>
          <t>0</t>
        </is>
      </c>
      <c r="H40" t="inlineStr">
        <is>
          <t>0</t>
        </is>
      </c>
      <c r="I40" t="inlineStr">
        <is>
          <t>2026/10/08</t>
        </is>
      </c>
      <c r="J40" t="inlineStr">
        <is>
          <t>否</t>
        </is>
      </c>
      <c r="K40" t="inlineStr">
        <is>
          <t>34</t>
        </is>
      </c>
      <c r="L40" t="inlineStr">
        <is>
          <t>0.25</t>
        </is>
      </c>
      <c r="M40" t="inlineStr">
        <is>
          <t>12</t>
        </is>
      </c>
      <c r="N40" t="inlineStr">
        <is>
          <t>7</t>
        </is>
      </c>
      <c r="O40" t="inlineStr">
        <is>
          <t>18685</t>
        </is>
      </c>
      <c r="P40" t="inlineStr">
        <is>
          <t>0</t>
        </is>
      </c>
    </row>
    <row r="41" ht="25.5" customHeight="1">
      <c r="A41" t="inlineStr">
        <is>
          <t>2026-09-29 · 马博洋</t>
        </is>
      </c>
      <c r="B41" s="5">
        <v>46294.00349537037</v>
      </c>
      <c r="C41" t="inlineStr">
        <is>
          <t>马博洋</t>
        </is>
      </c>
      <c r="D41" t="inlineStr">
        <is>
          <t>0</t>
        </is>
      </c>
      <c r="E41" t="inlineStr">
        <is>
          <t>0</t>
        </is>
      </c>
      <c r="F41" t="inlineStr">
        <is>
          <t>0</t>
        </is>
      </c>
      <c r="G41" t="inlineStr">
        <is>
          <t>5.59</t>
        </is>
      </c>
      <c r="H41" t="inlineStr">
        <is>
          <t>2.795</t>
        </is>
      </c>
      <c r="I41" t="inlineStr">
        <is>
          <t>2026/10/08</t>
        </is>
      </c>
      <c r="J41" t="inlineStr">
        <is>
          <t>否</t>
        </is>
      </c>
      <c r="K41" t="inlineStr">
        <is>
          <t>0</t>
        </is>
      </c>
      <c r="L41" t="inlineStr">
        <is>
          <t>0</t>
        </is>
      </c>
      <c r="M41" t="inlineStr">
        <is>
          <t>0</t>
        </is>
      </c>
      <c r="N41" t="inlineStr">
        <is>
          <t>0</t>
        </is>
      </c>
      <c r="O41" t="inlineStr">
        <is>
          <t>0</t>
        </is>
      </c>
      <c r="P41" t="inlineStr">
        <is>
          <t>2.8</t>
        </is>
      </c>
    </row>
    <row r="42" ht="25.5" customHeight="1">
      <c r="A42" t="inlineStr">
        <is>
          <t>2026-09-28 · 高璇</t>
        </is>
      </c>
      <c r="B42" s="5">
        <v>46293.00347222222</v>
      </c>
      <c r="C42" t="inlineStr">
        <is>
          <t>高璇</t>
        </is>
      </c>
      <c r="D42" t="inlineStr">
        <is>
          <t>21</t>
        </is>
      </c>
      <c r="E42" t="inlineStr">
        <is>
          <t>8</t>
        </is>
      </c>
      <c r="F42" t="inlineStr">
        <is>
          <t>172317</t>
        </is>
      </c>
      <c r="G42" t="inlineStr">
        <is>
          <t>0.06</t>
        </is>
      </c>
      <c r="H42" t="inlineStr">
        <is>
          <t>0.036</t>
        </is>
      </c>
      <c r="I42" t="inlineStr">
        <is>
          <t>2026/10/08</t>
        </is>
      </c>
      <c r="J42" t="inlineStr">
        <is>
          <t>否</t>
        </is>
      </c>
      <c r="K42" t="inlineStr">
        <is>
          <t>27</t>
        </is>
      </c>
      <c r="L42" t="inlineStr">
        <is>
          <t>0.25</t>
        </is>
      </c>
      <c r="M42" t="inlineStr">
        <is>
          <t>21</t>
        </is>
      </c>
      <c r="N42" t="inlineStr">
        <is>
          <t>8</t>
        </is>
      </c>
      <c r="O42" t="inlineStr">
        <is>
          <t>172317</t>
        </is>
      </c>
      <c r="P42" t="inlineStr">
        <is>
          <t>0.04</t>
        </is>
      </c>
    </row>
    <row r="43" ht="25.5" customHeight="1">
      <c r="A43" t="inlineStr">
        <is>
          <t>2026-09-28 · 彭满</t>
        </is>
      </c>
      <c r="B43" s="5">
        <v>46293.00347222222</v>
      </c>
      <c r="C43" t="inlineStr">
        <is>
          <t>彭满</t>
        </is>
      </c>
      <c r="D43" t="inlineStr">
        <is>
          <t>6</t>
        </is>
      </c>
      <c r="E43" t="inlineStr">
        <is>
          <t>4</t>
        </is>
      </c>
      <c r="F43" t="inlineStr">
        <is>
          <t>3316</t>
        </is>
      </c>
      <c r="G43" t="inlineStr">
        <is>
          <t>3.49</t>
        </is>
      </c>
      <c r="H43" t="inlineStr">
        <is>
          <t>1.745</t>
        </is>
      </c>
      <c r="I43" t="inlineStr">
        <is>
          <t>2026/10/08</t>
        </is>
      </c>
      <c r="J43" t="inlineStr">
        <is>
          <t>否</t>
        </is>
      </c>
      <c r="K43" t="inlineStr">
        <is>
          <t>17</t>
        </is>
      </c>
      <c r="L43" t="inlineStr">
        <is>
          <t>0</t>
        </is>
      </c>
      <c r="M43" t="inlineStr">
        <is>
          <t>13.5</t>
        </is>
      </c>
      <c r="N43" t="inlineStr">
        <is>
          <t>7.5</t>
        </is>
      </c>
      <c r="O43" t="inlineStr">
        <is>
          <t>50140</t>
        </is>
      </c>
      <c r="P43" t="inlineStr">
        <is>
          <t>1.75</t>
        </is>
      </c>
    </row>
    <row r="44" ht="25.5" customHeight="1">
      <c r="A44" t="inlineStr">
        <is>
          <t>2026-09-28 · 张凯风</t>
        </is>
      </c>
      <c r="B44" s="5">
        <v>46293.00347222222</v>
      </c>
      <c r="C44" t="inlineStr">
        <is>
          <t>张凯风</t>
        </is>
      </c>
      <c r="D44" t="inlineStr">
        <is>
          <t>9</t>
        </is>
      </c>
      <c r="E44" t="inlineStr">
        <is>
          <t>6</t>
        </is>
      </c>
      <c r="F44" t="inlineStr">
        <is>
          <t>14977</t>
        </is>
      </c>
      <c r="G44" t="inlineStr">
        <is>
          <t>0</t>
        </is>
      </c>
      <c r="H44" t="inlineStr">
        <is>
          <t>0</t>
        </is>
      </c>
      <c r="I44" t="inlineStr">
        <is>
          <t>2026/10/08</t>
        </is>
      </c>
      <c r="J44" t="inlineStr">
        <is>
          <t>否</t>
        </is>
      </c>
      <c r="K44" t="inlineStr">
        <is>
          <t>34</t>
        </is>
      </c>
      <c r="L44" t="inlineStr">
        <is>
          <t>0.25</t>
        </is>
      </c>
      <c r="M44" t="inlineStr">
        <is>
          <t>9</t>
        </is>
      </c>
      <c r="N44" t="inlineStr">
        <is>
          <t>6</t>
        </is>
      </c>
      <c r="O44" t="inlineStr">
        <is>
          <t>14977</t>
        </is>
      </c>
      <c r="P44" t="inlineStr">
        <is>
          <t>0</t>
        </is>
      </c>
    </row>
    <row r="45" ht="25.5" customHeight="1">
      <c r="A45" t="inlineStr">
        <is>
          <t>2026-09-28 · 马博洋</t>
        </is>
      </c>
      <c r="B45" s="5">
        <v>46293.00347222222</v>
      </c>
      <c r="C45" t="inlineStr">
        <is>
          <t>马博洋</t>
        </is>
      </c>
      <c r="D45" t="inlineStr">
        <is>
          <t>0</t>
        </is>
      </c>
      <c r="E45" t="inlineStr">
        <is>
          <t>0</t>
        </is>
      </c>
      <c r="F45" t="inlineStr">
        <is>
          <t>0</t>
        </is>
      </c>
      <c r="G45" t="inlineStr">
        <is>
          <t>10.13</t>
        </is>
      </c>
      <c r="H45" t="inlineStr">
        <is>
          <t>5.065</t>
        </is>
      </c>
      <c r="I45" t="inlineStr">
        <is>
          <t>2026/10/08</t>
        </is>
      </c>
      <c r="J45" t="inlineStr">
        <is>
          <t>否</t>
        </is>
      </c>
      <c r="K45" t="inlineStr">
        <is>
          <t>0</t>
        </is>
      </c>
      <c r="L45" t="inlineStr">
        <is>
          <t>0</t>
        </is>
      </c>
      <c r="M45" t="inlineStr">
        <is>
          <t>0</t>
        </is>
      </c>
      <c r="N45" t="inlineStr">
        <is>
          <t>0</t>
        </is>
      </c>
      <c r="O45" t="inlineStr">
        <is>
          <t>0</t>
        </is>
      </c>
      <c r="P45" t="inlineStr">
        <is>
          <t>5.07</t>
        </is>
      </c>
    </row>
    <row r="46" ht="25.5" customHeight="1">
      <c r="A46" t="inlineStr">
        <is>
          <t>2026-09-27 · 高璇</t>
        </is>
      </c>
      <c r="B46" s="5">
        <v>46292.003483796296</v>
      </c>
      <c r="C46" t="inlineStr">
        <is>
          <t>高璇</t>
        </is>
      </c>
      <c r="D46" t="inlineStr">
        <is>
          <t>20</t>
        </is>
      </c>
      <c r="E46" t="inlineStr">
        <is>
          <t>8</t>
        </is>
      </c>
      <c r="F46" t="inlineStr">
        <is>
          <t>122831</t>
        </is>
      </c>
      <c r="G46" t="inlineStr">
        <is>
          <t>0.72</t>
        </is>
      </c>
      <c r="H46" t="inlineStr">
        <is>
          <t>0.363</t>
        </is>
      </c>
      <c r="I46" t="inlineStr">
        <is>
          <t>2026/10/08</t>
        </is>
      </c>
      <c r="J46" t="inlineStr">
        <is>
          <t>否</t>
        </is>
      </c>
      <c r="K46" t="inlineStr">
        <is>
          <t>27</t>
        </is>
      </c>
      <c r="L46" t="inlineStr">
        <is>
          <t>0.25</t>
        </is>
      </c>
      <c r="M46" t="inlineStr">
        <is>
          <t>20</t>
        </is>
      </c>
      <c r="N46" t="inlineStr">
        <is>
          <t>8</t>
        </is>
      </c>
      <c r="O46" t="inlineStr">
        <is>
          <t>122831</t>
        </is>
      </c>
      <c r="P46" t="inlineStr">
        <is>
          <t>0.36</t>
        </is>
      </c>
    </row>
    <row r="47" ht="25.5" customHeight="1">
      <c r="A47" t="inlineStr">
        <is>
          <t>2026-09-27 · 彭满</t>
        </is>
      </c>
      <c r="B47" s="5">
        <v>46292.003483796296</v>
      </c>
      <c r="C47" t="inlineStr">
        <is>
          <t>彭满</t>
        </is>
      </c>
      <c r="D47" t="inlineStr">
        <is>
          <t>8</t>
        </is>
      </c>
      <c r="E47" t="inlineStr">
        <is>
          <t>5</t>
        </is>
      </c>
      <c r="F47" t="inlineStr">
        <is>
          <t>45049</t>
        </is>
      </c>
      <c r="G47" t="inlineStr">
        <is>
          <t>0.00149253731343</t>
        </is>
      </c>
      <c r="H47" t="inlineStr">
        <is>
          <t>0.00089552238806</t>
        </is>
      </c>
      <c r="I47" t="inlineStr">
        <is>
          <t>2026/10/08</t>
        </is>
      </c>
      <c r="J47" t="inlineStr">
        <is>
          <t>否</t>
        </is>
      </c>
      <c r="K47" t="inlineStr">
        <is>
          <t>17</t>
        </is>
      </c>
      <c r="L47" t="inlineStr">
        <is>
          <t>0</t>
        </is>
      </c>
      <c r="M47" t="inlineStr">
        <is>
          <t>15.25</t>
        </is>
      </c>
      <c r="N47" t="inlineStr">
        <is>
          <t>8.5</t>
        </is>
      </c>
      <c r="O47" t="inlineStr">
        <is>
          <t>95009</t>
        </is>
      </c>
      <c r="P47" t="inlineStr">
        <is>
          <t>0.75</t>
        </is>
      </c>
    </row>
    <row r="48" ht="25.5" customHeight="1">
      <c r="A48" t="inlineStr">
        <is>
          <t>2026-09-27 · 张凯风</t>
        </is>
      </c>
      <c r="B48" s="5">
        <v>46292.003483796296</v>
      </c>
      <c r="C48" t="inlineStr">
        <is>
          <t>张凯风</t>
        </is>
      </c>
      <c r="D48" t="inlineStr">
        <is>
          <t>9</t>
        </is>
      </c>
      <c r="E48" t="inlineStr">
        <is>
          <t>6</t>
        </is>
      </c>
      <c r="F48" t="inlineStr">
        <is>
          <t>77009</t>
        </is>
      </c>
      <c r="G48" t="inlineStr">
        <is>
          <t>3.49</t>
        </is>
      </c>
      <c r="H48" t="inlineStr">
        <is>
          <t>2.6175</t>
        </is>
      </c>
      <c r="I48" t="inlineStr">
        <is>
          <t>2026/10/08</t>
        </is>
      </c>
      <c r="J48" t="inlineStr">
        <is>
          <t>否</t>
        </is>
      </c>
      <c r="K48" t="inlineStr">
        <is>
          <t>34</t>
        </is>
      </c>
      <c r="L48" t="inlineStr">
        <is>
          <t>0.25</t>
        </is>
      </c>
      <c r="M48" t="inlineStr">
        <is>
          <t>9</t>
        </is>
      </c>
      <c r="N48" t="inlineStr">
        <is>
          <t>6</t>
        </is>
      </c>
      <c r="O48" t="inlineStr">
        <is>
          <t>77009</t>
        </is>
      </c>
      <c r="P48" t="inlineStr">
        <is>
          <t>2.62</t>
        </is>
      </c>
    </row>
    <row r="49" ht="25.5" customHeight="1">
      <c r="A49" t="inlineStr">
        <is>
          <t>2026-09-27 · 马博洋</t>
        </is>
      </c>
      <c r="B49" s="5">
        <v>46292.003483796296</v>
      </c>
      <c r="C49" t="inlineStr">
        <is>
          <t>马博洋</t>
        </is>
      </c>
      <c r="D49" t="inlineStr">
        <is>
          <t>0</t>
        </is>
      </c>
      <c r="E49" t="inlineStr">
        <is>
          <t>0</t>
        </is>
      </c>
      <c r="F49" t="inlineStr">
        <is>
          <t>0</t>
        </is>
      </c>
      <c r="G49" t="inlineStr">
        <is>
          <t>0</t>
        </is>
      </c>
      <c r="H49" t="inlineStr">
        <is>
          <t>0</t>
        </is>
      </c>
      <c r="I49" t="inlineStr">
        <is>
          <t>2026/10/08</t>
        </is>
      </c>
      <c r="J49" t="inlineStr">
        <is>
          <t>否</t>
        </is>
      </c>
      <c r="K49" t="inlineStr">
        <is>
          <t>0</t>
        </is>
      </c>
      <c r="L49" t="inlineStr">
        <is>
          <t>0</t>
        </is>
      </c>
      <c r="M49" t="inlineStr">
        <is>
          <t>0</t>
        </is>
      </c>
      <c r="N49" t="inlineStr">
        <is>
          <t>0</t>
        </is>
      </c>
      <c r="O49" t="inlineStr">
        <is>
          <t>0</t>
        </is>
      </c>
      <c r="P49" t="inlineStr">
        <is>
          <t>0</t>
        </is>
      </c>
    </row>
    <row r="50" ht="25.5" customHeight="1">
      <c r="A50" t="inlineStr">
        <is>
          <t>2026-09-26 · 高璇</t>
        </is>
      </c>
      <c r="B50" s="5">
        <v>46291.003483796296</v>
      </c>
      <c r="C50" t="inlineStr">
        <is>
          <t>高璇</t>
        </is>
      </c>
      <c r="D50" t="inlineStr">
        <is>
          <t>23</t>
        </is>
      </c>
      <c r="E50" t="inlineStr">
        <is>
          <t>8</t>
        </is>
      </c>
      <c r="F50" t="inlineStr">
        <is>
          <t>321713</t>
        </is>
      </c>
      <c r="G50" t="inlineStr">
        <is>
          <t>0</t>
        </is>
      </c>
      <c r="H50" t="inlineStr">
        <is>
          <t>0</t>
        </is>
      </c>
      <c r="I50" t="inlineStr">
        <is>
          <t>2026/10/08</t>
        </is>
      </c>
      <c r="J50" t="inlineStr">
        <is>
          <t>否</t>
        </is>
      </c>
      <c r="K50" t="inlineStr">
        <is>
          <t>27</t>
        </is>
      </c>
      <c r="L50" t="inlineStr">
        <is>
          <t>0.25</t>
        </is>
      </c>
      <c r="M50" t="inlineStr">
        <is>
          <t>23</t>
        </is>
      </c>
      <c r="N50" t="inlineStr">
        <is>
          <t>8</t>
        </is>
      </c>
      <c r="O50" t="inlineStr">
        <is>
          <t>321713</t>
        </is>
      </c>
      <c r="P50" t="inlineStr">
        <is>
          <t>0</t>
        </is>
      </c>
    </row>
    <row r="51" ht="25.5" customHeight="1">
      <c r="A51" t="inlineStr">
        <is>
          <t>2026-09-26 · 彭满</t>
        </is>
      </c>
      <c r="B51" s="5">
        <v>46291.003483796296</v>
      </c>
      <c r="C51" t="inlineStr">
        <is>
          <t>彭满</t>
        </is>
      </c>
      <c r="D51" t="inlineStr">
        <is>
          <t>9</t>
        </is>
      </c>
      <c r="E51" t="inlineStr">
        <is>
          <t>5</t>
        </is>
      </c>
      <c r="F51" t="inlineStr">
        <is>
          <t>39468</t>
        </is>
      </c>
      <c r="G51" t="inlineStr">
        <is>
          <t>0</t>
        </is>
      </c>
      <c r="H51" t="inlineStr">
        <is>
          <t>0</t>
        </is>
      </c>
      <c r="I51" t="inlineStr">
        <is>
          <t>2026/10/08</t>
        </is>
      </c>
      <c r="J51" t="inlineStr">
        <is>
          <t>否</t>
        </is>
      </c>
      <c r="K51" t="inlineStr">
        <is>
          <t>17</t>
        </is>
      </c>
      <c r="L51" t="inlineStr">
        <is>
          <t>0</t>
        </is>
      </c>
      <c r="M51" t="inlineStr">
        <is>
          <t>17</t>
        </is>
      </c>
      <c r="N51" t="inlineStr">
        <is>
          <t>8.5</t>
        </is>
      </c>
      <c r="O51" t="inlineStr">
        <is>
          <t>127600</t>
        </is>
      </c>
      <c r="P51" t="inlineStr">
        <is>
          <t>0</t>
        </is>
      </c>
    </row>
    <row r="52" ht="25.5" customHeight="1">
      <c r="A52" t="inlineStr">
        <is>
          <t>2026-09-26 · 张凯风</t>
        </is>
      </c>
      <c r="B52" s="5">
        <v>46291.003483796296</v>
      </c>
      <c r="C52" t="inlineStr">
        <is>
          <t>张凯风</t>
        </is>
      </c>
      <c r="D52" t="inlineStr">
        <is>
          <t>9</t>
        </is>
      </c>
      <c r="E52" t="inlineStr">
        <is>
          <t>6</t>
        </is>
      </c>
      <c r="F52" t="inlineStr">
        <is>
          <t>30816</t>
        </is>
      </c>
      <c r="G52" t="inlineStr">
        <is>
          <t>0</t>
        </is>
      </c>
      <c r="H52" t="inlineStr">
        <is>
          <t>0</t>
        </is>
      </c>
      <c r="I52" t="inlineStr">
        <is>
          <t>2026/10/08</t>
        </is>
      </c>
      <c r="J52" t="inlineStr">
        <is>
          <t>否</t>
        </is>
      </c>
      <c r="K52" t="inlineStr">
        <is>
          <t>34</t>
        </is>
      </c>
      <c r="L52" t="inlineStr">
        <is>
          <t>0.25</t>
        </is>
      </c>
      <c r="M52" t="inlineStr">
        <is>
          <t>9</t>
        </is>
      </c>
      <c r="N52" t="inlineStr">
        <is>
          <t>6</t>
        </is>
      </c>
      <c r="O52" t="inlineStr">
        <is>
          <t>30816</t>
        </is>
      </c>
      <c r="P52" t="inlineStr">
        <is>
          <t>0</t>
        </is>
      </c>
    </row>
    <row r="53" ht="25.5" customHeight="1">
      <c r="A53" t="inlineStr">
        <is>
          <t>2026-09-26 · 马博洋</t>
        </is>
      </c>
      <c r="B53" s="5">
        <v>46291.003483796296</v>
      </c>
      <c r="C53" t="inlineStr">
        <is>
          <t>马博洋</t>
        </is>
      </c>
      <c r="D53" t="inlineStr">
        <is>
          <t>0</t>
        </is>
      </c>
      <c r="E53" t="inlineStr">
        <is>
          <t>0</t>
        </is>
      </c>
      <c r="F53" t="inlineStr">
        <is>
          <t>0</t>
        </is>
      </c>
      <c r="G53" t="inlineStr">
        <is>
          <t>1.39</t>
        </is>
      </c>
      <c r="H53" t="inlineStr">
        <is>
          <t>0.695</t>
        </is>
      </c>
      <c r="I53" t="inlineStr">
        <is>
          <t>2026/10/08</t>
        </is>
      </c>
      <c r="J53" t="inlineStr">
        <is>
          <t>否</t>
        </is>
      </c>
      <c r="K53" t="inlineStr">
        <is>
          <t>0</t>
        </is>
      </c>
      <c r="L53" t="inlineStr">
        <is>
          <t>0</t>
        </is>
      </c>
      <c r="M53" t="inlineStr">
        <is>
          <t>0</t>
        </is>
      </c>
      <c r="N53" t="inlineStr">
        <is>
          <t>0</t>
        </is>
      </c>
      <c r="O53" t="inlineStr">
        <is>
          <t>0</t>
        </is>
      </c>
      <c r="P53" t="inlineStr">
        <is>
          <t>0.7</t>
        </is>
      </c>
    </row>
    <row r="54" ht="25.5" customHeight="1">
      <c r="A54" t="inlineStr">
        <is>
          <t>2026-09-25 · 高璇</t>
        </is>
      </c>
      <c r="B54" s="5">
        <v>46290.00349537037</v>
      </c>
      <c r="C54" t="inlineStr">
        <is>
          <t>高璇</t>
        </is>
      </c>
      <c r="D54" t="inlineStr">
        <is>
          <t>20</t>
        </is>
      </c>
      <c r="E54" t="inlineStr">
        <is>
          <t>6</t>
        </is>
      </c>
      <c r="F54" t="inlineStr">
        <is>
          <t>179386</t>
        </is>
      </c>
      <c r="G54" t="inlineStr">
        <is>
          <t>8.38</t>
        </is>
      </c>
      <c r="H54" t="inlineStr">
        <is>
          <t>5.028</t>
        </is>
      </c>
      <c r="I54" t="inlineStr">
        <is>
          <t>2026/10/08</t>
        </is>
      </c>
      <c r="J54" t="inlineStr">
        <is>
          <t>否</t>
        </is>
      </c>
      <c r="K54" t="inlineStr">
        <is>
          <t>27</t>
        </is>
      </c>
      <c r="L54" t="inlineStr">
        <is>
          <t>0.25</t>
        </is>
      </c>
      <c r="M54" t="inlineStr">
        <is>
          <t>20</t>
        </is>
      </c>
      <c r="N54" t="inlineStr">
        <is>
          <t>6</t>
        </is>
      </c>
      <c r="O54" t="inlineStr">
        <is>
          <t>179386</t>
        </is>
      </c>
      <c r="P54" t="inlineStr">
        <is>
          <t>5.03</t>
        </is>
      </c>
    </row>
    <row r="55" ht="25.5" customHeight="1">
      <c r="A55" t="inlineStr">
        <is>
          <t>2026-09-25 · 彭满</t>
        </is>
      </c>
      <c r="B55" s="5">
        <v>46290.00349537037</v>
      </c>
      <c r="C55" t="inlineStr">
        <is>
          <t>彭满</t>
        </is>
      </c>
      <c r="D55" t="inlineStr">
        <is>
          <t>6</t>
        </is>
      </c>
      <c r="E55" t="inlineStr">
        <is>
          <t>4</t>
        </is>
      </c>
      <c r="F55" t="inlineStr">
        <is>
          <t>129927</t>
        </is>
      </c>
      <c r="G55" t="inlineStr">
        <is>
          <t>0</t>
        </is>
      </c>
      <c r="H55" t="inlineStr">
        <is>
          <t>0</t>
        </is>
      </c>
      <c r="I55" t="inlineStr">
        <is>
          <t>2026/10/08</t>
        </is>
      </c>
      <c r="J55" t="inlineStr">
        <is>
          <t>否</t>
        </is>
      </c>
      <c r="K55" t="inlineStr">
        <is>
          <t>17</t>
        </is>
      </c>
      <c r="L55" t="inlineStr">
        <is>
          <t>0</t>
        </is>
      </c>
      <c r="M55" t="inlineStr">
        <is>
          <t>13.25</t>
        </is>
      </c>
      <c r="N55" t="inlineStr">
        <is>
          <t>7.25</t>
        </is>
      </c>
      <c r="O55" t="inlineStr">
        <is>
          <t>179981</t>
        </is>
      </c>
      <c r="P55" t="inlineStr">
        <is>
          <t>1.26</t>
        </is>
      </c>
    </row>
    <row r="56" ht="25.5" customHeight="1">
      <c r="A56" t="inlineStr">
        <is>
          <t>2026-09-25 · 张凯风</t>
        </is>
      </c>
      <c r="B56" s="5">
        <v>46290.00349537037</v>
      </c>
      <c r="C56" t="inlineStr">
        <is>
          <t>张凯风</t>
        </is>
      </c>
      <c r="D56" t="inlineStr">
        <is>
          <t>9</t>
        </is>
      </c>
      <c r="E56" t="inlineStr">
        <is>
          <t>7</t>
        </is>
      </c>
      <c r="F56" t="inlineStr">
        <is>
          <t>20830</t>
        </is>
      </c>
      <c r="G56" t="inlineStr">
        <is>
          <t>0</t>
        </is>
      </c>
      <c r="H56" t="inlineStr">
        <is>
          <t>0</t>
        </is>
      </c>
      <c r="I56" t="inlineStr">
        <is>
          <t>2026/10/08</t>
        </is>
      </c>
      <c r="J56" t="inlineStr">
        <is>
          <t>否</t>
        </is>
      </c>
      <c r="K56" t="inlineStr">
        <is>
          <t>34</t>
        </is>
      </c>
      <c r="L56" t="inlineStr">
        <is>
          <t>0.25</t>
        </is>
      </c>
      <c r="M56" t="inlineStr">
        <is>
          <t>9</t>
        </is>
      </c>
      <c r="N56" t="inlineStr">
        <is>
          <t>7</t>
        </is>
      </c>
      <c r="O56" t="inlineStr">
        <is>
          <t>20830</t>
        </is>
      </c>
      <c r="P56" t="inlineStr">
        <is>
          <t>0</t>
        </is>
      </c>
    </row>
    <row r="57" ht="25.5" customHeight="1">
      <c r="A57" t="inlineStr">
        <is>
          <t>2026-09-25 · 马博洋</t>
        </is>
      </c>
      <c r="B57" s="5">
        <v>46290.00349537037</v>
      </c>
      <c r="C57" t="inlineStr">
        <is>
          <t>马博洋</t>
        </is>
      </c>
      <c r="D57" t="inlineStr">
        <is>
          <t>0</t>
        </is>
      </c>
      <c r="E57" t="inlineStr">
        <is>
          <t>0</t>
        </is>
      </c>
      <c r="F57" t="inlineStr">
        <is>
          <t>0</t>
        </is>
      </c>
      <c r="G57" t="inlineStr">
        <is>
          <t>0.69</t>
        </is>
      </c>
      <c r="H57" t="inlineStr">
        <is>
          <t>0.345</t>
        </is>
      </c>
      <c r="I57" t="inlineStr">
        <is>
          <t>2026/10/08</t>
        </is>
      </c>
      <c r="J57" t="inlineStr">
        <is>
          <t>否</t>
        </is>
      </c>
      <c r="K57" t="inlineStr">
        <is>
          <t>0</t>
        </is>
      </c>
      <c r="L57" t="inlineStr">
        <is>
          <t>0</t>
        </is>
      </c>
      <c r="M57" t="inlineStr">
        <is>
          <t>0</t>
        </is>
      </c>
      <c r="N57" t="inlineStr">
        <is>
          <t>0</t>
        </is>
      </c>
      <c r="O57" t="inlineStr">
        <is>
          <t>0</t>
        </is>
      </c>
      <c r="P57" t="inlineStr">
        <is>
          <t>0.35</t>
        </is>
      </c>
    </row>
    <row r="58" ht="25.5" customHeight="1">
      <c r="A58" t="inlineStr">
        <is>
          <t>2026-09-24 · 高璇</t>
        </is>
      </c>
      <c r="B58" s="5">
        <v>46289.00349537037</v>
      </c>
      <c r="C58" t="inlineStr">
        <is>
          <t>高璇</t>
        </is>
      </c>
      <c r="D58" t="inlineStr">
        <is>
          <t>20</t>
        </is>
      </c>
      <c r="E58" t="inlineStr">
        <is>
          <t>8</t>
        </is>
      </c>
      <c r="F58" t="inlineStr">
        <is>
          <t>331248</t>
        </is>
      </c>
      <c r="G58" t="inlineStr">
        <is>
          <t>0.01</t>
        </is>
      </c>
      <c r="H58" t="inlineStr">
        <is>
          <t>0.006</t>
        </is>
      </c>
      <c r="I58" t="inlineStr">
        <is>
          <t>2026/10/08</t>
        </is>
      </c>
      <c r="J58" t="inlineStr">
        <is>
          <t>否</t>
        </is>
      </c>
      <c r="K58" t="inlineStr">
        <is>
          <t>27</t>
        </is>
      </c>
      <c r="L58" t="inlineStr">
        <is>
          <t>0.25</t>
        </is>
      </c>
      <c r="M58" t="inlineStr">
        <is>
          <t>20</t>
        </is>
      </c>
      <c r="N58" t="inlineStr">
        <is>
          <t>8</t>
        </is>
      </c>
      <c r="O58" t="inlineStr">
        <is>
          <t>331248</t>
        </is>
      </c>
      <c r="P58" t="inlineStr">
        <is>
          <t>0.01</t>
        </is>
      </c>
    </row>
    <row r="59" ht="25.5" customHeight="1">
      <c r="A59" t="inlineStr">
        <is>
          <t>2026-09-24 · 彭满</t>
        </is>
      </c>
      <c r="B59" s="5">
        <v>46289.00349537037</v>
      </c>
      <c r="C59" t="inlineStr">
        <is>
          <t>彭满</t>
        </is>
      </c>
      <c r="D59" t="inlineStr">
        <is>
          <t>8</t>
        </is>
      </c>
      <c r="E59" t="inlineStr">
        <is>
          <t>5</t>
        </is>
      </c>
      <c r="F59" t="inlineStr">
        <is>
          <t>23366</t>
        </is>
      </c>
      <c r="G59" t="inlineStr">
        <is>
          <t>0</t>
        </is>
      </c>
      <c r="H59" t="inlineStr">
        <is>
          <t>0</t>
        </is>
      </c>
      <c r="I59" t="inlineStr">
        <is>
          <t>2026/10/08</t>
        </is>
      </c>
      <c r="J59" t="inlineStr">
        <is>
          <t>否</t>
        </is>
      </c>
      <c r="K59" t="inlineStr">
        <is>
          <t>17</t>
        </is>
      </c>
      <c r="L59" t="inlineStr">
        <is>
          <t>0</t>
        </is>
      </c>
      <c r="M59" t="inlineStr">
        <is>
          <t>15.25</t>
        </is>
      </c>
      <c r="N59" t="inlineStr">
        <is>
          <t>8.5</t>
        </is>
      </c>
      <c r="O59" t="inlineStr">
        <is>
          <t>115498</t>
        </is>
      </c>
      <c r="P59" t="inlineStr">
        <is>
          <t>0</t>
        </is>
      </c>
    </row>
    <row r="60" ht="25.5" customHeight="1">
      <c r="A60" t="inlineStr">
        <is>
          <t>2026-09-24 · 张凯风</t>
        </is>
      </c>
      <c r="B60" s="5">
        <v>46289.00349537037</v>
      </c>
      <c r="C60" t="inlineStr">
        <is>
          <t>张凯风</t>
        </is>
      </c>
      <c r="D60" t="inlineStr">
        <is>
          <t>9</t>
        </is>
      </c>
      <c r="E60" t="inlineStr">
        <is>
          <t>6</t>
        </is>
      </c>
      <c r="F60" t="inlineStr">
        <is>
          <t>37281</t>
        </is>
      </c>
      <c r="G60" t="inlineStr">
        <is>
          <t>0</t>
        </is>
      </c>
      <c r="H60" t="inlineStr">
        <is>
          <t>0</t>
        </is>
      </c>
      <c r="I60" t="inlineStr">
        <is>
          <t>2026/10/08</t>
        </is>
      </c>
      <c r="J60" t="inlineStr">
        <is>
          <t>否</t>
        </is>
      </c>
      <c r="K60" t="inlineStr">
        <is>
          <t>34</t>
        </is>
      </c>
      <c r="L60" t="inlineStr">
        <is>
          <t>0.25</t>
        </is>
      </c>
      <c r="M60" t="inlineStr">
        <is>
          <t>9</t>
        </is>
      </c>
      <c r="N60" t="inlineStr">
        <is>
          <t>6</t>
        </is>
      </c>
      <c r="O60" t="inlineStr">
        <is>
          <t>37281</t>
        </is>
      </c>
      <c r="P60" t="inlineStr">
        <is>
          <t>0</t>
        </is>
      </c>
    </row>
    <row r="61" ht="25.5" customHeight="1">
      <c r="A61" t="inlineStr">
        <is>
          <t>2026-09-24 · 马博洋</t>
        </is>
      </c>
      <c r="B61" s="5">
        <v>46289.00349537037</v>
      </c>
      <c r="C61" t="inlineStr">
        <is>
          <t>马博洋</t>
        </is>
      </c>
      <c r="D61" t="inlineStr">
        <is>
          <t>0</t>
        </is>
      </c>
      <c r="E61" t="inlineStr">
        <is>
          <t>0</t>
        </is>
      </c>
      <c r="F61" t="inlineStr">
        <is>
          <t>0</t>
        </is>
      </c>
      <c r="G61" t="inlineStr">
        <is>
          <t>3.47</t>
        </is>
      </c>
      <c r="H61" t="inlineStr">
        <is>
          <t>1.735</t>
        </is>
      </c>
      <c r="I61" t="inlineStr">
        <is>
          <t>2026/10/08</t>
        </is>
      </c>
      <c r="J61" t="inlineStr">
        <is>
          <t>否</t>
        </is>
      </c>
      <c r="K61" t="inlineStr">
        <is>
          <t>0</t>
        </is>
      </c>
      <c r="L61" t="inlineStr">
        <is>
          <t>0</t>
        </is>
      </c>
      <c r="M61" t="inlineStr">
        <is>
          <t>0</t>
        </is>
      </c>
      <c r="N61" t="inlineStr">
        <is>
          <t>0</t>
        </is>
      </c>
      <c r="O61" t="inlineStr">
        <is>
          <t>0</t>
        </is>
      </c>
      <c r="P61" t="inlineStr">
        <is>
          <t>1.74</t>
        </is>
      </c>
    </row>
    <row r="62" ht="25.5" customHeight="1">
      <c r="A62" t="inlineStr">
        <is>
          <t>2026-09-23 · 高璇</t>
        </is>
      </c>
      <c r="B62" s="5">
        <v>46288</v>
      </c>
      <c r="C62" t="inlineStr">
        <is>
          <t>高璇</t>
        </is>
      </c>
      <c r="D62" t="inlineStr">
        <is>
          <t>16</t>
        </is>
      </c>
      <c r="E62" t="inlineStr">
        <is>
          <t>4</t>
        </is>
      </c>
      <c r="F62" t="inlineStr">
        <is>
          <t>30838</t>
        </is>
      </c>
      <c r="G62" t="inlineStr">
        <is>
          <t>0</t>
        </is>
      </c>
      <c r="H62" t="inlineStr">
        <is>
          <t>0</t>
        </is>
      </c>
      <c r="I62" t="inlineStr">
        <is>
          <t>2026/10/08</t>
        </is>
      </c>
      <c r="J62" t="inlineStr">
        <is>
          <t>否</t>
        </is>
      </c>
      <c r="K62" t="inlineStr">
        <is>
          <t>27</t>
        </is>
      </c>
      <c r="L62" t="inlineStr">
        <is>
          <t>0.25</t>
        </is>
      </c>
      <c r="M62" t="inlineStr">
        <is>
          <t>16</t>
        </is>
      </c>
      <c r="N62" t="inlineStr">
        <is>
          <t>4</t>
        </is>
      </c>
      <c r="O62" t="inlineStr">
        <is>
          <t>30838</t>
        </is>
      </c>
      <c r="P62" t="inlineStr">
        <is>
          <t>0</t>
        </is>
      </c>
    </row>
    <row r="63" ht="25.5" customHeight="1">
      <c r="A63" t="inlineStr">
        <is>
          <t>2026-09-23 · 彭满</t>
        </is>
      </c>
      <c r="B63" s="5">
        <v>46288</v>
      </c>
      <c r="C63" t="inlineStr">
        <is>
          <t>彭满</t>
        </is>
      </c>
      <c r="D63" t="inlineStr">
        <is>
          <t>9</t>
        </is>
      </c>
      <c r="E63" t="inlineStr">
        <is>
          <t>4</t>
        </is>
      </c>
      <c r="F63" t="inlineStr">
        <is>
          <t>9861</t>
        </is>
      </c>
      <c r="G63" t="inlineStr">
        <is>
          <t>12.62</t>
        </is>
      </c>
      <c r="H63" t="inlineStr">
        <is>
          <t>6.317</t>
        </is>
      </c>
      <c r="I63" t="inlineStr">
        <is>
          <t>2026/10/08</t>
        </is>
      </c>
      <c r="J63" t="inlineStr">
        <is>
          <t>否</t>
        </is>
      </c>
      <c r="K63" t="inlineStr">
        <is>
          <t>17</t>
        </is>
      </c>
      <c r="L63" t="inlineStr">
        <is>
          <t>0</t>
        </is>
      </c>
      <c r="M63" t="inlineStr">
        <is>
          <t>16</t>
        </is>
      </c>
      <c r="N63" t="inlineStr">
        <is>
          <t>6.75</t>
        </is>
      </c>
      <c r="O63" t="inlineStr">
        <is>
          <t>36214</t>
        </is>
      </c>
      <c r="P63" t="inlineStr">
        <is>
          <t>6.32</t>
        </is>
      </c>
    </row>
    <row r="64" ht="25.5" customHeight="1">
      <c r="A64" t="inlineStr">
        <is>
          <t>2026-09-23 · 张凯风</t>
        </is>
      </c>
      <c r="B64" s="5">
        <v>46288</v>
      </c>
      <c r="C64" t="inlineStr">
        <is>
          <t>张凯风</t>
        </is>
      </c>
      <c r="D64" t="inlineStr">
        <is>
          <t>12</t>
        </is>
      </c>
      <c r="E64" t="inlineStr">
        <is>
          <t>7</t>
        </is>
      </c>
      <c r="F64" t="inlineStr">
        <is>
          <t>74572</t>
        </is>
      </c>
      <c r="G64" t="inlineStr">
        <is>
          <t>0</t>
        </is>
      </c>
      <c r="H64" t="inlineStr">
        <is>
          <t>0</t>
        </is>
      </c>
      <c r="I64" t="inlineStr">
        <is>
          <t>2026/10/08</t>
        </is>
      </c>
      <c r="J64" t="inlineStr">
        <is>
          <t>否</t>
        </is>
      </c>
      <c r="K64" t="inlineStr">
        <is>
          <t>34</t>
        </is>
      </c>
      <c r="L64" t="inlineStr">
        <is>
          <t>0.25</t>
        </is>
      </c>
      <c r="M64" t="inlineStr">
        <is>
          <t>12</t>
        </is>
      </c>
      <c r="N64" t="inlineStr">
        <is>
          <t>7</t>
        </is>
      </c>
      <c r="O64" t="inlineStr">
        <is>
          <t>74572</t>
        </is>
      </c>
      <c r="P64" t="inlineStr">
        <is>
          <t>0</t>
        </is>
      </c>
    </row>
    <row r="65" ht="25.5" customHeight="1">
      <c r="A65" t="inlineStr">
        <is>
          <t>2026-09-23 · 马博洋</t>
        </is>
      </c>
      <c r="B65" s="5">
        <v>46288</v>
      </c>
      <c r="C65" t="inlineStr">
        <is>
          <t>马博洋</t>
        </is>
      </c>
      <c r="D65" t="inlineStr">
        <is>
          <t>0</t>
        </is>
      </c>
      <c r="E65" t="inlineStr">
        <is>
          <t>0</t>
        </is>
      </c>
      <c r="F65" t="inlineStr">
        <is>
          <t>0</t>
        </is>
      </c>
      <c r="G65" t="inlineStr">
        <is>
          <t>0</t>
        </is>
      </c>
      <c r="H65" t="inlineStr">
        <is>
          <t>0</t>
        </is>
      </c>
      <c r="I65" t="inlineStr">
        <is>
          <t>2026/10/08</t>
        </is>
      </c>
      <c r="J65" t="inlineStr">
        <is>
          <t>否</t>
        </is>
      </c>
      <c r="K65" t="inlineStr">
        <is>
          <t>0</t>
        </is>
      </c>
      <c r="L65" t="inlineStr">
        <is>
          <t>0</t>
        </is>
      </c>
      <c r="M65" t="inlineStr">
        <is>
          <t>0</t>
        </is>
      </c>
      <c r="N65" t="inlineStr">
        <is>
          <t>0</t>
        </is>
      </c>
      <c r="O65" t="inlineStr">
        <is>
          <t>0</t>
        </is>
      </c>
      <c r="P65" t="inlineStr">
        <is>
          <t>0</t>
        </is>
      </c>
    </row>
    <row r="66" ht="25.5" customHeight="1">
      <c r="A66" t="inlineStr">
        <is>
          <t>2026-09-22 · 高璇</t>
        </is>
      </c>
      <c r="B66" s="5">
        <v>46287</v>
      </c>
      <c r="C66" t="inlineStr">
        <is>
          <t>高璇</t>
        </is>
      </c>
      <c r="D66" t="inlineStr">
        <is>
          <t>13</t>
        </is>
      </c>
      <c r="E66" t="inlineStr">
        <is>
          <t>3</t>
        </is>
      </c>
      <c r="F66" t="inlineStr">
        <is>
          <t>127660</t>
        </is>
      </c>
      <c r="G66" t="inlineStr">
        <is>
          <t>16.87</t>
        </is>
      </c>
      <c r="H66" t="inlineStr">
        <is>
          <t>10.122</t>
        </is>
      </c>
      <c r="I66" t="inlineStr">
        <is>
          <t>2026/10/08</t>
        </is>
      </c>
      <c r="J66" t="inlineStr">
        <is>
          <t>否</t>
        </is>
      </c>
      <c r="K66" t="inlineStr">
        <is>
          <t>27</t>
        </is>
      </c>
      <c r="L66" t="inlineStr">
        <is>
          <t>0.25</t>
        </is>
      </c>
      <c r="M66" t="inlineStr">
        <is>
          <t>13</t>
        </is>
      </c>
      <c r="N66" t="inlineStr">
        <is>
          <t>3</t>
        </is>
      </c>
      <c r="O66" t="inlineStr">
        <is>
          <t>127660</t>
        </is>
      </c>
      <c r="P66" t="inlineStr">
        <is>
          <t>10.12</t>
        </is>
      </c>
    </row>
    <row r="67" ht="25.5" customHeight="1">
      <c r="A67" t="inlineStr">
        <is>
          <t>2026-09-22 · 彭满</t>
        </is>
      </c>
      <c r="B67" s="5">
        <v>46287</v>
      </c>
      <c r="C67" t="inlineStr">
        <is>
          <t>彭满</t>
        </is>
      </c>
      <c r="D67" t="inlineStr">
        <is>
          <t>4</t>
        </is>
      </c>
      <c r="E67" t="inlineStr">
        <is>
          <t>3</t>
        </is>
      </c>
      <c r="F67" t="inlineStr">
        <is>
          <t>3857</t>
        </is>
      </c>
      <c r="G67" t="inlineStr">
        <is>
          <t>27.98</t>
        </is>
      </c>
      <c r="H67" t="inlineStr">
        <is>
          <t>13.99</t>
        </is>
      </c>
      <c r="I67" t="inlineStr">
        <is>
          <t>2026/10/08</t>
        </is>
      </c>
      <c r="J67" t="inlineStr">
        <is>
          <t>否</t>
        </is>
      </c>
      <c r="K67" t="inlineStr">
        <is>
          <t>17</t>
        </is>
      </c>
      <c r="L67" t="inlineStr">
        <is>
          <t>0</t>
        </is>
      </c>
      <c r="M67" t="inlineStr">
        <is>
          <t>9</t>
        </is>
      </c>
      <c r="N67" t="inlineStr">
        <is>
          <t>4.75</t>
        </is>
      </c>
      <c r="O67" t="inlineStr">
        <is>
          <t>59318</t>
        </is>
      </c>
      <c r="P67" t="inlineStr">
        <is>
          <t>16.52</t>
        </is>
      </c>
    </row>
    <row r="68" ht="25.5" customHeight="1">
      <c r="A68" t="inlineStr">
        <is>
          <t>2026-09-22 · 张凯风</t>
        </is>
      </c>
      <c r="B68" s="5">
        <v>46287</v>
      </c>
      <c r="C68" t="inlineStr">
        <is>
          <t>张凯风</t>
        </is>
      </c>
      <c r="D68" t="inlineStr">
        <is>
          <t>7</t>
        </is>
      </c>
      <c r="E68" t="inlineStr">
        <is>
          <t>4</t>
        </is>
      </c>
      <c r="F68" t="inlineStr">
        <is>
          <t>94182</t>
        </is>
      </c>
      <c r="G68" t="inlineStr">
        <is>
          <t>0</t>
        </is>
      </c>
      <c r="H68" t="inlineStr">
        <is>
          <t>0</t>
        </is>
      </c>
      <c r="I68" t="inlineStr">
        <is>
          <t>2026/10/08</t>
        </is>
      </c>
      <c r="J68" t="inlineStr">
        <is>
          <t>否</t>
        </is>
      </c>
      <c r="K68" t="inlineStr">
        <is>
          <t>34</t>
        </is>
      </c>
      <c r="L68" t="inlineStr">
        <is>
          <t>0.25</t>
        </is>
      </c>
      <c r="M68" t="inlineStr">
        <is>
          <t>7</t>
        </is>
      </c>
      <c r="N68" t="inlineStr">
        <is>
          <t>4</t>
        </is>
      </c>
      <c r="O68" t="inlineStr">
        <is>
          <t>94182</t>
        </is>
      </c>
      <c r="P68" t="inlineStr">
        <is>
          <t>0</t>
        </is>
      </c>
    </row>
    <row r="69" ht="25.5" customHeight="1">
      <c r="A69" t="inlineStr">
        <is>
          <t>2026-09-22 · 马博洋</t>
        </is>
      </c>
      <c r="B69" s="5">
        <v>46287</v>
      </c>
      <c r="C69" t="inlineStr">
        <is>
          <t>马博洋</t>
        </is>
      </c>
      <c r="D69" t="inlineStr">
        <is>
          <t>0</t>
        </is>
      </c>
      <c r="E69" t="inlineStr">
        <is>
          <t>0</t>
        </is>
      </c>
      <c r="F69" t="inlineStr">
        <is>
          <t>0</t>
        </is>
      </c>
      <c r="G69" t="inlineStr">
        <is>
          <t>0</t>
        </is>
      </c>
      <c r="H69" t="inlineStr">
        <is>
          <t>0</t>
        </is>
      </c>
      <c r="I69" t="inlineStr">
        <is>
          <t>2026/10/08</t>
        </is>
      </c>
      <c r="J69" t="inlineStr">
        <is>
          <t>否</t>
        </is>
      </c>
      <c r="K69" t="inlineStr">
        <is>
          <t>0</t>
        </is>
      </c>
      <c r="L69" t="inlineStr">
        <is>
          <t>0</t>
        </is>
      </c>
      <c r="M69" t="inlineStr">
        <is>
          <t>0</t>
        </is>
      </c>
      <c r="N69" t="inlineStr">
        <is>
          <t>0</t>
        </is>
      </c>
      <c r="O69" t="inlineStr">
        <is>
          <t>0</t>
        </is>
      </c>
      <c r="P69" t="inlineStr">
        <is>
          <t>0</t>
        </is>
      </c>
    </row>
    <row r="70" ht="25.5" customHeight="1">
      <c r="A70" t="inlineStr">
        <is>
          <t>2026-09-21 · 高璇</t>
        </is>
      </c>
      <c r="B70" s="5">
        <v>46286</v>
      </c>
      <c r="C70" t="inlineStr">
        <is>
          <t>高璇</t>
        </is>
      </c>
      <c r="D70" t="inlineStr">
        <is>
          <t>14</t>
        </is>
      </c>
      <c r="E70" t="inlineStr">
        <is>
          <t>6</t>
        </is>
      </c>
      <c r="F70" t="inlineStr">
        <is>
          <t>104306</t>
        </is>
      </c>
      <c r="G70" t="inlineStr">
        <is>
          <t>14.71</t>
        </is>
      </c>
      <c r="H70" t="inlineStr">
        <is>
          <t>8.826</t>
        </is>
      </c>
      <c r="I70" t="inlineStr">
        <is>
          <t>2026/10/08</t>
        </is>
      </c>
      <c r="J70" t="inlineStr">
        <is>
          <t>否</t>
        </is>
      </c>
      <c r="K70" t="inlineStr">
        <is>
          <t>27</t>
        </is>
      </c>
      <c r="L70" t="inlineStr">
        <is>
          <t>0.25</t>
        </is>
      </c>
      <c r="M70" t="inlineStr">
        <is>
          <t>14</t>
        </is>
      </c>
      <c r="N70" t="inlineStr">
        <is>
          <t>6</t>
        </is>
      </c>
      <c r="O70" t="inlineStr">
        <is>
          <t>104306</t>
        </is>
      </c>
      <c r="P70" t="inlineStr">
        <is>
          <t>8.83</t>
        </is>
      </c>
    </row>
    <row r="71" ht="25.5" customHeight="1">
      <c r="A71" t="inlineStr">
        <is>
          <t>2026-09-21 · 彭满</t>
        </is>
      </c>
      <c r="B71" s="5">
        <v>46286</v>
      </c>
      <c r="C71" t="inlineStr">
        <is>
          <t>彭满</t>
        </is>
      </c>
      <c r="D71" t="inlineStr">
        <is>
          <t>4</t>
        </is>
      </c>
      <c r="E71" t="inlineStr">
        <is>
          <t>3</t>
        </is>
      </c>
      <c r="F71" t="inlineStr">
        <is>
          <t>2745</t>
        </is>
      </c>
      <c r="G71" t="inlineStr">
        <is>
          <t>0.69</t>
        </is>
      </c>
      <c r="H71" t="inlineStr">
        <is>
          <t>0.345</t>
        </is>
      </c>
      <c r="I71" t="inlineStr">
        <is>
          <t>2026/10/08</t>
        </is>
      </c>
      <c r="J71" t="inlineStr">
        <is>
          <t>否</t>
        </is>
      </c>
      <c r="K71" t="inlineStr">
        <is>
          <t>17</t>
        </is>
      </c>
      <c r="L71" t="inlineStr">
        <is>
          <t>0</t>
        </is>
      </c>
      <c r="M71" t="inlineStr">
        <is>
          <t>9.5</t>
        </is>
      </c>
      <c r="N71" t="inlineStr">
        <is>
          <t>5.5</t>
        </is>
      </c>
      <c r="O71" t="inlineStr">
        <is>
          <t>44981</t>
        </is>
      </c>
      <c r="P71" t="inlineStr">
        <is>
          <t>2.55</t>
        </is>
      </c>
    </row>
    <row r="72" ht="25.5" customHeight="1">
      <c r="A72" t="inlineStr">
        <is>
          <t>2026-09-21 · 张凯风</t>
        </is>
      </c>
      <c r="B72" s="5">
        <v>46286</v>
      </c>
      <c r="C72" t="inlineStr">
        <is>
          <t>张凯风</t>
        </is>
      </c>
      <c r="D72" t="inlineStr">
        <is>
          <t>8</t>
        </is>
      </c>
      <c r="E72" t="inlineStr">
        <is>
          <t>4</t>
        </is>
      </c>
      <c r="F72" t="inlineStr">
        <is>
          <t>64639</t>
        </is>
      </c>
      <c r="G72" t="inlineStr">
        <is>
          <t>0</t>
        </is>
      </c>
      <c r="H72" t="inlineStr">
        <is>
          <t>0</t>
        </is>
      </c>
      <c r="I72" t="inlineStr">
        <is>
          <t>2026/10/08</t>
        </is>
      </c>
      <c r="J72" t="inlineStr">
        <is>
          <t>否</t>
        </is>
      </c>
      <c r="K72" t="inlineStr">
        <is>
          <t>34</t>
        </is>
      </c>
      <c r="L72" t="inlineStr">
        <is>
          <t>0.25</t>
        </is>
      </c>
      <c r="M72" t="inlineStr">
        <is>
          <t>8</t>
        </is>
      </c>
      <c r="N72" t="inlineStr">
        <is>
          <t>4</t>
        </is>
      </c>
      <c r="O72" t="inlineStr">
        <is>
          <t>64639</t>
        </is>
      </c>
      <c r="P72" t="inlineStr">
        <is>
          <t>0</t>
        </is>
      </c>
    </row>
    <row r="73" ht="25.5" customHeight="1">
      <c r="A73" t="inlineStr">
        <is>
          <t>2026-09-21 · 马博洋</t>
        </is>
      </c>
      <c r="B73" s="5">
        <v>46286</v>
      </c>
      <c r="C73" t="inlineStr">
        <is>
          <t>马博洋</t>
        </is>
      </c>
      <c r="D73" t="inlineStr">
        <is>
          <t>0</t>
        </is>
      </c>
      <c r="E73" t="inlineStr">
        <is>
          <t>0</t>
        </is>
      </c>
      <c r="F73" t="inlineStr">
        <is>
          <t>0</t>
        </is>
      </c>
      <c r="G73" t="inlineStr">
        <is>
          <t>1.38</t>
        </is>
      </c>
      <c r="H73" t="inlineStr">
        <is>
          <t>0.69</t>
        </is>
      </c>
      <c r="I73" t="inlineStr">
        <is>
          <t>2026/10/08</t>
        </is>
      </c>
      <c r="J73" t="inlineStr">
        <is>
          <t>否</t>
        </is>
      </c>
      <c r="K73" t="inlineStr">
        <is>
          <t>0</t>
        </is>
      </c>
      <c r="L73" t="inlineStr">
        <is>
          <t>0</t>
        </is>
      </c>
      <c r="M73" t="inlineStr">
        <is>
          <t>0</t>
        </is>
      </c>
      <c r="N73" t="inlineStr">
        <is>
          <t>0</t>
        </is>
      </c>
      <c r="O73" t="inlineStr">
        <is>
          <t>0</t>
        </is>
      </c>
      <c r="P73" t="inlineStr">
        <is>
          <t>0.69</t>
        </is>
      </c>
    </row>
    <row r="74" ht="25.5" customHeight="1">
      <c r="A74" t="inlineStr">
        <is>
          <t>2026-09-20 · 高璇</t>
        </is>
      </c>
      <c r="B74" s="5">
        <v>46285</v>
      </c>
      <c r="C74" t="inlineStr">
        <is>
          <t>高璇</t>
        </is>
      </c>
      <c r="D74" t="inlineStr">
        <is>
          <t>16</t>
        </is>
      </c>
      <c r="E74" t="inlineStr">
        <is>
          <t>6</t>
        </is>
      </c>
      <c r="F74" t="inlineStr">
        <is>
          <t>29440</t>
        </is>
      </c>
      <c r="G74" t="inlineStr">
        <is>
          <t>0.76</t>
        </is>
      </c>
      <c r="H74" t="inlineStr">
        <is>
          <t>0.387</t>
        </is>
      </c>
      <c r="I74" t="inlineStr">
        <is>
          <t>2026/10/08</t>
        </is>
      </c>
      <c r="J74" t="inlineStr">
        <is>
          <t>否</t>
        </is>
      </c>
      <c r="K74" t="inlineStr">
        <is>
          <t>27</t>
        </is>
      </c>
      <c r="L74" t="inlineStr">
        <is>
          <t>0.25</t>
        </is>
      </c>
      <c r="M74" t="inlineStr">
        <is>
          <t>16</t>
        </is>
      </c>
      <c r="N74" t="inlineStr">
        <is>
          <t>6</t>
        </is>
      </c>
      <c r="O74" t="inlineStr">
        <is>
          <t>29440</t>
        </is>
      </c>
      <c r="P74" t="inlineStr">
        <is>
          <t>0.39</t>
        </is>
      </c>
    </row>
    <row r="75" ht="25.5" customHeight="1">
      <c r="A75" t="inlineStr">
        <is>
          <t>2026-09-20 · 彭满</t>
        </is>
      </c>
      <c r="B75" s="5">
        <v>46285</v>
      </c>
      <c r="C75" t="inlineStr">
        <is>
          <t>彭满</t>
        </is>
      </c>
      <c r="D75" t="inlineStr">
        <is>
          <t>5</t>
        </is>
      </c>
      <c r="E75" t="inlineStr">
        <is>
          <t>3</t>
        </is>
      </c>
      <c r="F75" t="inlineStr">
        <is>
          <t>9046</t>
        </is>
      </c>
      <c r="G75" t="inlineStr">
        <is>
          <t>0</t>
        </is>
      </c>
      <c r="H75" t="inlineStr">
        <is>
          <t>0</t>
        </is>
      </c>
      <c r="I75" t="inlineStr">
        <is>
          <t>2026/10/08</t>
        </is>
      </c>
      <c r="J75" t="inlineStr">
        <is>
          <t>否</t>
        </is>
      </c>
      <c r="K75" t="inlineStr">
        <is>
          <t>17</t>
        </is>
      </c>
      <c r="L75" t="inlineStr">
        <is>
          <t>0</t>
        </is>
      </c>
      <c r="M75" t="inlineStr">
        <is>
          <t>10</t>
        </is>
      </c>
      <c r="N75" t="inlineStr">
        <is>
          <t>5</t>
        </is>
      </c>
      <c r="O75" t="inlineStr">
        <is>
          <t>18442</t>
        </is>
      </c>
      <c r="P75" t="inlineStr">
        <is>
          <t>0.1</t>
        </is>
      </c>
    </row>
    <row r="76" ht="25.5" customHeight="1">
      <c r="A76" t="inlineStr">
        <is>
          <t>2026-09-20 · 张凯风</t>
        </is>
      </c>
      <c r="B76" s="5">
        <v>46285</v>
      </c>
      <c r="C76" t="inlineStr">
        <is>
          <t>张凯风</t>
        </is>
      </c>
      <c r="D76" t="inlineStr">
        <is>
          <t>4</t>
        </is>
      </c>
      <c r="E76" t="inlineStr">
        <is>
          <t>2</t>
        </is>
      </c>
      <c r="F76" t="inlineStr">
        <is>
          <t>8142</t>
        </is>
      </c>
      <c r="G76" t="inlineStr">
        <is>
          <t>0</t>
        </is>
      </c>
      <c r="H76" t="inlineStr">
        <is>
          <t>0</t>
        </is>
      </c>
      <c r="I76" t="inlineStr">
        <is>
          <t>2026/10/08</t>
        </is>
      </c>
      <c r="J76" t="inlineStr">
        <is>
          <t>否</t>
        </is>
      </c>
      <c r="K76" t="inlineStr">
        <is>
          <t>34</t>
        </is>
      </c>
      <c r="L76" t="inlineStr">
        <is>
          <t>0.25</t>
        </is>
      </c>
      <c r="M76" t="inlineStr">
        <is>
          <t>4</t>
        </is>
      </c>
      <c r="N76" t="inlineStr">
        <is>
          <t>2</t>
        </is>
      </c>
      <c r="O76" t="inlineStr">
        <is>
          <t>8142</t>
        </is>
      </c>
      <c r="P76" t="inlineStr">
        <is>
          <t>0</t>
        </is>
      </c>
    </row>
    <row r="77" ht="25.5" customHeight="1">
      <c r="A77" t="inlineStr">
        <is>
          <t>2026-09-20 · 马博洋</t>
        </is>
      </c>
      <c r="B77" s="5">
        <v>46285</v>
      </c>
      <c r="C77" t="inlineStr">
        <is>
          <t>马博洋</t>
        </is>
      </c>
      <c r="D77" t="inlineStr">
        <is>
          <t>0</t>
        </is>
      </c>
      <c r="E77" t="inlineStr">
        <is>
          <t>0</t>
        </is>
      </c>
      <c r="F77" t="inlineStr">
        <is>
          <t>0</t>
        </is>
      </c>
      <c r="G77" t="inlineStr">
        <is>
          <t>9.78</t>
        </is>
      </c>
      <c r="H77" t="inlineStr">
        <is>
          <t>4.89</t>
        </is>
      </c>
      <c r="I77" t="inlineStr">
        <is>
          <t>2026/10/08</t>
        </is>
      </c>
      <c r="J77" t="inlineStr">
        <is>
          <t>否</t>
        </is>
      </c>
      <c r="K77" t="inlineStr">
        <is>
          <t>0</t>
        </is>
      </c>
      <c r="L77" t="inlineStr">
        <is>
          <t>0</t>
        </is>
      </c>
      <c r="M77" t="inlineStr">
        <is>
          <t>0</t>
        </is>
      </c>
      <c r="N77" t="inlineStr">
        <is>
          <t>0</t>
        </is>
      </c>
      <c r="O77" t="inlineStr">
        <is>
          <t>0</t>
        </is>
      </c>
      <c r="P77" t="inlineStr">
        <is>
          <t>4.89</t>
        </is>
      </c>
    </row>
    <row r="78" ht="25.5" customHeight="1">
      <c r="A78" t="inlineStr">
        <is>
          <t>2026-09-19 · 高璇</t>
        </is>
      </c>
      <c r="B78" s="5">
        <v>46284</v>
      </c>
      <c r="C78" t="inlineStr">
        <is>
          <t>高璇</t>
        </is>
      </c>
      <c r="D78" t="inlineStr">
        <is>
          <t>18</t>
        </is>
      </c>
      <c r="E78" t="inlineStr">
        <is>
          <t>6</t>
        </is>
      </c>
      <c r="F78" t="inlineStr">
        <is>
          <t>44645</t>
        </is>
      </c>
      <c r="G78" t="inlineStr">
        <is>
          <t>12.6</t>
        </is>
      </c>
      <c r="H78" t="inlineStr">
        <is>
          <t>7.56</t>
        </is>
      </c>
      <c r="I78" t="inlineStr">
        <is>
          <t>2026/10/08</t>
        </is>
      </c>
      <c r="J78" t="inlineStr">
        <is>
          <t>否</t>
        </is>
      </c>
      <c r="K78" t="inlineStr">
        <is>
          <t>27</t>
        </is>
      </c>
      <c r="L78" t="inlineStr">
        <is>
          <t>0.25</t>
        </is>
      </c>
      <c r="M78" t="inlineStr">
        <is>
          <t>18</t>
        </is>
      </c>
      <c r="N78" t="inlineStr">
        <is>
          <t>6</t>
        </is>
      </c>
      <c r="O78" t="inlineStr">
        <is>
          <t>44645</t>
        </is>
      </c>
      <c r="P78" t="inlineStr">
        <is>
          <t>7.56</t>
        </is>
      </c>
    </row>
    <row r="79" ht="25.5" customHeight="1">
      <c r="A79" t="inlineStr">
        <is>
          <t>2026-09-19 · 彭满</t>
        </is>
      </c>
      <c r="B79" s="5">
        <v>46284</v>
      </c>
      <c r="C79" t="inlineStr">
        <is>
          <t>彭满</t>
        </is>
      </c>
      <c r="D79" t="inlineStr">
        <is>
          <t>9</t>
        </is>
      </c>
      <c r="E79" t="inlineStr">
        <is>
          <t>5</t>
        </is>
      </c>
      <c r="F79" t="inlineStr">
        <is>
          <t>39853</t>
        </is>
      </c>
      <c r="G79" t="inlineStr">
        <is>
          <t>0</t>
        </is>
      </c>
      <c r="H79" t="inlineStr">
        <is>
          <t>0</t>
        </is>
      </c>
      <c r="I79" t="inlineStr">
        <is>
          <t>2026/10/08</t>
        </is>
      </c>
      <c r="J79" t="inlineStr">
        <is>
          <t>否</t>
        </is>
      </c>
      <c r="K79" t="inlineStr">
        <is>
          <t>17</t>
        </is>
      </c>
      <c r="L79" t="inlineStr">
        <is>
          <t>0</t>
        </is>
      </c>
      <c r="M79" t="inlineStr">
        <is>
          <t>16.25</t>
        </is>
      </c>
      <c r="N79" t="inlineStr">
        <is>
          <t>7.75</t>
        </is>
      </c>
      <c r="O79" t="inlineStr">
        <is>
          <t>62704</t>
        </is>
      </c>
      <c r="P79" t="inlineStr">
        <is>
          <t>1.89</t>
        </is>
      </c>
    </row>
    <row r="80" ht="25.5" customHeight="1">
      <c r="A80" t="inlineStr">
        <is>
          <t>2026-09-19 · 张凯风</t>
        </is>
      </c>
      <c r="B80" s="5">
        <v>46284</v>
      </c>
      <c r="C80" t="inlineStr">
        <is>
          <t>张凯风</t>
        </is>
      </c>
      <c r="D80" t="inlineStr">
        <is>
          <t>11</t>
        </is>
      </c>
      <c r="E80" t="inlineStr">
        <is>
          <t>5</t>
        </is>
      </c>
      <c r="F80" t="inlineStr">
        <is>
          <t>46757</t>
        </is>
      </c>
      <c r="G80" t="inlineStr">
        <is>
          <t>0</t>
        </is>
      </c>
      <c r="H80" t="inlineStr">
        <is>
          <t>0</t>
        </is>
      </c>
      <c r="I80" t="inlineStr">
        <is>
          <t>2026/10/08</t>
        </is>
      </c>
      <c r="J80" t="inlineStr">
        <is>
          <t>否</t>
        </is>
      </c>
      <c r="K80" t="inlineStr">
        <is>
          <t>34</t>
        </is>
      </c>
      <c r="L80" t="inlineStr">
        <is>
          <t>0.25</t>
        </is>
      </c>
      <c r="M80" t="inlineStr">
        <is>
          <t>11</t>
        </is>
      </c>
      <c r="N80" t="inlineStr">
        <is>
          <t>5</t>
        </is>
      </c>
      <c r="O80" t="inlineStr">
        <is>
          <t>46757</t>
        </is>
      </c>
      <c r="P80" t="inlineStr">
        <is>
          <t>0</t>
        </is>
      </c>
    </row>
    <row r="81" ht="25.5" customHeight="1">
      <c r="A81" t="inlineStr">
        <is>
          <t>2026-09-19 · 马博洋</t>
        </is>
      </c>
      <c r="B81" s="5">
        <v>46284</v>
      </c>
      <c r="C81" t="inlineStr">
        <is>
          <t>马博洋</t>
        </is>
      </c>
      <c r="D81" t="inlineStr">
        <is>
          <t>0</t>
        </is>
      </c>
      <c r="E81" t="inlineStr">
        <is>
          <t>0</t>
        </is>
      </c>
      <c r="F81" t="inlineStr">
        <is>
          <t>0</t>
        </is>
      </c>
      <c r="G81" t="inlineStr">
        <is>
          <t>0</t>
        </is>
      </c>
      <c r="H81" t="inlineStr">
        <is>
          <t>0</t>
        </is>
      </c>
      <c r="I81" t="inlineStr">
        <is>
          <t>2026/10/08</t>
        </is>
      </c>
      <c r="J81" t="inlineStr">
        <is>
          <t>否</t>
        </is>
      </c>
      <c r="K81" t="inlineStr">
        <is>
          <t>0</t>
        </is>
      </c>
      <c r="L81" t="inlineStr">
        <is>
          <t>0</t>
        </is>
      </c>
      <c r="M81" t="inlineStr">
        <is>
          <t>0</t>
        </is>
      </c>
      <c r="N81" t="inlineStr">
        <is>
          <t>0</t>
        </is>
      </c>
      <c r="O81" t="inlineStr">
        <is>
          <t>0</t>
        </is>
      </c>
      <c r="P81" t="inlineStr">
        <is>
          <t>0</t>
        </is>
      </c>
    </row>
    <row r="82" ht="25.5" customHeight="1">
      <c r="A82" t="inlineStr">
        <is>
          <t>2026-09-18 · 高璇</t>
        </is>
      </c>
      <c r="B82" s="5">
        <v>46283</v>
      </c>
      <c r="C82" t="inlineStr">
        <is>
          <t>高璇</t>
        </is>
      </c>
      <c r="D82" t="inlineStr">
        <is>
          <t>19</t>
        </is>
      </c>
      <c r="E82" t="inlineStr">
        <is>
          <t>8</t>
        </is>
      </c>
      <c r="F82" t="inlineStr">
        <is>
          <t>117811</t>
        </is>
      </c>
      <c r="G82" t="inlineStr">
        <is>
          <t>0.01</t>
        </is>
      </c>
      <c r="H82" t="inlineStr">
        <is>
          <t>0.006</t>
        </is>
      </c>
      <c r="I82" t="inlineStr">
        <is>
          <t>2026/10/08</t>
        </is>
      </c>
      <c r="J82" t="inlineStr">
        <is>
          <t>否</t>
        </is>
      </c>
      <c r="K82" t="inlineStr">
        <is>
          <t>27</t>
        </is>
      </c>
      <c r="L82" t="inlineStr">
        <is>
          <t>0.25</t>
        </is>
      </c>
      <c r="M82" t="inlineStr">
        <is>
          <t>19</t>
        </is>
      </c>
      <c r="N82" t="inlineStr">
        <is>
          <t>8</t>
        </is>
      </c>
      <c r="O82" t="inlineStr">
        <is>
          <t>117811</t>
        </is>
      </c>
      <c r="P82" t="inlineStr">
        <is>
          <t>0.01</t>
        </is>
      </c>
    </row>
    <row r="83" ht="25.5" customHeight="1">
      <c r="A83" t="inlineStr">
        <is>
          <t>2026-09-18 · 彭满</t>
        </is>
      </c>
      <c r="B83" s="5">
        <v>46283</v>
      </c>
      <c r="C83" t="inlineStr">
        <is>
          <t>彭满</t>
        </is>
      </c>
      <c r="D83" t="inlineStr">
        <is>
          <t>12</t>
        </is>
      </c>
      <c r="E83" t="inlineStr">
        <is>
          <t>6</t>
        </is>
      </c>
      <c r="F83" t="inlineStr">
        <is>
          <t>13200</t>
        </is>
      </c>
      <c r="G83" t="inlineStr">
        <is>
          <t>0</t>
        </is>
      </c>
      <c r="H83" t="inlineStr">
        <is>
          <t>0</t>
        </is>
      </c>
      <c r="I83" t="inlineStr">
        <is>
          <t>2026/10/08</t>
        </is>
      </c>
      <c r="J83" t="inlineStr">
        <is>
          <t>否</t>
        </is>
      </c>
      <c r="K83" t="inlineStr">
        <is>
          <t>17</t>
        </is>
      </c>
      <c r="L83" t="inlineStr">
        <is>
          <t>0</t>
        </is>
      </c>
      <c r="M83" t="inlineStr">
        <is>
          <t>18.5</t>
        </is>
      </c>
      <c r="N83" t="inlineStr">
        <is>
          <t>9</t>
        </is>
      </c>
      <c r="O83" t="inlineStr">
        <is>
          <t>46065</t>
        </is>
      </c>
      <c r="P83" t="inlineStr">
        <is>
          <t>0</t>
        </is>
      </c>
    </row>
    <row r="84" ht="25.5" customHeight="1">
      <c r="A84" t="inlineStr">
        <is>
          <t>2026-09-18 · 张凯风</t>
        </is>
      </c>
      <c r="B84" s="5">
        <v>46283</v>
      </c>
      <c r="C84" t="inlineStr">
        <is>
          <t>张凯风</t>
        </is>
      </c>
      <c r="D84" t="inlineStr">
        <is>
          <t>7</t>
        </is>
      </c>
      <c r="E84" t="inlineStr">
        <is>
          <t>4</t>
        </is>
      </c>
      <c r="F84" t="inlineStr">
        <is>
          <t>13649</t>
        </is>
      </c>
      <c r="G84" t="inlineStr">
        <is>
          <t>0</t>
        </is>
      </c>
      <c r="H84" t="inlineStr">
        <is>
          <t>0</t>
        </is>
      </c>
      <c r="I84" t="inlineStr">
        <is>
          <t>2026/10/08</t>
        </is>
      </c>
      <c r="J84" t="inlineStr">
        <is>
          <t>否</t>
        </is>
      </c>
      <c r="K84" t="inlineStr">
        <is>
          <t>34</t>
        </is>
      </c>
      <c r="L84" t="inlineStr">
        <is>
          <t>0.25</t>
        </is>
      </c>
      <c r="M84" t="inlineStr">
        <is>
          <t>7</t>
        </is>
      </c>
      <c r="N84" t="inlineStr">
        <is>
          <t>4</t>
        </is>
      </c>
      <c r="O84" t="inlineStr">
        <is>
          <t>13649</t>
        </is>
      </c>
      <c r="P84" t="inlineStr">
        <is>
          <t>0</t>
        </is>
      </c>
    </row>
    <row r="85" ht="25.5" customHeight="1">
      <c r="A85" t="inlineStr">
        <is>
          <t>2026-09-18 · 马博洋</t>
        </is>
      </c>
      <c r="B85" s="5">
        <v>46283</v>
      </c>
      <c r="C85" t="inlineStr">
        <is>
          <t>马博洋</t>
        </is>
      </c>
      <c r="D85" t="inlineStr">
        <is>
          <t>0</t>
        </is>
      </c>
      <c r="E85" t="inlineStr">
        <is>
          <t>0</t>
        </is>
      </c>
      <c r="F85" t="inlineStr">
        <is>
          <t>0</t>
        </is>
      </c>
      <c r="G85" t="inlineStr">
        <is>
          <t>0</t>
        </is>
      </c>
      <c r="H85" t="inlineStr">
        <is>
          <t>0</t>
        </is>
      </c>
      <c r="I85" t="inlineStr">
        <is>
          <t>2026/10/08</t>
        </is>
      </c>
      <c r="J85" t="inlineStr">
        <is>
          <t>否</t>
        </is>
      </c>
      <c r="K85" t="inlineStr">
        <is>
          <t>0</t>
        </is>
      </c>
      <c r="L85" t="inlineStr">
        <is>
          <t>0</t>
        </is>
      </c>
      <c r="M85" t="inlineStr">
        <is>
          <t>0</t>
        </is>
      </c>
      <c r="N85" t="inlineStr">
        <is>
          <t>0</t>
        </is>
      </c>
      <c r="O85" t="inlineStr">
        <is>
          <t>0</t>
        </is>
      </c>
      <c r="P85" t="inlineStr">
        <is>
          <t>0</t>
        </is>
      </c>
    </row>
    <row r="86" ht="25.5" customHeight="1">
      <c r="A86" t="inlineStr">
        <is>
          <t>2026-09-17 · 高璇</t>
        </is>
      </c>
      <c r="B86" s="5">
        <v>46282</v>
      </c>
      <c r="C86" t="inlineStr">
        <is>
          <t>高璇</t>
        </is>
      </c>
      <c r="D86" t="inlineStr">
        <is>
          <t>17</t>
        </is>
      </c>
      <c r="E86" t="inlineStr">
        <is>
          <t>6</t>
        </is>
      </c>
      <c r="F86" t="inlineStr">
        <is>
          <t>175205</t>
        </is>
      </c>
      <c r="G86" t="inlineStr">
        <is>
          <t>0</t>
        </is>
      </c>
      <c r="H86" t="inlineStr">
        <is>
          <t>0</t>
        </is>
      </c>
      <c r="I86" t="inlineStr">
        <is>
          <t>2026/10/08</t>
        </is>
      </c>
      <c r="J86" t="inlineStr">
        <is>
          <t>否</t>
        </is>
      </c>
      <c r="K86" t="inlineStr">
        <is>
          <t>27</t>
        </is>
      </c>
      <c r="L86" t="inlineStr">
        <is>
          <t>0.25</t>
        </is>
      </c>
      <c r="M86" t="inlineStr">
        <is>
          <t>17</t>
        </is>
      </c>
      <c r="N86" t="inlineStr">
        <is>
          <t>6</t>
        </is>
      </c>
      <c r="O86" t="inlineStr">
        <is>
          <t>175205</t>
        </is>
      </c>
      <c r="P86" t="inlineStr">
        <is>
          <t>0</t>
        </is>
      </c>
    </row>
    <row r="87" ht="25.5" customHeight="1">
      <c r="A87" t="inlineStr">
        <is>
          <t>2026-09-17 · 彭满</t>
        </is>
      </c>
      <c r="B87" s="5">
        <v>46282</v>
      </c>
      <c r="C87" t="inlineStr">
        <is>
          <t>彭满</t>
        </is>
      </c>
      <c r="D87" t="inlineStr">
        <is>
          <t>9</t>
        </is>
      </c>
      <c r="E87" t="inlineStr">
        <is>
          <t>6</t>
        </is>
      </c>
      <c r="F87" t="inlineStr">
        <is>
          <t>11582</t>
        </is>
      </c>
      <c r="G87" t="inlineStr">
        <is>
          <t>0</t>
        </is>
      </c>
      <c r="H87" t="inlineStr">
        <is>
          <t>0</t>
        </is>
      </c>
      <c r="I87" t="inlineStr">
        <is>
          <t>2026/10/08</t>
        </is>
      </c>
      <c r="J87" t="inlineStr">
        <is>
          <t>否</t>
        </is>
      </c>
      <c r="K87" t="inlineStr">
        <is>
          <t>17</t>
        </is>
      </c>
      <c r="L87" t="inlineStr">
        <is>
          <t>0</t>
        </is>
      </c>
      <c r="M87" t="inlineStr">
        <is>
          <t>14.25</t>
        </is>
      </c>
      <c r="N87" t="inlineStr">
        <is>
          <t>8.25</t>
        </is>
      </c>
      <c r="O87" t="inlineStr">
        <is>
          <t>62264</t>
        </is>
      </c>
      <c r="P87" t="inlineStr">
        <is>
          <t>0</t>
        </is>
      </c>
    </row>
    <row r="88" ht="25.5" customHeight="1">
      <c r="A88" t="inlineStr">
        <is>
          <t>2026-09-17 · 张凯风</t>
        </is>
      </c>
      <c r="B88" s="5">
        <v>46282</v>
      </c>
      <c r="C88" t="inlineStr">
        <is>
          <t>张凯风</t>
        </is>
      </c>
      <c r="D88" t="inlineStr">
        <is>
          <t>4</t>
        </is>
      </c>
      <c r="E88" t="inlineStr">
        <is>
          <t>3</t>
        </is>
      </c>
      <c r="F88" t="inlineStr">
        <is>
          <t>27524</t>
        </is>
      </c>
      <c r="G88" t="inlineStr">
        <is>
          <t>0</t>
        </is>
      </c>
      <c r="H88" t="inlineStr">
        <is>
          <t>0</t>
        </is>
      </c>
      <c r="I88" t="inlineStr">
        <is>
          <t>2026/10/08</t>
        </is>
      </c>
      <c r="J88" t="inlineStr">
        <is>
          <t>否</t>
        </is>
      </c>
      <c r="K88" t="inlineStr">
        <is>
          <t>34</t>
        </is>
      </c>
      <c r="L88" t="inlineStr">
        <is>
          <t>0.25</t>
        </is>
      </c>
      <c r="M88" t="inlineStr">
        <is>
          <t>4</t>
        </is>
      </c>
      <c r="N88" t="inlineStr">
        <is>
          <t>3</t>
        </is>
      </c>
      <c r="O88" t="inlineStr">
        <is>
          <t>27524</t>
        </is>
      </c>
      <c r="P88" t="inlineStr">
        <is>
          <t>0</t>
        </is>
      </c>
    </row>
    <row r="89" ht="25.5" customHeight="1">
      <c r="A89" t="inlineStr">
        <is>
          <t>2026-09-17 · 马博洋</t>
        </is>
      </c>
      <c r="B89" s="5">
        <v>46282</v>
      </c>
      <c r="C89" t="inlineStr">
        <is>
          <t>马博洋</t>
        </is>
      </c>
      <c r="D89" t="inlineStr">
        <is>
          <t>0</t>
        </is>
      </c>
      <c r="E89" t="inlineStr">
        <is>
          <t>0</t>
        </is>
      </c>
      <c r="F89" t="inlineStr">
        <is>
          <t>0</t>
        </is>
      </c>
      <c r="G89" t="inlineStr">
        <is>
          <t>0</t>
        </is>
      </c>
      <c r="H89" t="inlineStr">
        <is>
          <t>0</t>
        </is>
      </c>
      <c r="I89" t="inlineStr">
        <is>
          <t>2026/10/08</t>
        </is>
      </c>
      <c r="J89" t="inlineStr">
        <is>
          <t>否</t>
        </is>
      </c>
      <c r="K89" t="inlineStr">
        <is>
          <t>0</t>
        </is>
      </c>
      <c r="L89" t="inlineStr">
        <is>
          <t>0</t>
        </is>
      </c>
      <c r="M89" t="inlineStr">
        <is>
          <t>0</t>
        </is>
      </c>
      <c r="N89" t="inlineStr">
        <is>
          <t>0</t>
        </is>
      </c>
      <c r="O89" t="inlineStr">
        <is>
          <t>0</t>
        </is>
      </c>
      <c r="P89" t="inlineStr">
        <is>
          <t>0</t>
        </is>
      </c>
    </row>
    <row r="90" ht="25.5" customHeight="1">
      <c r="A90" t="inlineStr">
        <is>
          <t>2026-09-16 · 高璇</t>
        </is>
      </c>
      <c r="B90" s="5">
        <v>46281</v>
      </c>
      <c r="C90" t="inlineStr">
        <is>
          <t>高璇</t>
        </is>
      </c>
      <c r="D90" t="inlineStr">
        <is>
          <t>16</t>
        </is>
      </c>
      <c r="E90" t="inlineStr">
        <is>
          <t>7</t>
        </is>
      </c>
      <c r="F90" t="inlineStr">
        <is>
          <t>87657</t>
        </is>
      </c>
      <c r="G90" t="inlineStr">
        <is>
          <t>11.19</t>
        </is>
      </c>
      <c r="H90" t="inlineStr">
        <is>
          <t>5.595</t>
        </is>
      </c>
      <c r="I90" t="inlineStr">
        <is>
          <t>2026/10/08</t>
        </is>
      </c>
      <c r="J90" t="inlineStr">
        <is>
          <t>否</t>
        </is>
      </c>
      <c r="K90" t="inlineStr">
        <is>
          <t>27</t>
        </is>
      </c>
      <c r="L90" t="inlineStr">
        <is>
          <t>0.25</t>
        </is>
      </c>
      <c r="M90" t="inlineStr">
        <is>
          <t>16</t>
        </is>
      </c>
      <c r="N90" t="inlineStr">
        <is>
          <t>7</t>
        </is>
      </c>
      <c r="O90" t="inlineStr">
        <is>
          <t>87657</t>
        </is>
      </c>
      <c r="P90" t="inlineStr">
        <is>
          <t>5.6</t>
        </is>
      </c>
    </row>
    <row r="91" ht="25.5" customHeight="1">
      <c r="A91" t="inlineStr">
        <is>
          <t>2026-09-16 · 彭满</t>
        </is>
      </c>
      <c r="B91" s="5">
        <v>46281</v>
      </c>
      <c r="C91" t="inlineStr">
        <is>
          <t>彭满</t>
        </is>
      </c>
      <c r="D91" t="inlineStr">
        <is>
          <t>9</t>
        </is>
      </c>
      <c r="E91" t="inlineStr">
        <is>
          <t>6</t>
        </is>
      </c>
      <c r="F91" t="inlineStr">
        <is>
          <t>10348</t>
        </is>
      </c>
      <c r="G91" t="inlineStr">
        <is>
          <t>0</t>
        </is>
      </c>
      <c r="H91" t="inlineStr">
        <is>
          <t>0</t>
        </is>
      </c>
      <c r="I91" t="inlineStr">
        <is>
          <t>2026/10/08</t>
        </is>
      </c>
      <c r="J91" t="inlineStr">
        <is>
          <t>否</t>
        </is>
      </c>
      <c r="K91" t="inlineStr">
        <is>
          <t>17</t>
        </is>
      </c>
      <c r="L91" t="inlineStr">
        <is>
          <t>0</t>
        </is>
      </c>
      <c r="M91" t="inlineStr">
        <is>
          <t>14.25</t>
        </is>
      </c>
      <c r="N91" t="inlineStr">
        <is>
          <t>8.5</t>
        </is>
      </c>
      <c r="O91" t="inlineStr">
        <is>
          <t>37810</t>
        </is>
      </c>
      <c r="P91" t="inlineStr">
        <is>
          <t>1.4</t>
        </is>
      </c>
    </row>
    <row r="92" ht="25.5" customHeight="1">
      <c r="A92" t="inlineStr">
        <is>
          <t>2026-09-16 · 张凯风</t>
        </is>
      </c>
      <c r="B92" s="5">
        <v>46281</v>
      </c>
      <c r="C92" t="inlineStr">
        <is>
          <t>张凯风</t>
        </is>
      </c>
      <c r="D92" t="inlineStr">
        <is>
          <t>5</t>
        </is>
      </c>
      <c r="E92" t="inlineStr">
        <is>
          <t>3</t>
        </is>
      </c>
      <c r="F92" t="inlineStr">
        <is>
          <t>22189</t>
        </is>
      </c>
      <c r="G92" t="inlineStr">
        <is>
          <t>0</t>
        </is>
      </c>
      <c r="H92" t="inlineStr">
        <is>
          <t>0</t>
        </is>
      </c>
      <c r="I92" t="inlineStr">
        <is>
          <t>2026/10/08</t>
        </is>
      </c>
      <c r="J92" t="inlineStr">
        <is>
          <t>否</t>
        </is>
      </c>
      <c r="K92" t="inlineStr">
        <is>
          <t>34</t>
        </is>
      </c>
      <c r="L92" t="inlineStr">
        <is>
          <t>0.25</t>
        </is>
      </c>
      <c r="M92" t="inlineStr">
        <is>
          <t>5</t>
        </is>
      </c>
      <c r="N92" t="inlineStr">
        <is>
          <t>3</t>
        </is>
      </c>
      <c r="O92" t="inlineStr">
        <is>
          <t>22189</t>
        </is>
      </c>
      <c r="P92" t="inlineStr">
        <is>
          <t>0</t>
        </is>
      </c>
    </row>
    <row r="93" ht="25.5" customHeight="1">
      <c r="A93" t="inlineStr">
        <is>
          <t>2026-09-16 · 马博洋</t>
        </is>
      </c>
      <c r="B93" s="5">
        <v>46281</v>
      </c>
      <c r="C93" t="inlineStr">
        <is>
          <t>马博洋</t>
        </is>
      </c>
      <c r="D93" t="inlineStr">
        <is>
          <t>0</t>
        </is>
      </c>
      <c r="E93" t="inlineStr">
        <is>
          <t>0</t>
        </is>
      </c>
      <c r="F93" t="inlineStr">
        <is>
          <t>0</t>
        </is>
      </c>
      <c r="G93" t="inlineStr">
        <is>
          <t>0</t>
        </is>
      </c>
      <c r="H93" t="inlineStr">
        <is>
          <t>0</t>
        </is>
      </c>
      <c r="I93" t="inlineStr">
        <is>
          <t>2026/10/08</t>
        </is>
      </c>
      <c r="J93" t="inlineStr">
        <is>
          <t>否</t>
        </is>
      </c>
      <c r="K93" t="inlineStr">
        <is>
          <t>0</t>
        </is>
      </c>
      <c r="L93" t="inlineStr">
        <is>
          <t>0</t>
        </is>
      </c>
      <c r="M93" t="inlineStr">
        <is>
          <t>0</t>
        </is>
      </c>
      <c r="N93" t="inlineStr">
        <is>
          <t>0</t>
        </is>
      </c>
      <c r="O93" t="inlineStr">
        <is>
          <t>0</t>
        </is>
      </c>
      <c r="P93" t="inlineStr">
        <is>
          <t>0</t>
        </is>
      </c>
    </row>
    <row r="94" ht="25.5" customHeight="1">
      <c r="A94" t="inlineStr">
        <is>
          <t>2026-09-15 · 高璇</t>
        </is>
      </c>
      <c r="B94" s="5">
        <v>46280</v>
      </c>
      <c r="C94" t="inlineStr">
        <is>
          <t>高璇</t>
        </is>
      </c>
      <c r="D94" t="inlineStr">
        <is>
          <t>14</t>
        </is>
      </c>
      <c r="E94" t="inlineStr">
        <is>
          <t>5</t>
        </is>
      </c>
      <c r="F94" t="inlineStr">
        <is>
          <t>475707</t>
        </is>
      </c>
      <c r="G94" t="inlineStr">
        <is>
          <t>23.77</t>
        </is>
      </c>
      <c r="H94" t="inlineStr">
        <is>
          <t>13.143</t>
        </is>
      </c>
      <c r="I94" t="inlineStr">
        <is>
          <t>2026/10/08</t>
        </is>
      </c>
      <c r="J94" t="inlineStr">
        <is>
          <t>否</t>
        </is>
      </c>
      <c r="K94" t="inlineStr">
        <is>
          <t>27</t>
        </is>
      </c>
      <c r="L94" t="inlineStr">
        <is>
          <t>0.25</t>
        </is>
      </c>
      <c r="M94" t="inlineStr">
        <is>
          <t>14</t>
        </is>
      </c>
      <c r="N94" t="inlineStr">
        <is>
          <t>5</t>
        </is>
      </c>
      <c r="O94" t="inlineStr">
        <is>
          <t>475707</t>
        </is>
      </c>
      <c r="P94" t="inlineStr">
        <is>
          <t>13.14</t>
        </is>
      </c>
    </row>
    <row r="95" ht="25.5" customHeight="1">
      <c r="A95" t="inlineStr">
        <is>
          <t>2026-09-15 · 彭满</t>
        </is>
      </c>
      <c r="B95" s="5">
        <v>46280</v>
      </c>
      <c r="C95" t="inlineStr">
        <is>
          <t>彭满</t>
        </is>
      </c>
      <c r="D95" t="inlineStr">
        <is>
          <t>3</t>
        </is>
      </c>
      <c r="E95" t="inlineStr">
        <is>
          <t>3</t>
        </is>
      </c>
      <c r="F95" t="inlineStr">
        <is>
          <t>4014</t>
        </is>
      </c>
      <c r="G95" t="inlineStr">
        <is>
          <t>0</t>
        </is>
      </c>
      <c r="H95" t="inlineStr">
        <is>
          <t>0</t>
        </is>
      </c>
      <c r="I95" t="inlineStr">
        <is>
          <t>2026/10/08</t>
        </is>
      </c>
      <c r="J95" t="inlineStr">
        <is>
          <t>否</t>
        </is>
      </c>
      <c r="K95" t="inlineStr">
        <is>
          <t>17</t>
        </is>
      </c>
      <c r="L95" t="inlineStr">
        <is>
          <t>0</t>
        </is>
      </c>
      <c r="M95" t="inlineStr">
        <is>
          <t>6.75</t>
        </is>
      </c>
      <c r="N95" t="inlineStr">
        <is>
          <t>4.25</t>
        </is>
      </c>
      <c r="O95" t="inlineStr">
        <is>
          <t>123050</t>
        </is>
      </c>
      <c r="P95" t="inlineStr">
        <is>
          <t>3.29</t>
        </is>
      </c>
    </row>
    <row r="96" ht="25.5" customHeight="1">
      <c r="A96" t="inlineStr">
        <is>
          <t>2026-09-15 · 张凯风</t>
        </is>
      </c>
      <c r="B96" s="5">
        <v>46280</v>
      </c>
      <c r="C96" t="inlineStr">
        <is>
          <t>张凯风</t>
        </is>
      </c>
      <c r="D96" t="inlineStr">
        <is>
          <t>1</t>
        </is>
      </c>
      <c r="E96" t="inlineStr">
        <is>
          <t>0</t>
        </is>
      </c>
      <c r="F96" t="inlineStr">
        <is>
          <t>437</t>
        </is>
      </c>
      <c r="G96" t="inlineStr">
        <is>
          <t>0</t>
        </is>
      </c>
      <c r="H96" t="inlineStr">
        <is>
          <t>0</t>
        </is>
      </c>
      <c r="I96" t="inlineStr">
        <is>
          <t>2026/10/08</t>
        </is>
      </c>
      <c r="J96" t="inlineStr">
        <is>
          <t>否</t>
        </is>
      </c>
      <c r="K96" t="inlineStr">
        <is>
          <t>34</t>
        </is>
      </c>
      <c r="L96" t="inlineStr">
        <is>
          <t>0.25</t>
        </is>
      </c>
      <c r="M96" t="inlineStr">
        <is>
          <t>1</t>
        </is>
      </c>
      <c r="N96" t="inlineStr">
        <is>
          <t>0</t>
        </is>
      </c>
      <c r="O96" t="inlineStr">
        <is>
          <t>437</t>
        </is>
      </c>
      <c r="P96" t="inlineStr">
        <is>
          <t>0</t>
        </is>
      </c>
    </row>
    <row r="97" ht="25.5" customHeight="1">
      <c r="A97" t="inlineStr">
        <is>
          <t>2026-09-15 · 马博洋</t>
        </is>
      </c>
      <c r="B97" s="5">
        <v>46280</v>
      </c>
      <c r="C97" t="inlineStr">
        <is>
          <t>马博洋</t>
        </is>
      </c>
      <c r="D97" t="inlineStr">
        <is>
          <t>0</t>
        </is>
      </c>
      <c r="E97" t="inlineStr">
        <is>
          <t>0</t>
        </is>
      </c>
      <c r="F97" t="inlineStr">
        <is>
          <t>0</t>
        </is>
      </c>
      <c r="G97" t="inlineStr">
        <is>
          <t>0</t>
        </is>
      </c>
      <c r="H97" t="inlineStr">
        <is>
          <t>0</t>
        </is>
      </c>
      <c r="I97" t="inlineStr">
        <is>
          <t>2026/10/08</t>
        </is>
      </c>
      <c r="J97" t="inlineStr">
        <is>
          <t>否</t>
        </is>
      </c>
      <c r="K97" t="inlineStr">
        <is>
          <t>0</t>
        </is>
      </c>
      <c r="L97" t="inlineStr">
        <is>
          <t>0</t>
        </is>
      </c>
      <c r="M97" t="inlineStr">
        <is>
          <t>0</t>
        </is>
      </c>
      <c r="N97" t="inlineStr">
        <is>
          <t>0</t>
        </is>
      </c>
      <c r="O97" t="inlineStr">
        <is>
          <t>0</t>
        </is>
      </c>
      <c r="P97" t="inlineStr">
        <is>
          <t>0</t>
        </is>
      </c>
    </row>
    <row r="98" ht="25.5" customHeight="1">
      <c r="A98" t="inlineStr">
        <is>
          <t>2026-09-14 · 高璇</t>
        </is>
      </c>
      <c r="B98" s="5">
        <v>46279</v>
      </c>
      <c r="C98" t="inlineStr">
        <is>
          <t>高璇</t>
        </is>
      </c>
      <c r="D98" t="inlineStr">
        <is>
          <t>12</t>
        </is>
      </c>
      <c r="E98" t="inlineStr">
        <is>
          <t>4</t>
        </is>
      </c>
      <c r="F98" t="inlineStr">
        <is>
          <t>141886</t>
        </is>
      </c>
      <c r="G98" t="inlineStr">
        <is>
          <t>3.2</t>
        </is>
      </c>
      <c r="H98" t="inlineStr">
        <is>
          <t>1.851</t>
        </is>
      </c>
      <c r="I98" t="inlineStr">
        <is>
          <t>2026/10/08</t>
        </is>
      </c>
      <c r="J98" t="inlineStr">
        <is>
          <t>否</t>
        </is>
      </c>
      <c r="K98" t="inlineStr">
        <is>
          <t>27</t>
        </is>
      </c>
      <c r="L98" t="inlineStr">
        <is>
          <t>0.25</t>
        </is>
      </c>
      <c r="M98" t="inlineStr">
        <is>
          <t>12</t>
        </is>
      </c>
      <c r="N98" t="inlineStr">
        <is>
          <t>4</t>
        </is>
      </c>
      <c r="O98" t="inlineStr">
        <is>
          <t>141886</t>
        </is>
      </c>
      <c r="P98" t="inlineStr">
        <is>
          <t>1.85</t>
        </is>
      </c>
    </row>
    <row r="99" ht="25.5" customHeight="1">
      <c r="A99" t="inlineStr">
        <is>
          <t>2026-09-14 · 彭满</t>
        </is>
      </c>
      <c r="B99" s="5">
        <v>46279</v>
      </c>
      <c r="C99" t="inlineStr">
        <is>
          <t>彭满</t>
        </is>
      </c>
      <c r="D99" t="inlineStr">
        <is>
          <t>2</t>
        </is>
      </c>
      <c r="E99" t="inlineStr">
        <is>
          <t>1</t>
        </is>
      </c>
      <c r="F99" t="inlineStr">
        <is>
          <t>39246</t>
        </is>
      </c>
      <c r="G99" t="inlineStr">
        <is>
          <t>0</t>
        </is>
      </c>
      <c r="H99" t="inlineStr">
        <is>
          <t>0</t>
        </is>
      </c>
      <c r="I99" t="inlineStr">
        <is>
          <t>2026/10/08</t>
        </is>
      </c>
      <c r="J99" t="inlineStr">
        <is>
          <t>否</t>
        </is>
      </c>
      <c r="K99" t="inlineStr">
        <is>
          <t>17</t>
        </is>
      </c>
      <c r="L99" t="inlineStr">
        <is>
          <t>0</t>
        </is>
      </c>
      <c r="M99" t="inlineStr">
        <is>
          <t>5</t>
        </is>
      </c>
      <c r="N99" t="inlineStr">
        <is>
          <t>2</t>
        </is>
      </c>
      <c r="O99" t="inlineStr">
        <is>
          <t>74718</t>
        </is>
      </c>
      <c r="P99" t="inlineStr">
        <is>
          <t>0.46</t>
        </is>
      </c>
    </row>
    <row r="100" ht="25.5" customHeight="1">
      <c r="A100" t="inlineStr">
        <is>
          <t>2026-09-14 · 张凯风</t>
        </is>
      </c>
      <c r="B100" s="5">
        <v>46279</v>
      </c>
      <c r="C100" t="inlineStr">
        <is>
          <t>张凯风</t>
        </is>
      </c>
      <c r="D100" t="inlineStr">
        <is>
          <t>0</t>
        </is>
      </c>
      <c r="E100" t="inlineStr">
        <is>
          <t>0</t>
        </is>
      </c>
      <c r="F100" t="inlineStr">
        <is>
          <t>0</t>
        </is>
      </c>
      <c r="G100" t="inlineStr">
        <is>
          <t>0</t>
        </is>
      </c>
      <c r="H100" t="inlineStr">
        <is>
          <t>0</t>
        </is>
      </c>
      <c r="I100" t="inlineStr">
        <is>
          <t>2026/10/08</t>
        </is>
      </c>
      <c r="J100" t="inlineStr">
        <is>
          <t>否</t>
        </is>
      </c>
      <c r="K100" t="inlineStr">
        <is>
          <t>34</t>
        </is>
      </c>
      <c r="L100" t="inlineStr">
        <is>
          <t>0.25</t>
        </is>
      </c>
      <c r="M100" t="inlineStr">
        <is>
          <t>0</t>
        </is>
      </c>
      <c r="N100" t="inlineStr">
        <is>
          <t>0</t>
        </is>
      </c>
      <c r="O100" t="inlineStr">
        <is>
          <t>0</t>
        </is>
      </c>
      <c r="P100" t="inlineStr">
        <is>
          <t>0</t>
        </is>
      </c>
    </row>
    <row r="101" ht="25.5" customHeight="1">
      <c r="A101" t="inlineStr">
        <is>
          <t>2026-09-14 · 马博洋</t>
        </is>
      </c>
      <c r="B101" s="5">
        <v>46279</v>
      </c>
      <c r="C101" t="inlineStr">
        <is>
          <t>马博洋</t>
        </is>
      </c>
      <c r="D101" t="inlineStr">
        <is>
          <t>0</t>
        </is>
      </c>
      <c r="E101" t="inlineStr">
        <is>
          <t>0</t>
        </is>
      </c>
      <c r="F101" t="inlineStr">
        <is>
          <t>0</t>
        </is>
      </c>
      <c r="G101" t="inlineStr">
        <is>
          <t>0</t>
        </is>
      </c>
      <c r="H101" t="inlineStr">
        <is>
          <t>0</t>
        </is>
      </c>
      <c r="I101" t="inlineStr">
        <is>
          <t>2026/10/08</t>
        </is>
      </c>
      <c r="J101" t="inlineStr">
        <is>
          <t>否</t>
        </is>
      </c>
      <c r="K101" t="inlineStr">
        <is>
          <t>0</t>
        </is>
      </c>
      <c r="L101" t="inlineStr">
        <is>
          <t>0</t>
        </is>
      </c>
      <c r="M101" t="inlineStr">
        <is>
          <t>0</t>
        </is>
      </c>
      <c r="N101" t="inlineStr">
        <is>
          <t>0</t>
        </is>
      </c>
      <c r="O101" t="inlineStr">
        <is>
          <t>0</t>
        </is>
      </c>
      <c r="P101" t="inlineStr">
        <is>
          <t>0</t>
        </is>
      </c>
    </row>
    <row r="102" ht="25.5" customHeight="1">
      <c r="A102" t="inlineStr">
        <is>
          <t>2026-09-13 · 高璇</t>
        </is>
      </c>
      <c r="B102" s="5">
        <v>46278</v>
      </c>
      <c r="C102" t="inlineStr">
        <is>
          <t>高璇</t>
        </is>
      </c>
      <c r="D102" t="inlineStr">
        <is>
          <t>11</t>
        </is>
      </c>
      <c r="E102" t="inlineStr">
        <is>
          <t>3</t>
        </is>
      </c>
      <c r="F102" t="inlineStr">
        <is>
          <t>220484</t>
        </is>
      </c>
      <c r="G102" t="inlineStr">
        <is>
          <t>0.01</t>
        </is>
      </c>
      <c r="H102" t="inlineStr">
        <is>
          <t>0.006</t>
        </is>
      </c>
      <c r="I102" t="inlineStr">
        <is>
          <t>2026/10/08</t>
        </is>
      </c>
      <c r="J102" t="inlineStr">
        <is>
          <t>否</t>
        </is>
      </c>
      <c r="K102" t="inlineStr">
        <is>
          <t>27</t>
        </is>
      </c>
      <c r="L102" t="inlineStr">
        <is>
          <t>0.25</t>
        </is>
      </c>
      <c r="M102" t="inlineStr">
        <is>
          <t>11</t>
        </is>
      </c>
      <c r="N102" t="inlineStr">
        <is>
          <t>3</t>
        </is>
      </c>
      <c r="O102" t="inlineStr">
        <is>
          <t>220484</t>
        </is>
      </c>
      <c r="P102" t="inlineStr">
        <is>
          <t>0.01</t>
        </is>
      </c>
    </row>
    <row r="103" ht="25.5" customHeight="1">
      <c r="A103" t="inlineStr">
        <is>
          <t>2026-09-13 · 彭满</t>
        </is>
      </c>
      <c r="B103" s="5">
        <v>46278</v>
      </c>
      <c r="C103" t="inlineStr">
        <is>
          <t>彭满</t>
        </is>
      </c>
      <c r="D103" t="inlineStr">
        <is>
          <t>3</t>
        </is>
      </c>
      <c r="E103" t="inlineStr">
        <is>
          <t>2</t>
        </is>
      </c>
      <c r="F103" t="inlineStr">
        <is>
          <t>29849</t>
        </is>
      </c>
      <c r="G103" t="inlineStr">
        <is>
          <t>0</t>
        </is>
      </c>
      <c r="H103" t="inlineStr">
        <is>
          <t>0</t>
        </is>
      </c>
      <c r="I103" t="inlineStr">
        <is>
          <t>2026/10/08</t>
        </is>
      </c>
      <c r="J103" t="inlineStr">
        <is>
          <t>否</t>
        </is>
      </c>
      <c r="K103" t="inlineStr">
        <is>
          <t>17</t>
        </is>
      </c>
      <c r="L103" t="inlineStr">
        <is>
          <t>0</t>
        </is>
      </c>
      <c r="M103" t="inlineStr">
        <is>
          <t>5.75</t>
        </is>
      </c>
      <c r="N103" t="inlineStr">
        <is>
          <t>2.75</t>
        </is>
      </c>
      <c r="O103" t="inlineStr">
        <is>
          <t>84970</t>
        </is>
      </c>
      <c r="P103" t="inlineStr">
        <is>
          <t>0</t>
        </is>
      </c>
    </row>
    <row r="104" ht="25.5" customHeight="1">
      <c r="A104" t="inlineStr">
        <is>
          <t>2026-09-13 · 张凯风</t>
        </is>
      </c>
      <c r="B104" s="5">
        <v>46278</v>
      </c>
      <c r="C104" t="inlineStr">
        <is>
          <t>张凯风</t>
        </is>
      </c>
      <c r="D104" t="inlineStr">
        <is>
          <t>0</t>
        </is>
      </c>
      <c r="E104" t="inlineStr">
        <is>
          <t>0</t>
        </is>
      </c>
      <c r="F104" t="inlineStr">
        <is>
          <t>0</t>
        </is>
      </c>
      <c r="G104" t="inlineStr">
        <is>
          <t>0</t>
        </is>
      </c>
      <c r="H104" t="inlineStr">
        <is>
          <t>0</t>
        </is>
      </c>
      <c r="I104" t="inlineStr">
        <is>
          <t>2026/10/08</t>
        </is>
      </c>
      <c r="J104" t="inlineStr">
        <is>
          <t>否</t>
        </is>
      </c>
      <c r="K104" t="inlineStr">
        <is>
          <t>34</t>
        </is>
      </c>
      <c r="L104" t="inlineStr">
        <is>
          <t>0.25</t>
        </is>
      </c>
      <c r="M104" t="inlineStr">
        <is>
          <t>0</t>
        </is>
      </c>
      <c r="N104" t="inlineStr">
        <is>
          <t>0</t>
        </is>
      </c>
      <c r="O104" t="inlineStr">
        <is>
          <t>0</t>
        </is>
      </c>
      <c r="P104" t="inlineStr">
        <is>
          <t>0</t>
        </is>
      </c>
    </row>
    <row r="105" ht="25.5" customHeight="1">
      <c r="A105" t="inlineStr">
        <is>
          <t>2026-09-13 · 马博洋</t>
        </is>
      </c>
      <c r="B105" s="5">
        <v>46278</v>
      </c>
      <c r="C105" t="inlineStr">
        <is>
          <t>马博洋</t>
        </is>
      </c>
      <c r="D105" t="inlineStr">
        <is>
          <t>0</t>
        </is>
      </c>
      <c r="E105" t="inlineStr">
        <is>
          <t>0</t>
        </is>
      </c>
      <c r="F105" t="inlineStr">
        <is>
          <t>0</t>
        </is>
      </c>
      <c r="G105" t="inlineStr">
        <is>
          <t>0</t>
        </is>
      </c>
      <c r="H105" t="inlineStr">
        <is>
          <t>0</t>
        </is>
      </c>
      <c r="I105" t="inlineStr">
        <is>
          <t>2026/10/08</t>
        </is>
      </c>
      <c r="J105" t="inlineStr">
        <is>
          <t>否</t>
        </is>
      </c>
      <c r="K105" t="inlineStr">
        <is>
          <t>0</t>
        </is>
      </c>
      <c r="L105" t="inlineStr">
        <is>
          <t>0</t>
        </is>
      </c>
      <c r="M105" t="inlineStr">
        <is>
          <t>0</t>
        </is>
      </c>
      <c r="N105" t="inlineStr">
        <is>
          <t>0</t>
        </is>
      </c>
      <c r="O105" t="inlineStr">
        <is>
          <t>0</t>
        </is>
      </c>
      <c r="P105" t="inlineStr">
        <is>
          <t>0</t>
        </is>
      </c>
    </row>
    <row r="106" ht="25.5" customHeight="1">
      <c r="A106" t="inlineStr">
        <is>
          <t>2026-09-12 · 高璇</t>
        </is>
      </c>
      <c r="B106" s="5">
        <v>46277</v>
      </c>
      <c r="C106" t="inlineStr">
        <is>
          <t>高璇</t>
        </is>
      </c>
      <c r="D106" t="inlineStr">
        <is>
          <t>11</t>
        </is>
      </c>
      <c r="E106" t="inlineStr">
        <is>
          <t>4</t>
        </is>
      </c>
      <c r="F106" t="inlineStr">
        <is>
          <t>322477</t>
        </is>
      </c>
      <c r="G106" t="inlineStr">
        <is>
          <t>0.01</t>
        </is>
      </c>
      <c r="H106" t="inlineStr">
        <is>
          <t>0.006</t>
        </is>
      </c>
      <c r="I106" t="inlineStr">
        <is>
          <t>2026/10/08</t>
        </is>
      </c>
      <c r="J106" t="inlineStr">
        <is>
          <t>否</t>
        </is>
      </c>
      <c r="K106" t="inlineStr">
        <is>
          <t>27</t>
        </is>
      </c>
      <c r="L106" t="inlineStr">
        <is>
          <t>0.25</t>
        </is>
      </c>
      <c r="M106" t="inlineStr">
        <is>
          <t>11</t>
        </is>
      </c>
      <c r="N106" t="inlineStr">
        <is>
          <t>4</t>
        </is>
      </c>
      <c r="O106" t="inlineStr">
        <is>
          <t>322477</t>
        </is>
      </c>
      <c r="P106" t="inlineStr">
        <is>
          <t>0.01</t>
        </is>
      </c>
    </row>
    <row r="107" ht="25.5" customHeight="1">
      <c r="A107" t="inlineStr">
        <is>
          <t>2026-09-12 · 彭满</t>
        </is>
      </c>
      <c r="B107" s="5">
        <v>46277</v>
      </c>
      <c r="C107" t="inlineStr">
        <is>
          <t>彭满</t>
        </is>
      </c>
      <c r="D107" t="inlineStr">
        <is>
          <t>6</t>
        </is>
      </c>
      <c r="E107" t="inlineStr">
        <is>
          <t>5</t>
        </is>
      </c>
      <c r="F107" t="inlineStr">
        <is>
          <t>19885</t>
        </is>
      </c>
      <c r="G107" t="inlineStr">
        <is>
          <t>0</t>
        </is>
      </c>
      <c r="H107" t="inlineStr">
        <is>
          <t>0</t>
        </is>
      </c>
      <c r="I107" t="inlineStr">
        <is>
          <t>2026/10/08</t>
        </is>
      </c>
      <c r="J107" t="inlineStr">
        <is>
          <t>否</t>
        </is>
      </c>
      <c r="K107" t="inlineStr">
        <is>
          <t>17</t>
        </is>
      </c>
      <c r="L107" t="inlineStr">
        <is>
          <t>0</t>
        </is>
      </c>
      <c r="M107" t="inlineStr">
        <is>
          <t>8.75</t>
        </is>
      </c>
      <c r="N107" t="inlineStr">
        <is>
          <t>6</t>
        </is>
      </c>
      <c r="O107" t="inlineStr">
        <is>
          <t>100504</t>
        </is>
      </c>
      <c r="P107" t="inlineStr">
        <is>
          <t>0</t>
        </is>
      </c>
    </row>
    <row r="108" ht="25.5" customHeight="1">
      <c r="A108" t="inlineStr">
        <is>
          <t>2026-09-12 · 张凯风</t>
        </is>
      </c>
      <c r="B108" s="5">
        <v>46277</v>
      </c>
      <c r="C108" t="inlineStr">
        <is>
          <t>张凯风</t>
        </is>
      </c>
      <c r="D108" t="inlineStr">
        <is>
          <t>0</t>
        </is>
      </c>
      <c r="E108" t="inlineStr">
        <is>
          <t>0</t>
        </is>
      </c>
      <c r="F108" t="inlineStr">
        <is>
          <t>0</t>
        </is>
      </c>
      <c r="G108" t="inlineStr">
        <is>
          <t>0</t>
        </is>
      </c>
      <c r="H108" t="inlineStr">
        <is>
          <t>0</t>
        </is>
      </c>
      <c r="I108" t="inlineStr">
        <is>
          <t>2026/10/08</t>
        </is>
      </c>
      <c r="J108" t="inlineStr">
        <is>
          <t>否</t>
        </is>
      </c>
      <c r="K108" t="inlineStr">
        <is>
          <t>34</t>
        </is>
      </c>
      <c r="L108" t="inlineStr">
        <is>
          <t>0.25</t>
        </is>
      </c>
      <c r="M108" t="inlineStr">
        <is>
          <t>0</t>
        </is>
      </c>
      <c r="N108" t="inlineStr">
        <is>
          <t>0</t>
        </is>
      </c>
      <c r="O108" t="inlineStr">
        <is>
          <t>0</t>
        </is>
      </c>
      <c r="P108" t="inlineStr">
        <is>
          <t>0</t>
        </is>
      </c>
    </row>
    <row r="109" ht="25.5" customHeight="1">
      <c r="A109" t="inlineStr">
        <is>
          <t>2026-09-12 · 马博洋</t>
        </is>
      </c>
      <c r="B109" s="5">
        <v>46277</v>
      </c>
      <c r="C109" t="inlineStr">
        <is>
          <t>马博洋</t>
        </is>
      </c>
      <c r="D109" t="inlineStr">
        <is>
          <t>0</t>
        </is>
      </c>
      <c r="E109" t="inlineStr">
        <is>
          <t>0</t>
        </is>
      </c>
      <c r="F109" t="inlineStr">
        <is>
          <t>0</t>
        </is>
      </c>
      <c r="G109" t="inlineStr">
        <is>
          <t>0</t>
        </is>
      </c>
      <c r="H109" t="inlineStr">
        <is>
          <t>0</t>
        </is>
      </c>
      <c r="I109" t="inlineStr">
        <is>
          <t>2026/10/08</t>
        </is>
      </c>
      <c r="J109" t="inlineStr">
        <is>
          <t>否</t>
        </is>
      </c>
      <c r="K109" t="inlineStr">
        <is>
          <t>0</t>
        </is>
      </c>
      <c r="L109" t="inlineStr">
        <is>
          <t>0</t>
        </is>
      </c>
      <c r="M109" t="inlineStr">
        <is>
          <t>0</t>
        </is>
      </c>
      <c r="N109" t="inlineStr">
        <is>
          <t>0</t>
        </is>
      </c>
      <c r="O109" t="inlineStr">
        <is>
          <t>0</t>
        </is>
      </c>
      <c r="P109" t="inlineStr">
        <is>
          <t>0</t>
        </is>
      </c>
    </row>
    <row r="110" ht="25.5" customHeight="1">
      <c r="A110" t="inlineStr">
        <is>
          <t>2026-09-11 · 高璇</t>
        </is>
      </c>
      <c r="B110" s="5">
        <v>46276</v>
      </c>
      <c r="C110" t="inlineStr">
        <is>
          <t>高璇</t>
        </is>
      </c>
      <c r="D110" t="inlineStr">
        <is>
          <t>12</t>
        </is>
      </c>
      <c r="E110" t="inlineStr">
        <is>
          <t>5</t>
        </is>
      </c>
      <c r="F110" t="inlineStr">
        <is>
          <t>203488</t>
        </is>
      </c>
      <c r="G110" t="inlineStr">
        <is>
          <t>16.78</t>
        </is>
      </c>
      <c r="H110" t="inlineStr">
        <is>
          <t>10.068</t>
        </is>
      </c>
      <c r="I110" t="inlineStr">
        <is>
          <t>2026/10/08</t>
        </is>
      </c>
      <c r="J110" t="inlineStr">
        <is>
          <t>否</t>
        </is>
      </c>
      <c r="K110" t="inlineStr">
        <is>
          <t>27</t>
        </is>
      </c>
      <c r="L110" t="inlineStr">
        <is>
          <t>0.25</t>
        </is>
      </c>
      <c r="M110" t="inlineStr">
        <is>
          <t>12</t>
        </is>
      </c>
      <c r="N110" t="inlineStr">
        <is>
          <t>5</t>
        </is>
      </c>
      <c r="O110" t="inlineStr">
        <is>
          <t>203488</t>
        </is>
      </c>
      <c r="P110" t="inlineStr">
        <is>
          <t>10.07</t>
        </is>
      </c>
    </row>
    <row r="111" ht="25.5" customHeight="1">
      <c r="A111" t="inlineStr">
        <is>
          <t>2026-09-11 · 彭满</t>
        </is>
      </c>
      <c r="B111" s="5">
        <v>46276</v>
      </c>
      <c r="C111" t="inlineStr">
        <is>
          <t>彭满</t>
        </is>
      </c>
      <c r="D111" t="inlineStr">
        <is>
          <t>8</t>
        </is>
      </c>
      <c r="E111" t="inlineStr">
        <is>
          <t>6</t>
        </is>
      </c>
      <c r="F111" t="inlineStr">
        <is>
          <t>34207</t>
        </is>
      </c>
      <c r="G111" t="inlineStr">
        <is>
          <t>0</t>
        </is>
      </c>
      <c r="H111" t="inlineStr">
        <is>
          <t>0</t>
        </is>
      </c>
      <c r="I111" t="inlineStr">
        <is>
          <t>2026/10/08</t>
        </is>
      </c>
      <c r="J111" t="inlineStr">
        <is>
          <t>否</t>
        </is>
      </c>
      <c r="K111" t="inlineStr">
        <is>
          <t>17</t>
        </is>
      </c>
      <c r="L111" t="inlineStr">
        <is>
          <t>0</t>
        </is>
      </c>
      <c r="M111" t="inlineStr">
        <is>
          <t>11</t>
        </is>
      </c>
      <c r="N111" t="inlineStr">
        <is>
          <t>7.25</t>
        </is>
      </c>
      <c r="O111" t="inlineStr">
        <is>
          <t>85079</t>
        </is>
      </c>
      <c r="P111" t="inlineStr">
        <is>
          <t>2.52</t>
        </is>
      </c>
    </row>
    <row r="112" ht="25.5" customHeight="1">
      <c r="A112" t="inlineStr">
        <is>
          <t>2026-09-11 · 张凯风</t>
        </is>
      </c>
      <c r="B112" s="5">
        <v>46276</v>
      </c>
      <c r="C112" t="inlineStr">
        <is>
          <t>张凯风</t>
        </is>
      </c>
      <c r="D112" t="inlineStr">
        <is>
          <t>0</t>
        </is>
      </c>
      <c r="E112" t="inlineStr">
        <is>
          <t>0</t>
        </is>
      </c>
      <c r="F112" t="inlineStr">
        <is>
          <t>0</t>
        </is>
      </c>
      <c r="G112" t="inlineStr">
        <is>
          <t>0</t>
        </is>
      </c>
      <c r="H112" t="inlineStr">
        <is>
          <t>0</t>
        </is>
      </c>
      <c r="I112" t="inlineStr">
        <is>
          <t>2026/10/08</t>
        </is>
      </c>
      <c r="J112" t="inlineStr">
        <is>
          <t>否</t>
        </is>
      </c>
      <c r="K112" t="inlineStr">
        <is>
          <t>34</t>
        </is>
      </c>
      <c r="L112" t="inlineStr">
        <is>
          <t>0.25</t>
        </is>
      </c>
      <c r="M112" t="inlineStr">
        <is>
          <t>0</t>
        </is>
      </c>
      <c r="N112" t="inlineStr">
        <is>
          <t>0</t>
        </is>
      </c>
      <c r="O112" t="inlineStr">
        <is>
          <t>0</t>
        </is>
      </c>
      <c r="P112" t="inlineStr">
        <is>
          <t>0</t>
        </is>
      </c>
    </row>
    <row r="113" ht="25.5" customHeight="1">
      <c r="A113" t="inlineStr">
        <is>
          <t>2026-09-11 · 马博洋</t>
        </is>
      </c>
      <c r="B113" s="5">
        <v>46276</v>
      </c>
      <c r="C113" t="inlineStr">
        <is>
          <t>马博洋</t>
        </is>
      </c>
      <c r="D113" t="inlineStr">
        <is>
          <t>0</t>
        </is>
      </c>
      <c r="E113" t="inlineStr">
        <is>
          <t>0</t>
        </is>
      </c>
      <c r="F113" t="inlineStr">
        <is>
          <t>0</t>
        </is>
      </c>
      <c r="G113" t="inlineStr">
        <is>
          <t>0</t>
        </is>
      </c>
      <c r="H113" t="inlineStr">
        <is>
          <t>0</t>
        </is>
      </c>
      <c r="I113" t="inlineStr">
        <is>
          <t>2026/10/08</t>
        </is>
      </c>
      <c r="J113" t="inlineStr">
        <is>
          <t>否</t>
        </is>
      </c>
      <c r="K113" t="inlineStr">
        <is>
          <t>0</t>
        </is>
      </c>
      <c r="L113" t="inlineStr">
        <is>
          <t>0</t>
        </is>
      </c>
      <c r="M113" t="inlineStr">
        <is>
          <t>0</t>
        </is>
      </c>
      <c r="N113" t="inlineStr">
        <is>
          <t>0</t>
        </is>
      </c>
      <c r="O113" t="inlineStr">
        <is>
          <t>0</t>
        </is>
      </c>
      <c r="P113" t="inlineStr">
        <is>
          <t>0</t>
        </is>
      </c>
    </row>
    <row r="114" ht="25.5" customHeight="1">
      <c r="A114" t="inlineStr">
        <is>
          <t>2026-09-10 · 高璇</t>
        </is>
      </c>
      <c r="B114" s="5">
        <v>46275</v>
      </c>
      <c r="C114" t="inlineStr">
        <is>
          <t>高璇</t>
        </is>
      </c>
      <c r="D114" t="inlineStr">
        <is>
          <t>9</t>
        </is>
      </c>
      <c r="E114" t="inlineStr">
        <is>
          <t>4</t>
        </is>
      </c>
      <c r="F114" t="inlineStr">
        <is>
          <t>95401</t>
        </is>
      </c>
      <c r="G114" t="inlineStr">
        <is>
          <t>31.46</t>
        </is>
      </c>
      <c r="H114" t="inlineStr">
        <is>
          <t>18.876</t>
        </is>
      </c>
      <c r="I114" t="inlineStr">
        <is>
          <t>2026/10/08</t>
        </is>
      </c>
      <c r="J114" t="inlineStr">
        <is>
          <t>否</t>
        </is>
      </c>
      <c r="K114" t="inlineStr">
        <is>
          <t>27</t>
        </is>
      </c>
      <c r="L114" t="inlineStr">
        <is>
          <t>0.25</t>
        </is>
      </c>
      <c r="M114" t="inlineStr">
        <is>
          <t>9</t>
        </is>
      </c>
      <c r="N114" t="inlineStr">
        <is>
          <t>4</t>
        </is>
      </c>
      <c r="O114" t="inlineStr">
        <is>
          <t>95401</t>
        </is>
      </c>
      <c r="P114" t="inlineStr">
        <is>
          <t>18.88</t>
        </is>
      </c>
    </row>
    <row r="115" ht="25.5" customHeight="1">
      <c r="A115" t="inlineStr">
        <is>
          <t>2026-09-10 · 彭满</t>
        </is>
      </c>
      <c r="B115" s="5">
        <v>46275</v>
      </c>
      <c r="C115" t="inlineStr">
        <is>
          <t>彭满</t>
        </is>
      </c>
      <c r="D115" t="inlineStr">
        <is>
          <t>10</t>
        </is>
      </c>
      <c r="E115" t="inlineStr">
        <is>
          <t>5</t>
        </is>
      </c>
      <c r="F115" t="inlineStr">
        <is>
          <t>185266</t>
        </is>
      </c>
      <c r="G115" t="inlineStr">
        <is>
          <t>0</t>
        </is>
      </c>
      <c r="H115" t="inlineStr">
        <is>
          <t>0</t>
        </is>
      </c>
      <c r="I115" t="inlineStr">
        <is>
          <t>2026/10/08</t>
        </is>
      </c>
      <c r="J115" t="inlineStr">
        <is>
          <t>否</t>
        </is>
      </c>
      <c r="K115" t="inlineStr">
        <is>
          <t>17</t>
        </is>
      </c>
      <c r="L115" t="inlineStr">
        <is>
          <t>0</t>
        </is>
      </c>
      <c r="M115" t="inlineStr">
        <is>
          <t>12.25</t>
        </is>
      </c>
      <c r="N115" t="inlineStr">
        <is>
          <t>6</t>
        </is>
      </c>
      <c r="O115" t="inlineStr">
        <is>
          <t>209116</t>
        </is>
      </c>
      <c r="P115" t="inlineStr">
        <is>
          <t>4.72</t>
        </is>
      </c>
    </row>
    <row r="116" ht="25.5" customHeight="1">
      <c r="A116" t="inlineStr">
        <is>
          <t>2026-09-10 · 张凯风</t>
        </is>
      </c>
      <c r="B116" s="5">
        <v>46275</v>
      </c>
      <c r="C116" t="inlineStr">
        <is>
          <t>张凯风</t>
        </is>
      </c>
      <c r="D116" t="inlineStr">
        <is>
          <t>0</t>
        </is>
      </c>
      <c r="E116" t="inlineStr">
        <is>
          <t>0</t>
        </is>
      </c>
      <c r="F116" t="inlineStr">
        <is>
          <t>0</t>
        </is>
      </c>
      <c r="G116" t="inlineStr">
        <is>
          <t>0</t>
        </is>
      </c>
      <c r="H116" t="inlineStr">
        <is>
          <t>0</t>
        </is>
      </c>
      <c r="I116" t="inlineStr">
        <is>
          <t>2026/10/08</t>
        </is>
      </c>
      <c r="J116" t="inlineStr">
        <is>
          <t>否</t>
        </is>
      </c>
      <c r="K116" t="inlineStr">
        <is>
          <t>34</t>
        </is>
      </c>
      <c r="L116" t="inlineStr">
        <is>
          <t>0.25</t>
        </is>
      </c>
      <c r="M116" t="inlineStr">
        <is>
          <t>0</t>
        </is>
      </c>
      <c r="N116" t="inlineStr">
        <is>
          <t>0</t>
        </is>
      </c>
      <c r="O116" t="inlineStr">
        <is>
          <t>0</t>
        </is>
      </c>
      <c r="P116" t="inlineStr">
        <is>
          <t>0</t>
        </is>
      </c>
    </row>
    <row r="117" ht="25.5" customHeight="1">
      <c r="A117" t="inlineStr">
        <is>
          <t>2026-09-10 · 马博洋</t>
        </is>
      </c>
      <c r="B117" s="5">
        <v>46275</v>
      </c>
      <c r="C117" t="inlineStr">
        <is>
          <t>马博洋</t>
        </is>
      </c>
      <c r="D117" t="inlineStr">
        <is>
          <t>0</t>
        </is>
      </c>
      <c r="E117" t="inlineStr">
        <is>
          <t>0</t>
        </is>
      </c>
      <c r="F117" t="inlineStr">
        <is>
          <t>0</t>
        </is>
      </c>
      <c r="G117" t="inlineStr">
        <is>
          <t>0</t>
        </is>
      </c>
      <c r="H117" t="inlineStr">
        <is>
          <t>0</t>
        </is>
      </c>
      <c r="I117" t="inlineStr">
        <is>
          <t>2026/10/08</t>
        </is>
      </c>
      <c r="J117" t="inlineStr">
        <is>
          <t>否</t>
        </is>
      </c>
      <c r="K117" t="inlineStr">
        <is>
          <t>0</t>
        </is>
      </c>
      <c r="L117" t="inlineStr">
        <is>
          <t>0</t>
        </is>
      </c>
      <c r="M117" t="inlineStr">
        <is>
          <t>0</t>
        </is>
      </c>
      <c r="N117" t="inlineStr">
        <is>
          <t>0</t>
        </is>
      </c>
      <c r="O117" t="inlineStr">
        <is>
          <t>0</t>
        </is>
      </c>
      <c r="P117" t="inlineStr">
        <is>
          <t>0</t>
        </is>
      </c>
    </row>
    <row r="118" ht="25.5" customHeight="1">
      <c r="A118" t="inlineStr">
        <is>
          <t>2026-09-09 · 高璇</t>
        </is>
      </c>
      <c r="B118" s="5">
        <v>46274</v>
      </c>
      <c r="C118" t="inlineStr">
        <is>
          <t>高璇</t>
        </is>
      </c>
      <c r="D118" t="inlineStr">
        <is>
          <t>9</t>
        </is>
      </c>
      <c r="E118" t="inlineStr">
        <is>
          <t>3</t>
        </is>
      </c>
      <c r="F118" t="inlineStr">
        <is>
          <t>252230</t>
        </is>
      </c>
      <c r="G118" t="inlineStr">
        <is>
          <t>14.68</t>
        </is>
      </c>
      <c r="H118" t="inlineStr">
        <is>
          <t>8.808</t>
        </is>
      </c>
      <c r="I118" t="inlineStr">
        <is>
          <t>2026/10/08</t>
        </is>
      </c>
      <c r="J118" t="inlineStr">
        <is>
          <t>否</t>
        </is>
      </c>
      <c r="K118" t="inlineStr">
        <is>
          <t>27</t>
        </is>
      </c>
      <c r="L118" t="inlineStr">
        <is>
          <t>0.25</t>
        </is>
      </c>
      <c r="M118" t="inlineStr">
        <is>
          <t>9</t>
        </is>
      </c>
      <c r="N118" t="inlineStr">
        <is>
          <t>3</t>
        </is>
      </c>
      <c r="O118" t="inlineStr">
        <is>
          <t>252230</t>
        </is>
      </c>
      <c r="P118" t="inlineStr">
        <is>
          <t>8.81</t>
        </is>
      </c>
    </row>
    <row r="119" ht="25.5" customHeight="1">
      <c r="A119" t="inlineStr">
        <is>
          <t>2026-09-09 · 彭满</t>
        </is>
      </c>
      <c r="B119" s="5">
        <v>46274</v>
      </c>
      <c r="C119" t="inlineStr">
        <is>
          <t>彭满</t>
        </is>
      </c>
      <c r="D119" t="inlineStr">
        <is>
          <t>10</t>
        </is>
      </c>
      <c r="E119" t="inlineStr">
        <is>
          <t>5</t>
        </is>
      </c>
      <c r="F119" t="inlineStr">
        <is>
          <t>24706</t>
        </is>
      </c>
      <c r="G119" t="inlineStr">
        <is>
          <t>0</t>
        </is>
      </c>
      <c r="H119" t="inlineStr">
        <is>
          <t>0</t>
        </is>
      </c>
      <c r="I119" t="inlineStr">
        <is>
          <t>2026/10/08</t>
        </is>
      </c>
      <c r="J119" t="inlineStr">
        <is>
          <t>否</t>
        </is>
      </c>
      <c r="K119" t="inlineStr">
        <is>
          <t>17</t>
        </is>
      </c>
      <c r="L119" t="inlineStr">
        <is>
          <t>0</t>
        </is>
      </c>
      <c r="M119" t="inlineStr">
        <is>
          <t>12.25</t>
        </is>
      </c>
      <c r="N119" t="inlineStr">
        <is>
          <t>5.75</t>
        </is>
      </c>
      <c r="O119" t="inlineStr">
        <is>
          <t>87764</t>
        </is>
      </c>
      <c r="P119" t="inlineStr">
        <is>
          <t>2.2</t>
        </is>
      </c>
    </row>
    <row r="120" ht="25.5" customHeight="1">
      <c r="A120" t="inlineStr">
        <is>
          <t>2026-09-09 · 张凯风</t>
        </is>
      </c>
      <c r="B120" s="5">
        <v>46274</v>
      </c>
      <c r="C120" t="inlineStr">
        <is>
          <t>张凯风</t>
        </is>
      </c>
      <c r="D120" t="inlineStr">
        <is>
          <t>0</t>
        </is>
      </c>
      <c r="E120" t="inlineStr">
        <is>
          <t>0</t>
        </is>
      </c>
      <c r="F120" t="inlineStr">
        <is>
          <t>0</t>
        </is>
      </c>
      <c r="G120" t="inlineStr">
        <is>
          <t>0</t>
        </is>
      </c>
      <c r="H120" t="inlineStr">
        <is>
          <t>0</t>
        </is>
      </c>
      <c r="I120" t="inlineStr">
        <is>
          <t>2026/10/08</t>
        </is>
      </c>
      <c r="J120" t="inlineStr">
        <is>
          <t>否</t>
        </is>
      </c>
      <c r="K120" t="inlineStr">
        <is>
          <t>34</t>
        </is>
      </c>
      <c r="L120" t="inlineStr">
        <is>
          <t>0.25</t>
        </is>
      </c>
      <c r="M120" t="inlineStr">
        <is>
          <t>0</t>
        </is>
      </c>
      <c r="N120" t="inlineStr">
        <is>
          <t>0</t>
        </is>
      </c>
      <c r="O120" t="inlineStr">
        <is>
          <t>0</t>
        </is>
      </c>
      <c r="P120" t="inlineStr">
        <is>
          <t>0</t>
        </is>
      </c>
    </row>
    <row r="121" ht="25.5" customHeight="1">
      <c r="A121" t="inlineStr">
        <is>
          <t>2026-09-09 · 马博洋</t>
        </is>
      </c>
      <c r="B121" s="5">
        <v>46274</v>
      </c>
      <c r="C121" t="inlineStr">
        <is>
          <t>马博洋</t>
        </is>
      </c>
      <c r="D121" t="inlineStr">
        <is>
          <t>0</t>
        </is>
      </c>
      <c r="E121" t="inlineStr">
        <is>
          <t>0</t>
        </is>
      </c>
      <c r="F121" t="inlineStr">
        <is>
          <t>0</t>
        </is>
      </c>
      <c r="G121" t="inlineStr">
        <is>
          <t>0</t>
        </is>
      </c>
      <c r="H121" t="inlineStr">
        <is>
          <t>0</t>
        </is>
      </c>
      <c r="I121" t="inlineStr">
        <is>
          <t>2026/10/08</t>
        </is>
      </c>
      <c r="J121" t="inlineStr">
        <is>
          <t>否</t>
        </is>
      </c>
      <c r="K121" t="inlineStr">
        <is>
          <t>0</t>
        </is>
      </c>
      <c r="L121" t="inlineStr">
        <is>
          <t>0</t>
        </is>
      </c>
      <c r="M121" t="inlineStr">
        <is>
          <t>0</t>
        </is>
      </c>
      <c r="N121" t="inlineStr">
        <is>
          <t>0</t>
        </is>
      </c>
      <c r="O121" t="inlineStr">
        <is>
          <t>0</t>
        </is>
      </c>
      <c r="P121" t="inlineStr">
        <is>
          <t>0</t>
        </is>
      </c>
    </row>
    <row r="122" ht="25.5" customHeight="1">
      <c r="A122" t="inlineStr">
        <is>
          <t>2026-09-08 · 高璇</t>
        </is>
      </c>
      <c r="B122" s="5">
        <v>46273</v>
      </c>
      <c r="C122" t="inlineStr">
        <is>
          <t>高璇</t>
        </is>
      </c>
      <c r="D122" t="inlineStr">
        <is>
          <t>9</t>
        </is>
      </c>
      <c r="E122" t="inlineStr">
        <is>
          <t>5</t>
        </is>
      </c>
      <c r="F122" t="inlineStr">
        <is>
          <t>147113</t>
        </is>
      </c>
      <c r="G122" t="inlineStr">
        <is>
          <t>4.2</t>
        </is>
      </c>
      <c r="H122" t="inlineStr">
        <is>
          <t>2.52</t>
        </is>
      </c>
      <c r="I122" t="inlineStr">
        <is>
          <t>2026/10/08</t>
        </is>
      </c>
      <c r="J122" t="inlineStr">
        <is>
          <t>否</t>
        </is>
      </c>
      <c r="K122" t="inlineStr">
        <is>
          <t>27</t>
        </is>
      </c>
      <c r="L122" t="inlineStr">
        <is>
          <t>0.25</t>
        </is>
      </c>
      <c r="M122" t="inlineStr">
        <is>
          <t>9</t>
        </is>
      </c>
      <c r="N122" t="inlineStr">
        <is>
          <t>5</t>
        </is>
      </c>
      <c r="O122" t="inlineStr">
        <is>
          <t>147113</t>
        </is>
      </c>
      <c r="P122" t="inlineStr">
        <is>
          <t>2.52</t>
        </is>
      </c>
    </row>
    <row r="123" ht="25.5" customHeight="1">
      <c r="A123" t="inlineStr">
        <is>
          <t>2026-09-08 · 彭满</t>
        </is>
      </c>
      <c r="B123" s="5">
        <v>46273</v>
      </c>
      <c r="C123" t="inlineStr">
        <is>
          <t>彭满</t>
        </is>
      </c>
      <c r="D123" t="inlineStr">
        <is>
          <t>7</t>
        </is>
      </c>
      <c r="E123" t="inlineStr">
        <is>
          <t>3</t>
        </is>
      </c>
      <c r="F123" t="inlineStr">
        <is>
          <t>41332</t>
        </is>
      </c>
      <c r="G123" t="inlineStr">
        <is>
          <t>0</t>
        </is>
      </c>
      <c r="H123" t="inlineStr">
        <is>
          <t>0</t>
        </is>
      </c>
      <c r="I123" t="inlineStr">
        <is>
          <t>2026/10/08</t>
        </is>
      </c>
      <c r="J123" t="inlineStr">
        <is>
          <t>否</t>
        </is>
      </c>
      <c r="K123" t="inlineStr">
        <is>
          <t>17</t>
        </is>
      </c>
      <c r="L123" t="inlineStr">
        <is>
          <t>0</t>
        </is>
      </c>
      <c r="M123" t="inlineStr">
        <is>
          <t>9.25</t>
        </is>
      </c>
      <c r="N123" t="inlineStr">
        <is>
          <t>4.25</t>
        </is>
      </c>
      <c r="O123" t="inlineStr">
        <is>
          <t>78110</t>
        </is>
      </c>
      <c r="P123" t="inlineStr">
        <is>
          <t>0.63</t>
        </is>
      </c>
    </row>
    <row r="124" ht="25.5" customHeight="1">
      <c r="A124" t="inlineStr">
        <is>
          <t>2026-09-08 · 张凯风</t>
        </is>
      </c>
      <c r="B124" s="5">
        <v>46273</v>
      </c>
      <c r="C124" t="inlineStr">
        <is>
          <t>张凯风</t>
        </is>
      </c>
      <c r="D124" t="inlineStr">
        <is>
          <t>0</t>
        </is>
      </c>
      <c r="E124" t="inlineStr">
        <is>
          <t>0</t>
        </is>
      </c>
      <c r="F124" t="inlineStr">
        <is>
          <t>0</t>
        </is>
      </c>
      <c r="G124" t="inlineStr">
        <is>
          <t>0</t>
        </is>
      </c>
      <c r="H124" t="inlineStr">
        <is>
          <t>0</t>
        </is>
      </c>
      <c r="I124" t="inlineStr">
        <is>
          <t>2026/10/08</t>
        </is>
      </c>
      <c r="J124" t="inlineStr">
        <is>
          <t>否</t>
        </is>
      </c>
      <c r="K124" t="inlineStr">
        <is>
          <t>34</t>
        </is>
      </c>
      <c r="L124" t="inlineStr">
        <is>
          <t>0.25</t>
        </is>
      </c>
      <c r="M124" t="inlineStr">
        <is>
          <t>0</t>
        </is>
      </c>
      <c r="N124" t="inlineStr">
        <is>
          <t>0</t>
        </is>
      </c>
      <c r="O124" t="inlineStr">
        <is>
          <t>0</t>
        </is>
      </c>
      <c r="P124" t="inlineStr">
        <is>
          <t>0</t>
        </is>
      </c>
    </row>
    <row r="125" ht="25.5" customHeight="1">
      <c r="A125" t="inlineStr">
        <is>
          <t>2026-09-08 · 马博洋</t>
        </is>
      </c>
      <c r="B125" s="5">
        <v>46273</v>
      </c>
      <c r="C125" t="inlineStr">
        <is>
          <t>马博洋</t>
        </is>
      </c>
      <c r="D125" t="inlineStr">
        <is>
          <t>0</t>
        </is>
      </c>
      <c r="E125" t="inlineStr">
        <is>
          <t>0</t>
        </is>
      </c>
      <c r="F125" t="inlineStr">
        <is>
          <t>0</t>
        </is>
      </c>
      <c r="G125" t="inlineStr">
        <is>
          <t>0</t>
        </is>
      </c>
      <c r="H125" t="inlineStr">
        <is>
          <t>0</t>
        </is>
      </c>
      <c r="I125" t="inlineStr">
        <is>
          <t>2026/10/08</t>
        </is>
      </c>
      <c r="J125" t="inlineStr">
        <is>
          <t>否</t>
        </is>
      </c>
      <c r="K125" t="inlineStr">
        <is>
          <t>0</t>
        </is>
      </c>
      <c r="L125" t="inlineStr">
        <is>
          <t>0</t>
        </is>
      </c>
      <c r="M125" t="inlineStr">
        <is>
          <t>0</t>
        </is>
      </c>
      <c r="N125" t="inlineStr">
        <is>
          <t>0</t>
        </is>
      </c>
      <c r="O125" t="inlineStr">
        <is>
          <t>0</t>
        </is>
      </c>
      <c r="P125" t="inlineStr">
        <is>
          <t>0</t>
        </is>
      </c>
    </row>
    <row r="126" ht="25.5" customHeight="1">
      <c r="A126" t="inlineStr">
        <is>
          <t>2026-09-07 · 高璇</t>
        </is>
      </c>
      <c r="B126" s="5">
        <v>46272</v>
      </c>
      <c r="C126" t="inlineStr">
        <is>
          <t>高璇</t>
        </is>
      </c>
      <c r="D126" t="inlineStr">
        <is>
          <t>9</t>
        </is>
      </c>
      <c r="E126" t="inlineStr">
        <is>
          <t>5</t>
        </is>
      </c>
      <c r="F126" t="inlineStr">
        <is>
          <t>183291</t>
        </is>
      </c>
      <c r="G126" t="inlineStr">
        <is>
          <t>4.2</t>
        </is>
      </c>
      <c r="H126" t="inlineStr">
        <is>
          <t>0</t>
        </is>
      </c>
      <c r="I126" t="inlineStr">
        <is>
          <t>2026/10/08</t>
        </is>
      </c>
      <c r="J126" t="inlineStr">
        <is>
          <t>否</t>
        </is>
      </c>
      <c r="K126" t="inlineStr">
        <is>
          <t>27</t>
        </is>
      </c>
      <c r="L126" t="inlineStr">
        <is>
          <t>0.25</t>
        </is>
      </c>
      <c r="M126" t="inlineStr">
        <is>
          <t>9</t>
        </is>
      </c>
      <c r="N126" t="inlineStr">
        <is>
          <t>5</t>
        </is>
      </c>
      <c r="O126" t="inlineStr">
        <is>
          <t>183291</t>
        </is>
      </c>
      <c r="P126" t="inlineStr">
        <is>
          <t>0</t>
        </is>
      </c>
    </row>
    <row r="127" ht="25.5" customHeight="1">
      <c r="A127" t="inlineStr">
        <is>
          <t>2026-09-07 · 彭满</t>
        </is>
      </c>
      <c r="B127" s="5">
        <v>46272</v>
      </c>
      <c r="C127" t="inlineStr">
        <is>
          <t>彭满</t>
        </is>
      </c>
      <c r="D127" t="inlineStr">
        <is>
          <t>6</t>
        </is>
      </c>
      <c r="E127" t="inlineStr">
        <is>
          <t>4</t>
        </is>
      </c>
      <c r="F127" t="inlineStr">
        <is>
          <t>66949</t>
        </is>
      </c>
      <c r="G127" t="inlineStr">
        <is>
          <t>0</t>
        </is>
      </c>
      <c r="H127" t="inlineStr">
        <is>
          <t>0</t>
        </is>
      </c>
      <c r="I127" t="inlineStr">
        <is>
          <t>2026/10/08</t>
        </is>
      </c>
      <c r="J127" t="inlineStr">
        <is>
          <t>否</t>
        </is>
      </c>
      <c r="K127" t="inlineStr">
        <is>
          <t>17</t>
        </is>
      </c>
      <c r="L127" t="inlineStr">
        <is>
          <t>0</t>
        </is>
      </c>
      <c r="M127" t="inlineStr">
        <is>
          <t>8.25</t>
        </is>
      </c>
      <c r="N127" t="inlineStr">
        <is>
          <t>5.25</t>
        </is>
      </c>
      <c r="O127" t="inlineStr">
        <is>
          <t>112772</t>
        </is>
      </c>
      <c r="P127" t="inlineStr">
        <is>
          <t>0</t>
        </is>
      </c>
    </row>
    <row r="128" ht="25.5" customHeight="1">
      <c r="A128" t="inlineStr">
        <is>
          <t>2026-09-07 · 张凯风</t>
        </is>
      </c>
      <c r="B128" s="5">
        <v>46272</v>
      </c>
      <c r="C128" t="inlineStr">
        <is>
          <t>张凯风</t>
        </is>
      </c>
      <c r="D128" t="inlineStr">
        <is>
          <t>0</t>
        </is>
      </c>
      <c r="E128" t="inlineStr">
        <is>
          <t>0</t>
        </is>
      </c>
      <c r="F128" t="inlineStr">
        <is>
          <t>0</t>
        </is>
      </c>
      <c r="G128" t="inlineStr">
        <is>
          <t>0</t>
        </is>
      </c>
      <c r="H128" t="inlineStr">
        <is>
          <t>0</t>
        </is>
      </c>
      <c r="I128" t="inlineStr">
        <is>
          <t>2026/10/08</t>
        </is>
      </c>
      <c r="J128" t="inlineStr">
        <is>
          <t>否</t>
        </is>
      </c>
      <c r="K128" t="inlineStr">
        <is>
          <t>34</t>
        </is>
      </c>
      <c r="L128" t="inlineStr">
        <is>
          <t>0.25</t>
        </is>
      </c>
      <c r="M128" t="inlineStr">
        <is>
          <t>0</t>
        </is>
      </c>
      <c r="N128" t="inlineStr">
        <is>
          <t>0</t>
        </is>
      </c>
      <c r="O128" t="inlineStr">
        <is>
          <t>0</t>
        </is>
      </c>
      <c r="P128" t="inlineStr">
        <is>
          <t>0</t>
        </is>
      </c>
    </row>
    <row r="129" ht="25.5" customHeight="1">
      <c r="A129" t="inlineStr">
        <is>
          <t>2026-09-07 · 马博洋</t>
        </is>
      </c>
      <c r="B129" s="5">
        <v>46272</v>
      </c>
      <c r="C129" t="inlineStr">
        <is>
          <t>马博洋</t>
        </is>
      </c>
      <c r="D129" t="inlineStr">
        <is>
          <t>0</t>
        </is>
      </c>
      <c r="E129" t="inlineStr">
        <is>
          <t>0</t>
        </is>
      </c>
      <c r="F129" t="inlineStr">
        <is>
          <t>0</t>
        </is>
      </c>
      <c r="G129" t="inlineStr">
        <is>
          <t>0</t>
        </is>
      </c>
      <c r="H129" t="inlineStr">
        <is>
          <t>0</t>
        </is>
      </c>
      <c r="I129" t="inlineStr">
        <is>
          <t>2026/10/08</t>
        </is>
      </c>
      <c r="J129" t="inlineStr">
        <is>
          <t>否</t>
        </is>
      </c>
      <c r="K129" t="inlineStr">
        <is>
          <t>0</t>
        </is>
      </c>
      <c r="L129" t="inlineStr">
        <is>
          <t>0</t>
        </is>
      </c>
      <c r="M129" t="inlineStr">
        <is>
          <t>0</t>
        </is>
      </c>
      <c r="N129" t="inlineStr">
        <is>
          <t>0</t>
        </is>
      </c>
      <c r="O129" t="inlineStr">
        <is>
          <t>0</t>
        </is>
      </c>
      <c r="P129" t="inlineStr">
        <is>
          <t>0</t>
        </is>
      </c>
    </row>
    <row r="130" ht="25.5" customHeight="1">
      <c r="A130" t="inlineStr">
        <is>
          <t>2026-09-06 · 高璇</t>
        </is>
      </c>
      <c r="B130" s="5">
        <v>46271</v>
      </c>
      <c r="C130" t="inlineStr">
        <is>
          <t>高璇</t>
        </is>
      </c>
      <c r="D130" t="inlineStr">
        <is>
          <t>8</t>
        </is>
      </c>
      <c r="E130" t="inlineStr">
        <is>
          <t>5</t>
        </is>
      </c>
      <c r="F130" t="inlineStr">
        <is>
          <t>36232</t>
        </is>
      </c>
      <c r="G130" t="inlineStr">
        <is>
          <t>0</t>
        </is>
      </c>
      <c r="H130" t="inlineStr">
        <is>
          <t>0</t>
        </is>
      </c>
      <c r="I130" t="inlineStr">
        <is>
          <t>2026/10/08</t>
        </is>
      </c>
      <c r="J130" t="inlineStr">
        <is>
          <t>否</t>
        </is>
      </c>
      <c r="K130" t="inlineStr">
        <is>
          <t>27</t>
        </is>
      </c>
      <c r="L130" t="inlineStr">
        <is>
          <t>0.25</t>
        </is>
      </c>
      <c r="M130" t="inlineStr">
        <is>
          <t>8</t>
        </is>
      </c>
      <c r="N130" t="inlineStr">
        <is>
          <t>5</t>
        </is>
      </c>
      <c r="O130" t="inlineStr">
        <is>
          <t>36232</t>
        </is>
      </c>
      <c r="P130" t="inlineStr">
        <is>
          <t>0</t>
        </is>
      </c>
    </row>
    <row r="131" ht="25.5" customHeight="1">
      <c r="A131" t="inlineStr">
        <is>
          <t>2026-09-06 · 彭满</t>
        </is>
      </c>
      <c r="B131" s="5">
        <v>46271</v>
      </c>
      <c r="C131" t="inlineStr">
        <is>
          <t>彭满</t>
        </is>
      </c>
      <c r="D131" t="inlineStr">
        <is>
          <t>3</t>
        </is>
      </c>
      <c r="E131" t="inlineStr">
        <is>
          <t>1</t>
        </is>
      </c>
      <c r="F131" t="inlineStr">
        <is>
          <t>4333</t>
        </is>
      </c>
      <c r="G131" t="inlineStr">
        <is>
          <t>0</t>
        </is>
      </c>
      <c r="H131" t="inlineStr">
        <is>
          <t>0</t>
        </is>
      </c>
      <c r="I131" t="inlineStr">
        <is>
          <t>2026/10/08</t>
        </is>
      </c>
      <c r="J131" t="inlineStr">
        <is>
          <t>否</t>
        </is>
      </c>
      <c r="K131" t="inlineStr">
        <is>
          <t>17</t>
        </is>
      </c>
      <c r="L131" t="inlineStr">
        <is>
          <t>0</t>
        </is>
      </c>
      <c r="M131" t="inlineStr">
        <is>
          <t>5</t>
        </is>
      </c>
      <c r="N131" t="inlineStr">
        <is>
          <t>2.25</t>
        </is>
      </c>
      <c r="O131" t="inlineStr">
        <is>
          <t>13391</t>
        </is>
      </c>
      <c r="P131" t="inlineStr">
        <is>
          <t>0</t>
        </is>
      </c>
    </row>
    <row r="132" ht="25.5" customHeight="1">
      <c r="A132" t="inlineStr">
        <is>
          <t>2026-09-06 · 张凯风</t>
        </is>
      </c>
      <c r="B132" s="5">
        <v>46271</v>
      </c>
      <c r="C132" t="inlineStr">
        <is>
          <t>张凯风</t>
        </is>
      </c>
      <c r="D132" t="inlineStr">
        <is>
          <t>0</t>
        </is>
      </c>
      <c r="E132" t="inlineStr">
        <is>
          <t>0</t>
        </is>
      </c>
      <c r="F132" t="inlineStr">
        <is>
          <t>0</t>
        </is>
      </c>
      <c r="G132" t="inlineStr">
        <is>
          <t>0</t>
        </is>
      </c>
      <c r="H132" t="inlineStr">
        <is>
          <t>0</t>
        </is>
      </c>
      <c r="I132" t="inlineStr">
        <is>
          <t>2026/10/08</t>
        </is>
      </c>
      <c r="J132" t="inlineStr">
        <is>
          <t>否</t>
        </is>
      </c>
      <c r="K132" t="inlineStr">
        <is>
          <t>34</t>
        </is>
      </c>
      <c r="L132" t="inlineStr">
        <is>
          <t>0.25</t>
        </is>
      </c>
      <c r="M132" t="inlineStr">
        <is>
          <t>0</t>
        </is>
      </c>
      <c r="N132" t="inlineStr">
        <is>
          <t>0</t>
        </is>
      </c>
      <c r="O132" t="inlineStr">
        <is>
          <t>0</t>
        </is>
      </c>
      <c r="P132" t="inlineStr">
        <is>
          <t>0</t>
        </is>
      </c>
    </row>
    <row r="133" ht="25.5" customHeight="1">
      <c r="A133" t="inlineStr">
        <is>
          <t>2026-09-06 · 马博洋</t>
        </is>
      </c>
      <c r="B133" s="5">
        <v>46271</v>
      </c>
      <c r="C133" t="inlineStr">
        <is>
          <t>马博洋</t>
        </is>
      </c>
      <c r="D133" t="inlineStr">
        <is>
          <t>0</t>
        </is>
      </c>
      <c r="E133" t="inlineStr">
        <is>
          <t>0</t>
        </is>
      </c>
      <c r="F133" t="inlineStr">
        <is>
          <t>0</t>
        </is>
      </c>
      <c r="G133" t="inlineStr">
        <is>
          <t>0</t>
        </is>
      </c>
      <c r="H133" t="inlineStr">
        <is>
          <t>0</t>
        </is>
      </c>
      <c r="I133" t="inlineStr">
        <is>
          <t>2026/10/08</t>
        </is>
      </c>
      <c r="J133" t="inlineStr">
        <is>
          <t>否</t>
        </is>
      </c>
      <c r="K133" t="inlineStr">
        <is>
          <t>0</t>
        </is>
      </c>
      <c r="L133" t="inlineStr">
        <is>
          <t>0</t>
        </is>
      </c>
      <c r="M133" t="inlineStr">
        <is>
          <t>0</t>
        </is>
      </c>
      <c r="N133" t="inlineStr">
        <is>
          <t>0</t>
        </is>
      </c>
      <c r="O133" t="inlineStr">
        <is>
          <t>0</t>
        </is>
      </c>
      <c r="P133" t="inlineStr">
        <is>
          <t>0</t>
        </is>
      </c>
    </row>
    <row r="134" ht="25.5" customHeight="1">
      <c r="A134" t="inlineStr">
        <is>
          <t>2026-09-05 · 高璇</t>
        </is>
      </c>
      <c r="B134" s="5">
        <v>46270</v>
      </c>
      <c r="C134" t="inlineStr">
        <is>
          <t>高璇</t>
        </is>
      </c>
      <c r="D134" t="inlineStr">
        <is>
          <t>7</t>
        </is>
      </c>
      <c r="E134" t="inlineStr">
        <is>
          <t>5</t>
        </is>
      </c>
      <c r="F134" t="inlineStr">
        <is>
          <t>113014</t>
        </is>
      </c>
      <c r="G134" t="inlineStr">
        <is>
          <t>0</t>
        </is>
      </c>
      <c r="H134" t="inlineStr">
        <is>
          <t>0</t>
        </is>
      </c>
      <c r="I134" t="inlineStr">
        <is>
          <t>2026/10/08</t>
        </is>
      </c>
      <c r="J134" t="inlineStr">
        <is>
          <t>否</t>
        </is>
      </c>
      <c r="K134" t="inlineStr">
        <is>
          <t>27</t>
        </is>
      </c>
      <c r="L134" t="inlineStr">
        <is>
          <t>0.25</t>
        </is>
      </c>
      <c r="M134" t="inlineStr">
        <is>
          <t>7</t>
        </is>
      </c>
      <c r="N134" t="inlineStr">
        <is>
          <t>5</t>
        </is>
      </c>
      <c r="O134" t="inlineStr">
        <is>
          <t>113014</t>
        </is>
      </c>
      <c r="P134" t="inlineStr">
        <is>
          <t>0</t>
        </is>
      </c>
    </row>
    <row r="135" ht="25.5" customHeight="1">
      <c r="A135" t="inlineStr">
        <is>
          <t>2026-09-05 · 彭满</t>
        </is>
      </c>
      <c r="B135" s="5">
        <v>46270</v>
      </c>
      <c r="C135" t="inlineStr">
        <is>
          <t>彭满</t>
        </is>
      </c>
      <c r="D135" t="inlineStr">
        <is>
          <t>4</t>
        </is>
      </c>
      <c r="E135" t="inlineStr">
        <is>
          <t>2</t>
        </is>
      </c>
      <c r="F135" t="inlineStr">
        <is>
          <t>19275</t>
        </is>
      </c>
      <c r="G135" t="inlineStr">
        <is>
          <t>0</t>
        </is>
      </c>
      <c r="H135" t="inlineStr">
        <is>
          <t>0</t>
        </is>
      </c>
      <c r="I135" t="inlineStr">
        <is>
          <t>2026/10/08</t>
        </is>
      </c>
      <c r="J135" t="inlineStr">
        <is>
          <t>否</t>
        </is>
      </c>
      <c r="K135" t="inlineStr">
        <is>
          <t>17</t>
        </is>
      </c>
      <c r="L135" t="inlineStr">
        <is>
          <t>0</t>
        </is>
      </c>
      <c r="M135" t="inlineStr">
        <is>
          <t>5.75</t>
        </is>
      </c>
      <c r="N135" t="inlineStr">
        <is>
          <t>3.25</t>
        </is>
      </c>
      <c r="O135" t="inlineStr">
        <is>
          <t>47529</t>
        </is>
      </c>
      <c r="P135" t="inlineStr">
        <is>
          <t>0</t>
        </is>
      </c>
    </row>
    <row r="136" ht="25.5" customHeight="1">
      <c r="A136" t="inlineStr">
        <is>
          <t>2026-09-05 · 张凯风</t>
        </is>
      </c>
      <c r="B136" s="5">
        <v>46270</v>
      </c>
      <c r="C136" t="inlineStr">
        <is>
          <t>张凯风</t>
        </is>
      </c>
      <c r="D136" t="inlineStr">
        <is>
          <t>0</t>
        </is>
      </c>
      <c r="E136" t="inlineStr">
        <is>
          <t>0</t>
        </is>
      </c>
      <c r="F136" t="inlineStr">
        <is>
          <t>0</t>
        </is>
      </c>
      <c r="G136" t="inlineStr">
        <is>
          <t>0</t>
        </is>
      </c>
      <c r="H136" t="inlineStr">
        <is>
          <t>0</t>
        </is>
      </c>
      <c r="I136" t="inlineStr">
        <is>
          <t>2026/10/08</t>
        </is>
      </c>
      <c r="J136" t="inlineStr">
        <is>
          <t>否</t>
        </is>
      </c>
      <c r="K136" t="inlineStr">
        <is>
          <t>34</t>
        </is>
      </c>
      <c r="L136" t="inlineStr">
        <is>
          <t>0.25</t>
        </is>
      </c>
      <c r="M136" t="inlineStr">
        <is>
          <t>0</t>
        </is>
      </c>
      <c r="N136" t="inlineStr">
        <is>
          <t>0</t>
        </is>
      </c>
      <c r="O136" t="inlineStr">
        <is>
          <t>0</t>
        </is>
      </c>
      <c r="P136" t="inlineStr">
        <is>
          <t>0</t>
        </is>
      </c>
    </row>
    <row r="137" ht="25.5" customHeight="1">
      <c r="A137" t="inlineStr">
        <is>
          <t>2026-09-05 · 马博洋</t>
        </is>
      </c>
      <c r="B137" s="5">
        <v>46270</v>
      </c>
      <c r="C137" t="inlineStr">
        <is>
          <t>马博洋</t>
        </is>
      </c>
      <c r="D137" t="inlineStr">
        <is>
          <t>0</t>
        </is>
      </c>
      <c r="E137" t="inlineStr">
        <is>
          <t>0</t>
        </is>
      </c>
      <c r="F137" t="inlineStr">
        <is>
          <t>0</t>
        </is>
      </c>
      <c r="G137" t="inlineStr">
        <is>
          <t>0</t>
        </is>
      </c>
      <c r="H137" t="inlineStr">
        <is>
          <t>0</t>
        </is>
      </c>
      <c r="I137" t="inlineStr">
        <is>
          <t>2026/10/08</t>
        </is>
      </c>
      <c r="J137" t="inlineStr">
        <is>
          <t>否</t>
        </is>
      </c>
      <c r="K137" t="inlineStr">
        <is>
          <t>0</t>
        </is>
      </c>
      <c r="L137" t="inlineStr">
        <is>
          <t>0</t>
        </is>
      </c>
      <c r="M137" t="inlineStr">
        <is>
          <t>0</t>
        </is>
      </c>
      <c r="N137" t="inlineStr">
        <is>
          <t>0</t>
        </is>
      </c>
      <c r="O137" t="inlineStr">
        <is>
          <t>0</t>
        </is>
      </c>
      <c r="P137" t="inlineStr">
        <is>
          <t>0</t>
        </is>
      </c>
    </row>
    <row r="138" ht="25.5" customHeight="1">
      <c r="A138" t="inlineStr">
        <is>
          <t>2026-09-04 · 高璇</t>
        </is>
      </c>
      <c r="B138" s="5">
        <v>46269</v>
      </c>
      <c r="C138" t="inlineStr">
        <is>
          <t>高璇</t>
        </is>
      </c>
      <c r="D138" t="inlineStr">
        <is>
          <t>10</t>
        </is>
      </c>
      <c r="E138" t="inlineStr">
        <is>
          <t>6</t>
        </is>
      </c>
      <c r="F138" t="inlineStr">
        <is>
          <t>58496</t>
        </is>
      </c>
      <c r="G138" t="inlineStr">
        <is>
          <t>0</t>
        </is>
      </c>
      <c r="H138" t="inlineStr">
        <is>
          <t>0</t>
        </is>
      </c>
      <c r="I138" t="inlineStr">
        <is>
          <t>2026/10/08</t>
        </is>
      </c>
      <c r="J138" t="inlineStr">
        <is>
          <t>否</t>
        </is>
      </c>
      <c r="K138" t="inlineStr">
        <is>
          <t>27</t>
        </is>
      </c>
      <c r="L138" t="inlineStr">
        <is>
          <t>0.25</t>
        </is>
      </c>
      <c r="M138" t="inlineStr">
        <is>
          <t>10</t>
        </is>
      </c>
      <c r="N138" t="inlineStr">
        <is>
          <t>6</t>
        </is>
      </c>
      <c r="O138" t="inlineStr">
        <is>
          <t>58496</t>
        </is>
      </c>
      <c r="P138" t="inlineStr">
        <is>
          <t>0</t>
        </is>
      </c>
    </row>
    <row r="139" ht="25.5" customHeight="1">
      <c r="A139" t="inlineStr">
        <is>
          <t>2026-09-04 · 彭满</t>
        </is>
      </c>
      <c r="B139" s="5">
        <v>46269</v>
      </c>
      <c r="C139" t="inlineStr">
        <is>
          <t>彭满</t>
        </is>
      </c>
      <c r="D139" t="inlineStr">
        <is>
          <t>9</t>
        </is>
      </c>
      <c r="E139" t="inlineStr">
        <is>
          <t>5</t>
        </is>
      </c>
      <c r="F139" t="inlineStr">
        <is>
          <t>20870</t>
        </is>
      </c>
      <c r="G139" t="inlineStr">
        <is>
          <t>0</t>
        </is>
      </c>
      <c r="H139" t="inlineStr">
        <is>
          <t>0</t>
        </is>
      </c>
      <c r="I139" t="inlineStr">
        <is>
          <t>2026/10/08</t>
        </is>
      </c>
      <c r="J139" t="inlineStr">
        <is>
          <t>否</t>
        </is>
      </c>
      <c r="K139" t="inlineStr">
        <is>
          <t>17</t>
        </is>
      </c>
      <c r="L139" t="inlineStr">
        <is>
          <t>0</t>
        </is>
      </c>
      <c r="M139" t="inlineStr">
        <is>
          <t>11.5</t>
        </is>
      </c>
      <c r="N139" t="inlineStr">
        <is>
          <t>6.5</t>
        </is>
      </c>
      <c r="O139" t="inlineStr">
        <is>
          <t>35494</t>
        </is>
      </c>
      <c r="P139" t="inlineStr">
        <is>
          <t>0</t>
        </is>
      </c>
    </row>
    <row r="140" ht="25.5" customHeight="1">
      <c r="A140" t="inlineStr">
        <is>
          <t>2026-09-04 · 张凯风</t>
        </is>
      </c>
      <c r="B140" s="5">
        <v>46269</v>
      </c>
      <c r="C140" t="inlineStr">
        <is>
          <t>张凯风</t>
        </is>
      </c>
      <c r="D140" t="inlineStr">
        <is>
          <t>0</t>
        </is>
      </c>
      <c r="E140" t="inlineStr">
        <is>
          <t>0</t>
        </is>
      </c>
      <c r="F140" t="inlineStr">
        <is>
          <t>0</t>
        </is>
      </c>
      <c r="G140" t="inlineStr">
        <is>
          <t>0</t>
        </is>
      </c>
      <c r="H140" t="inlineStr">
        <is>
          <t>0</t>
        </is>
      </c>
      <c r="I140" t="inlineStr">
        <is>
          <t>2026/10/08</t>
        </is>
      </c>
      <c r="J140" t="inlineStr">
        <is>
          <t>否</t>
        </is>
      </c>
      <c r="K140" t="inlineStr">
        <is>
          <t>34</t>
        </is>
      </c>
      <c r="L140" t="inlineStr">
        <is>
          <t>0.25</t>
        </is>
      </c>
      <c r="M140" t="inlineStr">
        <is>
          <t>0</t>
        </is>
      </c>
      <c r="N140" t="inlineStr">
        <is>
          <t>0</t>
        </is>
      </c>
      <c r="O140" t="inlineStr">
        <is>
          <t>0</t>
        </is>
      </c>
      <c r="P140" t="inlineStr">
        <is>
          <t>0</t>
        </is>
      </c>
    </row>
    <row r="141" ht="25.5" customHeight="1">
      <c r="A141" t="inlineStr">
        <is>
          <t>2026-09-04 · 马博洋</t>
        </is>
      </c>
      <c r="B141" s="5">
        <v>46269</v>
      </c>
      <c r="C141" t="inlineStr">
        <is>
          <t>马博洋</t>
        </is>
      </c>
      <c r="D141" t="inlineStr">
        <is>
          <t>0</t>
        </is>
      </c>
      <c r="E141" t="inlineStr">
        <is>
          <t>0</t>
        </is>
      </c>
      <c r="F141" t="inlineStr">
        <is>
          <t>0</t>
        </is>
      </c>
      <c r="G141" t="inlineStr">
        <is>
          <t>0</t>
        </is>
      </c>
      <c r="H141" t="inlineStr">
        <is>
          <t>0</t>
        </is>
      </c>
      <c r="I141" t="inlineStr">
        <is>
          <t>2026/10/08</t>
        </is>
      </c>
      <c r="J141" t="inlineStr">
        <is>
          <t>否</t>
        </is>
      </c>
      <c r="K141" t="inlineStr">
        <is>
          <t>0</t>
        </is>
      </c>
      <c r="L141" t="inlineStr">
        <is>
          <t>0</t>
        </is>
      </c>
      <c r="M141" t="inlineStr">
        <is>
          <t>0</t>
        </is>
      </c>
      <c r="N141" t="inlineStr">
        <is>
          <t>0</t>
        </is>
      </c>
      <c r="O141" t="inlineStr">
        <is>
          <t>0</t>
        </is>
      </c>
      <c r="P141" t="inlineStr">
        <is>
          <t>0</t>
        </is>
      </c>
    </row>
    <row r="142" ht="25.5" customHeight="1">
      <c r="A142" t="inlineStr">
        <is>
          <t>2026-09-03 · 高璇</t>
        </is>
      </c>
      <c r="B142" s="5">
        <v>46268</v>
      </c>
      <c r="C142" t="inlineStr">
        <is>
          <t>高璇</t>
        </is>
      </c>
      <c r="D142" t="inlineStr">
        <is>
          <t>9</t>
        </is>
      </c>
      <c r="E142" t="inlineStr">
        <is>
          <t>5</t>
        </is>
      </c>
      <c r="F142" t="inlineStr">
        <is>
          <t>174567</t>
        </is>
      </c>
      <c r="G142" t="inlineStr">
        <is>
          <t>0</t>
        </is>
      </c>
      <c r="H142" t="inlineStr">
        <is>
          <t>0</t>
        </is>
      </c>
      <c r="I142" t="inlineStr">
        <is>
          <t>2026/10/08</t>
        </is>
      </c>
      <c r="J142" t="inlineStr">
        <is>
          <t>否</t>
        </is>
      </c>
      <c r="K142" t="inlineStr">
        <is>
          <t>27</t>
        </is>
      </c>
      <c r="L142" t="inlineStr">
        <is>
          <t>0.25</t>
        </is>
      </c>
      <c r="M142" t="inlineStr">
        <is>
          <t>9</t>
        </is>
      </c>
      <c r="N142" t="inlineStr">
        <is>
          <t>5</t>
        </is>
      </c>
      <c r="O142" t="inlineStr">
        <is>
          <t>174567</t>
        </is>
      </c>
      <c r="P142" t="inlineStr">
        <is>
          <t>0</t>
        </is>
      </c>
    </row>
    <row r="143" ht="25.5" customHeight="1">
      <c r="A143" t="inlineStr">
        <is>
          <t>2026-09-03 · 彭满</t>
        </is>
      </c>
      <c r="B143" s="5">
        <v>46268</v>
      </c>
      <c r="C143" t="inlineStr">
        <is>
          <t>彭满</t>
        </is>
      </c>
      <c r="D143" t="inlineStr">
        <is>
          <t>9</t>
        </is>
      </c>
      <c r="E143" t="inlineStr">
        <is>
          <t>5</t>
        </is>
      </c>
      <c r="F143" t="inlineStr">
        <is>
          <t>53047</t>
        </is>
      </c>
      <c r="G143" t="inlineStr">
        <is>
          <t>0</t>
        </is>
      </c>
      <c r="H143" t="inlineStr">
        <is>
          <t>0</t>
        </is>
      </c>
      <c r="I143" t="inlineStr">
        <is>
          <t>2026/10/08</t>
        </is>
      </c>
      <c r="J143" t="inlineStr">
        <is>
          <t>否</t>
        </is>
      </c>
      <c r="K143" t="inlineStr">
        <is>
          <t>17</t>
        </is>
      </c>
      <c r="L143" t="inlineStr">
        <is>
          <t>0</t>
        </is>
      </c>
      <c r="M143" t="inlineStr">
        <is>
          <t>11.25</t>
        </is>
      </c>
      <c r="N143" t="inlineStr">
        <is>
          <t>6.25</t>
        </is>
      </c>
      <c r="O143" t="inlineStr">
        <is>
          <t>96689</t>
        </is>
      </c>
      <c r="P143" t="inlineStr">
        <is>
          <t>0</t>
        </is>
      </c>
    </row>
    <row r="144" ht="25.5" customHeight="1">
      <c r="A144" t="inlineStr">
        <is>
          <t>2026-09-03 · 张凯风</t>
        </is>
      </c>
      <c r="B144" s="5">
        <v>46268</v>
      </c>
      <c r="C144" t="inlineStr">
        <is>
          <t>张凯风</t>
        </is>
      </c>
      <c r="D144" t="inlineStr">
        <is>
          <t>0</t>
        </is>
      </c>
      <c r="E144" t="inlineStr">
        <is>
          <t>0</t>
        </is>
      </c>
      <c r="F144" t="inlineStr">
        <is>
          <t>0</t>
        </is>
      </c>
      <c r="G144" t="inlineStr">
        <is>
          <t>0</t>
        </is>
      </c>
      <c r="H144" t="inlineStr">
        <is>
          <t>0</t>
        </is>
      </c>
      <c r="I144" t="inlineStr">
        <is>
          <t>2026/10/08</t>
        </is>
      </c>
      <c r="J144" t="inlineStr">
        <is>
          <t>否</t>
        </is>
      </c>
      <c r="K144" t="inlineStr">
        <is>
          <t>34</t>
        </is>
      </c>
      <c r="L144" t="inlineStr">
        <is>
          <t>0.25</t>
        </is>
      </c>
      <c r="M144" t="inlineStr">
        <is>
          <t>0</t>
        </is>
      </c>
      <c r="N144" t="inlineStr">
        <is>
          <t>0</t>
        </is>
      </c>
      <c r="O144" t="inlineStr">
        <is>
          <t>0</t>
        </is>
      </c>
      <c r="P144" t="inlineStr">
        <is>
          <t>0</t>
        </is>
      </c>
    </row>
    <row r="145" ht="25.5" customHeight="1">
      <c r="A145" t="inlineStr">
        <is>
          <t>2026-09-03 · 马博洋</t>
        </is>
      </c>
      <c r="B145" s="5">
        <v>46268</v>
      </c>
      <c r="C145" t="inlineStr">
        <is>
          <t>马博洋</t>
        </is>
      </c>
      <c r="D145" t="inlineStr">
        <is>
          <t>0</t>
        </is>
      </c>
      <c r="E145" t="inlineStr">
        <is>
          <t>0</t>
        </is>
      </c>
      <c r="F145" t="inlineStr">
        <is>
          <t>0</t>
        </is>
      </c>
      <c r="G145" t="inlineStr">
        <is>
          <t>0</t>
        </is>
      </c>
      <c r="H145" t="inlineStr">
        <is>
          <t>0</t>
        </is>
      </c>
      <c r="I145" t="inlineStr">
        <is>
          <t>2026/10/08</t>
        </is>
      </c>
      <c r="J145" t="inlineStr">
        <is>
          <t>否</t>
        </is>
      </c>
      <c r="K145" t="inlineStr">
        <is>
          <t>0</t>
        </is>
      </c>
      <c r="L145" t="inlineStr">
        <is>
          <t>0</t>
        </is>
      </c>
      <c r="M145" t="inlineStr">
        <is>
          <t>0</t>
        </is>
      </c>
      <c r="N145" t="inlineStr">
        <is>
          <t>0</t>
        </is>
      </c>
      <c r="O145" t="inlineStr">
        <is>
          <t>0</t>
        </is>
      </c>
      <c r="P145" t="inlineStr">
        <is>
          <t>0</t>
        </is>
      </c>
    </row>
    <row r="146" ht="25.5" customHeight="1">
      <c r="A146" t="inlineStr">
        <is>
          <t>2026-09-02 · 高璇</t>
        </is>
      </c>
      <c r="B146" s="5">
        <v>46267</v>
      </c>
      <c r="C146" t="inlineStr">
        <is>
          <t>高璇</t>
        </is>
      </c>
      <c r="D146" t="inlineStr">
        <is>
          <t>8</t>
        </is>
      </c>
      <c r="E146" t="inlineStr">
        <is>
          <t>5</t>
        </is>
      </c>
      <c r="F146" t="inlineStr">
        <is>
          <t>350138</t>
        </is>
      </c>
      <c r="G146" t="inlineStr">
        <is>
          <t>0</t>
        </is>
      </c>
      <c r="H146" t="inlineStr">
        <is>
          <t>0</t>
        </is>
      </c>
      <c r="I146" t="inlineStr">
        <is>
          <t>2026/10/08</t>
        </is>
      </c>
      <c r="J146" t="inlineStr">
        <is>
          <t>否</t>
        </is>
      </c>
      <c r="K146" t="inlineStr">
        <is>
          <t>27</t>
        </is>
      </c>
      <c r="L146" t="inlineStr">
        <is>
          <t>0.25</t>
        </is>
      </c>
      <c r="M146" t="inlineStr">
        <is>
          <t>8</t>
        </is>
      </c>
      <c r="N146" t="inlineStr">
        <is>
          <t>5</t>
        </is>
      </c>
      <c r="O146" t="inlineStr">
        <is>
          <t>350138</t>
        </is>
      </c>
      <c r="P146" t="inlineStr">
        <is>
          <t>0</t>
        </is>
      </c>
    </row>
    <row r="147" ht="25.5" customHeight="1">
      <c r="A147" t="inlineStr">
        <is>
          <t>2026-09-02 · 彭满</t>
        </is>
      </c>
      <c r="B147" s="5">
        <v>46267</v>
      </c>
      <c r="C147" t="inlineStr">
        <is>
          <t>彭满</t>
        </is>
      </c>
      <c r="D147" t="inlineStr">
        <is>
          <t>8</t>
        </is>
      </c>
      <c r="E147" t="inlineStr">
        <is>
          <t>5</t>
        </is>
      </c>
      <c r="F147" t="inlineStr">
        <is>
          <t>29981</t>
        </is>
      </c>
      <c r="G147" t="inlineStr">
        <is>
          <t>0</t>
        </is>
      </c>
      <c r="H147" t="inlineStr">
        <is>
          <t>0</t>
        </is>
      </c>
      <c r="I147" t="inlineStr">
        <is>
          <t>2026/10/08</t>
        </is>
      </c>
      <c r="J147" t="inlineStr">
        <is>
          <t>否</t>
        </is>
      </c>
      <c r="K147" t="inlineStr">
        <is>
          <t>17</t>
        </is>
      </c>
      <c r="L147" t="inlineStr">
        <is>
          <t>0</t>
        </is>
      </c>
      <c r="M147" t="inlineStr">
        <is>
          <t>10</t>
        </is>
      </c>
      <c r="N147" t="inlineStr">
        <is>
          <t>6.25</t>
        </is>
      </c>
      <c r="O147" t="inlineStr">
        <is>
          <t>117516</t>
        </is>
      </c>
      <c r="P147" t="inlineStr">
        <is>
          <t>0</t>
        </is>
      </c>
    </row>
    <row r="148" ht="25.5" customHeight="1">
      <c r="A148" t="inlineStr">
        <is>
          <t>2026-09-02 · 张凯风</t>
        </is>
      </c>
      <c r="B148" s="5">
        <v>46267</v>
      </c>
      <c r="C148" t="inlineStr">
        <is>
          <t>张凯风</t>
        </is>
      </c>
      <c r="D148" t="inlineStr">
        <is>
          <t>0</t>
        </is>
      </c>
      <c r="E148" t="inlineStr">
        <is>
          <t>0</t>
        </is>
      </c>
      <c r="F148" t="inlineStr">
        <is>
          <t>0</t>
        </is>
      </c>
      <c r="G148" t="inlineStr">
        <is>
          <t>0</t>
        </is>
      </c>
      <c r="H148" t="inlineStr">
        <is>
          <t>0</t>
        </is>
      </c>
      <c r="I148" t="inlineStr">
        <is>
          <t>2026/10/08</t>
        </is>
      </c>
      <c r="J148" t="inlineStr">
        <is>
          <t>否</t>
        </is>
      </c>
      <c r="K148" t="inlineStr">
        <is>
          <t>34</t>
        </is>
      </c>
      <c r="L148" t="inlineStr">
        <is>
          <t>0.25</t>
        </is>
      </c>
      <c r="M148" t="inlineStr">
        <is>
          <t>0</t>
        </is>
      </c>
      <c r="N148" t="inlineStr">
        <is>
          <t>0</t>
        </is>
      </c>
      <c r="O148" t="inlineStr">
        <is>
          <t>0</t>
        </is>
      </c>
      <c r="P148" t="inlineStr">
        <is>
          <t>0</t>
        </is>
      </c>
    </row>
    <row r="149" ht="25.5" customHeight="1">
      <c r="A149" t="inlineStr">
        <is>
          <t>2026-09-02 · 马博洋</t>
        </is>
      </c>
      <c r="B149" s="5">
        <v>46267</v>
      </c>
      <c r="C149" t="inlineStr">
        <is>
          <t>马博洋</t>
        </is>
      </c>
      <c r="D149" t="inlineStr">
        <is>
          <t>0</t>
        </is>
      </c>
      <c r="E149" t="inlineStr">
        <is>
          <t>0</t>
        </is>
      </c>
      <c r="F149" t="inlineStr">
        <is>
          <t>0</t>
        </is>
      </c>
      <c r="G149" t="inlineStr">
        <is>
          <t>0</t>
        </is>
      </c>
      <c r="H149" t="inlineStr">
        <is>
          <t>0</t>
        </is>
      </c>
      <c r="I149" t="inlineStr">
        <is>
          <t>2026/10/08</t>
        </is>
      </c>
      <c r="J149" t="inlineStr">
        <is>
          <t>否</t>
        </is>
      </c>
      <c r="K149" t="inlineStr">
        <is>
          <t>0</t>
        </is>
      </c>
      <c r="L149" t="inlineStr">
        <is>
          <t>0</t>
        </is>
      </c>
      <c r="M149" t="inlineStr">
        <is>
          <t>0</t>
        </is>
      </c>
      <c r="N149" t="inlineStr">
        <is>
          <t>0</t>
        </is>
      </c>
      <c r="O149" t="inlineStr">
        <is>
          <t>0</t>
        </is>
      </c>
      <c r="P149" t="inlineStr">
        <is>
          <t>0</t>
        </is>
      </c>
    </row>
    <row r="150" ht="25.5" customHeight="1">
      <c r="A150" t="inlineStr">
        <is>
          <t>2026-09-01 · 高璇</t>
        </is>
      </c>
      <c r="B150" s="5">
        <v>46266</v>
      </c>
      <c r="C150" t="inlineStr">
        <is>
          <t>高璇</t>
        </is>
      </c>
      <c r="D150" t="inlineStr">
        <is>
          <t>7</t>
        </is>
      </c>
      <c r="E150" t="inlineStr">
        <is>
          <t>4</t>
        </is>
      </c>
      <c r="F150" t="inlineStr">
        <is>
          <t>102830</t>
        </is>
      </c>
      <c r="G150" t="inlineStr">
        <is>
          <t>0</t>
        </is>
      </c>
      <c r="H150" t="inlineStr">
        <is>
          <t>0</t>
        </is>
      </c>
      <c r="I150" t="inlineStr">
        <is>
          <t>2026/10/08</t>
        </is>
      </c>
      <c r="J150" t="inlineStr">
        <is>
          <t>否</t>
        </is>
      </c>
      <c r="K150" t="inlineStr">
        <is>
          <t>27</t>
        </is>
      </c>
      <c r="L150" t="inlineStr">
        <is>
          <t>0.25</t>
        </is>
      </c>
      <c r="M150" t="inlineStr">
        <is>
          <t>7</t>
        </is>
      </c>
      <c r="N150" t="inlineStr">
        <is>
          <t>4</t>
        </is>
      </c>
      <c r="O150" t="inlineStr">
        <is>
          <t>102830</t>
        </is>
      </c>
      <c r="P150" t="inlineStr">
        <is>
          <t>0</t>
        </is>
      </c>
    </row>
    <row r="151" ht="25.5" customHeight="1">
      <c r="A151" t="inlineStr">
        <is>
          <t>2026-09-01 · 彭满</t>
        </is>
      </c>
      <c r="B151" s="5">
        <v>46266</v>
      </c>
      <c r="C151" t="inlineStr">
        <is>
          <t>彭满</t>
        </is>
      </c>
      <c r="D151" t="inlineStr">
        <is>
          <t>7</t>
        </is>
      </c>
      <c r="E151" t="inlineStr">
        <is>
          <t>4</t>
        </is>
      </c>
      <c r="F151" t="inlineStr">
        <is>
          <t>14445</t>
        </is>
      </c>
      <c r="G151" t="inlineStr">
        <is>
          <t>0</t>
        </is>
      </c>
      <c r="H151" t="inlineStr">
        <is>
          <t>0</t>
        </is>
      </c>
      <c r="I151" t="inlineStr">
        <is>
          <t>2026/10/08</t>
        </is>
      </c>
      <c r="J151" t="inlineStr">
        <is>
          <t>否</t>
        </is>
      </c>
      <c r="K151" t="inlineStr">
        <is>
          <t>17</t>
        </is>
      </c>
      <c r="L151" t="inlineStr">
        <is>
          <t>0</t>
        </is>
      </c>
      <c r="M151" t="inlineStr">
        <is>
          <t>8.75</t>
        </is>
      </c>
      <c r="N151" t="inlineStr">
        <is>
          <t>5</t>
        </is>
      </c>
      <c r="O151" t="inlineStr">
        <is>
          <t>40153</t>
        </is>
      </c>
      <c r="P151" t="inlineStr">
        <is>
          <t>0</t>
        </is>
      </c>
    </row>
    <row r="152" ht="25.5" customHeight="1">
      <c r="A152" t="inlineStr">
        <is>
          <t>2026-09-01 · 张凯风</t>
        </is>
      </c>
      <c r="B152" s="5">
        <v>46266</v>
      </c>
      <c r="C152" t="inlineStr">
        <is>
          <t>张凯风</t>
        </is>
      </c>
      <c r="D152" t="inlineStr">
        <is>
          <t>0</t>
        </is>
      </c>
      <c r="E152" t="inlineStr">
        <is>
          <t>0</t>
        </is>
      </c>
      <c r="F152" t="inlineStr">
        <is>
          <t>0</t>
        </is>
      </c>
      <c r="G152" t="inlineStr">
        <is>
          <t>0</t>
        </is>
      </c>
      <c r="H152" t="inlineStr">
        <is>
          <t>0</t>
        </is>
      </c>
      <c r="I152" t="inlineStr">
        <is>
          <t>2026/10/08</t>
        </is>
      </c>
      <c r="J152" t="inlineStr">
        <is>
          <t>否</t>
        </is>
      </c>
      <c r="K152" t="inlineStr">
        <is>
          <t>34</t>
        </is>
      </c>
      <c r="L152" t="inlineStr">
        <is>
          <t>0.25</t>
        </is>
      </c>
      <c r="M152" t="inlineStr">
        <is>
          <t>0</t>
        </is>
      </c>
      <c r="N152" t="inlineStr">
        <is>
          <t>0</t>
        </is>
      </c>
      <c r="O152" t="inlineStr">
        <is>
          <t>0</t>
        </is>
      </c>
      <c r="P152" t="inlineStr">
        <is>
          <t>0</t>
        </is>
      </c>
    </row>
    <row r="153" ht="25.5" customHeight="1">
      <c r="A153" t="inlineStr">
        <is>
          <t>2026-09-01 · 马博洋</t>
        </is>
      </c>
      <c r="B153" s="5">
        <v>46266</v>
      </c>
      <c r="C153" t="inlineStr">
        <is>
          <t>马博洋</t>
        </is>
      </c>
      <c r="D153" t="inlineStr">
        <is>
          <t>0</t>
        </is>
      </c>
      <c r="E153" t="inlineStr">
        <is>
          <t>0</t>
        </is>
      </c>
      <c r="F153" t="inlineStr">
        <is>
          <t>0</t>
        </is>
      </c>
      <c r="G153" t="inlineStr">
        <is>
          <t>0</t>
        </is>
      </c>
      <c r="H153" t="inlineStr">
        <is>
          <t>0</t>
        </is>
      </c>
      <c r="I153" t="inlineStr">
        <is>
          <t>2026/10/08</t>
        </is>
      </c>
      <c r="J153" t="inlineStr">
        <is>
          <t>否</t>
        </is>
      </c>
      <c r="K153" t="inlineStr">
        <is>
          <t>0</t>
        </is>
      </c>
      <c r="L153" t="inlineStr">
        <is>
          <t>0</t>
        </is>
      </c>
      <c r="M153" t="inlineStr">
        <is>
          <t>0</t>
        </is>
      </c>
      <c r="N153" t="inlineStr">
        <is>
          <t>0</t>
        </is>
      </c>
      <c r="O153" t="inlineStr">
        <is>
          <t>0</t>
        </is>
      </c>
      <c r="P153" t="inlineStr">
        <is>
          <t>0</t>
        </is>
      </c>
    </row>
    <row r="154" ht="25.5" customHeight="1">
      <c r="A154" t="inlineStr">
        <is>
          <t>2026-08-31 · 高璇</t>
        </is>
      </c>
      <c r="B154" s="5">
        <v>46265</v>
      </c>
      <c r="C154" t="inlineStr">
        <is>
          <t>高璇</t>
        </is>
      </c>
      <c r="D154" t="inlineStr">
        <is>
          <t>4</t>
        </is>
      </c>
      <c r="E154" t="inlineStr">
        <is>
          <t>3</t>
        </is>
      </c>
      <c r="F154" t="inlineStr">
        <is>
          <t>40816</t>
        </is>
      </c>
      <c r="G154" t="inlineStr">
        <is>
          <t>0</t>
        </is>
      </c>
      <c r="H154" t="inlineStr">
        <is>
          <t>0</t>
        </is>
      </c>
      <c r="I154" t="inlineStr">
        <is>
          <t>2026/10/08</t>
        </is>
      </c>
      <c r="J154" t="inlineStr">
        <is>
          <t>否</t>
        </is>
      </c>
      <c r="K154" t="inlineStr">
        <is>
          <t>27</t>
        </is>
      </c>
      <c r="L154" t="inlineStr">
        <is>
          <t>0.25</t>
        </is>
      </c>
      <c r="M154" t="inlineStr">
        <is>
          <t>4</t>
        </is>
      </c>
      <c r="N154" t="inlineStr">
        <is>
          <t>3</t>
        </is>
      </c>
      <c r="O154" t="inlineStr">
        <is>
          <t>40816</t>
        </is>
      </c>
      <c r="P154" t="inlineStr">
        <is>
          <t>0</t>
        </is>
      </c>
    </row>
    <row r="155" ht="25.5" customHeight="1">
      <c r="A155" t="inlineStr">
        <is>
          <t>2026-08-31 · 彭满</t>
        </is>
      </c>
      <c r="B155" s="5">
        <v>46265</v>
      </c>
      <c r="C155" t="inlineStr">
        <is>
          <t>彭满</t>
        </is>
      </c>
      <c r="D155" t="inlineStr">
        <is>
          <t>4</t>
        </is>
      </c>
      <c r="E155" t="inlineStr">
        <is>
          <t>3</t>
        </is>
      </c>
      <c r="F155" t="inlineStr">
        <is>
          <t>2313</t>
        </is>
      </c>
      <c r="G155" t="inlineStr">
        <is>
          <t>0</t>
        </is>
      </c>
      <c r="H155" t="inlineStr">
        <is>
          <t>0</t>
        </is>
      </c>
      <c r="I155" t="inlineStr">
        <is>
          <t>2026/10/08</t>
        </is>
      </c>
      <c r="J155" t="inlineStr">
        <is>
          <t>否</t>
        </is>
      </c>
      <c r="K155" t="inlineStr">
        <is>
          <t>17</t>
        </is>
      </c>
      <c r="L155" t="inlineStr">
        <is>
          <t>0</t>
        </is>
      </c>
      <c r="M155" t="inlineStr">
        <is>
          <t>5</t>
        </is>
      </c>
      <c r="N155" t="inlineStr">
        <is>
          <t>3.75</t>
        </is>
      </c>
      <c r="O155" t="inlineStr">
        <is>
          <t>12517</t>
        </is>
      </c>
      <c r="P155" t="inlineStr">
        <is>
          <t>0</t>
        </is>
      </c>
    </row>
    <row r="156" ht="25.5" customHeight="1">
      <c r="A156" t="inlineStr">
        <is>
          <t>2026-08-31 · 张凯风</t>
        </is>
      </c>
      <c r="B156" s="5">
        <v>46265</v>
      </c>
      <c r="C156" t="inlineStr">
        <is>
          <t>张凯风</t>
        </is>
      </c>
      <c r="D156" t="inlineStr">
        <is>
          <t>0</t>
        </is>
      </c>
      <c r="E156" t="inlineStr">
        <is>
          <t>0</t>
        </is>
      </c>
      <c r="F156" t="inlineStr">
        <is>
          <t>0</t>
        </is>
      </c>
      <c r="G156" t="inlineStr">
        <is>
          <t>0</t>
        </is>
      </c>
      <c r="H156" t="inlineStr">
        <is>
          <t>0</t>
        </is>
      </c>
      <c r="I156" t="inlineStr">
        <is>
          <t>2026/10/08</t>
        </is>
      </c>
      <c r="J156" t="inlineStr">
        <is>
          <t>否</t>
        </is>
      </c>
      <c r="K156" t="inlineStr">
        <is>
          <t>34</t>
        </is>
      </c>
      <c r="L156" t="inlineStr">
        <is>
          <t>0.25</t>
        </is>
      </c>
      <c r="M156" t="inlineStr">
        <is>
          <t>0</t>
        </is>
      </c>
      <c r="N156" t="inlineStr">
        <is>
          <t>0</t>
        </is>
      </c>
      <c r="O156" t="inlineStr">
        <is>
          <t>0</t>
        </is>
      </c>
      <c r="P156" t="inlineStr">
        <is>
          <t>0</t>
        </is>
      </c>
    </row>
    <row r="157" ht="25.5" customHeight="1">
      <c r="A157" t="inlineStr">
        <is>
          <t>2026-08-31 · 马博洋</t>
        </is>
      </c>
      <c r="B157" s="5">
        <v>46265</v>
      </c>
      <c r="C157" t="inlineStr">
        <is>
          <t>马博洋</t>
        </is>
      </c>
      <c r="D157" t="inlineStr">
        <is>
          <t>0</t>
        </is>
      </c>
      <c r="E157" t="inlineStr">
        <is>
          <t>0</t>
        </is>
      </c>
      <c r="F157" t="inlineStr">
        <is>
          <t>0</t>
        </is>
      </c>
      <c r="G157" t="inlineStr">
        <is>
          <t>0</t>
        </is>
      </c>
      <c r="H157" t="inlineStr">
        <is>
          <t>0</t>
        </is>
      </c>
      <c r="I157" t="inlineStr">
        <is>
          <t>2026/10/08</t>
        </is>
      </c>
      <c r="J157" t="inlineStr">
        <is>
          <t>否</t>
        </is>
      </c>
      <c r="K157" t="inlineStr">
        <is>
          <t>0</t>
        </is>
      </c>
      <c r="L157" t="inlineStr">
        <is>
          <t>0</t>
        </is>
      </c>
      <c r="M157" t="inlineStr">
        <is>
          <t>0</t>
        </is>
      </c>
      <c r="N157" t="inlineStr">
        <is>
          <t>0</t>
        </is>
      </c>
      <c r="O157" t="inlineStr">
        <is>
          <t>0</t>
        </is>
      </c>
      <c r="P157" t="inlineStr">
        <is>
          <t>0</t>
        </is>
      </c>
    </row>
    <row r="158" ht="25.5" customHeight="1">
      <c r="A158" t="inlineStr">
        <is>
          <t>2026-08-30 · 高璇</t>
        </is>
      </c>
      <c r="B158" s="5">
        <v>46264</v>
      </c>
      <c r="C158" t="inlineStr">
        <is>
          <t>高璇</t>
        </is>
      </c>
      <c r="D158" t="inlineStr">
        <is>
          <t>3</t>
        </is>
      </c>
      <c r="E158" t="inlineStr">
        <is>
          <t>2</t>
        </is>
      </c>
      <c r="F158" t="inlineStr">
        <is>
          <t>30075</t>
        </is>
      </c>
      <c r="G158" t="inlineStr">
        <is>
          <t>0</t>
        </is>
      </c>
      <c r="H158" t="inlineStr">
        <is>
          <t>0</t>
        </is>
      </c>
      <c r="I158" t="inlineStr">
        <is>
          <t>2026/10/08</t>
        </is>
      </c>
      <c r="J158" t="inlineStr">
        <is>
          <t>否</t>
        </is>
      </c>
      <c r="K158" t="inlineStr">
        <is>
          <t>27</t>
        </is>
      </c>
      <c r="L158" t="inlineStr">
        <is>
          <t>0.25</t>
        </is>
      </c>
      <c r="M158" t="inlineStr">
        <is>
          <t>3</t>
        </is>
      </c>
      <c r="N158" t="inlineStr">
        <is>
          <t>2</t>
        </is>
      </c>
      <c r="O158" t="inlineStr">
        <is>
          <t>30075</t>
        </is>
      </c>
      <c r="P158" t="inlineStr">
        <is>
          <t>0</t>
        </is>
      </c>
    </row>
    <row r="159" ht="25.5" customHeight="1">
      <c r="A159" t="inlineStr">
        <is>
          <t>2026-08-30 · 彭满</t>
        </is>
      </c>
      <c r="B159" s="5">
        <v>46264</v>
      </c>
      <c r="C159" t="inlineStr">
        <is>
          <t>彭满</t>
        </is>
      </c>
      <c r="D159" t="inlineStr">
        <is>
          <t>5</t>
        </is>
      </c>
      <c r="E159" t="inlineStr">
        <is>
          <t>2</t>
        </is>
      </c>
      <c r="F159" t="inlineStr">
        <is>
          <t>6290</t>
        </is>
      </c>
      <c r="G159" t="inlineStr">
        <is>
          <t>0</t>
        </is>
      </c>
      <c r="H159" t="inlineStr">
        <is>
          <t>0</t>
        </is>
      </c>
      <c r="I159" t="inlineStr">
        <is>
          <t>2026/10/08</t>
        </is>
      </c>
      <c r="J159" t="inlineStr">
        <is>
          <t>否</t>
        </is>
      </c>
      <c r="K159" t="inlineStr">
        <is>
          <t>17</t>
        </is>
      </c>
      <c r="L159" t="inlineStr">
        <is>
          <t>0</t>
        </is>
      </c>
      <c r="M159" t="inlineStr">
        <is>
          <t>5.75</t>
        </is>
      </c>
      <c r="N159" t="inlineStr">
        <is>
          <t>2.5</t>
        </is>
      </c>
      <c r="O159" t="inlineStr">
        <is>
          <t>13809</t>
        </is>
      </c>
      <c r="P159" t="inlineStr">
        <is>
          <t>0</t>
        </is>
      </c>
    </row>
    <row r="160" ht="25.5" customHeight="1">
      <c r="A160" t="inlineStr">
        <is>
          <t>2026-08-30 · 张凯风</t>
        </is>
      </c>
      <c r="B160" s="5">
        <v>46264</v>
      </c>
      <c r="C160" t="inlineStr">
        <is>
          <t>张凯风</t>
        </is>
      </c>
      <c r="D160" t="inlineStr">
        <is>
          <t>0</t>
        </is>
      </c>
      <c r="E160" t="inlineStr">
        <is>
          <t>0</t>
        </is>
      </c>
      <c r="F160" t="inlineStr">
        <is>
          <t>0</t>
        </is>
      </c>
      <c r="G160" t="inlineStr">
        <is>
          <t>0</t>
        </is>
      </c>
      <c r="H160" t="inlineStr">
        <is>
          <t>0</t>
        </is>
      </c>
      <c r="I160" t="inlineStr">
        <is>
          <t>2026/10/08</t>
        </is>
      </c>
      <c r="J160" t="inlineStr">
        <is>
          <t>否</t>
        </is>
      </c>
      <c r="K160" t="inlineStr">
        <is>
          <t>34</t>
        </is>
      </c>
      <c r="L160" t="inlineStr">
        <is>
          <t>0.25</t>
        </is>
      </c>
      <c r="M160" t="inlineStr">
        <is>
          <t>0</t>
        </is>
      </c>
      <c r="N160" t="inlineStr">
        <is>
          <t>0</t>
        </is>
      </c>
      <c r="O160" t="inlineStr">
        <is>
          <t>0</t>
        </is>
      </c>
      <c r="P160" t="inlineStr">
        <is>
          <t>0</t>
        </is>
      </c>
    </row>
    <row r="161" ht="25.5" customHeight="1">
      <c r="A161" t="inlineStr">
        <is>
          <t>2026-08-30 · 马博洋</t>
        </is>
      </c>
      <c r="B161" s="5">
        <v>46264</v>
      </c>
      <c r="C161" t="inlineStr">
        <is>
          <t>马博洋</t>
        </is>
      </c>
      <c r="D161" t="inlineStr">
        <is>
          <t>0</t>
        </is>
      </c>
      <c r="E161" t="inlineStr">
        <is>
          <t>0</t>
        </is>
      </c>
      <c r="F161" t="inlineStr">
        <is>
          <t>0</t>
        </is>
      </c>
      <c r="G161" t="inlineStr">
        <is>
          <t>0</t>
        </is>
      </c>
      <c r="H161" t="inlineStr">
        <is>
          <t>0</t>
        </is>
      </c>
      <c r="I161" t="inlineStr">
        <is>
          <t>2026/10/08</t>
        </is>
      </c>
      <c r="J161" t="inlineStr">
        <is>
          <t>否</t>
        </is>
      </c>
      <c r="K161" t="inlineStr">
        <is>
          <t>0</t>
        </is>
      </c>
      <c r="L161" t="inlineStr">
        <is>
          <t>0</t>
        </is>
      </c>
      <c r="M161" t="inlineStr">
        <is>
          <t>0</t>
        </is>
      </c>
      <c r="N161" t="inlineStr">
        <is>
          <t>0</t>
        </is>
      </c>
      <c r="O161" t="inlineStr">
        <is>
          <t>0</t>
        </is>
      </c>
      <c r="P161" t="inlineStr">
        <is>
          <t>0</t>
        </is>
      </c>
    </row>
    <row r="162" ht="25.5" customHeight="1">
      <c r="A162" t="inlineStr">
        <is>
          <t>2026-08-29 · 高璇</t>
        </is>
      </c>
      <c r="B162" s="5">
        <v>46263</v>
      </c>
      <c r="C162" t="inlineStr">
        <is>
          <t>高璇</t>
        </is>
      </c>
      <c r="D162" t="inlineStr">
        <is>
          <t>4</t>
        </is>
      </c>
      <c r="E162" t="inlineStr">
        <is>
          <t>2</t>
        </is>
      </c>
      <c r="F162" t="inlineStr">
        <is>
          <t>111017</t>
        </is>
      </c>
      <c r="G162" t="inlineStr">
        <is>
          <t>0</t>
        </is>
      </c>
      <c r="H162" t="inlineStr">
        <is>
          <t>0</t>
        </is>
      </c>
      <c r="I162" t="inlineStr">
        <is>
          <t>2026/10/08</t>
        </is>
      </c>
      <c r="J162" t="inlineStr">
        <is>
          <t>否</t>
        </is>
      </c>
      <c r="K162" t="inlineStr">
        <is>
          <t>27</t>
        </is>
      </c>
      <c r="L162" t="inlineStr">
        <is>
          <t>0.25</t>
        </is>
      </c>
      <c r="M162" t="inlineStr">
        <is>
          <t>4</t>
        </is>
      </c>
      <c r="N162" t="inlineStr">
        <is>
          <t>2</t>
        </is>
      </c>
      <c r="O162" t="inlineStr">
        <is>
          <t>111017</t>
        </is>
      </c>
      <c r="P162" t="inlineStr">
        <is>
          <t>0</t>
        </is>
      </c>
    </row>
    <row r="163" ht="25.5" customHeight="1">
      <c r="A163" t="inlineStr">
        <is>
          <t>2026-08-29 · 彭满</t>
        </is>
      </c>
      <c r="B163" s="5">
        <v>46263</v>
      </c>
      <c r="C163" t="inlineStr">
        <is>
          <t>彭满</t>
        </is>
      </c>
      <c r="D163" t="inlineStr">
        <is>
          <t>3</t>
        </is>
      </c>
      <c r="E163" t="inlineStr">
        <is>
          <t>2</t>
        </is>
      </c>
      <c r="F163" t="inlineStr">
        <is>
          <t>6566</t>
        </is>
      </c>
      <c r="G163" t="inlineStr">
        <is>
          <t>0</t>
        </is>
      </c>
      <c r="H163" t="inlineStr">
        <is>
          <t>0</t>
        </is>
      </c>
      <c r="I163" t="inlineStr">
        <is>
          <t>2026/10/08</t>
        </is>
      </c>
      <c r="J163" t="inlineStr">
        <is>
          <t>否</t>
        </is>
      </c>
      <c r="K163" t="inlineStr">
        <is>
          <t>17</t>
        </is>
      </c>
      <c r="L163" t="inlineStr">
        <is>
          <t>0</t>
        </is>
      </c>
      <c r="M163" t="inlineStr">
        <is>
          <t>4</t>
        </is>
      </c>
      <c r="N163" t="inlineStr">
        <is>
          <t>2.5</t>
        </is>
      </c>
      <c r="O163" t="inlineStr">
        <is>
          <t>34320</t>
        </is>
      </c>
      <c r="P163" t="inlineStr">
        <is>
          <t>0</t>
        </is>
      </c>
    </row>
    <row r="164" ht="25.5" customHeight="1">
      <c r="A164" t="inlineStr">
        <is>
          <t>2026-08-29 · 张凯风</t>
        </is>
      </c>
      <c r="B164" s="5">
        <v>46263</v>
      </c>
      <c r="C164" t="inlineStr">
        <is>
          <t>张凯风</t>
        </is>
      </c>
      <c r="D164" t="inlineStr">
        <is>
          <t>0</t>
        </is>
      </c>
      <c r="E164" t="inlineStr">
        <is>
          <t>0</t>
        </is>
      </c>
      <c r="F164" t="inlineStr">
        <is>
          <t>0</t>
        </is>
      </c>
      <c r="G164" t="inlineStr">
        <is>
          <t>0</t>
        </is>
      </c>
      <c r="H164" t="inlineStr">
        <is>
          <t>0</t>
        </is>
      </c>
      <c r="I164" t="inlineStr">
        <is>
          <t>2026/10/08</t>
        </is>
      </c>
      <c r="J164" t="inlineStr">
        <is>
          <t>否</t>
        </is>
      </c>
      <c r="K164" t="inlineStr">
        <is>
          <t>34</t>
        </is>
      </c>
      <c r="L164" t="inlineStr">
        <is>
          <t>0.25</t>
        </is>
      </c>
      <c r="M164" t="inlineStr">
        <is>
          <t>0</t>
        </is>
      </c>
      <c r="N164" t="inlineStr">
        <is>
          <t>0</t>
        </is>
      </c>
      <c r="O164" t="inlineStr">
        <is>
          <t>0</t>
        </is>
      </c>
      <c r="P164" t="inlineStr">
        <is>
          <t>0</t>
        </is>
      </c>
    </row>
    <row r="165" ht="25.5" customHeight="1">
      <c r="A165" t="inlineStr">
        <is>
          <t>2026-08-29 · 马博洋</t>
        </is>
      </c>
      <c r="B165" s="5">
        <v>46263</v>
      </c>
      <c r="C165" t="inlineStr">
        <is>
          <t>马博洋</t>
        </is>
      </c>
      <c r="D165" t="inlineStr">
        <is>
          <t>0</t>
        </is>
      </c>
      <c r="E165" t="inlineStr">
        <is>
          <t>0</t>
        </is>
      </c>
      <c r="F165" t="inlineStr">
        <is>
          <t>0</t>
        </is>
      </c>
      <c r="G165" t="inlineStr">
        <is>
          <t>0</t>
        </is>
      </c>
      <c r="H165" t="inlineStr">
        <is>
          <t>0</t>
        </is>
      </c>
      <c r="I165" t="inlineStr">
        <is>
          <t>2026/10/08</t>
        </is>
      </c>
      <c r="J165" t="inlineStr">
        <is>
          <t>否</t>
        </is>
      </c>
      <c r="K165" t="inlineStr">
        <is>
          <t>0</t>
        </is>
      </c>
      <c r="L165" t="inlineStr">
        <is>
          <t>0</t>
        </is>
      </c>
      <c r="M165" t="inlineStr">
        <is>
          <t>0</t>
        </is>
      </c>
      <c r="N165" t="inlineStr">
        <is>
          <t>0</t>
        </is>
      </c>
      <c r="O165" t="inlineStr">
        <is>
          <t>0</t>
        </is>
      </c>
      <c r="P165" t="inlineStr">
        <is>
          <t>0</t>
        </is>
      </c>
    </row>
    <row r="166" ht="25.5" customHeight="1">
      <c r="A166" t="inlineStr">
        <is>
          <t>2026-08-28 · 高璇</t>
        </is>
      </c>
      <c r="B166" s="5">
        <v>46262</v>
      </c>
      <c r="C166" t="inlineStr">
        <is>
          <t>高璇</t>
        </is>
      </c>
      <c r="D166" t="inlineStr">
        <is>
          <t>3</t>
        </is>
      </c>
      <c r="E166" t="inlineStr">
        <is>
          <t>2</t>
        </is>
      </c>
      <c r="F166" t="inlineStr">
        <is>
          <t>95914</t>
        </is>
      </c>
      <c r="G166" t="inlineStr">
        <is>
          <t>0</t>
        </is>
      </c>
      <c r="H166" t="inlineStr">
        <is>
          <t>0</t>
        </is>
      </c>
      <c r="I166" t="inlineStr">
        <is>
          <t>2026/10/08</t>
        </is>
      </c>
      <c r="J166" t="inlineStr">
        <is>
          <t>否</t>
        </is>
      </c>
      <c r="K166" t="inlineStr">
        <is>
          <t>27</t>
        </is>
      </c>
      <c r="L166" t="inlineStr">
        <is>
          <t>0.25</t>
        </is>
      </c>
      <c r="M166" t="inlineStr">
        <is>
          <t>3</t>
        </is>
      </c>
      <c r="N166" t="inlineStr">
        <is>
          <t>2</t>
        </is>
      </c>
      <c r="O166" t="inlineStr">
        <is>
          <t>95914</t>
        </is>
      </c>
      <c r="P166" t="inlineStr">
        <is>
          <t>0</t>
        </is>
      </c>
    </row>
    <row r="167" ht="25.5" customHeight="1">
      <c r="A167" t="inlineStr">
        <is>
          <t>2026-08-28 · 彭满</t>
        </is>
      </c>
      <c r="B167" s="5">
        <v>46262</v>
      </c>
      <c r="C167" t="inlineStr">
        <is>
          <t>彭满</t>
        </is>
      </c>
      <c r="D167" t="inlineStr">
        <is>
          <t>8</t>
        </is>
      </c>
      <c r="E167" t="inlineStr">
        <is>
          <t>3</t>
        </is>
      </c>
      <c r="F167" t="inlineStr">
        <is>
          <t>14466</t>
        </is>
      </c>
      <c r="G167" t="inlineStr">
        <is>
          <t>0</t>
        </is>
      </c>
      <c r="H167" t="inlineStr">
        <is>
          <t>0</t>
        </is>
      </c>
      <c r="I167" t="inlineStr">
        <is>
          <t>2026/10/08</t>
        </is>
      </c>
      <c r="J167" t="inlineStr">
        <is>
          <t>否</t>
        </is>
      </c>
      <c r="K167" t="inlineStr">
        <is>
          <t>17</t>
        </is>
      </c>
      <c r="L167" t="inlineStr">
        <is>
          <t>0</t>
        </is>
      </c>
      <c r="M167" t="inlineStr">
        <is>
          <t>8.75</t>
        </is>
      </c>
      <c r="N167" t="inlineStr">
        <is>
          <t>3.5</t>
        </is>
      </c>
      <c r="O167" t="inlineStr">
        <is>
          <t>38445</t>
        </is>
      </c>
      <c r="P167" t="inlineStr">
        <is>
          <t>0</t>
        </is>
      </c>
    </row>
    <row r="168" ht="25.5" customHeight="1">
      <c r="A168" t="inlineStr">
        <is>
          <t>2026-08-28 · 张凯风</t>
        </is>
      </c>
      <c r="B168" s="5">
        <v>46262</v>
      </c>
      <c r="C168" t="inlineStr">
        <is>
          <t>张凯风</t>
        </is>
      </c>
      <c r="D168" t="inlineStr">
        <is>
          <t>0</t>
        </is>
      </c>
      <c r="E168" t="inlineStr">
        <is>
          <t>0</t>
        </is>
      </c>
      <c r="F168" t="inlineStr">
        <is>
          <t>0</t>
        </is>
      </c>
      <c r="G168" t="inlineStr">
        <is>
          <t>0</t>
        </is>
      </c>
      <c r="H168" t="inlineStr">
        <is>
          <t>0</t>
        </is>
      </c>
      <c r="I168" t="inlineStr">
        <is>
          <t>2026/10/08</t>
        </is>
      </c>
      <c r="J168" t="inlineStr">
        <is>
          <t>否</t>
        </is>
      </c>
      <c r="K168" t="inlineStr">
        <is>
          <t>34</t>
        </is>
      </c>
      <c r="L168" t="inlineStr">
        <is>
          <t>0.25</t>
        </is>
      </c>
      <c r="M168" t="inlineStr">
        <is>
          <t>0</t>
        </is>
      </c>
      <c r="N168" t="inlineStr">
        <is>
          <t>0</t>
        </is>
      </c>
      <c r="O168" t="inlineStr">
        <is>
          <t>0</t>
        </is>
      </c>
      <c r="P168" t="inlineStr">
        <is>
          <t>0</t>
        </is>
      </c>
    </row>
    <row r="169" ht="25.5" customHeight="1">
      <c r="A169" t="inlineStr">
        <is>
          <t>2026-08-28 · 马博洋</t>
        </is>
      </c>
      <c r="B169" s="5">
        <v>46262</v>
      </c>
      <c r="C169" t="inlineStr">
        <is>
          <t>马博洋</t>
        </is>
      </c>
      <c r="D169" t="inlineStr">
        <is>
          <t>0</t>
        </is>
      </c>
      <c r="E169" t="inlineStr">
        <is>
          <t>0</t>
        </is>
      </c>
      <c r="F169" t="inlineStr">
        <is>
          <t>0</t>
        </is>
      </c>
      <c r="G169" t="inlineStr">
        <is>
          <t>0</t>
        </is>
      </c>
      <c r="H169" t="inlineStr">
        <is>
          <t>0</t>
        </is>
      </c>
      <c r="I169" t="inlineStr">
        <is>
          <t>2026/10/08</t>
        </is>
      </c>
      <c r="J169" t="inlineStr">
        <is>
          <t>否</t>
        </is>
      </c>
      <c r="K169" t="inlineStr">
        <is>
          <t>0</t>
        </is>
      </c>
      <c r="L169" t="inlineStr">
        <is>
          <t>0</t>
        </is>
      </c>
      <c r="M169" t="inlineStr">
        <is>
          <t>0</t>
        </is>
      </c>
      <c r="N169" t="inlineStr">
        <is>
          <t>0</t>
        </is>
      </c>
      <c r="O169" t="inlineStr">
        <is>
          <t>0</t>
        </is>
      </c>
      <c r="P169" t="inlineStr">
        <is>
          <t>0</t>
        </is>
      </c>
    </row>
    <row r="170" ht="25.5" customHeight="1">
      <c r="A170" t="inlineStr">
        <is>
          <t>2026-08-27 · 高璇</t>
        </is>
      </c>
      <c r="B170" s="5">
        <v>46261</v>
      </c>
      <c r="C170" t="inlineStr">
        <is>
          <t>高璇</t>
        </is>
      </c>
      <c r="D170" t="inlineStr">
        <is>
          <t>1</t>
        </is>
      </c>
      <c r="E170" t="inlineStr">
        <is>
          <t>1</t>
        </is>
      </c>
      <c r="F170" t="inlineStr">
        <is>
          <t>871</t>
        </is>
      </c>
      <c r="G170" t="inlineStr">
        <is>
          <t>0</t>
        </is>
      </c>
      <c r="H170" t="inlineStr">
        <is>
          <t>0</t>
        </is>
      </c>
      <c r="I170" t="inlineStr">
        <is>
          <t>2026/10/08</t>
        </is>
      </c>
      <c r="J170" t="inlineStr">
        <is>
          <t>否</t>
        </is>
      </c>
      <c r="K170" t="inlineStr">
        <is>
          <t>27</t>
        </is>
      </c>
      <c r="L170" t="inlineStr">
        <is>
          <t>0.25</t>
        </is>
      </c>
      <c r="M170" t="inlineStr">
        <is>
          <t>1</t>
        </is>
      </c>
      <c r="N170" t="inlineStr">
        <is>
          <t>1</t>
        </is>
      </c>
      <c r="O170" t="inlineStr">
        <is>
          <t>871</t>
        </is>
      </c>
      <c r="P170" t="inlineStr">
        <is>
          <t>0</t>
        </is>
      </c>
    </row>
    <row r="171" ht="25.5" customHeight="1">
      <c r="A171" t="inlineStr">
        <is>
          <t>2026-08-27 · 彭满</t>
        </is>
      </c>
      <c r="B171" s="5">
        <v>46261</v>
      </c>
      <c r="C171" t="inlineStr">
        <is>
          <t>彭满</t>
        </is>
      </c>
      <c r="D171" t="inlineStr">
        <is>
          <t>5</t>
        </is>
      </c>
      <c r="E171" t="inlineStr">
        <is>
          <t>3</t>
        </is>
      </c>
      <c r="F171" t="inlineStr">
        <is>
          <t>2643</t>
        </is>
      </c>
      <c r="G171" t="inlineStr">
        <is>
          <t>0</t>
        </is>
      </c>
      <c r="H171" t="inlineStr">
        <is>
          <t>0</t>
        </is>
      </c>
      <c r="I171" t="inlineStr">
        <is>
          <t>2026/10/08</t>
        </is>
      </c>
      <c r="J171" t="inlineStr">
        <is>
          <t>否</t>
        </is>
      </c>
      <c r="K171" t="inlineStr">
        <is>
          <t>17</t>
        </is>
      </c>
      <c r="L171" t="inlineStr">
        <is>
          <t>0</t>
        </is>
      </c>
      <c r="M171" t="inlineStr">
        <is>
          <t>5.25</t>
        </is>
      </c>
      <c r="N171" t="inlineStr">
        <is>
          <t>3.25</t>
        </is>
      </c>
      <c r="O171" t="inlineStr">
        <is>
          <t>2861</t>
        </is>
      </c>
      <c r="P171" t="inlineStr">
        <is>
          <t>0</t>
        </is>
      </c>
    </row>
    <row r="172" ht="25.5" customHeight="1">
      <c r="A172" t="inlineStr">
        <is>
          <t>2026-08-27 · 张凯风</t>
        </is>
      </c>
      <c r="B172" s="5">
        <v>46261</v>
      </c>
      <c r="C172" t="inlineStr">
        <is>
          <t>张凯风</t>
        </is>
      </c>
      <c r="D172" t="inlineStr">
        <is>
          <t>0</t>
        </is>
      </c>
      <c r="E172" t="inlineStr">
        <is>
          <t>0</t>
        </is>
      </c>
      <c r="F172" t="inlineStr">
        <is>
          <t>0</t>
        </is>
      </c>
      <c r="G172" t="inlineStr">
        <is>
          <t>0</t>
        </is>
      </c>
      <c r="H172" t="inlineStr">
        <is>
          <t>0</t>
        </is>
      </c>
      <c r="I172" t="inlineStr">
        <is>
          <t>2026/10/08</t>
        </is>
      </c>
      <c r="J172" t="inlineStr">
        <is>
          <t>否</t>
        </is>
      </c>
      <c r="K172" t="inlineStr">
        <is>
          <t>34</t>
        </is>
      </c>
      <c r="L172" t="inlineStr">
        <is>
          <t>0.25</t>
        </is>
      </c>
      <c r="M172" t="inlineStr">
        <is>
          <t>0</t>
        </is>
      </c>
      <c r="N172" t="inlineStr">
        <is>
          <t>0</t>
        </is>
      </c>
      <c r="O172" t="inlineStr">
        <is>
          <t>0</t>
        </is>
      </c>
      <c r="P172" t="inlineStr">
        <is>
          <t>0</t>
        </is>
      </c>
    </row>
    <row r="173" ht="25.5" customHeight="1">
      <c r="A173" t="inlineStr">
        <is>
          <t>2026-08-27 · 马博洋</t>
        </is>
      </c>
      <c r="B173" s="5">
        <v>46261</v>
      </c>
      <c r="C173" t="inlineStr">
        <is>
          <t>马博洋</t>
        </is>
      </c>
      <c r="D173" t="inlineStr">
        <is>
          <t>0</t>
        </is>
      </c>
      <c r="E173" t="inlineStr">
        <is>
          <t>0</t>
        </is>
      </c>
      <c r="F173" t="inlineStr">
        <is>
          <t>0</t>
        </is>
      </c>
      <c r="G173" t="inlineStr">
        <is>
          <t>0</t>
        </is>
      </c>
      <c r="H173" t="inlineStr">
        <is>
          <t>0</t>
        </is>
      </c>
      <c r="I173" t="inlineStr">
        <is>
          <t>2026/10/08</t>
        </is>
      </c>
      <c r="J173" t="inlineStr">
        <is>
          <t>否</t>
        </is>
      </c>
      <c r="K173" t="inlineStr">
        <is>
          <t>0</t>
        </is>
      </c>
      <c r="L173" t="inlineStr">
        <is>
          <t>0</t>
        </is>
      </c>
      <c r="M173" t="inlineStr">
        <is>
          <t>0</t>
        </is>
      </c>
      <c r="N173" t="inlineStr">
        <is>
          <t>0</t>
        </is>
      </c>
      <c r="O173" t="inlineStr">
        <is>
          <t>0</t>
        </is>
      </c>
      <c r="P173" t="inlineStr">
        <is>
          <t>0</t>
        </is>
      </c>
    </row>
    <row r="174" ht="25.5" customHeight="1">
      <c r="A174" t="inlineStr">
        <is>
          <t>2026-08-26 · 高璇</t>
        </is>
      </c>
      <c r="B174" s="5">
        <v>46260</v>
      </c>
      <c r="C174" t="inlineStr">
        <is>
          <t>高璇</t>
        </is>
      </c>
      <c r="D174" t="inlineStr">
        <is>
          <t>0</t>
        </is>
      </c>
      <c r="E174" t="inlineStr">
        <is>
          <t>0</t>
        </is>
      </c>
      <c r="F174" t="inlineStr">
        <is>
          <t>0</t>
        </is>
      </c>
      <c r="G174" t="inlineStr">
        <is>
          <t>0</t>
        </is>
      </c>
      <c r="H174" t="inlineStr">
        <is>
          <t>0</t>
        </is>
      </c>
      <c r="I174" t="inlineStr">
        <is>
          <t>2026/10/08</t>
        </is>
      </c>
      <c r="J174" t="inlineStr">
        <is>
          <t>否</t>
        </is>
      </c>
      <c r="K174" t="inlineStr">
        <is>
          <t>27</t>
        </is>
      </c>
      <c r="L174" t="inlineStr">
        <is>
          <t>0.25</t>
        </is>
      </c>
      <c r="M174" t="inlineStr">
        <is>
          <t>0</t>
        </is>
      </c>
      <c r="N174" t="inlineStr">
        <is>
          <t>0</t>
        </is>
      </c>
      <c r="O174" t="inlineStr">
        <is>
          <t>0</t>
        </is>
      </c>
      <c r="P174" t="inlineStr">
        <is>
          <t>0</t>
        </is>
      </c>
    </row>
    <row r="175" ht="25.5" customHeight="1">
      <c r="A175" t="inlineStr">
        <is>
          <t>2026-08-26 · 彭满</t>
        </is>
      </c>
      <c r="B175" s="5">
        <v>46260</v>
      </c>
      <c r="C175" t="inlineStr">
        <is>
          <t>彭满</t>
        </is>
      </c>
      <c r="D175" t="inlineStr">
        <is>
          <t>4</t>
        </is>
      </c>
      <c r="E175" t="inlineStr">
        <is>
          <t>2</t>
        </is>
      </c>
      <c r="F175" t="inlineStr">
        <is>
          <t>2233</t>
        </is>
      </c>
      <c r="G175" t="inlineStr">
        <is>
          <t>0</t>
        </is>
      </c>
      <c r="H175" t="inlineStr">
        <is>
          <t>0</t>
        </is>
      </c>
      <c r="I175" t="inlineStr">
        <is>
          <t>2026/10/08</t>
        </is>
      </c>
      <c r="J175" t="inlineStr">
        <is>
          <t>否</t>
        </is>
      </c>
      <c r="K175" t="inlineStr">
        <is>
          <t>17</t>
        </is>
      </c>
      <c r="L175" t="inlineStr">
        <is>
          <t>0</t>
        </is>
      </c>
      <c r="M175" t="inlineStr">
        <is>
          <t>4</t>
        </is>
      </c>
      <c r="N175" t="inlineStr">
        <is>
          <t>2</t>
        </is>
      </c>
      <c r="O175" t="inlineStr">
        <is>
          <t>2233</t>
        </is>
      </c>
      <c r="P175" t="inlineStr">
        <is>
          <t>0</t>
        </is>
      </c>
    </row>
    <row r="176" ht="25.5" customHeight="1">
      <c r="A176" t="inlineStr">
        <is>
          <t>2026-08-26 · 张凯风</t>
        </is>
      </c>
      <c r="B176" s="5">
        <v>46260</v>
      </c>
      <c r="C176" t="inlineStr">
        <is>
          <t>张凯风</t>
        </is>
      </c>
      <c r="D176" t="inlineStr">
        <is>
          <t>0</t>
        </is>
      </c>
      <c r="E176" t="inlineStr">
        <is>
          <t>0</t>
        </is>
      </c>
      <c r="F176" t="inlineStr">
        <is>
          <t>0</t>
        </is>
      </c>
      <c r="G176" t="inlineStr">
        <is>
          <t>0</t>
        </is>
      </c>
      <c r="H176" t="inlineStr">
        <is>
          <t>0</t>
        </is>
      </c>
      <c r="I176" t="inlineStr">
        <is>
          <t>2026/10/08</t>
        </is>
      </c>
      <c r="J176" t="inlineStr">
        <is>
          <t>否</t>
        </is>
      </c>
      <c r="K176" t="inlineStr">
        <is>
          <t>34</t>
        </is>
      </c>
      <c r="L176" t="inlineStr">
        <is>
          <t>0.25</t>
        </is>
      </c>
      <c r="M176" t="inlineStr">
        <is>
          <t>0</t>
        </is>
      </c>
      <c r="N176" t="inlineStr">
        <is>
          <t>0</t>
        </is>
      </c>
      <c r="O176" t="inlineStr">
        <is>
          <t>0</t>
        </is>
      </c>
      <c r="P176" t="inlineStr">
        <is>
          <t>0</t>
        </is>
      </c>
    </row>
    <row r="177" ht="25.5" customHeight="1">
      <c r="A177" t="inlineStr">
        <is>
          <t>2026-08-26 · 马博洋</t>
        </is>
      </c>
      <c r="B177" s="5">
        <v>46260</v>
      </c>
      <c r="C177" t="inlineStr">
        <is>
          <t>马博洋</t>
        </is>
      </c>
      <c r="D177" t="inlineStr">
        <is>
          <t>0</t>
        </is>
      </c>
      <c r="E177" t="inlineStr">
        <is>
          <t>0</t>
        </is>
      </c>
      <c r="F177" t="inlineStr">
        <is>
          <t>0</t>
        </is>
      </c>
      <c r="G177" t="inlineStr">
        <is>
          <t>0</t>
        </is>
      </c>
      <c r="H177" t="inlineStr">
        <is>
          <t>0</t>
        </is>
      </c>
      <c r="I177" t="inlineStr">
        <is>
          <t>2026/10/08</t>
        </is>
      </c>
      <c r="J177" t="inlineStr">
        <is>
          <t>否</t>
        </is>
      </c>
      <c r="K177" t="inlineStr">
        <is>
          <t>0</t>
        </is>
      </c>
      <c r="L177" t="inlineStr">
        <is>
          <t>0</t>
        </is>
      </c>
      <c r="M177" t="inlineStr">
        <is>
          <t>0</t>
        </is>
      </c>
      <c r="N177" t="inlineStr">
        <is>
          <t>0</t>
        </is>
      </c>
      <c r="O177" t="inlineStr">
        <is>
          <t>0</t>
        </is>
      </c>
      <c r="P177" t="inlineStr">
        <is>
          <t>0</t>
        </is>
      </c>
    </row>
    <row r="178" ht="25.5" customHeight="1">
      <c r="A178" t="inlineStr">
        <is>
          <t>2026-08-25 · 高璇</t>
        </is>
      </c>
      <c r="B178" s="5">
        <v>46259</v>
      </c>
      <c r="C178" t="inlineStr">
        <is>
          <t>高璇</t>
        </is>
      </c>
      <c r="D178" t="inlineStr">
        <is>
          <t>0</t>
        </is>
      </c>
      <c r="E178" t="inlineStr">
        <is>
          <t>0</t>
        </is>
      </c>
      <c r="F178" t="inlineStr">
        <is>
          <t>0</t>
        </is>
      </c>
      <c r="G178" t="inlineStr">
        <is>
          <t>0</t>
        </is>
      </c>
      <c r="H178" t="inlineStr">
        <is>
          <t>0</t>
        </is>
      </c>
      <c r="I178" t="inlineStr">
        <is>
          <t>2026/10/08</t>
        </is>
      </c>
      <c r="J178" t="inlineStr">
        <is>
          <t>否</t>
        </is>
      </c>
      <c r="K178" t="inlineStr">
        <is>
          <t>27</t>
        </is>
      </c>
      <c r="L178" t="inlineStr">
        <is>
          <t>0.25</t>
        </is>
      </c>
      <c r="M178" t="inlineStr">
        <is>
          <t>0</t>
        </is>
      </c>
      <c r="N178" t="inlineStr">
        <is>
          <t>0</t>
        </is>
      </c>
      <c r="O178" t="inlineStr">
        <is>
          <t>0</t>
        </is>
      </c>
      <c r="P178" t="inlineStr">
        <is>
          <t>0</t>
        </is>
      </c>
    </row>
    <row r="179" ht="25.5" customHeight="1">
      <c r="A179" t="inlineStr">
        <is>
          <t>2026-08-25 · 彭满</t>
        </is>
      </c>
      <c r="B179" s="5">
        <v>46259</v>
      </c>
      <c r="C179" t="inlineStr">
        <is>
          <t>彭满</t>
        </is>
      </c>
      <c r="D179" t="inlineStr">
        <is>
          <t>7</t>
        </is>
      </c>
      <c r="E179" t="inlineStr">
        <is>
          <t>4</t>
        </is>
      </c>
      <c r="F179" t="inlineStr">
        <is>
          <t>1738</t>
        </is>
      </c>
      <c r="G179" t="inlineStr">
        <is>
          <t>0</t>
        </is>
      </c>
      <c r="H179" t="inlineStr">
        <is>
          <t>0</t>
        </is>
      </c>
      <c r="I179" t="inlineStr">
        <is>
          <t>2026/10/08</t>
        </is>
      </c>
      <c r="J179" t="inlineStr">
        <is>
          <t>否</t>
        </is>
      </c>
      <c r="K179" t="inlineStr">
        <is>
          <t>17</t>
        </is>
      </c>
      <c r="L179" t="inlineStr">
        <is>
          <t>0</t>
        </is>
      </c>
      <c r="M179" t="inlineStr">
        <is>
          <t>7</t>
        </is>
      </c>
      <c r="N179" t="inlineStr">
        <is>
          <t>4</t>
        </is>
      </c>
      <c r="O179" t="inlineStr">
        <is>
          <t>1738</t>
        </is>
      </c>
      <c r="P179" t="inlineStr">
        <is>
          <t>0</t>
        </is>
      </c>
    </row>
    <row r="180" ht="25.5" customHeight="1">
      <c r="A180" t="inlineStr">
        <is>
          <t>2026-08-25 · 张凯风</t>
        </is>
      </c>
      <c r="B180" s="5">
        <v>46259</v>
      </c>
      <c r="C180" t="inlineStr">
        <is>
          <t>张凯风</t>
        </is>
      </c>
      <c r="D180" t="inlineStr">
        <is>
          <t>0</t>
        </is>
      </c>
      <c r="E180" t="inlineStr">
        <is>
          <t>0</t>
        </is>
      </c>
      <c r="F180" t="inlineStr">
        <is>
          <t>0</t>
        </is>
      </c>
      <c r="G180" t="inlineStr">
        <is>
          <t>0</t>
        </is>
      </c>
      <c r="H180" t="inlineStr">
        <is>
          <t>0</t>
        </is>
      </c>
      <c r="I180" t="inlineStr">
        <is>
          <t>2026/10/08</t>
        </is>
      </c>
      <c r="J180" t="inlineStr">
        <is>
          <t>否</t>
        </is>
      </c>
      <c r="K180" t="inlineStr">
        <is>
          <t>34</t>
        </is>
      </c>
      <c r="L180" t="inlineStr">
        <is>
          <t>0.25</t>
        </is>
      </c>
      <c r="M180" t="inlineStr">
        <is>
          <t>0</t>
        </is>
      </c>
      <c r="N180" t="inlineStr">
        <is>
          <t>0</t>
        </is>
      </c>
      <c r="O180" t="inlineStr">
        <is>
          <t>0</t>
        </is>
      </c>
      <c r="P180" t="inlineStr">
        <is>
          <t>0</t>
        </is>
      </c>
    </row>
    <row r="181" ht="25.5" customHeight="1">
      <c r="A181" t="inlineStr">
        <is>
          <t>2026-08-25 · 马博洋</t>
        </is>
      </c>
      <c r="B181" s="5">
        <v>46259</v>
      </c>
      <c r="C181" t="inlineStr">
        <is>
          <t>马博洋</t>
        </is>
      </c>
      <c r="D181" t="inlineStr">
        <is>
          <t>0</t>
        </is>
      </c>
      <c r="E181" t="inlineStr">
        <is>
          <t>0</t>
        </is>
      </c>
      <c r="F181" t="inlineStr">
        <is>
          <t>0</t>
        </is>
      </c>
      <c r="G181" t="inlineStr">
        <is>
          <t>0</t>
        </is>
      </c>
      <c r="H181" t="inlineStr">
        <is>
          <t>0</t>
        </is>
      </c>
      <c r="I181" t="inlineStr">
        <is>
          <t>2026/10/08</t>
        </is>
      </c>
      <c r="J181" t="inlineStr">
        <is>
          <t>否</t>
        </is>
      </c>
      <c r="K181" t="inlineStr">
        <is>
          <t>0</t>
        </is>
      </c>
      <c r="L181" t="inlineStr">
        <is>
          <t>0</t>
        </is>
      </c>
      <c r="M181" t="inlineStr">
        <is>
          <t>0</t>
        </is>
      </c>
      <c r="N181" t="inlineStr">
        <is>
          <t>0</t>
        </is>
      </c>
      <c r="O181" t="inlineStr">
        <is>
          <t>0</t>
        </is>
      </c>
      <c r="P181" t="inlineStr">
        <is>
          <t>0</t>
        </is>
      </c>
    </row>
    <row r="182" ht="25.5" customHeight="1">
      <c r="A182" t="inlineStr">
        <is>
          <t>2026-08-24 · 高璇</t>
        </is>
      </c>
      <c r="B182" s="5">
        <v>46258</v>
      </c>
      <c r="C182" t="inlineStr">
        <is>
          <t>高璇</t>
        </is>
      </c>
      <c r="D182" t="inlineStr">
        <is>
          <t>0</t>
        </is>
      </c>
      <c r="E182" t="inlineStr">
        <is>
          <t>0</t>
        </is>
      </c>
      <c r="F182" t="inlineStr">
        <is>
          <t>0</t>
        </is>
      </c>
      <c r="G182" t="inlineStr">
        <is>
          <t>0</t>
        </is>
      </c>
      <c r="H182" t="inlineStr">
        <is>
          <t>0</t>
        </is>
      </c>
      <c r="I182" t="inlineStr">
        <is>
          <t>2026/10/08</t>
        </is>
      </c>
      <c r="J182" t="inlineStr">
        <is>
          <t>否</t>
        </is>
      </c>
      <c r="K182" t="inlineStr">
        <is>
          <t>27</t>
        </is>
      </c>
      <c r="L182" t="inlineStr">
        <is>
          <t>0.25</t>
        </is>
      </c>
      <c r="M182" t="inlineStr">
        <is>
          <t>0</t>
        </is>
      </c>
      <c r="N182" t="inlineStr">
        <is>
          <t>0</t>
        </is>
      </c>
      <c r="O182" t="inlineStr">
        <is>
          <t>0</t>
        </is>
      </c>
      <c r="P182" t="inlineStr">
        <is>
          <t>0</t>
        </is>
      </c>
    </row>
    <row r="183" ht="25.5" customHeight="1">
      <c r="A183" t="inlineStr">
        <is>
          <t>2026-08-24 · 彭满</t>
        </is>
      </c>
      <c r="B183" s="5">
        <v>46258</v>
      </c>
      <c r="C183" t="inlineStr">
        <is>
          <t>彭满</t>
        </is>
      </c>
      <c r="D183" t="inlineStr">
        <is>
          <t>3</t>
        </is>
      </c>
      <c r="E183" t="inlineStr">
        <is>
          <t>2</t>
        </is>
      </c>
      <c r="F183" t="inlineStr">
        <is>
          <t>890</t>
        </is>
      </c>
      <c r="G183" t="inlineStr">
        <is>
          <t>0</t>
        </is>
      </c>
      <c r="H183" t="inlineStr">
        <is>
          <t>0</t>
        </is>
      </c>
      <c r="I183" t="inlineStr">
        <is>
          <t>2026/10/08</t>
        </is>
      </c>
      <c r="J183" t="inlineStr">
        <is>
          <t>否</t>
        </is>
      </c>
      <c r="K183" t="inlineStr">
        <is>
          <t>17</t>
        </is>
      </c>
      <c r="L183" t="inlineStr">
        <is>
          <t>0</t>
        </is>
      </c>
      <c r="M183" t="inlineStr">
        <is>
          <t>3</t>
        </is>
      </c>
      <c r="N183" t="inlineStr">
        <is>
          <t>2</t>
        </is>
      </c>
      <c r="O183" t="inlineStr">
        <is>
          <t>890</t>
        </is>
      </c>
      <c r="P183" t="inlineStr">
        <is>
          <t>0</t>
        </is>
      </c>
    </row>
    <row r="184" ht="25.5" customHeight="1">
      <c r="A184" t="inlineStr">
        <is>
          <t>2026-08-24 · 张凯风</t>
        </is>
      </c>
      <c r="B184" s="5">
        <v>46258</v>
      </c>
      <c r="C184" t="inlineStr">
        <is>
          <t>张凯风</t>
        </is>
      </c>
      <c r="D184" t="inlineStr">
        <is>
          <t>0</t>
        </is>
      </c>
      <c r="E184" t="inlineStr">
        <is>
          <t>0</t>
        </is>
      </c>
      <c r="F184" t="inlineStr">
        <is>
          <t>0</t>
        </is>
      </c>
      <c r="G184" t="inlineStr">
        <is>
          <t>0</t>
        </is>
      </c>
      <c r="H184" t="inlineStr">
        <is>
          <t>0</t>
        </is>
      </c>
      <c r="I184" t="inlineStr">
        <is>
          <t>2026/10/08</t>
        </is>
      </c>
      <c r="J184" t="inlineStr">
        <is>
          <t>否</t>
        </is>
      </c>
      <c r="K184" t="inlineStr">
        <is>
          <t>34</t>
        </is>
      </c>
      <c r="L184" t="inlineStr">
        <is>
          <t>0.25</t>
        </is>
      </c>
      <c r="M184" t="inlineStr">
        <is>
          <t>0</t>
        </is>
      </c>
      <c r="N184" t="inlineStr">
        <is>
          <t>0</t>
        </is>
      </c>
      <c r="O184" t="inlineStr">
        <is>
          <t>0</t>
        </is>
      </c>
      <c r="P184" t="inlineStr">
        <is>
          <t>0</t>
        </is>
      </c>
    </row>
    <row r="185" ht="25.5" customHeight="1">
      <c r="A185" t="inlineStr">
        <is>
          <t>2026-08-24 · 马博洋</t>
        </is>
      </c>
      <c r="B185" s="5">
        <v>46258</v>
      </c>
      <c r="C185" t="inlineStr">
        <is>
          <t>马博洋</t>
        </is>
      </c>
      <c r="D185" t="inlineStr">
        <is>
          <t>0</t>
        </is>
      </c>
      <c r="E185" t="inlineStr">
        <is>
          <t>0</t>
        </is>
      </c>
      <c r="F185" t="inlineStr">
        <is>
          <t>0</t>
        </is>
      </c>
      <c r="G185" t="inlineStr">
        <is>
          <t>0</t>
        </is>
      </c>
      <c r="H185" t="inlineStr">
        <is>
          <t>0</t>
        </is>
      </c>
      <c r="I185" t="inlineStr">
        <is>
          <t>2026/10/08</t>
        </is>
      </c>
      <c r="J185" t="inlineStr">
        <is>
          <t>否</t>
        </is>
      </c>
      <c r="K185" t="inlineStr">
        <is>
          <t>0</t>
        </is>
      </c>
      <c r="L185" t="inlineStr">
        <is>
          <t>0</t>
        </is>
      </c>
      <c r="M185" t="inlineStr">
        <is>
          <t>0</t>
        </is>
      </c>
      <c r="N185" t="inlineStr">
        <is>
          <t>0</t>
        </is>
      </c>
      <c r="O185" t="inlineStr">
        <is>
          <t>0</t>
        </is>
      </c>
      <c r="P185" t="inlineStr">
        <is>
          <t>0</t>
        </is>
      </c>
    </row>
    <row r="186" ht="25.5" customHeight="1">
      <c r="A186" t="inlineStr">
        <is>
          <t xml:space="preserve"> · 李建卓</t>
        </is>
      </c>
      <c r="B186" s="5"/>
      <c r="C186" t="inlineStr">
        <is>
          <t>李建卓</t>
        </is>
      </c>
      <c r="D186" t="inlineStr">
        <is>
          <t>20</t>
        </is>
      </c>
      <c r="E186" t="inlineStr">
        <is>
          <t>11</t>
        </is>
      </c>
      <c r="F186" t="inlineStr">
        <is>
          <t>0</t>
        </is>
      </c>
      <c r="G186" t="inlineStr">
        <is>
          <t>0</t>
        </is>
      </c>
      <c r="H186" t="inlineStr">
        <is>
          <t>0</t>
        </is>
      </c>
      <c r="I186" t="inlineStr">
        <is>
          <t>2026/10/08</t>
        </is>
      </c>
      <c r="J186" t="inlineStr">
        <is>
          <t>否</t>
        </is>
      </c>
      <c r="K186" t="inlineStr">
        <is>
          <t>29</t>
        </is>
      </c>
      <c r="L186" t="inlineStr">
        <is>
          <t>0.25</t>
        </is>
      </c>
      <c r="M186" t="inlineStr">
        <is>
          <t>20</t>
        </is>
      </c>
      <c r="N186" t="inlineStr">
        <is>
          <t>11</t>
        </is>
      </c>
      <c r="O186" t="inlineStr">
        <is>
          <t>0</t>
        </is>
      </c>
      <c r="P186" t="inlineStr">
        <is>
          <t>0</t>
        </is>
      </c>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合作方</t>
        </is>
      </c>
      <c r="B1" s="1" t="inlineStr">
        <is>
          <t>剧场</t>
        </is>
      </c>
      <c r="C1" s="1" t="inlineStr">
        <is>
          <t>分成比例</t>
        </is>
      </c>
      <c r="D1" s="1" t="inlineStr">
        <is>
          <t>生效日期</t>
        </is>
      </c>
      <c r="E1" s="1" t="inlineStr">
        <is>
          <t>备注</t>
        </is>
      </c>
      <c r="F1" s="1" t="inlineStr">
        <is>
          <t>匹配键</t>
        </is>
      </c>
    </row>
    <row r="2" ht="25.5" customHeight="1">
      <c r="A2" t="inlineStr">
        <is>
          <t>鹊娱</t>
        </is>
      </c>
      <c r="B2" t="inlineStr">
        <is>
          <t>FlickReels</t>
        </is>
      </c>
      <c r="C2">
        <v>0.75</v>
      </c>
      <c r="D2" s="5">
        <v>46273</v>
      </c>
      <c r="E2" t="inlineStr">
        <is>
          <t>该平台主推，深度合作。</t>
        </is>
      </c>
      <c r="F2" t="inlineStr">
        <is>
          <t>鹊娱|flickreels</t>
        </is>
      </c>
    </row>
    <row r="3" ht="25.5" customHeight="1">
      <c r="A3" t="inlineStr">
        <is>
          <t>鹊娱</t>
        </is>
      </c>
      <c r="B3" t="inlineStr">
        <is>
          <t>DramaBox</t>
        </is>
      </c>
      <c r="C3">
        <v>0.7</v>
      </c>
      <c r="D3" s="5">
        <v>46273</v>
      </c>
      <c r="E3" t="inlineStr">
        <is>
          <t>可根据流水提高佣金。</t>
        </is>
      </c>
      <c r="F3" t="inlineStr">
        <is>
          <t>鹊娱|dramabox</t>
        </is>
      </c>
    </row>
    <row r="4" ht="25.5" customHeight="1">
      <c r="A4" t="inlineStr">
        <is>
          <t>鹊娱</t>
        </is>
      </c>
      <c r="B4" t="inlineStr">
        <is>
          <t>ShortMax</t>
        </is>
      </c>
      <c r="C4">
        <v>0.65</v>
      </c>
      <c r="D4" s="5">
        <v>46273</v>
      </c>
      <c r="E4" t="inlineStr">
        <is>
          <t>可根据流水提高佣金。</t>
        </is>
      </c>
      <c r="F4" t="inlineStr">
        <is>
          <t>鹊娱|shortmax</t>
        </is>
      </c>
    </row>
    <row r="5" ht="25.5" customHeight="1">
      <c r="A5" t="inlineStr">
        <is>
          <t>鹊娱</t>
        </is>
      </c>
      <c r="B5" t="inlineStr">
        <is>
          <t>MoboReels</t>
        </is>
      </c>
      <c r="C5">
        <v>0.55</v>
      </c>
      <c r="D5" s="5">
        <v>46273</v>
      </c>
      <c r="E5"/>
      <c r="F5" t="inlineStr">
        <is>
          <t>鹊娱|moboreels</t>
        </is>
      </c>
    </row>
    <row r="6" ht="25.5" customHeight="1">
      <c r="A6" t="inlineStr">
        <is>
          <t>鹊娱</t>
        </is>
      </c>
      <c r="B6" t="inlineStr">
        <is>
          <t>StarShort</t>
        </is>
      </c>
      <c r="C6">
        <v>0.6</v>
      </c>
      <c r="D6" s="5">
        <v>46273</v>
      </c>
      <c r="E6"/>
      <c r="F6" t="inlineStr">
        <is>
          <t>鹊娱|starshort</t>
        </is>
      </c>
    </row>
    <row r="7" ht="25.5" customHeight="1">
      <c r="A7" t="inlineStr">
        <is>
          <t>鹊娱</t>
        </is>
      </c>
      <c r="B7" t="inlineStr">
        <is>
          <t>TouchShort</t>
        </is>
      </c>
      <c r="C7">
        <v>0.6</v>
      </c>
      <c r="D7" s="5">
        <v>46273</v>
      </c>
      <c r="E7"/>
      <c r="F7" t="inlineStr">
        <is>
          <t>鹊娱|touchshort</t>
        </is>
      </c>
    </row>
    <row r="8" ht="25.5" customHeight="1">
      <c r="A8" t="inlineStr">
        <is>
          <t>鹊娱</t>
        </is>
      </c>
      <c r="B8" t="inlineStr">
        <is>
          <t>GoodShort</t>
        </is>
      </c>
      <c r="C8">
        <v>0.75</v>
      </c>
      <c r="D8" s="5">
        <v>46273</v>
      </c>
      <c r="E8" t="inlineStr">
        <is>
          <t>可根据流水提高佣金。</t>
        </is>
      </c>
      <c r="F8" t="inlineStr">
        <is>
          <t>鹊娱|goodshort</t>
        </is>
      </c>
    </row>
    <row r="9" ht="25.5" customHeight="1">
      <c r="A9" t="inlineStr">
        <is>
          <t>鹊娱</t>
        </is>
      </c>
      <c r="B9" t="inlineStr">
        <is>
          <t>KalosTV</t>
        </is>
      </c>
      <c r="C9">
        <v>0.6</v>
      </c>
      <c r="D9" s="5">
        <v>46273</v>
      </c>
      <c r="E9"/>
      <c r="F9" t="inlineStr">
        <is>
          <t>鹊娱|kalostv</t>
        </is>
      </c>
    </row>
    <row r="10" ht="25.5" customHeight="1">
      <c r="A10" t="inlineStr">
        <is>
          <t>鹊娱</t>
        </is>
      </c>
      <c r="B10" t="inlineStr">
        <is>
          <t>FlareFlow</t>
        </is>
      </c>
      <c r="C10">
        <v>0.6</v>
      </c>
      <c r="D10" s="5">
        <v>46273</v>
      </c>
      <c r="E10"/>
      <c r="F10" t="inlineStr">
        <is>
          <t>鹊娱|flareflow</t>
        </is>
      </c>
    </row>
    <row r="11" ht="25.5" customHeight="1">
      <c r="A11" t="inlineStr">
        <is>
          <t>七星剧浪</t>
        </is>
      </c>
      <c r="B11" t="inlineStr">
        <is>
          <t>DramaBox</t>
        </is>
      </c>
      <c r="C11">
        <v>0.65</v>
      </c>
      <c r="D11" s="5">
        <v>46273</v>
      </c>
      <c r="E11" t="inlineStr">
        <is>
          <t>比鹊娱低5%</t>
        </is>
      </c>
      <c r="F11" t="inlineStr">
        <is>
          <t>七星剧浪|dramabox</t>
        </is>
      </c>
    </row>
    <row r="12" ht="25.5" customHeight="1">
      <c r="A12" t="inlineStr">
        <is>
          <t>七星剧浪</t>
        </is>
      </c>
      <c r="B12" t="inlineStr">
        <is>
          <t>NetShort</t>
        </is>
      </c>
      <c r="C12">
        <v>0.55</v>
      </c>
      <c r="D12" s="5">
        <v>46273</v>
      </c>
      <c r="E12" t="inlineStr">
        <is>
          <t>鹊娱无</t>
        </is>
      </c>
      <c r="F12" t="inlineStr">
        <is>
          <t>七星剧浪|netshort</t>
        </is>
      </c>
    </row>
    <row r="13" ht="25.5" customHeight="1">
      <c r="A13" t="inlineStr">
        <is>
          <t>七星剧浪</t>
        </is>
      </c>
      <c r="B13" t="inlineStr">
        <is>
          <t>YourChannel</t>
        </is>
      </c>
      <c r="C13">
        <v>0.7</v>
      </c>
      <c r="D13" s="5">
        <v>46273</v>
      </c>
      <c r="E13" t="inlineStr">
        <is>
          <t>鹊娱无</t>
        </is>
      </c>
      <c r="F13" t="inlineStr">
        <is>
          <t>七星剧浪|yourchannel</t>
        </is>
      </c>
    </row>
    <row r="14" ht="25.5" customHeight="1">
      <c r="A14" t="inlineStr">
        <is>
          <t>七星剧浪</t>
        </is>
      </c>
      <c r="B14" t="inlineStr">
        <is>
          <t>ShortMax</t>
        </is>
      </c>
      <c r="C14">
        <v>0.65</v>
      </c>
      <c r="D14" s="5">
        <v>46273</v>
      </c>
      <c r="E14"/>
      <c r="F14" t="inlineStr">
        <is>
          <t>七星剧浪|shortmax</t>
        </is>
      </c>
    </row>
    <row r="15" ht="25.5" customHeight="1">
      <c r="A15" t="inlineStr">
        <is>
          <t>七星剧浪</t>
        </is>
      </c>
      <c r="B15" t="inlineStr">
        <is>
          <t>ReelShort</t>
        </is>
      </c>
      <c r="C15">
        <v>0.5</v>
      </c>
      <c r="D15" s="5">
        <v>46273</v>
      </c>
      <c r="E15" t="inlineStr">
        <is>
          <t>鹊娱无</t>
        </is>
      </c>
      <c r="F15" t="inlineStr">
        <is>
          <t>七星剧浪|reelshort</t>
        </is>
      </c>
    </row>
    <row r="16" ht="25.5" customHeight="1">
      <c r="A16" t="inlineStr">
        <is>
          <t>七星剧浪</t>
        </is>
      </c>
      <c r="B16" t="inlineStr">
        <is>
          <t>GoodShort</t>
        </is>
      </c>
      <c r="C16">
        <v>0.65</v>
      </c>
      <c r="D16" s="5">
        <v>46273</v>
      </c>
      <c r="E16" t="inlineStr">
        <is>
          <t>比鹊娱低10%</t>
        </is>
      </c>
      <c r="F16" t="inlineStr">
        <is>
          <t>七星剧浪|goodshort</t>
        </is>
      </c>
    </row>
    <row r="17" ht="25.5" customHeight="1">
      <c r="A17" t="inlineStr">
        <is>
          <t>七星剧浪</t>
        </is>
      </c>
      <c r="B17" t="inlineStr">
        <is>
          <t>MoboReels</t>
        </is>
      </c>
      <c r="C17">
        <v>0.5</v>
      </c>
      <c r="D17" s="5">
        <v>46273</v>
      </c>
      <c r="E17" t="inlineStr">
        <is>
          <t>比鹊娱低5%</t>
        </is>
      </c>
      <c r="F17" t="inlineStr">
        <is>
          <t>七星剧浪|moboreels</t>
        </is>
      </c>
    </row>
    <row r="18" ht="25.5" customHeight="1">
      <c r="A18" t="inlineStr">
        <is>
          <t>七星剧浪</t>
        </is>
      </c>
      <c r="B18" t="inlineStr">
        <is>
          <t>FlareFlow</t>
        </is>
      </c>
      <c r="C18">
        <v>0.6</v>
      </c>
      <c r="D18" s="5">
        <v>46273</v>
      </c>
      <c r="E18"/>
      <c r="F18" t="inlineStr">
        <is>
          <t>七星剧浪|flareflow</t>
        </is>
      </c>
    </row>
    <row r="19" ht="25.5" customHeight="1">
      <c r="A19" t="inlineStr">
        <is>
          <t>七星剧浪</t>
        </is>
      </c>
      <c r="B19" t="inlineStr">
        <is>
          <t>StarduxTV</t>
        </is>
      </c>
      <c r="C19">
        <v>0.6</v>
      </c>
      <c r="D19" s="5">
        <v>46273</v>
      </c>
      <c r="E19" t="inlineStr">
        <is>
          <t>鹊娱暂无，待上线；与 StarShort 是不同平台</t>
        </is>
      </c>
      <c r="F19" t="inlineStr">
        <is>
          <t>七星剧浪|starduxtv</t>
        </is>
      </c>
    </row>
    <row r="20" ht="25.5" customHeight="1">
      <c r="A20" t="inlineStr">
        <is>
          <t>RSBoost</t>
        </is>
      </c>
      <c r="B20" t="inlineStr">
        <is>
          <t>ReelShort</t>
        </is>
      </c>
      <c r="C20">
        <v>0.5</v>
      </c>
      <c r="D20" s="5">
        <v>46273</v>
      </c>
      <c r="E20"/>
      <c r="F20" t="inlineStr">
        <is>
          <t>rsboost|reelshort</t>
        </is>
      </c>
    </row>
    <row r="21" ht="25.5" customHeight="1">
      <c r="A21" t="inlineStr">
        <is>
          <t>MoboBoost</t>
        </is>
      </c>
      <c r="B21" t="inlineStr">
        <is>
          <t>MoboReels</t>
        </is>
      </c>
      <c r="C21">
        <v>0.6</v>
      </c>
      <c r="D21" s="5">
        <v>46273</v>
      </c>
      <c r="E21"/>
      <c r="F21" t="inlineStr">
        <is>
          <t>moboboost|moboreels</t>
        </is>
      </c>
    </row>
    <row r="22" ht="25.5" customHeight="1">
      <c r="A22" t="inlineStr">
        <is>
          <t>MoboBoost</t>
        </is>
      </c>
      <c r="B22" t="inlineStr">
        <is>
          <t>FlickReels</t>
        </is>
      </c>
      <c r="C22">
        <v>0.65</v>
      </c>
      <c r="D22" s="5">
        <v>46273</v>
      </c>
      <c r="E22"/>
      <c r="F22" t="inlineStr">
        <is>
          <t>moboboost|flickreels</t>
        </is>
      </c>
    </row>
    <row r="23" ht="25.5" customHeight="1">
      <c r="A23" t="inlineStr">
        <is>
          <t>MoboBoost</t>
        </is>
      </c>
      <c r="B23" t="inlineStr">
        <is>
          <t>KalosTV</t>
        </is>
      </c>
      <c r="C23">
        <v>0.5</v>
      </c>
      <c r="D23" s="5">
        <v>46273</v>
      </c>
      <c r="E23"/>
      <c r="F23" t="inlineStr">
        <is>
          <t>moboboost|kalostv</t>
        </is>
      </c>
    </row>
    <row r="24" ht="25.5" customHeight="1">
      <c r="A24" t="inlineStr">
        <is>
          <t>RSBoost0</t>
        </is>
      </c>
      <c r="B24" t="inlineStr">
        <is>
          <t>MoboReels</t>
        </is>
      </c>
      <c r="C24">
        <v>0</v>
      </c>
      <c r="D24" s="5">
        <v>46273</v>
      </c>
      <c r="E24" t="inlineStr">
        <is>
          <t>自动新增，待确认比例</t>
        </is>
      </c>
      <c r="F24" t="inlineStr">
        <is>
          <t>rsboost0|moboreels</t>
        </is>
      </c>
    </row>
    <row r="25" ht="25.5" customHeight="1">
      <c r="A25" t="inlineStr">
        <is>
          <t>RSBoost0</t>
        </is>
      </c>
      <c r="B25" t="inlineStr">
        <is>
          <t>MoboReels</t>
        </is>
      </c>
      <c r="C25">
        <v>0</v>
      </c>
      <c r="D25" s="5">
        <v>46273</v>
      </c>
      <c r="E25" t="inlineStr">
        <is>
          <t>自动新增，待确认比例</t>
        </is>
      </c>
      <c r="F25" t="inlineStr">
        <is>
          <t>rsboost0|moboreels</t>
        </is>
      </c>
    </row>
    <row r="26" ht="25.5" customHeight="1">
      <c r="A26" t="inlineStr">
        <is>
          <t>RSBoost0</t>
        </is>
      </c>
      <c r="B26" t="inlineStr">
        <is>
          <t>MoboReels</t>
        </is>
      </c>
      <c r="C26">
        <v>0</v>
      </c>
      <c r="D26" s="5">
        <v>46273</v>
      </c>
      <c r="E26" t="inlineStr">
        <is>
          <t>自动新增，待确认比例</t>
        </is>
      </c>
      <c r="F26" t="inlineStr">
        <is>
          <t>rsboost0|moboreels</t>
        </is>
      </c>
    </row>
    <row r="27" ht="25.5" customHeight="1">
      <c r="A27" t="inlineStr">
        <is>
          <t>RSBoost0</t>
        </is>
      </c>
      <c r="B27" t="inlineStr">
        <is>
          <t>MoboReels</t>
        </is>
      </c>
      <c r="C27">
        <v>0</v>
      </c>
      <c r="D27" s="5">
        <v>46273</v>
      </c>
      <c r="E27" t="inlineStr">
        <is>
          <t>自动新增，待确认比例</t>
        </is>
      </c>
      <c r="F27" t="inlineStr">
        <is>
          <t>rsboost0|moboreels</t>
        </is>
      </c>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映射名称</t>
        </is>
      </c>
      <c r="B1" s="1" t="inlineStr">
        <is>
          <t>关联剧集</t>
        </is>
      </c>
      <c r="C1" s="1" t="inlineStr">
        <is>
          <t>来源系统</t>
        </is>
      </c>
      <c r="D1" s="1" t="inlineStr">
        <is>
          <t>来源剧场</t>
        </is>
      </c>
      <c r="E1" s="1" t="inlineStr">
        <is>
          <t>外部ID类型</t>
        </is>
      </c>
      <c r="F1" s="1" t="inlineStr">
        <is>
          <t>外部ID</t>
        </is>
      </c>
      <c r="G1" s="1" t="inlineStr">
        <is>
          <t>适用范围</t>
        </is>
      </c>
      <c r="H1" s="1" t="inlineStr">
        <is>
          <t>确认状态</t>
        </is>
      </c>
      <c r="I1" s="1" t="inlineStr">
        <is>
          <t>核对依据</t>
        </is>
      </c>
      <c r="J1" s="1" t="inlineStr">
        <is>
          <t>确认人</t>
        </is>
      </c>
      <c r="K1" s="1" t="inlineStr">
        <is>
          <t>确认时间</t>
        </is>
      </c>
      <c r="L1" s="1" t="inlineStr">
        <is>
          <t>剧名（关联）</t>
        </is>
      </c>
      <c r="M1" s="1" t="inlineStr">
        <is>
          <t>平台（关联）</t>
        </is>
      </c>
      <c r="N1" s="1" t="inlineStr">
        <is>
          <t>语言（关联）</t>
        </is>
      </c>
      <c r="O1" s="1" t="inlineStr">
        <is>
          <t>选剧台ID（关联）</t>
        </is>
      </c>
    </row>
    <row r="2" ht="25.5" customHeight="1">
      <c r="A2" t="inlineStr">
        <is>
          <t>MoboBoost / MoboReels / a415d95625c37dd1</t>
        </is>
      </c>
      <c r="B2"/>
      <c r="C2" t="inlineStr">
        <is>
          <t>MoboBoost</t>
        </is>
      </c>
      <c r="D2" t="inlineStr">
        <is>
          <t>MoboReels</t>
        </is>
      </c>
      <c r="E2" t="inlineStr">
        <is>
          <t>剧目ID</t>
        </is>
      </c>
      <c r="F2" t="inlineStr">
        <is>
          <t>a415d95625c37dd1</t>
        </is>
      </c>
      <c r="G2"/>
      <c r="H2" t="inlineStr">
        <is>
          <t>待确认</t>
        </is>
      </c>
      <c r="I2"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recvw1EAKG0PNU</t>
        </is>
      </c>
      <c r="J2"/>
      <c r="K2" s="3"/>
      <c r="L2"/>
      <c r="M2"/>
      <c r="N2"/>
      <c r="O2"/>
    </row>
    <row r="3" ht="25.5" customHeight="1">
      <c r="A3" t="inlineStr">
        <is>
          <t>MoboBoost / MoboReels / bbc942765d62feac</t>
        </is>
      </c>
      <c r="B3"/>
      <c r="C3" t="inlineStr">
        <is>
          <t>MoboBoost</t>
        </is>
      </c>
      <c r="D3" t="inlineStr">
        <is>
          <t>MoboReels</t>
        </is>
      </c>
      <c r="E3" t="inlineStr">
        <is>
          <t>剧目ID</t>
        </is>
      </c>
      <c r="F3" t="inlineStr">
        <is>
          <t>bbc942765d62feac</t>
        </is>
      </c>
      <c r="G3"/>
      <c r="H3" t="inlineStr">
        <is>
          <t>待确认</t>
        </is>
      </c>
      <c r="I3"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recvwtLbomBvxf</t>
        </is>
      </c>
      <c r="J3"/>
      <c r="K3" s="3"/>
      <c r="L3"/>
      <c r="M3"/>
      <c r="N3"/>
      <c r="O3"/>
    </row>
    <row r="4" ht="25.5" customHeight="1">
      <c r="A4" t="inlineStr">
        <is>
          <t>MoboBoost / MoboReels / ff56a97b13b7afaf</t>
        </is>
      </c>
      <c r="B4"/>
      <c r="C4" t="inlineStr">
        <is>
          <t>MoboBoost</t>
        </is>
      </c>
      <c r="D4" t="inlineStr">
        <is>
          <t>MoboReels</t>
        </is>
      </c>
      <c r="E4" t="inlineStr">
        <is>
          <t>剧目ID</t>
        </is>
      </c>
      <c r="F4" t="inlineStr">
        <is>
          <t>ff56a97b13b7afaf</t>
        </is>
      </c>
      <c r="G4"/>
      <c r="H4" t="inlineStr">
        <is>
          <t>待确认</t>
        </is>
      </c>
      <c r="I4"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recvwtLbomQZ8M</t>
        </is>
      </c>
      <c r="J4"/>
      <c r="K4" s="3"/>
      <c r="L4"/>
      <c r="M4"/>
      <c r="N4"/>
      <c r="O4"/>
    </row>
    <row r="5" ht="25.5" customHeight="1">
      <c r="A5" t="inlineStr">
        <is>
          <t>RSBoost / ReelShort / 05fb54d0c5c79a21</t>
        </is>
      </c>
      <c r="B5"/>
      <c r="C5" t="inlineStr">
        <is>
          <t>RSBoost</t>
        </is>
      </c>
      <c r="D5" t="inlineStr">
        <is>
          <t>ReelShort</t>
        </is>
      </c>
      <c r="E5" t="inlineStr">
        <is>
          <t>剧目ID</t>
        </is>
      </c>
      <c r="F5" t="inlineStr">
        <is>
          <t>05fb54d0c5c79a21</t>
        </is>
      </c>
      <c r="G5"/>
      <c r="H5" t="inlineStr">
        <is>
          <t>待确认</t>
        </is>
      </c>
      <c r="I5"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recvw6HbWIBCST, reczz28HDPSi4vLO</t>
        </is>
      </c>
      <c r="J5"/>
      <c r="K5" s="3"/>
      <c r="L5"/>
      <c r="M5"/>
      <c r="N5"/>
      <c r="O5"/>
    </row>
    <row r="6" ht="25.5" customHeight="1">
      <c r="A6" t="inlineStr">
        <is>
          <t>RSBoost / ReelShort / 0fcef1b8970d217c</t>
        </is>
      </c>
      <c r="B6"/>
      <c r="C6" t="inlineStr">
        <is>
          <t>RSBoost</t>
        </is>
      </c>
      <c r="D6" t="inlineStr">
        <is>
          <t>ReelShort</t>
        </is>
      </c>
      <c r="E6" t="inlineStr">
        <is>
          <t>剧目ID</t>
        </is>
      </c>
      <c r="F6" t="inlineStr">
        <is>
          <t>0fcef1b8970d217c</t>
        </is>
      </c>
      <c r="G6"/>
      <c r="H6" t="inlineStr">
        <is>
          <t>待确认</t>
        </is>
      </c>
      <c r="I6"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recvw0QlWnz8g7, recvw1x5lwjc7y, recvw1x5lwYSoO, recvw1x5lwg2mx, recvw1x5lwoADK, recvw1x5lwyJPF, recvw1x5lwByYT, recvw1x5lwun9n, recvw1x5lwTUrw, recvw1x5lwkkHO, reczz28HDPSi43Ce, reczz28HbwhiEN8m</t>
        </is>
      </c>
      <c r="J6"/>
      <c r="K6" s="3"/>
      <c r="L6"/>
      <c r="M6"/>
      <c r="N6"/>
      <c r="O6"/>
    </row>
    <row r="7" ht="25.5" customHeight="1">
      <c r="A7" t="inlineStr">
        <is>
          <t>RSBoost / ReelShort / 2a3cacb520bd8785</t>
        </is>
      </c>
      <c r="B7"/>
      <c r="C7" t="inlineStr">
        <is>
          <t>RSBoost</t>
        </is>
      </c>
      <c r="D7" t="inlineStr">
        <is>
          <t>ReelShort</t>
        </is>
      </c>
      <c r="E7" t="inlineStr">
        <is>
          <t>剧目ID</t>
        </is>
      </c>
      <c r="F7" t="inlineStr">
        <is>
          <t>2a3cacb520bd8785</t>
        </is>
      </c>
      <c r="G7"/>
      <c r="H7" t="inlineStr">
        <is>
          <t>待确认</t>
        </is>
      </c>
      <c r="I7"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recvw7CbUjlGtK, recvwu527Dgofm</t>
        </is>
      </c>
      <c r="J7"/>
      <c r="K7" s="3"/>
      <c r="L7"/>
      <c r="M7"/>
      <c r="N7"/>
      <c r="O7"/>
    </row>
    <row r="8" ht="25.5" customHeight="1">
      <c r="A8" t="inlineStr">
        <is>
          <t>RSBoost / ReelShort / 3405794871f0c7e6</t>
        </is>
      </c>
      <c r="B8"/>
      <c r="C8" t="inlineStr">
        <is>
          <t>RSBoost</t>
        </is>
      </c>
      <c r="D8" t="inlineStr">
        <is>
          <t>ReelShort</t>
        </is>
      </c>
      <c r="E8" t="inlineStr">
        <is>
          <t>剧目ID</t>
        </is>
      </c>
      <c r="F8" t="inlineStr">
        <is>
          <t>3405794871f0c7e6</t>
        </is>
      </c>
      <c r="G8"/>
      <c r="H8" t="inlineStr">
        <is>
          <t>待确认</t>
        </is>
      </c>
      <c r="I8"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recvw1x5lw6w6F, recvw1x5lwvqq4, recvw6HbWI6fxa</t>
        </is>
      </c>
      <c r="J8"/>
      <c r="K8" s="3"/>
      <c r="L8"/>
      <c r="M8"/>
      <c r="N8"/>
      <c r="O8"/>
    </row>
    <row r="9" ht="25.5" customHeight="1">
      <c r="A9" t="inlineStr">
        <is>
          <t>RSBoost / ReelShort / 4c9bfe3e0a61d4a7</t>
        </is>
      </c>
      <c r="B9"/>
      <c r="C9" t="inlineStr">
        <is>
          <t>RSBoost</t>
        </is>
      </c>
      <c r="D9" t="inlineStr">
        <is>
          <t>ReelShort</t>
        </is>
      </c>
      <c r="E9" t="inlineStr">
        <is>
          <t>剧目ID</t>
        </is>
      </c>
      <c r="F9" t="inlineStr">
        <is>
          <t>4c9bfe3e0a61d4a7</t>
        </is>
      </c>
      <c r="G9"/>
      <c r="H9" t="inlineStr">
        <is>
          <t>待确认</t>
        </is>
      </c>
      <c r="I9"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recvwu527D3KYR, reczz28KnF1H3iAX</t>
        </is>
      </c>
      <c r="J9"/>
      <c r="K9" s="3"/>
      <c r="L9"/>
      <c r="M9"/>
      <c r="N9"/>
      <c r="O9"/>
    </row>
    <row r="10" ht="25.5" customHeight="1">
      <c r="A10" t="inlineStr">
        <is>
          <t>RSBoost / ReelShort / 68dc69c3be7c9afc</t>
        </is>
      </c>
      <c r="B10"/>
      <c r="C10" t="inlineStr">
        <is>
          <t>RSBoost</t>
        </is>
      </c>
      <c r="D10" t="inlineStr">
        <is>
          <t>ReelShort</t>
        </is>
      </c>
      <c r="E10" t="inlineStr">
        <is>
          <t>剧目ID</t>
        </is>
      </c>
      <c r="F10" t="inlineStr">
        <is>
          <t>68dc69c3be7c9afc</t>
        </is>
      </c>
      <c r="G10"/>
      <c r="H10" t="inlineStr">
        <is>
          <t>待确认</t>
        </is>
      </c>
      <c r="I10"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recvw1x5lwPYxX, recvw1x5lwbPgF, recvw6HbWIzsCF, recvw7CbUj0WPl, reczz28HDPSi2vv0</t>
        </is>
      </c>
      <c r="J10"/>
      <c r="K10" s="3"/>
      <c r="L10"/>
      <c r="M10"/>
      <c r="N10"/>
      <c r="O10"/>
    </row>
    <row r="11" ht="25.5" customHeight="1">
      <c r="A11" t="inlineStr">
        <is>
          <t>RSBoost / ReelShort / 72fcb6ec07358025</t>
        </is>
      </c>
      <c r="B11"/>
      <c r="C11" t="inlineStr">
        <is>
          <t>RSBoost</t>
        </is>
      </c>
      <c r="D11" t="inlineStr">
        <is>
          <t>ReelShort</t>
        </is>
      </c>
      <c r="E11" t="inlineStr">
        <is>
          <t>剧目ID</t>
        </is>
      </c>
      <c r="F11" t="inlineStr">
        <is>
          <t>72fcb6ec07358025</t>
        </is>
      </c>
      <c r="G11"/>
      <c r="H11" t="inlineStr">
        <is>
          <t>待确认</t>
        </is>
      </c>
      <c r="I11"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recvw1x5lwccrX, recvw6HbWIbvsj, reczz28HDPSi3ZS9</t>
        </is>
      </c>
      <c r="J11"/>
      <c r="K11" s="3"/>
      <c r="L11"/>
      <c r="M11"/>
      <c r="N11"/>
      <c r="O11"/>
    </row>
    <row r="12" ht="25.5" customHeight="1">
      <c r="A12" t="inlineStr">
        <is>
          <t>RSBoost / ReelShort / 7e2e07cf66b7db0c</t>
        </is>
      </c>
      <c r="B12"/>
      <c r="C12" t="inlineStr">
        <is>
          <t>RSBoost</t>
        </is>
      </c>
      <c r="D12" t="inlineStr">
        <is>
          <t>ReelShort</t>
        </is>
      </c>
      <c r="E12" t="inlineStr">
        <is>
          <t>剧目ID</t>
        </is>
      </c>
      <c r="F12" t="inlineStr">
        <is>
          <t>7e2e07cf66b7db0c</t>
        </is>
      </c>
      <c r="G12"/>
      <c r="H12" t="inlineStr">
        <is>
          <t>待确认</t>
        </is>
      </c>
      <c r="I12"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recvw0QlWnYEKl, recvw1x5lwE07g, recvw1x5lwc1Xz, recvw1x5lw0X6N, recvw1x5lwduGh, recvw1x5lwRE3h, recvw1x5lwiEVn, recvw1x5lw8OuP, recvw1x5lwbtA2, recvw6HbWIOwkX, recvwu527D1hPs, reczz28HDPSi3JVn</t>
        </is>
      </c>
      <c r="J12"/>
      <c r="K12" s="3"/>
      <c r="L12"/>
      <c r="M12"/>
      <c r="N12"/>
      <c r="O12"/>
    </row>
    <row r="13" ht="25.5" customHeight="1">
      <c r="A13" t="inlineStr">
        <is>
          <t>RSBoost / ReelShort / 938027aabce19789</t>
        </is>
      </c>
      <c r="B13"/>
      <c r="C13" t="inlineStr">
        <is>
          <t>RSBoost</t>
        </is>
      </c>
      <c r="D13" t="inlineStr">
        <is>
          <t>ReelShort</t>
        </is>
      </c>
      <c r="E13" t="inlineStr">
        <is>
          <t>剧目ID</t>
        </is>
      </c>
      <c r="F13" t="inlineStr">
        <is>
          <t>938027aabce19789</t>
        </is>
      </c>
      <c r="G13"/>
      <c r="H13" t="inlineStr">
        <is>
          <t>待确认</t>
        </is>
      </c>
      <c r="I13"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reczz28KnF1H4eLj</t>
        </is>
      </c>
      <c r="J13"/>
      <c r="K13" s="3"/>
      <c r="L13"/>
      <c r="M13"/>
      <c r="N13"/>
      <c r="O13"/>
    </row>
    <row r="14" ht="25.5" customHeight="1">
      <c r="A14" t="inlineStr">
        <is>
          <t>RSBoost / ReelShort / 960814eee99616a6</t>
        </is>
      </c>
      <c r="B14"/>
      <c r="C14" t="inlineStr">
        <is>
          <t>RSBoost</t>
        </is>
      </c>
      <c r="D14" t="inlineStr">
        <is>
          <t>ReelShort</t>
        </is>
      </c>
      <c r="E14" t="inlineStr">
        <is>
          <t>剧目ID</t>
        </is>
      </c>
      <c r="F14" t="inlineStr">
        <is>
          <t>960814eee99616a6</t>
        </is>
      </c>
      <c r="G14"/>
      <c r="H14" t="inlineStr">
        <is>
          <t>待确认</t>
        </is>
      </c>
      <c r="I14"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recvw0QlWnfeUo, recvw1x5lwTNSM, recvw1x5lwljVi, recvw1x5lwvN6m, recvw1x5lwzuo2, recvw1x5lws61A, recvw1x5lweuzE, recvw1x5lw6AVM, recvw1x5lwBkZQ, recvw1x5lwLOFt, recvw1x5lwrGTw, recvw1x5lwhllo</t>
        </is>
      </c>
      <c r="J14"/>
      <c r="K14" s="3"/>
      <c r="L14"/>
      <c r="M14"/>
      <c r="N14"/>
      <c r="O14"/>
    </row>
    <row r="15" ht="25.5" customHeight="1">
      <c r="A15" t="inlineStr">
        <is>
          <t>RSBoost / ReelShort / af3e88885fef4554</t>
        </is>
      </c>
      <c r="B15"/>
      <c r="C15" t="inlineStr">
        <is>
          <t>RSBoost</t>
        </is>
      </c>
      <c r="D15" t="inlineStr">
        <is>
          <t>ReelShort</t>
        </is>
      </c>
      <c r="E15" t="inlineStr">
        <is>
          <t>剧目ID</t>
        </is>
      </c>
      <c r="F15" t="inlineStr">
        <is>
          <t>af3e88885fef4554</t>
        </is>
      </c>
      <c r="G15"/>
      <c r="H15" t="inlineStr">
        <is>
          <t>待确认</t>
        </is>
      </c>
      <c r="I15"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recvw0QlWn7HGU, recvw1x5lwCsMq, recvw1x5lw1GIX, recvw1x5lwOk9W, recvw1x5lwYpHX, recvw1x5lwzHxR, recvw1x5lwdvX7, recvw1x5lwWNfx, recvw1x5lw51O7, recvw6HbWIO6sd, recvwu527Dpu2P, reczz28HDPSi5sVF, reczz28HbwhiHFj8</t>
        </is>
      </c>
      <c r="J15"/>
      <c r="K15" s="3"/>
      <c r="L15"/>
      <c r="M15"/>
      <c r="N15"/>
      <c r="O15"/>
    </row>
    <row r="16" ht="25.5" customHeight="1">
      <c r="A16" t="inlineStr">
        <is>
          <t>RSBoost / ReelShort / b4212a4a4dd1402e</t>
        </is>
      </c>
      <c r="B16"/>
      <c r="C16" t="inlineStr">
        <is>
          <t>RSBoost</t>
        </is>
      </c>
      <c r="D16" t="inlineStr">
        <is>
          <t>ReelShort</t>
        </is>
      </c>
      <c r="E16" t="inlineStr">
        <is>
          <t>剧目ID</t>
        </is>
      </c>
      <c r="F16" t="inlineStr">
        <is>
          <t>b4212a4a4dd1402e</t>
        </is>
      </c>
      <c r="G16"/>
      <c r="H16" t="inlineStr">
        <is>
          <t>待确认</t>
        </is>
      </c>
      <c r="I16"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recvw1x5lwlceL</t>
        </is>
      </c>
      <c r="J16"/>
      <c r="K16" s="3"/>
      <c r="L16"/>
      <c r="M16"/>
      <c r="N16"/>
      <c r="O16"/>
    </row>
    <row r="17" ht="25.5" customHeight="1">
      <c r="A17" t="inlineStr">
        <is>
          <t>RSBoost / ReelShort / b909bd0d82d2f9b7</t>
        </is>
      </c>
      <c r="B17"/>
      <c r="C17" t="inlineStr">
        <is>
          <t>RSBoost</t>
        </is>
      </c>
      <c r="D17" t="inlineStr">
        <is>
          <t>ReelShort</t>
        </is>
      </c>
      <c r="E17" t="inlineStr">
        <is>
          <t>剧目ID</t>
        </is>
      </c>
      <c r="F17" t="inlineStr">
        <is>
          <t>b909bd0d82d2f9b7</t>
        </is>
      </c>
      <c r="G17"/>
      <c r="H17" t="inlineStr">
        <is>
          <t>待确认</t>
        </is>
      </c>
      <c r="I17"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recvwu527DBRbu, reczz28HbwhiHoaR, reczz28KnF1H10MC</t>
        </is>
      </c>
      <c r="J17"/>
      <c r="K17" s="3"/>
      <c r="L17"/>
      <c r="M17"/>
      <c r="N17"/>
      <c r="O17"/>
    </row>
    <row r="18" ht="25.5" customHeight="1">
      <c r="A18" t="inlineStr">
        <is>
          <t>RSBoost / ReelShort / d436ca048a300b95</t>
        </is>
      </c>
      <c r="B18"/>
      <c r="C18" t="inlineStr">
        <is>
          <t>RSBoost</t>
        </is>
      </c>
      <c r="D18" t="inlineStr">
        <is>
          <t>ReelShort</t>
        </is>
      </c>
      <c r="E18" t="inlineStr">
        <is>
          <t>剧目ID</t>
        </is>
      </c>
      <c r="F18" t="inlineStr">
        <is>
          <t>d436ca048a300b95</t>
        </is>
      </c>
      <c r="G18"/>
      <c r="H18" t="inlineStr">
        <is>
          <t>待确认</t>
        </is>
      </c>
      <c r="I18"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recvw0QlWn8QwI</t>
        </is>
      </c>
      <c r="J18"/>
      <c r="K18" s="3"/>
      <c r="L18"/>
      <c r="M18"/>
      <c r="N18"/>
      <c r="O18"/>
    </row>
    <row r="19" ht="25.5" customHeight="1">
      <c r="A19" t="inlineStr">
        <is>
          <t>RSBoost / ReelShort / dd4fd452958c2058</t>
        </is>
      </c>
      <c r="B19"/>
      <c r="C19" t="inlineStr">
        <is>
          <t>RSBoost</t>
        </is>
      </c>
      <c r="D19" t="inlineStr">
        <is>
          <t>ReelShort</t>
        </is>
      </c>
      <c r="E19" t="inlineStr">
        <is>
          <t>剧目ID</t>
        </is>
      </c>
      <c r="F19" t="inlineStr">
        <is>
          <t>dd4fd452958c2058</t>
        </is>
      </c>
      <c r="G19"/>
      <c r="H19" t="inlineStr">
        <is>
          <t>待确认</t>
        </is>
      </c>
      <c r="I19"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recvw0QlWnay0E, recvw1x5lwN1aA, recvw1x5lwFxJb, recvwu527DHUkJ</t>
        </is>
      </c>
      <c r="J19"/>
      <c r="K19" s="3"/>
      <c r="L19"/>
      <c r="M19"/>
      <c r="N19"/>
      <c r="O19"/>
    </row>
    <row r="20" ht="25.5" customHeight="1">
      <c r="A20" t="inlineStr">
        <is>
          <t>RSBoost / ReelShort / e8498ca1ac961055</t>
        </is>
      </c>
      <c r="B20"/>
      <c r="C20" t="inlineStr">
        <is>
          <t>RSBoost</t>
        </is>
      </c>
      <c r="D20" t="inlineStr">
        <is>
          <t>ReelShort</t>
        </is>
      </c>
      <c r="E20" t="inlineStr">
        <is>
          <t>剧目ID</t>
        </is>
      </c>
      <c r="F20" t="inlineStr">
        <is>
          <t>e8498ca1ac961055</t>
        </is>
      </c>
      <c r="G20"/>
      <c r="H20" t="inlineStr">
        <is>
          <t>待确认</t>
        </is>
      </c>
      <c r="I20"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recvw0QlWniFE6, recvw1x5lw3tFs</t>
        </is>
      </c>
      <c r="J20"/>
      <c r="K20" s="3"/>
      <c r="L20"/>
      <c r="M20"/>
      <c r="N20"/>
      <c r="O20"/>
    </row>
    <row r="21" ht="25.5" customHeight="1">
      <c r="A21" t="inlineStr">
        <is>
          <t>RSBoost / ReelShort / ed97f251c46d4eb0</t>
        </is>
      </c>
      <c r="B21"/>
      <c r="C21" t="inlineStr">
        <is>
          <t>RSBoost</t>
        </is>
      </c>
      <c r="D21" t="inlineStr">
        <is>
          <t>ReelShort</t>
        </is>
      </c>
      <c r="E21" t="inlineStr">
        <is>
          <t>剧目ID</t>
        </is>
      </c>
      <c r="F21" t="inlineStr">
        <is>
          <t>ed97f251c46d4eb0</t>
        </is>
      </c>
      <c r="G21"/>
      <c r="H21" t="inlineStr">
        <is>
          <t>待确认</t>
        </is>
      </c>
      <c r="I21"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recvw1x5lwmB86, recvwu527DiBOM</t>
        </is>
      </c>
      <c r="J21"/>
      <c r="K21" s="3"/>
      <c r="L21"/>
      <c r="M21"/>
      <c r="N21"/>
      <c r="O21"/>
    </row>
    <row r="22" ht="25.5" customHeight="1">
      <c r="A22" t="inlineStr">
        <is>
          <t>RSBoost / ReelShort / f82b5f123e325651</t>
        </is>
      </c>
      <c r="B22"/>
      <c r="C22" t="inlineStr">
        <is>
          <t>RSBoost</t>
        </is>
      </c>
      <c r="D22" t="inlineStr">
        <is>
          <t>ReelShort</t>
        </is>
      </c>
      <c r="E22" t="inlineStr">
        <is>
          <t>剧目ID</t>
        </is>
      </c>
      <c r="F22" t="inlineStr">
        <is>
          <t>f82b5f123e325651</t>
        </is>
      </c>
      <c r="G22"/>
      <c r="H22" t="inlineStr">
        <is>
          <t>待确认</t>
        </is>
      </c>
      <c r="I22"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reczz28KnF1H0VTW</t>
        </is>
      </c>
      <c r="J22"/>
      <c r="K22" s="3"/>
      <c r="L22"/>
      <c r="M22"/>
      <c r="N22"/>
      <c r="O22"/>
    </row>
    <row r="23" ht="25.5" customHeight="1">
      <c r="A23" t="inlineStr">
        <is>
          <t>RSBoost / ReelShort / fd3655de7ebfeabf</t>
        </is>
      </c>
      <c r="B23"/>
      <c r="C23" t="inlineStr">
        <is>
          <t>RSBoost</t>
        </is>
      </c>
      <c r="D23" t="inlineStr">
        <is>
          <t>ReelShort</t>
        </is>
      </c>
      <c r="E23" t="inlineStr">
        <is>
          <t>剧目ID</t>
        </is>
      </c>
      <c r="F23" t="inlineStr">
        <is>
          <t>fd3655de7ebfeabf</t>
        </is>
      </c>
      <c r="G23"/>
      <c r="H23" t="inlineStr">
        <is>
          <t>待确认</t>
        </is>
      </c>
      <c r="I23" t="inlineStr">
        <is>
          <t>由自动 CPS 真实来源剧目ID去重建立待核验项。来源缺少账号ID，尚不能确认全局/账号作用域，也未确认关联剧集。确认前请核验来源详情及ID命名空间，补充适用范围、关联剧集、确认人和确认时间。仅凭剧名不得确认为收益归属。 CPS record IDs: recvwu527DK4xO, reczz28HDPSi5vd4, reczz28HbwhiGwH0</t>
        </is>
      </c>
      <c r="J23"/>
      <c r="K23" s="3"/>
      <c r="L23"/>
      <c r="M23"/>
      <c r="N23"/>
      <c r="O23"/>
    </row>
  </sheetData>
  <dataValidations count="4">
    <dataValidation allowBlank="false" sqref="C2:C22" type="list">
      <formula1>"RSBoost,MoboBoost,鹊娱,七星剧浪/北斗智影,七星剧浪"</formula1>
    </dataValidation>
    <dataValidation allowBlank="false" sqref="D2:D22" type="list">
      <formula1>"ReelShort,MoboReels,DramaBox,NetShort,GoodShort,ShortMax,KalosTV,其他,FlickReels"</formula1>
    </dataValidation>
    <dataValidation allowBlank="false" sqref="E2:E22" type="list">
      <formula1>"剧目ID,商品ID,推广资源ID"</formula1>
    </dataValidation>
    <dataValidation allowBlank="false" sqref="H2:H22" type="list">
      <formula1>"待确认,已确认,有冲突,已停用"</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